
<file path=[Content_Types].xml><?xml version="1.0" encoding="utf-8"?>
<Types xmlns="http://schemas.openxmlformats.org/package/2006/content-types">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spreadsheetml.sheet.main+xml" PartName="/xl/workbook.xml"/>
  <Override ContentType="application/vnd.openxmlformats-officedocument.spreadsheetml.worksheet+xml" PartName="/xl/worksheets/sheet1.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app.xml" Type="http://schemas.openxmlformats.org/officeDocument/2006/relationships/extended-properties"/><Relationship Id="rId3" Target="docProps/core.xml" Type="http://schemas.openxmlformats.org/package/2006/relationships/metadata/core-properties"/></Relationships>
</file>

<file path=xl/workbook.xml><?xml version="1.0" encoding="utf-8"?>
<workbook xmlns="http://schemas.openxmlformats.org/spreadsheetml/2006/main" xmlns:r="http://schemas.openxmlformats.org/officeDocument/2006/relationships">
  <workbookPr date1904="false"/>
  <bookViews>
    <workbookView activeTab="0"/>
  </bookViews>
  <sheets>
    <sheet name="IATE2 Export" r:id="rId3" sheetId="1"/>
  </sheets>
</workbook>
</file>

<file path=xl/sharedStrings.xml><?xml version="1.0" encoding="utf-8"?>
<sst xmlns="http://schemas.openxmlformats.org/spreadsheetml/2006/main" count="0" uniqueCount="0"/>
</file>

<file path=xl/styles.xml><?xml version="1.0" encoding="utf-8"?>
<styleSheet xmlns="http://schemas.openxmlformats.org/spreadsheetml/2006/main">
  <numFmts count="0"/>
  <fonts count="2">
    <font>
      <sz val="11.0"/>
      <color indexed="8"/>
      <name val="Calibri"/>
      <family val="2"/>
      <scheme val="minor"/>
    </font>
    <font>
      <name val="Calibri"/>
      <sz val="11.0"/>
      <u val="single"/>
      <color indexed="12"/>
    </font>
  </fonts>
  <fills count="4">
    <fill>
      <patternFill patternType="none"/>
    </fill>
    <fill>
      <patternFill patternType="darkGray"/>
    </fill>
    <fill>
      <patternFill patternType="none">
        <fgColor indexed="10"/>
      </patternFill>
    </fill>
    <fill>
      <patternFill patternType="solid">
        <fgColor indexed="10"/>
      </patternFill>
    </fill>
  </fills>
  <borders count="1">
    <border>
      <left/>
      <right/>
      <top/>
      <bottom/>
      <diagonal/>
    </border>
  </borders>
  <cellStyleXfs count="1">
    <xf numFmtId="0" fontId="0" fillId="0" borderId="0"/>
  </cellStyleXfs>
  <cellXfs count="4">
    <xf numFmtId="0" fontId="0" fillId="0" borderId="0" xfId="0"/>
    <xf numFmtId="0" fontId="1" fillId="0" borderId="0" xfId="0" applyFont="true"/>
    <xf numFmtId="0" fontId="0" fillId="0" borderId="0" xfId="0">
      <alignment wrapText="true"/>
    </xf>
    <xf numFmtId="0" fontId="0" fillId="3" borderId="0" xfId="0" applyFill="true"/>
  </cellXfs>
</styleSheet>
</file>

<file path=xl/_rels/workbook.xml.rels><?xml version="1.0" encoding="UTF-8" standalone="no"?><Relationships xmlns="http://schemas.openxmlformats.org/package/2006/relationships"><Relationship Id="rId1" Target="sharedStrings.xml" Type="http://schemas.openxmlformats.org/officeDocument/2006/relationships/sharedStrings"/><Relationship Id="rId2" Target="styles.xml" Type="http://schemas.openxmlformats.org/officeDocument/2006/relationships/styles"/><Relationship Id="rId3" Target="worksheets/sheet1.xml" Type="http://schemas.openxmlformats.org/officeDocument/2006/relationships/worksheet"/></Relationships>
</file>

<file path=xl/worksheets/sheet1.xml><?xml version="1.0" encoding="utf-8"?>
<worksheet xmlns="http://schemas.openxmlformats.org/spreadsheetml/2006/main">
  <dimension ref="A1"/>
  <sheetViews>
    <sheetView workbookViewId="0" tabSelected="true"/>
  </sheetViews>
  <sheetFormatPr defaultRowHeight="15.0"/>
  <sheetData>
    <row r="1">
      <c r="A1" t="inlineStr">
        <is>
          <t>E_ID</t>
        </is>
      </c>
      <c r="B1" t="inlineStr">
        <is>
          <t>E_DOMAINS</t>
        </is>
      </c>
      <c r="C1" t="inlineStr">
        <is>
          <t>E_FULL_DOMAINS</t>
        </is>
      </c>
      <c r="D1" t="inlineStr">
        <is>
          <t>E_PRIMARY_ENTRY</t>
        </is>
      </c>
      <c r="E1" t="inlineStr">
        <is>
          <t>E_LIFECYCLE</t>
        </is>
      </c>
      <c r="F1" t="inlineStr">
        <is>
          <t>BG</t>
        </is>
      </c>
      <c r="G1" t="inlineStr">
        <is>
          <t>RELIABILITY_BG</t>
        </is>
      </c>
      <c r="H1" t="inlineStr">
        <is>
          <t>EVALUATION_BG</t>
        </is>
      </c>
      <c r="I1" t="inlineStr">
        <is>
          <t>DEFINITION_BG</t>
        </is>
      </c>
      <c r="J1" t="inlineStr">
        <is>
          <t>CS</t>
        </is>
      </c>
      <c r="K1" t="inlineStr">
        <is>
          <t>RELIABILITY_CS</t>
        </is>
      </c>
      <c r="L1" t="inlineStr">
        <is>
          <t>EVALUATION_CS</t>
        </is>
      </c>
      <c r="M1" t="inlineStr">
        <is>
          <t>DEFINITION_CS</t>
        </is>
      </c>
      <c r="N1" t="inlineStr">
        <is>
          <t>DA</t>
        </is>
      </c>
      <c r="O1" t="inlineStr">
        <is>
          <t>RELIABILITY_DA</t>
        </is>
      </c>
      <c r="P1" t="inlineStr">
        <is>
          <t>EVALUATION_DA</t>
        </is>
      </c>
      <c r="Q1" t="inlineStr">
        <is>
          <t>DEFINITION_DA</t>
        </is>
      </c>
      <c r="R1" t="inlineStr">
        <is>
          <t>DE</t>
        </is>
      </c>
      <c r="S1" t="inlineStr">
        <is>
          <t>RELIABILITY_DE</t>
        </is>
      </c>
      <c r="T1" t="inlineStr">
        <is>
          <t>EVALUATION_DE</t>
        </is>
      </c>
      <c r="U1" t="inlineStr">
        <is>
          <t>DEFINITION_DE</t>
        </is>
      </c>
      <c r="V1" t="inlineStr">
        <is>
          <t>EL</t>
        </is>
      </c>
      <c r="W1" t="inlineStr">
        <is>
          <t>RELIABILITY_EL</t>
        </is>
      </c>
      <c r="X1" t="inlineStr">
        <is>
          <t>EVALUATION_EL</t>
        </is>
      </c>
      <c r="Y1" t="inlineStr">
        <is>
          <t>DEFINITION_EL</t>
        </is>
      </c>
      <c r="Z1" t="inlineStr">
        <is>
          <t>EN</t>
        </is>
      </c>
      <c r="AA1" t="inlineStr">
        <is>
          <t>RELIABILITY_EN</t>
        </is>
      </c>
      <c r="AB1" t="inlineStr">
        <is>
          <t>EVALUATION_EN</t>
        </is>
      </c>
      <c r="AC1" t="inlineStr">
        <is>
          <t>DEFINITION_EN</t>
        </is>
      </c>
      <c r="AD1" t="inlineStr">
        <is>
          <t>ES</t>
        </is>
      </c>
      <c r="AE1" t="inlineStr">
        <is>
          <t>RELIABILITY_ES</t>
        </is>
      </c>
      <c r="AF1" t="inlineStr">
        <is>
          <t>EVALUATION_ES</t>
        </is>
      </c>
      <c r="AG1" t="inlineStr">
        <is>
          <t>DEFINITION_ES</t>
        </is>
      </c>
      <c r="AH1" t="inlineStr">
        <is>
          <t>ET</t>
        </is>
      </c>
      <c r="AI1" t="inlineStr">
        <is>
          <t>RELIABILITY_ET</t>
        </is>
      </c>
      <c r="AJ1" t="inlineStr">
        <is>
          <t>EVALUATION_ET</t>
        </is>
      </c>
      <c r="AK1" t="inlineStr">
        <is>
          <t>DEFINITION_ET</t>
        </is>
      </c>
      <c r="AL1" t="inlineStr">
        <is>
          <t>FI</t>
        </is>
      </c>
      <c r="AM1" t="inlineStr">
        <is>
          <t>RELIABILITY_FI</t>
        </is>
      </c>
      <c r="AN1" t="inlineStr">
        <is>
          <t>EVALUATION_FI</t>
        </is>
      </c>
      <c r="AO1" t="inlineStr">
        <is>
          <t>DEFINITION_FI</t>
        </is>
      </c>
      <c r="AP1" t="inlineStr">
        <is>
          <t>FR</t>
        </is>
      </c>
      <c r="AQ1" t="inlineStr">
        <is>
          <t>RELIABILITY_FR</t>
        </is>
      </c>
      <c r="AR1" t="inlineStr">
        <is>
          <t>EVALUATION_FR</t>
        </is>
      </c>
      <c r="AS1" t="inlineStr">
        <is>
          <t>DEFINITION_FR</t>
        </is>
      </c>
      <c r="AT1" t="inlineStr">
        <is>
          <t>GA</t>
        </is>
      </c>
      <c r="AU1" t="inlineStr">
        <is>
          <t>RELIABILITY_GA</t>
        </is>
      </c>
      <c r="AV1" t="inlineStr">
        <is>
          <t>EVALUATION_GA</t>
        </is>
      </c>
      <c r="AW1" t="inlineStr">
        <is>
          <t>DEFINITION_GA</t>
        </is>
      </c>
      <c r="AX1" t="inlineStr">
        <is>
          <t>HR</t>
        </is>
      </c>
      <c r="AY1" t="inlineStr">
        <is>
          <t>RELIABILITY_HR</t>
        </is>
      </c>
      <c r="AZ1" t="inlineStr">
        <is>
          <t>EVALUATION_HR</t>
        </is>
      </c>
      <c r="BA1" t="inlineStr">
        <is>
          <t>DEFINITION_HR</t>
        </is>
      </c>
      <c r="BB1" t="inlineStr">
        <is>
          <t>HU</t>
        </is>
      </c>
      <c r="BC1" t="inlineStr">
        <is>
          <t>RELIABILITY_HU</t>
        </is>
      </c>
      <c r="BD1" t="inlineStr">
        <is>
          <t>EVALUATION_HU</t>
        </is>
      </c>
      <c r="BE1" t="inlineStr">
        <is>
          <t>DEFINITION_HU</t>
        </is>
      </c>
      <c r="BF1" t="inlineStr">
        <is>
          <t>IT</t>
        </is>
      </c>
      <c r="BG1" t="inlineStr">
        <is>
          <t>RELIABILITY_IT</t>
        </is>
      </c>
      <c r="BH1" t="inlineStr">
        <is>
          <t>EVALUATION_IT</t>
        </is>
      </c>
      <c r="BI1" t="inlineStr">
        <is>
          <t>DEFINITION_IT</t>
        </is>
      </c>
      <c r="BJ1" t="inlineStr">
        <is>
          <t>LT</t>
        </is>
      </c>
      <c r="BK1" t="inlineStr">
        <is>
          <t>RELIABILITY_LT</t>
        </is>
      </c>
      <c r="BL1" t="inlineStr">
        <is>
          <t>EVALUATION_LT</t>
        </is>
      </c>
      <c r="BM1" t="inlineStr">
        <is>
          <t>DEFINITION_LT</t>
        </is>
      </c>
      <c r="BN1" t="inlineStr">
        <is>
          <t>LV</t>
        </is>
      </c>
      <c r="BO1" t="inlineStr">
        <is>
          <t>RELIABILITY_LV</t>
        </is>
      </c>
      <c r="BP1" t="inlineStr">
        <is>
          <t>EVALUATION_LV</t>
        </is>
      </c>
      <c r="BQ1" t="inlineStr">
        <is>
          <t>DEFINITION_LV</t>
        </is>
      </c>
      <c r="BR1" t="inlineStr">
        <is>
          <t>MT</t>
        </is>
      </c>
      <c r="BS1" t="inlineStr">
        <is>
          <t>RELIABILITY_MT</t>
        </is>
      </c>
      <c r="BT1" t="inlineStr">
        <is>
          <t>EVALUATION_MT</t>
        </is>
      </c>
      <c r="BU1" t="inlineStr">
        <is>
          <t>DEFINITION_MT</t>
        </is>
      </c>
      <c r="BV1" t="inlineStr">
        <is>
          <t>NL</t>
        </is>
      </c>
      <c r="BW1" t="inlineStr">
        <is>
          <t>RELIABILITY_NL</t>
        </is>
      </c>
      <c r="BX1" t="inlineStr">
        <is>
          <t>EVALUATION_NL</t>
        </is>
      </c>
      <c r="BY1" t="inlineStr">
        <is>
          <t>DEFINITION_NL</t>
        </is>
      </c>
      <c r="BZ1" t="inlineStr">
        <is>
          <t>PL</t>
        </is>
      </c>
      <c r="CA1" t="inlineStr">
        <is>
          <t>RELIABILITY_PL</t>
        </is>
      </c>
      <c r="CB1" t="inlineStr">
        <is>
          <t>EVALUATION_PL</t>
        </is>
      </c>
      <c r="CC1" t="inlineStr">
        <is>
          <t>DEFINITION_PL</t>
        </is>
      </c>
      <c r="CD1" t="inlineStr">
        <is>
          <t>PT</t>
        </is>
      </c>
      <c r="CE1" t="inlineStr">
        <is>
          <t>RELIABILITY_PT</t>
        </is>
      </c>
      <c r="CF1" t="inlineStr">
        <is>
          <t>EVALUATION_PT</t>
        </is>
      </c>
      <c r="CG1" t="inlineStr">
        <is>
          <t>DEFINITION_PT</t>
        </is>
      </c>
      <c r="CH1" t="inlineStr">
        <is>
          <t>RO</t>
        </is>
      </c>
      <c r="CI1" t="inlineStr">
        <is>
          <t>RELIABILITY_RO</t>
        </is>
      </c>
      <c r="CJ1" t="inlineStr">
        <is>
          <t>EVALUATION_RO</t>
        </is>
      </c>
      <c r="CK1" t="inlineStr">
        <is>
          <t>DEFINITION_RO</t>
        </is>
      </c>
      <c r="CL1" t="inlineStr">
        <is>
          <t>SK</t>
        </is>
      </c>
      <c r="CM1" t="inlineStr">
        <is>
          <t>RELIABILITY_SK</t>
        </is>
      </c>
      <c r="CN1" t="inlineStr">
        <is>
          <t>EVALUATION_SK</t>
        </is>
      </c>
      <c r="CO1" t="inlineStr">
        <is>
          <t>DEFINITION_SK</t>
        </is>
      </c>
      <c r="CP1" t="inlineStr">
        <is>
          <t>SL</t>
        </is>
      </c>
      <c r="CQ1" t="inlineStr">
        <is>
          <t>RELIABILITY_SL</t>
        </is>
      </c>
      <c r="CR1" t="inlineStr">
        <is>
          <t>EVALUATION_SL</t>
        </is>
      </c>
      <c r="CS1" t="inlineStr">
        <is>
          <t>DEFINITION_SL</t>
        </is>
      </c>
      <c r="CT1" t="inlineStr">
        <is>
          <t>SV</t>
        </is>
      </c>
      <c r="CU1" t="inlineStr">
        <is>
          <t>RELIABILITY_SV</t>
        </is>
      </c>
      <c r="CV1" t="inlineStr">
        <is>
          <t>EVALUATION_SV</t>
        </is>
      </c>
      <c r="CW1" t="inlineStr">
        <is>
          <t>DEFINITION_SV</t>
        </is>
      </c>
    </row>
    <row r="2">
      <c r="A2" s="1" t="str">
        <f>HYPERLINK("https://iate.europa.eu/entry/result/2246015/all", "2246015")</f>
        <v>2246015</v>
      </c>
      <c r="B2" t="inlineStr">
        <is>
          <t>ENERGY</t>
        </is>
      </c>
      <c r="C2" t="inlineStr">
        <is>
          <t>ENERGY|soft energy|soft energy|renewable energy</t>
        </is>
      </c>
      <c r="D2" t="inlineStr">
        <is>
          <t>yes</t>
        </is>
      </c>
      <c r="E2" t="inlineStr">
        <is>
          <t/>
        </is>
      </c>
      <c r="F2" s="2" t="inlineStr">
        <is>
          <t>течно гориво от биомаса</t>
        </is>
      </c>
      <c r="G2" s="2" t="inlineStr">
        <is>
          <t>3</t>
        </is>
      </c>
      <c r="H2" s="2" t="inlineStr">
        <is>
          <t/>
        </is>
      </c>
      <c r="I2" t="inlineStr">
        <is>
          <t>течни горива за енергийни цели, различни от тези за транспорт, включително за електроенергия, топлинна енергия и енергия за охлаждане, произведени от биомаса</t>
        </is>
      </c>
      <c r="J2" s="2" t="inlineStr">
        <is>
          <t>biokapalina</t>
        </is>
      </c>
      <c r="K2" s="2" t="inlineStr">
        <is>
          <t>3</t>
        </is>
      </c>
      <c r="L2" s="2" t="inlineStr">
        <is>
          <t/>
        </is>
      </c>
      <c r="M2" t="inlineStr">
        <is>
          <t>Kapalné palivo používané pro energetické účely jiné než dopravu, včetně výroby elektřiny, vytápění a chlazení, vyráběné z biomasy.</t>
        </is>
      </c>
      <c r="N2" s="2" t="inlineStr">
        <is>
          <t>flydende biobrændsel</t>
        </is>
      </c>
      <c r="O2" s="2" t="inlineStr">
        <is>
          <t>4</t>
        </is>
      </c>
      <c r="P2" s="2" t="inlineStr">
        <is>
          <t/>
        </is>
      </c>
      <c r="Q2" t="inlineStr">
        <is>
          <t>"Flydende brændstof til energiformål, bortset fra transport, herunder elektricitet og opvarmning og køling, fremstillet på grundlag af biomasse."</t>
        </is>
      </c>
      <c r="R2" s="2" t="inlineStr">
        <is>
          <t>flüssiger Biobrennstoff</t>
        </is>
      </c>
      <c r="S2" s="2" t="inlineStr">
        <is>
          <t>3</t>
        </is>
      </c>
      <c r="T2" s="2" t="inlineStr">
        <is>
          <t/>
        </is>
      </c>
      <c r="U2" t="inlineStr">
        <is>
          <t>flüssiger Brennstoff, der aus Biomasse hergestellt wird und für den Einsatz zu energetischen Zwecken, mit Ausnahme des Transports, einschließlich Elektrizität, Wärme und Kälte, bestimmt ist</t>
        </is>
      </c>
      <c r="V2" s="2" t="inlineStr">
        <is>
          <t>βιορευστó</t>
        </is>
      </c>
      <c r="W2" s="2" t="inlineStr">
        <is>
          <t>2</t>
        </is>
      </c>
      <c r="X2" s="2" t="inlineStr">
        <is>
          <t/>
        </is>
      </c>
      <c r="Y2" t="inlineStr">
        <is>
          <t>υγρó καύσιμo για ενεργειακούς σκοπούς, εκτός από κίνηση, συμπεριλαμβανομένης της ηλεκτρικής ενέργειας και της θέρμανσης και της ψύξης, το οποίο παράγεται από βιομάζα</t>
        </is>
      </c>
      <c r="Z2" s="2" t="inlineStr">
        <is>
          <t>bioliquid</t>
        </is>
      </c>
      <c r="AA2" s="2" t="inlineStr">
        <is>
          <t>3</t>
        </is>
      </c>
      <c r="AB2" s="2" t="inlineStr">
        <is>
          <t/>
        </is>
      </c>
      <c r="AC2" t="inlineStr">
        <is>
          <t>liquid fuel for energy purposes other than for transport, including electricity and heating and cooling, produced from &lt;a href="https://iate.europa.eu/entry/result/753749/en" target="_blank"&gt;&lt;i&gt;biomass&lt;/i&gt;&lt;/a&gt;</t>
        </is>
      </c>
      <c r="AD2" s="2" t="inlineStr">
        <is>
          <t>biolíquido</t>
        </is>
      </c>
      <c r="AE2" s="2" t="inlineStr">
        <is>
          <t>3</t>
        </is>
      </c>
      <c r="AF2" s="2" t="inlineStr">
        <is>
          <t/>
        </is>
      </c>
      <c r="AG2" t="inlineStr">
        <is>
          <t>Combustible &lt;a href="/entry/result/752087/all" id="ENTRY_TO_ENTRY_CONVERTER" target="_blank"&gt;IATE:752087&lt;/a&gt; líquido destinado a usos energéticos distintos del transporte, incluidas la electricidad y la producción de calor y frío, producido a partir de la biomasa &lt;a href="/entry/result/753749/all" id="ENTRY_TO_ENTRY_CONVERTER" target="_blank"&gt;IATE:753749&lt;/a&gt; .</t>
        </is>
      </c>
      <c r="AH2" s="2" t="inlineStr">
        <is>
          <t>vedel biokütus</t>
        </is>
      </c>
      <c r="AI2" s="2" t="inlineStr">
        <is>
          <t>3</t>
        </is>
      </c>
      <c r="AJ2" s="2" t="inlineStr">
        <is>
          <t/>
        </is>
      </c>
      <c r="AK2" t="inlineStr">
        <is>
          <t>energia, sealhulgas elektri-, soojus- ja jahutusenergia (välja arvatud transpordi jaoks kasutatava energia) saamiseks kasutatav vedelkütus, mis on toodetud biomassist</t>
        </is>
      </c>
      <c r="AL2" s="2" t="inlineStr">
        <is>
          <t>bioneste</t>
        </is>
      </c>
      <c r="AM2" s="2" t="inlineStr">
        <is>
          <t>3</t>
        </is>
      </c>
      <c r="AN2" s="2" t="inlineStr">
        <is>
          <t/>
        </is>
      </c>
      <c r="AO2" t="inlineStr">
        <is>
          <t>biomassasta muuhun energiakäyttöön kuin liikennettä varten, sähkö, lämmitys ja jäähdytys mukaan lukien, tuotettu nestemäinen polttoaine</t>
        </is>
      </c>
      <c r="AP2" s="2" t="inlineStr">
        <is>
          <t>bioliquide</t>
        </is>
      </c>
      <c r="AQ2" s="2" t="inlineStr">
        <is>
          <t>3</t>
        </is>
      </c>
      <c r="AR2" s="2" t="inlineStr">
        <is>
          <t/>
        </is>
      </c>
      <c r="AS2" t="inlineStr">
        <is>
          <t>un combustible liquide destiné à des usages énergétiques autres que pour le transport, y compris la production d’électricité, le chauffage et le refroidissement, et produit à partir de la biomasse</t>
        </is>
      </c>
      <c r="AT2" s="2" t="inlineStr">
        <is>
          <t>bithleacht</t>
        </is>
      </c>
      <c r="AU2" s="2" t="inlineStr">
        <is>
          <t>3</t>
        </is>
      </c>
      <c r="AV2" s="2" t="inlineStr">
        <is>
          <t/>
        </is>
      </c>
      <c r="AW2" t="inlineStr">
        <is>
          <t/>
        </is>
      </c>
      <c r="AX2" t="inlineStr">
        <is>
          <t/>
        </is>
      </c>
      <c r="AY2" t="inlineStr">
        <is>
          <t/>
        </is>
      </c>
      <c r="AZ2" t="inlineStr">
        <is>
          <t/>
        </is>
      </c>
      <c r="BA2" t="inlineStr">
        <is>
          <t/>
        </is>
      </c>
      <c r="BB2" s="2" t="inlineStr">
        <is>
          <t>folyékony bio-energiahordozó</t>
        </is>
      </c>
      <c r="BC2" s="2" t="inlineStr">
        <is>
          <t>3</t>
        </is>
      </c>
      <c r="BD2" s="2" t="inlineStr">
        <is>
          <t/>
        </is>
      </c>
      <c r="BE2" t="inlineStr">
        <is>
          <t>&lt;div&gt;biomasszából előállított, a közlekedéstől eltérő célokra energiaforrásként felhasznált folyékony üzemanyag, ideértve a villamos energiát, a fűtést és a hűtést is&lt;/div&gt;</t>
        </is>
      </c>
      <c r="BF2" s="2" t="inlineStr">
        <is>
          <t>bioliquido</t>
        </is>
      </c>
      <c r="BG2" s="2" t="inlineStr">
        <is>
          <t>3</t>
        </is>
      </c>
      <c r="BH2" s="2" t="inlineStr">
        <is>
          <t/>
        </is>
      </c>
      <c r="BI2" t="inlineStr">
        <is>
          <t>Combustibile liquido per scopi energetici diversi dal trasporto, compresi l’elettricità, il riscaldamento ed il raffreddamento, prodotto a partire dalla biomassa.</t>
        </is>
      </c>
      <c r="BJ2" s="2" t="inlineStr">
        <is>
          <t>skystasis bioproduktas</t>
        </is>
      </c>
      <c r="BK2" s="2" t="inlineStr">
        <is>
          <t>3</t>
        </is>
      </c>
      <c r="BL2" s="2" t="inlineStr">
        <is>
          <t/>
        </is>
      </c>
      <c r="BM2" t="inlineStr">
        <is>
          <t>energijos tikslais, išskyrus transportui, bet įskaitant elektros energijai, šildymui ir aušinimui, iš biomasės pagamintas skystasis kuras</t>
        </is>
      </c>
      <c r="BN2" s="2" t="inlineStr">
        <is>
          <t>bioloģiskā šķidrā degviela|
bioloģiskais šķidrais kurināmais</t>
        </is>
      </c>
      <c r="BO2" s="2" t="inlineStr">
        <is>
          <t>2|
2</t>
        </is>
      </c>
      <c r="BP2" s="2" t="inlineStr">
        <is>
          <t xml:space="preserve">preferred|
</t>
        </is>
      </c>
      <c r="BQ2" t="inlineStr">
        <is>
          <t>biomasas iegūts šķidrais kurināmais, ko izmanto ar transportu nesaistītām enerģētiskām vajadzībām, tostarp elektroenerģijas ražošanai un siltumapgādei un aukstumapgādei</t>
        </is>
      </c>
      <c r="BR2" s="2" t="inlineStr">
        <is>
          <t>bijolikwidu</t>
        </is>
      </c>
      <c r="BS2" s="2" t="inlineStr">
        <is>
          <t>3</t>
        </is>
      </c>
      <c r="BT2" s="2" t="inlineStr">
        <is>
          <t/>
        </is>
      </c>
      <c r="BU2" t="inlineStr">
        <is>
          <t>karburant likwidu għal għanijiet ta' enerġija minbarra għat-trasport, inklużi l-elettriku u t-tisħin u t-tkessiħ, prodott mill-bijomassa</t>
        </is>
      </c>
      <c r="BV2" s="2" t="inlineStr">
        <is>
          <t>vloeibare biomassa</t>
        </is>
      </c>
      <c r="BW2" s="2" t="inlineStr">
        <is>
          <t>3</t>
        </is>
      </c>
      <c r="BX2" s="2" t="inlineStr">
        <is>
          <t/>
        </is>
      </c>
      <c r="BY2" t="inlineStr">
        <is>
          <t>"vloeibare brandstof voor energiedoeleinden andere dan vervoer, waaronder elektriciteit, verwarming en koeling, die geproduceerd is uit biomassa"</t>
        </is>
      </c>
      <c r="BZ2" s="2" t="inlineStr">
        <is>
          <t>biopłyn</t>
        </is>
      </c>
      <c r="CA2" s="2" t="inlineStr">
        <is>
          <t>3</t>
        </is>
      </c>
      <c r="CB2" s="2" t="inlineStr">
        <is>
          <t/>
        </is>
      </c>
      <c r="CC2" t="inlineStr">
        <is>
          <t>ciekłe paliwo dla celów energetycznych, innych niż w transporcie, w tym do wytwarzania energii elektrycznej oraz energii ciepła i chłodu, produkowane z biomasy, patrz &lt;a href="/entry/result/860487/all" id="ENTRY_TO_ENTRY_CONVERTER" target="_blank"&gt;IATE:860487&lt;/a&gt;</t>
        </is>
      </c>
      <c r="CD2" s="2" t="inlineStr">
        <is>
          <t>biolíquido</t>
        </is>
      </c>
      <c r="CE2" s="2" t="inlineStr">
        <is>
          <t>3</t>
        </is>
      </c>
      <c r="CF2" s="2" t="inlineStr">
        <is>
          <t/>
        </is>
      </c>
      <c r="CG2" t="inlineStr">
        <is>
          <t>Combustível líquido para fins energéticos – que não seja destinado aos transportes –, incluindo eletricidade, aquecimento e arrefecimento, produzido a partir de biomassa.</t>
        </is>
      </c>
      <c r="CH2" s="2" t="inlineStr">
        <is>
          <t>biolichid</t>
        </is>
      </c>
      <c r="CI2" s="2" t="inlineStr">
        <is>
          <t>3</t>
        </is>
      </c>
      <c r="CJ2" s="2" t="inlineStr">
        <is>
          <t/>
        </is>
      </c>
      <c r="CK2" t="inlineStr">
        <is>
          <t>combustibil lichid produs din biomasă utilizat în scopuri energetice altele decât pentru transport, inclusiv pentru energie electrică, energie destinată încălzirii și răcirii</t>
        </is>
      </c>
      <c r="CL2" s="2" t="inlineStr">
        <is>
          <t>biokvapalina</t>
        </is>
      </c>
      <c r="CM2" s="2" t="inlineStr">
        <is>
          <t>3</t>
        </is>
      </c>
      <c r="CN2" s="2" t="inlineStr">
        <is>
          <t/>
        </is>
      </c>
      <c r="CO2" t="inlineStr">
        <is>
          <t>kvapalné palivo na iné energetické účely ako na dopravu, vrátane elektriny, tepla a chladu, vyrobené z biomasy</t>
        </is>
      </c>
      <c r="CP2" s="2" t="inlineStr">
        <is>
          <t>tekoče biogorivo</t>
        </is>
      </c>
      <c r="CQ2" s="2" t="inlineStr">
        <is>
          <t>3</t>
        </is>
      </c>
      <c r="CR2" s="2" t="inlineStr">
        <is>
          <t/>
        </is>
      </c>
      <c r="CS2" t="inlineStr">
        <is>
          <t>tekoče gorivo za energetske namene, razen za transport, tudi električno energijo in energijo za ogrevanje in hlajenje, proizvedeno iz biomase</t>
        </is>
      </c>
      <c r="CT2" s="2" t="inlineStr">
        <is>
          <t>flytande biobränsle</t>
        </is>
      </c>
      <c r="CU2" s="2" t="inlineStr">
        <is>
          <t>3</t>
        </is>
      </c>
      <c r="CV2" s="2" t="inlineStr">
        <is>
          <t/>
        </is>
      </c>
      <c r="CW2" t="inlineStr">
        <is>
          <t>vätskeformiga bränslen för andra energiändamål än för transportändamål, inbegripet el, uppvärmning och kylning, som framställs av biomassa</t>
        </is>
      </c>
    </row>
    <row r="3">
      <c r="A3" s="1" t="str">
        <f>HYPERLINK("https://iate.europa.eu/entry/result/1155039/all", "1155039")</f>
        <v>1155039</v>
      </c>
      <c r="B3" t="inlineStr">
        <is>
          <t>ENERGY;ENVIRONMENT</t>
        </is>
      </c>
      <c r="C3" t="inlineStr">
        <is>
          <t>ENERGY;ENVIRONMENT|natural environment|natural resources</t>
        </is>
      </c>
      <c r="D3" t="inlineStr">
        <is>
          <t>yes</t>
        </is>
      </c>
      <c r="E3" t="inlineStr">
        <is>
          <t/>
        </is>
      </c>
      <c r="F3" t="inlineStr">
        <is>
          <t/>
        </is>
      </c>
      <c r="G3" t="inlineStr">
        <is>
          <t/>
        </is>
      </c>
      <c r="H3" t="inlineStr">
        <is>
          <t/>
        </is>
      </c>
      <c r="I3" t="inlineStr">
        <is>
          <t/>
        </is>
      </c>
      <c r="J3" t="inlineStr">
        <is>
          <t/>
        </is>
      </c>
      <c r="K3" t="inlineStr">
        <is>
          <t/>
        </is>
      </c>
      <c r="L3" t="inlineStr">
        <is>
          <t/>
        </is>
      </c>
      <c r="M3" t="inlineStr">
        <is>
          <t/>
        </is>
      </c>
      <c r="N3" s="2" t="inlineStr">
        <is>
          <t>varmemagasin|
varmereservoir</t>
        </is>
      </c>
      <c r="O3" s="2" t="inlineStr">
        <is>
          <t>3|
3</t>
        </is>
      </c>
      <c r="P3" s="2" t="inlineStr">
        <is>
          <t xml:space="preserve">|
</t>
        </is>
      </c>
      <c r="Q3" t="inlineStr">
        <is>
          <t/>
        </is>
      </c>
      <c r="R3" s="2" t="inlineStr">
        <is>
          <t>Wärmespeicher|
Wärmereservoir</t>
        </is>
      </c>
      <c r="S3" s="2" t="inlineStr">
        <is>
          <t>3|
3</t>
        </is>
      </c>
      <c r="T3" s="2" t="inlineStr">
        <is>
          <t xml:space="preserve">|
</t>
        </is>
      </c>
      <c r="U3" t="inlineStr">
        <is>
          <t>Speicher für thermische Energie, der Energie in Form von Hitze aufnehmen oder abgeben und dabei als Wärmequelle oder Wärmesenke fungieren kann</t>
        </is>
      </c>
      <c r="V3" s="2" t="inlineStr">
        <is>
          <t>ταμιευτήρας θερμότητας|
πηγή θερμότητας</t>
        </is>
      </c>
      <c r="W3" s="2" t="inlineStr">
        <is>
          <t>3|
3</t>
        </is>
      </c>
      <c r="X3" s="2" t="inlineStr">
        <is>
          <t xml:space="preserve">|
</t>
        </is>
      </c>
      <c r="Y3" t="inlineStr">
        <is>
          <t/>
        </is>
      </c>
      <c r="Z3" s="2" t="inlineStr">
        <is>
          <t>heat reservoir</t>
        </is>
      </c>
      <c r="AA3" s="2" t="inlineStr">
        <is>
          <t>3</t>
        </is>
      </c>
      <c r="AB3" s="2" t="inlineStr">
        <is>
          <t/>
        </is>
      </c>
      <c r="AC3" t="inlineStr">
        <is>
          <t>thermal energy reservoir that can supply or absorb energy in the form of heat</t>
        </is>
      </c>
      <c r="AD3" s="2" t="inlineStr">
        <is>
          <t>foco térmico</t>
        </is>
      </c>
      <c r="AE3" s="2" t="inlineStr">
        <is>
          <t>3</t>
        </is>
      </c>
      <c r="AF3" s="2" t="inlineStr">
        <is>
          <t/>
        </is>
      </c>
      <c r="AG3" t="inlineStr">
        <is>
          <t/>
        </is>
      </c>
      <c r="AH3" s="2" t="inlineStr">
        <is>
          <t>soojusreservuaar</t>
        </is>
      </c>
      <c r="AI3" s="2" t="inlineStr">
        <is>
          <t>3</t>
        </is>
      </c>
      <c r="AJ3" s="2" t="inlineStr">
        <is>
          <t/>
        </is>
      </c>
      <c r="AK3" t="inlineStr">
        <is>
          <t>soojusenergia reservuaar, mis võib olla nii soojusenergia neeldur kui ka selle allikas</t>
        </is>
      </c>
      <c r="AL3" s="2" t="inlineStr">
        <is>
          <t>lämmönvaraaja|
lämpövarasto</t>
        </is>
      </c>
      <c r="AM3" s="2" t="inlineStr">
        <is>
          <t>3|
3</t>
        </is>
      </c>
      <c r="AN3" s="2" t="inlineStr">
        <is>
          <t xml:space="preserve">|
</t>
        </is>
      </c>
      <c r="AO3" t="inlineStr">
        <is>
          <t>Lämpöenergiaa sisältävä luonnollinen tai rakennettu tilavuus, johon lämpöenergiaa voidaan varastoida tuntuvana, latenttina tai termokemiallisena lämpöenergiana.</t>
        </is>
      </c>
      <c r="AP3" s="2" t="inlineStr">
        <is>
          <t>réservoir d'énergie thermique|
réservoir thermique|
source de chaleur</t>
        </is>
      </c>
      <c r="AQ3" s="2" t="inlineStr">
        <is>
          <t>3|
3|
3</t>
        </is>
      </c>
      <c r="AR3" s="2" t="inlineStr">
        <is>
          <t xml:space="preserve">|
|
</t>
        </is>
      </c>
      <c r="AS3" t="inlineStr">
        <is>
          <t>système idéal qui peut absorber et céder de la chaleur en quantités aussi grandes qu'on le désire sans que sa température varie</t>
        </is>
      </c>
      <c r="AT3" t="inlineStr">
        <is>
          <t/>
        </is>
      </c>
      <c r="AU3" t="inlineStr">
        <is>
          <t/>
        </is>
      </c>
      <c r="AV3" t="inlineStr">
        <is>
          <t/>
        </is>
      </c>
      <c r="AW3" t="inlineStr">
        <is>
          <t/>
        </is>
      </c>
      <c r="AX3" t="inlineStr">
        <is>
          <t/>
        </is>
      </c>
      <c r="AY3" t="inlineStr">
        <is>
          <t/>
        </is>
      </c>
      <c r="AZ3" t="inlineStr">
        <is>
          <t/>
        </is>
      </c>
      <c r="BA3" t="inlineStr">
        <is>
          <t/>
        </is>
      </c>
      <c r="BB3" t="inlineStr">
        <is>
          <t/>
        </is>
      </c>
      <c r="BC3" t="inlineStr">
        <is>
          <t/>
        </is>
      </c>
      <c r="BD3" t="inlineStr">
        <is>
          <t/>
        </is>
      </c>
      <c r="BE3" t="inlineStr">
        <is>
          <t/>
        </is>
      </c>
      <c r="BF3" s="2" t="inlineStr">
        <is>
          <t>sorgente termica</t>
        </is>
      </c>
      <c r="BG3" s="2" t="inlineStr">
        <is>
          <t>3</t>
        </is>
      </c>
      <c r="BH3" s="2" t="inlineStr">
        <is>
          <t/>
        </is>
      </c>
      <c r="BI3" t="inlineStr">
        <is>
          <t/>
        </is>
      </c>
      <c r="BJ3" s="2" t="inlineStr">
        <is>
          <t>šilumos rezervuaras</t>
        </is>
      </c>
      <c r="BK3" s="2" t="inlineStr">
        <is>
          <t>3</t>
        </is>
      </c>
      <c r="BL3" s="2" t="inlineStr">
        <is>
          <t/>
        </is>
      </c>
      <c r="BM3" t="inlineStr">
        <is>
          <t>terminės energijos rezervuaras, galintis tiekti ar absorbuoti energiją šilumos forma</t>
        </is>
      </c>
      <c r="BN3" s="2" t="inlineStr">
        <is>
          <t>siltuma rezervuārs</t>
        </is>
      </c>
      <c r="BO3" s="2" t="inlineStr">
        <is>
          <t>3</t>
        </is>
      </c>
      <c r="BP3" s="2" t="inlineStr">
        <is>
          <t/>
        </is>
      </c>
      <c r="BQ3" t="inlineStr">
        <is>
          <t>siltumenerģijas rezervuārs, kas var piegādāt vai absorbēt enerģiju siltuma veidā</t>
        </is>
      </c>
      <c r="BR3" s="2" t="inlineStr">
        <is>
          <t>riżerva tas-sħana</t>
        </is>
      </c>
      <c r="BS3" s="2" t="inlineStr">
        <is>
          <t>3</t>
        </is>
      </c>
      <c r="BT3" s="2" t="inlineStr">
        <is>
          <t/>
        </is>
      </c>
      <c r="BU3" t="inlineStr">
        <is>
          <t>riżerva tal-enerġija termali li tista’ tforni jew tassorbi l-enerġija fil-forma ta’ sħana</t>
        </is>
      </c>
      <c r="BV3" s="2" t="inlineStr">
        <is>
          <t>warmtereservoir</t>
        </is>
      </c>
      <c r="BW3" s="2" t="inlineStr">
        <is>
          <t>3</t>
        </is>
      </c>
      <c r="BX3" s="2" t="inlineStr">
        <is>
          <t/>
        </is>
      </c>
      <c r="BY3" t="inlineStr">
        <is>
          <t>&lt;i&gt;reservoir van warmte-energie dat energie kan afgeven of opslaan in de vorm van warmte&lt;/i&gt;</t>
        </is>
      </c>
      <c r="BZ3" t="inlineStr">
        <is>
          <t/>
        </is>
      </c>
      <c r="CA3" t="inlineStr">
        <is>
          <t/>
        </is>
      </c>
      <c r="CB3" t="inlineStr">
        <is>
          <t/>
        </is>
      </c>
      <c r="CC3" t="inlineStr">
        <is>
          <t/>
        </is>
      </c>
      <c r="CD3" s="2" t="inlineStr">
        <is>
          <t>fonte de calor</t>
        </is>
      </c>
      <c r="CE3" s="2" t="inlineStr">
        <is>
          <t>3</t>
        </is>
      </c>
      <c r="CF3" s="2" t="inlineStr">
        <is>
          <t/>
        </is>
      </c>
      <c r="CG3" t="inlineStr">
        <is>
          <t/>
        </is>
      </c>
      <c r="CH3" t="inlineStr">
        <is>
          <t/>
        </is>
      </c>
      <c r="CI3" t="inlineStr">
        <is>
          <t/>
        </is>
      </c>
      <c r="CJ3" t="inlineStr">
        <is>
          <t/>
        </is>
      </c>
      <c r="CK3" t="inlineStr">
        <is>
          <t/>
        </is>
      </c>
      <c r="CL3" t="inlineStr">
        <is>
          <t/>
        </is>
      </c>
      <c r="CM3" t="inlineStr">
        <is>
          <t/>
        </is>
      </c>
      <c r="CN3" t="inlineStr">
        <is>
          <t/>
        </is>
      </c>
      <c r="CO3" t="inlineStr">
        <is>
          <t/>
        </is>
      </c>
      <c r="CP3" t="inlineStr">
        <is>
          <t/>
        </is>
      </c>
      <c r="CQ3" t="inlineStr">
        <is>
          <t/>
        </is>
      </c>
      <c r="CR3" t="inlineStr">
        <is>
          <t/>
        </is>
      </c>
      <c r="CS3" t="inlineStr">
        <is>
          <t/>
        </is>
      </c>
      <c r="CT3" s="2" t="inlineStr">
        <is>
          <t>värmemagasin|
värmebehållare</t>
        </is>
      </c>
      <c r="CU3" s="2" t="inlineStr">
        <is>
          <t>3|
3</t>
        </is>
      </c>
      <c r="CV3" s="2" t="inlineStr">
        <is>
          <t xml:space="preserve">|
</t>
        </is>
      </c>
      <c r="CW3" t="inlineStr">
        <is>
          <t/>
        </is>
      </c>
    </row>
    <row r="4">
      <c r="A4" s="1" t="str">
        <f>HYPERLINK("https://iate.europa.eu/entry/result/1407784/all", "1407784")</f>
        <v>1407784</v>
      </c>
      <c r="B4" t="inlineStr">
        <is>
          <t>TRADE;ENERGY;PRODUCTION, TECHNOLOGY AND RESEARCH</t>
        </is>
      </c>
      <c r="C4" t="inlineStr">
        <is>
          <t>TRADE|distributive trades;ENERGY|electrical and nuclear industries|electrical industry;PRODUCTION, TECHNOLOGY AND RESEARCH|technology and technical regulations|technical regulations</t>
        </is>
      </c>
      <c r="D4" t="inlineStr">
        <is>
          <t>yes</t>
        </is>
      </c>
      <c r="E4" t="inlineStr">
        <is>
          <t/>
        </is>
      </c>
      <c r="F4" s="2" t="inlineStr">
        <is>
          <t>разпределителна мрежа|
разпределителна система</t>
        </is>
      </c>
      <c r="G4" s="2" t="inlineStr">
        <is>
          <t>4|
3</t>
        </is>
      </c>
      <c r="H4" s="2" t="inlineStr">
        <is>
          <t xml:space="preserve">|
</t>
        </is>
      </c>
      <c r="I4" t="inlineStr">
        <is>
          <t/>
        </is>
      </c>
      <c r="J4" s="2" t="inlineStr">
        <is>
          <t>distribuční soustava</t>
        </is>
      </c>
      <c r="K4" s="2" t="inlineStr">
        <is>
          <t>3</t>
        </is>
      </c>
      <c r="L4" s="2" t="inlineStr">
        <is>
          <t/>
        </is>
      </c>
      <c r="M4" t="inlineStr">
        <is>
          <t>vzájemně propojený soubor vedení a zařízení sloužící k zajištění distribuce elektřiny od rozvoden k jednotlivým uživatelům, například domácnostem</t>
        </is>
      </c>
      <c r="N4" s="2" t="inlineStr">
        <is>
          <t>distributionssystem|
distributionsnet</t>
        </is>
      </c>
      <c r="O4" s="2" t="inlineStr">
        <is>
          <t>3|
3</t>
        </is>
      </c>
      <c r="P4" s="2" t="inlineStr">
        <is>
          <t xml:space="preserve">|
</t>
        </is>
      </c>
      <c r="Q4" t="inlineStr">
        <is>
          <t/>
        </is>
      </c>
      <c r="R4" s="2" t="inlineStr">
        <is>
          <t>Verteilernetz</t>
        </is>
      </c>
      <c r="S4" s="2" t="inlineStr">
        <is>
          <t>3</t>
        </is>
      </c>
      <c r="T4" s="2" t="inlineStr">
        <is>
          <t/>
        </is>
      </c>
      <c r="U4" t="inlineStr">
        <is>
          <t/>
        </is>
      </c>
      <c r="V4" s="2" t="inlineStr">
        <is>
          <t>σύστημα διανομής|
δίκτυο διανομής</t>
        </is>
      </c>
      <c r="W4" s="2" t="inlineStr">
        <is>
          <t>3|
3</t>
        </is>
      </c>
      <c r="X4" s="2" t="inlineStr">
        <is>
          <t xml:space="preserve">|
</t>
        </is>
      </c>
      <c r="Y4" t="inlineStr">
        <is>
          <t/>
        </is>
      </c>
      <c r="Z4" s="2" t="inlineStr">
        <is>
          <t>distribution system|
distribution grid|
distribution network</t>
        </is>
      </c>
      <c r="AA4" s="2" t="inlineStr">
        <is>
          <t>3|
3|
3</t>
        </is>
      </c>
      <c r="AB4" s="2" t="inlineStr">
        <is>
          <t xml:space="preserve">|
|
</t>
        </is>
      </c>
      <c r="AC4" t="inlineStr">
        <is>
          <t>network of facilities
and equipment used to deliver electric power to the customer at the required
voltages</t>
        </is>
      </c>
      <c r="AD4" s="2" t="inlineStr">
        <is>
          <t>red de distribución</t>
        </is>
      </c>
      <c r="AE4" s="2" t="inlineStr">
        <is>
          <t>3</t>
        </is>
      </c>
      <c r="AF4" s="2" t="inlineStr">
        <is>
          <t/>
        </is>
      </c>
      <c r="AG4" t="inlineStr">
        <is>
          <t>Red que distribuye la electricidad a los consumidores.</t>
        </is>
      </c>
      <c r="AH4" s="2" t="inlineStr">
        <is>
          <t>jaotusvõrk</t>
        </is>
      </c>
      <c r="AI4" s="2" t="inlineStr">
        <is>
          <t>3</t>
        </is>
      </c>
      <c r="AJ4" s="2" t="inlineStr">
        <is>
          <t/>
        </is>
      </c>
      <c r="AK4" t="inlineStr">
        <is>
          <t>rajatiste ja seadmete kogum elektrienergia jaotusteenuste osutamiseks kõigile antud jaotusvõrguga liitunud klientidele</t>
        </is>
      </c>
      <c r="AL4" s="2" t="inlineStr">
        <is>
          <t>sähkönjakeluverkko|
jakeluverkko|
jakelujärjestelmä</t>
        </is>
      </c>
      <c r="AM4" s="2" t="inlineStr">
        <is>
          <t>3|
3|
3</t>
        </is>
      </c>
      <c r="AN4" s="2" t="inlineStr">
        <is>
          <t xml:space="preserve">|
|
</t>
        </is>
      </c>
      <c r="AO4" t="inlineStr">
        <is>
          <t/>
        </is>
      </c>
      <c r="AP4" s="2" t="inlineStr">
        <is>
          <t>réseau de distribution</t>
        </is>
      </c>
      <c r="AQ4" s="2" t="inlineStr">
        <is>
          <t>3</t>
        </is>
      </c>
      <c r="AR4" s="2" t="inlineStr">
        <is>
          <t/>
        </is>
      </c>
      <c r="AS4" t="inlineStr">
        <is>
          <t>ensemble d'installations permettant le transport d’électricité à haute, à moyenne et à basse tension aux fins de fourniture à des clients</t>
        </is>
      </c>
      <c r="AT4" s="2" t="inlineStr">
        <is>
          <t>gréasán dáileacháin|
córas dáileacháin</t>
        </is>
      </c>
      <c r="AU4" s="2" t="inlineStr">
        <is>
          <t>3|
3</t>
        </is>
      </c>
      <c r="AV4" s="2" t="inlineStr">
        <is>
          <t xml:space="preserve">|
</t>
        </is>
      </c>
      <c r="AW4" t="inlineStr">
        <is>
          <t/>
        </is>
      </c>
      <c r="AX4" s="2" t="inlineStr">
        <is>
          <t>distribucijski sustav|
distribucijska mreža</t>
        </is>
      </c>
      <c r="AY4" s="2" t="inlineStr">
        <is>
          <t>3|
3</t>
        </is>
      </c>
      <c r="AZ4" s="2" t="inlineStr">
        <is>
          <t xml:space="preserve">|
</t>
        </is>
      </c>
      <c r="BA4" t="inlineStr">
        <is>
          <t>dio elektroenergetske mreže koji preuzima električnu energiju iz prijenosne mreže u transformatorskim stanicama VN/SN 110/35(30)(20)(10) kV, te služi za distribuciju električne energije do krajnjih (srednjih i malih) potrošača</t>
        </is>
      </c>
      <c r="BB4" s="2" t="inlineStr">
        <is>
          <t>elosztóhálózat</t>
        </is>
      </c>
      <c r="BC4" s="2" t="inlineStr">
        <is>
          <t>4</t>
        </is>
      </c>
      <c r="BD4" s="2" t="inlineStr">
        <is>
          <t/>
        </is>
      </c>
      <c r="BE4" t="inlineStr">
        <is>
          <t>a villamos energia elosztására és csatlakozási pontra való eljuttatása céljára szolgáló vezetékrendszer – beleértve a tartószerkezeteket is –, a hozzá tartozó átalakító- és kapcsolóberendezésekkel együtt</t>
        </is>
      </c>
      <c r="BF4" s="2" t="inlineStr">
        <is>
          <t>rete di distribuzione|
sistema di distribuzione</t>
        </is>
      </c>
      <c r="BG4" s="2" t="inlineStr">
        <is>
          <t>3|
3</t>
        </is>
      </c>
      <c r="BH4" s="2" t="inlineStr">
        <is>
          <t xml:space="preserve">|
</t>
        </is>
      </c>
      <c r="BI4" t="inlineStr">
        <is>
          <t>rete elettrica con obbligo di connessione di terzi</t>
        </is>
      </c>
      <c r="BJ4" s="2" t="inlineStr">
        <is>
          <t>skirstomasis tinklas</t>
        </is>
      </c>
      <c r="BK4" s="2" t="inlineStr">
        <is>
          <t>4</t>
        </is>
      </c>
      <c r="BL4" s="2" t="inlineStr">
        <is>
          <t/>
        </is>
      </c>
      <c r="BM4" t="inlineStr">
        <is>
          <t>elektros tinklas, kuriuo elektros energija skirstoma elektros vartotojų imtuvams</t>
        </is>
      </c>
      <c r="BN4" s="2" t="inlineStr">
        <is>
          <t>sadales tīkls|
sadales sistēma</t>
        </is>
      </c>
      <c r="BO4" s="2" t="inlineStr">
        <is>
          <t>3|
3</t>
        </is>
      </c>
      <c r="BP4" s="2" t="inlineStr">
        <is>
          <t xml:space="preserve">|
</t>
        </is>
      </c>
      <c r="BQ4" t="inlineStr">
        <is>
          <t>elektriskā tīkla daļa, kas savieno elektriskā pārvades tīkla apakšstacijas ar patērētājiem</t>
        </is>
      </c>
      <c r="BR4" s="2" t="inlineStr">
        <is>
          <t>grid ta' distribuzzjoni|
sistema ta’ distribuzzjoni|
network ta’ distribuzzjoni</t>
        </is>
      </c>
      <c r="BS4" s="2" t="inlineStr">
        <is>
          <t>3|
3|
3</t>
        </is>
      </c>
      <c r="BT4" s="2" t="inlineStr">
        <is>
          <t xml:space="preserve">|
|
</t>
        </is>
      </c>
      <c r="BU4" t="inlineStr">
        <is>
          <t>network elettriku, inkluż networks ta’ distribuzzjoni magħluqin, għad-distribuzzjoni ta’ enerġija elettrika bejn partijiet terzi konnessi miegħu, u network ta’ trażmissjoni&lt;sup&gt;1&lt;/sup&gt; jew network ta’ distribuzzjoni ieħor&lt;p&gt; &lt;sup&gt;1&lt;/sup&gt;&lt;a href="/entry/result/1407047&lt;&gt;&lt;&gt;&lt;&gt;&lt;&gt;&lt;&gt;&lt;&gt;&lt;&gt;&lt;&gt;&lt;&gt;&lt;&gt;&lt;&gt;&lt;&gt;&lt;&gt;&lt;&gt;&lt;&gt;&lt;&gt;&lt;&gt;&lt;&gt;&lt;&gt;&lt;&gt;&lt;&gt;&lt;&gt;&lt;&gt;&lt;&gt;&lt;&gt;&lt;&gt;&lt;&gt;&lt;&gt;&lt;&gt;&lt;&gt;&lt;&gt;&lt;&gt;&lt;&gt;&lt;&gt;&lt;&gt;&lt;&gt;&lt;/all" id="ENTRY_TO_ENTRY_CONVERTER" target="_blank"&gt;IATE:1407047&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lt;/a&gt;&amp;gt;&lt;/p&gt;</t>
        </is>
      </c>
      <c r="BV4" s="2" t="inlineStr">
        <is>
          <t>distributienet|
distributienetwerk</t>
        </is>
      </c>
      <c r="BW4" s="2" t="inlineStr">
        <is>
          <t>3|
3</t>
        </is>
      </c>
      <c r="BX4" s="2" t="inlineStr">
        <is>
          <t xml:space="preserve">|
</t>
        </is>
      </c>
      <c r="BY4" t="inlineStr">
        <is>
          <t/>
        </is>
      </c>
      <c r="BZ4" s="2" t="inlineStr">
        <is>
          <t>sieć rozdzielcza|
system dystrybucyjny|
sieć dystrybucji|
sieć dystrybucyjna</t>
        </is>
      </c>
      <c r="CA4" s="2" t="inlineStr">
        <is>
          <t>2|
2|
3|
2</t>
        </is>
      </c>
      <c r="CB4" s="2" t="inlineStr">
        <is>
          <t xml:space="preserve">|
|
|
</t>
        </is>
      </c>
      <c r="CC4" t="inlineStr">
        <is>
          <t>sieć elektroenergetyczna średniego i niskiego napięcia, do której zadań należy rozdzielanie i dostarczanie energii elektrycznej do średnich i drobnych odbiorców</t>
        </is>
      </c>
      <c r="CD4" s="2" t="inlineStr">
        <is>
          <t>rede de distribuição</t>
        </is>
      </c>
      <c r="CE4" s="2" t="inlineStr">
        <is>
          <t>3</t>
        </is>
      </c>
      <c r="CF4" s="2" t="inlineStr">
        <is>
          <t/>
        </is>
      </c>
      <c r="CG4" t="inlineStr">
        <is>
          <t>Rede destinada à distribuição de energia elétrica no interior de uma região delimitada.</t>
        </is>
      </c>
      <c r="CH4" s="2" t="inlineStr">
        <is>
          <t>rețea de distribuție|
sistem de distribuție|
RED|
rețea electrică de distribuție</t>
        </is>
      </c>
      <c r="CI4" s="2" t="inlineStr">
        <is>
          <t>3|
3|
3|
3</t>
        </is>
      </c>
      <c r="CJ4" s="2" t="inlineStr">
        <is>
          <t xml:space="preserve">|
|
|
</t>
        </is>
      </c>
      <c r="CK4" t="inlineStr">
        <is>
          <t>rețea electrică cu tensiunea de linie nominală până la 110 kV inclusiv</t>
        </is>
      </c>
      <c r="CL4" s="2" t="inlineStr">
        <is>
          <t>distribučná sústava</t>
        </is>
      </c>
      <c r="CM4" s="2" t="inlineStr">
        <is>
          <t>3</t>
        </is>
      </c>
      <c r="CN4" s="2" t="inlineStr">
        <is>
          <t/>
        </is>
      </c>
      <c r="CO4" t="inlineStr">
        <is>
          <t>vzájomne prepojené elektrické vedenia a elektroenergetické zariadenia potrebné na distribúciu elektriny z rozvodní ku koncovým odberateľom</t>
        </is>
      </c>
      <c r="CP4" s="2" t="inlineStr">
        <is>
          <t>distribucijsko omrežje</t>
        </is>
      </c>
      <c r="CQ4" s="2" t="inlineStr">
        <is>
          <t>3</t>
        </is>
      </c>
      <c r="CR4" s="2" t="inlineStr">
        <is>
          <t/>
        </is>
      </c>
      <c r="CS4" t="inlineStr">
        <is>
          <t/>
        </is>
      </c>
      <c r="CT4" s="2" t="inlineStr">
        <is>
          <t>distributionsnät|
lokalnät</t>
        </is>
      </c>
      <c r="CU4" s="2" t="inlineStr">
        <is>
          <t>3|
3</t>
        </is>
      </c>
      <c r="CV4" s="2" t="inlineStr">
        <is>
          <t xml:space="preserve">|
</t>
        </is>
      </c>
      <c r="CW4" t="inlineStr">
        <is>
          <t>elnät på lokal- och regionnätsnivå, dvs. nät som inte är transmissionsnät</t>
        </is>
      </c>
    </row>
    <row r="5">
      <c r="A5" s="1" t="str">
        <f>HYPERLINK("https://iate.europa.eu/entry/result/3639136/all", "3639136")</f>
        <v>3639136</v>
      </c>
      <c r="B5" t="inlineStr">
        <is>
          <t>TRADE</t>
        </is>
      </c>
      <c r="C5" t="inlineStr">
        <is>
          <t>TRADE|consumption|goods and services|consumer goods;TRADE|consumption|consumer|consumer protection</t>
        </is>
      </c>
      <c r="D5" t="inlineStr">
        <is>
          <t>yes</t>
        </is>
      </c>
      <c r="E5" t="inlineStr">
        <is>
          <t/>
        </is>
      </c>
      <c r="F5" s="2" t="inlineStr">
        <is>
          <t>Директива за продажбата на стоки|
Директива (ЕС) 2019/771 на Европейския парламент и на Съвета за някои аспекти на договорите за продажба на стоки</t>
        </is>
      </c>
      <c r="G5" s="2" t="inlineStr">
        <is>
          <t>3|
3</t>
        </is>
      </c>
      <c r="H5" s="2" t="inlineStr">
        <is>
          <t xml:space="preserve">|
</t>
        </is>
      </c>
      <c r="I5" t="inlineStr">
        <is>
          <t/>
        </is>
      </c>
      <c r="J5" s="2" t="inlineStr">
        <is>
          <t>směrnice o prodeji zboží|
směrnice Evropského parlamentu a Rady o některých aspektech smluv o prodeji zboží</t>
        </is>
      </c>
      <c r="K5" s="2" t="inlineStr">
        <is>
          <t>3|
3</t>
        </is>
      </c>
      <c r="L5" s="2" t="inlineStr">
        <is>
          <t xml:space="preserve">|
</t>
        </is>
      </c>
      <c r="M5" t="inlineStr">
        <is>
          <t/>
        </is>
      </c>
      <c r="N5" s="2" t="inlineStr">
        <is>
          <t>direktivet om salg af varer|
Europa-Parlamentets og Rådets direktiv om visse aspekter af aftaler om salg af varer</t>
        </is>
      </c>
      <c r="O5" s="2" t="inlineStr">
        <is>
          <t>3|
3</t>
        </is>
      </c>
      <c r="P5" s="2" t="inlineStr">
        <is>
          <t xml:space="preserve">|
</t>
        </is>
      </c>
      <c r="Q5" t="inlineStr">
        <is>
          <t/>
        </is>
      </c>
      <c r="R5" t="inlineStr">
        <is>
          <t/>
        </is>
      </c>
      <c r="S5" t="inlineStr">
        <is>
          <t/>
        </is>
      </c>
      <c r="T5" t="inlineStr">
        <is>
          <t/>
        </is>
      </c>
      <c r="U5" t="inlineStr">
        <is>
          <t/>
        </is>
      </c>
      <c r="V5" s="2" t="inlineStr">
        <is>
          <t>οδηγία του Ευρωπαϊκού Κοινοβουλίου και του Συμβουλίου σχετικά με ορισμένες πτυχές που αφορούν τις συμβάσεις για τις πωλήσεις αγαθών|
οδηγία για την πώληση αγαθών</t>
        </is>
      </c>
      <c r="W5" s="2" t="inlineStr">
        <is>
          <t>3|
3</t>
        </is>
      </c>
      <c r="X5" s="2" t="inlineStr">
        <is>
          <t xml:space="preserve">|
</t>
        </is>
      </c>
      <c r="Y5" t="inlineStr">
        <is>
          <t/>
        </is>
      </c>
      <c r="Z5" s="2" t="inlineStr">
        <is>
          <t>SGD|
Directive of the European Parliament and of the Council on certain aspects concerning contracts for the sale of goods|
Sale of Goods Directive</t>
        </is>
      </c>
      <c r="AA5" s="2" t="inlineStr">
        <is>
          <t>3|
3|
3</t>
        </is>
      </c>
      <c r="AB5" s="2" t="inlineStr">
        <is>
          <t xml:space="preserve">|
|
</t>
        </is>
      </c>
      <c r="AC5" t="inlineStr">
        <is>
          <t>directive which lays down common rules on certain requirements concerning sales contracts concluded between sellers and consumers, in particular rules on the conformity of goods with the contract, remedies in the event of a lack of such conformity, the modalities for the exercise of those remedies, and on commercial guarantees</t>
        </is>
      </c>
      <c r="AD5" s="2" t="inlineStr">
        <is>
          <t>Directiva del Parlamento Europeo y del Consejo relativa a determinados aspectos de los contratos de compraventa de bienes|
Directiva sobre la compraventa de bienes</t>
        </is>
      </c>
      <c r="AE5" s="2" t="inlineStr">
        <is>
          <t>3|
3</t>
        </is>
      </c>
      <c r="AF5" s="2" t="inlineStr">
        <is>
          <t xml:space="preserve">|
</t>
        </is>
      </c>
      <c r="AG5" t="inlineStr">
        <is>
          <t/>
        </is>
      </c>
      <c r="AH5" s="2" t="inlineStr">
        <is>
          <t>direktiiv kaupade müügilepingute teatavate aspektide kohta|
kaupade müügi direktiiv</t>
        </is>
      </c>
      <c r="AI5" s="2" t="inlineStr">
        <is>
          <t>3|
3</t>
        </is>
      </c>
      <c r="AJ5" s="2" t="inlineStr">
        <is>
          <t xml:space="preserve">|
</t>
        </is>
      </c>
      <c r="AK5" t="inlineStr">
        <is>
          <t/>
        </is>
      </c>
      <c r="AL5" s="2" t="inlineStr">
        <is>
          <t>Euroopan parlamentin ja neuvoston direktiivi tietyistä tavarakauppaa koskeviin sopimuksiin liittyvistä seikoista|
tavarakauppadirektiivi</t>
        </is>
      </c>
      <c r="AM5" s="2" t="inlineStr">
        <is>
          <t>3|
3</t>
        </is>
      </c>
      <c r="AN5" s="2" t="inlineStr">
        <is>
          <t xml:space="preserve">|
</t>
        </is>
      </c>
      <c r="AO5" t="inlineStr">
        <is>
          <t/>
        </is>
      </c>
      <c r="AP5" s="2" t="inlineStr">
        <is>
          <t>directive (UE) 2019/771 du Parlement européen et du Conseil relative à certains aspects concernant les contrats de vente de biens|
directive relative aux ventes de biens</t>
        </is>
      </c>
      <c r="AQ5" s="2" t="inlineStr">
        <is>
          <t>3|
3</t>
        </is>
      </c>
      <c r="AR5" s="2" t="inlineStr">
        <is>
          <t xml:space="preserve">|
</t>
        </is>
      </c>
      <c r="AS5" t="inlineStr">
        <is>
          <t>directive établissant des règles communes relatives à certaines exigences concernant les contrats de vente conclus entre vendeurs et consommateurs, en particulier des règles relatives à la conformité des biens avec le contrat, aux recours en cas de défaut de conformité, aux modalités d’exercice de ces recours et aux garanties commerciales</t>
        </is>
      </c>
      <c r="AT5" t="inlineStr">
        <is>
          <t/>
        </is>
      </c>
      <c r="AU5" t="inlineStr">
        <is>
          <t/>
        </is>
      </c>
      <c r="AV5" t="inlineStr">
        <is>
          <t/>
        </is>
      </c>
      <c r="AW5" t="inlineStr">
        <is>
          <t/>
        </is>
      </c>
      <c r="AX5" s="2" t="inlineStr">
        <is>
          <t>Direktiva o kupoprodaji robe|
Direktiva Europskog parlamenta i Vijeća o određenim aspektima ugovora o kupoprodaji robe</t>
        </is>
      </c>
      <c r="AY5" s="2" t="inlineStr">
        <is>
          <t>3|
3</t>
        </is>
      </c>
      <c r="AZ5" s="2" t="inlineStr">
        <is>
          <t xml:space="preserve">|
</t>
        </is>
      </c>
      <c r="BA5" t="inlineStr">
        <is>
          <t/>
        </is>
      </c>
      <c r="BB5" s="2" t="inlineStr">
        <is>
          <t>Az Európai Parlament és a Tanács (EU) 2019/771 irányelve az áruk adásvételére irányuló szerződések egyes vonatkozásairól|
az áruk adásvételéről szóló irányelv</t>
        </is>
      </c>
      <c r="BC5" s="2" t="inlineStr">
        <is>
          <t>3|
3</t>
        </is>
      </c>
      <c r="BD5" s="2" t="inlineStr">
        <is>
          <t xml:space="preserve">|
</t>
        </is>
      </c>
      <c r="BE5" t="inlineStr">
        <is>
          <t/>
        </is>
      </c>
      <c r="BF5" s="2" t="inlineStr">
        <is>
          <t>direttiva del Parlamento europeo e del Consiglio relativa a determinati aspetti dei contratti di vendita di beni|
direttiva sulla vendita di beni</t>
        </is>
      </c>
      <c r="BG5" s="2" t="inlineStr">
        <is>
          <t>3|
3</t>
        </is>
      </c>
      <c r="BH5" s="2" t="inlineStr">
        <is>
          <t xml:space="preserve">|
</t>
        </is>
      </c>
      <c r="BI5" t="inlineStr">
        <is>
          <t>direttiva (UE) 2019/771 del Parlamento europeo e del Consiglio, del 20 maggio 2019, relativa a determinati aspetti dei contratti di vendita di beni, che modifica il regolamento (UE) 2017/2394 e la direttiva 2009/22/CE, e che abroga la direttiva 1999/44/CE</t>
        </is>
      </c>
      <c r="BJ5" s="2" t="inlineStr">
        <is>
          <t>Europos Parlamento ir Tarybos direktyva dėl tam tikrų prekių pirkimo–pardavimo sutarčių aspektų|
Prekių pardavimo direktyva</t>
        </is>
      </c>
      <c r="BK5" s="2" t="inlineStr">
        <is>
          <t>3|
3</t>
        </is>
      </c>
      <c r="BL5" s="2" t="inlineStr">
        <is>
          <t xml:space="preserve">|
</t>
        </is>
      </c>
      <c r="BM5" t="inlineStr">
        <is>
          <t/>
        </is>
      </c>
      <c r="BN5" t="inlineStr">
        <is>
          <t/>
        </is>
      </c>
      <c r="BO5" t="inlineStr">
        <is>
          <t/>
        </is>
      </c>
      <c r="BP5" t="inlineStr">
        <is>
          <t/>
        </is>
      </c>
      <c r="BQ5" t="inlineStr">
        <is>
          <t/>
        </is>
      </c>
      <c r="BR5" s="2" t="inlineStr">
        <is>
          <t>Direttiva tal-Parlament Ewropew u tal-Kunsill dwar ċerti aspetti li jikkonċernaw kuntratti għall-bejgħ ta’ oġġetti|
Direttiva dwar il-Bejgħ tal-Oġġetti</t>
        </is>
      </c>
      <c r="BS5" s="2" t="inlineStr">
        <is>
          <t>3|
3</t>
        </is>
      </c>
      <c r="BT5" s="2" t="inlineStr">
        <is>
          <t xml:space="preserve">|
</t>
        </is>
      </c>
      <c r="BU5" t="inlineStr">
        <is>
          <t/>
        </is>
      </c>
      <c r="BV5" t="inlineStr">
        <is>
          <t/>
        </is>
      </c>
      <c r="BW5" t="inlineStr">
        <is>
          <t/>
        </is>
      </c>
      <c r="BX5" t="inlineStr">
        <is>
          <t/>
        </is>
      </c>
      <c r="BY5" t="inlineStr">
        <is>
          <t/>
        </is>
      </c>
      <c r="BZ5" s="2" t="inlineStr">
        <is>
          <t>dyrektywa w sprawie sprzedaży towarów|
dyrektywa Parlamentu Europejskiego i Rady (UE) 2019/771 w sprawie niektórych aspektów umów sprzedaży towarów</t>
        </is>
      </c>
      <c r="CA5" s="2" t="inlineStr">
        <is>
          <t>3|
3</t>
        </is>
      </c>
      <c r="CB5" s="2" t="inlineStr">
        <is>
          <t xml:space="preserve">|
</t>
        </is>
      </c>
      <c r="CC5" t="inlineStr">
        <is>
          <t/>
        </is>
      </c>
      <c r="CD5" s="2" t="inlineStr">
        <is>
          <t>Diretiva Venda de Bens|
Diretiva do Parlamento Europeu e do Conselho relativa a certos aspetos dos contratos de compra e venda de bens</t>
        </is>
      </c>
      <c r="CE5" s="2" t="inlineStr">
        <is>
          <t>3|
3</t>
        </is>
      </c>
      <c r="CF5" s="2" t="inlineStr">
        <is>
          <t xml:space="preserve">|
</t>
        </is>
      </c>
      <c r="CG5" t="inlineStr">
        <is>
          <t/>
        </is>
      </c>
      <c r="CH5" s="2" t="inlineStr">
        <is>
          <t>Directiva privind vânzarea de bunuri|
Directiva Parlamentului European și a Consiliului privind anumite aspecte referitoare la contractele de vânzare de bunuri</t>
        </is>
      </c>
      <c r="CI5" s="2" t="inlineStr">
        <is>
          <t>3|
3</t>
        </is>
      </c>
      <c r="CJ5" s="2" t="inlineStr">
        <is>
          <t xml:space="preserve">|
</t>
        </is>
      </c>
      <c r="CK5" t="inlineStr">
        <is>
          <t/>
        </is>
      </c>
      <c r="CL5" s="2" t="inlineStr">
        <is>
          <t>smernica o predaji tovaru</t>
        </is>
      </c>
      <c r="CM5" s="2" t="inlineStr">
        <is>
          <t>3</t>
        </is>
      </c>
      <c r="CN5" s="2" t="inlineStr">
        <is>
          <t/>
        </is>
      </c>
      <c r="CO5" t="inlineStr">
        <is>
          <t>právny predpis zabezpečujúci vysokú úroveň ochrany spotrebiteľa stanovením spoločných pravidiel pre určité požiadavky týkajúce sa kúpnych zmlúv uzavretých medzi predávajúcimi a spotrebiteľmi</t>
        </is>
      </c>
      <c r="CP5" s="2" t="inlineStr">
        <is>
          <t>Direktiva Evropskega parlamenta in Sveta o nekaterih vidikih pogodb za prodajo blaga|
direktiva o prodaji blaga</t>
        </is>
      </c>
      <c r="CQ5" s="2" t="inlineStr">
        <is>
          <t>3|
3</t>
        </is>
      </c>
      <c r="CR5" s="2" t="inlineStr">
        <is>
          <t xml:space="preserve">|
</t>
        </is>
      </c>
      <c r="CS5" t="inlineStr">
        <is>
          <t/>
        </is>
      </c>
      <c r="CT5" s="2" t="inlineStr">
        <is>
          <t>direktivet om försäljning av varor|
direktivet om vissa aspekter på avtal om försäljning av varor</t>
        </is>
      </c>
      <c r="CU5" s="2" t="inlineStr">
        <is>
          <t>3|
3</t>
        </is>
      </c>
      <c r="CV5" s="2" t="inlineStr">
        <is>
          <t xml:space="preserve">|
</t>
        </is>
      </c>
      <c r="CW5" t="inlineStr">
        <is>
          <t/>
        </is>
      </c>
    </row>
    <row r="6">
      <c r="A6" s="1" t="str">
        <f>HYPERLINK("https://iate.europa.eu/entry/result/1727783/all", "1727783")</f>
        <v>1727783</v>
      </c>
      <c r="B6" t="inlineStr">
        <is>
          <t>ENVIRONMENT;ENERGY</t>
        </is>
      </c>
      <c r="C6" t="inlineStr">
        <is>
          <t>ENVIRONMENT|environmental policy;ENERGY|soft energy;ENERGY|energy policy|energy policy|self-sufficiency in energy</t>
        </is>
      </c>
      <c r="D6" t="inlineStr">
        <is>
          <t>yes</t>
        </is>
      </c>
      <c r="E6" t="inlineStr">
        <is>
          <t/>
        </is>
      </c>
      <c r="F6" s="2" t="inlineStr">
        <is>
          <t>енергийна независимост|
енергийна самодостатъчност|
енергийна самостоятелност</t>
        </is>
      </c>
      <c r="G6" s="2" t="inlineStr">
        <is>
          <t>3|
2|
2</t>
        </is>
      </c>
      <c r="H6" s="2" t="inlineStr">
        <is>
          <t xml:space="preserve">|
|
</t>
        </is>
      </c>
      <c r="I6" t="inlineStr">
        <is>
          <t/>
        </is>
      </c>
      <c r="J6" s="2" t="inlineStr">
        <is>
          <t>energetická nezávislost|
energetická soběstačnost</t>
        </is>
      </c>
      <c r="K6" s="2" t="inlineStr">
        <is>
          <t>3|
2</t>
        </is>
      </c>
      <c r="L6" s="2" t="inlineStr">
        <is>
          <t xml:space="preserve">|
</t>
        </is>
      </c>
      <c r="M6" t="inlineStr">
        <is>
          <t>schopnost příslušné země zajistit energetické zdroje bez závislosti na vnějších zdrojích</t>
        </is>
      </c>
      <c r="N6" s="2" t="inlineStr">
        <is>
          <t>energiuafhængighed</t>
        </is>
      </c>
      <c r="O6" s="2" t="inlineStr">
        <is>
          <t>3</t>
        </is>
      </c>
      <c r="P6" s="2" t="inlineStr">
        <is>
          <t/>
        </is>
      </c>
      <c r="Q6" t="inlineStr">
        <is>
          <t/>
        </is>
      </c>
      <c r="R6" s="2" t="inlineStr">
        <is>
          <t>Unabhängigkeit bei der Energieversorgung|
energiewirtschaftliche Unabhängigkeit|
Energieautarkie|
Unabhängigkeit in der Energieversorgung</t>
        </is>
      </c>
      <c r="S6" s="2" t="inlineStr">
        <is>
          <t>2|
3|
3|
3</t>
        </is>
      </c>
      <c r="T6" s="2" t="inlineStr">
        <is>
          <t xml:space="preserve">|
|
|
</t>
        </is>
      </c>
      <c r="U6" t="inlineStr">
        <is>
          <t>Fähigkeit eines Landes oder eines Gebiets, seinen Energiebedarf ohne Rückgriff auf externe Quellen zu decken</t>
        </is>
      </c>
      <c r="V6" s="2" t="inlineStr">
        <is>
          <t>ενεργειακή αυτάρκεια|
ενεργειακή ανεξαρτησία</t>
        </is>
      </c>
      <c r="W6" s="2" t="inlineStr">
        <is>
          <t>3|
3</t>
        </is>
      </c>
      <c r="X6" s="2" t="inlineStr">
        <is>
          <t xml:space="preserve">|
</t>
        </is>
      </c>
      <c r="Y6" t="inlineStr">
        <is>
          <t/>
        </is>
      </c>
      <c r="Z6" s="2" t="inlineStr">
        <is>
          <t>energy self-sufficiency|
energy independence</t>
        </is>
      </c>
      <c r="AA6" s="2" t="inlineStr">
        <is>
          <t>3|
3</t>
        </is>
      </c>
      <c r="AB6" s="2" t="inlineStr">
        <is>
          <t xml:space="preserve">|
</t>
        </is>
      </c>
      <c r="AC6" t="inlineStr">
        <is>
          <t>ability of a country
or region to meet its energy needs without being dependent on outside sources</t>
        </is>
      </c>
      <c r="AD6" t="inlineStr">
        <is>
          <t/>
        </is>
      </c>
      <c r="AE6" t="inlineStr">
        <is>
          <t/>
        </is>
      </c>
      <c r="AF6" t="inlineStr">
        <is>
          <t/>
        </is>
      </c>
      <c r="AG6" t="inlineStr">
        <is>
          <t/>
        </is>
      </c>
      <c r="AH6" s="2" t="inlineStr">
        <is>
          <t>energiasõltumatus</t>
        </is>
      </c>
      <c r="AI6" s="2" t="inlineStr">
        <is>
          <t>3</t>
        </is>
      </c>
      <c r="AJ6" s="2" t="inlineStr">
        <is>
          <t/>
        </is>
      </c>
      <c r="AK6" t="inlineStr">
        <is>
          <t>riigi või piirkonna võime rahuldada oma energiavajadusi välistest allikatest sõltumata</t>
        </is>
      </c>
      <c r="AL6" s="2" t="inlineStr">
        <is>
          <t>energiaomavaraisuus</t>
        </is>
      </c>
      <c r="AM6" s="2" t="inlineStr">
        <is>
          <t>3</t>
        </is>
      </c>
      <c r="AN6" s="2" t="inlineStr">
        <is>
          <t/>
        </is>
      </c>
      <c r="AO6" t="inlineStr">
        <is>
          <t>"yhteisön riippumattomuus ulkopuolisista energialähteistä"</t>
        </is>
      </c>
      <c r="AP6" s="2" t="inlineStr">
        <is>
          <t>indépendance énergétique|
autosuffisance énergétique</t>
        </is>
      </c>
      <c r="AQ6" s="2" t="inlineStr">
        <is>
          <t>3|
3</t>
        </is>
      </c>
      <c r="AR6" s="2" t="inlineStr">
        <is>
          <t xml:space="preserve">|
</t>
        </is>
      </c>
      <c r="AS6" t="inlineStr">
        <is>
          <t>capacité d’un pays à satisfaire ses besoins en énergie de façon autonome, en mobilisant uniquement ses ressources internes</t>
        </is>
      </c>
      <c r="AT6" s="2" t="inlineStr">
        <is>
          <t>neamhspleáchas fuinnimh|
neamhthuilleamaíocht fuinnimh</t>
        </is>
      </c>
      <c r="AU6" s="2" t="inlineStr">
        <is>
          <t>3|
3</t>
        </is>
      </c>
      <c r="AV6" s="2" t="inlineStr">
        <is>
          <t xml:space="preserve">|
</t>
        </is>
      </c>
      <c r="AW6" t="inlineStr">
        <is>
          <t/>
        </is>
      </c>
      <c r="AX6" t="inlineStr">
        <is>
          <t/>
        </is>
      </c>
      <c r="AY6" t="inlineStr">
        <is>
          <t/>
        </is>
      </c>
      <c r="AZ6" t="inlineStr">
        <is>
          <t/>
        </is>
      </c>
      <c r="BA6" t="inlineStr">
        <is>
          <t/>
        </is>
      </c>
      <c r="BB6" s="2" t="inlineStr">
        <is>
          <t>energetikai önellátás|
energiafüggetlenség</t>
        </is>
      </c>
      <c r="BC6" s="2" t="inlineStr">
        <is>
          <t>3|
3</t>
        </is>
      </c>
      <c r="BD6" s="2" t="inlineStr">
        <is>
          <t xml:space="preserve">|
</t>
        </is>
      </c>
      <c r="BE6" t="inlineStr">
        <is>
          <t>egy adott ország vagy régió képessége arra, hogy energiaszükségleteit anélkül
fedezze, hogy ahhoz külső forrásokra lenne utalva</t>
        </is>
      </c>
      <c r="BF6" s="2" t="inlineStr">
        <is>
          <t>indipendenza energetica|
autonomia energetica</t>
        </is>
      </c>
      <c r="BG6" s="2" t="inlineStr">
        <is>
          <t>3|
3</t>
        </is>
      </c>
      <c r="BH6" s="2" t="inlineStr">
        <is>
          <t xml:space="preserve">|
</t>
        </is>
      </c>
      <c r="BI6" t="inlineStr">
        <is>
          <t>grado di indipendenza di uno Stato o di una regione rispetto alle risorse energetiche che consuma</t>
        </is>
      </c>
      <c r="BJ6" s="2" t="inlineStr">
        <is>
          <t>energetinis nepriklausomumas|
energetinė nepriklausomybė|
energetinis savarankiškumas</t>
        </is>
      </c>
      <c r="BK6" s="2" t="inlineStr">
        <is>
          <t>3|
3|
3</t>
        </is>
      </c>
      <c r="BL6" s="2" t="inlineStr">
        <is>
          <t xml:space="preserve">|
|
</t>
        </is>
      </c>
      <c r="BM6" t="inlineStr">
        <is>
          <t>šalies ar regiono gebėjimas patenkinti savo energijos poreikius nepriklausomai nuo išorės šaltinių</t>
        </is>
      </c>
      <c r="BN6" s="2" t="inlineStr">
        <is>
          <t>neatkarība enerģētikas jomā|
enerģētiskā neatkarība</t>
        </is>
      </c>
      <c r="BO6" s="2" t="inlineStr">
        <is>
          <t>3|
3</t>
        </is>
      </c>
      <c r="BP6" s="2" t="inlineStr">
        <is>
          <t>|
preferred</t>
        </is>
      </c>
      <c r="BQ6" t="inlineStr">
        <is>
          <t>valsts vai reģiona spēja apmierināt savas vajadzības pēc enerģijas neatkarīgi no ārējiem avotiem</t>
        </is>
      </c>
      <c r="BR6" s="2" t="inlineStr">
        <is>
          <t>indipendenza enerġetika|
awtosuffiċjenza enerġetika</t>
        </is>
      </c>
      <c r="BS6" s="2" t="inlineStr">
        <is>
          <t>3|
3</t>
        </is>
      </c>
      <c r="BT6" s="2" t="inlineStr">
        <is>
          <t xml:space="preserve">|
</t>
        </is>
      </c>
      <c r="BU6" t="inlineStr">
        <is>
          <t>il-kapaċità ta' pajjiż jew reġjun li jissodisfa l-bżonnijiet kollha tiegħu fil-qasam tal-enerġija mingħajr ma jkollu bżonn jimporta enerġija minn sorsi barranin</t>
        </is>
      </c>
      <c r="BV6" s="2" t="inlineStr">
        <is>
          <t>energieonafhankelijkheid</t>
        </is>
      </c>
      <c r="BW6" s="2" t="inlineStr">
        <is>
          <t>3</t>
        </is>
      </c>
      <c r="BX6" s="2" t="inlineStr">
        <is>
          <t/>
        </is>
      </c>
      <c r="BY6" t="inlineStr">
        <is>
          <t>het vermogen van een land of regio om te voorzien in zijn eigen energiebehoeften zonder afhankelijk te zijn van externe bronnen</t>
        </is>
      </c>
      <c r="BZ6" s="2" t="inlineStr">
        <is>
          <t>niezależność energetyczna</t>
        </is>
      </c>
      <c r="CA6" s="2" t="inlineStr">
        <is>
          <t>3</t>
        </is>
      </c>
      <c r="CB6" s="2" t="inlineStr">
        <is>
          <t/>
        </is>
      </c>
      <c r="CC6" t="inlineStr">
        <is>
          <t/>
        </is>
      </c>
      <c r="CD6" s="2" t="inlineStr">
        <is>
          <t>autossuficiência em matéria de energia|
independência energética</t>
        </is>
      </c>
      <c r="CE6" s="2" t="inlineStr">
        <is>
          <t>3|
3</t>
        </is>
      </c>
      <c r="CF6" s="2" t="inlineStr">
        <is>
          <t xml:space="preserve">|
</t>
        </is>
      </c>
      <c r="CG6" t="inlineStr">
        <is>
          <t/>
        </is>
      </c>
      <c r="CH6" s="2" t="inlineStr">
        <is>
          <t>independență energetică</t>
        </is>
      </c>
      <c r="CI6" s="2" t="inlineStr">
        <is>
          <t>3</t>
        </is>
      </c>
      <c r="CJ6" s="2" t="inlineStr">
        <is>
          <t/>
        </is>
      </c>
      <c r="CK6" t="inlineStr">
        <is>
          <t>capacitatea unei țări sau unei regiuni de a satisface nevoile de energie în mod autonom, fără a fi dependentă de resurse externe</t>
        </is>
      </c>
      <c r="CL6" s="2" t="inlineStr">
        <is>
          <t>energetická nezávislosť|
energetická sebestačnosť</t>
        </is>
      </c>
      <c r="CM6" s="2" t="inlineStr">
        <is>
          <t>3|
3</t>
        </is>
      </c>
      <c r="CN6" s="2" t="inlineStr">
        <is>
          <t xml:space="preserve">|
</t>
        </is>
      </c>
      <c r="CO6" t="inlineStr">
        <is>
          <t/>
        </is>
      </c>
      <c r="CP6" s="2" t="inlineStr">
        <is>
          <t>energetska neodvisnost|
energetska samooskrba</t>
        </is>
      </c>
      <c r="CQ6" s="2" t="inlineStr">
        <is>
          <t>2|
3</t>
        </is>
      </c>
      <c r="CR6" s="2" t="inlineStr">
        <is>
          <t xml:space="preserve">|
</t>
        </is>
      </c>
      <c r="CS6" t="inlineStr">
        <is>
          <t/>
        </is>
      </c>
      <c r="CT6" s="2" t="inlineStr">
        <is>
          <t>energioberoende</t>
        </is>
      </c>
      <c r="CU6" s="2" t="inlineStr">
        <is>
          <t>3</t>
        </is>
      </c>
      <c r="CV6" s="2" t="inlineStr">
        <is>
          <t/>
        </is>
      </c>
      <c r="CW6" t="inlineStr">
        <is>
          <t>ett lands eller en regions förmåga att tillgodose sina energibehov utan att vara beroende av yttre källor</t>
        </is>
      </c>
    </row>
    <row r="7">
      <c r="A7" s="1" t="str">
        <f>HYPERLINK("https://iate.europa.eu/entry/result/3581435/all", "3581435")</f>
        <v>3581435</v>
      </c>
      <c r="B7" t="inlineStr">
        <is>
          <t>ENVIRONMENT;EUROPEAN UNION</t>
        </is>
      </c>
      <c r="C7" t="inlineStr">
        <is>
          <t>ENVIRONMENT|environmental policy|climate change policy;EUROPEAN UNION|EU finance|EU financing|EU financial instrument;ENVIRONMENT|environmental policy|climate change policy|emission trading|EU Emissions Trading Scheme</t>
        </is>
      </c>
      <c r="D7" t="inlineStr">
        <is>
          <t>yes</t>
        </is>
      </c>
      <c r="E7" t="inlineStr">
        <is>
          <t/>
        </is>
      </c>
      <c r="F7" s="2" t="inlineStr">
        <is>
          <t>Модернизационен фонд</t>
        </is>
      </c>
      <c r="G7" s="2" t="inlineStr">
        <is>
          <t>3</t>
        </is>
      </c>
      <c r="H7" s="2" t="inlineStr">
        <is>
          <t/>
        </is>
      </c>
      <c r="I7" t="inlineStr">
        <is>
          <t>фонд, създаден при реформата на системата на ЕС за търговия с емисии, с цел повишаване на енергийната ефективност и модернизиране на енергийните системи на някои държави—членки на ЕС</t>
        </is>
      </c>
      <c r="J7" s="2" t="inlineStr">
        <is>
          <t>Modernizační fond|
Modernizační fond v rámci EU ETS|
Modernizační fond v rámci systému Unie pro obchodování s emisemi|
Modernizační fond v rámci systému EU pro obchodování s emisemi</t>
        </is>
      </c>
      <c r="K7" s="2" t="inlineStr">
        <is>
          <t>3|
3|
3|
3</t>
        </is>
      </c>
      <c r="L7" s="2" t="inlineStr">
        <is>
          <t xml:space="preserve">|
|
|
</t>
        </is>
      </c>
      <c r="M7" t="inlineStr">
        <is>
          <t>fond vytvořený v souvislosti s reformou 
&lt;em&gt; systému EU pro obchodování s emisemi&lt;/em&gt; [ &lt;a href="/entry/result/933374/all" id="ENTRY_TO_ENTRY_CONVERTER" target="_blank"&gt;IATE:933374&lt;/a&gt; ] za účelem zlepšení energetické účinnosti a modernizace energetických soustav vybraných členských států</t>
        </is>
      </c>
      <c r="N7" s="2" t="inlineStr">
        <is>
          <t>EU ETS-Moderniseringsfonden|
Moderniseringsfonden|
EU's Moderniseringsfond vedrørende Emissionshandel</t>
        </is>
      </c>
      <c r="O7" s="2" t="inlineStr">
        <is>
          <t>3|
3|
3</t>
        </is>
      </c>
      <c r="P7" s="2" t="inlineStr">
        <is>
          <t xml:space="preserve">|
|
</t>
        </is>
      </c>
      <c r="Q7" t="inlineStr">
        <is>
          <t>fond, der er oprettet som led i reformen af EU's emissionshandelssystem, og som har til formål at forbedre energieffektiviteten og modernisere energisystemerne i visse medlemsstater</t>
        </is>
      </c>
      <c r="R7" s="2" t="inlineStr">
        <is>
          <t>Modernisierungsfonds für das Emissionshandelssystem der EU|
EHS-Modernisierungsfonds der EU|
Modernisierungsfonds</t>
        </is>
      </c>
      <c r="S7" s="2" t="inlineStr">
        <is>
          <t>3|
3|
3</t>
        </is>
      </c>
      <c r="T7" s="2" t="inlineStr">
        <is>
          <t xml:space="preserve">|
|
</t>
        </is>
      </c>
      <c r="U7" t="inlineStr">
        <is>
          <t>Fonds, der im Rahmen der Modernisierung des EU-Emissionshandelssystems &lt;a href="/entry/result/933374/all" id="ENTRY_TO_ENTRY_CONVERTER" target="_blank"&gt;IATE:933374&lt;/a&gt; eingerichtet wurde, um Investitionen zur Modernisierung des Energiesektors und der Energiesysteme bestimmter Mitgliedstaaten sowie generell die Energieeffizienz zu fördern</t>
        </is>
      </c>
      <c r="V7" s="2" t="inlineStr">
        <is>
          <t>Ταμείο Εκσυγχρονισμού</t>
        </is>
      </c>
      <c r="W7" s="2" t="inlineStr">
        <is>
          <t>3</t>
        </is>
      </c>
      <c r="X7" s="2" t="inlineStr">
        <is>
          <t/>
        </is>
      </c>
      <c r="Y7" t="inlineStr">
        <is>
          <t>ταμείο που δημιουργήθηκε κατά τη μεταρρύθμιση του 
&lt;i&gt;συστήματος εμπορίας δικαιωμάτων εκπομπής&lt;/i&gt; [ &lt;a href="/entry/result/933374/all" id="ENTRY_TO_ENTRY_CONVERTER" target="_blank"&gt;IATE:933374&lt;/a&gt; ] της ΕΕ για τη βελτίωση της ενεργειακής απόδοσης και τον εκσυγχρονισμό των συστημάτων ορισμένων κρατών μελών της ΕΕ.</t>
        </is>
      </c>
      <c r="Z7" s="2" t="inlineStr">
        <is>
          <t>Modernisation Fund|
EU Emissions Trading System Modernisation Fund|
Union Emissions Trading Modernisation Fund|
EU ETS Modernisation Fund</t>
        </is>
      </c>
      <c r="AA7" s="2" t="inlineStr">
        <is>
          <t>3|
3|
2|
3</t>
        </is>
      </c>
      <c r="AB7" s="2" t="inlineStr">
        <is>
          <t xml:space="preserve">|
|
|
</t>
        </is>
      </c>
      <c r="AC7" t="inlineStr">
        <is>
          <t>fund created during the reform of the EU &lt;a href="https://iate.europa.eu/entry/result/933374/en" target="_blank"&gt;emissions trading system&lt;/a&gt; to improve energy efficiency and modernise the energy systems of certain EU Member States</t>
        </is>
      </c>
      <c r="AD7" s="2" t="inlineStr">
        <is>
          <t>Fondo de Modernización del RCDE UE|
Fondo de Modernización del régimen de comercio de derechos de emisión de la UE|
Fondo de Modernización</t>
        </is>
      </c>
      <c r="AE7" s="2" t="inlineStr">
        <is>
          <t>3|
3|
3</t>
        </is>
      </c>
      <c r="AF7" s="2" t="inlineStr">
        <is>
          <t xml:space="preserve">|
|
</t>
        </is>
      </c>
      <c r="AG7" t="inlineStr">
        <is>
          <t>Fondo creado durante la reforma del régimen de comercio de derechos de emisión [&lt;a href="/entry/result/933374/all" id="ENTRY_TO_ENTRY_CONVERTER" target="_blank"&gt;IATE:933374&lt;/a&gt;] destinado a financiar proyectos de inversión de pequeña escala, modernizar los sistemas energéticos y mejorar la eficiencia energética en algunos Estados miembros de la UE.</t>
        </is>
      </c>
      <c r="AH7" s="2" t="inlineStr">
        <is>
          <t>moderniseerimisfond|
ELi heitkogustega kauplemise süsteemi moderniseerimisfond</t>
        </is>
      </c>
      <c r="AI7" s="2" t="inlineStr">
        <is>
          <t>3|
3</t>
        </is>
      </c>
      <c r="AJ7" s="2" t="inlineStr">
        <is>
          <t xml:space="preserve">|
</t>
        </is>
      </c>
      <c r="AK7" t="inlineStr">
        <is>
          <t>fond, mis loodi 
&lt;i&gt;ELi heitkogustega kauplemise süsteemi&lt;/i&gt; &lt;a href="/entry/result/933374/all" id="ENTRY_TO_ENTRY_CONVERTER" target="_blank"&gt;IATE:933374&lt;/a&gt; reformi ajal eesmärgiga suurendada energiatõhusust ja ajakohastada teatavate ELi liikmesriikide energiasüsteemid</t>
        </is>
      </c>
      <c r="AL7" s="2" t="inlineStr">
        <is>
          <t>modernisaatiorahasto|
EU:n päästökauppajärjestelmän modernisaatiorahasto</t>
        </is>
      </c>
      <c r="AM7" s="2" t="inlineStr">
        <is>
          <t>3|
3</t>
        </is>
      </c>
      <c r="AN7" s="2" t="inlineStr">
        <is>
          <t xml:space="preserve">|
</t>
        </is>
      </c>
      <c r="AO7" t="inlineStr">
        <is>
          <t>rahasto, josta tuetaan investointeja, jotka on tarkoitettu energiajärjestelmien nykyaikaistamiseksi ja energiatehokkuuden parantamiseksi vähemmän vauraissa jäsenvaltioissa</t>
        </is>
      </c>
      <c r="AP7" s="2" t="inlineStr">
        <is>
          <t>Fonds du SEQE pour la modernisation|
Fonds pour la modernisation|
Fonds pour la modernisation du système d’échange de quotas d’émission de l'UE</t>
        </is>
      </c>
      <c r="AQ7" s="2" t="inlineStr">
        <is>
          <t>3|
3|
3</t>
        </is>
      </c>
      <c r="AR7" s="2" t="inlineStr">
        <is>
          <t xml:space="preserve">|
|
</t>
        </is>
      </c>
      <c r="AS7" t="inlineStr">
        <is>
          <t>fonds instauré dans le cadre de la réforme du &lt;a href="https://iate.europa.eu/entry/result/933374/fr" target="_blank"&gt;système d'échange de quotas d'émission de l'UE&lt;/a&gt; en vue d'améliorer l'efficacité énergétique et de moderniser les systèmes énergétiques de certains États membres de l'UE</t>
        </is>
      </c>
      <c r="AT7" s="2" t="inlineStr">
        <is>
          <t>Ciste don Nuachóiriú</t>
        </is>
      </c>
      <c r="AU7" s="2" t="inlineStr">
        <is>
          <t>3</t>
        </is>
      </c>
      <c r="AV7" s="2" t="inlineStr">
        <is>
          <t/>
        </is>
      </c>
      <c r="AW7" t="inlineStr">
        <is>
          <t/>
        </is>
      </c>
      <c r="AX7" s="2" t="inlineStr">
        <is>
          <t>Fond za modernizaciju sustava EU-a za trgovanje emisijama|
Fond za modernizaciju</t>
        </is>
      </c>
      <c r="AY7" s="2" t="inlineStr">
        <is>
          <t>3|
3</t>
        </is>
      </c>
      <c r="AZ7" s="2" t="inlineStr">
        <is>
          <t xml:space="preserve">|
</t>
        </is>
      </c>
      <c r="BA7" t="inlineStr">
        <is>
          <t/>
        </is>
      </c>
      <c r="BB7" s="2" t="inlineStr">
        <is>
          <t>az uniós kibocsátáskereskedelmi rendszer keretében létrehozott Modernizációs Alap|
EU ETS Modernizációs Alap|
Modernizációs Alap|
Uniós Kibocsátáskereskedelmi Modernizációs Alap</t>
        </is>
      </c>
      <c r="BC7" s="2" t="inlineStr">
        <is>
          <t>3|
3|
3|
2</t>
        </is>
      </c>
      <c r="BD7" s="2" t="inlineStr">
        <is>
          <t xml:space="preserve">|
|
|
</t>
        </is>
      </c>
      <c r="BE7" t="inlineStr">
        <is>
          <t>az uniós kibocsátáskereskedelmi rendszer [ &lt;a href="/entry/result/933374/all" id="ENTRY_TO_ENTRY_CONVERTER" target="_blank"&gt;IATE:933374&lt;/a&gt; ] felülvizsgálata keretében létrehozott rendszer, amely – az Innovációs Alappal [ &lt;a href="/entry/result/3575570/all" id="ENTRY_TO_ENTRY_CONVERTER" target="_blank"&gt;IATE:3575570&lt;/a&gt; ] együtt – a karbonszegény gazdaságra való áttérésben hivatott segíteni az energiaintenzív ágazatokat és az energiaellátó rendszereket, azoknak az alacsonyabb jövedelmű tagállamoknak a beruházási projektjeihez nyújtva támogatást, ahol az egy főre jutó piaci áron számított bruttó hazai termék 2013-ban nem érte el az uniós átlag 60 %-át</t>
        </is>
      </c>
      <c r="BF7" s="2" t="inlineStr">
        <is>
          <t>fondo per la modernizzazione del sistema EU ETS|
Fondo per la modernizzazione|
Fondo per la modernizzazione del sistema di scambio delle quote di emissione dell'UE</t>
        </is>
      </c>
      <c r="BG7" s="2" t="inlineStr">
        <is>
          <t>3|
3|
3</t>
        </is>
      </c>
      <c r="BH7" s="2" t="inlineStr">
        <is>
          <t xml:space="preserve">|
|
</t>
        </is>
      </c>
      <c r="BI7" t="inlineStr">
        <is>
          <t>fondo istituito nel quadro della riforma del sistema di scambio di quote di emissione dell'UE [ &lt;a href="/entry/result/933374/all" id="ENTRY_TO_ENTRY_CONVERTER" target="_blank"&gt;IATE:933374&lt;/a&gt; ] e finalizzato a una migliore efficienza energetica e alla modernizzazione dei sistemi energetici di determinati Stati membri</t>
        </is>
      </c>
      <c r="BJ7" s="2" t="inlineStr">
        <is>
          <t>ES ATLPS modernizavimo fondas|
ES šiltnamio efektą sukeliančių dujų apyvartinių taršos leidimų prekybos sistemos modernizavimo fondas|
Modernizavimo fondas</t>
        </is>
      </c>
      <c r="BK7" s="2" t="inlineStr">
        <is>
          <t>3|
3|
3</t>
        </is>
      </c>
      <c r="BL7" s="2" t="inlineStr">
        <is>
          <t xml:space="preserve">|
|
</t>
        </is>
      </c>
      <c r="BM7" t="inlineStr">
        <is>
          <t>2021–2030 m. laikotarpiui įsteigtas fondas, skirtas paramą gaunančių valstybių narių pasiūlytoms investicijoms, be kita ko, nedidelio masto investicijų projektams finansuoti, energetikos sistemoms modernizuoti ir energijos vartojimo efektyvumui gerinti valstybėse narėse</t>
        </is>
      </c>
      <c r="BN7" s="2" t="inlineStr">
        <is>
          <t>Modernizācijas fonds</t>
        </is>
      </c>
      <c r="BO7" s="2" t="inlineStr">
        <is>
          <t>3</t>
        </is>
      </c>
      <c r="BP7" s="2" t="inlineStr">
        <is>
          <t/>
        </is>
      </c>
      <c r="BQ7" t="inlineStr">
        <is>
          <t>no ES ETS finansēts fonds, kas paredzēts atsevišķu dalībvalstu energosistēmu modernizācijai</t>
        </is>
      </c>
      <c r="BR7" s="2" t="inlineStr">
        <is>
          <t>Fond għall-Modernizzazzjoni tas-sistema tal-UE għall-iskambju ta' kwoti tal-emissjonijiet|
Fond għall-Modernizzazzjoni|
Fond għall-Modernizzazzjoni tal-EU ETS</t>
        </is>
      </c>
      <c r="BS7" s="2" t="inlineStr">
        <is>
          <t>3|
3|
3</t>
        </is>
      </c>
      <c r="BT7" s="2" t="inlineStr">
        <is>
          <t xml:space="preserve">|
|
</t>
        </is>
      </c>
      <c r="BU7" t="inlineStr">
        <is>
          <t>fond stabbilit matul ir-riforma tal-iskema tal-UE għall-iskambju ta' kwoti tal-emissjonijiet [ &lt;a href="/entry/result/933374/all" id="ENTRY_TO_ENTRY_CONVERTER" target="_blank"&gt;IATE:933374&lt;/a&gt; ] biex itejjeb l-effiċjenza enerġetika u l-immodernizzar tas-sistemi tal-enerġija ta' ċerti Stati Membri tal-UE</t>
        </is>
      </c>
      <c r="BV7" s="2" t="inlineStr">
        <is>
          <t>moderniseringsfonds|
Fonds voor de modernisering van het EU-emissiehandelssysteem</t>
        </is>
      </c>
      <c r="BW7" s="2" t="inlineStr">
        <is>
          <t>3|
3</t>
        </is>
      </c>
      <c r="BX7" s="2" t="inlineStr">
        <is>
          <t xml:space="preserve">|
</t>
        </is>
      </c>
      <c r="BY7" t="inlineStr">
        <is>
          <t>tijdens de hervorming van het emissiehandelssysteem van de EU gecreëerd fonds voor de verbetering van de energie-efficiëntie en de modernisering van de energiesystemen van bepaalde EU-lidstaten</t>
        </is>
      </c>
      <c r="BZ7" s="2" t="inlineStr">
        <is>
          <t>fundusz modernizacji UE ETS|
fundusz modernizacyjny|
fundusz modernizacji unijnego systemu handlu uprawnieniami do emisji</t>
        </is>
      </c>
      <c r="CA7" s="2" t="inlineStr">
        <is>
          <t>3|
2|
3</t>
        </is>
      </c>
      <c r="CB7" s="2" t="inlineStr">
        <is>
          <t xml:space="preserve">|
|
</t>
        </is>
      </c>
      <c r="CC7" t="inlineStr">
        <is>
          <t>fundusz utworzony w trakcie reformy unijnego systemu handlu uprawnieniami do emisji [ &lt;a href="/entry/result/933374/all" id="ENTRY_TO_ENTRY_CONVERTER" target="_blank"&gt;IATE:933374&lt;/a&gt; ], mający na celu wspieranie inwestycji służących modernizacji systemów energetycznych oraz poprawy efektywności energetycznej w niektórych państwach członkowskich UE; finansowany ze sprzedaży na aukcji uprawnień do emisji [ &lt;a href="/entry/result/3501843/all" id="ENTRY_TO_ENTRY_CONVERTER" target="_blank"&gt;IATE:3501843&lt;/a&gt; ]</t>
        </is>
      </c>
      <c r="CD7" s="2" t="inlineStr">
        <is>
          <t>Fundo de Modernização|
Fundo de Modernização do Sistema de Comércio de Licenças de Emissão da UE</t>
        </is>
      </c>
      <c r="CE7" s="2" t="inlineStr">
        <is>
          <t>3|
3</t>
        </is>
      </c>
      <c r="CF7" s="2" t="inlineStr">
        <is>
          <t xml:space="preserve">|
</t>
        </is>
      </c>
      <c r="CG7" t="inlineStr">
        <is>
          <t>Fundo de apoio aos investimentos que visem modernizar os sistemas energéticos e melhorar a eficiência energética nos Estados-Membros da UE com um PIB 
&lt;i&gt;per capita&lt;/i&gt; inferior a 60 % da média da União em 2013.</t>
        </is>
      </c>
      <c r="CH7" s="2" t="inlineStr">
        <is>
          <t>Fondul pentru modernizare</t>
        </is>
      </c>
      <c r="CI7" s="2" t="inlineStr">
        <is>
          <t>3</t>
        </is>
      </c>
      <c r="CJ7" s="2" t="inlineStr">
        <is>
          <t/>
        </is>
      </c>
      <c r="CK7" t="inlineStr">
        <is>
          <t>fond instituit în cadrul reformei sistemului UE de comercializare a certificatelor de emisii în vederea îmbunătățirii eficienței energetice și a modernizării sistemelor energetice din anumite state membre ale UE</t>
        </is>
      </c>
      <c r="CL7" s="2" t="inlineStr">
        <is>
          <t>Modernizačný fond|
Fond EÚ na modernizáciu systému obchodovania s emisiami</t>
        </is>
      </c>
      <c r="CM7" s="2" t="inlineStr">
        <is>
          <t>3|
3</t>
        </is>
      </c>
      <c r="CN7" s="2" t="inlineStr">
        <is>
          <t xml:space="preserve">|
</t>
        </is>
      </c>
      <c r="CO7" t="inlineStr">
        <is>
          <t>fond na podporu investícií, ktoré navrhnú prijímajúce členské štáty, vrátane financovania malých investičných projektov, na modernizáciu energetických systémov a zlepšenie energetickej efektívnosti v určitých členských štátoch</t>
        </is>
      </c>
      <c r="CP7" s="2" t="inlineStr">
        <is>
          <t>sklad za modernizacijo EU ETS|
sklad za modernizacijo sistema EU za trgovanje z emisijami|
sklad za modernizacijo</t>
        </is>
      </c>
      <c r="CQ7" s="2" t="inlineStr">
        <is>
          <t>3|
3|
3</t>
        </is>
      </c>
      <c r="CR7" s="2" t="inlineStr">
        <is>
          <t xml:space="preserve">|
|
</t>
        </is>
      </c>
      <c r="CS7" t="inlineStr">
        <is>
          <t>sklad, katerega namen je podpirati naložbe, ki jih predlagajo države članice upravičenke, vključno s financiranjem malih naložbenih projektov, za modernizacijo energijskih sistemov in izboljšanje energetske učinkovitosti v državah članicah, katerih BDP na prebivalca po tržnih cenah je bil leta 2013 pod 60 % povprečja Unije; sklad se financira s prodajo pravic na dražbi in zajema obdobje 2021–2030</t>
        </is>
      </c>
      <c r="CT7" s="2" t="inlineStr">
        <is>
          <t>moderniseringsfonden inom EU:s utsläppshandelssystem|
moderniseringsfonden</t>
        </is>
      </c>
      <c r="CU7" s="2" t="inlineStr">
        <is>
          <t>2|
3</t>
        </is>
      </c>
      <c r="CV7" s="2" t="inlineStr">
        <is>
          <t xml:space="preserve">|
</t>
        </is>
      </c>
      <c r="CW7" t="inlineStr">
        <is>
          <t>fond som upprättats under reformen av EU:s utsläppshandelssystem [ &lt;a href="/entry/result/933374/all" id="ENTRY_TO_ENTRY_CONVERTER" target="_blank"&gt;IATE:933374&lt;/a&gt; ] och som ger stöd till medlemsstater med lägre inkomster för att dessa ska klara investeringsbehoven inom energieffektivitet och modernisering av energisystemen</t>
        </is>
      </c>
    </row>
    <row r="8">
      <c r="A8" s="1" t="str">
        <f>HYPERLINK("https://iate.europa.eu/entry/result/3599571/all", "3599571")</f>
        <v>3599571</v>
      </c>
      <c r="B8" t="inlineStr">
        <is>
          <t>ENERGY</t>
        </is>
      </c>
      <c r="C8" t="inlineStr">
        <is>
          <t>ENERGY|energy policy|energy industry|fuel</t>
        </is>
      </c>
      <c r="D8" t="inlineStr">
        <is>
          <t>yes</t>
        </is>
      </c>
      <c r="E8" t="inlineStr">
        <is>
          <t/>
        </is>
      </c>
      <c r="F8" t="inlineStr">
        <is>
          <t/>
        </is>
      </c>
      <c r="G8" t="inlineStr">
        <is>
          <t/>
        </is>
      </c>
      <c r="H8" t="inlineStr">
        <is>
          <t/>
        </is>
      </c>
      <c r="I8" t="inlineStr">
        <is>
          <t/>
        </is>
      </c>
      <c r="J8" t="inlineStr">
        <is>
          <t/>
        </is>
      </c>
      <c r="K8" t="inlineStr">
        <is>
          <t/>
        </is>
      </c>
      <c r="L8" t="inlineStr">
        <is>
          <t/>
        </is>
      </c>
      <c r="M8" t="inlineStr">
        <is>
          <t/>
        </is>
      </c>
      <c r="N8" t="inlineStr">
        <is>
          <t/>
        </is>
      </c>
      <c r="O8" t="inlineStr">
        <is>
          <t/>
        </is>
      </c>
      <c r="P8" t="inlineStr">
        <is>
          <t/>
        </is>
      </c>
      <c r="Q8" t="inlineStr">
        <is>
          <t/>
        </is>
      </c>
      <c r="R8" s="2" t="inlineStr">
        <is>
          <t>flüssiger oder gasförmiger erneuerbarer Kraftstoff nicht biogenen Ursprungs</t>
        </is>
      </c>
      <c r="S8" s="2" t="inlineStr">
        <is>
          <t>3</t>
        </is>
      </c>
      <c r="T8" s="2" t="inlineStr">
        <is>
          <t/>
        </is>
      </c>
      <c r="U8" t="inlineStr">
        <is>
          <t>flüssiger oder gasförmiger Kraftstoff mit Ausnahme von Biokraftstoffen, dessen Energiegehalt aus erneuerbaren Energiequellen mit Ausnahme von Biomasse stammt und der für den Verkehr verwendet wird</t>
        </is>
      </c>
      <c r="V8" t="inlineStr">
        <is>
          <t/>
        </is>
      </c>
      <c r="W8" t="inlineStr">
        <is>
          <t/>
        </is>
      </c>
      <c r="X8" t="inlineStr">
        <is>
          <t/>
        </is>
      </c>
      <c r="Y8" t="inlineStr">
        <is>
          <t/>
        </is>
      </c>
      <c r="Z8" s="2" t="inlineStr">
        <is>
          <t>renewable fuels of non-biological origin|
renewable liquid and gaseous fuels of non-biological origin|
RFNBOs|
renewable liquid and gaseous transport fuels of non-biological origin|
renewable transport fuels of non-biological origin</t>
        </is>
      </c>
      <c r="AA8" s="2" t="inlineStr">
        <is>
          <t>3|
3|
3|
3|
3</t>
        </is>
      </c>
      <c r="AB8" s="2" t="inlineStr">
        <is>
          <t xml:space="preserve">|
|
|
|
</t>
        </is>
      </c>
      <c r="AC8" t="inlineStr">
        <is>
          <t>liquid or gaseous fuels other than biofuels whose energy content comes from renewable energy sources other than biomass, and which are used in transport</t>
        </is>
      </c>
      <c r="AD8" s="2" t="inlineStr">
        <is>
          <t>carburante líquido o gaseoso renovable de origen no biológico|
combustible líquido y gaseoso renovable de origen no biológico para el transporte</t>
        </is>
      </c>
      <c r="AE8" s="2" t="inlineStr">
        <is>
          <t>3|
3</t>
        </is>
      </c>
      <c r="AF8" s="2" t="inlineStr">
        <is>
          <t xml:space="preserve">|
</t>
        </is>
      </c>
      <c r="AG8" t="inlineStr">
        <is>
          <t>Combustibles líquidos o gaseosos distintos de los 
biocarburantes cuyo contenido energético provenga de fuentes de energía 
renovables distintas de la biomasa y que se utilizan en los transportes.</t>
        </is>
      </c>
      <c r="AH8" s="2" t="inlineStr">
        <is>
          <t>muust kui bioloogilise päritoluga taastuvtoorainest valmistatud vedelad ja gaasilised transpordikütused</t>
        </is>
      </c>
      <c r="AI8" s="2" t="inlineStr">
        <is>
          <t>3</t>
        </is>
      </c>
      <c r="AJ8" s="2" t="inlineStr">
        <is>
          <t/>
        </is>
      </c>
      <c r="AK8" t="inlineStr">
        <is>
          <t>vedel- või gaaskütused, mis ei ole biokütused ja mille energiasisaldus tuleneb taastuvatest energiaallikatest, välja arvatud biomassist, ning mida kasutatakse transpordis</t>
        </is>
      </c>
      <c r="AL8" s="2" t="inlineStr">
        <is>
          <t>muuta kuin biologista alkuperää olevat uusiutuvat liikenteen polttoaineet|
muuta kuin biologista alkuperää olevat uusiutuvat nestemäiset ja kaasumaiset polttoaineet|
muuta kuin biologista alkuperää olevat uusiutuvat nestemäiset ja kaasumaiset liikenteen polttoaineet|
muuta kuin biologista alkuperää olevat uusiutuvat polttoaineet</t>
        </is>
      </c>
      <c r="AM8" s="2" t="inlineStr">
        <is>
          <t>3|
3|
3|
3</t>
        </is>
      </c>
      <c r="AN8" s="2" t="inlineStr">
        <is>
          <t xml:space="preserve">|
|
|
</t>
        </is>
      </c>
      <c r="AO8" t="inlineStr">
        <is>
          <t>liikenteessä käytettävät nestemäiset tai kaasumaiset polttoaineet, jotka eivät ole biopolttoaineita ja joiden energiasisältö on peräisin muista uusiutuvista energialähteistä kuin biomassasta</t>
        </is>
      </c>
      <c r="AP8" s="2" t="inlineStr">
        <is>
          <t>carburants liquides et gazeux renouvelables destinés au secteur des transports, d'origine non biologique|
carburants renouvelables d'origine non biologique destinés au secteur du transport</t>
        </is>
      </c>
      <c r="AQ8" s="2" t="inlineStr">
        <is>
          <t>3|
3</t>
        </is>
      </c>
      <c r="AR8" s="2" t="inlineStr">
        <is>
          <t xml:space="preserve">|
</t>
        </is>
      </c>
      <c r="AS8" t="inlineStr">
        <is>
          <t>carburants liquides ou gazeux qui sont utilisés dans le secteur des transports, autres que les biocarburants ou biogaz, dont le contenu énergétique provient de sources renouvelables autres que la biomasse</t>
        </is>
      </c>
      <c r="AT8" s="2" t="inlineStr">
        <is>
          <t>breoslaí inathnuaite iompair leachtacha agus gásacha de thionscnamh neamh-bhitheolaíoch</t>
        </is>
      </c>
      <c r="AU8" s="2" t="inlineStr">
        <is>
          <t>3</t>
        </is>
      </c>
      <c r="AV8" s="2" t="inlineStr">
        <is>
          <t/>
        </is>
      </c>
      <c r="AW8" t="inlineStr">
        <is>
          <t>breoslaí leachtacha nó gásacha arna n-úsáid in earnáil an iompair nach bithbhreoslaí ná bithghás iad a fhaigheanna luach fuinnimh ó fhoinsí inathnuaite seachas bithmhais</t>
        </is>
      </c>
      <c r="AX8" t="inlineStr">
        <is>
          <t/>
        </is>
      </c>
      <c r="AY8" t="inlineStr">
        <is>
          <t/>
        </is>
      </c>
      <c r="AZ8" t="inlineStr">
        <is>
          <t/>
        </is>
      </c>
      <c r="BA8" t="inlineStr">
        <is>
          <t/>
        </is>
      </c>
      <c r="BB8" s="2" t="inlineStr">
        <is>
          <t>nem biológiai eredetű, folyékony vagy gáznemű, megújuló energiaforrásokból származó közlekedési célú üzemanyagok|
nem biológiai eredetű megújuló közlekedési célú üzemanyagok|
nem biológiai eredetű megújuló üzemanyagok</t>
        </is>
      </c>
      <c r="BC8" s="2" t="inlineStr">
        <is>
          <t>3|
3|
3</t>
        </is>
      </c>
      <c r="BD8" s="2" t="inlineStr">
        <is>
          <t>|
|
proposed</t>
        </is>
      </c>
      <c r="BE8" t="inlineStr">
        <is>
          <t>a bioüzemanyagok és a biogázok kivételével olyan folyékony vagy gáznemű üzemanyagok, amelyek energiatartalma a biomasszától eltérő megújuló forrásokból származik, és amelyeket a közlekedési ágazatban használnak</t>
        </is>
      </c>
      <c r="BF8" s="2" t="inlineStr">
        <is>
          <t>RFNBO|
combustibili rinnovabili di origine non biologica|
carburanti rinnovabili liquidi e gassosi di origine non biologica per il trasporto</t>
        </is>
      </c>
      <c r="BG8" s="2" t="inlineStr">
        <is>
          <t>3|
3|
3</t>
        </is>
      </c>
      <c r="BH8" s="2" t="inlineStr">
        <is>
          <t xml:space="preserve">|
|
</t>
        </is>
      </c>
      <c r="BI8" t="inlineStr">
        <is>
          <t>carburanti liquidi o gassosi che sono utilizzati nel settore dei trasporti, diversi dai biocarburanti o dai biogas, il cui contenuto energetico proviene da fonti rinnovabili diverse dalla biomassa</t>
        </is>
      </c>
      <c r="BJ8" s="2" t="inlineStr">
        <is>
          <t>nebiologinės kilmės kuras iš atsinaujinančiųjų energijos išteklių|
nebiologinės kilmės degalai iš atsinaujinančiųjų energijos išteklių|
atsinaujinančiųjų išteklių nebiologinės kilmės degalai|
nebiologinės kilmės skystieji ir dujiniai degalai iš atsinaujinančiųjų energijos išteklių|
atsinaujinančiųjų išteklių nebiologinės kilmės kuras</t>
        </is>
      </c>
      <c r="BK8" s="2" t="inlineStr">
        <is>
          <t>3|
3|
2|
3|
2</t>
        </is>
      </c>
      <c r="BL8" s="2" t="inlineStr">
        <is>
          <t xml:space="preserve">|
|
|
|
</t>
        </is>
      </c>
      <c r="BM8" t="inlineStr">
        <is>
          <t>skystasis arba dujinis kuras, kitas nei biodegalai, kurių energijos kiekis sukaupiamas iš kitų atsinaujinančiųjų energijos išteklių nei biomasė</t>
        </is>
      </c>
      <c r="BN8" s="2" t="inlineStr">
        <is>
          <t>nebioloģiskas izcelsmes atjaunīgās degvielas</t>
        </is>
      </c>
      <c r="BO8" s="2" t="inlineStr">
        <is>
          <t>2</t>
        </is>
      </c>
      <c r="BP8" s="2" t="inlineStr">
        <is>
          <t/>
        </is>
      </c>
      <c r="BQ8" t="inlineStr">
        <is>
          <t/>
        </is>
      </c>
      <c r="BR8" s="2" t="inlineStr">
        <is>
          <t>RFNBO|
fjuwil rinnovabbli ta’ oriġini mhux bijoloġika|
karburant għat-trasport rinnovabbli likwidu u gassuż ta' oriġini mhux bijoloġika|
karburant tat-trasport rinnovabbli ta' oriġini mhux bijoloġika</t>
        </is>
      </c>
      <c r="BS8" s="2" t="inlineStr">
        <is>
          <t>3|
3|
3|
3</t>
        </is>
      </c>
      <c r="BT8" s="2" t="inlineStr">
        <is>
          <t xml:space="preserve">|
|
|
</t>
        </is>
      </c>
      <c r="BU8" t="inlineStr">
        <is>
          <t>karburanti likwidi jew gassużi li jintużaw fis-settur tat-trasport għajr il-bijokarburanti jew il-bijogass, li l-kontenut enerġetiku tagħhom huwa derivat minn sorsi ta' enerġija rinnovabbli għajr il-bijomassa</t>
        </is>
      </c>
      <c r="BV8" t="inlineStr">
        <is>
          <t/>
        </is>
      </c>
      <c r="BW8" t="inlineStr">
        <is>
          <t/>
        </is>
      </c>
      <c r="BX8" t="inlineStr">
        <is>
          <t/>
        </is>
      </c>
      <c r="BY8" t="inlineStr">
        <is>
          <t/>
        </is>
      </c>
      <c r="BZ8" s="2" t="inlineStr">
        <is>
          <t>odnawialne paliwa transportowe pochodzenia niebiologicznego|
odnawialne ciekłe i gazowe paliwa transportowe pochodzenia niebiologicznego|
paliwa odnawialne pochodzenia niebiologicznego</t>
        </is>
      </c>
      <c r="CA8" s="2" t="inlineStr">
        <is>
          <t>3|
3|
3</t>
        </is>
      </c>
      <c r="CB8" s="2" t="inlineStr">
        <is>
          <t xml:space="preserve">|
|
</t>
        </is>
      </c>
      <c r="CC8" t="inlineStr">
        <is>
          <t>paliwa ciekłe lub gazowe wykorzystywane w sektorze transportu inne niż biopaliwa lub biogaz, których wartość energetyczna pochodzi ze źródeł odnawialnych innych niż biomasa</t>
        </is>
      </c>
      <c r="CD8" s="2" t="inlineStr">
        <is>
          <t>combustíveis renováveis de origem não biológica|
combustíveis líquidos e gasosos renováveis de origem não biológica para os transportes</t>
        </is>
      </c>
      <c r="CE8" s="2" t="inlineStr">
        <is>
          <t>3|
3</t>
        </is>
      </c>
      <c r="CF8" s="2" t="inlineStr">
        <is>
          <t xml:space="preserve">|
</t>
        </is>
      </c>
      <c r="CG8" t="inlineStr">
        <is>
          <t>Combustíveis líquidos ou gasosos que são usados no setor dos transportes, com exceção dos biocombustíveis e do biogás, cujo teor energético provém de fontes de energia renováveis distintas da biomassa.</t>
        </is>
      </c>
      <c r="CH8" t="inlineStr">
        <is>
          <t/>
        </is>
      </c>
      <c r="CI8" t="inlineStr">
        <is>
          <t/>
        </is>
      </c>
      <c r="CJ8" t="inlineStr">
        <is>
          <t/>
        </is>
      </c>
      <c r="CK8" t="inlineStr">
        <is>
          <t/>
        </is>
      </c>
      <c r="CL8" t="inlineStr">
        <is>
          <t/>
        </is>
      </c>
      <c r="CM8" t="inlineStr">
        <is>
          <t/>
        </is>
      </c>
      <c r="CN8" t="inlineStr">
        <is>
          <t/>
        </is>
      </c>
      <c r="CO8" t="inlineStr">
        <is>
          <t/>
        </is>
      </c>
      <c r="CP8" s="2" t="inlineStr">
        <is>
          <t>obnovljiva tekoča in plinasta goriva nebiološkega izvora, namenjena uporabi v prometu|
obnovljiva goriva nebiološkega izvora|
RFNBO</t>
        </is>
      </c>
      <c r="CQ8" s="2" t="inlineStr">
        <is>
          <t>3|
3|
3</t>
        </is>
      </c>
      <c r="CR8" s="2" t="inlineStr">
        <is>
          <t xml:space="preserve">|
|
</t>
        </is>
      </c>
      <c r="CS8" t="inlineStr">
        <is>
          <t>tekoča ali plinasta goriva, ki niso biogoriva in katerih energijska vsebnost izhaja iz obnovljivih virov energije, ki ni biomasa, ter se uporabljajo v prometu</t>
        </is>
      </c>
      <c r="CT8" s="2" t="inlineStr">
        <is>
          <t>förnybara flytande och gasformiga drivmedel av icke-biologiskt ursprung</t>
        </is>
      </c>
      <c r="CU8" s="2" t="inlineStr">
        <is>
          <t>3</t>
        </is>
      </c>
      <c r="CV8" s="2" t="inlineStr">
        <is>
          <t/>
        </is>
      </c>
      <c r="CW8" t="inlineStr">
        <is>
          <t>flytande eller gasformiga bränslen av annat slag än biodrivmedel eller biogas, vilkas energiinnehåll hämtas från andra förnybara energikällor än biomassa och som används inom transportsektorn</t>
        </is>
      </c>
    </row>
    <row r="9">
      <c r="A9" s="1" t="str">
        <f>HYPERLINK("https://iate.europa.eu/entry/result/3567281/all", "3567281")</f>
        <v>3567281</v>
      </c>
      <c r="B9" t="inlineStr">
        <is>
          <t>ENVIRONMENT;INTERNATIONAL RELATIONS</t>
        </is>
      </c>
      <c r="C9" t="inlineStr">
        <is>
          <t>ENVIRONMENT|environmental policy|climate change policy;INTERNATIONAL RELATIONS|international affairs|international agreement</t>
        </is>
      </c>
      <c r="D9" t="inlineStr">
        <is>
          <t>yes</t>
        </is>
      </c>
      <c r="E9" t="inlineStr">
        <is>
          <t/>
        </is>
      </c>
      <c r="F9" s="2" t="inlineStr">
        <is>
          <t>Парижко споразумение относно изменението на климата|
Парижко споразумение към Рамковата конвенция на ООН по изменение на климата|
Парижко споразумение|
Споразумение за климата от Париж</t>
        </is>
      </c>
      <c r="G9" s="2" t="inlineStr">
        <is>
          <t>3|
3|
3|
3</t>
        </is>
      </c>
      <c r="H9" s="2" t="inlineStr">
        <is>
          <t>|
|
|
admitted</t>
        </is>
      </c>
      <c r="I9" t="inlineStr">
        <is>
          <t>международно споразумение, прието на 21‑вата сесия на Конференцията на страните (COP 21) по Рамковата конвенция на ООН по изменение на климата (РКООНИК) &lt;a href="/entry/result/3568046/all" id="ENTRY_TO_ENTRY_CONVERTER" target="_blank"&gt;IATE:3568046&lt;/a&gt; , проведена в Париж през декември 2015 г., с което се установяват мерки за намаляване на емисиите от въглероден диоксид, с цел да се задържи повишаването на средната глобална температура под 2°C от прединдустриалните нива</t>
        </is>
      </c>
      <c r="J9" s="2" t="inlineStr">
        <is>
          <t>Pařížská klimatická dohoda|
Pařížská dohoda|
Pařížská dohoda o změně klimatu|
Pařížská dohoda v rámci Rámcové úmluvy Organizace spojených národů o změně klimatu</t>
        </is>
      </c>
      <c r="K9" s="2" t="inlineStr">
        <is>
          <t>3|
3|
3|
3</t>
        </is>
      </c>
      <c r="L9" s="2" t="inlineStr">
        <is>
          <t xml:space="preserve">|
|
|
</t>
        </is>
      </c>
      <c r="M9" t="inlineStr">
        <is>
          <t>dohoda, kterou v prosinci 2015 přijaly smluvní strany Rámcové úmluvy OSN o změně klimatu a která provádí ustanovení úmluvy a po roce 2020 má nahradit Kjótský protokol</t>
        </is>
      </c>
      <c r="N9" s="2" t="inlineStr">
        <is>
          <t>Parisaftalen om klimaændringer|
Parisaftalen inden for rammerne af De Forenede Nationers rammekonvention om klimaændringer|
Parisaftalen|
klimaaftalen fra Paris</t>
        </is>
      </c>
      <c r="O9" s="2" t="inlineStr">
        <is>
          <t>3|
3|
3|
2</t>
        </is>
      </c>
      <c r="P9" s="2" t="inlineStr">
        <is>
          <t>|
|
|
admitted</t>
        </is>
      </c>
      <c r="Q9" t="inlineStr">
        <is>
          <t>første globale og retligt bindende klimaaftale, der blev vedtaget på COP21, med det formål at holde den globale gennemsnitlige temperaturstigning et godt stykke under 2 °C i forhold til det førindustrielle niveau og fortsætte indsatsen for at begrænse temperaturstigningen til 1,5 °C i forhold til det førindustrielle niveau og samtidig styrke evnen til at tilpasse sig de negative virkninger af klimaændringerne og fremme modstandsdygtigheden over for klimaændringer, udviklingen af lave drivhusgasemissioner og klimarobust udvikling, blandt andet via finansiering</t>
        </is>
      </c>
      <c r="R9" s="2" t="inlineStr">
        <is>
          <t>Pariser Übereinkommen|
Pariser Klimaübereinkommen|
Übereinkommen von Paris|
Pariser Klimaschutzübereinkommen</t>
        </is>
      </c>
      <c r="S9" s="2" t="inlineStr">
        <is>
          <t>2|
3|
3|
3</t>
        </is>
      </c>
      <c r="T9" s="2" t="inlineStr">
        <is>
          <t xml:space="preserve">|
|
preferred|
</t>
        </is>
      </c>
      <c r="U9" t="inlineStr">
        <is>
          <t>Übereinkommen, in dem sich alle Staaten verbindliche Minderungsziele setzen und das neben der Minderung von Treibhausgasemissionen auch Anpassung an den Klimawandel, finanzielle Unterstützung von Entwicklungsländern, Technologie, Kapazitätsaufbau sowie Transparenz über Klimaschutzmaßnahmen und Unterstützungsleistungen umfasst</t>
        </is>
      </c>
      <c r="V9" s="2" t="inlineStr">
        <is>
          <t>Συμφωνία των Παρισίων στη Σύμβαση-Πλαίσιο των Ηνωμένων Εθνών για την κλιματική αλλαγή|
συμφωνία του Παρισιού</t>
        </is>
      </c>
      <c r="W9" s="2" t="inlineStr">
        <is>
          <t>3|
4</t>
        </is>
      </c>
      <c r="X9" s="2" t="inlineStr">
        <is>
          <t xml:space="preserve">|
</t>
        </is>
      </c>
      <c r="Y9" t="inlineStr">
        <is>
          <t>διεθνής συμφωνία που υιοθετήθηκε στο Παρίσι στις 12 Δεκεμβρίου 2015 &lt;a href="https://iate.europa.eu/entry/result/3568046/el" target="_blank"&gt;στην 21η Συνδιάσκεψη των Μερών&lt;/a&gt; της σύμβασης-πλαισίου των Ηνωμένων Εθνών για την κλιματική αλλαγή και υπογράφηκε στη Νέα Υόρκη στις 22 Απριλίου 2016</t>
        </is>
      </c>
      <c r="Z9" s="2" t="inlineStr">
        <is>
          <t>Paris Agreement|
COP 21 agreement|
Paris Agreement on climate change|
Paris Agreement under the United Nations Framework Convention on Climate Change|
COP21 agreement|
Paris climate agreement</t>
        </is>
      </c>
      <c r="AA9" s="2" t="inlineStr">
        <is>
          <t>4|
1|
3|
3|
1|
2</t>
        </is>
      </c>
      <c r="AB9" s="2" t="inlineStr">
        <is>
          <t xml:space="preserve">|
|
|
|
|
</t>
        </is>
      </c>
      <c r="AC9" t="inlineStr">
        <is>
          <t>international agreement adopted at COP21 
&lt;sup&gt;1&lt;/sup&gt; establishing carbon dioxide reduction measures applicable from 2020, in order to hold the increase in the global average temperature to well below 2 °C above pre-industrial levels</t>
        </is>
      </c>
      <c r="AD9" s="2" t="inlineStr">
        <is>
          <t>Acuerdo de París|
Acuerdo de París aprobado en virtud de la Convención Marco de las Naciones Unidas sobre el Cambio Climático</t>
        </is>
      </c>
      <c r="AE9" s="2" t="inlineStr">
        <is>
          <t>4|
4</t>
        </is>
      </c>
      <c r="AF9" s="2" t="inlineStr">
        <is>
          <t xml:space="preserve">|
</t>
        </is>
      </c>
      <c r="AG9" t="inlineStr">
        <is>
          <t>Tratado internacional jurídicamente vinculante sobre el cambio climático, adoptado en la &lt;a href="https://iate.europa.eu/entry/result/3568046/es" target="_blank"&gt;CP 21&lt;/a&gt; para reducir las emisiones de CO&lt;sub&gt;2&lt;/sub&gt; a nivel mundial a fin de mantener el aumento de la temperatura mundial media muy por debajo de 2 ºC con respecto a los niveles preindustriales, y proseguir los esfuerzos
para limitar ese aumento de la temperatura a 1,5 °C.</t>
        </is>
      </c>
      <c r="AH9" s="2" t="inlineStr">
        <is>
          <t>kliimamuutusi käsitlev Pariisi kokkulepe|
Ühinenud Rahvaste Organisatsiooni kliimamuutuste raamkonventsiooni alusel vastu võetud Pariisi kokkulepe|
Pariisi kliimakokkulepe|
Pariisi kokkulepe</t>
        </is>
      </c>
      <c r="AI9" s="2" t="inlineStr">
        <is>
          <t>3|
3|
3|
3</t>
        </is>
      </c>
      <c r="AJ9" s="2" t="inlineStr">
        <is>
          <t xml:space="preserve">|
|
|
</t>
        </is>
      </c>
      <c r="AK9" t="inlineStr">
        <is>
          <t>rahvusvaheline kokkulepe, mis võeti vastu 
&lt;i&gt;COP21-l&lt;/i&gt; [ &lt;a href="/entry/result/3568046/all" id="ENTRY_TO_ENTRY_CONVERTER" target="_blank"&gt;IATE:3568046&lt;/a&gt; ] ja millega kehtestatakse CO 
&lt;sub&gt;2&lt;/sub&gt; vähendamise meetmed, mida kohaldatakse alates 2020. aastast, et hoida ülemaailmse temperatuuri tõus alla 2 °C võrreldes industriaalühiskonna eelse tasemega</t>
        </is>
      </c>
      <c r="AL9" s="2" t="inlineStr">
        <is>
          <t>Pariisin ilmastosopimus|
Pariisin sopimus</t>
        </is>
      </c>
      <c r="AM9" s="2" t="inlineStr">
        <is>
          <t>3|
4</t>
        </is>
      </c>
      <c r="AN9" s="2" t="inlineStr">
        <is>
          <t xml:space="preserve">|
</t>
        </is>
      </c>
      <c r="AO9" t="inlineStr">
        <is>
          <t>Pariisin ilmastokokouksessa 12. joulukuuta 2015 hyväksytty, vuonna 1992 solmittua YK:n ilmastonmuutosta koskevaa puitesopimusta täydentävä oikeudellisesti sitova ilmastosopimus, jolla päästöjä vähennetään maailmanlaajuisesti vuodesta 2020 alkaen. Sopimuksen mukaan koko maailman päästöjen ja hiilinielujen tulee olla tasapainossa kuluvan vuosisadan jälkipuoliskolla. Maapallon keskilämpötilan nousu tulee rajoittaa selvästi alle kahteen asteeseen ja pyrkiä toimiin, joilla lämpeneminen saataisiin rajattua alle 1,5 asteen.</t>
        </is>
      </c>
      <c r="AP9" s="2" t="inlineStr">
        <is>
          <t>accord de Paris sur le climat|
accord de Paris|
accord de Paris sur le changement climatique</t>
        </is>
      </c>
      <c r="AQ9" s="2" t="inlineStr">
        <is>
          <t>3|
3|
3</t>
        </is>
      </c>
      <c r="AR9" s="2" t="inlineStr">
        <is>
          <t xml:space="preserve">|
|
</t>
        </is>
      </c>
      <c r="AS9" t="inlineStr">
        <is>
          <t>accord international adopté lors de la COP21 dans le cadre de la &lt;a href="https://iate.europa.eu/entry/result/843910" target="_blank"&gt;CCNUCC&lt;/a&gt; et visant à renforcer la lutte contre le changement climatique pour contenir l’élévation de la température moyenne de la planète nettement en dessous de 2°C par rapport aux niveaux préindustriels et à poursuivre leur action pour limiter la hausse à 1,5°C</t>
        </is>
      </c>
      <c r="AT9" s="2" t="inlineStr">
        <is>
          <t>Comhaontú Pháras faoi Creat-Choinbhinsiún na Náisiún Aontaithe ar an Athrú Aeráide|
Comhaontú Pháras|
Comhaontú Pháras maidir leis an athrú aeráide</t>
        </is>
      </c>
      <c r="AU9" s="2" t="inlineStr">
        <is>
          <t>3|
3|
3</t>
        </is>
      </c>
      <c r="AV9" s="2" t="inlineStr">
        <is>
          <t xml:space="preserve">|
|
</t>
        </is>
      </c>
      <c r="AW9" t="inlineStr">
        <is>
          <t>comhaontú idirnáisiúnta a glacadh ag COP21, lena mbunaítear bearta chun astaíochtaí dé-ocsaíd charbóin a laghdú, a mbeidh feidhm aige ó 2020 ar aghaidh agus arb é is cuspóir leis meánmhéadú domhanda na teochta a choinneáil go láidir faoi bhun 2 °C níos airde ná na leibhéil réamhthionsclaíocha</t>
        </is>
      </c>
      <c r="AX9" s="2" t="inlineStr">
        <is>
          <t>Pariški klimatski sporazum|
Pariški sporazum o klimatskim promjenama|
Pariški sporazum|
Sporazum iz Pariza u sklopu Okvirne konvencije Ujedinjenih naroda o klimatskim promjenama</t>
        </is>
      </c>
      <c r="AY9" s="2" t="inlineStr">
        <is>
          <t>3|
3|
3|
3</t>
        </is>
      </c>
      <c r="AZ9" s="2" t="inlineStr">
        <is>
          <t xml:space="preserve">|
|
|
</t>
        </is>
      </c>
      <c r="BA9" t="inlineStr">
        <is>
          <t>međunarodni sporazum donesen na Konferenciji stranaka Okvirne konvencije Ujedinjenih naroda o promjeni klime o uspostavljanju mjera za ograničenje povećanja prosječne svjetske temperature na manje od 2 °C iznad predindustrijskih razina</t>
        </is>
      </c>
      <c r="BB9" s="2" t="inlineStr">
        <is>
          <t>az éghajlatváltozásról szóló Párizsi Megállapodás|
párizsi klímamegállapodás|
az ENSZ Éghajlatváltozási Keretegyezménye keretében létrejött Párizsi Megállapodás|
Párizsi Megállapodás</t>
        </is>
      </c>
      <c r="BC9" s="2" t="inlineStr">
        <is>
          <t>3|
2|
3|
4</t>
        </is>
      </c>
      <c r="BD9" s="2" t="inlineStr">
        <is>
          <t xml:space="preserve">|
|
|
</t>
        </is>
      </c>
      <c r="BE9" t="inlineStr">
        <is>
          <t>az Egyesült Nemzetek Éghajlatváltozási Keretegyezménye (UNFCCC) Felei által Párizsban, a 21. éghajlat-változási konferencián elfogadott, kötelező jogi erővel bíró megállapodás az éghajlatváltozásról; részét képezi egy cselekvési terv is, amelynek célja „jóval 2°C alatt” tartani a globális felmelegedés mértékét</t>
        </is>
      </c>
      <c r="BF9" s="2" t="inlineStr">
        <is>
          <t>accordo di Parigi nell'ambito della Convenzione quadro delle Nazioni Unite sui cambiamenti climatici|
accordo di Parigi|
accordo di Parigi sui cambiamenti climatici</t>
        </is>
      </c>
      <c r="BG9" s="2" t="inlineStr">
        <is>
          <t>2|
3|
3</t>
        </is>
      </c>
      <c r="BH9" s="2" t="inlineStr">
        <is>
          <t xml:space="preserve">|
|
</t>
        </is>
      </c>
      <c r="BI9" t="inlineStr">
        <is>
          <t>primo accordo universale e giuridicamente vincolante sui cambiamenti climatici adottato alla COP 21, esteso a tutti i paesi dell'UNFCCC, che definisce un piano d’azione globale inteso a rimettere il mondo sulla buona strada per evitare cambiamenti climatici pericolosi limitando il riscaldamento globale ben al di sotto dei 2ºC</t>
        </is>
      </c>
      <c r="BJ9" s="2" t="inlineStr">
        <is>
          <t>Paryžiaus klimato susitarimas|
Paryžiaus susitarimas, priimtas pagal Jungtinių Tautų bendrąją klimato kaitos konvenciją|
Paryžiaus susitarimas dėl klimato kaitos|
Paryžiaus susitarimas</t>
        </is>
      </c>
      <c r="BK9" s="2" t="inlineStr">
        <is>
          <t>3|
3|
2|
3</t>
        </is>
      </c>
      <c r="BL9" s="2" t="inlineStr">
        <is>
          <t xml:space="preserve">|
|
|
</t>
        </is>
      </c>
      <c r="BM9" t="inlineStr">
        <is>
          <t>COP21 priimtas tarptautinis susitarimas, kuriuo nustatomos nuo 2020 m. taikytinos anglies dioksido mažinimo priemonės, siekiant užtikrinti, kad vidutinės temperatūros kilimas pasaulio mastu būtų gerokai mažesnis nei 2°C, palyginti su ikipramoninio laikotarpio lygiu</t>
        </is>
      </c>
      <c r="BN9" s="2" t="inlineStr">
        <is>
          <t>Apvienoto Nāciju Organizācijas Vispārējās konvencijas par klimata pārmaiņām ietvaros pieņemtais Parīzes nolīgums|
Parīzes nolīgums|
Parīzes klimata nolīgums|
Parīzes nolīgums par klimata pārmaiņām</t>
        </is>
      </c>
      <c r="BO9" s="2" t="inlineStr">
        <is>
          <t>3|
3|
2|
3</t>
        </is>
      </c>
      <c r="BP9" s="2" t="inlineStr">
        <is>
          <t xml:space="preserve">|
|
|
</t>
        </is>
      </c>
      <c r="BQ9" t="inlineStr">
        <is>
          <t>starptautisks nolīgums, kas pieņemts Apvienoto Nāciju Organizācijas Vispārējās konvencijas par klimata pārmaiņām Pušu konferences 21. sesijā [ &lt;a href="/entry/result/3568046/all" id="ENTRY_TO_ENTRY_CONVERTER" target="_blank"&gt;IATE:3568046&lt;/a&gt; ] un ar ko nosaka oglekļa dioksīda samazināšanas pasākumus, kuri piemērojami no 2020. gada, lai saglabātu pasaules vidējās temperatūras pieaugumu krietni zem 2°C, salīdzinot ar pirmsrūpniecības laikmeta līmeni</t>
        </is>
      </c>
      <c r="BR9" s="2" t="inlineStr">
        <is>
          <t>Ftehim ta' Pariġi fil-kuntest tal-Konvenzjoni Qafas tan-Nazzjonijiet Uniti dwar it-Tibdil fil-Klima|
Ftehim ta' Pariġi|
Ftehim ta' Pariġi dwar il-Klima</t>
        </is>
      </c>
      <c r="BS9" s="2" t="inlineStr">
        <is>
          <t>3|
3|
3</t>
        </is>
      </c>
      <c r="BT9" s="2" t="inlineStr">
        <is>
          <t xml:space="preserve">|
|
</t>
        </is>
      </c>
      <c r="BU9" t="inlineStr">
        <is>
          <t>ftehim internazzjonali fil-qasam tal- 
&lt;i&gt;Konvenzjoni Qafas tan-Nazzjonijiet Uniti dwar it-Tibdil fil-Klima&lt;/i&gt; [ &lt;a href="/entry/result/843910/all" id="ENTRY_TO_ENTRY_CONVERTER" target="_blank"&gt;IATE:843910&lt;/a&gt; ] li jistabbilixxi miżuri ta' tnaqqis fid-diossidu tal-karbonju applikabbli mill-2020, bil-għan li ż-żieda fit-temperatura globali medja tinżamm ferm inqas minn 2 °C 'il fuq mil-livelli preindustrijali</t>
        </is>
      </c>
      <c r="BV9" s="2" t="inlineStr">
        <is>
          <t>Overeenkomst van Parijs|
Klimaatovereenkomst van Parijs|
Overeenkomst van Parijs inzake klimaatverandering|
Overeenkomst van Parijs in het kader van het Raamverdrag van de Verenigde Naties inzake klimaatverandering</t>
        </is>
      </c>
      <c r="BW9" s="2" t="inlineStr">
        <is>
          <t>3|
3|
3|
3</t>
        </is>
      </c>
      <c r="BX9" s="2" t="inlineStr">
        <is>
          <t xml:space="preserve">|
|
|
</t>
        </is>
      </c>
      <c r="BY9" t="inlineStr">
        <is>
          <t>internationale overeenkomst in het kader van het Raamverdrag inzake klimaatverandering, tot stand gekomen tijdens de 21e CoP van het UNFCCC</t>
        </is>
      </c>
      <c r="BZ9" s="2" t="inlineStr">
        <is>
          <t>porozumienie paryskie w ramach Ramowej konwencji Narodów Zjednoczonych w sprawie zmian klimatu|
porozumienie klimatyczne z Paryża|
porozumienie paryskie|
Porozumienie paryskie do Ramowej konwencji Narodów Zjednoczonych w sprawie zmian klimatu, sporządzonej w Nowym Jorku dnia 9 maja 1992 r., przyjęte w Paryżu dnia 12 grudnia 2015 r.</t>
        </is>
      </c>
      <c r="CA9" s="2" t="inlineStr">
        <is>
          <t>2|
3|
3|
3</t>
        </is>
      </c>
      <c r="CB9" s="2" t="inlineStr">
        <is>
          <t xml:space="preserve">|
|
|
</t>
        </is>
      </c>
      <c r="CC9" t="inlineStr">
        <is>
          <t>umowa międzynarodowa w ramach konwencji UNFCCC [ &lt;a href="/entry/result/843910/all" id="ENTRY_TO_ENTRY_CONVERTER" target="_blank"&gt;IATE:843910&lt;/a&gt; ] zawarta na konferencji klimatycznej w Paryżu w grudniu 2015 r. przez 195 krajów, dotyczy m.in.: 
&lt;br&gt; – długoterminowego celu, jakim jest utrzymanie wzrostu średniej temperatury na świecie znacznie niższego niż 2°C powyżej poziomu sprzed epoki przemysłowej 
&lt;br&gt; – dążenia do tego, by ograniczyć wzrost do 1,5°C, gdyż znacznie obniżyłoby to ryzyko i skutki zmiany klimatu 
&lt;br&gt;– wspierania działań chroniących klimat, które zmierzają do ograniczenia emisji, oraz budowania odporności na skutki zmian klimatu w krajach rozwijających się</t>
        </is>
      </c>
      <c r="CD9" s="2" t="inlineStr">
        <is>
          <t>Acordo de Paris sobre as alterações climáticas|
Acordo de Paris no âmbito da Convenção-Quadro das Nações Unidas sobre Alterações Climáticas|
Acordo de Paris</t>
        </is>
      </c>
      <c r="CE9" s="2" t="inlineStr">
        <is>
          <t>3|
3|
3</t>
        </is>
      </c>
      <c r="CF9" s="2" t="inlineStr">
        <is>
          <t xml:space="preserve">|
|
</t>
        </is>
      </c>
      <c r="CG9" t="inlineStr">
        <is>
          <t>Acordo internacional adotado na COP 21 para reduzir as emissões de CO2 a nível mundial e limitar o aumento da temperatura média global até um máximo de 2ºC, comparado com o período pré-industrial 
&lt;br&gt;Entrada em vigor: 2020</t>
        </is>
      </c>
      <c r="CH9" s="2" t="inlineStr">
        <is>
          <t>Acordul de la Paris|
Acordul de la Paris privind schimbările climatice</t>
        </is>
      </c>
      <c r="CI9" s="2" t="inlineStr">
        <is>
          <t>3|
3</t>
        </is>
      </c>
      <c r="CJ9" s="2" t="inlineStr">
        <is>
          <t xml:space="preserve">|
</t>
        </is>
      </c>
      <c r="CK9" t="inlineStr">
        <is>
          <t>acord adoptat la 12 decembrie 2015 la finalul celei de a 21-a sesiuni a CCONUSC [ &lt;a href="/entry/result/843910/all" id="ENTRY_TO_ENTRY_CONVERTER" target="_blank"&gt;IATE:843910&lt;/a&gt; ], desfășurată la Paris, care stabilește măsuri de reducere a emisiilor de dioxid de carbon aplicabile începând cu 2020</t>
        </is>
      </c>
      <c r="CL9" s="2" t="inlineStr">
        <is>
          <t>Parížska dohoda o zmene klímy|
Parížska dohoda|
Parížska dohoda prijatá na základe Rámcového dohovoru Organizácie Spojených národov o zmene klímy</t>
        </is>
      </c>
      <c r="CM9" s="2" t="inlineStr">
        <is>
          <t>3|
3|
3</t>
        </is>
      </c>
      <c r="CN9" s="2" t="inlineStr">
        <is>
          <t xml:space="preserve">admitted|
|
</t>
        </is>
      </c>
      <c r="CO9" t="inlineStr">
        <is>
          <t>medzinárodná dohoda strán Rámcového dohovoru OSN o zmene klímy, ktorou sa ustanovuje znižovanie emisií skleníkových plynov po roku 2020 s cieľom obmedziť zvýšenie priemernej celosvetovej teploty na úroveň výrazne pod 2 °C v porovnaní s predindustriálnou úrovňou</t>
        </is>
      </c>
      <c r="CP9" s="2" t="inlineStr">
        <is>
          <t>Pariški sporazum</t>
        </is>
      </c>
      <c r="CQ9" s="2" t="inlineStr">
        <is>
          <t>3</t>
        </is>
      </c>
      <c r="CR9" s="2" t="inlineStr">
        <is>
          <t/>
        </is>
      </c>
      <c r="CS9" t="inlineStr">
        <is>
          <t>svetovni sporazum o podnebnih spremembah, podpisan decembra 2015 v Parizu, s katerim se je 195 držav zavezalo, da bodo ukrepale proti podnebnim spremembam</t>
        </is>
      </c>
      <c r="CT9" s="2" t="inlineStr">
        <is>
          <t>Parisavtalet om klimatförändringar|
Parisavtalet</t>
        </is>
      </c>
      <c r="CU9" s="2" t="inlineStr">
        <is>
          <t>3|
3</t>
        </is>
      </c>
      <c r="CV9" s="2" t="inlineStr">
        <is>
          <t xml:space="preserve">|
</t>
        </is>
      </c>
      <c r="CW9" t="inlineStr">
        <is>
          <t>ett globalt klimatavtal som världens länder enades om vid klimatkonventionens tjugoförsta partsmöte (COP21) i Paris i december 2015</t>
        </is>
      </c>
    </row>
    <row r="10">
      <c r="A10" s="1" t="str">
        <f>HYPERLINK("https://iate.europa.eu/entry/result/3579087/all", "3579087")</f>
        <v>3579087</v>
      </c>
      <c r="B10" t="inlineStr">
        <is>
          <t>ENVIRONMENT</t>
        </is>
      </c>
      <c r="C10" t="inlineStr">
        <is>
          <t>ENVIRONMENT|environmental policy|climate change policy|emission trading|EU Emissions Trading Scheme;ENVIRONMENT|environmental policy|climate change policy|reduction of gas emissions</t>
        </is>
      </c>
      <c r="D10" t="inlineStr">
        <is>
          <t>yes</t>
        </is>
      </c>
      <c r="E10" t="inlineStr">
        <is>
          <t>proposed</t>
        </is>
      </c>
      <c r="F10" s="2" t="inlineStr">
        <is>
          <t>МКВЕГ|
механизъм за корекция на въглеродните емисии на границите</t>
        </is>
      </c>
      <c r="G10" s="2" t="inlineStr">
        <is>
          <t>3|
3</t>
        </is>
      </c>
      <c r="H10" s="2" t="inlineStr">
        <is>
          <t xml:space="preserve">|
</t>
        </is>
      </c>
      <c r="I10" t="inlineStr">
        <is>
          <t>мярка на политиката на ЕС в областта на климата, която цели предотвратяване на риска от &lt;a href="https://iate.europa.eu/entry/result/2224121/bg" target="_blank"&gt;изместване на въглеродни емисии&lt;/a&gt; чрез еквивалентно &lt;a href="https://iate.europa.eu/entry/result/2232290/bg" target="_blank"&gt;ценообразуване на въглеродните емисии&lt;/a&gt; за внесените и произведените в Съюза продукти</t>
        </is>
      </c>
      <c r="J10" s="2" t="inlineStr">
        <is>
          <t>mechanismus vyrovnání na hranicích|
CBAM|
mechanismus uhlíkového vyrovnání na hranicích</t>
        </is>
      </c>
      <c r="K10" s="2" t="inlineStr">
        <is>
          <t>3|
3|
3</t>
        </is>
      </c>
      <c r="L10" s="2" t="inlineStr">
        <is>
          <t>|
|
preferred</t>
        </is>
      </c>
      <c r="M10" t="inlineStr">
        <is>
          <t>navržené opatření EU, kterým mají být řešeny emise skleníkových plynů obsažené ve zboží 
při jeho dovozu na celní území EU, aby se 
zabránilo riziku &lt;a href="https://iate.europa.eu/entry/result/2224121" target="_blank"&gt;úniku uhlíku&lt;/a&gt;</t>
        </is>
      </c>
      <c r="N10" s="2" t="inlineStr">
        <is>
          <t>grænsetilpasningsmekanisme|
CBAM|
kulstofgrænsetilpasningsmekanisme</t>
        </is>
      </c>
      <c r="O10" s="2" t="inlineStr">
        <is>
          <t>3|
3|
3</t>
        </is>
      </c>
      <c r="P10" s="2" t="inlineStr">
        <is>
          <t xml:space="preserve">|
|
</t>
        </is>
      </c>
      <c r="Q10" t="inlineStr">
        <is>
          <t>&lt;div&gt;foreslået klimapolitisk foranstaltning, der har til formål at forhindre risikoen for &lt;a href="https://iate.europa.eu/entry/result/2224121" target="_blank"&gt;kulstoflækage&lt;/a&gt; ved at sikre tilsvarende CO&lt;sub&gt;2&lt;/sub&gt;-priser for importerede og indenlandske produkter&lt;/div&gt;</t>
        </is>
      </c>
      <c r="R10" s="2" t="inlineStr">
        <is>
          <t>CO&lt;sub&gt;2&lt;/sub&gt;-Grenzausgleichssystem|
CBAM|
Grenzausgleichssystem</t>
        </is>
      </c>
      <c r="S10" s="2" t="inlineStr">
        <is>
          <t>3|
3|
3</t>
        </is>
      </c>
      <c r="T10" s="2" t="inlineStr">
        <is>
          <t xml:space="preserve">|
|
</t>
        </is>
      </c>
      <c r="U10" t="inlineStr">
        <is>
          <t>geplanter
Mechanismus, der dafür sorgen soll, dass im internationalen Handel gleiche
Wettbewerbsbedingungen herrschen, dazu sollen Exporte von der heimischen CO&lt;sub&gt;2&lt;/sub&gt;-Bepreisung
ausgenommen, Importe jedoch mit Preisaufschlägen belegt werden</t>
        </is>
      </c>
      <c r="V10" s="2" t="inlineStr">
        <is>
          <t>μηχανισμός συνοριακής προσαρμογής|
ΜΣΠΑ|
μηχανισμός συνοριακής προσαρμογής άνθρακα</t>
        </is>
      </c>
      <c r="W10" s="2" t="inlineStr">
        <is>
          <t>2|
3|
3</t>
        </is>
      </c>
      <c r="X10" s="2" t="inlineStr">
        <is>
          <t xml:space="preserve">|
|
</t>
        </is>
      </c>
      <c r="Y10" t="inlineStr">
        <is>
          <t/>
        </is>
      </c>
      <c r="Z10" s="2" t="inlineStr">
        <is>
          <t>border adjustment mechanism|
carbon border adjustment mechanism|
CBAM|
border adjustment mechanism for CO2 emissions|
Carbon border adjustment measures</t>
        </is>
      </c>
      <c r="AA10" s="2" t="inlineStr">
        <is>
          <t>3|
3|
3|
1|
1</t>
        </is>
      </c>
      <c r="AB10" s="2" t="inlineStr">
        <is>
          <t xml:space="preserve">|
|
|
|
</t>
        </is>
      </c>
      <c r="AC10" t="inlineStr">
        <is>
          <t>proposed EU climate policy measure aimed at preventing
the risk of &lt;a href="https://iate.europa.eu/entry/result/2224121" target="_blank"&gt;carbon leakage&lt;/a&gt; by ensuring equivalent &lt;a href="https://iate.europa.eu/entry/result/2232290" target="_blank"&gt;carbon pricing&lt;/a&gt; for imports
and domestic products</t>
        </is>
      </c>
      <c r="AD10" s="2" t="inlineStr">
        <is>
          <t>Mecanismo de Ajuste en Frontera por Carbono|
MAFC</t>
        </is>
      </c>
      <c r="AE10" s="2" t="inlineStr">
        <is>
          <t>3|
3</t>
        </is>
      </c>
      <c r="AF10" s="2" t="inlineStr">
        <is>
          <t>|
proposed</t>
        </is>
      </c>
      <c r="AG10" t="inlineStr">
        <is>
          <t>Medida de la UE de lucha contra el cambio climático cuyo objetivo es evitar que las empresas radicadas en la UE trasladen al extranjero la producción intensiva en carbono para aprovechar normas poco estrictas, o que se sustituyan los productos de la UE por otros, más intensivos en carbono, importados (&lt;a href="https://iate.europa.eu/entry/result/2224121/es" target="_blank"&gt;fuga de carbono&lt;/a&gt;), igualando el precio del carbono de los productos nacionales y el de los importados.</t>
        </is>
      </c>
      <c r="AH10" s="2" t="inlineStr">
        <is>
          <t>süsiniku piirimeede|
SPIM</t>
        </is>
      </c>
      <c r="AI10" s="2" t="inlineStr">
        <is>
          <t>3|
3</t>
        </is>
      </c>
      <c r="AJ10" s="2" t="inlineStr">
        <is>
          <t xml:space="preserve">|
</t>
        </is>
      </c>
      <c r="AK10" t="inlineStr">
        <is>
          <t>kavandatav ELi kliimapoliitika meede, mille eesmärk on hoida ära &lt;i&gt;kasvuhoonegaaside heite ülekandumise&lt;/i&gt; &lt;a href="/entry/result/2224121/all" id="ENTRY_TO_ENTRY_CONVERTER" target="_blank"&gt;IATE:2224121&lt;/a&gt; oht, tagades imporditud ja kodumaiste toodete jaoks võrdväärse &lt;i&gt;CO&lt;sub&gt;2&lt;/sub&gt; hinnastamise &lt;/i&gt;&lt;a href="/entry/result/2232290/all" id="ENTRY_TO_ENTRY_CONVERTER" target="_blank"&gt;IATE:2232290&lt;/a&gt;</t>
        </is>
      </c>
      <c r="AL10" s="2" t="inlineStr">
        <is>
          <t>CBAM|
hiilirajamekanismi</t>
        </is>
      </c>
      <c r="AM10" s="2" t="inlineStr">
        <is>
          <t>3|
3</t>
        </is>
      </c>
      <c r="AN10" s="2" t="inlineStr">
        <is>
          <t xml:space="preserve">|
</t>
        </is>
      </c>
      <c r="AO10" t="inlineStr">
        <is>
          <t>järjestely, jolla puututaan &lt;a href="https://iate.europa.eu/entry/result/2224121/fi" target="_blank"&gt;hiilivuodon&lt;/a&gt; riskiin varmistamalla, että hiilen hinta on sama sekä tuontitavaroille että kotimaisille tuotteille</t>
        </is>
      </c>
      <c r="AP10" s="2" t="inlineStr">
        <is>
          <t>MACF|
mécanisme d’ajustement carbone aux frontières</t>
        </is>
      </c>
      <c r="AQ10" s="2" t="inlineStr">
        <is>
          <t>3|
3</t>
        </is>
      </c>
      <c r="AR10" s="2" t="inlineStr">
        <is>
          <t xml:space="preserve">|
</t>
        </is>
      </c>
      <c r="AS10" t="inlineStr">
        <is>
          <t>mesure envisagée par l'UE pour lutter contre le changement climatique visant à éviter le risque de transfert des émissions de carbone (&lt;a href="https://iate.europa.eu/entry/result/2224121/fr" target="_blank"&gt;fuites de carbone&lt;/a&gt;) grâce à une &lt;a href="https://iate.europa.eu/entry/result/2232290/fr" target="_blank"&gt;tarification du carbone&lt;/a&gt; équivalente pour les produits de l'UE et les produits importés</t>
        </is>
      </c>
      <c r="AT10" s="2" t="inlineStr">
        <is>
          <t>sásra coigeartaithe carbóin ar theorainneacha|
SCCT|
Sásra um Choigeartú Carbóin ar Theorainneacha</t>
        </is>
      </c>
      <c r="AU10" s="2" t="inlineStr">
        <is>
          <t>3|
3|
3</t>
        </is>
      </c>
      <c r="AV10" s="2" t="inlineStr">
        <is>
          <t xml:space="preserve">preferred|
|
</t>
        </is>
      </c>
      <c r="AW10" t="inlineStr">
        <is>
          <t/>
        </is>
      </c>
      <c r="AX10" s="2" t="inlineStr">
        <is>
          <t>mehanizam za ugljičnu prilagodbu na granicama</t>
        </is>
      </c>
      <c r="AY10" s="2" t="inlineStr">
        <is>
          <t>3</t>
        </is>
      </c>
      <c r="AZ10" s="2" t="inlineStr">
        <is>
          <t>preferred</t>
        </is>
      </c>
      <c r="BA10" t="inlineStr">
        <is>
          <t/>
        </is>
      </c>
      <c r="BB10" s="2" t="inlineStr">
        <is>
          <t>az importáruk karbonintenzitását ellensúlyozó mechanizmus|
CBAM</t>
        </is>
      </c>
      <c r="BC10" s="2" t="inlineStr">
        <is>
          <t>3|
3</t>
        </is>
      </c>
      <c r="BD10" s="2" t="inlineStr">
        <is>
          <t xml:space="preserve">|
</t>
        </is>
      </c>
      <c r="BE10" t="inlineStr">
        <is>
          <t>javasolt
uniós éghajlat-politikai intézkedés, amelynek célja, hogy megelőzze a &lt;a href="https://iate.europa.eu/entry/result/2224121/hu" target="_blank"&gt;kibocsátásáthelyezés&lt;/a&gt; kockázatát azáltal, hogy azonos &lt;a href="https://iate.europa.eu/entry/result/2232290/hu" target="_blank"&gt;szén-dioxid-árazást&lt;/a&gt; biztosít az importált és a
hazai termékekre</t>
        </is>
      </c>
      <c r="BF10" s="2" t="inlineStr">
        <is>
          <t>CBAM|
meccanismo di adeguamento del carbonio alla frontiera|
meccanismo di adeguamento alle frontiere|
meccanismo di adeguamento del carbonio alle frontiere</t>
        </is>
      </c>
      <c r="BG10" s="2" t="inlineStr">
        <is>
          <t>3|
3|
3|
3</t>
        </is>
      </c>
      <c r="BH10" s="2" t="inlineStr">
        <is>
          <t>|
|
|
preferred</t>
        </is>
      </c>
      <c r="BI10" t="inlineStr">
        <is>
          <t>misura proposta nell'ambito della politica climatica intesa a prevenire il rischio di &lt;a href="https://iate.europa.eu/entry/result/2224121/it" target="_blank"&gt;rilocalizzazione delle emissioni di CO&lt;sub&gt;2&lt;/sub&gt;&lt;/a&gt; garantendo un prezzo del carbonio equivalente per le importazioni e per i prodotti interni</t>
        </is>
      </c>
      <c r="BJ10" s="2" t="inlineStr">
        <is>
          <t>pasienio anglies dioksido korekcinis mechanizmas|
PADKM</t>
        </is>
      </c>
      <c r="BK10" s="2" t="inlineStr">
        <is>
          <t>4|
3</t>
        </is>
      </c>
      <c r="BL10" s="2" t="inlineStr">
        <is>
          <t xml:space="preserve">|
</t>
        </is>
      </c>
      <c r="BM10" t="inlineStr">
        <is>
          <t>siūlomas mechanizmas, pagal kurį būtų apmokestinamos bendrojoje rinkoje parduodamos vartojimo prekės, įskaitant importuojamas prekes, siekiant kompensuoti išmestą toms prekėms pagaminti suvartotą anglies dioksido kiekį ir užtikrinti vienodas konkurencijos sąlygas ES gamintojams, apmokestinamiems anglies dioksido mokesčiu</t>
        </is>
      </c>
      <c r="BN10" s="2" t="inlineStr">
        <is>
          <t>oglekļa ievedkorekcijas mehānisms|
OIM</t>
        </is>
      </c>
      <c r="BO10" s="2" t="inlineStr">
        <is>
          <t>3|
3</t>
        </is>
      </c>
      <c r="BP10" s="2" t="inlineStr">
        <is>
          <t xml:space="preserve">|
</t>
        </is>
      </c>
      <c r="BQ10" t="inlineStr">
        <is>
          <t>ierosināta shēma, kuras mērķis ir mazināt &lt;a href="https://iate.europa.eu/entry/slideshow/1631259178415/2224121/en-lv" target="_blank"&gt;oglekļa emisiju pārvirzes&lt;/a&gt; risku un nodrošināt vienādu &lt;a href="https://iate.europa.eu/entry/slideshow/1631259224045/2232290/en-lv" target="_blank"&gt;oglekļa cenas noteikšanu&lt;/a&gt; importētiem un iekšzemes produktiem</t>
        </is>
      </c>
      <c r="BR10" s="2" t="inlineStr">
        <is>
          <t>mekkaniżmu ta' aġġustament fil-fruntieri|
mekkaniżmu ta' aġġustament tal-karbonju fil-fruntieri|
CBAM</t>
        </is>
      </c>
      <c r="BS10" s="2" t="inlineStr">
        <is>
          <t>3|
3|
3</t>
        </is>
      </c>
      <c r="BT10" s="2" t="inlineStr">
        <is>
          <t xml:space="preserve">|
|
</t>
        </is>
      </c>
      <c r="BU10" t="inlineStr">
        <is>
          <t>miżura proposta fil-qafas tal-politika
tal-UE dwar il-klima bl-għan li tipprevjeni
r-&lt;a href="https://iate.europa.eu/entry/result/2224121/mt" target="_blank"&gt;rilokazzjoni tal-emissjonijiet tal-karbonju&lt;time datetime="23.9.2021"&gt; (23.9.2021)&lt;/time&gt;&lt;/a&gt; billi tiżgura &lt;a href="https://iate.europa.eu/entry/result/2232290/mt" target="_blank"&gt;pprezzar tal-karbonju&lt;/a&gt; ekwivalenti kemm għall-importazzjonijiet kif ukoll għall-prodotti domestiċi</t>
        </is>
      </c>
      <c r="BV10" s="2" t="inlineStr">
        <is>
          <t>koolstofgrenscorrectie|
CBAM|
mechanisme voor koolstofgrenscorrectie</t>
        </is>
      </c>
      <c r="BW10" s="2" t="inlineStr">
        <is>
          <t>3|
3|
3</t>
        </is>
      </c>
      <c r="BX10" s="2" t="inlineStr">
        <is>
          <t xml:space="preserve">|
|
</t>
        </is>
      </c>
      <c r="BY10" t="inlineStr">
        <is>
          <t>voorgesteld klimaatbeleidsmechanisme van de EU dat tot doel heeft het risico op &lt;a href="https://iate.europa.eu/entry/result/2224121/nl" target="_blank"&gt;koolstoflekkage&lt;/a&gt; te verminderen middels een equivalente &lt;a href="https://iate.europa.eu/entry/result/2232290/nl" target="_blank"&gt;koolstofbeprijzing&lt;/a&gt; van producten van binnen en van buiten de EU</t>
        </is>
      </c>
      <c r="BZ10" s="2" t="inlineStr">
        <is>
          <t>mechanizm dostosowywania cen na granicach z uwzględnieniem emisji CO&lt;sub&gt;2&lt;/sub&gt;|
CBAM</t>
        </is>
      </c>
      <c r="CA10" s="2" t="inlineStr">
        <is>
          <t>3|
3</t>
        </is>
      </c>
      <c r="CB10" s="2" t="inlineStr">
        <is>
          <t xml:space="preserve">|
</t>
        </is>
      </c>
      <c r="CC10" t="inlineStr">
        <is>
          <t>proponowany mechanizm, w ramach którego na import na jednolity rynek naliczany byłby podatek mający na celu zrekompensowanie emisji dwutlenku węgla następującej w związku z produkcją importowanych towarów, by w ten sposób zapewnić równe szanse konkurowania producentom unijnym, którzy taki podatek opłacają</t>
        </is>
      </c>
      <c r="CD10" s="2" t="inlineStr">
        <is>
          <t>Mecanismo de Ajustamento Carbónico Fronteiriço|
MACF</t>
        </is>
      </c>
      <c r="CE10" s="2" t="inlineStr">
        <is>
          <t>3|
3</t>
        </is>
      </c>
      <c r="CF10" s="2" t="inlineStr">
        <is>
          <t xml:space="preserve">|
</t>
        </is>
      </c>
      <c r="CG10" t="inlineStr">
        <is>
          <t>Mecanismo
proposto que exigirá a quem importa determinadas mercadorias para a UE a compra
e posterior entrega de certificados que fixam, com base no CO&lt;sub&gt;2&lt;/sub&gt; emitido na
produção dessas mercadorias, um &lt;a href="https://iate.europa.eu/entry/result/3541669/all" target="_blank"&gt;preço do carbono&lt;/a&gt; correspondente ao preço pago
pelos produtos produzidos na UE, exceto quando já tenha
sido pago um preço no país de produção. &lt;br&gt;O mecanismo
visa reduzir o risco de &lt;a href="https://iate.europa.eu/entry/result/2224121/all" target="_blank"&gt;fuga de carbono&lt;/a&gt; e assegurar uma transição gradual do
atual sistema de licenças gratuitas compradas no mercado comercial de licenças
de emissão para este novo sistema.</t>
        </is>
      </c>
      <c r="CH10" s="2" t="inlineStr">
        <is>
          <t>mecanism de ajustare a carbonului la frontieră|
CBAM|
mecanism de ajustare la frontieră</t>
        </is>
      </c>
      <c r="CI10" s="2" t="inlineStr">
        <is>
          <t>3|
3|
3</t>
        </is>
      </c>
      <c r="CJ10" s="2" t="inlineStr">
        <is>
          <t xml:space="preserve">|
|
</t>
        </is>
      </c>
      <c r="CK10" t="inlineStr">
        <is>
          <t>sistem propus în cadrul politicii UE privind clima, care ar urma să abordeze riscul de &lt;a href="https://iate.europa.eu/entry/result/2224121/ro" target="_blank"&gt;relocare a emisiilor de carbon&lt;/a&gt; prin asigurarea unor prețuri echivalente ale carbonului pentru importuri și pentru produsele interne, cu scopul de a asigura condiții de concurență echitabile pentru producătorii din UE</t>
        </is>
      </c>
      <c r="CL10" s="2" t="inlineStr">
        <is>
          <t>mechanizmus kompenzácie na hraniciach|
CBAM|
mechanizmus kompenzácie uhlíka na hraniciach|
mechanizmus uhlíkovej kompenzácie na hraniciach</t>
        </is>
      </c>
      <c r="CM10" s="2" t="inlineStr">
        <is>
          <t>3|
3|
3|
3</t>
        </is>
      </c>
      <c r="CN10" s="2" t="inlineStr">
        <is>
          <t>|
|
|
preferred</t>
        </is>
      </c>
      <c r="CO10" t="inlineStr">
        <is>
          <t>navrhované
opatrenie v rámci únijnej politiky v oblasti klímy, ktorého cieľom je zabrániť
potenciálnemu &lt;a href="https://iate.europa.eu/entry/result/2224121/sk" target="_blank"&gt;úniku uhlíka&lt;/a&gt; tým, že sa zabezpečí rovnaké &lt;a href="https://iate.europa.eu/entry/result/2232290/sk" target="_blank"&gt;stanovovanie cien uhlíka&lt;/a&gt;
pri dovážaných a domácich výrobkoch</t>
        </is>
      </c>
      <c r="CP10" s="2" t="inlineStr">
        <is>
          <t>mehanizem za ogljično prilagoditev na mejah|
mehanizem za prilagoditev na mejah</t>
        </is>
      </c>
      <c r="CQ10" s="2" t="inlineStr">
        <is>
          <t>3|
3</t>
        </is>
      </c>
      <c r="CR10" s="2" t="inlineStr">
        <is>
          <t xml:space="preserve">|
</t>
        </is>
      </c>
      <c r="CS10" t="inlineStr">
        <is>
          <t>predlagani varovalni
mehanizem, s katerim naj bi v sklopu prostotrgovinskih sporazumov preprečili, da bi evropski trg preplavili
t. i. ,ogljični‘ izdelki iz tretjih držav</t>
        </is>
      </c>
      <c r="CT10" s="2" t="inlineStr">
        <is>
          <t>gränsjusteringsmekanism|
CBAM|
gränsjusteringsmekanism för koldioxid</t>
        </is>
      </c>
      <c r="CU10" s="2" t="inlineStr">
        <is>
          <t>3|
3|
3</t>
        </is>
      </c>
      <c r="CV10" s="2" t="inlineStr">
        <is>
          <t xml:space="preserve">|
|
</t>
        </is>
      </c>
      <c r="CW10" t="inlineStr">
        <is>
          <t/>
        </is>
      </c>
    </row>
    <row r="11">
      <c r="A11" s="1" t="str">
        <f>HYPERLINK("https://iate.europa.eu/entry/result/3638427/all", "3638427")</f>
        <v>3638427</v>
      </c>
      <c r="B11" t="inlineStr">
        <is>
          <t>TRADE</t>
        </is>
      </c>
      <c r="C11" t="inlineStr">
        <is>
          <t>TRADE|trade policy</t>
        </is>
      </c>
      <c r="D11" t="inlineStr">
        <is>
          <t>yes</t>
        </is>
      </c>
      <c r="E11" t="inlineStr">
        <is>
          <t/>
        </is>
      </c>
      <c r="F11" s="2" t="inlineStr">
        <is>
          <t>търговски практики от търговците към потребителите</t>
        </is>
      </c>
      <c r="G11" s="2" t="inlineStr">
        <is>
          <t>2</t>
        </is>
      </c>
      <c r="H11" s="2" t="inlineStr">
        <is>
          <t/>
        </is>
      </c>
      <c r="I11" t="inlineStr">
        <is>
          <t/>
        </is>
      </c>
      <c r="J11" s="2" t="inlineStr">
        <is>
          <t>obchodní praktika|
obchodní praktika vůči spotřebiteli</t>
        </is>
      </c>
      <c r="K11" s="2" t="inlineStr">
        <is>
          <t>3|
3</t>
        </is>
      </c>
      <c r="L11" s="2" t="inlineStr">
        <is>
          <t xml:space="preserve">|
</t>
        </is>
      </c>
      <c r="M11" t="inlineStr">
        <is>
          <t>jednání, opomenutí, chování nebo prohlášení, obchodní komunikace včetně reklamy a uvedení na trh ze strany obchodníka přímo související s propagací, prodejem nebo dodáním produktu spotřebiteli</t>
        </is>
      </c>
      <c r="N11" s="2" t="inlineStr">
        <is>
          <t>virksomheders handelspraksis over for forbrugerne|
handelspraksis</t>
        </is>
      </c>
      <c r="O11" s="2" t="inlineStr">
        <is>
          <t>3|
3</t>
        </is>
      </c>
      <c r="P11" s="2" t="inlineStr">
        <is>
          <t xml:space="preserve">|
</t>
        </is>
      </c>
      <c r="Q11" t="inlineStr">
        <is>
          <t>handling, udeladelse, adfærd eller fremstilling eller kommerciel kommunikation, herunder reklame og markedsføring, foretaget af en erhvervsdrivende med direkte relation til promovering, salg eller udbud af et produkt til forbrugerne</t>
        </is>
      </c>
      <c r="R11" s="2" t="inlineStr">
        <is>
          <t>Geschäftspraktiken im Geschäftsverkehr zwischen Unternehmen und Verbrauchern|
Handelspraktikum|
Handelsgepflogenheit|
Handelsübung</t>
        </is>
      </c>
      <c r="S11" s="2" t="inlineStr">
        <is>
          <t>2|
1|
3|
3</t>
        </is>
      </c>
      <c r="T11" s="2" t="inlineStr">
        <is>
          <t xml:space="preserve">|
|
|
</t>
        </is>
      </c>
      <c r="U11" t="inlineStr">
        <is>
          <t/>
        </is>
      </c>
      <c r="V11" s="2" t="inlineStr">
        <is>
          <t>εμπορικές πρακτικές των επιχειρήσεων προς τους καταναλωτές</t>
        </is>
      </c>
      <c r="W11" s="2" t="inlineStr">
        <is>
          <t>2</t>
        </is>
      </c>
      <c r="X11" s="2" t="inlineStr">
        <is>
          <t/>
        </is>
      </c>
      <c r="Y11" t="inlineStr">
        <is>
          <t/>
        </is>
      </c>
      <c r="Z11" s="2" t="inlineStr">
        <is>
          <t>commercial practice|
business-to-consumer commercial practice</t>
        </is>
      </c>
      <c r="AA11" s="2" t="inlineStr">
        <is>
          <t>3|
3</t>
        </is>
      </c>
      <c r="AB11" s="2" t="inlineStr">
        <is>
          <t xml:space="preserve">|
</t>
        </is>
      </c>
      <c r="AC11" t="inlineStr">
        <is>
          <t>act, omission, course of conduct or representation, or commercial communication including advertising and marketing, by a trader, directly connected with the promotion, sale or supply of a product to consumers</t>
        </is>
      </c>
      <c r="AD11" s="2" t="inlineStr">
        <is>
          <t>práctica comercial de la empresa en sus relaciones con los consumidores|
práctica comercial</t>
        </is>
      </c>
      <c r="AE11" s="2" t="inlineStr">
        <is>
          <t>3|
3</t>
        </is>
      </c>
      <c r="AF11" s="2" t="inlineStr">
        <is>
          <t xml:space="preserve">|
</t>
        </is>
      </c>
      <c r="AG11" t="inlineStr">
        <is>
          <t>Todo acto, 
omisión, conducta o manifestación, o comunicación comercial, incluidas 
la publicidad y la comercialización, procedente de un comerciante y 
directamente relacionado con la promoción, la venta o el suministro de 
un producto a los consumidores.</t>
        </is>
      </c>
      <c r="AH11" s="2" t="inlineStr">
        <is>
          <t>ettevõtja ja tarbija vahelised tehingud</t>
        </is>
      </c>
      <c r="AI11" s="2" t="inlineStr">
        <is>
          <t>2</t>
        </is>
      </c>
      <c r="AJ11" s="2" t="inlineStr">
        <is>
          <t/>
        </is>
      </c>
      <c r="AK11" t="inlineStr">
        <is>
          <t/>
        </is>
      </c>
      <c r="AL11" s="2" t="inlineStr">
        <is>
          <t>elinkeinonharjoittajien ja kuluttajien välinen kaupallinen menettely|
kaupallinen menettely</t>
        </is>
      </c>
      <c r="AM11" s="2" t="inlineStr">
        <is>
          <t>3|
3</t>
        </is>
      </c>
      <c r="AN11" s="2" t="inlineStr">
        <is>
          <t xml:space="preserve">|
</t>
        </is>
      </c>
      <c r="AO11" t="inlineStr">
        <is>
          <t>elinkeinonharjoittajan toimi, mainitsematta jättäminen, käyttäytyminen tai edustaminen, kaupallista viestintä, mukaan lukien mainonta ja markkinointi, joka liittyy välittömästi tuotteen myynnin edistämiseen, myymiseen tai toimittamiseen kuluttajille</t>
        </is>
      </c>
      <c r="AP11" s="2" t="inlineStr">
        <is>
          <t>pratique commerciale des entreprises vis-à-vis des consommateurs|
pratique commerciale</t>
        </is>
      </c>
      <c r="AQ11" s="2" t="inlineStr">
        <is>
          <t>2|
3</t>
        </is>
      </c>
      <c r="AR11" s="2" t="inlineStr">
        <is>
          <t xml:space="preserve">|
</t>
        </is>
      </c>
      <c r="AS11" t="inlineStr">
        <is>
          <t/>
        </is>
      </c>
      <c r="AT11" t="inlineStr">
        <is>
          <t/>
        </is>
      </c>
      <c r="AU11" t="inlineStr">
        <is>
          <t/>
        </is>
      </c>
      <c r="AV11" t="inlineStr">
        <is>
          <t/>
        </is>
      </c>
      <c r="AW11" t="inlineStr">
        <is>
          <t/>
        </is>
      </c>
      <c r="AX11" s="2" t="inlineStr">
        <is>
          <t>poslovna praksa poslovnog subjekta u odnosu prema potrošaču</t>
        </is>
      </c>
      <c r="AY11" s="2" t="inlineStr">
        <is>
          <t>2</t>
        </is>
      </c>
      <c r="AZ11" s="2" t="inlineStr">
        <is>
          <t/>
        </is>
      </c>
      <c r="BA11" t="inlineStr">
        <is>
          <t/>
        </is>
      </c>
      <c r="BB11" s="2" t="inlineStr">
        <is>
          <t>kereskedelmi gyakorlat|
az üzleti vállalkozásoknak a fogyasztókkal szemben folytatott kereskedelmi gyakorlata</t>
        </is>
      </c>
      <c r="BC11" s="2" t="inlineStr">
        <is>
          <t>3|
3</t>
        </is>
      </c>
      <c r="BD11" s="2" t="inlineStr">
        <is>
          <t xml:space="preserve">|
</t>
        </is>
      </c>
      <c r="BE11" t="inlineStr">
        <is>
          <t>a kereskedő által kifejtett tevékenység, mulasztás, magatartási forma 
vagy megjelenítési mód, illetve kereskedelmi kommunikáció – beleértve a 
reklámot és a marketinget is –, amely közvetlen kapcsolatban áll 
valamely terméknek a fogyasztó részére történő eladásösztönzésével, 
értékesítésével vagy szolgáltatásával</t>
        </is>
      </c>
      <c r="BF11" s="2" t="inlineStr">
        <is>
          <t>pratica commerciali tra imprese e consumatori|
uso commerciale</t>
        </is>
      </c>
      <c r="BG11" s="2" t="inlineStr">
        <is>
          <t>2|
3</t>
        </is>
      </c>
      <c r="BH11" s="2" t="inlineStr">
        <is>
          <t xml:space="preserve">|
</t>
        </is>
      </c>
      <c r="BI11" t="inlineStr">
        <is>
          <t/>
        </is>
      </c>
      <c r="BJ11" s="2" t="inlineStr">
        <is>
          <t>komercinė praktika|
įmonių komercinė praktika vartotojų atžvilgiu|
įmonių komercinė veikla vartotojų atžvilgiu</t>
        </is>
      </c>
      <c r="BK11" s="2" t="inlineStr">
        <is>
          <t>3|
3|
2</t>
        </is>
      </c>
      <c r="BL11" s="2" t="inlineStr">
        <is>
          <t>|
|
admitted</t>
        </is>
      </c>
      <c r="BM11" t="inlineStr">
        <is>
          <t>prekybininko atliekamas veiksmas, neveikimas, elgesys arba pareiškimas, komercinis pranešimas, įskaitant reklamą ir prekybą, tiesiogiai susijęs su produkto pirkimo skatinimu, pardavimu arba tiekimu vartotojams</t>
        </is>
      </c>
      <c r="BN11" s="2" t="inlineStr">
        <is>
          <t>komercprakse|
uzņēmumu komercprakse darījumos ar patērētājiem</t>
        </is>
      </c>
      <c r="BO11" s="2" t="inlineStr">
        <is>
          <t>3|
2</t>
        </is>
      </c>
      <c r="BP11" s="2" t="inlineStr">
        <is>
          <t xml:space="preserve">|
</t>
        </is>
      </c>
      <c r="BQ11" t="inlineStr">
        <is>
          <t>jebkura tirgotāja veikta darbība, noklusējums, uzvedība vai 
apgalvojums, komerciāls paziņojums, tostarp reklāma un tirgdarbība, kas 
ir tieši saistīta ar produkta popularizēšanu, pārdošanu vai piegādi 
patērētājiem</t>
        </is>
      </c>
      <c r="BR11" s="2" t="inlineStr">
        <is>
          <t>prattika kummerċjali min-negozju għall-konsumatur</t>
        </is>
      </c>
      <c r="BS11" s="2" t="inlineStr">
        <is>
          <t>2</t>
        </is>
      </c>
      <c r="BT11" s="2" t="inlineStr">
        <is>
          <t/>
        </is>
      </c>
      <c r="BU11" t="inlineStr">
        <is>
          <t>kwalunkwe att, ommissjoni, imġieba jew rappreżentazzjoni, komunikazzjoni kummerċjali inlużi reklamar u kummerċjalizzazzjoni, minn kummerċjant, konnessi direttament mal-promozzjoni jew bejgħ jew fornitura ta' xi prodott lil konsumaturi</t>
        </is>
      </c>
      <c r="BV11" s="2" t="inlineStr">
        <is>
          <t>handelsgebruik|
handelspraktijken van ondernemingen jegens consumenten|
praktijk van de handel</t>
        </is>
      </c>
      <c r="BW11" s="2" t="inlineStr">
        <is>
          <t>3|
2|
3</t>
        </is>
      </c>
      <c r="BX11" s="2" t="inlineStr">
        <is>
          <t xml:space="preserve">|
|
</t>
        </is>
      </c>
      <c r="BY11" t="inlineStr">
        <is>
          <t/>
        </is>
      </c>
      <c r="BZ11" s="2" t="inlineStr">
        <is>
          <t>praktyka handlowa|
praktyka handlowa stosowana przez przedsiębiorstwa wobec konsumentów</t>
        </is>
      </c>
      <c r="CA11" s="2" t="inlineStr">
        <is>
          <t>3|
3</t>
        </is>
      </c>
      <c r="CB11" s="2" t="inlineStr">
        <is>
          <t xml:space="preserve">|
</t>
        </is>
      </c>
      <c r="CC11" t="inlineStr">
        <is>
          <t>każde działanie przedsiębiorcy, jego zaniechanie, sposób postępowania, oświadczenie lub komunikat handlowy, w tym reklamę i marketing, bezpośrednio związane z promocją, sprzedażą lub dostawą produktu do konsumentów</t>
        </is>
      </c>
      <c r="CD11" s="2" t="inlineStr">
        <is>
          <t>prática comercial das empresas face aos consumidores|
prática comercial</t>
        </is>
      </c>
      <c r="CE11" s="2" t="inlineStr">
        <is>
          <t>3|
3</t>
        </is>
      </c>
      <c r="CF11" s="2" t="inlineStr">
        <is>
          <t xml:space="preserve">|
</t>
        </is>
      </c>
      <c r="CG11" t="inlineStr">
        <is>
          <t>Qualquer acção, omissão, conduta ou afirmação e comunicações comerciais, incluindo a publicidade e o &lt;i&gt;marketing&lt;/i&gt;, por parte de um profissional, em relação direta com a promoção, a venda ou o fornecimento de um produto aos consumidores.</t>
        </is>
      </c>
      <c r="CH11" s="2" t="inlineStr">
        <is>
          <t>practică a unui comerciant în relația cu consumatorii|
practică a unei întreprinderi față de consumatori|
practică comercială</t>
        </is>
      </c>
      <c r="CI11" s="2" t="inlineStr">
        <is>
          <t>3|
2|
3</t>
        </is>
      </c>
      <c r="CJ11" s="2" t="inlineStr">
        <is>
          <t xml:space="preserve">|
|
</t>
        </is>
      </c>
      <c r="CK11" t="inlineStr">
        <is>
          <t>orice acțiune, omisiune, comportament, demers sau comunicare comercială, inclusiv publicitatea și comercializarea, efectuată de un comerciant, în directă legătură cu promovarea, vânzarea sau furnizarea unui produs către consumatori</t>
        </is>
      </c>
      <c r="CL11" s="2" t="inlineStr">
        <is>
          <t>obchodné praktiky podnikateľov voči spotrebiteľom</t>
        </is>
      </c>
      <c r="CM11" s="2" t="inlineStr">
        <is>
          <t>2</t>
        </is>
      </c>
      <c r="CN11" s="2" t="inlineStr">
        <is>
          <t/>
        </is>
      </c>
      <c r="CO11" t="inlineStr">
        <is>
          <t/>
        </is>
      </c>
      <c r="CP11" s="2" t="inlineStr">
        <is>
          <t>poslovna praksa podjetij v razmerju do potrošnikov|
poslovna praksa</t>
        </is>
      </c>
      <c r="CQ11" s="2" t="inlineStr">
        <is>
          <t>3|
3</t>
        </is>
      </c>
      <c r="CR11" s="2" t="inlineStr">
        <is>
          <t xml:space="preserve">|
</t>
        </is>
      </c>
      <c r="CS11" t="inlineStr">
        <is>
          <t>vsako dejanje, opustitev, ravnanje, razlaga ali tržne komunikacije, vključno z oglaševanjem in trženjem, s strani trgovca, neposredno povezano s promocijo, prodajo ali dobavo izdelka potrošnikom</t>
        </is>
      </c>
      <c r="CT11" s="2" t="inlineStr">
        <is>
          <t>affärsmetoder|
affärsmetoder som tillämpas av näringsidkare gentemot konsumenter</t>
        </is>
      </c>
      <c r="CU11" s="2" t="inlineStr">
        <is>
          <t>3|
3</t>
        </is>
      </c>
      <c r="CV11" s="2" t="inlineStr">
        <is>
          <t xml:space="preserve">|
</t>
        </is>
      </c>
      <c r="CW11" t="inlineStr">
        <is>
          <t>En näringsidkares handling, underlåtenhet, beteende, företrädande eller kommersiella meddelande (inklusive reklam och saluföring) i direkt relation till marknadsföring, försäljning eller leverans av en produkt till en konsument.</t>
        </is>
      </c>
    </row>
    <row r="12">
      <c r="A12" s="1" t="str">
        <f>HYPERLINK("https://iate.europa.eu/entry/result/3633800/all", "3633800")</f>
        <v>3633800</v>
      </c>
      <c r="B12" t="inlineStr">
        <is>
          <t>ENVIRONMENT;INDUSTRY</t>
        </is>
      </c>
      <c r="C12" t="inlineStr">
        <is>
          <t>ENVIRONMENT|environmental policy|environmental policy|EU environmental policy;INDUSTRY|industrial structures and policy|industrial policy|EU industrial policy</t>
        </is>
      </c>
      <c r="D12" t="inlineStr">
        <is>
          <t>yes</t>
        </is>
      </c>
      <c r="E12" t="inlineStr">
        <is>
          <t/>
        </is>
      </c>
      <c r="F12" t="inlineStr">
        <is>
          <t/>
        </is>
      </c>
      <c r="G12" t="inlineStr">
        <is>
          <t/>
        </is>
      </c>
      <c r="H12" t="inlineStr">
        <is>
          <t/>
        </is>
      </c>
      <c r="I12" t="inlineStr">
        <is>
          <t/>
        </is>
      </c>
      <c r="J12" s="2" t="inlineStr">
        <is>
          <t>technologie pro nulové čisté emise</t>
        </is>
      </c>
      <c r="K12" s="2" t="inlineStr">
        <is>
          <t>3</t>
        </is>
      </c>
      <c r="L12" s="2" t="inlineStr">
        <is>
          <t>preferred</t>
        </is>
      </c>
      <c r="M12" t="inlineStr">
        <is>
          <t>technologie, která pomáhá dosáhnout &lt;a href="https://iate.europa.eu/entry/result/3633801/cs" target="_blank"&gt;cíle nulových čistých emisí&lt;/a&gt;</t>
        </is>
      </c>
      <c r="N12" s="2" t="inlineStr">
        <is>
          <t>nettonulteknologi</t>
        </is>
      </c>
      <c r="O12" s="2" t="inlineStr">
        <is>
          <t>3</t>
        </is>
      </c>
      <c r="P12" s="2" t="inlineStr">
        <is>
          <t/>
        </is>
      </c>
      <c r="Q12" t="inlineStr">
        <is>
          <t>teknologi, der hjælper med at nå et &lt;a href="https://iate.europa.eu/entry/result/3633801/da" target="_blank"&gt;mål om nettonul&lt;/a&gt;</t>
        </is>
      </c>
      <c r="R12" s="2" t="inlineStr">
        <is>
          <t>klimaneutrale Technik</t>
        </is>
      </c>
      <c r="S12" s="2" t="inlineStr">
        <is>
          <t>3</t>
        </is>
      </c>
      <c r="T12" s="2" t="inlineStr">
        <is>
          <t/>
        </is>
      </c>
      <c r="U12" t="inlineStr">
        <is>
          <t/>
        </is>
      </c>
      <c r="V12" s="2" t="inlineStr">
        <is>
          <t>τεχνολογία μηδενικών καθαρών εκπομπών</t>
        </is>
      </c>
      <c r="W12" s="2" t="inlineStr">
        <is>
          <t>3</t>
        </is>
      </c>
      <c r="X12" s="2" t="inlineStr">
        <is>
          <t/>
        </is>
      </c>
      <c r="Y12" t="inlineStr">
        <is>
          <t>τεχνολογία που βοηθάει στην επίτευξη του στόχου &lt;a href="https://iate.europa.eu/entry/result/3633801/en-el" target="_blank"&gt;μηδενικών καθαρών εκπομπών&lt;/a&gt;</t>
        </is>
      </c>
      <c r="Z12" s="2" t="inlineStr">
        <is>
          <t>net-zero technology</t>
        </is>
      </c>
      <c r="AA12" s="2" t="inlineStr">
        <is>
          <t>3</t>
        </is>
      </c>
      <c r="AB12" s="2" t="inlineStr">
        <is>
          <t/>
        </is>
      </c>
      <c r="AC12" t="inlineStr">
        <is>
          <t>&lt;div&gt;any of the following:&lt;/div&gt;&lt;div&gt;renewable energy technology, electricity and heat storage technology, heat pumps, grid technology, renewable fuels of non-biological origin technology, sustainable alternative fuels technology, electrolysers and fuel cells, advanced technology to produce energy from nuclear processes with minimal waste from the fuel cycle, small modular reactors and related best-in-class fuels, carbon capture, utilisation and storage technology, or energy-system related energy efficiency technology&lt;/div&gt;&lt;div&gt;with a technology readiness level of at least 8&lt;br&gt;&lt;/div&gt;</t>
        </is>
      </c>
      <c r="AD12" s="2" t="inlineStr">
        <is>
          <t>tecnología de cero emisiones netas</t>
        </is>
      </c>
      <c r="AE12" s="2" t="inlineStr">
        <is>
          <t>3</t>
        </is>
      </c>
      <c r="AF12" s="2" t="inlineStr">
        <is>
          <t/>
        </is>
      </c>
      <c r="AG12" t="inlineStr">
        <is>
          <t>Tecnologías de energías renovables; tecnologías de almacenamiento de electricidad y calor; bombas de 
calor; tecnologías de red; tecnologías de combustibles renovables de 
origen no biológico; tecnologías de combustibles alternativos 
sostenibles; electrolizadores y pilas de combustible; tecnologías 
avanzadas para producir energía a partir de procesos nucleares con 
residuos mínimos del ciclo del combustible, pequeños reactores modulares
 y los mejores combustibles relacionados; tecnologías de captura, 
utilización y almacenamiento de carbono; y tecnologías de eficiencia 
energética relacionadas con el sistema energético, con un nivel 8 de madurez tecnológica.</t>
        </is>
      </c>
      <c r="AH12" s="2" t="inlineStr">
        <is>
          <t>nullnetotehnoloogia</t>
        </is>
      </c>
      <c r="AI12" s="2" t="inlineStr">
        <is>
          <t>3</t>
        </is>
      </c>
      <c r="AJ12" s="2" t="inlineStr">
        <is>
          <t/>
        </is>
      </c>
      <c r="AK12" t="inlineStr">
        <is>
          <t>tehnoloogia, mis aitab saavutada ELi &lt;a href="https://iate.europa.eu/entry/result/3633801/et" target="_blank"&gt;nullnetoheite eesmärki&lt;/a&gt;</t>
        </is>
      </c>
      <c r="AL12" s="2" t="inlineStr">
        <is>
          <t>nettonollateknologia</t>
        </is>
      </c>
      <c r="AM12" s="2" t="inlineStr">
        <is>
          <t>3</t>
        </is>
      </c>
      <c r="AN12" s="2" t="inlineStr">
        <is>
          <t/>
        </is>
      </c>
      <c r="AO12" t="inlineStr">
        <is>
          <t>teknologia, joka mahdollistaa &lt;a href="https://iate.europa.eu/entry/result/3633795/fi" target="_blank"&gt;nollanettoaikaan &lt;/a&gt;siirtymisen</t>
        </is>
      </c>
      <c r="AP12" s="2" t="inlineStr">
        <is>
          <t>technologie «zéro net»</t>
        </is>
      </c>
      <c r="AQ12" s="2" t="inlineStr">
        <is>
          <t>3</t>
        </is>
      </c>
      <c r="AR12" s="2" t="inlineStr">
        <is>
          <t/>
        </is>
      </c>
      <c r="AS12" t="inlineStr">
        <is>
          <t>technologie clé dans l'UE pour atteindre les objectifs de neutralité climatique, reposant sur la durabilité et la circularité</t>
        </is>
      </c>
      <c r="AT12" t="inlineStr">
        <is>
          <t/>
        </is>
      </c>
      <c r="AU12" t="inlineStr">
        <is>
          <t/>
        </is>
      </c>
      <c r="AV12" t="inlineStr">
        <is>
          <t/>
        </is>
      </c>
      <c r="AW12" t="inlineStr">
        <is>
          <t/>
        </is>
      </c>
      <c r="AX12" t="inlineStr">
        <is>
          <t/>
        </is>
      </c>
      <c r="AY12" t="inlineStr">
        <is>
          <t/>
        </is>
      </c>
      <c r="AZ12" t="inlineStr">
        <is>
          <t/>
        </is>
      </c>
      <c r="BA12" t="inlineStr">
        <is>
          <t/>
        </is>
      </c>
      <c r="BB12" t="inlineStr">
        <is>
          <t/>
        </is>
      </c>
      <c r="BC12" t="inlineStr">
        <is>
          <t/>
        </is>
      </c>
      <c r="BD12" t="inlineStr">
        <is>
          <t/>
        </is>
      </c>
      <c r="BE12" t="inlineStr">
        <is>
          <t/>
        </is>
      </c>
      <c r="BF12" t="inlineStr">
        <is>
          <t/>
        </is>
      </c>
      <c r="BG12" t="inlineStr">
        <is>
          <t/>
        </is>
      </c>
      <c r="BH12" t="inlineStr">
        <is>
          <t/>
        </is>
      </c>
      <c r="BI12" t="inlineStr">
        <is>
          <t/>
        </is>
      </c>
      <c r="BJ12" s="2" t="inlineStr">
        <is>
          <t>poveikio klimatui neutralizavimo technologija</t>
        </is>
      </c>
      <c r="BK12" s="2" t="inlineStr">
        <is>
          <t>3</t>
        </is>
      </c>
      <c r="BL12" s="2" t="inlineStr">
        <is>
          <t/>
        </is>
      </c>
      <c r="BM12" t="inlineStr">
        <is>
          <t/>
        </is>
      </c>
      <c r="BN12" s="2" t="inlineStr">
        <is>
          <t>neto nulles emisiju tehnoloģija</t>
        </is>
      </c>
      <c r="BO12" s="2" t="inlineStr">
        <is>
          <t>3</t>
        </is>
      </c>
      <c r="BP12" s="2" t="inlineStr">
        <is>
          <t/>
        </is>
      </c>
      <c r="BQ12" t="inlineStr">
        <is>
          <t>tehnoloģija, kas palīdz sasniegt &lt;a href="https://iate.europa.eu/entry/result/3633801/lv" target="_blank"&gt;neto nulles emisiju mērķrādītāju&lt;/a&gt;</t>
        </is>
      </c>
      <c r="BR12" s="2" t="inlineStr">
        <is>
          <t>teknoloġija b'emissjonijiet żero netti</t>
        </is>
      </c>
      <c r="BS12" s="2" t="inlineStr">
        <is>
          <t>3</t>
        </is>
      </c>
      <c r="BT12" s="2" t="inlineStr">
        <is>
          <t/>
        </is>
      </c>
      <c r="BU12" t="inlineStr">
        <is>
          <t>teknoloġiji tal-enerġija rinnovabbli; teknoloġiji għall-ħżin tal-elettriku u tas-sħana; pompi tas-sħana; teknoloġiji tal-grilja; fjuwils rinnovabbli ta’ teknoloġiji ta’ oriġini mhux bijoloġika; teknoloġiji sostenibbli tal-fjuwils alternattivi; elettrolizzaturi u ċelloli tal-fjuwil; teknoloġiji avvanzati għall-produzzjoni tal-enerġija minn proċessi nukleari bi skart minimu miċ-ċiklu tal-fjuwil, minn reatturi modulari żgħar, u minn fjuwils tal-aqwa klassi relatati; teknoloġiji għall-qbid, l-użu u l-ħżin tal-karbonju; u t-teknoloġiji tal-effiċjenza enerġetika relatati mas-sistema tal-enerġija</t>
        </is>
      </c>
      <c r="BV12" s="2" t="inlineStr">
        <is>
          <t>nettonultechnologie</t>
        </is>
      </c>
      <c r="BW12" s="2" t="inlineStr">
        <is>
          <t>3</t>
        </is>
      </c>
      <c r="BX12" s="2" t="inlineStr">
        <is>
          <t/>
        </is>
      </c>
      <c r="BY12" t="inlineStr">
        <is>
          <t>technologie die de &lt;a href="https://iate.europa.eu/entry/result/3633801/nl" target="_blank"&gt;nettonuldoelstellingen&lt;/a&gt; helpt te verwezenlijken</t>
        </is>
      </c>
      <c r="BZ12" s="2" t="inlineStr">
        <is>
          <t>technologia neutralna emisyjnie</t>
        </is>
      </c>
      <c r="CA12" s="2" t="inlineStr">
        <is>
          <t>3</t>
        </is>
      </c>
      <c r="CB12" s="2" t="inlineStr">
        <is>
          <t/>
        </is>
      </c>
      <c r="CC12" t="inlineStr">
        <is>
          <t>technologia, który wspiera osiąganie &lt;a href="https://iate.europa.eu/entry/result/3633801/pl" target="_blank"&gt;celów w zakresie neutralności emisyjnej&lt;/a&gt;</t>
        </is>
      </c>
      <c r="CD12" s="2" t="inlineStr">
        <is>
          <t>tecnologia de impacto zero</t>
        </is>
      </c>
      <c r="CE12" s="2" t="inlineStr">
        <is>
          <t>3</t>
        </is>
      </c>
      <c r="CF12" s="2" t="inlineStr">
        <is>
          <t/>
        </is>
      </c>
      <c r="CG12" t="inlineStr">
        <is>
          <t>Tecnologia que ajuda a atingir objetivos de emissões líquidas nulas.</t>
        </is>
      </c>
      <c r="CH12" s="2" t="inlineStr">
        <is>
          <t>tehnologie care contribuie la obiectivul zero emisii nete</t>
        </is>
      </c>
      <c r="CI12" s="2" t="inlineStr">
        <is>
          <t>3</t>
        </is>
      </c>
      <c r="CJ12" s="2" t="inlineStr">
        <is>
          <t>proposed</t>
        </is>
      </c>
      <c r="CK12" t="inlineStr">
        <is>
          <t/>
        </is>
      </c>
      <c r="CL12" s="2" t="inlineStr">
        <is>
          <t>emisne neutrálna technológia</t>
        </is>
      </c>
      <c r="CM12" s="2" t="inlineStr">
        <is>
          <t>3</t>
        </is>
      </c>
      <c r="CN12" s="2" t="inlineStr">
        <is>
          <t/>
        </is>
      </c>
      <c r="CO12" t="inlineStr">
        <is>
          <t>technológia, ktorá pomáha dosiahnuť cieľ emisnej neutrálnosti</t>
        </is>
      </c>
      <c r="CP12" t="inlineStr">
        <is>
          <t/>
        </is>
      </c>
      <c r="CQ12" t="inlineStr">
        <is>
          <t/>
        </is>
      </c>
      <c r="CR12" t="inlineStr">
        <is>
          <t/>
        </is>
      </c>
      <c r="CS12" t="inlineStr">
        <is>
          <t/>
        </is>
      </c>
      <c r="CT12" s="2" t="inlineStr">
        <is>
          <t>nettonollteknik</t>
        </is>
      </c>
      <c r="CU12" s="2" t="inlineStr">
        <is>
          <t>3</t>
        </is>
      </c>
      <c r="CV12" s="2" t="inlineStr">
        <is>
          <t/>
        </is>
      </c>
      <c r="CW12" t="inlineStr">
        <is>
          <t/>
        </is>
      </c>
    </row>
    <row r="13">
      <c r="A13" s="1" t="str">
        <f>HYPERLINK("https://iate.europa.eu/entry/result/3633794/all", "3633794")</f>
        <v>3633794</v>
      </c>
      <c r="B13" t="inlineStr">
        <is>
          <t>INDUSTRY;ENVIRONMENT</t>
        </is>
      </c>
      <c r="C13" t="inlineStr">
        <is>
          <t>INDUSTRY|industrial structures and policy|industrial policy|EU industrial policy;ENVIRONMENT|environmental policy|environmental policy|EU environmental policy</t>
        </is>
      </c>
      <c r="D13" t="inlineStr">
        <is>
          <t>yes</t>
        </is>
      </c>
      <c r="E13" t="inlineStr">
        <is>
          <t/>
        </is>
      </c>
      <c r="F13" t="inlineStr">
        <is>
          <t/>
        </is>
      </c>
      <c r="G13" t="inlineStr">
        <is>
          <t/>
        </is>
      </c>
      <c r="H13" t="inlineStr">
        <is>
          <t/>
        </is>
      </c>
      <c r="I13" t="inlineStr">
        <is>
          <t/>
        </is>
      </c>
      <c r="J13" s="2" t="inlineStr">
        <is>
          <t>průmysl pro nulové čisté emise</t>
        </is>
      </c>
      <c r="K13" s="2" t="inlineStr">
        <is>
          <t>3</t>
        </is>
      </c>
      <c r="L13" s="2" t="inlineStr">
        <is>
          <t>preferred</t>
        </is>
      </c>
      <c r="M13" t="inlineStr">
        <is>
          <t>&lt;div&gt;
 průmysl, který Evropské unii napomáhá v dosahování &lt;a href="https://iate.europa.eu/entry/result/3633801/cs" target="_blank"&gt;cílů nulových čistých emisí&lt;/a&gt;&lt;/div&gt;</t>
        </is>
      </c>
      <c r="N13" s="2" t="inlineStr">
        <is>
          <t>nettonulindustri</t>
        </is>
      </c>
      <c r="O13" s="2" t="inlineStr">
        <is>
          <t>3</t>
        </is>
      </c>
      <c r="P13" s="2" t="inlineStr">
        <is>
          <t/>
        </is>
      </c>
      <c r="Q13" t="inlineStr">
        <is>
          <t>industri, der hjælper EU med at nå sit &lt;a href="https://iate.europa.eu/entry/result/3633801/da" target="_blank"&gt;mål om nettonul&lt;/a&gt;</t>
        </is>
      </c>
      <c r="R13" s="2" t="inlineStr">
        <is>
          <t>klimaneutrale Industrie</t>
        </is>
      </c>
      <c r="S13" s="2" t="inlineStr">
        <is>
          <t>3</t>
        </is>
      </c>
      <c r="T13" s="2" t="inlineStr">
        <is>
          <t/>
        </is>
      </c>
      <c r="U13" t="inlineStr">
        <is>
          <t/>
        </is>
      </c>
      <c r="V13" s="2" t="inlineStr">
        <is>
          <t>βιομηχανία των μηδενικών καθαρών εκπομπών</t>
        </is>
      </c>
      <c r="W13" s="2" t="inlineStr">
        <is>
          <t>3</t>
        </is>
      </c>
      <c r="X13" s="2" t="inlineStr">
        <is>
          <t/>
        </is>
      </c>
      <c r="Y13" t="inlineStr">
        <is>
          <t>βιομηχανία που βοηθάει την ΕΕ να επιτύχει τους &lt;a href="https://iate.europa.eu/entry/result/3633801/en-el" target="_blank"&gt;στόχους μηδενικών καθαρών εκπομπών&lt;/a&gt; που έχει θέσει</t>
        </is>
      </c>
      <c r="Z13" s="2" t="inlineStr">
        <is>
          <t>net-zero industry</t>
        </is>
      </c>
      <c r="AA13" s="2" t="inlineStr">
        <is>
          <t>3</t>
        </is>
      </c>
      <c r="AB13" s="2" t="inlineStr">
        <is>
          <t/>
        </is>
      </c>
      <c r="AC13" t="inlineStr">
        <is>
          <t>industry that helps the EU to reach its &lt;a href="https://iate.europa.eu/entry/result/3633801/en" target="_blank"&gt;net-zero targets&lt;/a&gt;</t>
        </is>
      </c>
      <c r="AD13" t="inlineStr">
        <is>
          <t/>
        </is>
      </c>
      <c r="AE13" t="inlineStr">
        <is>
          <t/>
        </is>
      </c>
      <c r="AF13" t="inlineStr">
        <is>
          <t/>
        </is>
      </c>
      <c r="AG13" t="inlineStr">
        <is>
          <t/>
        </is>
      </c>
      <c r="AH13" s="2" t="inlineStr">
        <is>
          <t>nullnetotööstus</t>
        </is>
      </c>
      <c r="AI13" s="2" t="inlineStr">
        <is>
          <t>3</t>
        </is>
      </c>
      <c r="AJ13" s="2" t="inlineStr">
        <is>
          <t/>
        </is>
      </c>
      <c r="AK13" t="inlineStr">
        <is>
          <t>tööstus, mis aitab ELil saavutada &lt;a href="https://iate.europa.eu/entry/result/3633801/et" target="_blank"&gt;nullnetoheite eesmärke&lt;/a&gt;</t>
        </is>
      </c>
      <c r="AL13" s="2" t="inlineStr">
        <is>
          <t>nettonollateollisuus</t>
        </is>
      </c>
      <c r="AM13" s="2" t="inlineStr">
        <is>
          <t>3</t>
        </is>
      </c>
      <c r="AN13" s="2" t="inlineStr">
        <is>
          <t/>
        </is>
      </c>
      <c r="AO13" t="inlineStr">
        <is>
          <t>teollisuustoiminta, jonka päästöt kompensoidaaan läpi koko arvoketjun</t>
        </is>
      </c>
      <c r="AP13" t="inlineStr">
        <is>
          <t/>
        </is>
      </c>
      <c r="AQ13" t="inlineStr">
        <is>
          <t/>
        </is>
      </c>
      <c r="AR13" t="inlineStr">
        <is>
          <t/>
        </is>
      </c>
      <c r="AS13" t="inlineStr">
        <is>
          <t/>
        </is>
      </c>
      <c r="AT13" s="2" t="inlineStr">
        <is>
          <t>an tionscal glan-nialasachta</t>
        </is>
      </c>
      <c r="AU13" s="2" t="inlineStr">
        <is>
          <t>3</t>
        </is>
      </c>
      <c r="AV13" s="2" t="inlineStr">
        <is>
          <t>proposed</t>
        </is>
      </c>
      <c r="AW13" t="inlineStr">
        <is>
          <t/>
        </is>
      </c>
      <c r="AX13" t="inlineStr">
        <is>
          <t/>
        </is>
      </c>
      <c r="AY13" t="inlineStr">
        <is>
          <t/>
        </is>
      </c>
      <c r="AZ13" t="inlineStr">
        <is>
          <t/>
        </is>
      </c>
      <c r="BA13" t="inlineStr">
        <is>
          <t/>
        </is>
      </c>
      <c r="BB13" t="inlineStr">
        <is>
          <t/>
        </is>
      </c>
      <c r="BC13" t="inlineStr">
        <is>
          <t/>
        </is>
      </c>
      <c r="BD13" t="inlineStr">
        <is>
          <t/>
        </is>
      </c>
      <c r="BE13" t="inlineStr">
        <is>
          <t/>
        </is>
      </c>
      <c r="BF13" t="inlineStr">
        <is>
          <t/>
        </is>
      </c>
      <c r="BG13" t="inlineStr">
        <is>
          <t/>
        </is>
      </c>
      <c r="BH13" t="inlineStr">
        <is>
          <t/>
        </is>
      </c>
      <c r="BI13" t="inlineStr">
        <is>
          <t/>
        </is>
      </c>
      <c r="BJ13" s="2" t="inlineStr">
        <is>
          <t>poveikio klimatui neutralizavimo pramonė</t>
        </is>
      </c>
      <c r="BK13" s="2" t="inlineStr">
        <is>
          <t>2</t>
        </is>
      </c>
      <c r="BL13" s="2" t="inlineStr">
        <is>
          <t/>
        </is>
      </c>
      <c r="BM13" t="inlineStr">
        <is>
          <t/>
        </is>
      </c>
      <c r="BN13" s="2" t="inlineStr">
        <is>
          <t>neto nulles emisiju industrija</t>
        </is>
      </c>
      <c r="BO13" s="2" t="inlineStr">
        <is>
          <t>3</t>
        </is>
      </c>
      <c r="BP13" s="2" t="inlineStr">
        <is>
          <t/>
        </is>
      </c>
      <c r="BQ13" t="inlineStr">
        <is>
          <t>industrija, kas ES palīdz sasniegt neto nulles emisiju mērķrādītājus</t>
        </is>
      </c>
      <c r="BR13" t="inlineStr">
        <is>
          <t/>
        </is>
      </c>
      <c r="BS13" t="inlineStr">
        <is>
          <t/>
        </is>
      </c>
      <c r="BT13" t="inlineStr">
        <is>
          <t/>
        </is>
      </c>
      <c r="BU13" t="inlineStr">
        <is>
          <t/>
        </is>
      </c>
      <c r="BV13" s="2" t="inlineStr">
        <is>
          <t>nettonulindustrie</t>
        </is>
      </c>
      <c r="BW13" s="2" t="inlineStr">
        <is>
          <t>3</t>
        </is>
      </c>
      <c r="BX13" s="2" t="inlineStr">
        <is>
          <t/>
        </is>
      </c>
      <c r="BY13" t="inlineStr">
        <is>
          <t>industrie die de EU helpt om haar &lt;a href="https://iate.europa.eu/entry/result/3633801/nl" target="_blank"&gt;nettonuldoelstellingen&lt;/a&gt; te bereiken</t>
        </is>
      </c>
      <c r="BZ13" s="2" t="inlineStr">
        <is>
          <t>przemysł technologii neutralnych emisyjnie</t>
        </is>
      </c>
      <c r="CA13" s="2" t="inlineStr">
        <is>
          <t>3</t>
        </is>
      </c>
      <c r="CB13" s="2" t="inlineStr">
        <is>
          <t/>
        </is>
      </c>
      <c r="CC13" t="inlineStr">
        <is>
          <t>przemysł, który wspiera osiąganie &lt;a href="https://iate.europa.eu/entry/result/3633801/pl" target="_blank"&gt;celów w zakresie neutralności emisyjnej&lt;/a&gt;</t>
        </is>
      </c>
      <c r="CD13" s="2" t="inlineStr">
        <is>
          <t>indústria de impacto zero</t>
        </is>
      </c>
      <c r="CE13" s="2" t="inlineStr">
        <is>
          <t>3</t>
        </is>
      </c>
      <c r="CF13" s="2" t="inlineStr">
        <is>
          <t/>
        </is>
      </c>
      <c r="CG13" t="inlineStr">
        <is>
          <t>Indústria que ajuda a UE a atingir os seus objetivos de emissões líquidas nulas.</t>
        </is>
      </c>
      <c r="CH13" t="inlineStr">
        <is>
          <t/>
        </is>
      </c>
      <c r="CI13" t="inlineStr">
        <is>
          <t/>
        </is>
      </c>
      <c r="CJ13" t="inlineStr">
        <is>
          <t/>
        </is>
      </c>
      <c r="CK13" t="inlineStr">
        <is>
          <t/>
        </is>
      </c>
      <c r="CL13" s="2" t="inlineStr">
        <is>
          <t>emisne neutrálny priemysel|
priemysel s nulovou bilanciou emisií</t>
        </is>
      </c>
      <c r="CM13" s="2" t="inlineStr">
        <is>
          <t>3|
3</t>
        </is>
      </c>
      <c r="CN13" s="2" t="inlineStr">
        <is>
          <t xml:space="preserve">|
</t>
        </is>
      </c>
      <c r="CO13" t="inlineStr">
        <is>
          <t>priemysel, ktorý Únii pomáha dosiahnuť &lt;a href="https://iate.europa.eu/entry/result/3633801/sk" target="_blank"&gt;ciele v oblasti emisnej neutránosti&lt;/a&gt;</t>
        </is>
      </c>
      <c r="CP13" s="2" t="inlineStr">
        <is>
          <t>neto ničelna industrija</t>
        </is>
      </c>
      <c r="CQ13" s="2" t="inlineStr">
        <is>
          <t>3</t>
        </is>
      </c>
      <c r="CR13" s="2" t="inlineStr">
        <is>
          <t/>
        </is>
      </c>
      <c r="CS13" t="inlineStr">
        <is>
          <t>industrija, ki pomaga dosegati &lt;a href="https://iate.europa.eu/entry/result/3633801/sl" target="_blank"&gt;neto ničelne cilje&lt;/a&gt;</t>
        </is>
      </c>
      <c r="CT13" s="2" t="inlineStr">
        <is>
          <t>nettonollindustri</t>
        </is>
      </c>
      <c r="CU13" s="2" t="inlineStr">
        <is>
          <t>3</t>
        </is>
      </c>
      <c r="CV13" s="2" t="inlineStr">
        <is>
          <t/>
        </is>
      </c>
      <c r="CW13" t="inlineStr">
        <is>
          <t/>
        </is>
      </c>
    </row>
    <row r="14">
      <c r="A14" s="1" t="str">
        <f>HYPERLINK("https://iate.europa.eu/entry/result/1099398/all", "1099398")</f>
        <v>1099398</v>
      </c>
      <c r="B14" t="inlineStr">
        <is>
          <t>ENERGY</t>
        </is>
      </c>
      <c r="C14" t="inlineStr">
        <is>
          <t>ENERGY|energy policy|energy policy|energy audit|energy consumption</t>
        </is>
      </c>
      <c r="D14" t="inlineStr">
        <is>
          <t>yes</t>
        </is>
      </c>
      <c r="E14" t="inlineStr">
        <is>
          <t/>
        </is>
      </c>
      <c r="F14" t="inlineStr">
        <is>
          <t/>
        </is>
      </c>
      <c r="G14" t="inlineStr">
        <is>
          <t/>
        </is>
      </c>
      <c r="H14" t="inlineStr">
        <is>
          <t/>
        </is>
      </c>
      <c r="I14" t="inlineStr">
        <is>
          <t/>
        </is>
      </c>
      <c r="J14" s="2" t="inlineStr">
        <is>
          <t>snížení spotřeby ve špičkách</t>
        </is>
      </c>
      <c r="K14" s="2" t="inlineStr">
        <is>
          <t>2</t>
        </is>
      </c>
      <c r="L14" s="2" t="inlineStr">
        <is>
          <t>proposed</t>
        </is>
      </c>
      <c r="M14" t="inlineStr">
        <is>
          <t>schopnost účastníků trhu snížit spotřebu elektřiny ve
 špičkách, které určí provozovatel přenosové soustavy</t>
        </is>
      </c>
      <c r="N14" s="2" t="inlineStr">
        <is>
          <t>spidslastudjævning|
udjævning af spidsbelastning|
spidsbelastningsudjævning</t>
        </is>
      </c>
      <c r="O14" s="2" t="inlineStr">
        <is>
          <t>3|
3|
3</t>
        </is>
      </c>
      <c r="P14" s="2" t="inlineStr">
        <is>
          <t xml:space="preserve">|
|
</t>
        </is>
      </c>
      <c r="Q14" t="inlineStr">
        <is>
          <t>markedsdeltagernes evne til at reducere elforbruget i spidsbelastningstimer som fastsat af transmissionssystemoperatøren</t>
        </is>
      </c>
      <c r="R14" s="2" t="inlineStr">
        <is>
          <t>Deckung des Spitzenbedarfs|
Spitzenausgleich</t>
        </is>
      </c>
      <c r="S14" s="2" t="inlineStr">
        <is>
          <t>3|
3</t>
        </is>
      </c>
      <c r="T14" s="2" t="inlineStr">
        <is>
          <t xml:space="preserve">|
</t>
        </is>
      </c>
      <c r="U14" t="inlineStr">
        <is>
          <t/>
        </is>
      </c>
      <c r="V14" s="2" t="inlineStr">
        <is>
          <t>αποφυγή αιχμών|
εξομάλυνση αιχμών</t>
        </is>
      </c>
      <c r="W14" s="2" t="inlineStr">
        <is>
          <t>3|
3</t>
        </is>
      </c>
      <c r="X14" s="2" t="inlineStr">
        <is>
          <t>|
preferred</t>
        </is>
      </c>
      <c r="Y14" t="inlineStr">
        <is>
          <t>ικανότητα των συμμετεχόντων στην αγορά να μειώνουν την κατανάλωση ηλεκτρικής ενέργειας τις ώρες αιχμής, οι οποίες καθορίζονται από τον διαχειριστή συστήματος μεταφοράς</t>
        </is>
      </c>
      <c r="Z14" s="2" t="inlineStr">
        <is>
          <t>peak shaving</t>
        </is>
      </c>
      <c r="AA14" s="2" t="inlineStr">
        <is>
          <t>3</t>
        </is>
      </c>
      <c r="AB14" s="2" t="inlineStr">
        <is>
          <t/>
        </is>
      </c>
      <c r="AC14" t="inlineStr">
        <is>
          <t>ability
of market participants to reduce electricity consumption at peak hours
determined by the transmission system operator</t>
        </is>
      </c>
      <c r="AD14" s="2" t="inlineStr">
        <is>
          <t>nivelación de cargas punta</t>
        </is>
      </c>
      <c r="AE14" s="2" t="inlineStr">
        <is>
          <t>3</t>
        </is>
      </c>
      <c r="AF14" s="2" t="inlineStr">
        <is>
          <t/>
        </is>
      </c>
      <c r="AG14" t="inlineStr">
        <is>
          <t/>
        </is>
      </c>
      <c r="AH14" s="2" t="inlineStr">
        <is>
          <t>tippnõudluse vähendamine</t>
        </is>
      </c>
      <c r="AI14" s="2" t="inlineStr">
        <is>
          <t>3</t>
        </is>
      </c>
      <c r="AJ14" s="2" t="inlineStr">
        <is>
          <t/>
        </is>
      </c>
      <c r="AK14" t="inlineStr">
        <is>
          <t>turuosaliste suutlikkus vähendada elektritarbimist
 põhivõrguettevõtja määratud tipptundidel</t>
        </is>
      </c>
      <c r="AL14" s="2" t="inlineStr">
        <is>
          <t>huipuntasaus</t>
        </is>
      </c>
      <c r="AM14" s="2" t="inlineStr">
        <is>
          <t>3</t>
        </is>
      </c>
      <c r="AN14" s="2" t="inlineStr">
        <is>
          <t/>
        </is>
      </c>
      <c r="AO14" t="inlineStr">
        <is>
          <t>markkinaosapuolten kyky vähentää sähkönkulutusta siirtoverkonhaltijan määrittäminä huipputunteina</t>
        </is>
      </c>
      <c r="AP14" s="2" t="inlineStr">
        <is>
          <t>écrêtement des pointes|
écrêtage des pointes|
écrêtement des pointes de consommation</t>
        </is>
      </c>
      <c r="AQ14" s="2" t="inlineStr">
        <is>
          <t>3|
3|
3</t>
        </is>
      </c>
      <c r="AR14" s="2" t="inlineStr">
        <is>
          <t xml:space="preserve">|
|
</t>
        </is>
      </c>
      <c r="AS14" t="inlineStr">
        <is>
          <t>1) fourniture d'énergie, par exemple GNL, pour satisfaire la demande de pointe lorsque les besoins énergétiques sont très variables avec le temps 2) Toute utilisation d'une forme d'énergie stockée permettant de couvrir immédiatement les pointes de consommation à certaines heures</t>
        </is>
      </c>
      <c r="AT14" t="inlineStr">
        <is>
          <t/>
        </is>
      </c>
      <c r="AU14" t="inlineStr">
        <is>
          <t/>
        </is>
      </c>
      <c r="AV14" t="inlineStr">
        <is>
          <t/>
        </is>
      </c>
      <c r="AW14" t="inlineStr">
        <is>
          <t/>
        </is>
      </c>
      <c r="AX14" s="2" t="inlineStr">
        <is>
          <t>smanjenje potrošnje u vršnim razdobljima</t>
        </is>
      </c>
      <c r="AY14" s="2" t="inlineStr">
        <is>
          <t>3</t>
        </is>
      </c>
      <c r="AZ14" s="2" t="inlineStr">
        <is>
          <t/>
        </is>
      </c>
      <c r="BA14" t="inlineStr">
        <is>
          <t>sposobnost sudionika na tržištu da smanje potrošnju električne energije tijekom vršnih sati koje određuje operator prijenosnog sustava</t>
        </is>
      </c>
      <c r="BB14" t="inlineStr">
        <is>
          <t/>
        </is>
      </c>
      <c r="BC14" t="inlineStr">
        <is>
          <t/>
        </is>
      </c>
      <c r="BD14" t="inlineStr">
        <is>
          <t/>
        </is>
      </c>
      <c r="BE14" t="inlineStr">
        <is>
          <t/>
        </is>
      </c>
      <c r="BF14" s="2" t="inlineStr">
        <is>
          <t>livellamento delle punte|
livellamento delle punte di carico</t>
        </is>
      </c>
      <c r="BG14" s="2" t="inlineStr">
        <is>
          <t>3|
3</t>
        </is>
      </c>
      <c r="BH14" s="2" t="inlineStr">
        <is>
          <t xml:space="preserve">|
</t>
        </is>
      </c>
      <c r="BI14" t="inlineStr">
        <is>
          <t>capacità dei partecipanti al mercato di ridurre il consumo di energia elettrica nelle ore di punta determinate dal gestore del sistema di trasmissione</t>
        </is>
      </c>
      <c r="BJ14" s="2" t="inlineStr">
        <is>
          <t>piko mažinimas</t>
        </is>
      </c>
      <c r="BK14" s="2" t="inlineStr">
        <is>
          <t>3</t>
        </is>
      </c>
      <c r="BL14" s="2" t="inlineStr">
        <is>
          <t/>
        </is>
      </c>
      <c r="BM14" t="inlineStr">
        <is>
          <t/>
        </is>
      </c>
      <c r="BN14" t="inlineStr">
        <is>
          <t/>
        </is>
      </c>
      <c r="BO14" t="inlineStr">
        <is>
          <t/>
        </is>
      </c>
      <c r="BP14" t="inlineStr">
        <is>
          <t/>
        </is>
      </c>
      <c r="BQ14" t="inlineStr">
        <is>
          <t/>
        </is>
      </c>
      <c r="BR14" s="2" t="inlineStr">
        <is>
          <t>trażżin tal-quċċata</t>
        </is>
      </c>
      <c r="BS14" s="2" t="inlineStr">
        <is>
          <t>3</t>
        </is>
      </c>
      <c r="BT14" s="2" t="inlineStr">
        <is>
          <t/>
        </is>
      </c>
      <c r="BU14" t="inlineStr">
        <is>
          <t>il-kapaċità
tal-parteċipanti fis-suq li jnaqqsu l-konsum tal-elettriku fis-sigħat
tal-quċċata ddeterminati mill-operatur ta’ sistema ta’ trażmissjoni</t>
        </is>
      </c>
      <c r="BV14" s="2" t="inlineStr">
        <is>
          <t>piekscheren|
piekvereffening|
afscheren van de piek|
peakshaving</t>
        </is>
      </c>
      <c r="BW14" s="2" t="inlineStr">
        <is>
          <t>3|
3|
3|
2</t>
        </is>
      </c>
      <c r="BX14" s="2" t="inlineStr">
        <is>
          <t xml:space="preserve">|
|
|
</t>
        </is>
      </c>
      <c r="BY14" t="inlineStr">
        <is>
          <t/>
        </is>
      </c>
      <c r="BZ14" s="2" t="inlineStr">
        <is>
          <t>wygładzanie profilu zapotrzebowania</t>
        </is>
      </c>
      <c r="CA14" s="2" t="inlineStr">
        <is>
          <t>3</t>
        </is>
      </c>
      <c r="CB14" s="2" t="inlineStr">
        <is>
          <t/>
        </is>
      </c>
      <c r="CC14" t="inlineStr">
        <is>
          <t/>
        </is>
      </c>
      <c r="CD14" s="2" t="inlineStr">
        <is>
          <t>corte de pontas</t>
        </is>
      </c>
      <c r="CE14" s="2" t="inlineStr">
        <is>
          <t>3</t>
        </is>
      </c>
      <c r="CF14" s="2" t="inlineStr">
        <is>
          <t>preferred</t>
        </is>
      </c>
      <c r="CG14" t="inlineStr">
        <is>
          <t>Capacidade dos participantes no mercado de reduzirem o consumo de eletricidade nas horas de ponta, determinada pelo operador da rede de transporte.</t>
        </is>
      </c>
      <c r="CH14" s="2" t="inlineStr">
        <is>
          <t>reducere a vârfurilor de sarcină</t>
        </is>
      </c>
      <c r="CI14" s="2" t="inlineStr">
        <is>
          <t>3</t>
        </is>
      </c>
      <c r="CJ14" s="2" t="inlineStr">
        <is>
          <t/>
        </is>
      </c>
      <c r="CK14" t="inlineStr">
        <is>
          <t/>
        </is>
      </c>
      <c r="CL14" s="2" t="inlineStr">
        <is>
          <t>obmedzenie spotreby v čase špičky</t>
        </is>
      </c>
      <c r="CM14" s="2" t="inlineStr">
        <is>
          <t>3</t>
        </is>
      </c>
      <c r="CN14" s="2" t="inlineStr">
        <is>
          <t/>
        </is>
      </c>
      <c r="CO14" t="inlineStr">
        <is>
          <t>schopnosť &lt;a href="https://iate.europa.eu/entry/result/272070/sk" target="_blank"&gt;účastníkov trhu&lt;/a&gt; znížiť spotrebu elektriny počas hodín v špičke, ktoré určuje prevádzkovateľ prenosovej sústavy</t>
        </is>
      </c>
      <c r="CP14" s="2" t="inlineStr">
        <is>
          <t>izravnava konic</t>
        </is>
      </c>
      <c r="CQ14" s="2" t="inlineStr">
        <is>
          <t>3</t>
        </is>
      </c>
      <c r="CR14" s="2" t="inlineStr">
        <is>
          <t/>
        </is>
      </c>
      <c r="CS14" t="inlineStr">
        <is>
          <t>zmožnost udeležencev na trgu, da zmanjšajo porabo električne energije ob konicah, ki jo določi operater prenosnega sistema</t>
        </is>
      </c>
      <c r="CT14" s="2" t="inlineStr">
        <is>
          <t>topplastutjämning</t>
        </is>
      </c>
      <c r="CU14" s="2" t="inlineStr">
        <is>
          <t>3</t>
        </is>
      </c>
      <c r="CV14" s="2" t="inlineStr">
        <is>
          <t/>
        </is>
      </c>
      <c r="CW14" t="inlineStr">
        <is>
          <t>marknadsaktörernas förmåga att minska elförbrukningen vid höglasttimmar,
fastställd av den systemansvarige för överföringssystemet</t>
        </is>
      </c>
    </row>
    <row r="15">
      <c r="A15" s="1" t="str">
        <f>HYPERLINK("https://iate.europa.eu/entry/result/3629194/all", "3629194")</f>
        <v>3629194</v>
      </c>
      <c r="B15" t="inlineStr">
        <is>
          <t>ENERGY</t>
        </is>
      </c>
      <c r="C15" t="inlineStr">
        <is>
          <t>ENERGY|electrical and nuclear industries|electrical industry|electrical energy</t>
        </is>
      </c>
      <c r="D15" t="inlineStr">
        <is>
          <t>yes</t>
        </is>
      </c>
      <c r="E15" t="inlineStr">
        <is>
          <t/>
        </is>
      </c>
      <c r="F15" t="inlineStr">
        <is>
          <t/>
        </is>
      </c>
      <c r="G15" t="inlineStr">
        <is>
          <t/>
        </is>
      </c>
      <c r="H15" t="inlineStr">
        <is>
          <t/>
        </is>
      </c>
      <c r="I15" t="inlineStr">
        <is>
          <t/>
        </is>
      </c>
      <c r="J15" s="2" t="inlineStr">
        <is>
          <t>tržní příjem</t>
        </is>
      </c>
      <c r="K15" s="2" t="inlineStr">
        <is>
          <t>3</t>
        </is>
      </c>
      <c r="L15" s="2" t="inlineStr">
        <is>
          <t/>
        </is>
      </c>
      <c r="M15" t="inlineStr">
        <is>
          <t>realizovaný příjem, který výrobce obdrží výměnou za prodej a dodávku 
elektřiny v EU, bez ohledu na smluvní formu, v níž k takové výměně 
dochází, včetně smluv o nákupu energie a dalších zajišťovacích operací 
proti výkyvům na velkoobchodním trhu s elektřinou, s vyloučením jakékoli
 podpory poskytované členskými státy EU</t>
        </is>
      </c>
      <c r="N15" t="inlineStr">
        <is>
          <t/>
        </is>
      </c>
      <c r="O15" t="inlineStr">
        <is>
          <t/>
        </is>
      </c>
      <c r="P15" t="inlineStr">
        <is>
          <t/>
        </is>
      </c>
      <c r="Q15" t="inlineStr">
        <is>
          <t/>
        </is>
      </c>
      <c r="R15" t="inlineStr">
        <is>
          <t/>
        </is>
      </c>
      <c r="S15" t="inlineStr">
        <is>
          <t/>
        </is>
      </c>
      <c r="T15" t="inlineStr">
        <is>
          <t/>
        </is>
      </c>
      <c r="U15" t="inlineStr">
        <is>
          <t/>
        </is>
      </c>
      <c r="V15" s="2" t="inlineStr">
        <is>
          <t>αγοραία έσοδα</t>
        </is>
      </c>
      <c r="W15" s="2" t="inlineStr">
        <is>
          <t>3</t>
        </is>
      </c>
      <c r="X15" s="2" t="inlineStr">
        <is>
          <t/>
        </is>
      </c>
      <c r="Y15" t="inlineStr">
        <is>
          <t>πραγματοποιηθέντα έσοδα που λαμβάνει ένας παραγωγός σε αντάλλαγμα για την πώληση και την παράδοση ηλεκτρικής ενέργειας εντός της Ένωσης, ανεξάρτητα από τη συμβατική μορφή με την οποία πραγματοποιείται η ανταλλαγή αυτή, συμπεριλαμβανομένων των συμβάσεων αγοράς ηλεκτρικής ενέργειας και άλλων πράξεων αντιστάθμισης κινδύνων έναντι διακυμάνσεων στην χονδρική αγορά ηλεκτρικής ενέργειας και εξαιρουμένης κάθε στήριξης που χορηγείται από τα κράτη μέλη</t>
        </is>
      </c>
      <c r="Z15" s="2" t="inlineStr">
        <is>
          <t>market revenue</t>
        </is>
      </c>
      <c r="AA15" s="2" t="inlineStr">
        <is>
          <t>3</t>
        </is>
      </c>
      <c r="AB15" s="2" t="inlineStr">
        <is>
          <t/>
        </is>
      </c>
      <c r="AC15" t="inlineStr">
        <is>
          <t>realised income a producer receives in exchange for the sale and 
delivery of electricity in the Union, regardless of the contractual form
 in which such exchange takes place, including power purchase agreements
 and other hedging operations against fluctuations in the wholesale 
electricity market and excluding any support granted by Member States</t>
        </is>
      </c>
      <c r="AD15" t="inlineStr">
        <is>
          <t/>
        </is>
      </c>
      <c r="AE15" t="inlineStr">
        <is>
          <t/>
        </is>
      </c>
      <c r="AF15" t="inlineStr">
        <is>
          <t/>
        </is>
      </c>
      <c r="AG15" t="inlineStr">
        <is>
          <t/>
        </is>
      </c>
      <c r="AH15" s="2" t="inlineStr">
        <is>
          <t>turutulu</t>
        </is>
      </c>
      <c r="AI15" s="2" t="inlineStr">
        <is>
          <t>3</t>
        </is>
      </c>
      <c r="AJ15" s="2" t="inlineStr">
        <is>
          <t/>
        </is>
      </c>
      <c r="AK15" t="inlineStr">
        <is>
          <t>realiseerunud tulu, mida tootja saab elektri müügi ja tarnimise eest 
liidus, olenemata sellise tehingu lepingulisest vormist, sealhulgas 
elektriostulepingud ja muud elektri hulgimüügiturul toimuvate kõikumiste
 vastu sõlmitud riskimaandustehingud ning välja arvatud igasugune 
liikmesriikide antav toetus</t>
        </is>
      </c>
      <c r="AL15" t="inlineStr">
        <is>
          <t/>
        </is>
      </c>
      <c r="AM15" t="inlineStr">
        <is>
          <t/>
        </is>
      </c>
      <c r="AN15" t="inlineStr">
        <is>
          <t/>
        </is>
      </c>
      <c r="AO15" t="inlineStr">
        <is>
          <t/>
        </is>
      </c>
      <c r="AP15" t="inlineStr">
        <is>
          <t/>
        </is>
      </c>
      <c r="AQ15" t="inlineStr">
        <is>
          <t/>
        </is>
      </c>
      <c r="AR15" t="inlineStr">
        <is>
          <t/>
        </is>
      </c>
      <c r="AS15" t="inlineStr">
        <is>
          <t/>
        </is>
      </c>
      <c r="AT15" t="inlineStr">
        <is>
          <t/>
        </is>
      </c>
      <c r="AU15" t="inlineStr">
        <is>
          <t/>
        </is>
      </c>
      <c r="AV15" t="inlineStr">
        <is>
          <t/>
        </is>
      </c>
      <c r="AW15" t="inlineStr">
        <is>
          <t/>
        </is>
      </c>
      <c r="AX15" s="2" t="inlineStr">
        <is>
          <t>tržišni prihod</t>
        </is>
      </c>
      <c r="AY15" s="2" t="inlineStr">
        <is>
          <t>3</t>
        </is>
      </c>
      <c r="AZ15" s="2" t="inlineStr">
        <is>
          <t/>
        </is>
      </c>
      <c r="BA15" t="inlineStr">
        <is>
          <t>ostvareni prihod koji proizvođač prima u zamjenu za prodaju i isporuku električne energije u Uniji, bez obzira na ugovorni oblik u kojem se odvija takva razmjena, uključujući ugovore o kupnji energije i druge postupke zaštite od rizika fluktuacija na veleprodajnom tržištu električne energije, isključujući bilo kakvu potporu koju dodjeljuju države članice</t>
        </is>
      </c>
      <c r="BB15" t="inlineStr">
        <is>
          <t/>
        </is>
      </c>
      <c r="BC15" t="inlineStr">
        <is>
          <t/>
        </is>
      </c>
      <c r="BD15" t="inlineStr">
        <is>
          <t/>
        </is>
      </c>
      <c r="BE15" t="inlineStr">
        <is>
          <t/>
        </is>
      </c>
      <c r="BF15" s="2" t="inlineStr">
        <is>
          <t>ricavi di mercato</t>
        </is>
      </c>
      <c r="BG15" s="2" t="inlineStr">
        <is>
          <t>3</t>
        </is>
      </c>
      <c r="BH15" s="2" t="inlineStr">
        <is>
          <t/>
        </is>
      </c>
      <c r="BI15" t="inlineStr">
        <is>
          <t>redditi realizzati che il produttore percepisce in cambio della vendita e della consegna di energia elettrica nell'Unione, indipendentemente dalla forma contrattuale che disciplina tale scambio, compresi gli accordi di compravendita di energia elettrica e altre operazioni di copertura contro le fluttuazioni nel mercato all'ingrosso dell'energia elettrica ed escluso qualsiasi sostegno concesso dagli Stati membri</t>
        </is>
      </c>
      <c r="BJ15" s="2" t="inlineStr">
        <is>
          <t>rinkos pajamos</t>
        </is>
      </c>
      <c r="BK15" s="2" t="inlineStr">
        <is>
          <t>3</t>
        </is>
      </c>
      <c r="BL15" s="2" t="inlineStr">
        <is>
          <t/>
        </is>
      </c>
      <c r="BM15" t="inlineStr">
        <is>
          <t>realizuotosios pajamos, kurias gauna gamintojas už elektros energijos pardavimą ir tiekimą Sąjungoje, nepaisant sutartinės tokių mainų vykdymo formos, įskaitant elektros energijos pirkimo sutartis ir kitas apsidraudimo nuo didmeninės elektros energijos rinkos svyravimų operacijas, išskyrus valstybių narių teikiamą paramą</t>
        </is>
      </c>
      <c r="BN15" t="inlineStr">
        <is>
          <t/>
        </is>
      </c>
      <c r="BO15" t="inlineStr">
        <is>
          <t/>
        </is>
      </c>
      <c r="BP15" t="inlineStr">
        <is>
          <t/>
        </is>
      </c>
      <c r="BQ15" t="inlineStr">
        <is>
          <t/>
        </is>
      </c>
      <c r="BR15" s="2" t="inlineStr">
        <is>
          <t>dħul tas-suq</t>
        </is>
      </c>
      <c r="BS15" s="2" t="inlineStr">
        <is>
          <t>3</t>
        </is>
      </c>
      <c r="BT15" s="2" t="inlineStr">
        <is>
          <t/>
        </is>
      </c>
      <c r="BU15" t="inlineStr">
        <is>
          <t>introjtu realizzat li produttur tal-elettriku jirċievi bi
 skambju għall-bejgħ u l-konsenja tal-elettriku fl-Unjoni, irrispettivament
 mill-forma kuntrattwali li fiha jseħħ dan l-iskambju, u eskluż kwalunkwe
 appoġġ mogħti mill-Istati Membri</t>
        </is>
      </c>
      <c r="BV15" t="inlineStr">
        <is>
          <t/>
        </is>
      </c>
      <c r="BW15" t="inlineStr">
        <is>
          <t/>
        </is>
      </c>
      <c r="BX15" t="inlineStr">
        <is>
          <t/>
        </is>
      </c>
      <c r="BY15" t="inlineStr">
        <is>
          <t/>
        </is>
      </c>
      <c r="BZ15" s="2" t="inlineStr">
        <is>
          <t>dochód rynkowy</t>
        </is>
      </c>
      <c r="CA15" s="2" t="inlineStr">
        <is>
          <t>3</t>
        </is>
      </c>
      <c r="CB15" s="2" t="inlineStr">
        <is>
          <t/>
        </is>
      </c>
      <c r="CC15" t="inlineStr">
        <is>
          <t>osiągnięty dochód, który producent uzyskuje w zamian za sprzedaż i dostawę energii elektrycznej w Unii, niezależnie od formy umownej, w jakiej taka wymiana ma miejsce, w tym umów zakupu energii elektrycznej i innych operacji zabezpieczających przed wahaniami na hurtowym rynku energii elektrycznej, z wyłączeniem wszelkiego wsparcia udzielanego przez państwa członkowskie</t>
        </is>
      </c>
      <c r="CD15" t="inlineStr">
        <is>
          <t/>
        </is>
      </c>
      <c r="CE15" t="inlineStr">
        <is>
          <t/>
        </is>
      </c>
      <c r="CF15" t="inlineStr">
        <is>
          <t/>
        </is>
      </c>
      <c r="CG15" t="inlineStr">
        <is>
          <t/>
        </is>
      </c>
      <c r="CH15" s="2" t="inlineStr">
        <is>
          <t>venit de pe piață</t>
        </is>
      </c>
      <c r="CI15" s="2" t="inlineStr">
        <is>
          <t>3</t>
        </is>
      </c>
      <c r="CJ15" s="2" t="inlineStr">
        <is>
          <t/>
        </is>
      </c>
      <c r="CK15" t="inlineStr">
        <is>
          <t/>
        </is>
      </c>
      <c r="CL15" s="2" t="inlineStr">
        <is>
          <t>trhový príjem</t>
        </is>
      </c>
      <c r="CM15" s="2" t="inlineStr">
        <is>
          <t>3</t>
        </is>
      </c>
      <c r="CN15" s="2" t="inlineStr">
        <is>
          <t/>
        </is>
      </c>
      <c r="CO15" t="inlineStr">
        <is>
          <t>realizovaný príjem, ktorý výrobca získa výmenou za predaj a dodávku elektriny v Únii, bez ohľadu na zmluvnú formu, ktorou sa takáto výmena uskutočňuje, a to vrátane zmlúv o nákupe elektriny a iných zaisťovacích operácií proti výkyvom na veľkoobchodnom trhu s elektrinou a s vylúčením akejkoľvek podpory poskytovanej členskými štátmi</t>
        </is>
      </c>
      <c r="CP15" s="2" t="inlineStr">
        <is>
          <t>tržni prihodek</t>
        </is>
      </c>
      <c r="CQ15" s="2" t="inlineStr">
        <is>
          <t>3</t>
        </is>
      </c>
      <c r="CR15" s="2" t="inlineStr">
        <is>
          <t/>
        </is>
      </c>
      <c r="CS15" t="inlineStr">
        <is>
          <t>realizirani dohodek, ki ga proizvajalec prejme v zameno za prodajo in dobavo električne energije v Uniji, ne glede na pogodbeno obliko, v kateri poteka taka izmenjava, vključno s pogodbami o nakupu električne energije in drugimi operacijami zavarovanja pred nihanji na veleprodajnem trgu električne energije, vendar brez kakršne koli podpore, ki jo dodelijo države članice</t>
        </is>
      </c>
      <c r="CT15" s="2" t="inlineStr">
        <is>
          <t>marknadsintäkter</t>
        </is>
      </c>
      <c r="CU15" s="2" t="inlineStr">
        <is>
          <t>3</t>
        </is>
      </c>
      <c r="CV15" s="2" t="inlineStr">
        <is>
          <t/>
        </is>
      </c>
      <c r="CW15" t="inlineStr">
        <is>
          <t>realiserade intäkter som en producent erhåller i utbyte mot försäljning och leverans av el i unionen, oavsett i vilken avtalsform utbytet sker, inbegripet energiköpsavtal och annan risksäkring mot fluktuationer på grossistmarknaden för el, och exklusive stöd från medlemsstaterna</t>
        </is>
      </c>
    </row>
    <row r="16">
      <c r="A16" s="1" t="str">
        <f>HYPERLINK("https://iate.europa.eu/entry/result/3639040/all", "3639040")</f>
        <v>3639040</v>
      </c>
      <c r="B16" t="inlineStr">
        <is>
          <t>ENERGY</t>
        </is>
      </c>
      <c r="C16" t="inlineStr">
        <is>
          <t>ENERGY|energy policy|energy policy|energy audit|energy consumption;ENERGY|electrical and nuclear industries|electrical industry|electrical energy</t>
        </is>
      </c>
      <c r="D16" t="inlineStr">
        <is>
          <t>yes</t>
        </is>
      </c>
      <c r="E16" t="inlineStr">
        <is>
          <t/>
        </is>
      </c>
      <c r="F16" t="inlineStr">
        <is>
          <t/>
        </is>
      </c>
      <c r="G16" t="inlineStr">
        <is>
          <t/>
        </is>
      </c>
      <c r="H16" t="inlineStr">
        <is>
          <t/>
        </is>
      </c>
      <c r="I16" t="inlineStr">
        <is>
          <t/>
        </is>
      </c>
      <c r="J16" s="2" t="inlineStr">
        <is>
          <t>vyhrazené měřicí zařízení</t>
        </is>
      </c>
      <c r="K16" s="2" t="inlineStr">
        <is>
          <t>2</t>
        </is>
      </c>
      <c r="L16" s="2" t="inlineStr">
        <is>
          <t>proposed</t>
        </is>
      </c>
      <c r="M16" t="inlineStr">
        <is>
          <t/>
        </is>
      </c>
      <c r="N16" t="inlineStr">
        <is>
          <t/>
        </is>
      </c>
      <c r="O16" t="inlineStr">
        <is>
          <t/>
        </is>
      </c>
      <c r="P16" t="inlineStr">
        <is>
          <t/>
        </is>
      </c>
      <c r="Q16" t="inlineStr">
        <is>
          <t/>
        </is>
      </c>
      <c r="R16" t="inlineStr">
        <is>
          <t/>
        </is>
      </c>
      <c r="S16" t="inlineStr">
        <is>
          <t/>
        </is>
      </c>
      <c r="T16" t="inlineStr">
        <is>
          <t/>
        </is>
      </c>
      <c r="U16" t="inlineStr">
        <is>
          <t/>
        </is>
      </c>
      <c r="V16" t="inlineStr">
        <is>
          <t/>
        </is>
      </c>
      <c r="W16" t="inlineStr">
        <is>
          <t/>
        </is>
      </c>
      <c r="X16" t="inlineStr">
        <is>
          <t/>
        </is>
      </c>
      <c r="Y16" t="inlineStr">
        <is>
          <t/>
        </is>
      </c>
      <c r="Z16" s="2" t="inlineStr">
        <is>
          <t>dedicated metering device</t>
        </is>
      </c>
      <c r="AA16" s="2" t="inlineStr">
        <is>
          <t>3</t>
        </is>
      </c>
      <c r="AB16" s="2" t="inlineStr">
        <is>
          <t/>
        </is>
      </c>
      <c r="AC16" t="inlineStr">
        <is>
          <t>device attached to or embedded in an asset that sells demand response or flexibility services on the electricity market or to transmission and distribution system operators</t>
        </is>
      </c>
      <c r="AD16" t="inlineStr">
        <is>
          <t/>
        </is>
      </c>
      <c r="AE16" t="inlineStr">
        <is>
          <t/>
        </is>
      </c>
      <c r="AF16" t="inlineStr">
        <is>
          <t/>
        </is>
      </c>
      <c r="AG16" t="inlineStr">
        <is>
          <t/>
        </is>
      </c>
      <c r="AH16" s="2" t="inlineStr">
        <is>
          <t>spetsiaalne arvesti</t>
        </is>
      </c>
      <c r="AI16" s="2" t="inlineStr">
        <is>
          <t>3</t>
        </is>
      </c>
      <c r="AJ16" s="2" t="inlineStr">
        <is>
          <t/>
        </is>
      </c>
      <c r="AK16" t="inlineStr">
        <is>
          <t>seade, mis on ühendatud rajatisega või paigaldatud rajatisse,
 mis müüb tarbimiskaja- või paindlikkusteenuseid elektriturul või põhi- ja jaotusvõrguettevõtjatele</t>
        </is>
      </c>
      <c r="AL16" t="inlineStr">
        <is>
          <t/>
        </is>
      </c>
      <c r="AM16" t="inlineStr">
        <is>
          <t/>
        </is>
      </c>
      <c r="AN16" t="inlineStr">
        <is>
          <t/>
        </is>
      </c>
      <c r="AO16" t="inlineStr">
        <is>
          <t/>
        </is>
      </c>
      <c r="AP16" t="inlineStr">
        <is>
          <t/>
        </is>
      </c>
      <c r="AQ16" t="inlineStr">
        <is>
          <t/>
        </is>
      </c>
      <c r="AR16" t="inlineStr">
        <is>
          <t/>
        </is>
      </c>
      <c r="AS16" t="inlineStr">
        <is>
          <t/>
        </is>
      </c>
      <c r="AT16" t="inlineStr">
        <is>
          <t/>
        </is>
      </c>
      <c r="AU16" t="inlineStr">
        <is>
          <t/>
        </is>
      </c>
      <c r="AV16" t="inlineStr">
        <is>
          <t/>
        </is>
      </c>
      <c r="AW16" t="inlineStr">
        <is>
          <t/>
        </is>
      </c>
      <c r="AX16" s="2" t="inlineStr">
        <is>
          <t>namjenski mjerni uređaj</t>
        </is>
      </c>
      <c r="AY16" s="2" t="inlineStr">
        <is>
          <t>3</t>
        </is>
      </c>
      <c r="AZ16" s="2" t="inlineStr">
        <is>
          <t/>
        </is>
      </c>
      <c r="BA16" t="inlineStr">
        <is>
          <t>uređaj koji je priključen na uređaj ili je u njega ugrađen i koji prodaje upravljanje potrošnjom ili usluge fleksibilnosti na tržištu električne energije ili operatorima prijenosnih i distribucijskih sustava</t>
        </is>
      </c>
      <c r="BB16" t="inlineStr">
        <is>
          <t/>
        </is>
      </c>
      <c r="BC16" t="inlineStr">
        <is>
          <t/>
        </is>
      </c>
      <c r="BD16" t="inlineStr">
        <is>
          <t/>
        </is>
      </c>
      <c r="BE16" t="inlineStr">
        <is>
          <t/>
        </is>
      </c>
      <c r="BF16" s="2" t="inlineStr">
        <is>
          <t>apposito dispositivo di misurazione</t>
        </is>
      </c>
      <c r="BG16" s="2" t="inlineStr">
        <is>
          <t>3</t>
        </is>
      </c>
      <c r="BH16" s="2" t="inlineStr">
        <is>
          <t/>
        </is>
      </c>
      <c r="BI16" t="inlineStr">
        <is>
          <t>dispositivo collegato o incorporato in un attivo che vende servizi di gestione della domanda o servizi di flessibilità sul mercato elettrico o ai gestori dei sistemi di trasmissione e distribuzione</t>
        </is>
      </c>
      <c r="BJ16" s="2" t="inlineStr">
        <is>
          <t>skirtasis skaitiklis</t>
        </is>
      </c>
      <c r="BK16" s="2" t="inlineStr">
        <is>
          <t>2</t>
        </is>
      </c>
      <c r="BL16" s="2" t="inlineStr">
        <is>
          <t/>
        </is>
      </c>
      <c r="BM16" t="inlineStr">
        <is>
          <t/>
        </is>
      </c>
      <c r="BN16" t="inlineStr">
        <is>
          <t/>
        </is>
      </c>
      <c r="BO16" t="inlineStr">
        <is>
          <t/>
        </is>
      </c>
      <c r="BP16" t="inlineStr">
        <is>
          <t/>
        </is>
      </c>
      <c r="BQ16" t="inlineStr">
        <is>
          <t/>
        </is>
      </c>
      <c r="BR16" s="2" t="inlineStr">
        <is>
          <t>apparat ta' kejl iddedikat|
apparat ta’ metraġġ dedikat</t>
        </is>
      </c>
      <c r="BS16" s="2" t="inlineStr">
        <is>
          <t>3|
3</t>
        </is>
      </c>
      <c r="BT16" s="2" t="inlineStr">
        <is>
          <t xml:space="preserve">|
</t>
        </is>
      </c>
      <c r="BU16" t="inlineStr">
        <is>
          <t>apparat imwaħħal ma’ jew
 inkorporat f’assi li jbigħ servizzi ta’ rispons għad-domanda jew ta’
 flessibbiltà għad-domanda fis-suq tal-elettriku jew lill-operaturi ta’
 sistema ta’ trażmissjoni u ta’ distribuzzjoni</t>
        </is>
      </c>
      <c r="BV16" t="inlineStr">
        <is>
          <t/>
        </is>
      </c>
      <c r="BW16" t="inlineStr">
        <is>
          <t/>
        </is>
      </c>
      <c r="BX16" t="inlineStr">
        <is>
          <t/>
        </is>
      </c>
      <c r="BY16" t="inlineStr">
        <is>
          <t/>
        </is>
      </c>
      <c r="BZ16" t="inlineStr">
        <is>
          <t/>
        </is>
      </c>
      <c r="CA16" t="inlineStr">
        <is>
          <t/>
        </is>
      </c>
      <c r="CB16" t="inlineStr">
        <is>
          <t/>
        </is>
      </c>
      <c r="CC16" t="inlineStr">
        <is>
          <t/>
        </is>
      </c>
      <c r="CD16" t="inlineStr">
        <is>
          <t/>
        </is>
      </c>
      <c r="CE16" t="inlineStr">
        <is>
          <t/>
        </is>
      </c>
      <c r="CF16" t="inlineStr">
        <is>
          <t/>
        </is>
      </c>
      <c r="CG16" t="inlineStr">
        <is>
          <t/>
        </is>
      </c>
      <c r="CH16" s="2" t="inlineStr">
        <is>
          <t>dispozitiv de contorizare dedicat</t>
        </is>
      </c>
      <c r="CI16" s="2" t="inlineStr">
        <is>
          <t>3</t>
        </is>
      </c>
      <c r="CJ16" s="2" t="inlineStr">
        <is>
          <t/>
        </is>
      </c>
      <c r="CK16" t="inlineStr">
        <is>
          <t/>
        </is>
      </c>
      <c r="CL16" s="2" t="inlineStr">
        <is>
          <t>špecializované meracie zariadenie</t>
        </is>
      </c>
      <c r="CM16" s="2" t="inlineStr">
        <is>
          <t>3</t>
        </is>
      </c>
      <c r="CN16" s="2" t="inlineStr">
        <is>
          <t/>
        </is>
      </c>
      <c r="CO16" t="inlineStr">
        <is>
          <t>zariadenie pripojené k zariadeniu alebo zabudované do zariadenia, ktoré predáva služby riadenia dopytu alebo služby flexibility na trhu s elektrinou alebo prevádzkovateľom prenosových a distribučných sústav</t>
        </is>
      </c>
      <c r="CP16" s="2" t="inlineStr">
        <is>
          <t>namenska merilna naprava</t>
        </is>
      </c>
      <c r="CQ16" s="2" t="inlineStr">
        <is>
          <t>3</t>
        </is>
      </c>
      <c r="CR16" s="2" t="inlineStr">
        <is>
          <t/>
        </is>
      </c>
      <c r="CS16" t="inlineStr">
        <is>
          <t>naprava, pritrjena na ali vgrajena v sredstvo, ki prodaja storitve prilagajanja odjema ali storitve za zagotavljanje prožnosti na trgu električne energije ali operaterjem prenosnih sistemov in operaterjem distribucijskih sistemov</t>
        </is>
      </c>
      <c r="CT16" s="2" t="inlineStr">
        <is>
          <t>särskilt mätinstrument</t>
        </is>
      </c>
      <c r="CU16" s="2" t="inlineStr">
        <is>
          <t>3</t>
        </is>
      </c>
      <c r="CV16" s="2" t="inlineStr">
        <is>
          <t/>
        </is>
      </c>
      <c r="CW16" t="inlineStr">
        <is>
          <t>instrument som är anslutet till eller inbyggt i en tillgång som möjliggör försäljning av efterfrågeflexibilitet eller flexibilitetstjänster på elmarknaden eller till systemansvariga för överförings- och distributionssystem</t>
        </is>
      </c>
    </row>
    <row r="17">
      <c r="A17" s="1" t="str">
        <f>HYPERLINK("https://iate.europa.eu/entry/result/3620193/all", "3620193")</f>
        <v>3620193</v>
      </c>
      <c r="B17" t="inlineStr">
        <is>
          <t>ENERGY</t>
        </is>
      </c>
      <c r="C17" t="inlineStr">
        <is>
          <t>ENERGY|electrical and nuclear industries|electrical industry|electrical energy</t>
        </is>
      </c>
      <c r="D17" t="inlineStr">
        <is>
          <t>yes</t>
        </is>
      </c>
      <c r="E17" t="inlineStr">
        <is>
          <t/>
        </is>
      </c>
      <c r="F17" t="inlineStr">
        <is>
          <t/>
        </is>
      </c>
      <c r="G17" t="inlineStr">
        <is>
          <t/>
        </is>
      </c>
      <c r="H17" t="inlineStr">
        <is>
          <t/>
        </is>
      </c>
      <c r="I17" t="inlineStr">
        <is>
          <t/>
        </is>
      </c>
      <c r="J17" s="2" t="inlineStr">
        <is>
          <t>flexibilita</t>
        </is>
      </c>
      <c r="K17" s="2" t="inlineStr">
        <is>
          <t>3</t>
        </is>
      </c>
      <c r="L17" s="2" t="inlineStr">
        <is>
          <t/>
        </is>
      </c>
      <c r="M17" t="inlineStr">
        <is>
          <t/>
        </is>
      </c>
      <c r="N17" t="inlineStr">
        <is>
          <t/>
        </is>
      </c>
      <c r="O17" t="inlineStr">
        <is>
          <t/>
        </is>
      </c>
      <c r="P17" t="inlineStr">
        <is>
          <t/>
        </is>
      </c>
      <c r="Q17" t="inlineStr">
        <is>
          <t/>
        </is>
      </c>
      <c r="R17" s="2" t="inlineStr">
        <is>
          <t>Gasflexibilität|
Flexibilität|
flexible Kapazität|
flexibles Gas</t>
        </is>
      </c>
      <c r="S17" s="2" t="inlineStr">
        <is>
          <t>3|
3|
3|
3</t>
        </is>
      </c>
      <c r="T17" s="2" t="inlineStr">
        <is>
          <t xml:space="preserve">|
|
|
</t>
        </is>
      </c>
      <c r="U17" t="inlineStr">
        <is>
          <t/>
        </is>
      </c>
      <c r="V17" s="2" t="inlineStr">
        <is>
          <t>ευελιξία</t>
        </is>
      </c>
      <c r="W17" s="2" t="inlineStr">
        <is>
          <t>3</t>
        </is>
      </c>
      <c r="X17" s="2" t="inlineStr">
        <is>
          <t/>
        </is>
      </c>
      <c r="Y17" t="inlineStr">
        <is>
          <t/>
        </is>
      </c>
      <c r="Z17" s="2" t="inlineStr">
        <is>
          <t>flexibility</t>
        </is>
      </c>
      <c r="AA17" s="2" t="inlineStr">
        <is>
          <t>3</t>
        </is>
      </c>
      <c r="AB17" s="2" t="inlineStr">
        <is>
          <t/>
        </is>
      </c>
      <c r="AC17" t="inlineStr">
        <is>
          <t>ability of an electricity system to adjust to the variability of generation and consumption patterns and grid availability, across relevant market timeframes</t>
        </is>
      </c>
      <c r="AD17" t="inlineStr">
        <is>
          <t/>
        </is>
      </c>
      <c r="AE17" t="inlineStr">
        <is>
          <t/>
        </is>
      </c>
      <c r="AF17" t="inlineStr">
        <is>
          <t/>
        </is>
      </c>
      <c r="AG17" t="inlineStr">
        <is>
          <t/>
        </is>
      </c>
      <c r="AH17" s="2" t="inlineStr">
        <is>
          <t>paindlikkus</t>
        </is>
      </c>
      <c r="AI17" s="2" t="inlineStr">
        <is>
          <t>3</t>
        </is>
      </c>
      <c r="AJ17" s="2" t="inlineStr">
        <is>
          <t/>
        </is>
      </c>
      <c r="AK17" t="inlineStr">
        <is>
          <t>elektrisüsteemi suude kohaneda tootmis- ja tarbimisharjumuste
 ning võrgu kättesaadavuse varieeruvusega asjaomasteturuajavahemike lõikes</t>
        </is>
      </c>
      <c r="AL17" t="inlineStr">
        <is>
          <t/>
        </is>
      </c>
      <c r="AM17" t="inlineStr">
        <is>
          <t/>
        </is>
      </c>
      <c r="AN17" t="inlineStr">
        <is>
          <t/>
        </is>
      </c>
      <c r="AO17" t="inlineStr">
        <is>
          <t/>
        </is>
      </c>
      <c r="AP17" t="inlineStr">
        <is>
          <t/>
        </is>
      </c>
      <c r="AQ17" t="inlineStr">
        <is>
          <t/>
        </is>
      </c>
      <c r="AR17" t="inlineStr">
        <is>
          <t/>
        </is>
      </c>
      <c r="AS17" t="inlineStr">
        <is>
          <t/>
        </is>
      </c>
      <c r="AT17" t="inlineStr">
        <is>
          <t/>
        </is>
      </c>
      <c r="AU17" t="inlineStr">
        <is>
          <t/>
        </is>
      </c>
      <c r="AV17" t="inlineStr">
        <is>
          <t/>
        </is>
      </c>
      <c r="AW17" t="inlineStr">
        <is>
          <t/>
        </is>
      </c>
      <c r="AX17" s="2" t="inlineStr">
        <is>
          <t>fleksibilnost</t>
        </is>
      </c>
      <c r="AY17" s="2" t="inlineStr">
        <is>
          <t>3</t>
        </is>
      </c>
      <c r="AZ17" s="2" t="inlineStr">
        <is>
          <t/>
        </is>
      </c>
      <c r="BA17" t="inlineStr">
        <is>
          <t>sposobnost elektroenergetskog sustava da se prilagodi promjenjivosti obrazaca proizvodnje i potrošnje te dostupnosti mreže, u relevantnim tržišnim vremenskim okvirima</t>
        </is>
      </c>
      <c r="BB17" t="inlineStr">
        <is>
          <t/>
        </is>
      </c>
      <c r="BC17" t="inlineStr">
        <is>
          <t/>
        </is>
      </c>
      <c r="BD17" t="inlineStr">
        <is>
          <t/>
        </is>
      </c>
      <c r="BE17" t="inlineStr">
        <is>
          <t/>
        </is>
      </c>
      <c r="BF17" s="2" t="inlineStr">
        <is>
          <t>flessibilità</t>
        </is>
      </c>
      <c r="BG17" s="2" t="inlineStr">
        <is>
          <t>3</t>
        </is>
      </c>
      <c r="BH17" s="2" t="inlineStr">
        <is>
          <t/>
        </is>
      </c>
      <c r="BI17" t="inlineStr">
        <is>
          <t>capacità di un sistema elettrico di adattarsi alla variabilità dei modi di generazione e consumo e alla disponibilità della rete nei diversi orizzonti temporali del mercato</t>
        </is>
      </c>
      <c r="BJ17" s="2" t="inlineStr">
        <is>
          <t>lankstumas</t>
        </is>
      </c>
      <c r="BK17" s="2" t="inlineStr">
        <is>
          <t>3</t>
        </is>
      </c>
      <c r="BL17" s="2" t="inlineStr">
        <is>
          <t/>
        </is>
      </c>
      <c r="BM17" t="inlineStr">
        <is>
          <t/>
        </is>
      </c>
      <c r="BN17" t="inlineStr">
        <is>
          <t/>
        </is>
      </c>
      <c r="BO17" t="inlineStr">
        <is>
          <t/>
        </is>
      </c>
      <c r="BP17" t="inlineStr">
        <is>
          <t/>
        </is>
      </c>
      <c r="BQ17" t="inlineStr">
        <is>
          <t/>
        </is>
      </c>
      <c r="BR17" s="2" t="inlineStr">
        <is>
          <t>flessibbiltà</t>
        </is>
      </c>
      <c r="BS17" s="2" t="inlineStr">
        <is>
          <t>3</t>
        </is>
      </c>
      <c r="BT17" s="2" t="inlineStr">
        <is>
          <t/>
        </is>
      </c>
      <c r="BU17" t="inlineStr">
        <is>
          <t>l-abilità ta’ sistema tal-elettriku li taġġusta
 għall-varjabbiltà tax-xejriet tal-ġenerazzjoni u tal-konsum u
 għad-disponibbiltà tal-grilja, matul il-perjodi ta’ żmien rilevanti tas-suq</t>
        </is>
      </c>
      <c r="BV17" t="inlineStr">
        <is>
          <t/>
        </is>
      </c>
      <c r="BW17" t="inlineStr">
        <is>
          <t/>
        </is>
      </c>
      <c r="BX17" t="inlineStr">
        <is>
          <t/>
        </is>
      </c>
      <c r="BY17" t="inlineStr">
        <is>
          <t/>
        </is>
      </c>
      <c r="BZ17" t="inlineStr">
        <is>
          <t/>
        </is>
      </c>
      <c r="CA17" t="inlineStr">
        <is>
          <t/>
        </is>
      </c>
      <c r="CB17" t="inlineStr">
        <is>
          <t/>
        </is>
      </c>
      <c r="CC17" t="inlineStr">
        <is>
          <t/>
        </is>
      </c>
      <c r="CD17" t="inlineStr">
        <is>
          <t/>
        </is>
      </c>
      <c r="CE17" t="inlineStr">
        <is>
          <t/>
        </is>
      </c>
      <c r="CF17" t="inlineStr">
        <is>
          <t/>
        </is>
      </c>
      <c r="CG17" t="inlineStr">
        <is>
          <t/>
        </is>
      </c>
      <c r="CH17" s="2" t="inlineStr">
        <is>
          <t>flexibilitate</t>
        </is>
      </c>
      <c r="CI17" s="2" t="inlineStr">
        <is>
          <t>3</t>
        </is>
      </c>
      <c r="CJ17" s="2" t="inlineStr">
        <is>
          <t/>
        </is>
      </c>
      <c r="CK17" t="inlineStr">
        <is>
          <t/>
        </is>
      </c>
      <c r="CL17" s="2" t="inlineStr">
        <is>
          <t>flexibilita</t>
        </is>
      </c>
      <c r="CM17" s="2" t="inlineStr">
        <is>
          <t>3</t>
        </is>
      </c>
      <c r="CN17" s="2" t="inlineStr">
        <is>
          <t/>
        </is>
      </c>
      <c r="CO17" t="inlineStr">
        <is>
          <t>schopnosť elektrizačnej sústavy prispôsobiť sa variabilite modelov výroby a spotreby, ako aj a dostupnosti siete v príslušných trhových časových rámcoch</t>
        </is>
      </c>
      <c r="CP17" s="2" t="inlineStr">
        <is>
          <t>prožnost</t>
        </is>
      </c>
      <c r="CQ17" s="2" t="inlineStr">
        <is>
          <t>3</t>
        </is>
      </c>
      <c r="CR17" s="2" t="inlineStr">
        <is>
          <t/>
        </is>
      </c>
      <c r="CS17" t="inlineStr">
        <is>
          <t>sposobnost elektroenergetskega sistema, da se prilagodi spremenljivosti vzorcev proizvodnje in porabe ter razpoložljivosti omrežja v ustreznih časovnih okvirih trga</t>
        </is>
      </c>
      <c r="CT17" s="2" t="inlineStr">
        <is>
          <t>flexibilitet</t>
        </is>
      </c>
      <c r="CU17" s="2" t="inlineStr">
        <is>
          <t>3</t>
        </is>
      </c>
      <c r="CV17" s="2" t="inlineStr">
        <is>
          <t/>
        </is>
      </c>
      <c r="CW17" t="inlineStr">
        <is>
          <t>ett elsystems förmåga att anpassa sig till variationerna i produktions- och konsumtionsmönster och nättillgänglighet mellan relevanta marknadstidsramar</t>
        </is>
      </c>
    </row>
    <row r="18">
      <c r="A18" s="1" t="str">
        <f>HYPERLINK("https://iate.europa.eu/entry/result/3620484/all", "3620484")</f>
        <v>3620484</v>
      </c>
      <c r="B18" t="inlineStr">
        <is>
          <t>SOCIAL QUESTIONS;ENERGY</t>
        </is>
      </c>
      <c r="C18" t="inlineStr">
        <is>
          <t>SOCIAL QUESTIONS|construction and town planning|town planning|urban infrastructure|electricity supply;ENERGY|electrical and nuclear industries|electrical industry|electrical energy</t>
        </is>
      </c>
      <c r="D18" t="inlineStr">
        <is>
          <t>yes</t>
        </is>
      </c>
      <c r="E18" t="inlineStr">
        <is>
          <t/>
        </is>
      </c>
      <c r="F18" t="inlineStr">
        <is>
          <t/>
        </is>
      </c>
      <c r="G18" t="inlineStr">
        <is>
          <t/>
        </is>
      </c>
      <c r="H18" t="inlineStr">
        <is>
          <t/>
        </is>
      </c>
      <c r="I18" t="inlineStr">
        <is>
          <t/>
        </is>
      </c>
      <c r="J18" s="2" t="inlineStr">
        <is>
          <t>nefrekvenční podpůrná služba</t>
        </is>
      </c>
      <c r="K18" s="2" t="inlineStr">
        <is>
          <t>3</t>
        </is>
      </c>
      <c r="L18" s="2" t="inlineStr">
        <is>
          <t/>
        </is>
      </c>
      <c r="M18" t="inlineStr">
        <is>
          <t>služba využívaná provozovatelem přenosové soustavy nebo provozovatelem 
distribuční soustavy k regulaci napětí v ustáleném stavu, dodávkám 
rychlého jalového proudu, zajištění setrvačnosti kvůli stabilitě místní 
sítě, zkratového proudu, schopnosti startu ze tmy a schopnosti 
ostrovního provozu</t>
        </is>
      </c>
      <c r="N18" s="2" t="inlineStr">
        <is>
          <t>ikkefrekvensrelateret systembærende ydelse</t>
        </is>
      </c>
      <c r="O18" s="2" t="inlineStr">
        <is>
          <t>3</t>
        </is>
      </c>
      <c r="P18" s="2" t="inlineStr">
        <is>
          <t/>
        </is>
      </c>
      <c r="Q18" t="inlineStr">
        <is>
          <t>ydelse, der anvendes af en transmissionssystemoperatør eller distributionssystemoperatør til spændingsregulering i statisk tilstand, tilførsel af hurtig reaktiv strøm, inerti for stabilitet i lokale net, kortslutningsstrøm, "black start"-kapacitet og ødriftkapacitet</t>
        </is>
      </c>
      <c r="R18" s="2" t="inlineStr">
        <is>
          <t>nicht frequenzgebundene Systemdienstleistung</t>
        </is>
      </c>
      <c r="S18" s="2" t="inlineStr">
        <is>
          <t>3</t>
        </is>
      </c>
      <c r="T18" s="2" t="inlineStr">
        <is>
          <t/>
        </is>
      </c>
      <c r="U18" t="inlineStr">
        <is>
          <t>eine von Übertragungs- oder Verteilernetzbetreibern genutzte Dienstleistung für statische Spannungsregelung, die Einspeisung von dynamischem Blindstrom, Trägheit der lokalen Netzstabilität, Kurzschlussstrom, Schwarzstartfähigkeit und Inselbetriebsfähigkeit</t>
        </is>
      </c>
      <c r="V18" s="2" t="inlineStr">
        <is>
          <t>επικουρική υπηρεσία μη σχετική με τη συχνότητα</t>
        </is>
      </c>
      <c r="W18" s="2" t="inlineStr">
        <is>
          <t>3</t>
        </is>
      </c>
      <c r="X18" s="2" t="inlineStr">
        <is>
          <t/>
        </is>
      </c>
      <c r="Y18" t="inlineStr">
        <is>
          <t>υπηρεσία που χρησιμοποιείται από &lt;a href="https://iate.europa.eu/entry/result/2250949/en-el" target="_blank"&gt;διαχειριστή συστήματος μεταφοράς&lt;/a&gt; ή &lt;a href="https://iate.europa.eu/entry/result/927530/en-el" target="_blank"&gt;διαχειριστή συστήματος διανομής&lt;/a&gt; για τον έλεγχο τάσης σταθερής κατάστασης, ταχείες εγχύσεις άεργου ρεύματος, αδράνεια για σταθερότητα των τοπικών δικτύων, ρεύμα βραχυκυκλώσεως, &lt;a href="https://iate.europa.eu/entry/result/3552694/en-el" target="_blank"&gt;ικανότητα επανεκκίνησης από ολική διακοπή&lt;/a&gt; και ικανότητα &lt;a href="https://iate.europa.eu/entry/result/3552731/en-el" target="_blank"&gt;απομονωμένης λειτουργίας&lt;/a&gt;</t>
        </is>
      </c>
      <c r="Z18" s="2" t="inlineStr">
        <is>
          <t>non-frequency ancillary service</t>
        </is>
      </c>
      <c r="AA18" s="2" t="inlineStr">
        <is>
          <t>3</t>
        </is>
      </c>
      <c r="AB18" s="2" t="inlineStr">
        <is>
          <t/>
        </is>
      </c>
      <c r="AC18" t="inlineStr">
        <is>
          <t>service used by a &lt;a href="https://iate.europa.eu/entry/result/2250949" target="_blank"&gt;transmission system operator&lt;/a&gt; or &lt;a href="https://iate.europa.eu/entry/result/927530" target="_blank"&gt;distribution system operator&lt;/a&gt; for steady state voltage control, fast reactive current injections,
inertia for local grid stability, short-circuit current, &lt;a href="https://iate.europa.eu/entry/result/3552694" target="_blank"&gt;black start capability&lt;/a&gt; and &lt;a href="https://iate.europa.eu/entry/result/3552731" target="_blank"&gt;island operation&lt;/a&gt; capability</t>
        </is>
      </c>
      <c r="AD18" t="inlineStr">
        <is>
          <t/>
        </is>
      </c>
      <c r="AE18" t="inlineStr">
        <is>
          <t/>
        </is>
      </c>
      <c r="AF18" t="inlineStr">
        <is>
          <t/>
        </is>
      </c>
      <c r="AG18" t="inlineStr">
        <is>
          <t/>
        </is>
      </c>
      <c r="AH18" s="2" t="inlineStr">
        <is>
          <t>sagedusega mitteseotud tugiteenus</t>
        </is>
      </c>
      <c r="AI18" s="2" t="inlineStr">
        <is>
          <t>3</t>
        </is>
      </c>
      <c r="AJ18" s="2" t="inlineStr">
        <is>
          <t/>
        </is>
      </c>
      <c r="AK18" t="inlineStr">
        <is>
          <t>teenus, mida kasutab &lt;a href="https://iate.europa.eu/entry/result/2250949/et" target="_blank"&gt;põhivõrguettevõtja&lt;/a&gt; või &lt;a href="https://iate.europa.eu/entry/result/927530/et" target="_blank"&gt;jaotusvõrguettevõtja&lt;/a&gt; 
püsitalitlusolekus pinge juhtimiseks, kiire reaktiivvoolusisestus, 
kohaliku võrgu stabiilsusinerts, lühisvool, &lt;a href="https://iate.europa.eu/entry/result/3552694/et" target="_blank"&gt;isekäivitusvõime&lt;/a&gt; ja 
&lt;a href="https://iate.europa.eu/entry/result/3552731/et" target="_blank"&gt;saartalitlus&lt;/a&gt;võime</t>
        </is>
      </c>
      <c r="AL18" s="2" t="inlineStr">
        <is>
          <t>taajuuteen vaikuttamaton lisäpalvelu</t>
        </is>
      </c>
      <c r="AM18" s="2" t="inlineStr">
        <is>
          <t>3</t>
        </is>
      </c>
      <c r="AN18" s="2" t="inlineStr">
        <is>
          <t/>
        </is>
      </c>
      <c r="AO18" t="inlineStr">
        <is>
          <t>Palvelu, jota &lt;a href="https://iate.europa.eu/entry/result/2250949/fi" target="_blank"&gt;siirtoverkonhaltija&lt;/a&gt; tai &lt;a href="https://iate.europa.eu/entry/result/927530/fi" target="_blank"&gt;jakeluverkonhaltija&lt;/a&gt; käyttää pysyvän tilan jännitteen säätöön, nopeaan loisvirran syöttöön, inertiaan paikallisverkon vakautta varten, oikosulkuvirtaan, &lt;a href="https://iate.europa.eu/entry/result/3552694/fi" target="_blank"&gt;pimeäkäynnistysominaisuuteen&lt;/a&gt; ja &lt;a href="https://iate.europa.eu/entry/result/3552731/fi" target="_blank"&gt;saarekekäyttö&lt;/a&gt;ominaisuuteen.</t>
        </is>
      </c>
      <c r="AP18" s="2" t="inlineStr">
        <is>
          <t>service auxiliaire non lié au réglage de la fréquence</t>
        </is>
      </c>
      <c r="AQ18" s="2" t="inlineStr">
        <is>
          <t>3</t>
        </is>
      </c>
      <c r="AR18" s="2" t="inlineStr">
        <is>
          <t/>
        </is>
      </c>
      <c r="AS18" t="inlineStr">
        <is>
          <t>service utilisé par un gestionnaire de réseau de transport ou un gestionnaire de réseau de distribution pour le réglage de la tension en régime permanent, l'injection rapide de puissance réactive, l'inertie aux fins de la stabilité locale du réseau, le courant de court-circuit, la capacité de démarrage autonome et la capacité d'îlotage</t>
        </is>
      </c>
      <c r="AT18" t="inlineStr">
        <is>
          <t/>
        </is>
      </c>
      <c r="AU18" t="inlineStr">
        <is>
          <t/>
        </is>
      </c>
      <c r="AV18" t="inlineStr">
        <is>
          <t/>
        </is>
      </c>
      <c r="AW18" t="inlineStr">
        <is>
          <t/>
        </is>
      </c>
      <c r="AX18" s="2" t="inlineStr">
        <is>
          <t>nefrekvencijska pomoćna usluga</t>
        </is>
      </c>
      <c r="AY18" s="2" t="inlineStr">
        <is>
          <t>3</t>
        </is>
      </c>
      <c r="AZ18" s="2" t="inlineStr">
        <is>
          <t/>
        </is>
      </c>
      <c r="BA18" t="inlineStr">
        <is>
          <t>usluga kojom se koristi operator prijenosnog sustava ili operator distribucijskog sustava u svrhu regulacije napona u stacionarnom stanju, injektiranja brzo djelujuće jalove struje, tromosti za osiguranje stabilnosti lokalne mreže, struje kratkog spoja, sposobnosti crnog starta te sposobnosti otočnog pogona</t>
        </is>
      </c>
      <c r="BB18" s="2" t="inlineStr">
        <is>
          <t>nem frekvenciavonatkozású kisegítő szolgáltatás</t>
        </is>
      </c>
      <c r="BC18" s="2" t="inlineStr">
        <is>
          <t>3</t>
        </is>
      </c>
      <c r="BD18" s="2" t="inlineStr">
        <is>
          <t/>
        </is>
      </c>
      <c r="BE18" t="inlineStr">
        <is>
          <t>egy &lt;a href="https://iate.europa.eu/entry/result/2250949/hu" target="_blank"&gt;átvitelirendszer-üzemeltető&lt;/a&gt; vagy &lt;a href="https://iate.europa.eu/entry/result/927530/hu" target="_blank"&gt;elosztórendszer-üzemeltető&lt;/a&gt; által az állandósult állapotban mért feszültség ellenőrzése, a gyors reagálású árambetáplálás, a helyi hálózatstabilitási inercia, a rövidzárlati áram, a &lt;a href="https://iate.europa.eu/entry/result/3552694/hu" target="_blank"&gt;black start képesség&lt;/a&gt;, valamint a szigetszerű működési képesség céljából használt szolgáltatás</t>
        </is>
      </c>
      <c r="BF18" s="2" t="inlineStr">
        <is>
          <t>servizio ancillare non relativo alla frequenza</t>
        </is>
      </c>
      <c r="BG18" s="2" t="inlineStr">
        <is>
          <t>3</t>
        </is>
      </c>
      <c r="BH18" s="2" t="inlineStr">
        <is>
          <t/>
        </is>
      </c>
      <c r="BI18" t="inlineStr">
        <is>
          <t>servizio utilizzato da un gestore del sistema di trasmissione o un gestore del sistema di distribuzione per la regolazione della tensione in regime stazionario, le immissioni rapide di corrente reattiva, l'inerzia per la stabilità della rete locale, la corrente di corto circuito, la capacità di black start, la capacità di funzionamento in isola e il livellamento delle punte di carico</t>
        </is>
      </c>
      <c r="BJ18" s="2" t="inlineStr">
        <is>
          <t>su dažnio reguliavimu nesusijusi papildoma paslauga</t>
        </is>
      </c>
      <c r="BK18" s="2" t="inlineStr">
        <is>
          <t>3</t>
        </is>
      </c>
      <c r="BL18" s="2" t="inlineStr">
        <is>
          <t/>
        </is>
      </c>
      <c r="BM18" t="inlineStr">
        <is>
          <t>paslauga, kuria &lt;a href="https://iate.europa.eu/entry/result/2250949/lt" target="_blank"&gt;perdavimo sistemos operatorius&lt;/a&gt; ar &lt;a href="https://iate.europa.eu/entry/result/927530/lt" target="_blank"&gt;skirstymo sistemos operatorius&lt;/a&gt; naudojasi nuostoviosios būsenos įtampai reguliuoti, greitam reaktyviosios srovės tiekimui, vietos tinklo stabilumo inercijai, trumpojo jungimo srovei, &lt;a href="https://iate.europa.eu/entry/result/3552694/lt" target="_blank"&gt;paleidimo po visuotinės avarijos galimybei&lt;/a&gt; ir &lt;a href="https://iate.europa.eu/entry/result/3552731/lt" target="_blank"&gt;izoliuotojo veikimo&lt;/a&gt; galimybei užtikrinti</t>
        </is>
      </c>
      <c r="BN18" s="2" t="inlineStr">
        <is>
          <t>ar frekvences kontroli nesaistīts palīgpakalpojums</t>
        </is>
      </c>
      <c r="BO18" s="2" t="inlineStr">
        <is>
          <t>3</t>
        </is>
      </c>
      <c r="BP18" s="2" t="inlineStr">
        <is>
          <t/>
        </is>
      </c>
      <c r="BQ18" t="inlineStr">
        <is>
          <t>pakalpojums, ko pārvades sistēmas operators vai sadales sistēmas operators izmanto, lai nodrošinātu stacionārā sprieguma kontroli, ātru reaktīvās strāvas padevi, inerces spēju vietējā tīkla stabilitātei, īsslēguma strāvu un spēju atjaunot darbību pēc izslēgšanās, kā arī spēju darboties izolēti</t>
        </is>
      </c>
      <c r="BR18" s="2" t="inlineStr">
        <is>
          <t>servizz anċillari mhux tal-frekwenza</t>
        </is>
      </c>
      <c r="BS18" s="2" t="inlineStr">
        <is>
          <t>3</t>
        </is>
      </c>
      <c r="BT18" s="2" t="inlineStr">
        <is>
          <t/>
        </is>
      </c>
      <c r="BU18" t="inlineStr">
        <is>
          <t>servizz użat minn operatur ta’ sistema ta’ trażmissjoni jew operatur ta’sistema ta’ distribuzzjoni għall-kontroll tal-vultaġġ fi stat stabbli, għall-injezzjonijiet rapidi ta’ kurrent reattiv, għall-inerzja għall-istabbiltà tal-grilja lokali, għall-kurrent ta’ ċirkwit kort, għall-kapaċità ta’ startjar minn mitfi totali, għall-kapaċità ta’ operat ta’ network iżolat u għat-trażżin tal-ogħla quċċata</t>
        </is>
      </c>
      <c r="BV18" t="inlineStr">
        <is>
          <t/>
        </is>
      </c>
      <c r="BW18" t="inlineStr">
        <is>
          <t/>
        </is>
      </c>
      <c r="BX18" t="inlineStr">
        <is>
          <t/>
        </is>
      </c>
      <c r="BY18" t="inlineStr">
        <is>
          <t/>
        </is>
      </c>
      <c r="BZ18" s="2" t="inlineStr">
        <is>
          <t>usługa pomocnicza niezależna od częstotliwości</t>
        </is>
      </c>
      <c r="CA18" s="2" t="inlineStr">
        <is>
          <t>3</t>
        </is>
      </c>
      <c r="CB18" s="2" t="inlineStr">
        <is>
          <t/>
        </is>
      </c>
      <c r="CC18" t="inlineStr">
        <is>
          <t>usługa wykorzystywana przez operatora systemu przesyłowego lub operatora systemu dystrybucyjnego do regulacji napięcia w stanach ustalonych, szybkiego wstrzykiwania prądu biernego, zapewnienia inercji w celu zachowania stabilności sieci lokalnej, prądu zwarciowego, zdolności do rozruchu autonomicznego oraz pracy wyspowej</t>
        </is>
      </c>
      <c r="CD18" s="2" t="inlineStr">
        <is>
          <t>serviço de sistema não associado à frequência</t>
        </is>
      </c>
      <c r="CE18" s="2" t="inlineStr">
        <is>
          <t>3</t>
        </is>
      </c>
      <c r="CF18" s="2" t="inlineStr">
        <is>
          <t/>
        </is>
      </c>
      <c r="CG18" t="inlineStr">
        <is>
          <t>Serviço utilizado por um &lt;a href="https://iate.europa.eu/entry/result/2250949/pt" target="_blank"&gt;operador de rede de transporte&lt;/a&gt; ou por um &lt;a href="https://iate.europa.eu/entry/result/927530/pt" target="_blank"&gt;operador de rede de distribuição&lt;/a&gt; para controlo de tensão em estado estacionário, injeções rápidas de corrente reativa, inércia para a estabilidade da rede local, corrente de curto-circuito, &lt;a href="https://iate.europa.eu/entry/result/3552694/pt" target="_blank"&gt;capacidade de arranque autónomo&lt;/a&gt; e capacidade de &lt;a href="https://iate.europa.eu/entry/result/3552731/pt" target="_blank"&gt;funcionamento isolado&lt;/a&gt;.</t>
        </is>
      </c>
      <c r="CH18" s="2" t="inlineStr">
        <is>
          <t>serviciu de sistem care nu are ca scop stabilitatea frecvenței</t>
        </is>
      </c>
      <c r="CI18" s="2" t="inlineStr">
        <is>
          <t>3</t>
        </is>
      </c>
      <c r="CJ18" s="2" t="inlineStr">
        <is>
          <t/>
        </is>
      </c>
      <c r="CK18" t="inlineStr">
        <is>
          <t>serviciu utilizat de un&lt;a href="https://iate.europa.eu/entry/result/2250949/ro" target="_blank"&gt; operator de sistem de transport&lt;/a&gt; sau de un &lt;a href="https://iate.europa.eu/entry/result/927530/ro" target="_blank"&gt;operator de sistem de distribuție&lt;/a&gt; pentru reglajul tensiunii în regim 
staționar, pentru injecții rapide de curent reactiv, pentru inerție 
pentru stabilitatea rețelei locale, pentru curentul de scurtcircuit, 
capacitatea de pornire cu surse proprii și capacitatea de funcționare în
 regim insularizat</t>
        </is>
      </c>
      <c r="CL18" s="2" t="inlineStr">
        <is>
          <t>nefrekvenčná podporná služba</t>
        </is>
      </c>
      <c r="CM18" s="2" t="inlineStr">
        <is>
          <t>3</t>
        </is>
      </c>
      <c r="CN18" s="2" t="inlineStr">
        <is>
          <t/>
        </is>
      </c>
      <c r="CO18" t="inlineStr">
        <is>
          <t>služba, ktorú využíva prevádzkovateľ prenosovej sústavy alebo prevádzkovateľ distribučnej sústavy na zabezpečenie regulácie napätia v ustálenom stave, rýchleho prívodu jalového prúdu, zotrvačnosti pre lokálnu stabilitu siete, skratového prúdu, schopnosti štartu z tmy a schopnosti ostrovnej prevádzky</t>
        </is>
      </c>
      <c r="CP18" s="2" t="inlineStr">
        <is>
          <t>nefrekvenčna pomožna storitev</t>
        </is>
      </c>
      <c r="CQ18" s="2" t="inlineStr">
        <is>
          <t>3</t>
        </is>
      </c>
      <c r="CR18" s="2" t="inlineStr">
        <is>
          <t/>
        </is>
      </c>
      <c r="CS18" t="inlineStr">
        <is>
          <t>storitev, ki jo &lt;a href="https://iate.europa.eu/entry/result/2250949/sl" target="_blank"&gt;operater prenosnega sistema&lt;/a&gt; ali &lt;a href="https://iate.europa.eu/entry/result/927530/sl" target="_blank"&gt;operater distribucijskega sistema&lt;/a&gt; uporablja za regulacijo napetosti v ustaljenem stanju, hitre injekcije jalove moči, vztrajnost za stabilnost lokalnega omrežja, kratkostični tok, &lt;a href="https://iate.europa.eu/entry/result/3552694/sl" target="_blank"&gt;zmožnost zagona brez zunanjega vira napajanja&lt;/a&gt; in zmožnost &lt;a href="https://iate.europa.eu/entry/result/3552731/sl" target="_blank"&gt;otočnega obratovanja&lt;/a&gt;</t>
        </is>
      </c>
      <c r="CT18" s="2" t="inlineStr">
        <is>
          <t>icke-frekvensrelaterad stödtjänst</t>
        </is>
      </c>
      <c r="CU18" s="2" t="inlineStr">
        <is>
          <t>3</t>
        </is>
      </c>
      <c r="CV18" s="2" t="inlineStr">
        <is>
          <t/>
        </is>
      </c>
      <c r="CW18" t="inlineStr">
        <is>
          <t>tjänst som används av en systemansvarig för överförings- eller distributionssystem för spänningsreglering i stationärt tillstånd, snabba inmatningar av reaktiv effekt, tröghet för upprätthållande av stabiliteten i lokala nät, kortslutningsström, förmåga till dödnätsstart och till ö-drift</t>
        </is>
      </c>
    </row>
    <row r="19">
      <c r="A19" s="1" t="str">
        <f>HYPERLINK("https://iate.europa.eu/entry/result/3613492/all", "3613492")</f>
        <v>3613492</v>
      </c>
      <c r="B19" t="inlineStr">
        <is>
          <t>EUROPEAN UNION;ENVIRONMENT;SOCIAL QUESTIONS</t>
        </is>
      </c>
      <c r="C19" t="inlineStr">
        <is>
          <t>EUROPEAN UNION|European construction;ENVIRONMENT|environmental policy|climate change policy;SOCIAL QUESTIONS|social framework|social analysis|social impact;SOCIAL QUESTIONS|social framework|social situation</t>
        </is>
      </c>
      <c r="D19" t="inlineStr">
        <is>
          <t>yes</t>
        </is>
      </c>
      <c r="E19" t="inlineStr">
        <is>
          <t/>
        </is>
      </c>
      <c r="F19" s="2" t="inlineStr">
        <is>
          <t>социален план във връзка с климата</t>
        </is>
      </c>
      <c r="G19" s="2" t="inlineStr">
        <is>
          <t>3</t>
        </is>
      </c>
      <c r="H19" s="2" t="inlineStr">
        <is>
          <t/>
        </is>
      </c>
      <c r="I19" t="inlineStr">
        <is>
          <t/>
        </is>
      </c>
      <c r="J19" s="2" t="inlineStr">
        <is>
          <t>sociální klimatický plán</t>
        </is>
      </c>
      <c r="K19" s="2" t="inlineStr">
        <is>
          <t>3</t>
        </is>
      </c>
      <c r="L19" s="2" t="inlineStr">
        <is>
          <t/>
        </is>
      </c>
      <c r="M19" t="inlineStr">
        <is>
          <t>plán, který předloží každý členský stát EU Evropské komisi a který bude obsahovat soubor opatření a investic k řešení dopadu stanovení ceny uhlíku na 
zranitelné domácnosti, zranitelné mikropodniky a zranitelné uživatele 
dopravy s cílem zajistit cenově dostupné vytápění, chlazení a mobilitu a
 zároveň doplnit a urychlit nezbytná opatření ke splnění cílů Unie v 
oblasti klimatu</t>
        </is>
      </c>
      <c r="N19" s="2" t="inlineStr">
        <is>
          <t>social klimaplan</t>
        </is>
      </c>
      <c r="O19" s="2" t="inlineStr">
        <is>
          <t>3</t>
        </is>
      </c>
      <c r="P19" s="2" t="inlineStr">
        <is>
          <t/>
        </is>
      </c>
      <c r="Q19" t="inlineStr">
        <is>
          <t>plan, der forelægges Kommissionen af en medlemsstat, og som indeholder et
sammenhængende sæt eksisterende eller nye nationale foranstaltninger og investeringer til imødegåelse af
indvirkningen af &lt;a href="https://iate.europa.eu/entry/result/2232290/da" target="_blank"&gt;CO&lt;sub&gt;2&lt;/sub&gt;-prissætning&lt;/a&gt; på &lt;a href="https://iate.europa.eu/entry/result/3613503/da" target="_blank"&gt;sårbare husstande&lt;/a&gt;, &lt;a href="https://iate.europa.eu/entry/result/3613504/da" target="_blank"&gt;sårbare mikrovirksomheder&lt;/a&gt; og &lt;a href="https://iate.europa.eu/entry/result/3613511/da" target="_blank"&gt;sårbare transportbrugere&lt;/a&gt; med henblik på at sikre økonomisk
overkommelig opvarmning, køling og mobilitet og samtidig ledsage og fremskynde
de foranstaltninger, der er nødvendige for at opfylde &lt;a href="https://iate.europa.eu/entry/result/3591674/da" target="_blank"&gt;Unionens klimamål&lt;/a&gt;</t>
        </is>
      </c>
      <c r="R19" s="2" t="inlineStr">
        <is>
          <t>Klima-Sozialplan</t>
        </is>
      </c>
      <c r="S19" s="2" t="inlineStr">
        <is>
          <t>3</t>
        </is>
      </c>
      <c r="T19" s="2" t="inlineStr">
        <is>
          <t/>
        </is>
      </c>
      <c r="U19" t="inlineStr">
        <is>
          <t>der Kommission von einem Mitgliedstaat vorgelegter Plan, der ein in sich stimmiges Maßnahmen- und Investitionspaket umfasst, um den Auswirkungen der &lt;a href="https://iate.europa.eu/entry/result/2232290/all" target="_blank"&gt;CO2-Bepreisung&lt;/a&gt; auf &lt;a href="https://iate.europa.eu/entry/result/3613503/all" target="_blank"&gt;finanziell schwächere Haushalte&lt;/a&gt;, &lt;a href="https://iate.europa.eu/entry/result/3613504/all" target="_blank"&gt;finanziell schwächere Kleinstunternehmen&lt;/a&gt; und &lt;a href="https://iate.europa.eu/entry/result/3613511/all" target="_blank"&gt;finanziell schwächere Verkehrsnutzer&lt;/a&gt; zu begegnen und so bezahlbares Heizen und Kühlen sowie erschwingliche Mobilität zu gewährleisten; der gleichzeitig die zum Erreichen der &lt;a href="https://iate.europa.eu/entry/result/3591674/all" target="_blank"&gt;Klimaziele der Union&lt;/a&gt; notwendigen Maßnahmen begleitet, zu deren Beschleunigung er beiträgt</t>
        </is>
      </c>
      <c r="V19" s="2" t="inlineStr">
        <is>
          <t>κοινωνικό σχέδιο για το κλίμα</t>
        </is>
      </c>
      <c r="W19" s="2" t="inlineStr">
        <is>
          <t>2</t>
        </is>
      </c>
      <c r="X19" s="2" t="inlineStr">
        <is>
          <t/>
        </is>
      </c>
      <c r="Y19" t="inlineStr">
        <is>
          <t>σχέδιο που υποβάλλεται από κράτος μέλος στην Επιτροπή και περιέχει συνεκτική δέσμη μέτρων και επενδύσεων προς αντιμετώπιση των επιπτώσεων που προκύπτουν από την &lt;a href="https://iate.europa.eu/entry/result/2232290/en-el" target="_blank"&gt;τιμολόγηση του άνθρακα&lt;/a&gt; για τα &lt;a href="https://iate.europa.eu/entry/result/3613503/en-el" target="_blank"&gt;ευάλωτα νοικοκυριά&lt;/a&gt;, τις &lt;a href="https://iate.europa.eu/entry/result/3613504/en-el" target="_blank"&gt;ευάλωτες πολύ μικρές επιχειρήσεις&lt;/a&gt; και τους &lt;a href="https://iate.europa.eu/entry/result/3613511/en-el" target="_blank"&gt;ευάλωτους χρήστες των μεταφορών&lt;/a&gt;, προκειμένου να εξασφαλίζονται θέρμανση, ψύξη και κινητικότητα σε οικονομικά προσιτές τιμές, ενώ παράλληλα εφαρμόζονται και επιταχύνονται τα αναγκαία μέτρα με στόχο την επίτευξη των &lt;a href="https://iate.europa.eu/entry/result/3591674/en-el" target="_blank"&gt;ενωσιακών στόχων για το κλίμα&lt;/a&gt;</t>
        </is>
      </c>
      <c r="Z19" s="2" t="inlineStr">
        <is>
          <t>Social Climate Plan</t>
        </is>
      </c>
      <c r="AA19" s="2" t="inlineStr">
        <is>
          <t>3</t>
        </is>
      </c>
      <c r="AB19" s="2" t="inlineStr">
        <is>
          <t/>
        </is>
      </c>
      <c r="AC19" t="inlineStr">
        <is>
          <t>&lt;div&gt;plan submitted by a Member State to the Commission that contains a coherent 
set of existing or new national measures and 
investments to address the impact of &lt;a href="https://iate.europa.eu/entry/result/2232290/en" target="_blank"&gt;carbon pricing&lt;/a&gt; on 
&lt;a href="https://iate.europa.eu/entry/result/3613503/en" target="_blank"&gt;vulnerable households&lt;/a&gt;, &lt;a href="https://iate.europa.eu/entry/result/3613504/en" target="_blank"&gt;vulnerable micro-enterprises&lt;/a&gt; and&lt;a href="https://iate.europa.eu/entry/result/3613511/en" target="_blank"&gt; vulnerable transport users&lt;/a&gt; in 
order to ensure affordable heating, cooling and mobility, while accompanying and 
accelerating necessary measures to meet the &lt;a href="https://iate.europa.eu/entry/result/3591674/en" target="_blank"&gt;climate targets of the Union&lt;/a&gt;&lt;/div&gt;</t>
        </is>
      </c>
      <c r="AD19" s="2" t="inlineStr">
        <is>
          <t>plan social para el clima</t>
        </is>
      </c>
      <c r="AE19" s="2" t="inlineStr">
        <is>
          <t>3</t>
        </is>
      </c>
      <c r="AF19" s="2" t="inlineStr">
        <is>
          <t/>
        </is>
      </c>
      <c r="AG19" t="inlineStr">
        <is>
          <t>Plan que debe presentar cada Estado miembro a la Comisión y que incluye un conjunto coherente de medidas e inversiones para abordar el impacto de la &lt;a href="https://iate.europa.eu/entry/result/2232290/es" target="_blank"&gt;tarificación del carbono&lt;/a&gt; en los &lt;a href="https://iate.europa.eu/entry/result/3613503/es" target="_blank"&gt;hogares vulnerables&lt;/a&gt;, las &lt;a href="https://iate.europa.eu/entry/result/3613504/es" target="_blank"&gt;microempresas vulnerables&lt;/a&gt; y los &lt;a href="https://iate.europa.eu/entry/result/3613511/es" target="_blank"&gt;usuarios del transporte vulnerables&lt;/a&gt;, a fin de garantizar una calefacción, refrigeración y movilidad asequibles, acompañando y acelerando al mismo tiempo las medidas necesarias para cumplir los &lt;a href="https://iate.europa.eu/entry/result/3591674/es" target="_blank"&gt;objetivos climáticos de la Unión&lt;/a&gt;.</t>
        </is>
      </c>
      <c r="AH19" s="2" t="inlineStr">
        <is>
          <t>kliimameetmete sotsiaalkava</t>
        </is>
      </c>
      <c r="AI19" s="2" t="inlineStr">
        <is>
          <t>3</t>
        </is>
      </c>
      <c r="AJ19" s="2" t="inlineStr">
        <is>
          <t/>
        </is>
      </c>
      <c r="AK19" t="inlineStr">
        <is>
          <t>kava, mille liikmesriik esitab Euroopa Komisjonile ja mis sisaldab investeerimiskomponenti, mis edendab pikaajalist 
lahendust fossiilkütustest sõltuvuse vähendamiseks, ning millega nähakse ette ajutine otsene sissetulekutoetus ja antakse vähekaitstud leibkondadele, vähekaitstud mikroettevõtjatele ja 
vähekaitstud transpordikasutajatele vajalikud vahendid, et rahastada ja 
teha investeeringuid energiatõhususse, kütte ja jahutuse süsinikuheite 
vähendamisse ning heiteta ja vähese heitega sõidukitesse ja liikuvusse, ning mis aitab leevendada fossiilkütuste hinnatõusu mõju 
kõige vähem kaitstud isikutele ning seeläbi ennetada 
energiaostuvõimetust ja transpordivaesust üleminekuperioodil</t>
        </is>
      </c>
      <c r="AL19" s="2" t="inlineStr">
        <is>
          <t>ilmastotoimien sosiaalisen tuen suunnitelma</t>
        </is>
      </c>
      <c r="AM19" s="2" t="inlineStr">
        <is>
          <t>3</t>
        </is>
      </c>
      <c r="AN19" s="2" t="inlineStr">
        <is>
          <t/>
        </is>
      </c>
      <c r="AO19" t="inlineStr">
        <is>
          <t>kunkin jäsenvaltion komissiolle toimittama suunnitelma, joka sisältää johdonmukaisen joukon olemassa olevia tai uusia kansallisia toimenpiteitä ja investointeja, joilla puututaan &lt;a href="https://iate.europa.eu/entry/result/2232290/fi" target="_blank"&gt;hiilen hinnoittelun &lt;/a&gt;vaikutuksiin &lt;a href="https://iate.europa.eu/entry/result/3613503/fi" target="_blank"&gt;haavoittuviin kotitalouksiin&lt;/a&gt;, &lt;a href="https://iate.europa.eu/entry/result/3613504/fi" target="_blank"&gt;haavoittuviin mikroyrityksiin &lt;/a&gt;ja &lt;a href="https://iate.europa.eu/entry/result/3613511/fi" target="_blank"&gt;haavoittuviin liikenteen käyttäjiin&lt;/a&gt;, jotta voidaan varmistaa kohtuuhintainen lämmitys, jäähdytys ja liikkuminen siten, että samalla tuetaan ja nopeutetaan &lt;a href="https://iate.europa.eu/entry/result/3591674/fi" target="_blank"&gt;unionin ilmastotavoitteiden &lt;/a&gt;saavuttamiseen tarvittavia toimenpiteitä</t>
        </is>
      </c>
      <c r="AP19" s="2" t="inlineStr">
        <is>
          <t>plan social pour le climat</t>
        </is>
      </c>
      <c r="AQ19" s="2" t="inlineStr">
        <is>
          <t>3</t>
        </is>
      </c>
      <c r="AR19" s="2" t="inlineStr">
        <is>
          <t/>
        </is>
      </c>
      <c r="AS19" t="inlineStr">
        <is>
          <t>plan soumis par un État membre à la Commission contenant un ensemble cohérent de mesures et d’investissements nationaux, existants ou nouveaux, visant à répondre aux effets de la &lt;a href="https://iate.europa.eu/entry/result/2232290/fr" target="_blank"&gt;tarification du carbone&lt;/a&gt; sur les &lt;a href="https://iate.europa.eu/entry/result/3613503/fr" target="_blank"&gt;ménages vulnérables&lt;/a&gt;, les &lt;a href="https://iate.europa.eu/entry/result/3613504/fr" target="_blank"&gt;microentreprises vulnérables&lt;/a&gt; et les &lt;a href="https://iate.europa.eu/entry/result/3613511/fr" target="_blank"&gt;usagers vulnérables des transports&lt;/a&gt; afin de garantir des possibilités de chauffage, de refroidissement et de mobilité abordables tout en accompagnant et en accélérant les mesures nécessaires pour atteindre les &lt;a href="https://iate.europa.eu/entry/result/3591674/fr" target="_blank"&gt;objectifs climatiques de l’Union&lt;/a&gt;</t>
        </is>
      </c>
      <c r="AT19" s="2" t="inlineStr">
        <is>
          <t>Plean Aeráide Sóisialta</t>
        </is>
      </c>
      <c r="AU19" s="2" t="inlineStr">
        <is>
          <t>3</t>
        </is>
      </c>
      <c r="AV19" s="2" t="inlineStr">
        <is>
          <t/>
        </is>
      </c>
      <c r="AW19" t="inlineStr">
        <is>
          <t/>
        </is>
      </c>
      <c r="AX19" s="2" t="inlineStr">
        <is>
          <t>socijalni plan za klimatsku politiku</t>
        </is>
      </c>
      <c r="AY19" s="2" t="inlineStr">
        <is>
          <t>3</t>
        </is>
      </c>
      <c r="AZ19" s="2" t="inlineStr">
        <is>
          <t/>
        </is>
      </c>
      <c r="BA19" t="inlineStr">
        <is>
          <t/>
        </is>
      </c>
      <c r="BB19" s="2" t="inlineStr">
        <is>
          <t>Szociális Klímaterv</t>
        </is>
      </c>
      <c r="BC19" s="2" t="inlineStr">
        <is>
          <t>3</t>
        </is>
      </c>
      <c r="BD19" s="2" t="inlineStr">
        <is>
          <t>proposed</t>
        </is>
      </c>
      <c r="BE19" t="inlineStr">
        <is>
          <t/>
        </is>
      </c>
      <c r="BF19" s="2" t="inlineStr">
        <is>
          <t>piano sociale per il clima</t>
        </is>
      </c>
      <c r="BG19" s="2" t="inlineStr">
        <is>
          <t>3</t>
        </is>
      </c>
      <c r="BH19" s="2" t="inlineStr">
        <is>
          <t/>
        </is>
      </c>
      <c r="BI19" t="inlineStr">
        <is>
          <t>piano, presentato da uno Stato membro alla Commissione, contenente una serie coerente di misure e investimenti per far fronte all'impatto della fissazione del prezzo del carbonio sulle &lt;a href="https://iate.europa.eu/entry/slideshow/1631521339159/3613503/en-it" target="_blank"&gt;famiglie vulnerabili&lt;/a&gt;, sulle &lt;a href="https://iate.europa.eu/entry/result/3613504/en-it" target="_blank"&gt;microimprese vulnerabil&lt;/a&gt;i e sugli &lt;a href="https://iate.europa.eu/entry/result/3613511/en-it" target="_blank"&gt;utenti vulnerabili dei trasporti&lt;/a&gt;, ai fini dell'accessibilità economica del riscaldamento, del raffrescamento e della mobilità, accompagnando e accelerando nel contempo le misure necessarie per conseguire gli &lt;a href="https://iate.europa.eu/entry/result/3591674/en-it" target="_blank"&gt;obiettivi climatici dell'Unione&lt;/a&gt;</t>
        </is>
      </c>
      <c r="BJ19" s="2" t="inlineStr">
        <is>
          <t>socialinis klimato planas</t>
        </is>
      </c>
      <c r="BK19" s="2" t="inlineStr">
        <is>
          <t>3</t>
        </is>
      </c>
      <c r="BL19" s="2" t="inlineStr">
        <is>
          <t/>
        </is>
      </c>
      <c r="BM19" t="inlineStr">
        <is>
          <t>valstybės narės Komisijai teikiamas planas, apimantis nuoseklų esamų arba naujų priemonių ir investicijų rinkinį, kurio tikslas – mažinti anglies dioksido apmokestinimo poveikį pažeidžiamiems namų ūkiams, pažeidžiamoms labai mažoms įmonėms ir pažeidžiamiems transporto naudotojams, siekiant užtikrinti įperkamą šildymą, vėsinimą ir judumą, kartu papildant būtinas priemones ir paspartinant jų įgyvendinimą siekiant Sąjungos klimato srities tikslų</t>
        </is>
      </c>
      <c r="BN19" s="2" t="inlineStr">
        <is>
          <t>sociālais klimata plāns</t>
        </is>
      </c>
      <c r="BO19" s="2" t="inlineStr">
        <is>
          <t>3</t>
        </is>
      </c>
      <c r="BP19" s="2" t="inlineStr">
        <is>
          <t/>
        </is>
      </c>
      <c r="BQ19" t="inlineStr">
        <is>
          <t>plāns, ko dalībvalsts iesniedz Komisijai un kas ietver pastāvošu 
vai jaunu valsts pasākumu un investīciju saskaņotu kopumu, ar ko mazina 
oglekļa cenu noteikšanas ietekmi uz mazaizsargātām mājsaimniecībām, 
mazaizsargātiem mikrouzņēmumiem un mazaizsargātiem transporta 
lietotājiem, lai nodrošinātu cenas ziņā pieejamus siltumapgādes, 
aukstumapgādes un mobilitātes risinājumus, vienlaikus papildinot un 
paātrinot nepieciešamos pasākumus, lai sasniegtu Savienības klimata 
mērķrādītājus.</t>
        </is>
      </c>
      <c r="BR19" s="2" t="inlineStr">
        <is>
          <t>Pjan Soċjali għall-Klima</t>
        </is>
      </c>
      <c r="BS19" s="2" t="inlineStr">
        <is>
          <t>3</t>
        </is>
      </c>
      <c r="BT19" s="2" t="inlineStr">
        <is>
          <t/>
        </is>
      </c>
      <c r="BU19" t="inlineStr">
        <is>
          <t>pjan li Stat Membru jissottometti lill-Kummissjoni, li jkun fih sett koerenti ta' miżuri u ta' investimenti li jindirizzaw l-impatt tal-&lt;a href="https://iate.europa.eu/entry/result/2232290/mt" target="_blank"&gt;ipprezzar tal-karbonju&lt;/a&gt; fuq l-&lt;a href="https://iate.europa.eu/entry/result/3613503/mt" target="_blank"&gt;unitajiet domestiċi vulnerabbli&lt;/a&gt;, il-&lt;a href="https://iate.europa.eu/entry/result/3613504/mt" target="_blank"&gt;mikrointrapriżi vulnerabbli&lt;/a&gt; u l-&lt;a href="https://iate.europa.eu/entry/result/3613511/mt" target="_blank"&gt;utenti tat-trasport vulnerabbli&lt;/a&gt;, bil-għan li jiġu żgurati sistemi ta' tisħin, ta' tkessiħ u ta' mobbiltà affordabbli, filwaqt li jakkumpanjaw u jaċċelleraw il-miżuri neċessarji biex jintlaħqu l-&lt;a href="https://iate.europa.eu/entry/result/3591674/mt" target="_blank"&gt;miri klimatiċi tal-Unjoni Ewropea&lt;/a&gt;</t>
        </is>
      </c>
      <c r="BV19" s="2" t="inlineStr">
        <is>
          <t>sociaal klimaatplan</t>
        </is>
      </c>
      <c r="BW19" s="2" t="inlineStr">
        <is>
          <t>3</t>
        </is>
      </c>
      <c r="BX19" s="2" t="inlineStr">
        <is>
          <t/>
        </is>
      </c>
      <c r="BY19" t="inlineStr">
        <is>
          <t>plan dat een lidstaat indient bij de Commissie en dat een samenhangend pakket maatregelen en investeringen bevat om de gevolgen van koolstofbeprijzing voor kwetsbare huishoudens, kwetsbare micro-ondernemingen en kwetsbare vervoergebruikers aan te pakken, teneinde betaalbare verwarming, koeling en mobiliteit te waarborgen en tegelijkertijd de nodige maatregelen om de klimaatdoelstellingen van de Unie te verwezenlijken, te begeleiden en te versnellen</t>
        </is>
      </c>
      <c r="BZ19" s="2" t="inlineStr">
        <is>
          <t>plan społeczno-klimatyczny</t>
        </is>
      </c>
      <c r="CA19" s="2" t="inlineStr">
        <is>
          <t>3</t>
        </is>
      </c>
      <c r="CB19" s="2" t="inlineStr">
        <is>
          <t/>
        </is>
      </c>
      <c r="CC19" t="inlineStr">
        <is>
          <t>plan zawierający spójny zestaw środków i inwestycji mających na celu zaradzenie skutkom ustalania opłat za emisję gazów cieplarnianych dla znajdujących się w trudnej sytuacji gospodarstw domowych, mikroprzedsiębiorstw oraz użytkowników transportu, aby zapewnić przystępne cenowo ogrzewanie, chłodzenie i mobilność, jednocześnie wspomagając środki niezbędne do osiągnięcia celów klimatycznych Unii i przyspieszając ich realizację</t>
        </is>
      </c>
      <c r="CD19" s="2" t="inlineStr">
        <is>
          <t>Plano Social em matéria de Clima</t>
        </is>
      </c>
      <c r="CE19" s="2" t="inlineStr">
        <is>
          <t>3</t>
        </is>
      </c>
      <c r="CF19" s="2" t="inlineStr">
        <is>
          <t/>
        </is>
      </c>
      <c r="CG19" t="inlineStr">
        <is>
          <t>Plano apresentado por um Estado-membro à Comissão que contém um conjunto coerente de medidas e investimentos nacionais novos ou existentes para dar resposta ao impacto da tarifação do carbono nas famílias vulneráveis, nas microempresas vulneráveis e nos utilizadores vulneráveis de transportes, a fim de assegurar aquecimento, arrefecimento e mobilidade a preços acessíveis, acompanhando e acelerando simultaneamente as medidas necessárias para cumprir as metas climáticas da União.</t>
        </is>
      </c>
      <c r="CH19" s="2" t="inlineStr">
        <is>
          <t>plan social pentru climă</t>
        </is>
      </c>
      <c r="CI19" s="2" t="inlineStr">
        <is>
          <t>3</t>
        </is>
      </c>
      <c r="CJ19" s="2" t="inlineStr">
        <is>
          <t/>
        </is>
      </c>
      <c r="CK19" t="inlineStr">
        <is>
          <t>plan care este prezentat Comisiei Europene de fiecare stat
membru și care conține un set coerent de măsuri și de investiții existente sau
noi la nivel național menite să abordeze impactul &lt;a href="https://iate.europa.eu/entry/result/2232290/ro" target="_blank"&gt;stabilirii prețului carbonului&lt;/a&gt; asupra &lt;a href="https://iate.europa.eu/entry/result/3613503/ro" target="_blank"&gt;gospodăriilor vulnerabile&lt;/a&gt;, a&lt;a href="https://iate.europa.eu/entry/result/3613504/ro" target="_blank"&gt; microîntreprinderilor vulnerabile&lt;/a&gt; și a &lt;a href="https://iate.europa.eu/entry/result/3613511/ro" target="_blank"&gt;utilizatorilor de transport vulnerabili&lt;/a&gt;, astfel încât să
asigure încălzirea, răcirea și mobilitatea la prețuri accesibile, însoțind și
accelerând totodată măsurile necesare pentru îndeplinirea &lt;a href="https://iate.europa.eu/entry/result/3619400/ro" target="_blank"&gt;obiectivelor climatice ale Uniunii&lt;/a&gt;</t>
        </is>
      </c>
      <c r="CL19" s="2" t="inlineStr">
        <is>
          <t>sociálno-klimatický plán</t>
        </is>
      </c>
      <c r="CM19" s="2" t="inlineStr">
        <is>
          <t>3</t>
        </is>
      </c>
      <c r="CN19" s="2" t="inlineStr">
        <is>
          <t/>
        </is>
      </c>
      <c r="CO19" t="inlineStr">
        <is>
          <t>plán, ktorý predkladá členský štát Komisii a ktorý obsahuje ucelený súbor opatrení a investícií na riešenie vplyvu &lt;a href="https://iate.europa.eu/entry/result/2232290/sk" target="_blank"&gt;stanovovania cien uhlíka&lt;/a&gt; na &lt;a href="https://iate.europa.eu/entry/result/3613503/sk" target="_blank"&gt;zraniteľné domácnosti&lt;/a&gt;, &lt;a href="https://iate.europa.eu/entry/result/3613504/SK" target="_blank"&gt;zraniteľné mikropodniky&lt;/a&gt; a &lt;a href="https://iate.europa.eu/entry/result/3613511/sk" target="_blank"&gt;zraniteľných používateľov dopravy&lt;/a&gt; s cieľom zabezpečiť cenovo dostupné vykurovanie, chladenie a mobilitu a zároveň doplniť a zrýchliť opatrenia potrebné na splnenie &lt;a href="https://iate.europa.eu/entry/result/3591674/sk" target="_blank"&gt;cieľov Únie v oblasti klímy&lt;/a&gt;</t>
        </is>
      </c>
      <c r="CP19" s="2" t="inlineStr">
        <is>
          <t>socialni načrt za podnebje</t>
        </is>
      </c>
      <c r="CQ19" s="2" t="inlineStr">
        <is>
          <t>3</t>
        </is>
      </c>
      <c r="CR19" s="2" t="inlineStr">
        <is>
          <t/>
        </is>
      </c>
      <c r="CS19" t="inlineStr">
        <is>
          <t>&lt;div&gt;načrt, ki ga Komisiji predložijo države članice in v katerega vključijo usklajen sveženj ukrepov in naložb za obravnavanje vpliva &lt;a href="https://iate.europa.eu/entry/result/2232290/sl" target="_blank"&gt;oblikovanja cen ogljika&lt;/a&gt; na &lt;a href="https://iate.europa.eu/entry/result/3613503/sl" target="_blank"&gt;ranljiva gospodinjstva&lt;/a&gt;, &lt;a href="https://iate.europa.eu/entry/result/3613504/sl" target="_blank"&gt;ranljiva mikropodjetja&lt;/a&gt; in &lt;a href="https://iate.europa.eu/entry/result/3613511/sl" target="_blank"&gt;ranljive uporabnike prevoza&lt;/a&gt;, da se zagotovijo cenovno dostopno ogrevanje, hlajenje in mobilnost, hkrati pa spremljajo in pospešijo potrebni ukrepi, da se izpolnijo &lt;a href="https://iate.europa.eu/entry/result/3591674/sl" target="_blank"&gt;podnebni cilji Unije&lt;/a&gt;&lt;/div&gt;</t>
        </is>
      </c>
      <c r="CT19" s="2" t="inlineStr">
        <is>
          <t>social klimatplan</t>
        </is>
      </c>
      <c r="CU19" s="2" t="inlineStr">
        <is>
          <t>3</t>
        </is>
      </c>
      <c r="CV19" s="2" t="inlineStr">
        <is>
          <t/>
        </is>
      </c>
      <c r="CW19" t="inlineStr">
        <is>
          <t/>
        </is>
      </c>
    </row>
    <row r="20">
      <c r="A20" s="1" t="str">
        <f>HYPERLINK("https://iate.europa.eu/entry/result/3599873/all", "3599873")</f>
        <v>3599873</v>
      </c>
      <c r="B20" t="inlineStr">
        <is>
          <t>EUROPEAN UNION;ENVIRONMENT;ECONOMICS</t>
        </is>
      </c>
      <c r="C20" t="inlineStr">
        <is>
          <t>EUROPEAN UNION|EU finance;ENVIRONMENT|environmental policy|climate change policy;ECONOMICS|economic policy|economic support</t>
        </is>
      </c>
      <c r="D20" t="inlineStr">
        <is>
          <t>yes</t>
        </is>
      </c>
      <c r="E20" t="inlineStr">
        <is>
          <t/>
        </is>
      </c>
      <c r="F20" s="2" t="inlineStr">
        <is>
          <t>Социален фонд за климата</t>
        </is>
      </c>
      <c r="G20" s="2" t="inlineStr">
        <is>
          <t>3</t>
        </is>
      </c>
      <c r="H20" s="2" t="inlineStr">
        <is>
          <t/>
        </is>
      </c>
      <c r="I20" t="inlineStr">
        <is>
          <t/>
        </is>
      </c>
      <c r="J20" s="2" t="inlineStr">
        <is>
          <t>Sociální klimatický fond</t>
        </is>
      </c>
      <c r="K20" s="2" t="inlineStr">
        <is>
          <t>3</t>
        </is>
      </c>
      <c r="L20" s="2" t="inlineStr">
        <is>
          <t/>
        </is>
      </c>
      <c r="M20" t="inlineStr">
        <is>
          <t>fond EU, který má za cíl zmírnění sociálních a distribučních dopadů na ty nejzranitelnější domácnosti, mikropodniky a uživatele dopravy v 
důsledku &lt;a href="https://iate.europa.eu/entry/result/900795/cs" target="_blank"&gt;obchodování s emisemi&lt;/a&gt; ve dvou nových odvětvích budov a silniční
 dopravy</t>
        </is>
      </c>
      <c r="N20" s="2" t="inlineStr">
        <is>
          <t>Den Sociale Klimafond</t>
        </is>
      </c>
      <c r="O20" s="2" t="inlineStr">
        <is>
          <t>3</t>
        </is>
      </c>
      <c r="P20" s="2" t="inlineStr">
        <is>
          <t/>
        </is>
      </c>
      <c r="Q20" t="inlineStr">
        <is>
          <t>EU-fond for perioden fra 2026 til 2032, der har til formål at imødegå de sociale og fordelingsmæssige
konsekvenser for de mest sårbare husstande, mikrovirksomheder og transportbrugere
som følge af &lt;a href="https://iate.europa.eu/entry/result/900795/da" target="_blank"&gt;emissionshandelen&lt;/a&gt; for de to nye sektorer for bygninger og
vejtransport</t>
        </is>
      </c>
      <c r="R20" s="2" t="inlineStr">
        <is>
          <t>Klima-Sozialfonds</t>
        </is>
      </c>
      <c r="S20" s="2" t="inlineStr">
        <is>
          <t>3</t>
        </is>
      </c>
      <c r="T20" s="2" t="inlineStr">
        <is>
          <t/>
        </is>
      </c>
      <c r="U20" t="inlineStr">
        <is>
          <t>Fonds, um in erster Linie die sozialen und verteilungspolitischen Belastungen aufgrund der Preisauswirkungen des Emissionshandels für die Bereiche Gebäude und Straßenverkehr zu mindern und umweltverträgliche Investitionen zu fördern, um diese Belastungen zu verringern</t>
        </is>
      </c>
      <c r="V20" s="2" t="inlineStr">
        <is>
          <t>Κοινωνικό Ταμείο για το Κλίμα</t>
        </is>
      </c>
      <c r="W20" s="2" t="inlineStr">
        <is>
          <t>3</t>
        </is>
      </c>
      <c r="X20" s="2" t="inlineStr">
        <is>
          <t/>
        </is>
      </c>
      <c r="Y20" t="inlineStr">
        <is>
          <t>χρηματοδοτικό εργαλείο της ΕΕ για τη στήριξη των κρατών μελών κατά την αντιμετώπιση των κοινωνικών και διανεμητικών επιπτώσεων που προκύπτουν για τους πλέον ευάλωτους από την &lt;a href="https://iate.europa.eu/entry/result/900795/en-el" target="_blank"&gt;εμπορία δικαιωμάτων εκπομπών&lt;/a&gt; για τους δύο νέους κλάδους των κτιρίων και των οδικών μεταφορών</t>
        </is>
      </c>
      <c r="Z20" s="2" t="inlineStr">
        <is>
          <t>Climate Social Fund|
Social Climate Fund|
Climate Action Social Facility|
Social Facility for Climate Action|
Climate Action Social Facility Fund|
Climate Action Social Fund|
SCF</t>
        </is>
      </c>
      <c r="AA20" s="2" t="inlineStr">
        <is>
          <t>1|
4|
1|
1|
1|
1|
3</t>
        </is>
      </c>
      <c r="AB20" s="2" t="inlineStr">
        <is>
          <t xml:space="preserve">|
|
|
|
|
|
</t>
        </is>
      </c>
      <c r="AC20" t="inlineStr">
        <is>
          <t>EU fund for the period from 2026 to 2032 to support Member States in addressing the social and distributional impacts on the most vulnerable households,
micro-enterprises and transport users arising from the &lt;a href="https://iate.europa.eu/entry/result/900795/en" target="_blank"&gt;emissions trading&lt;/a&gt; for the two new sectors of buildings and road transport</t>
        </is>
      </c>
      <c r="AD20" s="2" t="inlineStr">
        <is>
          <t>Fondo Social para el Clima</t>
        </is>
      </c>
      <c r="AE20" s="2" t="inlineStr">
        <is>
          <t>3</t>
        </is>
      </c>
      <c r="AF20" s="2" t="inlineStr">
        <is>
          <t/>
        </is>
      </c>
      <c r="AG20" t="inlineStr">
        <is>
          <t>Instrumento financiero de la Unión Europea establecido con el objetivo de mitigar el impacto de la nueva tarificación del carbono sobre los precios y proporcionar financiación a los Estados miembros para apoyar sus políticas destinadas a abordar el impacto social del comercio de derechos de emisión en los &lt;a href="https://iate.europa.eu/entry/slideshow/1633704497704/3613503/es" target="_blank"&gt;hogares vulnerables&lt;time datetime="8.10.2021"&gt; (8.10.2021)&lt;/time&gt;&lt;/a&gt;, las microempresas vulnerables y los usuarios del transporte vulnerables.</t>
        </is>
      </c>
      <c r="AH20" s="2" t="inlineStr">
        <is>
          <t>kliimameetmete sotsiaalfond</t>
        </is>
      </c>
      <c r="AI20" s="2" t="inlineStr">
        <is>
          <t>3</t>
        </is>
      </c>
      <c r="AJ20" s="2" t="inlineStr">
        <is>
          <t/>
        </is>
      </c>
      <c r="AK20" t="inlineStr">
        <is>
          <t>ELi finantsvahend, mille kaudu saavad liikmesriigid toetada &lt;i&gt;vähekaitstud kodumajapidamisi &lt;/i&gt;&lt;a href="/entry/result/3613503/all" id="ENTRY_TO_ENTRY_CONVERTER" target="_blank"&gt;IATE:3613503&lt;/a&gt; , &lt;i&gt;transpordikasutajaid&lt;/i&gt; &lt;a href="/entry/result/3613511/all" id="ENTRY_TO_ENTRY_CONVERTER" target="_blank"&gt;IATE:3613511&lt;/a&gt; ja &lt;i&gt;mikroettevõtjaid&lt;/i&gt; &lt;a href="/entry/result/3613504/all" id="ENTRY_TO_ENTRY_CONVERTER" target="_blank"&gt;IATE:3613504&lt;/a&gt; , keda mõjutab &lt;i&gt;heitkogustega kauplemise&lt;/i&gt; &lt;a href="/entry/result/900795/all" id="ENTRY_TO_ENTRY_CONVERTER" target="_blank"&gt;IATE:900795&lt;/a&gt; laiendamine hoonetele ja transpordile</t>
        </is>
      </c>
      <c r="AL20" s="2" t="inlineStr">
        <is>
          <t>ilmastotoimien sosiaalirahasto|
sosiaalinen ilmastorahasto|
ilmastotoimien sosiaalisen tuen väline</t>
        </is>
      </c>
      <c r="AM20" s="2" t="inlineStr">
        <is>
          <t>2|
3|
2</t>
        </is>
      </c>
      <c r="AN20" s="2" t="inlineStr">
        <is>
          <t xml:space="preserve">|
preferred|
</t>
        </is>
      </c>
      <c r="AO20" t="inlineStr">
        <is>
          <t>kauden 2026–2032 EU-rahasto, josta annetaan jäsenvaltioille rahoitustukea niiden &lt;a href="https://iate.europa.eu/entry/result/3613492/fi" target="_blank"&gt;ilmastotoimien sosiaalisen tuen suunnitelmien&lt;/a&gt; sisältämiä toimenpiteitä ja investointeja varten</t>
        </is>
      </c>
      <c r="AP20" s="2" t="inlineStr">
        <is>
          <t>Fonds social pour le climat</t>
        </is>
      </c>
      <c r="AQ20" s="2" t="inlineStr">
        <is>
          <t>4</t>
        </is>
      </c>
      <c r="AR20" s="2" t="inlineStr">
        <is>
          <t/>
        </is>
      </c>
      <c r="AS20" t="inlineStr">
        <is>
          <t>fonds de l'UE pour la période 2025-2032 qui permettra d'octroyer aux États membres des financements expressément destinés à aider les citoyens européens les plus touchés ou les plus menacés par la précarité énergétique ou la précarité de la mobilité, à accompagner la mise en place de l’&lt;a href="https://iate.europa.eu/entry/result/900795/fr" target="_blank"&gt;échange de droits d’émission&lt;/a&gt; dans les secteurs du transport routier et du bâtiment</t>
        </is>
      </c>
      <c r="AT20" s="2" t="inlineStr">
        <is>
          <t>Ciste Aeráide Sóisialta</t>
        </is>
      </c>
      <c r="AU20" s="2" t="inlineStr">
        <is>
          <t>3</t>
        </is>
      </c>
      <c r="AV20" s="2" t="inlineStr">
        <is>
          <t/>
        </is>
      </c>
      <c r="AW20" t="inlineStr">
        <is>
          <t/>
        </is>
      </c>
      <c r="AX20" s="2" t="inlineStr">
        <is>
          <t>Socijalni fond za klimatsku politiku</t>
        </is>
      </c>
      <c r="AY20" s="2" t="inlineStr">
        <is>
          <t>3</t>
        </is>
      </c>
      <c r="AZ20" s="2" t="inlineStr">
        <is>
          <t/>
        </is>
      </c>
      <c r="BA20" t="inlineStr">
        <is>
          <t/>
        </is>
      </c>
      <c r="BB20" s="2" t="inlineStr">
        <is>
          <t>Szociális Klímaalap</t>
        </is>
      </c>
      <c r="BC20" s="2" t="inlineStr">
        <is>
          <t>3</t>
        </is>
      </c>
      <c r="BD20" s="2" t="inlineStr">
        <is>
          <t>proposed</t>
        </is>
      </c>
      <c r="BE20" t="inlineStr">
        <is>
          <t>uniós alap, amelynek
célja, hogy támogassa a tagállamokat a &lt;a href="https://iate.europa.eu/entry/result/900795/hu" target="_blank"&gt;kibocsátáskereskedelemnek&lt;/a&gt; az építőipari
és a közúti közlekedési ágazatra történő kiterjesztése által a legkiszolgáltatottabb
helyzetű háztartásokra, mikrovállalkozásokra és közlekedési felhasználókra
gyakorolt társadalmi és elosztási hatások kezelésében</t>
        </is>
      </c>
      <c r="BF20" s="2" t="inlineStr">
        <is>
          <t>Fondo sociale per il clima</t>
        </is>
      </c>
      <c r="BG20" s="2" t="inlineStr">
        <is>
          <t>3</t>
        </is>
      </c>
      <c r="BH20" s="2" t="inlineStr">
        <is>
          <t/>
        </is>
      </c>
      <c r="BI20" t="inlineStr">
        <is>
          <t>fondo UE inteso a fornire finanziamenti specifici agli Stati membri per sostenere i cittadini europei più colpiti o a rischio di povertà energetica o di mobilità, al fine di accompagnare l'introduzione dello &lt;a href="https://iate.europa.eu/entry/result/900795/en-it" target="_blank"&gt;scambio di quote di emissione&lt;/a&gt; nel settore dei trasporti stradali e dell'edilizia</t>
        </is>
      </c>
      <c r="BJ20" s="2" t="inlineStr">
        <is>
          <t>Socialinis klimato fondas</t>
        </is>
      </c>
      <c r="BK20" s="2" t="inlineStr">
        <is>
          <t>3</t>
        </is>
      </c>
      <c r="BL20" s="2" t="inlineStr">
        <is>
          <t/>
        </is>
      </c>
      <c r="BM20" t="inlineStr">
        <is>
          <t>fondas, kurio lėšomis valstybės narės galės padėti piliečiams finansuoti investicijas į energijos vartojimo efektyvumo didinimą, naujas šildymo ir vėsinimo sistemas ir švaresnį susisiekimą</t>
        </is>
      </c>
      <c r="BN20" s="2" t="inlineStr">
        <is>
          <t>Sociālais klimata fonds</t>
        </is>
      </c>
      <c r="BO20" s="2" t="inlineStr">
        <is>
          <t>3</t>
        </is>
      </c>
      <c r="BP20" s="2" t="inlineStr">
        <is>
          <t/>
        </is>
      </c>
      <c r="BQ20" t="inlineStr">
        <is>
          <t/>
        </is>
      </c>
      <c r="BR20" s="2" t="inlineStr">
        <is>
          <t>Fond Soċjali għall-Klima|
Faċilità Soċjali għall-Azzjoni Klimatika|
Fond Soċjali għall-Azzjoni Klimatika</t>
        </is>
      </c>
      <c r="BS20" s="2" t="inlineStr">
        <is>
          <t>3|
2|
2</t>
        </is>
      </c>
      <c r="BT20" s="2" t="inlineStr">
        <is>
          <t xml:space="preserve">preferred|
|
</t>
        </is>
      </c>
      <c r="BU20" t="inlineStr">
        <is>
          <t>strument finanzjarju tal-Unjoni Ewropea li jappoġġja lill-Istati Membri fl-indirizzar tal-impatti soċjali u distribuzzjonali fuq iċ-ċittadini Ewropej l-aktar vulnerabbli i.e. dawk l-iżjed milquta jew f’riskju ta’ &lt;a href="https://iate.europa.eu/entry/slideshow/1628503873876/2247916/mt" target="_blank"&gt;faqar enerġetiku&lt;/a&gt; jew ta’ mobbiltà bħal pereż. l-unitajiet domestiċi vulnerabbli bi dħul baxx u medju, minħabba l-estensjoni tal-&lt;a href="https://iate.europa.eu/entry/result/900795/mt" target="_blank"&gt;iskambju ta' kwoti tal-emissjonijiet&lt;/a&gt; għas-setturi tal-bini u tat-trasport bit-triq</t>
        </is>
      </c>
      <c r="BV20" s="2" t="inlineStr">
        <is>
          <t>Sociaal Klimaatfonds</t>
        </is>
      </c>
      <c r="BW20" s="2" t="inlineStr">
        <is>
          <t>3</t>
        </is>
      </c>
      <c r="BX20" s="2" t="inlineStr">
        <is>
          <t/>
        </is>
      </c>
      <c r="BY20" t="inlineStr">
        <is>
          <t>EU-fonds ter ondersteuning van de lidstaten bij de aanpak van de maatschappelijke en herverdelingseffecten op de meest kwetsbare huishoudens, micro-ondernemingen en vervoergebruikers als gevolg van de emissiehandel in de twee nieuwe sectoren van gebouwen en wegvervoer</t>
        </is>
      </c>
      <c r="BZ20" s="2" t="inlineStr">
        <is>
          <t>Społeczny Fundusz Klimatyczny|
SCF</t>
        </is>
      </c>
      <c r="CA20" s="2" t="inlineStr">
        <is>
          <t>3|
3</t>
        </is>
      </c>
      <c r="CB20" s="2" t="inlineStr">
        <is>
          <t xml:space="preserve">preferred|
</t>
        </is>
      </c>
      <c r="CC20" t="inlineStr">
        <is>
          <t>fundusz UE wspierający środki i inwestycje na rzecz znajdujących się w trudnej sytuacji gospodarstwom domowym, mikroprzedsiębiorstw i użytkowników transportu, na które włączenie emisji gazów cieplarnianych z budynków i transportu drogowego w zakres dyrektywy 2003/87/WE będzie wywierać szczególny wpływ, zwłaszcza gospodarstw domowych doświadczających ubóstwa energetycznego i obywateli, dla których transport publiczny nie jest rozwiązaniem alternatywnym wobec samochodów prywatnych (w regionach oddalonych i na obszarach wiejskich)</t>
        </is>
      </c>
      <c r="CD20" s="2" t="inlineStr">
        <is>
          <t>Fundo Social em matéria de Clima</t>
        </is>
      </c>
      <c r="CE20" s="2" t="inlineStr">
        <is>
          <t>3</t>
        </is>
      </c>
      <c r="CF20" s="2" t="inlineStr">
        <is>
          <t>preferred</t>
        </is>
      </c>
      <c r="CG20" t="inlineStr">
        <is>
          <t>Fundo da UE criado para audar os Estados-Membros a apoiar as famílias, microempresas e utilizadores de transportes mais vulneráveis afetados pela inclusão das emissões provenientes dos edifícios e do transporte rodoviário no &lt;a href="https://iate.europa.eu/entry/result/933374/pt" target="_blank"&gt;Sistema de Comércio de Licenças de Emissão da UE&lt;/a&gt;, mediante apoio ao rendimento e medidas e investimentos para garantir um aquecimento, arrefecimento e mobilidade sustentáveis e a preços acessíveis.</t>
        </is>
      </c>
      <c r="CH20" s="2" t="inlineStr">
        <is>
          <t>Fondul social pentru climă</t>
        </is>
      </c>
      <c r="CI20" s="2" t="inlineStr">
        <is>
          <t>3</t>
        </is>
      </c>
      <c r="CJ20" s="2" t="inlineStr">
        <is>
          <t/>
        </is>
      </c>
      <c r="CK20" t="inlineStr">
        <is>
          <t>fond UE instituit pe perioada 2026-2032 pentru a oferi sprijin financiar statelor membre pentru măsurile și investițiile incluse în&lt;a href="https://iate.europa.eu/entry/result/3613492/ro" target="_blank"&gt; planurile sociale pentru climă&lt;/a&gt; ale acestora</t>
        </is>
      </c>
      <c r="CL20" s="2" t="inlineStr">
        <is>
          <t>Sociálno-klimatický fond</t>
        </is>
      </c>
      <c r="CM20" s="2" t="inlineStr">
        <is>
          <t>3</t>
        </is>
      </c>
      <c r="CN20" s="2" t="inlineStr">
        <is>
          <t/>
        </is>
      </c>
      <c r="CO20" t="inlineStr">
        <is>
          <t>fond EÚ zriadený na obdobie 2026 až 2032 s cieľom poskytovať finančné prostriedky členským štátom na podporu ich politík na riešenie sociálnych vplyvov &lt;a href="https://iate.europa.eu/entry/result/900795/sk" target="_blank"&gt;obchodovania s emisiami&lt;/a&gt; v dvoch nových sektoroch budov a cestnej dopravy na zraniteľné domácnosti, mikropodniky a používateľov cestnej dopravy</t>
        </is>
      </c>
      <c r="CP20" s="2" t="inlineStr">
        <is>
          <t>Socialni sklad za podnebne ukrepe|
Socialni instrument za podnebne ukrepe|
Socialni sklad za podnebje</t>
        </is>
      </c>
      <c r="CQ20" s="2" t="inlineStr">
        <is>
          <t>3|
3|
3</t>
        </is>
      </c>
      <c r="CR20" s="2" t="inlineStr">
        <is>
          <t>|
|
preferred</t>
        </is>
      </c>
      <c r="CS20" t="inlineStr">
        <is>
          <t>sklad EU za podporo državam članicam pri obravnavanju socialnih in distribucijskih učinkov na najbolj ranljiva gospodinjstva, mikropodjetja in uporabnike prevoza, ki nastanejo zaradi &lt;a href="https://iate.europa.eu/entry/result/900795/sl" target="_blank"&gt;trgovanja z emisijami&lt;/a&gt; v obeh novih sektorjih stavb in cestnega prometa</t>
        </is>
      </c>
      <c r="CT20" s="2" t="inlineStr">
        <is>
          <t>social klimatfond</t>
        </is>
      </c>
      <c r="CU20" s="2" t="inlineStr">
        <is>
          <t>3</t>
        </is>
      </c>
      <c r="CV20" s="2" t="inlineStr">
        <is>
          <t/>
        </is>
      </c>
      <c r="CW20" t="inlineStr">
        <is>
          <t>finansiellt verktyg för att hantera en del av de sociala och fördelningsmässiga utmaningarna i samband med unionens gröna omställning när det gäller byggnad och vägtransporter</t>
        </is>
      </c>
    </row>
    <row r="21">
      <c r="A21" s="1" t="str">
        <f>HYPERLINK("https://iate.europa.eu/entry/result/3587146/all", "3587146")</f>
        <v>3587146</v>
      </c>
      <c r="B21" t="inlineStr">
        <is>
          <t>ENVIRONMENT;INDUSTRY</t>
        </is>
      </c>
      <c r="C21" t="inlineStr">
        <is>
          <t>ENVIRONMENT;INDUSTRY</t>
        </is>
      </c>
      <c r="D21" t="inlineStr">
        <is>
          <t>yes</t>
        </is>
      </c>
      <c r="E21" t="inlineStr">
        <is>
          <t/>
        </is>
      </c>
      <c r="F21" t="inlineStr">
        <is>
          <t/>
        </is>
      </c>
      <c r="G21" t="inlineStr">
        <is>
          <t/>
        </is>
      </c>
      <c r="H21" t="inlineStr">
        <is>
          <t/>
        </is>
      </c>
      <c r="I21" t="inlineStr">
        <is>
          <t/>
        </is>
      </c>
      <c r="J21" s="2" t="inlineStr">
        <is>
          <t>biologický materiál</t>
        </is>
      </c>
      <c r="K21" s="2" t="inlineStr">
        <is>
          <t>3</t>
        </is>
      </c>
      <c r="L21" s="2" t="inlineStr">
        <is>
          <t/>
        </is>
      </c>
      <c r="M21" t="inlineStr">
        <is>
          <t>materiály na bázi biologických zdrojů (např. dřevo, hospodářské plodiny nebo vlákna)</t>
        </is>
      </c>
      <c r="N21" s="2" t="inlineStr">
        <is>
          <t>biobaseret materiale</t>
        </is>
      </c>
      <c r="O21" s="2" t="inlineStr">
        <is>
          <t>3</t>
        </is>
      </c>
      <c r="P21" s="2" t="inlineStr">
        <is>
          <t/>
        </is>
      </c>
      <c r="Q21" t="inlineStr">
        <is>
          <t>materiale, der er frembragt ved reproducerbare råvarer, som stammer fra plantebiomasse eller animalsk biomasse</t>
        </is>
      </c>
      <c r="R21" s="2" t="inlineStr">
        <is>
          <t>biobasierter Rohstoff|
biogener Rohstoff|
Material auf biologischer Basis</t>
        </is>
      </c>
      <c r="S21" s="2" t="inlineStr">
        <is>
          <t>3|
3|
2</t>
        </is>
      </c>
      <c r="T21" s="2" t="inlineStr">
        <is>
          <t xml:space="preserve">|
|
</t>
        </is>
      </c>
      <c r="U21" t="inlineStr">
        <is>
          <t>pflanzlicher oder tierischer Rohstoff</t>
        </is>
      </c>
      <c r="V21" s="2" t="inlineStr">
        <is>
          <t>υλικό βιολογικής προέλευσης</t>
        </is>
      </c>
      <c r="W21" s="2" t="inlineStr">
        <is>
          <t>3</t>
        </is>
      </c>
      <c r="X21" s="2" t="inlineStr">
        <is>
          <t/>
        </is>
      </c>
      <c r="Y21" t="inlineStr">
        <is>
          <t>υλικό από ανανεώσιμες πρώτες ύλες οι οποίες προέρχονται από φυτική ή ζωική βιομάζα</t>
        </is>
      </c>
      <c r="Z21" s="2" t="inlineStr">
        <is>
          <t>bio-based material|
bio-sourced material</t>
        </is>
      </c>
      <c r="AA21" s="2" t="inlineStr">
        <is>
          <t>3|
3</t>
        </is>
      </c>
      <c r="AB21" s="2" t="inlineStr">
        <is>
          <t xml:space="preserve">preferred|
</t>
        </is>
      </c>
      <c r="AC21" t="inlineStr">
        <is>
          <t>material obtained from renewable raw materials originating from plant or animal biomass</t>
        </is>
      </c>
      <c r="AD21" s="2" t="inlineStr">
        <is>
          <t>material de base biológica|
material de origen biológico|
biomaterial</t>
        </is>
      </c>
      <c r="AE21" s="2" t="inlineStr">
        <is>
          <t>2|
2|
2</t>
        </is>
      </c>
      <c r="AF21" s="2" t="inlineStr">
        <is>
          <t xml:space="preserve">|
|
</t>
        </is>
      </c>
      <c r="AG21" t="inlineStr">
        <is>
          <t>Material obtenido a partir de biomasa, productos derivados de la biomasa o CO&lt;sub&gt;2&lt;/sub&gt;/metano derivado de procesos biológicos.</t>
        </is>
      </c>
      <c r="AH21" s="2" t="inlineStr">
        <is>
          <t>looduslik materjal|
bioressursipõhine materjal</t>
        </is>
      </c>
      <c r="AI21" s="2" t="inlineStr">
        <is>
          <t>2|
3</t>
        </is>
      </c>
      <c r="AJ21" s="2" t="inlineStr">
        <is>
          <t xml:space="preserve">|
</t>
        </is>
      </c>
      <c r="AK21" t="inlineStr">
        <is>
          <t/>
        </is>
      </c>
      <c r="AL21" s="2" t="inlineStr">
        <is>
          <t>biopohjainen materiaali</t>
        </is>
      </c>
      <c r="AM21" s="2" t="inlineStr">
        <is>
          <t>3</t>
        </is>
      </c>
      <c r="AN21" s="2" t="inlineStr">
        <is>
          <t/>
        </is>
      </c>
      <c r="AO21" t="inlineStr">
        <is>
          <t>biomassaan (esim. selluloosa, sokeriruoko, maissi) eli orgaaniseen raaka-aineseen perustuva materiaali</t>
        </is>
      </c>
      <c r="AP21" s="2" t="inlineStr">
        <is>
          <t>matériau biosourcé</t>
        </is>
      </c>
      <c r="AQ21" s="2" t="inlineStr">
        <is>
          <t>2</t>
        </is>
      </c>
      <c r="AR21" s="2" t="inlineStr">
        <is>
          <t/>
        </is>
      </c>
      <c r="AS21" t="inlineStr">
        <is>
          <t>matériau issu de la matière organique
renouvelable (biomasse), d’origine végétale ou animale</t>
        </is>
      </c>
      <c r="AT21" t="inlineStr">
        <is>
          <t/>
        </is>
      </c>
      <c r="AU21" t="inlineStr">
        <is>
          <t/>
        </is>
      </c>
      <c r="AV21" t="inlineStr">
        <is>
          <t/>
        </is>
      </c>
      <c r="AW21" t="inlineStr">
        <is>
          <t/>
        </is>
      </c>
      <c r="AX21" t="inlineStr">
        <is>
          <t/>
        </is>
      </c>
      <c r="AY21" t="inlineStr">
        <is>
          <t/>
        </is>
      </c>
      <c r="AZ21" t="inlineStr">
        <is>
          <t/>
        </is>
      </c>
      <c r="BA21" t="inlineStr">
        <is>
          <t/>
        </is>
      </c>
      <c r="BB21" s="2" t="inlineStr">
        <is>
          <t>bioalapú anyag</t>
        </is>
      </c>
      <c r="BC21" s="2" t="inlineStr">
        <is>
          <t>3</t>
        </is>
      </c>
      <c r="BD21" s="2" t="inlineStr">
        <is>
          <t/>
        </is>
      </c>
      <c r="BE21" t="inlineStr">
        <is>
          <t/>
        </is>
      </c>
      <c r="BF21" s="2" t="inlineStr">
        <is>
          <t>materiale a base biologica|
biomateriale</t>
        </is>
      </c>
      <c r="BG21" s="2" t="inlineStr">
        <is>
          <t>3|
2</t>
        </is>
      </c>
      <c r="BH21" s="2" t="inlineStr">
        <is>
          <t xml:space="preserve">|
</t>
        </is>
      </c>
      <c r="BI21" t="inlineStr">
        <is>
          <t>materiale a base di risorse biologiche</t>
        </is>
      </c>
      <c r="BJ21" s="2" t="inlineStr">
        <is>
          <t>biologinės kilmės medžiaga|
biožaliavinė medžiaga|
biologinė medžiaga</t>
        </is>
      </c>
      <c r="BK21" s="2" t="inlineStr">
        <is>
          <t>2|
3|
2</t>
        </is>
      </c>
      <c r="BL21" s="2" t="inlineStr">
        <is>
          <t xml:space="preserve">|
|
</t>
        </is>
      </c>
      <c r="BM21" t="inlineStr">
        <is>
          <t>iš augalų ar gyvūnų biomasės išgautų atsinaujinančiųjų žaliavų pagaminta medžiaga</t>
        </is>
      </c>
      <c r="BN21" s="2" t="inlineStr">
        <is>
          <t>biobāzēts materiāls</t>
        </is>
      </c>
      <c r="BO21" s="2" t="inlineStr">
        <is>
          <t>3</t>
        </is>
      </c>
      <c r="BP21" s="2" t="inlineStr">
        <is>
          <t/>
        </is>
      </c>
      <c r="BQ21" t="inlineStr">
        <is>
          <t/>
        </is>
      </c>
      <c r="BR21" s="2" t="inlineStr">
        <is>
          <t>materjal b'bażi bijoloġika</t>
        </is>
      </c>
      <c r="BS21" s="2" t="inlineStr">
        <is>
          <t>3</t>
        </is>
      </c>
      <c r="BT21" s="2" t="inlineStr">
        <is>
          <t/>
        </is>
      </c>
      <c r="BU21" t="inlineStr">
        <is>
          <t>materjal miksub minn materji primi rinnovabbli li joriġinaw mill-bijomassa tal-pjanti jew tal-annimali</t>
        </is>
      </c>
      <c r="BV21" s="2" t="inlineStr">
        <is>
          <t>materiaal van biologische oorsprong|
biogebaseerd materiaal</t>
        </is>
      </c>
      <c r="BW21" s="2" t="inlineStr">
        <is>
          <t>3|
3</t>
        </is>
      </c>
      <c r="BX21" s="2" t="inlineStr">
        <is>
          <t xml:space="preserve">|
</t>
        </is>
      </c>
      <c r="BY21" t="inlineStr">
        <is>
          <t>materiaal dat gemaakt is van hernieuwbare grondstoffen zoals zetmeel, suiker, cellulose, melkzuur, eiwitten of via micro-organismen</t>
        </is>
      </c>
      <c r="BZ21" s="2" t="inlineStr">
        <is>
          <t>materiał pochodzenia biologicznego</t>
        </is>
      </c>
      <c r="CA21" s="2" t="inlineStr">
        <is>
          <t>3</t>
        </is>
      </c>
      <c r="CB21" s="2" t="inlineStr">
        <is>
          <t/>
        </is>
      </c>
      <c r="CC21" t="inlineStr">
        <is>
          <t>materiał całkowicie lub częściowo uzyskany z biomasy</t>
        </is>
      </c>
      <c r="CD21" s="2" t="inlineStr">
        <is>
          <t>material de origem biológica|
biomaterial</t>
        </is>
      </c>
      <c r="CE21" s="2" t="inlineStr">
        <is>
          <t>3|
3</t>
        </is>
      </c>
      <c r="CF21" s="2" t="inlineStr">
        <is>
          <t xml:space="preserve">|
</t>
        </is>
      </c>
      <c r="CG21" t="inlineStr">
        <is>
          <t/>
        </is>
      </c>
      <c r="CH21" s="2" t="inlineStr">
        <is>
          <t>material din bioresurse</t>
        </is>
      </c>
      <c r="CI21" s="2" t="inlineStr">
        <is>
          <t>2</t>
        </is>
      </c>
      <c r="CJ21" s="2" t="inlineStr">
        <is>
          <t/>
        </is>
      </c>
      <c r="CK21" t="inlineStr">
        <is>
          <t>material bazat pe resurse biologice (cum ar fi lemnul, culturile sau fibrele), care poate fi utilizat pentru o gamă variată de produse (construcții, mobilă, hârtie, alimente, textile, substanțe chimice etc.) și pentru utilizări energetice (de exemplu, biocombustibili)</t>
        </is>
      </c>
      <c r="CL21" s="2" t="inlineStr">
        <is>
          <t>materiál na základe biologických zdrojov|
biologický materiál</t>
        </is>
      </c>
      <c r="CM21" s="2" t="inlineStr">
        <is>
          <t>2|
2</t>
        </is>
      </c>
      <c r="CN21" s="2" t="inlineStr">
        <is>
          <t xml:space="preserve">|
</t>
        </is>
      </c>
      <c r="CO21" t="inlineStr">
        <is>
          <t>materiály na základe biologických zdrojov (ako sú drevo, plodiny alebo vlákna)</t>
        </is>
      </c>
      <c r="CP21" s="2" t="inlineStr">
        <is>
          <t>biološki material|
material na biološki osnovi</t>
        </is>
      </c>
      <c r="CQ21" s="2" t="inlineStr">
        <is>
          <t>3|
3</t>
        </is>
      </c>
      <c r="CR21" s="2" t="inlineStr">
        <is>
          <t xml:space="preserve">|
</t>
        </is>
      </c>
      <c r="CS21" t="inlineStr">
        <is>
          <t>material iz obnovljive surovine,
katere izvor je rastlinska ali živalska biomasa</t>
        </is>
      </c>
      <c r="CT21" s="2" t="inlineStr">
        <is>
          <t>biobaserat material</t>
        </is>
      </c>
      <c r="CU21" s="2" t="inlineStr">
        <is>
          <t>3</t>
        </is>
      </c>
      <c r="CV21" s="2" t="inlineStr">
        <is>
          <t/>
        </is>
      </c>
      <c r="CW21" t="inlineStr">
        <is>
          <t>material som helt eller delvis härrör från biomassa</t>
        </is>
      </c>
    </row>
    <row r="22">
      <c r="A22" s="1" t="str">
        <f>HYPERLINK("https://iate.europa.eu/entry/result/3628485/all", "3628485")</f>
        <v>3628485</v>
      </c>
      <c r="B22" t="inlineStr">
        <is>
          <t>PRODUCTION, TECHNOLOGY AND RESEARCH;EUROPEAN UNION</t>
        </is>
      </c>
      <c r="C22" t="inlineStr">
        <is>
          <t>PRODUCTION, TECHNOLOGY AND RESEARCH|research and intellectual property|research|innovation;EUROPEAN UNION|European construction|deepening of the European Union|EU activity</t>
        </is>
      </c>
      <c r="D22" t="inlineStr">
        <is>
          <t>yes</t>
        </is>
      </c>
      <c r="E22" t="inlineStr">
        <is>
          <t/>
        </is>
      </c>
      <c r="F22" t="inlineStr">
        <is>
          <t/>
        </is>
      </c>
      <c r="G22" t="inlineStr">
        <is>
          <t/>
        </is>
      </c>
      <c r="H22" t="inlineStr">
        <is>
          <t/>
        </is>
      </c>
      <c r="I22" t="inlineStr">
        <is>
          <t/>
        </is>
      </c>
      <c r="J22" s="2" t="inlineStr">
        <is>
          <t>Nový evropský program inovací</t>
        </is>
      </c>
      <c r="K22" s="2" t="inlineStr">
        <is>
          <t>3</t>
        </is>
      </c>
      <c r="L22" s="2" t="inlineStr">
        <is>
          <t/>
        </is>
      </c>
      <c r="M22" t="inlineStr">
        <is>
          <t>program, jehož cílem je dostat Evropu do čela nové vlny deep tech inovací a startupů</t>
        </is>
      </c>
      <c r="N22" s="2" t="inlineStr">
        <is>
          <t>ny europæisk innovationsdagsorden</t>
        </is>
      </c>
      <c r="O22" s="2" t="inlineStr">
        <is>
          <t>3</t>
        </is>
      </c>
      <c r="P22" s="2" t="inlineStr">
        <is>
          <t/>
        </is>
      </c>
      <c r="Q22" t="inlineStr">
        <is>
          <t/>
        </is>
      </c>
      <c r="R22" s="2" t="inlineStr">
        <is>
          <t>neue europäische Innovationsagenda</t>
        </is>
      </c>
      <c r="S22" s="2" t="inlineStr">
        <is>
          <t>3</t>
        </is>
      </c>
      <c r="T22" s="2" t="inlineStr">
        <is>
          <t/>
        </is>
      </c>
      <c r="U22" t="inlineStr">
        <is>
          <t/>
        </is>
      </c>
      <c r="V22" s="2" t="inlineStr">
        <is>
          <t>νέο ευρωπαϊκό θεματολόγιο καινοτομίας</t>
        </is>
      </c>
      <c r="W22" s="2" t="inlineStr">
        <is>
          <t>3</t>
        </is>
      </c>
      <c r="X22" s="2" t="inlineStr">
        <is>
          <t/>
        </is>
      </c>
      <c r="Y22" t="inlineStr">
        <is>
          <t>Το νέο ευρωπαϊκό θεματολόγιο καινοτομίας επικεντρώνεται σε πέντε εμβληματικές πρωτοβουλίες: &lt;div&gt;— χρηματοδότηση επεκτεινόμενων επιχειρήσεων· &lt;/div&gt;&lt;div&gt;— διευκόλυνση της καινοτομίας μέσω χώρων πειραματισμού και δημοσίων συμβάσεων· &lt;/div&gt;&lt;div&gt;— επιτάχυνση και ενίσχυση της καινοτομίας στα ευρωπαϊκά οικοσυστήματα καινοτομίας σε ολόκληρη την ΕΕ και αντιμετώπιση του χάσματος καινοτομίας· &lt;/div&gt;&lt;div&gt;— προώθηση, προσέλκυση και διατήρηση ταλέντων· και &lt;/div&gt;&lt;div&gt;— βελτίωση των εργαλείων χάραξης πολιτικής&lt;/div&gt;</t>
        </is>
      </c>
      <c r="Z22" s="2" t="inlineStr">
        <is>
          <t>New European Innovation Agenda</t>
        </is>
      </c>
      <c r="AA22" s="2" t="inlineStr">
        <is>
          <t>3</t>
        </is>
      </c>
      <c r="AB22" s="2" t="inlineStr">
        <is>
          <t/>
        </is>
      </c>
      <c r="AC22" t="inlineStr">
        <is>
          <t/>
        </is>
      </c>
      <c r="AD22" s="2" t="inlineStr">
        <is>
          <t>Nueva Agenda Europea de Innovación</t>
        </is>
      </c>
      <c r="AE22" s="2" t="inlineStr">
        <is>
          <t>3</t>
        </is>
      </c>
      <c r="AF22" s="2" t="inlineStr">
        <is>
          <t/>
        </is>
      </c>
      <c r="AG22" t="inlineStr">
        <is>
          <t/>
        </is>
      </c>
      <c r="AH22" s="2" t="inlineStr">
        <is>
          <t>Euroopa uus innovatsioonikava</t>
        </is>
      </c>
      <c r="AI22" s="2" t="inlineStr">
        <is>
          <t>3</t>
        </is>
      </c>
      <c r="AJ22" s="2" t="inlineStr">
        <is>
          <t/>
        </is>
      </c>
      <c r="AK22" t="inlineStr">
        <is>
          <t>kava, mille abil seatakse Euroopa esirinda süvatehnoloogia innovatsiooni ja idufirmade uuel 
lainel ning mis aitab Euroopas välja töötada uusi tehnoloogialahendusi 
kõige pakilisemate ühiskonnaprobleemide lahendamiseks ja neid lahendusi 
turule tuua</t>
        </is>
      </c>
      <c r="AL22" s="2" t="inlineStr">
        <is>
          <t>uusi eurooppalainen innovaatio-ohjelma</t>
        </is>
      </c>
      <c r="AM22" s="2" t="inlineStr">
        <is>
          <t>3</t>
        </is>
      </c>
      <c r="AN22" s="2" t="inlineStr">
        <is>
          <t/>
        </is>
      </c>
      <c r="AO22" t="inlineStr">
        <is>
          <t>ohjelma, jolla Eurooppa pyritään viemään syväteknologian uuden innovointi- ja startup-aallon eturintamaan ja joka auttaa Eurooppaa kehittämään ja tuomaan markkinoille uusia teknologioita vastaamaan kiireellisimpiin yhteiskunnallisiin haasteisiin</t>
        </is>
      </c>
      <c r="AP22" s="2" t="inlineStr">
        <is>
          <t>nouveau programme européen d'innovation</t>
        </is>
      </c>
      <c r="AQ22" s="2" t="inlineStr">
        <is>
          <t>4</t>
        </is>
      </c>
      <c r="AR22" s="2" t="inlineStr">
        <is>
          <t/>
        </is>
      </c>
      <c r="AS22" t="inlineStr">
        <is>
          <t>initiative dont l'objectif est d'aider l'Europe à développer et à mettre sur le marché de nouvelles technologies apportant des solutions aux problèmes sociétaux les plus pressants, afin de faire de l'Union un acteur de premier plan sur la scène mondiale de l'innovation</t>
        </is>
      </c>
      <c r="AT22" t="inlineStr">
        <is>
          <t/>
        </is>
      </c>
      <c r="AU22" t="inlineStr">
        <is>
          <t/>
        </is>
      </c>
      <c r="AV22" t="inlineStr">
        <is>
          <t/>
        </is>
      </c>
      <c r="AW22" t="inlineStr">
        <is>
          <t/>
        </is>
      </c>
      <c r="AX22" s="2" t="inlineStr">
        <is>
          <t>Novi europski program za inovacije</t>
        </is>
      </c>
      <c r="AY22" s="2" t="inlineStr">
        <is>
          <t>3</t>
        </is>
      </c>
      <c r="AZ22" s="2" t="inlineStr">
        <is>
          <t/>
        </is>
      </c>
      <c r="BA22" t="inlineStr">
        <is>
          <t/>
        </is>
      </c>
      <c r="BB22" s="2" t="inlineStr">
        <is>
          <t>új európai innovációs menetrend</t>
        </is>
      </c>
      <c r="BC22" s="2" t="inlineStr">
        <is>
          <t>3</t>
        </is>
      </c>
      <c r="BD22" s="2" t="inlineStr">
        <is>
          <t/>
        </is>
      </c>
      <c r="BE22" t="inlineStr">
        <is>
          <t/>
        </is>
      </c>
      <c r="BF22" s="2" t="inlineStr">
        <is>
          <t>nuova agenda europea per l'innovazione</t>
        </is>
      </c>
      <c r="BG22" s="2" t="inlineStr">
        <is>
          <t>3</t>
        </is>
      </c>
      <c r="BH22" s="2" t="inlineStr">
        <is>
          <t/>
        </is>
      </c>
      <c r="BI22" t="inlineStr">
        <is>
          <t>pacchetto coerente di 25 azioni specifiche volte ad accelerare lo sviluppo e l'espansione
dell'innovazione in tutta l'Unione tramite un migliore accesso ai finanziamenti, nuovi spazi di sperimentazione normativa, la creazione di "valli regionali dell'innovazione", iniziative di formazione e il sostegno alla creazione ed esecuzione di politiche pubbliche negli Stati membri</t>
        </is>
      </c>
      <c r="BJ22" s="2" t="inlineStr">
        <is>
          <t>Naujoji Europos inovacijų darbotvarkė</t>
        </is>
      </c>
      <c r="BK22" s="2" t="inlineStr">
        <is>
          <t>3</t>
        </is>
      </c>
      <c r="BL22" s="2" t="inlineStr">
        <is>
          <t/>
        </is>
      </c>
      <c r="BM22" t="inlineStr">
        <is>
          <t/>
        </is>
      </c>
      <c r="BN22" s="2" t="inlineStr">
        <is>
          <t>jaunā Eiropas Inovācijas programma</t>
        </is>
      </c>
      <c r="BO22" s="2" t="inlineStr">
        <is>
          <t>3</t>
        </is>
      </c>
      <c r="BP22" s="2" t="inlineStr">
        <is>
          <t/>
        </is>
      </c>
      <c r="BQ22" t="inlineStr">
        <is>
          <t/>
        </is>
      </c>
      <c r="BR22" t="inlineStr">
        <is>
          <t/>
        </is>
      </c>
      <c r="BS22" t="inlineStr">
        <is>
          <t/>
        </is>
      </c>
      <c r="BT22" t="inlineStr">
        <is>
          <t/>
        </is>
      </c>
      <c r="BU22" t="inlineStr">
        <is>
          <t/>
        </is>
      </c>
      <c r="BV22" t="inlineStr">
        <is>
          <t/>
        </is>
      </c>
      <c r="BW22" t="inlineStr">
        <is>
          <t/>
        </is>
      </c>
      <c r="BX22" t="inlineStr">
        <is>
          <t/>
        </is>
      </c>
      <c r="BY22" t="inlineStr">
        <is>
          <t/>
        </is>
      </c>
      <c r="BZ22" s="2" t="inlineStr">
        <is>
          <t>Nowy europejski plan na rzecz innowacji</t>
        </is>
      </c>
      <c r="CA22" s="2" t="inlineStr">
        <is>
          <t>3</t>
        </is>
      </c>
      <c r="CB22" s="2" t="inlineStr">
        <is>
          <t/>
        </is>
      </c>
      <c r="CC22" t="inlineStr">
        <is>
          <t/>
        </is>
      </c>
      <c r="CD22" s="2" t="inlineStr">
        <is>
          <t>Nova Agenda Europeia para a Inovação</t>
        </is>
      </c>
      <c r="CE22" s="2" t="inlineStr">
        <is>
          <t>3</t>
        </is>
      </c>
      <c r="CF22" s="2" t="inlineStr">
        <is>
          <t/>
        </is>
      </c>
      <c r="CG22" t="inlineStr">
        <is>
          <t>Iniciativa da Comissão Europeia com a qual a União Europeia visa liderar uma nova vaga de inovação de &lt;a href="https://iate.europa.eu/entry/result/3576862/all" target="_blank"&gt;tecnologia profunda&lt;/a&gt;.</t>
        </is>
      </c>
      <c r="CH22" t="inlineStr">
        <is>
          <t/>
        </is>
      </c>
      <c r="CI22" t="inlineStr">
        <is>
          <t/>
        </is>
      </c>
      <c r="CJ22" t="inlineStr">
        <is>
          <t/>
        </is>
      </c>
      <c r="CK22" t="inlineStr">
        <is>
          <t/>
        </is>
      </c>
      <c r="CL22" s="2" t="inlineStr">
        <is>
          <t>nový európsky inovačný program</t>
        </is>
      </c>
      <c r="CM22" s="2" t="inlineStr">
        <is>
          <t>3</t>
        </is>
      </c>
      <c r="CN22" s="2" t="inlineStr">
        <is>
          <t/>
        </is>
      </c>
      <c r="CO22" t="inlineStr">
        <is>
          <t>program v oblasti inovácií, ktorého cieľom je, aby sa Únia dostala na čelo novej vlny špičkových technologických inovácií a startupov</t>
        </is>
      </c>
      <c r="CP22" s="2" t="inlineStr">
        <is>
          <t>novi evropski program za inovacije</t>
        </is>
      </c>
      <c r="CQ22" s="2" t="inlineStr">
        <is>
          <t>3</t>
        </is>
      </c>
      <c r="CR22" s="2" t="inlineStr">
        <is>
          <t/>
        </is>
      </c>
      <c r="CS22" t="inlineStr">
        <is>
          <t/>
        </is>
      </c>
      <c r="CT22" s="2" t="inlineStr">
        <is>
          <t>ny europeisk agenda för innovation</t>
        </is>
      </c>
      <c r="CU22" s="2" t="inlineStr">
        <is>
          <t>3</t>
        </is>
      </c>
      <c r="CV22" s="2" t="inlineStr">
        <is>
          <t/>
        </is>
      </c>
      <c r="CW22" t="inlineStr">
        <is>
          <t/>
        </is>
      </c>
    </row>
    <row r="23">
      <c r="A23" s="1" t="str">
        <f>HYPERLINK("https://iate.europa.eu/entry/result/3528297/all", "3528297")</f>
        <v>3528297</v>
      </c>
      <c r="B23" t="inlineStr">
        <is>
          <t>EUROPEAN UNION</t>
        </is>
      </c>
      <c r="C23" t="inlineStr">
        <is>
          <t>EUROPEAN UNION</t>
        </is>
      </c>
      <c r="D23" t="inlineStr">
        <is>
          <t>yes</t>
        </is>
      </c>
      <c r="E23" t="inlineStr">
        <is>
          <t/>
        </is>
      </c>
      <c r="F23" t="inlineStr">
        <is>
          <t/>
        </is>
      </c>
      <c r="G23" t="inlineStr">
        <is>
          <t/>
        </is>
      </c>
      <c r="H23" t="inlineStr">
        <is>
          <t/>
        </is>
      </c>
      <c r="I23" t="inlineStr">
        <is>
          <t/>
        </is>
      </c>
      <c r="J23" s="2" t="inlineStr">
        <is>
          <t>cíl pro celou Unii|
celounijní cíl</t>
        </is>
      </c>
      <c r="K23" s="2" t="inlineStr">
        <is>
          <t>3|
3</t>
        </is>
      </c>
      <c r="L23" s="2" t="inlineStr">
        <is>
          <t xml:space="preserve">|
</t>
        </is>
      </c>
      <c r="M23" t="inlineStr">
        <is>
          <t/>
        </is>
      </c>
      <c r="N23" t="inlineStr">
        <is>
          <t/>
        </is>
      </c>
      <c r="O23" t="inlineStr">
        <is>
          <t/>
        </is>
      </c>
      <c r="P23" t="inlineStr">
        <is>
          <t/>
        </is>
      </c>
      <c r="Q23" t="inlineStr">
        <is>
          <t/>
        </is>
      </c>
      <c r="R23" t="inlineStr">
        <is>
          <t/>
        </is>
      </c>
      <c r="S23" t="inlineStr">
        <is>
          <t/>
        </is>
      </c>
      <c r="T23" t="inlineStr">
        <is>
          <t/>
        </is>
      </c>
      <c r="U23" t="inlineStr">
        <is>
          <t/>
        </is>
      </c>
      <c r="V23" s="2" t="inlineStr">
        <is>
          <t>στόχος σε κλίμακα Ευρωπαϊκής Ένωσης</t>
        </is>
      </c>
      <c r="W23" s="2" t="inlineStr">
        <is>
          <t>3</t>
        </is>
      </c>
      <c r="X23" s="2" t="inlineStr">
        <is>
          <t/>
        </is>
      </c>
      <c r="Y23" t="inlineStr">
        <is>
          <t/>
        </is>
      </c>
      <c r="Z23" s="2" t="inlineStr">
        <is>
          <t>European Union-wide target|
Union-wide target</t>
        </is>
      </c>
      <c r="AA23" s="2" t="inlineStr">
        <is>
          <t>3|
3</t>
        </is>
      </c>
      <c r="AB23" s="2" t="inlineStr">
        <is>
          <t xml:space="preserve">obsolete|
</t>
        </is>
      </c>
      <c r="AC23" t="inlineStr">
        <is>
          <t/>
        </is>
      </c>
      <c r="AD23" t="inlineStr">
        <is>
          <t/>
        </is>
      </c>
      <c r="AE23" t="inlineStr">
        <is>
          <t/>
        </is>
      </c>
      <c r="AF23" t="inlineStr">
        <is>
          <t/>
        </is>
      </c>
      <c r="AG23" t="inlineStr">
        <is>
          <t/>
        </is>
      </c>
      <c r="AH23" s="2" t="inlineStr">
        <is>
          <t>kogu ELi hõlmav eesmärk|
kogu liitu hõlmav eesmärk</t>
        </is>
      </c>
      <c r="AI23" s="2" t="inlineStr">
        <is>
          <t>3|
3</t>
        </is>
      </c>
      <c r="AJ23" s="2" t="inlineStr">
        <is>
          <t xml:space="preserve">|
</t>
        </is>
      </c>
      <c r="AK23" t="inlineStr">
        <is>
          <t/>
        </is>
      </c>
      <c r="AL23" t="inlineStr">
        <is>
          <t/>
        </is>
      </c>
      <c r="AM23" t="inlineStr">
        <is>
          <t/>
        </is>
      </c>
      <c r="AN23" t="inlineStr">
        <is>
          <t/>
        </is>
      </c>
      <c r="AO23" t="inlineStr">
        <is>
          <t/>
        </is>
      </c>
      <c r="AP23" s="2" t="inlineStr">
        <is>
          <t>objectifs uni-européens</t>
        </is>
      </c>
      <c r="AQ23" s="2" t="inlineStr">
        <is>
          <t>3</t>
        </is>
      </c>
      <c r="AR23" s="2" t="inlineStr">
        <is>
          <t/>
        </is>
      </c>
      <c r="AS23" t="inlineStr">
        <is>
          <t/>
        </is>
      </c>
      <c r="AT23" t="inlineStr">
        <is>
          <t/>
        </is>
      </c>
      <c r="AU23" t="inlineStr">
        <is>
          <t/>
        </is>
      </c>
      <c r="AV23" t="inlineStr">
        <is>
          <t/>
        </is>
      </c>
      <c r="AW23" t="inlineStr">
        <is>
          <t/>
        </is>
      </c>
      <c r="AX23" t="inlineStr">
        <is>
          <t/>
        </is>
      </c>
      <c r="AY23" t="inlineStr">
        <is>
          <t/>
        </is>
      </c>
      <c r="AZ23" t="inlineStr">
        <is>
          <t/>
        </is>
      </c>
      <c r="BA23" t="inlineStr">
        <is>
          <t/>
        </is>
      </c>
      <c r="BB23" t="inlineStr">
        <is>
          <t/>
        </is>
      </c>
      <c r="BC23" t="inlineStr">
        <is>
          <t/>
        </is>
      </c>
      <c r="BD23" t="inlineStr">
        <is>
          <t/>
        </is>
      </c>
      <c r="BE23" t="inlineStr">
        <is>
          <t/>
        </is>
      </c>
      <c r="BF23" t="inlineStr">
        <is>
          <t/>
        </is>
      </c>
      <c r="BG23" t="inlineStr">
        <is>
          <t/>
        </is>
      </c>
      <c r="BH23" t="inlineStr">
        <is>
          <t/>
        </is>
      </c>
      <c r="BI23" t="inlineStr">
        <is>
          <t/>
        </is>
      </c>
      <c r="BJ23" t="inlineStr">
        <is>
          <t/>
        </is>
      </c>
      <c r="BK23" t="inlineStr">
        <is>
          <t/>
        </is>
      </c>
      <c r="BL23" t="inlineStr">
        <is>
          <t/>
        </is>
      </c>
      <c r="BM23" t="inlineStr">
        <is>
          <t/>
        </is>
      </c>
      <c r="BN23" t="inlineStr">
        <is>
          <t/>
        </is>
      </c>
      <c r="BO23" t="inlineStr">
        <is>
          <t/>
        </is>
      </c>
      <c r="BP23" t="inlineStr">
        <is>
          <t/>
        </is>
      </c>
      <c r="BQ23" t="inlineStr">
        <is>
          <t/>
        </is>
      </c>
      <c r="BR23" s="2" t="inlineStr">
        <is>
          <t>mira għall-Unjoni Ewropea kollha|
mira għall-Unjoni kollha</t>
        </is>
      </c>
      <c r="BS23" s="2" t="inlineStr">
        <is>
          <t>3|
3</t>
        </is>
      </c>
      <c r="BT23" s="2" t="inlineStr">
        <is>
          <t xml:space="preserve">|
</t>
        </is>
      </c>
      <c r="BU23" t="inlineStr">
        <is>
          <t/>
        </is>
      </c>
      <c r="BV23" t="inlineStr">
        <is>
          <t/>
        </is>
      </c>
      <c r="BW23" t="inlineStr">
        <is>
          <t/>
        </is>
      </c>
      <c r="BX23" t="inlineStr">
        <is>
          <t/>
        </is>
      </c>
      <c r="BY23" t="inlineStr">
        <is>
          <t/>
        </is>
      </c>
      <c r="BZ23" s="2" t="inlineStr">
        <is>
          <t>ogólnounijny cel</t>
        </is>
      </c>
      <c r="CA23" s="2" t="inlineStr">
        <is>
          <t>3</t>
        </is>
      </c>
      <c r="CB23" s="2" t="inlineStr">
        <is>
          <t/>
        </is>
      </c>
      <c r="CC23" t="inlineStr">
        <is>
          <t/>
        </is>
      </c>
      <c r="CD23" t="inlineStr">
        <is>
          <t/>
        </is>
      </c>
      <c r="CE23" t="inlineStr">
        <is>
          <t/>
        </is>
      </c>
      <c r="CF23" t="inlineStr">
        <is>
          <t/>
        </is>
      </c>
      <c r="CG23" t="inlineStr">
        <is>
          <t/>
        </is>
      </c>
      <c r="CH23" t="inlineStr">
        <is>
          <t/>
        </is>
      </c>
      <c r="CI23" t="inlineStr">
        <is>
          <t/>
        </is>
      </c>
      <c r="CJ23" t="inlineStr">
        <is>
          <t/>
        </is>
      </c>
      <c r="CK23" t="inlineStr">
        <is>
          <t/>
        </is>
      </c>
      <c r="CL23" s="2" t="inlineStr">
        <is>
          <t>cieľ na úrovni Únie|
celoúnijný cieľ</t>
        </is>
      </c>
      <c r="CM23" s="2" t="inlineStr">
        <is>
          <t>3|
3</t>
        </is>
      </c>
      <c r="CN23" s="2" t="inlineStr">
        <is>
          <t xml:space="preserve">|
</t>
        </is>
      </c>
      <c r="CO23" t="inlineStr">
        <is>
          <t/>
        </is>
      </c>
      <c r="CP23" t="inlineStr">
        <is>
          <t/>
        </is>
      </c>
      <c r="CQ23" t="inlineStr">
        <is>
          <t/>
        </is>
      </c>
      <c r="CR23" t="inlineStr">
        <is>
          <t/>
        </is>
      </c>
      <c r="CS23" t="inlineStr">
        <is>
          <t/>
        </is>
      </c>
      <c r="CT23" t="inlineStr">
        <is>
          <t/>
        </is>
      </c>
      <c r="CU23" t="inlineStr">
        <is>
          <t/>
        </is>
      </c>
      <c r="CV23" t="inlineStr">
        <is>
          <t/>
        </is>
      </c>
      <c r="CW23" t="inlineStr">
        <is>
          <t/>
        </is>
      </c>
    </row>
    <row r="24">
      <c r="A24" s="1" t="str">
        <f>HYPERLINK("https://iate.europa.eu/entry/result/3639142/all", "3639142")</f>
        <v>3639142</v>
      </c>
      <c r="B24" t="inlineStr">
        <is>
          <t>TRADE</t>
        </is>
      </c>
      <c r="C24" t="inlineStr">
        <is>
          <t>TRADE|marketing|marketing</t>
        </is>
      </c>
      <c r="D24" t="inlineStr">
        <is>
          <t>yes</t>
        </is>
      </c>
      <c r="E24" t="inlineStr">
        <is>
          <t/>
        </is>
      </c>
      <c r="F24" t="inlineStr">
        <is>
          <t/>
        </is>
      </c>
      <c r="G24" t="inlineStr">
        <is>
          <t/>
        </is>
      </c>
      <c r="H24" t="inlineStr">
        <is>
          <t/>
        </is>
      </c>
      <c r="I24" t="inlineStr">
        <is>
          <t/>
        </is>
      </c>
      <c r="J24" s="2" t="inlineStr">
        <is>
          <t>označení udržitelnosti|
značka udržitelnosti</t>
        </is>
      </c>
      <c r="K24" s="2" t="inlineStr">
        <is>
          <t>3|
3</t>
        </is>
      </c>
      <c r="L24" s="2" t="inlineStr">
        <is>
          <t>|
preferred</t>
        </is>
      </c>
      <c r="M24" t="inlineStr">
        <is>
          <t>jakákoli dobrovolná značka důvěry, značka kvality nebo ekvivalentní značka, ať veřejná či soukromá, jejímž cílem je odlišit a propagovat produkt, postup nebo podnik s odkazem na jeho environmentální či sociální aspekty nebo obojí To se nevztahuje na žádné povinné označení požadované dle práva Unie nebo vnitrostátního práva;</t>
        </is>
      </c>
      <c r="N24" s="2" t="inlineStr">
        <is>
          <t>bæredygtighedsmærke</t>
        </is>
      </c>
      <c r="O24" s="2" t="inlineStr">
        <is>
          <t>3</t>
        </is>
      </c>
      <c r="P24" s="2" t="inlineStr">
        <is>
          <t/>
        </is>
      </c>
      <c r="Q24" t="inlineStr">
        <is>
          <t>frivillige kvalitetscertificeringer, kvalitetsmærker eller tilsvarende, enten offentlige eller private, der har til formål at fremhæve og promovere et produkt, en proces eller en virksomhed under henvisning til deres miljømæssige eller sociale aspekter eller begge aspekter</t>
        </is>
      </c>
      <c r="R24" t="inlineStr">
        <is>
          <t/>
        </is>
      </c>
      <c r="S24" t="inlineStr">
        <is>
          <t/>
        </is>
      </c>
      <c r="T24" t="inlineStr">
        <is>
          <t/>
        </is>
      </c>
      <c r="U24" t="inlineStr">
        <is>
          <t/>
        </is>
      </c>
      <c r="V24" t="inlineStr">
        <is>
          <t/>
        </is>
      </c>
      <c r="W24" t="inlineStr">
        <is>
          <t/>
        </is>
      </c>
      <c r="X24" t="inlineStr">
        <is>
          <t/>
        </is>
      </c>
      <c r="Y24" t="inlineStr">
        <is>
          <t/>
        </is>
      </c>
      <c r="Z24" s="2" t="inlineStr">
        <is>
          <t>sustainability label</t>
        </is>
      </c>
      <c r="AA24" s="2" t="inlineStr">
        <is>
          <t>3</t>
        </is>
      </c>
      <c r="AB24" s="2" t="inlineStr">
        <is>
          <t/>
        </is>
      </c>
      <c r="AC24" t="inlineStr">
        <is>
          <t>voluntary trust mark, quality mark or equivalent, either public or private, that aims to set apart and promote a product, a process or a business with reference to its environmental or social aspects or both</t>
        </is>
      </c>
      <c r="AD24" s="2" t="inlineStr">
        <is>
          <t>etiqueta de sostenibilidad</t>
        </is>
      </c>
      <c r="AE24" s="2" t="inlineStr">
        <is>
          <t>3</t>
        </is>
      </c>
      <c r="AF24" s="2" t="inlineStr">
        <is>
          <t/>
        </is>
      </c>
      <c r="AG24" t="inlineStr">
        <is>
          <t>Toda marca de confianza, marca de calidad o
 equivalente, con carácter voluntario y público o privado, que tenga por
 objeto diferenciar y promocionar un producto, un proceso o una empresa 
con referencia a sus aspectos medioambientales o sociales, o a ambos.</t>
        </is>
      </c>
      <c r="AH24" s="2" t="inlineStr">
        <is>
          <t>kestlikkusmärgis</t>
        </is>
      </c>
      <c r="AI24" s="2" t="inlineStr">
        <is>
          <t>3</t>
        </is>
      </c>
      <c r="AJ24" s="2" t="inlineStr">
        <is>
          <t/>
        </is>
      </c>
      <c r="AK24" t="inlineStr">
        <is>
          <t>vabatahtlik avalik-õiguslik või eraõiguslik usaldusmärk, kvaliteedimärk või võrdväärne märk, mille eesmärk on eristada ja reklaamida toodet, protsessi või ettevõtet selle keskkonna- või sotsiaalsete aspektide või mõlema poolest</t>
        </is>
      </c>
      <c r="AL24" s="2" t="inlineStr">
        <is>
          <t>kestävyysmerkintä</t>
        </is>
      </c>
      <c r="AM24" s="2" t="inlineStr">
        <is>
          <t>3</t>
        </is>
      </c>
      <c r="AN24" s="2" t="inlineStr">
        <is>
          <t/>
        </is>
      </c>
      <c r="AO24" t="inlineStr">
        <is>
          <t>mikä tahansa vapaaehtoinen julkinen tai yksityinen luotettavuusmerkintä, laatumerkintä tai vastaava, jonka tarkoituksena on erottaa tuote, prosessi tai yritys muista ja edistää sen myyntiä viittaamalla sen ympäristö- tai sosiaalisiin näkökohtiin tai molempiin</t>
        </is>
      </c>
      <c r="AP24" t="inlineStr">
        <is>
          <t/>
        </is>
      </c>
      <c r="AQ24" t="inlineStr">
        <is>
          <t/>
        </is>
      </c>
      <c r="AR24" t="inlineStr">
        <is>
          <t/>
        </is>
      </c>
      <c r="AS24" t="inlineStr">
        <is>
          <t/>
        </is>
      </c>
      <c r="AT24" t="inlineStr">
        <is>
          <t/>
        </is>
      </c>
      <c r="AU24" t="inlineStr">
        <is>
          <t/>
        </is>
      </c>
      <c r="AV24" t="inlineStr">
        <is>
          <t/>
        </is>
      </c>
      <c r="AW24" t="inlineStr">
        <is>
          <t/>
        </is>
      </c>
      <c r="AX24" t="inlineStr">
        <is>
          <t/>
        </is>
      </c>
      <c r="AY24" t="inlineStr">
        <is>
          <t/>
        </is>
      </c>
      <c r="AZ24" t="inlineStr">
        <is>
          <t/>
        </is>
      </c>
      <c r="BA24" t="inlineStr">
        <is>
          <t/>
        </is>
      </c>
      <c r="BB24" s="2" t="inlineStr">
        <is>
          <t>fenntarthatósági címke</t>
        </is>
      </c>
      <c r="BC24" s="2" t="inlineStr">
        <is>
          <t>3</t>
        </is>
      </c>
      <c r="BD24" s="2" t="inlineStr">
        <is>
          <t/>
        </is>
      </c>
      <c r="BE24" t="inlineStr">
        <is>
          <t>olyan – állami vagy magánszektorbeli – önkéntes bizalmi jegy, 
minőségjelzés vagy annak megfelelő jelzés, amely valamely termék, 
eljárás vagy vállalkozás környezeti vagy társadalmi szempontok, illetve 
mindkettő alapján történő megkülönböztetésére és népszerűsítésére 
irányul. Az uniós vagy a nemzeti jog alapján kötelezően előírt címkék 
nem tartoznak ide</t>
        </is>
      </c>
      <c r="BF24" t="inlineStr">
        <is>
          <t/>
        </is>
      </c>
      <c r="BG24" t="inlineStr">
        <is>
          <t/>
        </is>
      </c>
      <c r="BH24" t="inlineStr">
        <is>
          <t/>
        </is>
      </c>
      <c r="BI24" t="inlineStr">
        <is>
          <t/>
        </is>
      </c>
      <c r="BJ24" s="2" t="inlineStr">
        <is>
          <t>tvarumo ženklas</t>
        </is>
      </c>
      <c r="BK24" s="2" t="inlineStr">
        <is>
          <t>3</t>
        </is>
      </c>
      <c r="BL24" s="2" t="inlineStr">
        <is>
          <t/>
        </is>
      </c>
      <c r="BM24" t="inlineStr">
        <is>
          <t>savanoriškas viešas ar privatus patikimumo ženklas, kokybės ženklas ar lygiavertis ženklas, kuriuo siekiama aplinkosauginiu ir (arba) socialiniu aspektu išskirti ir propaguoti produktą, procesą ar įmonę</t>
        </is>
      </c>
      <c r="BN24" t="inlineStr">
        <is>
          <t/>
        </is>
      </c>
      <c r="BO24" t="inlineStr">
        <is>
          <t/>
        </is>
      </c>
      <c r="BP24" t="inlineStr">
        <is>
          <t/>
        </is>
      </c>
      <c r="BQ24" t="inlineStr">
        <is>
          <t/>
        </is>
      </c>
      <c r="BR24" s="2" t="inlineStr">
        <is>
          <t>tikketta tas-sostenibbiltà</t>
        </is>
      </c>
      <c r="BS24" s="2" t="inlineStr">
        <is>
          <t>3</t>
        </is>
      </c>
      <c r="BT24" s="2" t="inlineStr">
        <is>
          <t/>
        </is>
      </c>
      <c r="BU24" t="inlineStr">
        <is>
          <t>kwalunkwe marka ta’ fiduċja volontarja, marka ta’ kwalità jew ekwivalenti, pubblika jew privata, li għandha l-għan li tiddistingwi u tippromwovi prodott, proċess jew negozju b’referenza għall-aspetti ambjentali jew soċjali jew it-tnejn li huma</t>
        </is>
      </c>
      <c r="BV24" t="inlineStr">
        <is>
          <t/>
        </is>
      </c>
      <c r="BW24" t="inlineStr">
        <is>
          <t/>
        </is>
      </c>
      <c r="BX24" t="inlineStr">
        <is>
          <t/>
        </is>
      </c>
      <c r="BY24" t="inlineStr">
        <is>
          <t/>
        </is>
      </c>
      <c r="BZ24" t="inlineStr">
        <is>
          <t/>
        </is>
      </c>
      <c r="CA24" t="inlineStr">
        <is>
          <t/>
        </is>
      </c>
      <c r="CB24" t="inlineStr">
        <is>
          <t/>
        </is>
      </c>
      <c r="CC24" t="inlineStr">
        <is>
          <t/>
        </is>
      </c>
      <c r="CD24" s="2" t="inlineStr">
        <is>
          <t>rótulo de sustentabilidade</t>
        </is>
      </c>
      <c r="CE24" s="2" t="inlineStr">
        <is>
          <t>3</t>
        </is>
      </c>
      <c r="CF24" s="2" t="inlineStr">
        <is>
          <t/>
        </is>
      </c>
      <c r="CG24" t="inlineStr">
        <is>
          <t>Qualquer marca de confiança, marca de qualidade ou equivalente voluntária, pública ou privada, que visa separar e promover um produto, um processo ou uma empresa por referência aos seus aspetos ambientais ou sociais, ou ambos.</t>
        </is>
      </c>
      <c r="CH24" s="2" t="inlineStr">
        <is>
          <t>etichetă de sustenabilitate</t>
        </is>
      </c>
      <c r="CI24" s="2" t="inlineStr">
        <is>
          <t>3</t>
        </is>
      </c>
      <c r="CJ24" s="2" t="inlineStr">
        <is>
          <t/>
        </is>
      </c>
      <c r="CK24" t="inlineStr">
        <is>
          <t>certificat voluntar, marcă de calitate sau echivalent, public(ă) sau privat(ă), care urmărește să distingă și să promoveze un produs, un proces sau o întreprindere în ceea ce privește aspectele sale de mediu sau sociale sau ambele</t>
        </is>
      </c>
      <c r="CL24" t="inlineStr">
        <is>
          <t/>
        </is>
      </c>
      <c r="CM24" t="inlineStr">
        <is>
          <t/>
        </is>
      </c>
      <c r="CN24" t="inlineStr">
        <is>
          <t/>
        </is>
      </c>
      <c r="CO24" t="inlineStr">
        <is>
          <t/>
        </is>
      </c>
      <c r="CP24" s="2" t="inlineStr">
        <is>
          <t>znak trajnostnosti</t>
        </is>
      </c>
      <c r="CQ24" s="2" t="inlineStr">
        <is>
          <t>3</t>
        </is>
      </c>
      <c r="CR24" s="2" t="inlineStr">
        <is>
          <t/>
        </is>
      </c>
      <c r="CS24" t="inlineStr">
        <is>
          <t>vsak prostovoljni znak zaupanja, kakovosti ali podobno, bodisi javni ali zasebni, katerega namen je izdelek, postopek ali podjetje izpostaviti in promovirati s sklicevanjem na njegove okoljske ali družbene vidike ali oboje</t>
        </is>
      </c>
      <c r="CT24" t="inlineStr">
        <is>
          <t/>
        </is>
      </c>
      <c r="CU24" t="inlineStr">
        <is>
          <t/>
        </is>
      </c>
      <c r="CV24" t="inlineStr">
        <is>
          <t/>
        </is>
      </c>
      <c r="CW24" t="inlineStr">
        <is>
          <t/>
        </is>
      </c>
    </row>
    <row r="25">
      <c r="A25" s="1" t="str">
        <f>HYPERLINK("https://iate.europa.eu/entry/result/3639258/all", "3639258")</f>
        <v>3639258</v>
      </c>
      <c r="B25" t="inlineStr">
        <is>
          <t>ENVIRONMENT</t>
        </is>
      </c>
      <c r="C25" t="inlineStr">
        <is>
          <t>ENVIRONMENT|environmental policy|climate change policy;ENVIRONMENT|environmental policy</t>
        </is>
      </c>
      <c r="D25" t="inlineStr">
        <is>
          <t>yes</t>
        </is>
      </c>
      <c r="E25" t="inlineStr">
        <is>
          <t/>
        </is>
      </c>
      <c r="F25" t="inlineStr">
        <is>
          <t/>
        </is>
      </c>
      <c r="G25" t="inlineStr">
        <is>
          <t/>
        </is>
      </c>
      <c r="H25" t="inlineStr">
        <is>
          <t/>
        </is>
      </c>
      <c r="I25" t="inlineStr">
        <is>
          <t/>
        </is>
      </c>
      <c r="J25" s="2" t="inlineStr">
        <is>
          <t>inovativní technologie pro nulové čisté emise</t>
        </is>
      </c>
      <c r="K25" s="2" t="inlineStr">
        <is>
          <t>3</t>
        </is>
      </c>
      <c r="L25" s="2" t="inlineStr">
        <is>
          <t/>
        </is>
      </c>
      <c r="M25" t="inlineStr">
        <is>
          <t>technologie, která splňuje definici &lt;a href="https://iate.europa.eu/entry/result/3633800/cs" target="_blank"&gt;technologie pro nulové čisté emise&lt;/a&gt;, s tou výjimkou, že nedosáhla úrovně technologické
připravenosti alespoň 8, a která zahrnuje skutečné inovace, jež nejsou v
současné době na trhu dostupné a jsou dostatečně pokročilé na to, aby mohly být
vyzkoušeny v kontrolovaném prostředí</t>
        </is>
      </c>
      <c r="N25" t="inlineStr">
        <is>
          <t/>
        </is>
      </c>
      <c r="O25" t="inlineStr">
        <is>
          <t/>
        </is>
      </c>
      <c r="P25" t="inlineStr">
        <is>
          <t/>
        </is>
      </c>
      <c r="Q25" t="inlineStr">
        <is>
          <t/>
        </is>
      </c>
      <c r="R25" t="inlineStr">
        <is>
          <t/>
        </is>
      </c>
      <c r="S25" t="inlineStr">
        <is>
          <t/>
        </is>
      </c>
      <c r="T25" t="inlineStr">
        <is>
          <t/>
        </is>
      </c>
      <c r="U25" t="inlineStr">
        <is>
          <t/>
        </is>
      </c>
      <c r="V25" s="2" t="inlineStr">
        <is>
          <t>καινοτόμα τεχνολογία μηδενικών καθαρών εκπομπών</t>
        </is>
      </c>
      <c r="W25" s="2" t="inlineStr">
        <is>
          <t>3</t>
        </is>
      </c>
      <c r="X25" s="2" t="inlineStr">
        <is>
          <t/>
        </is>
      </c>
      <c r="Y25" t="inlineStr">
        <is>
          <t>τεχνολογία που πληροί τον ορισμό των «&lt;a href="https://iate.europa.eu/entry/result/3633800/en-el" target="_blank"&gt;τεχνολογιών μηδενικών καθαρών εκπομπών&lt;/a&gt;», με τη διαφορά ότι δεν έχει φθάσει σε επίπεδο τεχνολογικής ετοιμότητας τουλάχιστον 8, και η οποία περιλαμβάνει πραγματική καινοτομία που δεν είναι επί του παρόντος διαθέσιμη στην αγορά και είναι αρκετά προηγμένη ώστε να υποβληθεί σε δοκιμή σε ελεγχόμενο περιβάλλον</t>
        </is>
      </c>
      <c r="Z25" s="2" t="inlineStr">
        <is>
          <t>innovative net-zero technology</t>
        </is>
      </c>
      <c r="AA25" s="2" t="inlineStr">
        <is>
          <t>3</t>
        </is>
      </c>
      <c r="AB25" s="2" t="inlineStr">
        <is>
          <t/>
        </is>
      </c>
      <c r="AC25" t="inlineStr">
        <is>
          <t>technology which satisfies the definition of ‘&lt;a href="https://iate.europa.eu/entry/result/3633800/en" target="_blank"&gt;net-zero technology&lt;/a&gt;’, except that it has not reached a technology readiness level of at least 8, and which comprises genuine
innovation, is not currently available on the market and is advanced
enough to be tested in a controlled environment</t>
        </is>
      </c>
      <c r="AD25" t="inlineStr">
        <is>
          <t/>
        </is>
      </c>
      <c r="AE25" t="inlineStr">
        <is>
          <t/>
        </is>
      </c>
      <c r="AF25" t="inlineStr">
        <is>
          <t/>
        </is>
      </c>
      <c r="AG25" t="inlineStr">
        <is>
          <t/>
        </is>
      </c>
      <c r="AH25" s="2" t="inlineStr">
        <is>
          <t>innovatiivne nullnetotehnoloogia</t>
        </is>
      </c>
      <c r="AI25" s="2" t="inlineStr">
        <is>
          <t>3</t>
        </is>
      </c>
      <c r="AJ25" s="2" t="inlineStr">
        <is>
          <t/>
        </is>
      </c>
      <c r="AK25" t="inlineStr">
        <is>
          <t>tehnoloogia, mis vastab &lt;a href="https://iate.europa.eu/entry/result/3633800/et" target="_blank"&gt;nullnetotehnoloogia &lt;/a&gt;määratlusele,
 kuid mis ei ole jõudnud tehnoloogilise valmiduse tasemeni vähemalt 8 ja mis hõlmab
 tegelikku innovatsiooni, mis ei ole praegu turul saadaval ja on piisavalt kõrgel tasemel,
 et seda katsetada kontrollitud keskkonnas</t>
        </is>
      </c>
      <c r="AL25" t="inlineStr">
        <is>
          <t/>
        </is>
      </c>
      <c r="AM25" t="inlineStr">
        <is>
          <t/>
        </is>
      </c>
      <c r="AN25" t="inlineStr">
        <is>
          <t/>
        </is>
      </c>
      <c r="AO25" t="inlineStr">
        <is>
          <t/>
        </is>
      </c>
      <c r="AP25" t="inlineStr">
        <is>
          <t/>
        </is>
      </c>
      <c r="AQ25" t="inlineStr">
        <is>
          <t/>
        </is>
      </c>
      <c r="AR25" t="inlineStr">
        <is>
          <t/>
        </is>
      </c>
      <c r="AS25" t="inlineStr">
        <is>
          <t/>
        </is>
      </c>
      <c r="AT25" t="inlineStr">
        <is>
          <t/>
        </is>
      </c>
      <c r="AU25" t="inlineStr">
        <is>
          <t/>
        </is>
      </c>
      <c r="AV25" t="inlineStr">
        <is>
          <t/>
        </is>
      </c>
      <c r="AW25" t="inlineStr">
        <is>
          <t/>
        </is>
      </c>
      <c r="AX25" t="inlineStr">
        <is>
          <t/>
        </is>
      </c>
      <c r="AY25" t="inlineStr">
        <is>
          <t/>
        </is>
      </c>
      <c r="AZ25" t="inlineStr">
        <is>
          <t/>
        </is>
      </c>
      <c r="BA25" t="inlineStr">
        <is>
          <t/>
        </is>
      </c>
      <c r="BB25" t="inlineStr">
        <is>
          <t/>
        </is>
      </c>
      <c r="BC25" t="inlineStr">
        <is>
          <t/>
        </is>
      </c>
      <c r="BD25" t="inlineStr">
        <is>
          <t/>
        </is>
      </c>
      <c r="BE25" t="inlineStr">
        <is>
          <t/>
        </is>
      </c>
      <c r="BF25" t="inlineStr">
        <is>
          <t/>
        </is>
      </c>
      <c r="BG25" t="inlineStr">
        <is>
          <t/>
        </is>
      </c>
      <c r="BH25" t="inlineStr">
        <is>
          <t/>
        </is>
      </c>
      <c r="BI25" t="inlineStr">
        <is>
          <t/>
        </is>
      </c>
      <c r="BJ25" s="2" t="inlineStr">
        <is>
          <t>inovatyvi poveikio klimatui neutralizavimo technologija</t>
        </is>
      </c>
      <c r="BK25" s="2" t="inlineStr">
        <is>
          <t>3</t>
        </is>
      </c>
      <c r="BL25" s="2" t="inlineStr">
        <is>
          <t/>
        </is>
      </c>
      <c r="BM25" t="inlineStr">
        <is>
          <t/>
        </is>
      </c>
      <c r="BN25" t="inlineStr">
        <is>
          <t/>
        </is>
      </c>
      <c r="BO25" t="inlineStr">
        <is>
          <t/>
        </is>
      </c>
      <c r="BP25" t="inlineStr">
        <is>
          <t/>
        </is>
      </c>
      <c r="BQ25" t="inlineStr">
        <is>
          <t/>
        </is>
      </c>
      <c r="BR25" s="2" t="inlineStr">
        <is>
          <t>teknoloġija innovattiva b'emissjonijiet żero netti</t>
        </is>
      </c>
      <c r="BS25" s="2" t="inlineStr">
        <is>
          <t>3</t>
        </is>
      </c>
      <c r="BT25" s="2" t="inlineStr">
        <is>
          <t/>
        </is>
      </c>
      <c r="BU25" t="inlineStr">
        <is>
          <t/>
        </is>
      </c>
      <c r="BV25" t="inlineStr">
        <is>
          <t/>
        </is>
      </c>
      <c r="BW25" t="inlineStr">
        <is>
          <t/>
        </is>
      </c>
      <c r="BX25" t="inlineStr">
        <is>
          <t/>
        </is>
      </c>
      <c r="BY25" t="inlineStr">
        <is>
          <t/>
        </is>
      </c>
      <c r="BZ25" s="2" t="inlineStr">
        <is>
          <t>innowacyjna technologia neutralna emisyjnie</t>
        </is>
      </c>
      <c r="CA25" s="2" t="inlineStr">
        <is>
          <t>3</t>
        </is>
      </c>
      <c r="CB25" s="2" t="inlineStr">
        <is>
          <t/>
        </is>
      </c>
      <c r="CC25" t="inlineStr">
        <is>
          <t>technologia, która odpowiada definicji „&lt;a href="https://iate.europa.eu/entry/result/3633800/pl" target="_blank"&gt;technologii neutralnych emisyjnie&lt;/a&gt;”, z wyjątkiem tego, że nie osiągnęła poziomu gotowości technologicznej wynoszącego co najmniej 8 i że obejmuje prawdziwe innowacje, które nie są obecnie dostępne na rynku i która jest na tyle zaawansowana, że można ją testować w kontrolowanym środowisku</t>
        </is>
      </c>
      <c r="CD25" t="inlineStr">
        <is>
          <t/>
        </is>
      </c>
      <c r="CE25" t="inlineStr">
        <is>
          <t/>
        </is>
      </c>
      <c r="CF25" t="inlineStr">
        <is>
          <t/>
        </is>
      </c>
      <c r="CG25" t="inlineStr">
        <is>
          <t/>
        </is>
      </c>
      <c r="CH25" t="inlineStr">
        <is>
          <t/>
        </is>
      </c>
      <c r="CI25" t="inlineStr">
        <is>
          <t/>
        </is>
      </c>
      <c r="CJ25" t="inlineStr">
        <is>
          <t/>
        </is>
      </c>
      <c r="CK25" t="inlineStr">
        <is>
          <t/>
        </is>
      </c>
      <c r="CL25" s="2" t="inlineStr">
        <is>
          <t>inovačná emisne neutrálna technológia</t>
        </is>
      </c>
      <c r="CM25" s="2" t="inlineStr">
        <is>
          <t>3</t>
        </is>
      </c>
      <c r="CN25" s="2" t="inlineStr">
        <is>
          <t/>
        </is>
      </c>
      <c r="CO25" t="inlineStr">
        <is>
          <t>technológia, ktorá spĺňa vymedzenie „&lt;a href="https://iate.europa.eu/entry/result/3633800/sk" target="_blank"&gt;emisne neutrálnej technológie&lt;/a&gt;“, ale ešte nedosiahla úroveň technologickej pripravenosti aspoň 8, a ktorá zahŕňa skutočnú inováciu, v súčasnosti nie je dostupná na trhu a je dostatočne vyspelá na to, aby sa mohla otestovať v kontrolovanom prostredí</t>
        </is>
      </c>
      <c r="CP25" t="inlineStr">
        <is>
          <t/>
        </is>
      </c>
      <c r="CQ25" t="inlineStr">
        <is>
          <t/>
        </is>
      </c>
      <c r="CR25" t="inlineStr">
        <is>
          <t/>
        </is>
      </c>
      <c r="CS25" t="inlineStr">
        <is>
          <t/>
        </is>
      </c>
      <c r="CT25" t="inlineStr">
        <is>
          <t/>
        </is>
      </c>
      <c r="CU25" t="inlineStr">
        <is>
          <t/>
        </is>
      </c>
      <c r="CV25" t="inlineStr">
        <is>
          <t/>
        </is>
      </c>
      <c r="CW25" t="inlineStr">
        <is>
          <t/>
        </is>
      </c>
    </row>
    <row r="26">
      <c r="A26" s="1" t="str">
        <f>HYPERLINK("https://iate.europa.eu/entry/result/3639273/all", "3639273")</f>
        <v>3639273</v>
      </c>
      <c r="B26" t="inlineStr">
        <is>
          <t>ENVIRONMENT;PRODUCTION, TECHNOLOGY AND RESEARCH</t>
        </is>
      </c>
      <c r="C26" t="inlineStr">
        <is>
          <t>ENVIRONMENT|environmental policy|climate change policy;ENVIRONMENT|environmental policy;PRODUCTION, TECHNOLOGY AND RESEARCH|research and intellectual property|research|innovation</t>
        </is>
      </c>
      <c r="D26" t="inlineStr">
        <is>
          <t>yes</t>
        </is>
      </c>
      <c r="E26" t="inlineStr">
        <is>
          <t/>
        </is>
      </c>
      <c r="F26" t="inlineStr">
        <is>
          <t/>
        </is>
      </c>
      <c r="G26" t="inlineStr">
        <is>
          <t/>
        </is>
      </c>
      <c r="H26" t="inlineStr">
        <is>
          <t/>
        </is>
      </c>
      <c r="I26" t="inlineStr">
        <is>
          <t/>
        </is>
      </c>
      <c r="J26" s="2" t="inlineStr">
        <is>
          <t>plán pro použití v pískovišti</t>
        </is>
      </c>
      <c r="K26" s="2" t="inlineStr">
        <is>
          <t>3</t>
        </is>
      </c>
      <c r="L26" s="2" t="inlineStr">
        <is>
          <t/>
        </is>
      </c>
      <c r="M26" t="inlineStr">
        <is>
          <t>konkrétní návrh projektu, který má být zahrnut do &lt;a href="https://iate.europa.eu/entry/result/3572315/cs" target="_blank"&gt;regulačního pískoviště&lt;/a&gt;, popisující jeho parametry včetně časové osy</t>
        </is>
      </c>
      <c r="N26" t="inlineStr">
        <is>
          <t/>
        </is>
      </c>
      <c r="O26" t="inlineStr">
        <is>
          <t/>
        </is>
      </c>
      <c r="P26" t="inlineStr">
        <is>
          <t/>
        </is>
      </c>
      <c r="Q26" t="inlineStr">
        <is>
          <t/>
        </is>
      </c>
      <c r="R26" t="inlineStr">
        <is>
          <t/>
        </is>
      </c>
      <c r="S26" t="inlineStr">
        <is>
          <t/>
        </is>
      </c>
      <c r="T26" t="inlineStr">
        <is>
          <t/>
        </is>
      </c>
      <c r="U26" t="inlineStr">
        <is>
          <t/>
        </is>
      </c>
      <c r="V26" s="2" t="inlineStr">
        <is>
          <t>σχέδιο του δοκιμαστηρίου</t>
        </is>
      </c>
      <c r="W26" s="2" t="inlineStr">
        <is>
          <t>3</t>
        </is>
      </c>
      <c r="X26" s="2" t="inlineStr">
        <is>
          <t/>
        </is>
      </c>
      <c r="Y26" t="inlineStr">
        <is>
          <t/>
        </is>
      </c>
      <c r="Z26" s="2" t="inlineStr">
        <is>
          <t>sandbox plan</t>
        </is>
      </c>
      <c r="AA26" s="2" t="inlineStr">
        <is>
          <t>3</t>
        </is>
      </c>
      <c r="AB26" s="2" t="inlineStr">
        <is>
          <t/>
        </is>
      </c>
      <c r="AC26" t="inlineStr">
        <is>
          <t>concrete proposal of a project to be included in a &lt;a href="https://iate.europa.eu/entry/result/3572315/en" target="_blank"&gt;regulatory sandbox&lt;/a&gt; describing its parameters, including its timeline</t>
        </is>
      </c>
      <c r="AD26" t="inlineStr">
        <is>
          <t/>
        </is>
      </c>
      <c r="AE26" t="inlineStr">
        <is>
          <t/>
        </is>
      </c>
      <c r="AF26" t="inlineStr">
        <is>
          <t/>
        </is>
      </c>
      <c r="AG26" t="inlineStr">
        <is>
          <t/>
        </is>
      </c>
      <c r="AH26" s="2" t="inlineStr">
        <is>
          <t>testkeskkonna kava</t>
        </is>
      </c>
      <c r="AI26" s="2" t="inlineStr">
        <is>
          <t>3</t>
        </is>
      </c>
      <c r="AJ26" s="2" t="inlineStr">
        <is>
          <t/>
        </is>
      </c>
      <c r="AK26" t="inlineStr">
        <is>
          <t/>
        </is>
      </c>
      <c r="AL26" t="inlineStr">
        <is>
          <t/>
        </is>
      </c>
      <c r="AM26" t="inlineStr">
        <is>
          <t/>
        </is>
      </c>
      <c r="AN26" t="inlineStr">
        <is>
          <t/>
        </is>
      </c>
      <c r="AO26" t="inlineStr">
        <is>
          <t/>
        </is>
      </c>
      <c r="AP26" t="inlineStr">
        <is>
          <t/>
        </is>
      </c>
      <c r="AQ26" t="inlineStr">
        <is>
          <t/>
        </is>
      </c>
      <c r="AR26" t="inlineStr">
        <is>
          <t/>
        </is>
      </c>
      <c r="AS26" t="inlineStr">
        <is>
          <t/>
        </is>
      </c>
      <c r="AT26" t="inlineStr">
        <is>
          <t/>
        </is>
      </c>
      <c r="AU26" t="inlineStr">
        <is>
          <t/>
        </is>
      </c>
      <c r="AV26" t="inlineStr">
        <is>
          <t/>
        </is>
      </c>
      <c r="AW26" t="inlineStr">
        <is>
          <t/>
        </is>
      </c>
      <c r="AX26" t="inlineStr">
        <is>
          <t/>
        </is>
      </c>
      <c r="AY26" t="inlineStr">
        <is>
          <t/>
        </is>
      </c>
      <c r="AZ26" t="inlineStr">
        <is>
          <t/>
        </is>
      </c>
      <c r="BA26" t="inlineStr">
        <is>
          <t/>
        </is>
      </c>
      <c r="BB26" t="inlineStr">
        <is>
          <t/>
        </is>
      </c>
      <c r="BC26" t="inlineStr">
        <is>
          <t/>
        </is>
      </c>
      <c r="BD26" t="inlineStr">
        <is>
          <t/>
        </is>
      </c>
      <c r="BE26" t="inlineStr">
        <is>
          <t/>
        </is>
      </c>
      <c r="BF26" t="inlineStr">
        <is>
          <t/>
        </is>
      </c>
      <c r="BG26" t="inlineStr">
        <is>
          <t/>
        </is>
      </c>
      <c r="BH26" t="inlineStr">
        <is>
          <t/>
        </is>
      </c>
      <c r="BI26" t="inlineStr">
        <is>
          <t/>
        </is>
      </c>
      <c r="BJ26" s="2" t="inlineStr">
        <is>
          <t>apribotos bandomosios aplinkos planas|
apribotos bandomosios reglamentavimo aplinkos planas</t>
        </is>
      </c>
      <c r="BK26" s="2" t="inlineStr">
        <is>
          <t>2|
2</t>
        </is>
      </c>
      <c r="BL26" s="2" t="inlineStr">
        <is>
          <t xml:space="preserve">|
</t>
        </is>
      </c>
      <c r="BM26" t="inlineStr">
        <is>
          <t/>
        </is>
      </c>
      <c r="BN26" t="inlineStr">
        <is>
          <t/>
        </is>
      </c>
      <c r="BO26" t="inlineStr">
        <is>
          <t/>
        </is>
      </c>
      <c r="BP26" t="inlineStr">
        <is>
          <t/>
        </is>
      </c>
      <c r="BQ26" t="inlineStr">
        <is>
          <t/>
        </is>
      </c>
      <c r="BR26" s="2" t="inlineStr">
        <is>
          <t>pjan tal-ambjent ta' esperimentazzjoni</t>
        </is>
      </c>
      <c r="BS26" s="2" t="inlineStr">
        <is>
          <t>3</t>
        </is>
      </c>
      <c r="BT26" s="2" t="inlineStr">
        <is>
          <t/>
        </is>
      </c>
      <c r="BU26" t="inlineStr">
        <is>
          <t>proposta konkreta għal proġett, li tinkludi l-parametri tal-proġett kif ukoll l-iskeda ta' żmien, biex jiġi inkluż f'ambjent ta' sperimentazzjoni</t>
        </is>
      </c>
      <c r="BV26" t="inlineStr">
        <is>
          <t/>
        </is>
      </c>
      <c r="BW26" t="inlineStr">
        <is>
          <t/>
        </is>
      </c>
      <c r="BX26" t="inlineStr">
        <is>
          <t/>
        </is>
      </c>
      <c r="BY26" t="inlineStr">
        <is>
          <t/>
        </is>
      </c>
      <c r="BZ26" s="2" t="inlineStr">
        <is>
          <t>plan działania piaskownicy</t>
        </is>
      </c>
      <c r="CA26" s="2" t="inlineStr">
        <is>
          <t>3</t>
        </is>
      </c>
      <c r="CB26" s="2" t="inlineStr">
        <is>
          <t/>
        </is>
      </c>
      <c r="CC26" t="inlineStr">
        <is>
          <t>dokument określający sposób funkcjonowania &lt;a href="https://iate.europa.eu/entry/result/3639260/pl" target="_blank"&gt;piaskownicy regulacyjnej technologii neutralnych emisyjnie&lt;/a&gt;</t>
        </is>
      </c>
      <c r="CD26" t="inlineStr">
        <is>
          <t/>
        </is>
      </c>
      <c r="CE26" t="inlineStr">
        <is>
          <t/>
        </is>
      </c>
      <c r="CF26" t="inlineStr">
        <is>
          <t/>
        </is>
      </c>
      <c r="CG26" t="inlineStr">
        <is>
          <t/>
        </is>
      </c>
      <c r="CH26" t="inlineStr">
        <is>
          <t/>
        </is>
      </c>
      <c r="CI26" t="inlineStr">
        <is>
          <t/>
        </is>
      </c>
      <c r="CJ26" t="inlineStr">
        <is>
          <t/>
        </is>
      </c>
      <c r="CK26" t="inlineStr">
        <is>
          <t/>
        </is>
      </c>
      <c r="CL26" s="2" t="inlineStr">
        <is>
          <t>plán experimentálneho prostredia</t>
        </is>
      </c>
      <c r="CM26" s="2" t="inlineStr">
        <is>
          <t>3</t>
        </is>
      </c>
      <c r="CN26" s="2" t="inlineStr">
        <is>
          <t/>
        </is>
      </c>
      <c r="CO26" t="inlineStr">
        <is>
          <t>konkrétny návrh projektu na zaradenie do &lt;a href="https://iate.europa.eu/entry/result/3572315/sk" target="_blank"&gt;experimentálneho regulačného prostredia&lt;/a&gt; s uvedením jeho parametrov, ako aj časového plánu realizácie</t>
        </is>
      </c>
      <c r="CP26" t="inlineStr">
        <is>
          <t/>
        </is>
      </c>
      <c r="CQ26" t="inlineStr">
        <is>
          <t/>
        </is>
      </c>
      <c r="CR26" t="inlineStr">
        <is>
          <t/>
        </is>
      </c>
      <c r="CS26" t="inlineStr">
        <is>
          <t/>
        </is>
      </c>
      <c r="CT26" t="inlineStr">
        <is>
          <t/>
        </is>
      </c>
      <c r="CU26" t="inlineStr">
        <is>
          <t/>
        </is>
      </c>
      <c r="CV26" t="inlineStr">
        <is>
          <t/>
        </is>
      </c>
      <c r="CW26" t="inlineStr">
        <is>
          <t/>
        </is>
      </c>
    </row>
    <row r="27">
      <c r="A27" s="1" t="str">
        <f>HYPERLINK("https://iate.europa.eu/entry/result/3639260/all", "3639260")</f>
        <v>3639260</v>
      </c>
      <c r="B27" t="inlineStr">
        <is>
          <t>ENVIRONMENT</t>
        </is>
      </c>
      <c r="C27" t="inlineStr">
        <is>
          <t>ENVIRONMENT|environmental policy|climate change policy;ENVIRONMENT|environmental policy</t>
        </is>
      </c>
      <c r="D27" t="inlineStr">
        <is>
          <t>yes</t>
        </is>
      </c>
      <c r="E27" t="inlineStr">
        <is>
          <t/>
        </is>
      </c>
      <c r="F27" t="inlineStr">
        <is>
          <t/>
        </is>
      </c>
      <c r="G27" t="inlineStr">
        <is>
          <t/>
        </is>
      </c>
      <c r="H27" t="inlineStr">
        <is>
          <t/>
        </is>
      </c>
      <c r="I27" t="inlineStr">
        <is>
          <t/>
        </is>
      </c>
      <c r="J27" s="2" t="inlineStr">
        <is>
          <t>regulační pískoviště pro nulové čisté emise</t>
        </is>
      </c>
      <c r="K27" s="2" t="inlineStr">
        <is>
          <t>3</t>
        </is>
      </c>
      <c r="L27" s="2" t="inlineStr">
        <is>
          <t/>
        </is>
      </c>
      <c r="M27" t="inlineStr">
        <is>
          <t>režim, který podnikům umožňuje vyzkoušet
&lt;a href="https://iate.europa.eu/entry/result/3639258/cs" target="_blank"&gt;inovativní technologie pro nulové čisté emise&lt;/a&gt; v kontrolovaném reálném prostředí
v rámci konkrétního plánu a který vypracuje a sleduje příslušný orgán</t>
        </is>
      </c>
      <c r="N27" t="inlineStr">
        <is>
          <t/>
        </is>
      </c>
      <c r="O27" t="inlineStr">
        <is>
          <t/>
        </is>
      </c>
      <c r="P27" t="inlineStr">
        <is>
          <t/>
        </is>
      </c>
      <c r="Q27" t="inlineStr">
        <is>
          <t/>
        </is>
      </c>
      <c r="R27" t="inlineStr">
        <is>
          <t/>
        </is>
      </c>
      <c r="S27" t="inlineStr">
        <is>
          <t/>
        </is>
      </c>
      <c r="T27" t="inlineStr">
        <is>
          <t/>
        </is>
      </c>
      <c r="U27" t="inlineStr">
        <is>
          <t/>
        </is>
      </c>
      <c r="V27" s="2" t="inlineStr">
        <is>
          <t>ρυθμιστικό δοκιμαστήριο μηδενικών καθαρών εκπομπών</t>
        </is>
      </c>
      <c r="W27" s="2" t="inlineStr">
        <is>
          <t>3</t>
        </is>
      </c>
      <c r="X27" s="2" t="inlineStr">
        <is>
          <t/>
        </is>
      </c>
      <c r="Y27" t="inlineStr">
        <is>
          <t>καθεστώς που παρέχει σε επιχειρήσεις τη δυνατότητα να δοκιμάζουν &lt;a href="http:/https://iate.europa.eu/entry/result/3639258/en-el" target="_blank"&gt;καινοτόμες τεχνολογίες μηδενικών καθαρών εκπομπών&lt;/a&gt; σε ελεγχόμενο πραγματικό περιβάλλον, στο πλαίσιο συγκεκριμένου σχεδίου, το οποίο αναπτύσσεται και παρακολουθείται από αρμόδια αρχή</t>
        </is>
      </c>
      <c r="Z27" s="2" t="inlineStr">
        <is>
          <t>net-zero regulatory sandbox</t>
        </is>
      </c>
      <c r="AA27" s="2" t="inlineStr">
        <is>
          <t>3</t>
        </is>
      </c>
      <c r="AB27" s="2" t="inlineStr">
        <is>
          <t/>
        </is>
      </c>
      <c r="AC27" t="inlineStr">
        <is>
          <t>scheme that enables undertakings to test
&lt;a href="https://iate.europa.eu/entry/result/3639258/en" target="_blank"&gt;innovative net-zero technologies&lt;/a&gt; in a controlled real-world environment, under
a specific plan, developed and monitored by a competent authority</t>
        </is>
      </c>
      <c r="AD27" t="inlineStr">
        <is>
          <t/>
        </is>
      </c>
      <c r="AE27" t="inlineStr">
        <is>
          <t/>
        </is>
      </c>
      <c r="AF27" t="inlineStr">
        <is>
          <t/>
        </is>
      </c>
      <c r="AG27" t="inlineStr">
        <is>
          <t/>
        </is>
      </c>
      <c r="AH27" s="2" t="inlineStr">
        <is>
          <t>nullnetotehnoloogia regulatsiooni testkeskkond</t>
        </is>
      </c>
      <c r="AI27" s="2" t="inlineStr">
        <is>
          <t>3</t>
        </is>
      </c>
      <c r="AJ27" s="2" t="inlineStr">
        <is>
          <t/>
        </is>
      </c>
      <c r="AK27" t="inlineStr">
        <is>
          <t>kava, mis võimaldab ettevõtjatel
 katsetada &lt;a href="https://iate.europa.eu/entry/result/3639258/et" target="_blank"&gt;innovatiivset nullnetotehnoloogiat&lt;/a&gt; kontrollitud tegelikus keskkonnas konkreetse
 plaani alusel, mille on koostanud ja mille järelevalvet teeb pädev asutus</t>
        </is>
      </c>
      <c r="AL27" t="inlineStr">
        <is>
          <t/>
        </is>
      </c>
      <c r="AM27" t="inlineStr">
        <is>
          <t/>
        </is>
      </c>
      <c r="AN27" t="inlineStr">
        <is>
          <t/>
        </is>
      </c>
      <c r="AO27" t="inlineStr">
        <is>
          <t/>
        </is>
      </c>
      <c r="AP27" t="inlineStr">
        <is>
          <t/>
        </is>
      </c>
      <c r="AQ27" t="inlineStr">
        <is>
          <t/>
        </is>
      </c>
      <c r="AR27" t="inlineStr">
        <is>
          <t/>
        </is>
      </c>
      <c r="AS27" t="inlineStr">
        <is>
          <t/>
        </is>
      </c>
      <c r="AT27" t="inlineStr">
        <is>
          <t/>
        </is>
      </c>
      <c r="AU27" t="inlineStr">
        <is>
          <t/>
        </is>
      </c>
      <c r="AV27" t="inlineStr">
        <is>
          <t/>
        </is>
      </c>
      <c r="AW27" t="inlineStr">
        <is>
          <t/>
        </is>
      </c>
      <c r="AX27" t="inlineStr">
        <is>
          <t/>
        </is>
      </c>
      <c r="AY27" t="inlineStr">
        <is>
          <t/>
        </is>
      </c>
      <c r="AZ27" t="inlineStr">
        <is>
          <t/>
        </is>
      </c>
      <c r="BA27" t="inlineStr">
        <is>
          <t/>
        </is>
      </c>
      <c r="BB27" t="inlineStr">
        <is>
          <t/>
        </is>
      </c>
      <c r="BC27" t="inlineStr">
        <is>
          <t/>
        </is>
      </c>
      <c r="BD27" t="inlineStr">
        <is>
          <t/>
        </is>
      </c>
      <c r="BE27" t="inlineStr">
        <is>
          <t/>
        </is>
      </c>
      <c r="BF27" t="inlineStr">
        <is>
          <t/>
        </is>
      </c>
      <c r="BG27" t="inlineStr">
        <is>
          <t/>
        </is>
      </c>
      <c r="BH27" t="inlineStr">
        <is>
          <t/>
        </is>
      </c>
      <c r="BI27" t="inlineStr">
        <is>
          <t/>
        </is>
      </c>
      <c r="BJ27" s="2" t="inlineStr">
        <is>
          <t>apribota bandomoji poveikio klimatui neutralizavimo technologijų reglamentavimo aplinka</t>
        </is>
      </c>
      <c r="BK27" s="2" t="inlineStr">
        <is>
          <t>3</t>
        </is>
      </c>
      <c r="BL27" s="2" t="inlineStr">
        <is>
          <t/>
        </is>
      </c>
      <c r="BM27" t="inlineStr">
        <is>
          <t/>
        </is>
      </c>
      <c r="BN27" t="inlineStr">
        <is>
          <t/>
        </is>
      </c>
      <c r="BO27" t="inlineStr">
        <is>
          <t/>
        </is>
      </c>
      <c r="BP27" t="inlineStr">
        <is>
          <t/>
        </is>
      </c>
      <c r="BQ27" t="inlineStr">
        <is>
          <t/>
        </is>
      </c>
      <c r="BR27" s="2" t="inlineStr">
        <is>
          <t>ambjent ta' esperimentazzjoni regolatorja għal teknoloġiji b'emissjonijiet żero netti</t>
        </is>
      </c>
      <c r="BS27" s="2" t="inlineStr">
        <is>
          <t>3</t>
        </is>
      </c>
      <c r="BT27" s="2" t="inlineStr">
        <is>
          <t/>
        </is>
      </c>
      <c r="BU27" t="inlineStr">
        <is>
          <t>skema li tippermetti lill-impriżi jittestjaw teknoloġiji innovattivi b’emissjonijiet żero netti f’ambjent reali kkontrollat, skont pjan speċifiku, żviluppat u mmonitorjat minn awtorità kompetenti.</t>
        </is>
      </c>
      <c r="BV27" t="inlineStr">
        <is>
          <t/>
        </is>
      </c>
      <c r="BW27" t="inlineStr">
        <is>
          <t/>
        </is>
      </c>
      <c r="BX27" t="inlineStr">
        <is>
          <t/>
        </is>
      </c>
      <c r="BY27" t="inlineStr">
        <is>
          <t/>
        </is>
      </c>
      <c r="BZ27" s="2" t="inlineStr">
        <is>
          <t>piaskownica regulacyjna technologii neutralnych emisyjnie</t>
        </is>
      </c>
      <c r="CA27" s="2" t="inlineStr">
        <is>
          <t>3</t>
        </is>
      </c>
      <c r="CB27" s="2" t="inlineStr">
        <is>
          <t/>
        </is>
      </c>
      <c r="CC27" t="inlineStr">
        <is>
          <t>system umożliwiający przedsiębiorstwom testowanie innowacyjnych technologii neutralnych emisyjnie w kontrolowanym środowisku rzeczywistym, w ramach konkretnego planu opracowanego i monitorowanego przez właściwy organ</t>
        </is>
      </c>
      <c r="CD27" t="inlineStr">
        <is>
          <t/>
        </is>
      </c>
      <c r="CE27" t="inlineStr">
        <is>
          <t/>
        </is>
      </c>
      <c r="CF27" t="inlineStr">
        <is>
          <t/>
        </is>
      </c>
      <c r="CG27" t="inlineStr">
        <is>
          <t/>
        </is>
      </c>
      <c r="CH27" t="inlineStr">
        <is>
          <t/>
        </is>
      </c>
      <c r="CI27" t="inlineStr">
        <is>
          <t/>
        </is>
      </c>
      <c r="CJ27" t="inlineStr">
        <is>
          <t/>
        </is>
      </c>
      <c r="CK27" t="inlineStr">
        <is>
          <t/>
        </is>
      </c>
      <c r="CL27" s="2" t="inlineStr">
        <is>
          <t>experimentálne regulačné prostredie pre emisne neutrálne technológie</t>
        </is>
      </c>
      <c r="CM27" s="2" t="inlineStr">
        <is>
          <t>3</t>
        </is>
      </c>
      <c r="CN27" s="2" t="inlineStr">
        <is>
          <t/>
        </is>
      </c>
      <c r="CO27" t="inlineStr">
        <is>
          <t>schéma, ktorá umožňuje podnikom testovať &lt;a href="https://iate.europa.eu/entry/result/3639258/sk" target="_blank"&gt;inovačné emisne neutrálne technológie&lt;/a&gt; v kontrolovanom prostredí reálneho sveta v rámci osobitného plánu, ktorý vypracoval a monitoruje príslušný orgán</t>
        </is>
      </c>
      <c r="CP27" t="inlineStr">
        <is>
          <t/>
        </is>
      </c>
      <c r="CQ27" t="inlineStr">
        <is>
          <t/>
        </is>
      </c>
      <c r="CR27" t="inlineStr">
        <is>
          <t/>
        </is>
      </c>
      <c r="CS27" t="inlineStr">
        <is>
          <t/>
        </is>
      </c>
      <c r="CT27" t="inlineStr">
        <is>
          <t/>
        </is>
      </c>
      <c r="CU27" t="inlineStr">
        <is>
          <t/>
        </is>
      </c>
      <c r="CV27" t="inlineStr">
        <is>
          <t/>
        </is>
      </c>
      <c r="CW27" t="inlineStr">
        <is>
          <t/>
        </is>
      </c>
    </row>
    <row r="28">
      <c r="A28" s="1" t="str">
        <f>HYPERLINK("https://iate.europa.eu/entry/result/3639382/all", "3639382")</f>
        <v>3639382</v>
      </c>
      <c r="B28" t="inlineStr">
        <is>
          <t>ENERGY</t>
        </is>
      </c>
      <c r="C28" t="inlineStr">
        <is>
          <t>ENERGY|energy policy|energy policy|energy audit|energy consumption</t>
        </is>
      </c>
      <c r="D28" t="inlineStr">
        <is>
          <t>yes</t>
        </is>
      </c>
      <c r="E28" t="inlineStr">
        <is>
          <t/>
        </is>
      </c>
      <c r="F28" t="inlineStr">
        <is>
          <t/>
        </is>
      </c>
      <c r="G28" t="inlineStr">
        <is>
          <t/>
        </is>
      </c>
      <c r="H28" t="inlineStr">
        <is>
          <t/>
        </is>
      </c>
      <c r="I28" t="inlineStr">
        <is>
          <t/>
        </is>
      </c>
      <c r="J28" s="2" t="inlineStr">
        <is>
          <t>domácí systém hospodaření s energií</t>
        </is>
      </c>
      <c r="K28" s="2" t="inlineStr">
        <is>
          <t>3</t>
        </is>
      </c>
      <c r="L28" s="2" t="inlineStr">
        <is>
          <t/>
        </is>
      </c>
      <c r="M28" t="inlineStr">
        <is>
          <t>&lt;a href="https://iate.europa.eu/entry/result/1691473/cs" target="_blank"&gt;systém hospodaření s energií&lt;/a&gt; určený pro domácnost</t>
        </is>
      </c>
      <c r="N28" t="inlineStr">
        <is>
          <t/>
        </is>
      </c>
      <c r="O28" t="inlineStr">
        <is>
          <t/>
        </is>
      </c>
      <c r="P28" t="inlineStr">
        <is>
          <t/>
        </is>
      </c>
      <c r="Q28" t="inlineStr">
        <is>
          <t/>
        </is>
      </c>
      <c r="R28" t="inlineStr">
        <is>
          <t/>
        </is>
      </c>
      <c r="S28" t="inlineStr">
        <is>
          <t/>
        </is>
      </c>
      <c r="T28" t="inlineStr">
        <is>
          <t/>
        </is>
      </c>
      <c r="U28" t="inlineStr">
        <is>
          <t/>
        </is>
      </c>
      <c r="V28" t="inlineStr">
        <is>
          <t/>
        </is>
      </c>
      <c r="W28" t="inlineStr">
        <is>
          <t/>
        </is>
      </c>
      <c r="X28" t="inlineStr">
        <is>
          <t/>
        </is>
      </c>
      <c r="Y28" t="inlineStr">
        <is>
          <t/>
        </is>
      </c>
      <c r="Z28" s="2" t="inlineStr">
        <is>
          <t>HEMS|
home energy management system</t>
        </is>
      </c>
      <c r="AA28" s="2" t="inlineStr">
        <is>
          <t>3|
3</t>
        </is>
      </c>
      <c r="AB28" s="2" t="inlineStr">
        <is>
          <t xml:space="preserve">|
</t>
        </is>
      </c>
      <c r="AC28" t="inlineStr">
        <is>
          <t>energy management system for homes</t>
        </is>
      </c>
      <c r="AD28" t="inlineStr">
        <is>
          <t/>
        </is>
      </c>
      <c r="AE28" t="inlineStr">
        <is>
          <t/>
        </is>
      </c>
      <c r="AF28" t="inlineStr">
        <is>
          <t/>
        </is>
      </c>
      <c r="AG28" t="inlineStr">
        <is>
          <t/>
        </is>
      </c>
      <c r="AH28" s="2" t="inlineStr">
        <is>
          <t>kodu energiajuhtimissüsteem|
kodune energiajuhtimissüsteem</t>
        </is>
      </c>
      <c r="AI28" s="2" t="inlineStr">
        <is>
          <t>3|
3</t>
        </is>
      </c>
      <c r="AJ28" s="2" t="inlineStr">
        <is>
          <t xml:space="preserve">|
</t>
        </is>
      </c>
      <c r="AK28" t="inlineStr">
        <is>
          <t/>
        </is>
      </c>
      <c r="AL28" t="inlineStr">
        <is>
          <t/>
        </is>
      </c>
      <c r="AM28" t="inlineStr">
        <is>
          <t/>
        </is>
      </c>
      <c r="AN28" t="inlineStr">
        <is>
          <t/>
        </is>
      </c>
      <c r="AO28" t="inlineStr">
        <is>
          <t/>
        </is>
      </c>
      <c r="AP28" t="inlineStr">
        <is>
          <t/>
        </is>
      </c>
      <c r="AQ28" t="inlineStr">
        <is>
          <t/>
        </is>
      </c>
      <c r="AR28" t="inlineStr">
        <is>
          <t/>
        </is>
      </c>
      <c r="AS28" t="inlineStr">
        <is>
          <t/>
        </is>
      </c>
      <c r="AT28" t="inlineStr">
        <is>
          <t/>
        </is>
      </c>
      <c r="AU28" t="inlineStr">
        <is>
          <t/>
        </is>
      </c>
      <c r="AV28" t="inlineStr">
        <is>
          <t/>
        </is>
      </c>
      <c r="AW28" t="inlineStr">
        <is>
          <t/>
        </is>
      </c>
      <c r="AX28" t="inlineStr">
        <is>
          <t/>
        </is>
      </c>
      <c r="AY28" t="inlineStr">
        <is>
          <t/>
        </is>
      </c>
      <c r="AZ28" t="inlineStr">
        <is>
          <t/>
        </is>
      </c>
      <c r="BA28" t="inlineStr">
        <is>
          <t/>
        </is>
      </c>
      <c r="BB28" t="inlineStr">
        <is>
          <t/>
        </is>
      </c>
      <c r="BC28" t="inlineStr">
        <is>
          <t/>
        </is>
      </c>
      <c r="BD28" t="inlineStr">
        <is>
          <t/>
        </is>
      </c>
      <c r="BE28" t="inlineStr">
        <is>
          <t/>
        </is>
      </c>
      <c r="BF28" t="inlineStr">
        <is>
          <t/>
        </is>
      </c>
      <c r="BG28" t="inlineStr">
        <is>
          <t/>
        </is>
      </c>
      <c r="BH28" t="inlineStr">
        <is>
          <t/>
        </is>
      </c>
      <c r="BI28" t="inlineStr">
        <is>
          <t/>
        </is>
      </c>
      <c r="BJ28" s="2" t="inlineStr">
        <is>
          <t>namų energijos valdymo sistema</t>
        </is>
      </c>
      <c r="BK28" s="2" t="inlineStr">
        <is>
          <t>3</t>
        </is>
      </c>
      <c r="BL28" s="2" t="inlineStr">
        <is>
          <t/>
        </is>
      </c>
      <c r="BM28" t="inlineStr">
        <is>
          <t/>
        </is>
      </c>
      <c r="BN28" t="inlineStr">
        <is>
          <t/>
        </is>
      </c>
      <c r="BO28" t="inlineStr">
        <is>
          <t/>
        </is>
      </c>
      <c r="BP28" t="inlineStr">
        <is>
          <t/>
        </is>
      </c>
      <c r="BQ28" t="inlineStr">
        <is>
          <t/>
        </is>
      </c>
      <c r="BR28" s="2" t="inlineStr">
        <is>
          <t>sistema tal-ġestjoni tal-enerġija fid-dar|
HEMS|
sistema tal-ġestjoni tal-enerġija domestika</t>
        </is>
      </c>
      <c r="BS28" s="2" t="inlineStr">
        <is>
          <t>3|
3|
3</t>
        </is>
      </c>
      <c r="BT28" s="2" t="inlineStr">
        <is>
          <t>preferred|
|
admitted</t>
        </is>
      </c>
      <c r="BU28" t="inlineStr">
        <is>
          <t>sistema tal-ġestjoni tal-enerġija maħsuba biex tintuża fl-abitazzjonijiet</t>
        </is>
      </c>
      <c r="BV28" t="inlineStr">
        <is>
          <t/>
        </is>
      </c>
      <c r="BW28" t="inlineStr">
        <is>
          <t/>
        </is>
      </c>
      <c r="BX28" t="inlineStr">
        <is>
          <t/>
        </is>
      </c>
      <c r="BY28" t="inlineStr">
        <is>
          <t/>
        </is>
      </c>
      <c r="BZ28" s="2" t="inlineStr">
        <is>
          <t>system zarządzania energią w domu|
HEMS</t>
        </is>
      </c>
      <c r="CA28" s="2" t="inlineStr">
        <is>
          <t>3|
3</t>
        </is>
      </c>
      <c r="CB28" s="2" t="inlineStr">
        <is>
          <t xml:space="preserve">|
</t>
        </is>
      </c>
      <c r="CC28" t="inlineStr">
        <is>
          <t>rozwiązanie informatyczne, które umożliwia monitorowanie zużycia energii elektrycznej w budynku i zarządzanie tym zużyciem</t>
        </is>
      </c>
      <c r="CD28" t="inlineStr">
        <is>
          <t/>
        </is>
      </c>
      <c r="CE28" t="inlineStr">
        <is>
          <t/>
        </is>
      </c>
      <c r="CF28" t="inlineStr">
        <is>
          <t/>
        </is>
      </c>
      <c r="CG28" t="inlineStr">
        <is>
          <t/>
        </is>
      </c>
      <c r="CH28" s="2" t="inlineStr">
        <is>
          <t>sistem de gestionare a energiei la domiciliu</t>
        </is>
      </c>
      <c r="CI28" s="2" t="inlineStr">
        <is>
          <t>3</t>
        </is>
      </c>
      <c r="CJ28" s="2" t="inlineStr">
        <is>
          <t/>
        </is>
      </c>
      <c r="CK28" t="inlineStr">
        <is>
          <t/>
        </is>
      </c>
      <c r="CL28" s="2" t="inlineStr">
        <is>
          <t>HEMS|
systém hospodárenia s energiou v domácnostiach|
systém energetického manažérstva v domácnostiach</t>
        </is>
      </c>
      <c r="CM28" s="2" t="inlineStr">
        <is>
          <t>3|
3|
3</t>
        </is>
      </c>
      <c r="CN28" s="2" t="inlineStr">
        <is>
          <t xml:space="preserve">|
|
</t>
        </is>
      </c>
      <c r="CO28" t="inlineStr">
        <is>
          <t>&lt;a href="https://iate.europa.eu/entry/result/1691473/sk" target="_blank"&gt;systém energetického manažérstva&lt;/a&gt; určený pre rezidenčné obydlia</t>
        </is>
      </c>
      <c r="CP28" t="inlineStr">
        <is>
          <t/>
        </is>
      </c>
      <c r="CQ28" t="inlineStr">
        <is>
          <t/>
        </is>
      </c>
      <c r="CR28" t="inlineStr">
        <is>
          <t/>
        </is>
      </c>
      <c r="CS28" t="inlineStr">
        <is>
          <t/>
        </is>
      </c>
      <c r="CT28" t="inlineStr">
        <is>
          <t/>
        </is>
      </c>
      <c r="CU28" t="inlineStr">
        <is>
          <t/>
        </is>
      </c>
      <c r="CV28" t="inlineStr">
        <is>
          <t/>
        </is>
      </c>
      <c r="CW28" t="inlineStr">
        <is>
          <t/>
        </is>
      </c>
    </row>
    <row r="29">
      <c r="A29" s="1" t="str">
        <f>HYPERLINK("https://iate.europa.eu/entry/result/3639383/all", "3639383")</f>
        <v>3639383</v>
      </c>
      <c r="B29" t="inlineStr">
        <is>
          <t>INDUSTRY;ENVIRONMENT</t>
        </is>
      </c>
      <c r="C29" t="inlineStr">
        <is>
          <t>INDUSTRY;ENVIRONMENT|environmental policy|climate change policy|adaptation to climate change</t>
        </is>
      </c>
      <c r="D29" t="inlineStr">
        <is>
          <t>yes</t>
        </is>
      </c>
      <c r="E29" t="inlineStr">
        <is>
          <t/>
        </is>
      </c>
      <c r="F29" t="inlineStr">
        <is>
          <t/>
        </is>
      </c>
      <c r="G29" t="inlineStr">
        <is>
          <t/>
        </is>
      </c>
      <c r="H29" t="inlineStr">
        <is>
          <t/>
        </is>
      </c>
      <c r="I29" t="inlineStr">
        <is>
          <t/>
        </is>
      </c>
      <c r="J29" s="2" t="inlineStr">
        <is>
          <t>odolnost průmyslu pro nulové čisté emise</t>
        </is>
      </c>
      <c r="K29" s="2" t="inlineStr">
        <is>
          <t>2</t>
        </is>
      </c>
      <c r="L29" s="2" t="inlineStr">
        <is>
          <t>proposed</t>
        </is>
      </c>
      <c r="M29" t="inlineStr">
        <is>
          <t/>
        </is>
      </c>
      <c r="N29" t="inlineStr">
        <is>
          <t/>
        </is>
      </c>
      <c r="O29" t="inlineStr">
        <is>
          <t/>
        </is>
      </c>
      <c r="P29" t="inlineStr">
        <is>
          <t/>
        </is>
      </c>
      <c r="Q29" t="inlineStr">
        <is>
          <t/>
        </is>
      </c>
      <c r="R29" t="inlineStr">
        <is>
          <t/>
        </is>
      </c>
      <c r="S29" t="inlineStr">
        <is>
          <t/>
        </is>
      </c>
      <c r="T29" t="inlineStr">
        <is>
          <t/>
        </is>
      </c>
      <c r="U29" t="inlineStr">
        <is>
          <t/>
        </is>
      </c>
      <c r="V29" s="2" t="inlineStr">
        <is>
          <t>ανθεκτικότητα όσον αφορά τις μηδενικές καθαρές εκπομπές</t>
        </is>
      </c>
      <c r="W29" s="2" t="inlineStr">
        <is>
          <t>3</t>
        </is>
      </c>
      <c r="X29" s="2" t="inlineStr">
        <is>
          <t/>
        </is>
      </c>
      <c r="Y29" t="inlineStr">
        <is>
          <t>ανθεκτικότητα της &lt;a href="https://iate.europa.eu/entry/result/3633794/en-el" target="_blank"&gt;βιομηχανίας των μηδενικών καθαρών εκπομπών&lt;/a&gt;</t>
        </is>
      </c>
      <c r="Z29" s="2" t="inlineStr">
        <is>
          <t>net zero resilience</t>
        </is>
      </c>
      <c r="AA29" s="2" t="inlineStr">
        <is>
          <t>3</t>
        </is>
      </c>
      <c r="AB29" s="2" t="inlineStr">
        <is>
          <t/>
        </is>
      </c>
      <c r="AC29" t="inlineStr">
        <is>
          <t>resilience of the &lt;a href="https://iate.europa.eu/entry/result/3633794/en" target="_blank"&gt;net-zero industry&lt;/a&gt;</t>
        </is>
      </c>
      <c r="AD29" t="inlineStr">
        <is>
          <t/>
        </is>
      </c>
      <c r="AE29" t="inlineStr">
        <is>
          <t/>
        </is>
      </c>
      <c r="AF29" t="inlineStr">
        <is>
          <t/>
        </is>
      </c>
      <c r="AG29" t="inlineStr">
        <is>
          <t/>
        </is>
      </c>
      <c r="AH29" s="2" t="inlineStr">
        <is>
          <t>nullnetotööstuse vastupanuvõime</t>
        </is>
      </c>
      <c r="AI29" s="2" t="inlineStr">
        <is>
          <t>3</t>
        </is>
      </c>
      <c r="AJ29" s="2" t="inlineStr">
        <is>
          <t/>
        </is>
      </c>
      <c r="AK29" t="inlineStr">
        <is>
          <t>&lt;a href="https://iate.europa.eu/entry/result/3633794/et" target="_blank"&gt;netonulltööstuse&lt;/a&gt; vastupanuvõime</t>
        </is>
      </c>
      <c r="AL29" t="inlineStr">
        <is>
          <t/>
        </is>
      </c>
      <c r="AM29" t="inlineStr">
        <is>
          <t/>
        </is>
      </c>
      <c r="AN29" t="inlineStr">
        <is>
          <t/>
        </is>
      </c>
      <c r="AO29" t="inlineStr">
        <is>
          <t/>
        </is>
      </c>
      <c r="AP29" t="inlineStr">
        <is>
          <t/>
        </is>
      </c>
      <c r="AQ29" t="inlineStr">
        <is>
          <t/>
        </is>
      </c>
      <c r="AR29" t="inlineStr">
        <is>
          <t/>
        </is>
      </c>
      <c r="AS29" t="inlineStr">
        <is>
          <t/>
        </is>
      </c>
      <c r="AT29" t="inlineStr">
        <is>
          <t/>
        </is>
      </c>
      <c r="AU29" t="inlineStr">
        <is>
          <t/>
        </is>
      </c>
      <c r="AV29" t="inlineStr">
        <is>
          <t/>
        </is>
      </c>
      <c r="AW29" t="inlineStr">
        <is>
          <t/>
        </is>
      </c>
      <c r="AX29" t="inlineStr">
        <is>
          <t/>
        </is>
      </c>
      <c r="AY29" t="inlineStr">
        <is>
          <t/>
        </is>
      </c>
      <c r="AZ29" t="inlineStr">
        <is>
          <t/>
        </is>
      </c>
      <c r="BA29" t="inlineStr">
        <is>
          <t/>
        </is>
      </c>
      <c r="BB29" t="inlineStr">
        <is>
          <t/>
        </is>
      </c>
      <c r="BC29" t="inlineStr">
        <is>
          <t/>
        </is>
      </c>
      <c r="BD29" t="inlineStr">
        <is>
          <t/>
        </is>
      </c>
      <c r="BE29" t="inlineStr">
        <is>
          <t/>
        </is>
      </c>
      <c r="BF29" t="inlineStr">
        <is>
          <t/>
        </is>
      </c>
      <c r="BG29" t="inlineStr">
        <is>
          <t/>
        </is>
      </c>
      <c r="BH29" t="inlineStr">
        <is>
          <t/>
        </is>
      </c>
      <c r="BI29" t="inlineStr">
        <is>
          <t/>
        </is>
      </c>
      <c r="BJ29" s="2" t="inlineStr">
        <is>
          <t>poveikio klimatui neutralizavimo pramonės atsparumas</t>
        </is>
      </c>
      <c r="BK29" s="2" t="inlineStr">
        <is>
          <t>3</t>
        </is>
      </c>
      <c r="BL29" s="2" t="inlineStr">
        <is>
          <t/>
        </is>
      </c>
      <c r="BM29" t="inlineStr">
        <is>
          <t/>
        </is>
      </c>
      <c r="BN29" t="inlineStr">
        <is>
          <t/>
        </is>
      </c>
      <c r="BO29" t="inlineStr">
        <is>
          <t/>
        </is>
      </c>
      <c r="BP29" t="inlineStr">
        <is>
          <t/>
        </is>
      </c>
      <c r="BQ29" t="inlineStr">
        <is>
          <t/>
        </is>
      </c>
      <c r="BR29" s="2" t="inlineStr">
        <is>
          <t>reżiljenza tal-industrija b'emissjonijiet żero netti</t>
        </is>
      </c>
      <c r="BS29" s="2" t="inlineStr">
        <is>
          <t>3</t>
        </is>
      </c>
      <c r="BT29" s="2" t="inlineStr">
        <is>
          <t/>
        </is>
      </c>
      <c r="BU29" t="inlineStr">
        <is>
          <t/>
        </is>
      </c>
      <c r="BV29" t="inlineStr">
        <is>
          <t/>
        </is>
      </c>
      <c r="BW29" t="inlineStr">
        <is>
          <t/>
        </is>
      </c>
      <c r="BX29" t="inlineStr">
        <is>
          <t/>
        </is>
      </c>
      <c r="BY29" t="inlineStr">
        <is>
          <t/>
        </is>
      </c>
      <c r="BZ29" s="2" t="inlineStr">
        <is>
          <t>odporność przemysłu technologii neutralnych emisyjnie|
odporność przemysłu neutralnego emisyjnie</t>
        </is>
      </c>
      <c r="CA29" s="2" t="inlineStr">
        <is>
          <t>3|
3</t>
        </is>
      </c>
      <c r="CB29" s="2" t="inlineStr">
        <is>
          <t xml:space="preserve">preferred|
</t>
        </is>
      </c>
      <c r="CC29" t="inlineStr">
        <is>
          <t/>
        </is>
      </c>
      <c r="CD29" t="inlineStr">
        <is>
          <t/>
        </is>
      </c>
      <c r="CE29" t="inlineStr">
        <is>
          <t/>
        </is>
      </c>
      <c r="CF29" t="inlineStr">
        <is>
          <t/>
        </is>
      </c>
      <c r="CG29" t="inlineStr">
        <is>
          <t/>
        </is>
      </c>
      <c r="CH29" t="inlineStr">
        <is>
          <t/>
        </is>
      </c>
      <c r="CI29" t="inlineStr">
        <is>
          <t/>
        </is>
      </c>
      <c r="CJ29" t="inlineStr">
        <is>
          <t/>
        </is>
      </c>
      <c r="CK29" t="inlineStr">
        <is>
          <t/>
        </is>
      </c>
      <c r="CL29" s="2" t="inlineStr">
        <is>
          <t>emisne neutrálna odolnosť</t>
        </is>
      </c>
      <c r="CM29" s="2" t="inlineStr">
        <is>
          <t>3</t>
        </is>
      </c>
      <c r="CN29" s="2" t="inlineStr">
        <is>
          <t/>
        </is>
      </c>
      <c r="CO29" t="inlineStr">
        <is>
          <t>odolosť &lt;a href="https://iate.europa.eu/entry/result/3633794/sk" target="_blank"&gt;emisne neutrálneho priemyslu&lt;/a&gt;</t>
        </is>
      </c>
      <c r="CP29" t="inlineStr">
        <is>
          <t/>
        </is>
      </c>
      <c r="CQ29" t="inlineStr">
        <is>
          <t/>
        </is>
      </c>
      <c r="CR29" t="inlineStr">
        <is>
          <t/>
        </is>
      </c>
      <c r="CS29" t="inlineStr">
        <is>
          <t/>
        </is>
      </c>
      <c r="CT29" t="inlineStr">
        <is>
          <t/>
        </is>
      </c>
      <c r="CU29" t="inlineStr">
        <is>
          <t/>
        </is>
      </c>
      <c r="CV29" t="inlineStr">
        <is>
          <t/>
        </is>
      </c>
      <c r="CW29" t="inlineStr">
        <is>
          <t/>
        </is>
      </c>
    </row>
    <row r="30">
      <c r="A30" s="1" t="str">
        <f>HYPERLINK("https://iate.europa.eu/entry/result/3639265/all", "3639265")</f>
        <v>3639265</v>
      </c>
      <c r="B30" t="inlineStr">
        <is>
          <t>ENVIRONMENT</t>
        </is>
      </c>
      <c r="C30" t="inlineStr">
        <is>
          <t>ENVIRONMENT|environmental policy|climate change policy;ENVIRONMENT|environmental policy</t>
        </is>
      </c>
      <c r="D30" t="inlineStr">
        <is>
          <t>yes</t>
        </is>
      </c>
      <c r="E30" t="inlineStr">
        <is>
          <t/>
        </is>
      </c>
      <c r="F30" t="inlineStr">
        <is>
          <t/>
        </is>
      </c>
      <c r="G30" t="inlineStr">
        <is>
          <t/>
        </is>
      </c>
      <c r="H30" t="inlineStr">
        <is>
          <t/>
        </is>
      </c>
      <c r="I30" t="inlineStr">
        <is>
          <t/>
        </is>
      </c>
      <c r="J30" s="2" t="inlineStr">
        <is>
          <t>konečný produkt technologie pro nulové čisté emise|
produkt technologie pro nulové čisté emise</t>
        </is>
      </c>
      <c r="K30" s="2" t="inlineStr">
        <is>
          <t>3|
3</t>
        </is>
      </c>
      <c r="L30" s="2" t="inlineStr">
        <is>
          <t xml:space="preserve">|
</t>
        </is>
      </c>
      <c r="M30" t="inlineStr">
        <is>
          <t>konečný produkt získaný pomocí &lt;a href="https://iate.europa.eu/entry/result/3633800/cs" target="_blank"&gt;technologie pro nulové čisté emise&lt;/a&gt;</t>
        </is>
      </c>
      <c r="N30" t="inlineStr">
        <is>
          <t/>
        </is>
      </c>
      <c r="O30" t="inlineStr">
        <is>
          <t/>
        </is>
      </c>
      <c r="P30" t="inlineStr">
        <is>
          <t/>
        </is>
      </c>
      <c r="Q30" t="inlineStr">
        <is>
          <t/>
        </is>
      </c>
      <c r="R30" t="inlineStr">
        <is>
          <t/>
        </is>
      </c>
      <c r="S30" t="inlineStr">
        <is>
          <t/>
        </is>
      </c>
      <c r="T30" t="inlineStr">
        <is>
          <t/>
        </is>
      </c>
      <c r="U30" t="inlineStr">
        <is>
          <t/>
        </is>
      </c>
      <c r="V30" s="2" t="inlineStr">
        <is>
          <t>τελικό προϊόν τεχνολογίας μηδενικών καθαρών εκπομπών|
προϊόν τεχνολογίας μηδενικών καθαρών εκπομπών</t>
        </is>
      </c>
      <c r="W30" s="2" t="inlineStr">
        <is>
          <t>3|
3</t>
        </is>
      </c>
      <c r="X30" s="2" t="inlineStr">
        <is>
          <t xml:space="preserve">|
</t>
        </is>
      </c>
      <c r="Y30" t="inlineStr">
        <is>
          <t>τελικό προϊόν που παράγεται με τη χρήση &lt;a href="https://iate.europa.eu/entry/result/3633800/en-el" target="_blank"&gt;τεχνολογίας μηδενικών καθαρών εκπομπών&lt;/a&gt;</t>
        </is>
      </c>
      <c r="Z30" s="2" t="inlineStr">
        <is>
          <t>net-zero technology final product|
net-zero technology product</t>
        </is>
      </c>
      <c r="AA30" s="2" t="inlineStr">
        <is>
          <t>3|
3</t>
        </is>
      </c>
      <c r="AB30" s="2" t="inlineStr">
        <is>
          <t xml:space="preserve">|
</t>
        </is>
      </c>
      <c r="AC30" t="inlineStr">
        <is>
          <t>final product obtained using &lt;a href="https://iate.europa.eu/entry/result/3633800/en" target="_blank"&gt;net-zero technology&lt;/a&gt;</t>
        </is>
      </c>
      <c r="AD30" t="inlineStr">
        <is>
          <t/>
        </is>
      </c>
      <c r="AE30" t="inlineStr">
        <is>
          <t/>
        </is>
      </c>
      <c r="AF30" t="inlineStr">
        <is>
          <t/>
        </is>
      </c>
      <c r="AG30" t="inlineStr">
        <is>
          <t/>
        </is>
      </c>
      <c r="AH30" s="2" t="inlineStr">
        <is>
          <t>nullnetotehnoloogia lõpptoode|
nullnetotehnoloogia toode</t>
        </is>
      </c>
      <c r="AI30" s="2" t="inlineStr">
        <is>
          <t>3|
3</t>
        </is>
      </c>
      <c r="AJ30" s="2" t="inlineStr">
        <is>
          <t xml:space="preserve">|
</t>
        </is>
      </c>
      <c r="AK30" t="inlineStr">
        <is>
          <t/>
        </is>
      </c>
      <c r="AL30" t="inlineStr">
        <is>
          <t/>
        </is>
      </c>
      <c r="AM30" t="inlineStr">
        <is>
          <t/>
        </is>
      </c>
      <c r="AN30" t="inlineStr">
        <is>
          <t/>
        </is>
      </c>
      <c r="AO30" t="inlineStr">
        <is>
          <t/>
        </is>
      </c>
      <c r="AP30" t="inlineStr">
        <is>
          <t/>
        </is>
      </c>
      <c r="AQ30" t="inlineStr">
        <is>
          <t/>
        </is>
      </c>
      <c r="AR30" t="inlineStr">
        <is>
          <t/>
        </is>
      </c>
      <c r="AS30" t="inlineStr">
        <is>
          <t/>
        </is>
      </c>
      <c r="AT30" t="inlineStr">
        <is>
          <t/>
        </is>
      </c>
      <c r="AU30" t="inlineStr">
        <is>
          <t/>
        </is>
      </c>
      <c r="AV30" t="inlineStr">
        <is>
          <t/>
        </is>
      </c>
      <c r="AW30" t="inlineStr">
        <is>
          <t/>
        </is>
      </c>
      <c r="AX30" t="inlineStr">
        <is>
          <t/>
        </is>
      </c>
      <c r="AY30" t="inlineStr">
        <is>
          <t/>
        </is>
      </c>
      <c r="AZ30" t="inlineStr">
        <is>
          <t/>
        </is>
      </c>
      <c r="BA30" t="inlineStr">
        <is>
          <t/>
        </is>
      </c>
      <c r="BB30" t="inlineStr">
        <is>
          <t/>
        </is>
      </c>
      <c r="BC30" t="inlineStr">
        <is>
          <t/>
        </is>
      </c>
      <c r="BD30" t="inlineStr">
        <is>
          <t/>
        </is>
      </c>
      <c r="BE30" t="inlineStr">
        <is>
          <t/>
        </is>
      </c>
      <c r="BF30" t="inlineStr">
        <is>
          <t/>
        </is>
      </c>
      <c r="BG30" t="inlineStr">
        <is>
          <t/>
        </is>
      </c>
      <c r="BH30" t="inlineStr">
        <is>
          <t/>
        </is>
      </c>
      <c r="BI30" t="inlineStr">
        <is>
          <t/>
        </is>
      </c>
      <c r="BJ30" s="2" t="inlineStr">
        <is>
          <t>poveikio klimatui neutralizavimo technologijos galutinis produktas|
poveikio klimatui neutralizavimo technologijos produktas</t>
        </is>
      </c>
      <c r="BK30" s="2" t="inlineStr">
        <is>
          <t>3|
3</t>
        </is>
      </c>
      <c r="BL30" s="2" t="inlineStr">
        <is>
          <t xml:space="preserve">|
</t>
        </is>
      </c>
      <c r="BM30" t="inlineStr">
        <is>
          <t/>
        </is>
      </c>
      <c r="BN30" t="inlineStr">
        <is>
          <t/>
        </is>
      </c>
      <c r="BO30" t="inlineStr">
        <is>
          <t/>
        </is>
      </c>
      <c r="BP30" t="inlineStr">
        <is>
          <t/>
        </is>
      </c>
      <c r="BQ30" t="inlineStr">
        <is>
          <t/>
        </is>
      </c>
      <c r="BR30" s="2" t="inlineStr">
        <is>
          <t>prodotti finali ta’ teknoloġija b’emissjonijiet żero netti|
prodott ta' teknoloġija b'emissjonijiet żero netti</t>
        </is>
      </c>
      <c r="BS30" s="2" t="inlineStr">
        <is>
          <t>3|
3</t>
        </is>
      </c>
      <c r="BT30" s="2" t="inlineStr">
        <is>
          <t xml:space="preserve">|
</t>
        </is>
      </c>
      <c r="BU30" t="inlineStr">
        <is>
          <t>prodott finali miksub permezz ta' &lt;a href="https://iate.europa.eu/entry/result/3633800/mt" target="_blank"&gt;teknoloġija b'emissjonijiet żero netti&lt;/a&gt;</t>
        </is>
      </c>
      <c r="BV30" t="inlineStr">
        <is>
          <t/>
        </is>
      </c>
      <c r="BW30" t="inlineStr">
        <is>
          <t/>
        </is>
      </c>
      <c r="BX30" t="inlineStr">
        <is>
          <t/>
        </is>
      </c>
      <c r="BY30" t="inlineStr">
        <is>
          <t/>
        </is>
      </c>
      <c r="BZ30" s="2" t="inlineStr">
        <is>
          <t>produkt technologii neutralnych emisyjnie|
produkt końcowy technologii neutralnych emisyjnie</t>
        </is>
      </c>
      <c r="CA30" s="2" t="inlineStr">
        <is>
          <t>3|
3</t>
        </is>
      </c>
      <c r="CB30" s="2" t="inlineStr">
        <is>
          <t xml:space="preserve">|
</t>
        </is>
      </c>
      <c r="CC30" t="inlineStr">
        <is>
          <t>produkt końcowy uzyskany z zastosowaniem &lt;a href="https://iate.europa.eu/entry/result/3633800/pl" target="_blank"&gt;technologii neutralnej emisyjnie&lt;/a&gt;</t>
        </is>
      </c>
      <c r="CD30" t="inlineStr">
        <is>
          <t/>
        </is>
      </c>
      <c r="CE30" t="inlineStr">
        <is>
          <t/>
        </is>
      </c>
      <c r="CF30" t="inlineStr">
        <is>
          <t/>
        </is>
      </c>
      <c r="CG30" t="inlineStr">
        <is>
          <t/>
        </is>
      </c>
      <c r="CH30" t="inlineStr">
        <is>
          <t/>
        </is>
      </c>
      <c r="CI30" t="inlineStr">
        <is>
          <t/>
        </is>
      </c>
      <c r="CJ30" t="inlineStr">
        <is>
          <t/>
        </is>
      </c>
      <c r="CK30" t="inlineStr">
        <is>
          <t/>
        </is>
      </c>
      <c r="CL30" s="2" t="inlineStr">
        <is>
          <t>konečný výrobok emisne neutrálnych technológií|
výrobok emisne neutrálnej technológie</t>
        </is>
      </c>
      <c r="CM30" s="2" t="inlineStr">
        <is>
          <t>3|
3</t>
        </is>
      </c>
      <c r="CN30" s="2" t="inlineStr">
        <is>
          <t xml:space="preserve">|
</t>
        </is>
      </c>
      <c r="CO30" t="inlineStr">
        <is>
          <t>konečný výrobok získaný pomocou &lt;a href="https://iate.europa.eu/entry/result/3633800/sk" target="_blank"&gt;emisne neutrálnej technológie&lt;/a&gt;</t>
        </is>
      </c>
      <c r="CP30" s="2" t="inlineStr">
        <is>
          <t>končni produkt neto ničelne tehnologije</t>
        </is>
      </c>
      <c r="CQ30" s="2" t="inlineStr">
        <is>
          <t>3</t>
        </is>
      </c>
      <c r="CR30" s="2" t="inlineStr">
        <is>
          <t/>
        </is>
      </c>
      <c r="CS30" t="inlineStr">
        <is>
          <t>končni produkt, pridobljen z uporabo &lt;a href="https://iate.europa.eu/entry/result/3633800/sl" target="_blank"&gt;neto ničelne tehnologije&lt;/a&gt;</t>
        </is>
      </c>
      <c r="CT30" t="inlineStr">
        <is>
          <t/>
        </is>
      </c>
      <c r="CU30" t="inlineStr">
        <is>
          <t/>
        </is>
      </c>
      <c r="CV30" t="inlineStr">
        <is>
          <t/>
        </is>
      </c>
      <c r="CW30" t="inlineStr">
        <is>
          <t/>
        </is>
      </c>
    </row>
    <row r="31">
      <c r="A31" s="1" t="str">
        <f>HYPERLINK("https://iate.europa.eu/entry/result/3639266/all", "3639266")</f>
        <v>3639266</v>
      </c>
      <c r="B31" t="inlineStr">
        <is>
          <t>ENVIRONMENT</t>
        </is>
      </c>
      <c r="C31" t="inlineStr">
        <is>
          <t>ENVIRONMENT|environmental policy|climate change policy;ENVIRONMENT|environmental policy</t>
        </is>
      </c>
      <c r="D31" t="inlineStr">
        <is>
          <t>yes</t>
        </is>
      </c>
      <c r="E31" t="inlineStr">
        <is>
          <t/>
        </is>
      </c>
      <c r="F31" t="inlineStr">
        <is>
          <t/>
        </is>
      </c>
      <c r="G31" t="inlineStr">
        <is>
          <t/>
        </is>
      </c>
      <c r="H31" t="inlineStr">
        <is>
          <t/>
        </is>
      </c>
      <c r="I31" t="inlineStr">
        <is>
          <t/>
        </is>
      </c>
      <c r="J31" s="2" t="inlineStr">
        <is>
          <t>hodnotový řetězec technologií pro nulové čisté emise</t>
        </is>
      </c>
      <c r="K31" s="2" t="inlineStr">
        <is>
          <t>3</t>
        </is>
      </c>
      <c r="L31" s="2" t="inlineStr">
        <is>
          <t/>
        </is>
      </c>
      <c r="M31" t="inlineStr">
        <is>
          <t/>
        </is>
      </c>
      <c r="N31" t="inlineStr">
        <is>
          <t/>
        </is>
      </c>
      <c r="O31" t="inlineStr">
        <is>
          <t/>
        </is>
      </c>
      <c r="P31" t="inlineStr">
        <is>
          <t/>
        </is>
      </c>
      <c r="Q31" t="inlineStr">
        <is>
          <t/>
        </is>
      </c>
      <c r="R31" t="inlineStr">
        <is>
          <t/>
        </is>
      </c>
      <c r="S31" t="inlineStr">
        <is>
          <t/>
        </is>
      </c>
      <c r="T31" t="inlineStr">
        <is>
          <t/>
        </is>
      </c>
      <c r="U31" t="inlineStr">
        <is>
          <t/>
        </is>
      </c>
      <c r="V31" s="2" t="inlineStr">
        <is>
          <t>αξιακή αλυσίδα τεχνολογιών μηδενικών καθαρών εκπομπών</t>
        </is>
      </c>
      <c r="W31" s="2" t="inlineStr">
        <is>
          <t>3</t>
        </is>
      </c>
      <c r="X31" s="2" t="inlineStr">
        <is>
          <t/>
        </is>
      </c>
      <c r="Y31" t="inlineStr">
        <is>
          <t/>
        </is>
      </c>
      <c r="Z31" s="2" t="inlineStr">
        <is>
          <t>net-zero technology value chain</t>
        </is>
      </c>
      <c r="AA31" s="2" t="inlineStr">
        <is>
          <t>3</t>
        </is>
      </c>
      <c r="AB31" s="2" t="inlineStr">
        <is>
          <t/>
        </is>
      </c>
      <c r="AC31" t="inlineStr">
        <is>
          <t/>
        </is>
      </c>
      <c r="AD31" t="inlineStr">
        <is>
          <t/>
        </is>
      </c>
      <c r="AE31" t="inlineStr">
        <is>
          <t/>
        </is>
      </c>
      <c r="AF31" t="inlineStr">
        <is>
          <t/>
        </is>
      </c>
      <c r="AG31" t="inlineStr">
        <is>
          <t/>
        </is>
      </c>
      <c r="AH31" s="2" t="inlineStr">
        <is>
          <t>nullnetotehnoloogia väärtusahel</t>
        </is>
      </c>
      <c r="AI31" s="2" t="inlineStr">
        <is>
          <t>3</t>
        </is>
      </c>
      <c r="AJ31" s="2" t="inlineStr">
        <is>
          <t/>
        </is>
      </c>
      <c r="AK31" t="inlineStr">
        <is>
          <t/>
        </is>
      </c>
      <c r="AL31" t="inlineStr">
        <is>
          <t/>
        </is>
      </c>
      <c r="AM31" t="inlineStr">
        <is>
          <t/>
        </is>
      </c>
      <c r="AN31" t="inlineStr">
        <is>
          <t/>
        </is>
      </c>
      <c r="AO31" t="inlineStr">
        <is>
          <t/>
        </is>
      </c>
      <c r="AP31" t="inlineStr">
        <is>
          <t/>
        </is>
      </c>
      <c r="AQ31" t="inlineStr">
        <is>
          <t/>
        </is>
      </c>
      <c r="AR31" t="inlineStr">
        <is>
          <t/>
        </is>
      </c>
      <c r="AS31" t="inlineStr">
        <is>
          <t/>
        </is>
      </c>
      <c r="AT31" t="inlineStr">
        <is>
          <t/>
        </is>
      </c>
      <c r="AU31" t="inlineStr">
        <is>
          <t/>
        </is>
      </c>
      <c r="AV31" t="inlineStr">
        <is>
          <t/>
        </is>
      </c>
      <c r="AW31" t="inlineStr">
        <is>
          <t/>
        </is>
      </c>
      <c r="AX31" t="inlineStr">
        <is>
          <t/>
        </is>
      </c>
      <c r="AY31" t="inlineStr">
        <is>
          <t/>
        </is>
      </c>
      <c r="AZ31" t="inlineStr">
        <is>
          <t/>
        </is>
      </c>
      <c r="BA31" t="inlineStr">
        <is>
          <t/>
        </is>
      </c>
      <c r="BB31" t="inlineStr">
        <is>
          <t/>
        </is>
      </c>
      <c r="BC31" t="inlineStr">
        <is>
          <t/>
        </is>
      </c>
      <c r="BD31" t="inlineStr">
        <is>
          <t/>
        </is>
      </c>
      <c r="BE31" t="inlineStr">
        <is>
          <t/>
        </is>
      </c>
      <c r="BF31" t="inlineStr">
        <is>
          <t/>
        </is>
      </c>
      <c r="BG31" t="inlineStr">
        <is>
          <t/>
        </is>
      </c>
      <c r="BH31" t="inlineStr">
        <is>
          <t/>
        </is>
      </c>
      <c r="BI31" t="inlineStr">
        <is>
          <t/>
        </is>
      </c>
      <c r="BJ31" s="2" t="inlineStr">
        <is>
          <t>poveikio klimatui neutralizavimo technologijų vertės grandinė</t>
        </is>
      </c>
      <c r="BK31" s="2" t="inlineStr">
        <is>
          <t>3</t>
        </is>
      </c>
      <c r="BL31" s="2" t="inlineStr">
        <is>
          <t/>
        </is>
      </c>
      <c r="BM31" t="inlineStr">
        <is>
          <t/>
        </is>
      </c>
      <c r="BN31" t="inlineStr">
        <is>
          <t/>
        </is>
      </c>
      <c r="BO31" t="inlineStr">
        <is>
          <t/>
        </is>
      </c>
      <c r="BP31" t="inlineStr">
        <is>
          <t/>
        </is>
      </c>
      <c r="BQ31" t="inlineStr">
        <is>
          <t/>
        </is>
      </c>
      <c r="BR31" s="2" t="inlineStr">
        <is>
          <t>katina tal-valur tat-teknoloġiji b’emissjonijiet żero netti</t>
        </is>
      </c>
      <c r="BS31" s="2" t="inlineStr">
        <is>
          <t>3</t>
        </is>
      </c>
      <c r="BT31" s="2" t="inlineStr">
        <is>
          <t/>
        </is>
      </c>
      <c r="BU31" t="inlineStr">
        <is>
          <t/>
        </is>
      </c>
      <c r="BV31" t="inlineStr">
        <is>
          <t/>
        </is>
      </c>
      <c r="BW31" t="inlineStr">
        <is>
          <t/>
        </is>
      </c>
      <c r="BX31" t="inlineStr">
        <is>
          <t/>
        </is>
      </c>
      <c r="BY31" t="inlineStr">
        <is>
          <t/>
        </is>
      </c>
      <c r="BZ31" s="2" t="inlineStr">
        <is>
          <t>łańcuch wartości technologii neutralnych emisyjnie,</t>
        </is>
      </c>
      <c r="CA31" s="2" t="inlineStr">
        <is>
          <t>3</t>
        </is>
      </c>
      <c r="CB31" s="2" t="inlineStr">
        <is>
          <t/>
        </is>
      </c>
      <c r="CC31" t="inlineStr">
        <is>
          <t/>
        </is>
      </c>
      <c r="CD31" t="inlineStr">
        <is>
          <t/>
        </is>
      </c>
      <c r="CE31" t="inlineStr">
        <is>
          <t/>
        </is>
      </c>
      <c r="CF31" t="inlineStr">
        <is>
          <t/>
        </is>
      </c>
      <c r="CG31" t="inlineStr">
        <is>
          <t/>
        </is>
      </c>
      <c r="CH31" t="inlineStr">
        <is>
          <t/>
        </is>
      </c>
      <c r="CI31" t="inlineStr">
        <is>
          <t/>
        </is>
      </c>
      <c r="CJ31" t="inlineStr">
        <is>
          <t/>
        </is>
      </c>
      <c r="CK31" t="inlineStr">
        <is>
          <t/>
        </is>
      </c>
      <c r="CL31" s="2" t="inlineStr">
        <is>
          <t>hodnotový reťazec emisne neutrálnych technológií</t>
        </is>
      </c>
      <c r="CM31" s="2" t="inlineStr">
        <is>
          <t>3</t>
        </is>
      </c>
      <c r="CN31" s="2" t="inlineStr">
        <is>
          <t/>
        </is>
      </c>
      <c r="CO31" t="inlineStr">
        <is>
          <t>&lt;a href="https://iate.europa.eu/entry/result/1220965/sk" target="_blank"&gt;hodnotový reťazec&lt;/a&gt; založený na &lt;a href="https://iate.europa.eu/entry/result/3633800/sk" target="_blank"&gt;emisne neutrálnych technológiách&lt;/a&gt;, ako sú technológie využívajúce solárnu fotovoltickú a solárnu tepelnú energiu, technológie čistého vodíka a suroviny</t>
        </is>
      </c>
      <c r="CP31" s="2" t="inlineStr">
        <is>
          <t>vrednostna veriga neto ničelnih tehnologij</t>
        </is>
      </c>
      <c r="CQ31" s="2" t="inlineStr">
        <is>
          <t>3</t>
        </is>
      </c>
      <c r="CR31" s="2" t="inlineStr">
        <is>
          <t/>
        </is>
      </c>
      <c r="CS31" t="inlineStr">
        <is>
          <t/>
        </is>
      </c>
      <c r="CT31" t="inlineStr">
        <is>
          <t/>
        </is>
      </c>
      <c r="CU31" t="inlineStr">
        <is>
          <t/>
        </is>
      </c>
      <c r="CV31" t="inlineStr">
        <is>
          <t/>
        </is>
      </c>
      <c r="CW31" t="inlineStr">
        <is>
          <t/>
        </is>
      </c>
    </row>
    <row r="32">
      <c r="A32" s="1" t="str">
        <f>HYPERLINK("https://iate.europa.eu/entry/result/3639063/all", "3639063")</f>
        <v>3639063</v>
      </c>
      <c r="B32" t="inlineStr">
        <is>
          <t>INDUSTRY</t>
        </is>
      </c>
      <c r="C32" t="inlineStr">
        <is>
          <t>INDUSTRY|industrial structures and policy|industrial policy|EU industrial policy</t>
        </is>
      </c>
      <c r="D32" t="inlineStr">
        <is>
          <t>yes</t>
        </is>
      </c>
      <c r="E32" t="inlineStr">
        <is>
          <t/>
        </is>
      </c>
      <c r="F32" t="inlineStr">
        <is>
          <t/>
        </is>
      </c>
      <c r="G32" t="inlineStr">
        <is>
          <t/>
        </is>
      </c>
      <c r="H32" t="inlineStr">
        <is>
          <t/>
        </is>
      </c>
      <c r="I32" t="inlineStr">
        <is>
          <t/>
        </is>
      </c>
      <c r="J32" s="2" t="inlineStr">
        <is>
          <t>Platforma pro nulové čisté emise v Evropě</t>
        </is>
      </c>
      <c r="K32" s="2" t="inlineStr">
        <is>
          <t>3</t>
        </is>
      </c>
      <c r="L32" s="2" t="inlineStr">
        <is>
          <t>preferred</t>
        </is>
      </c>
      <c r="M32" t="inlineStr">
        <is>
          <t>referenční orgán, v němž mohou Komise a
členské státy diskutovat, vyměňovat si informace a sdílet osvědčené postupy v
otázkách souvisejících s &lt;a href="https://iate.europa.eu/entry/result/3633793/cs" target="_blank"&gt;aktem o průmyslu pro nulové čisté emise&lt;/a&gt; a v němž může Komise získat podněty od
třetích stran, například odborníků a zástupců z &lt;a href="https://iate.europa.eu/entry/result/3633794/cs" target="_blank"&gt;průmyslu pro nulové čisté emise&lt;/a&gt;</t>
        </is>
      </c>
      <c r="N32" s="2" t="inlineStr">
        <is>
          <t>Platformen for Nettonulteknologi i Europa</t>
        </is>
      </c>
      <c r="O32" s="2" t="inlineStr">
        <is>
          <t>3</t>
        </is>
      </c>
      <c r="P32" s="2" t="inlineStr">
        <is>
          <t/>
        </is>
      </c>
      <c r="Q32" t="inlineStr">
        <is>
          <t/>
        </is>
      </c>
      <c r="R32" t="inlineStr">
        <is>
          <t/>
        </is>
      </c>
      <c r="S32" t="inlineStr">
        <is>
          <t/>
        </is>
      </c>
      <c r="T32" t="inlineStr">
        <is>
          <t/>
        </is>
      </c>
      <c r="U32" t="inlineStr">
        <is>
          <t/>
        </is>
      </c>
      <c r="V32" s="2" t="inlineStr">
        <is>
          <t>πλατφόρμα για μια Ευρώπη μηδενικών καθαρών εκπομπών|
πλατφόρμα Net-Zero Europe</t>
        </is>
      </c>
      <c r="W32" s="2" t="inlineStr">
        <is>
          <t>3|
3</t>
        </is>
      </c>
      <c r="X32" s="2" t="inlineStr">
        <is>
          <t xml:space="preserve">|
</t>
        </is>
      </c>
      <c r="Y32" t="inlineStr">
        <is>
          <t>όργανο αναφοράς, στο οποίο η Επιτροπή και τα κράτη μέλη μπορούν να συζητούν, να ανταλλάσσουν πληροφορίες και βέλτιστες πρακτικές για θέματα που σχετίζονται με την πράξη για τη βιομηχανία των μηδενικών καθαρών εκπομπών, και στο οποίο η Επιτροπή μπορεί να λαμβάνει στοιχεία από τρίτους, όπως εμπειρογνώμονες και εκπροσώπους, π.χ. της βιομηχανίας των μηδενικών καθαρών εκπομπών</t>
        </is>
      </c>
      <c r="Z32" s="2" t="inlineStr">
        <is>
          <t>Net-Zero Europe Platform</t>
        </is>
      </c>
      <c r="AA32" s="2" t="inlineStr">
        <is>
          <t>3</t>
        </is>
      </c>
      <c r="AB32" s="2" t="inlineStr">
        <is>
          <t/>
        </is>
      </c>
      <c r="AC32" t="inlineStr">
        <is>
          <t>&lt;div&gt;reference body, in which the Commission and
Member States can discuss, exchange information, share best practices on issues
related to the Net-Zero Industry Act, and in which the Commission may receive input from
third parties such as experts and representatives e.g. from the net-zero
industry&lt;br&gt;&lt;/div&gt;</t>
        </is>
      </c>
      <c r="AD32" s="2" t="inlineStr">
        <is>
          <t>Plataforma Europea de Cero Emisiones Netas</t>
        </is>
      </c>
      <c r="AE32" s="2" t="inlineStr">
        <is>
          <t>3</t>
        </is>
      </c>
      <c r="AF32" s="2" t="inlineStr">
        <is>
          <t/>
        </is>
      </c>
      <c r="AG32" t="inlineStr">
        <is>
          <t>Organismo de referencia en el que la Comisión y los 
Estados miembros pueden debatir, intercambiar información, compartir 
buenas prácticas sobre cuestiones relacionadas con la Ley sobre la industria de cero emisiones netas, y en el que la Comisión puede recabar aportaciones de 
terceros, como expertos y representantes, por ejemplo, de la industria 
de cero emisiones netas.</t>
        </is>
      </c>
      <c r="AH32" s="2" t="inlineStr">
        <is>
          <t>Euroopa nullnetotehnoloogia platvorm</t>
        </is>
      </c>
      <c r="AI32" s="2" t="inlineStr">
        <is>
          <t>3</t>
        </is>
      </c>
      <c r="AJ32" s="2" t="inlineStr">
        <is>
          <t/>
        </is>
      </c>
      <c r="AK32" t="inlineStr">
        <is>
          <t>organ, milles komisjon ja liikmesriigid saavad pidada arutelusid,
vahetada teavet ning jagada parimaid tavasid nullnetotööstuse määrusega seotud
küsimustes, ning kus komisjon võib saada teavet kolmandatelt isikutelt, muu hulgas nullnetotööstuse ekspertidelt ja esindajatelt</t>
        </is>
      </c>
      <c r="AL32" s="2" t="inlineStr">
        <is>
          <t>Euroopan nettonollafoorumi</t>
        </is>
      </c>
      <c r="AM32" s="2" t="inlineStr">
        <is>
          <t>3</t>
        </is>
      </c>
      <c r="AN32" s="2" t="inlineStr">
        <is>
          <t/>
        </is>
      </c>
      <c r="AO32" t="inlineStr">
        <is>
          <t>elin, jonka puitteissa komissio ja jäsenvaltiot voivat keskustella, vaihtaa tietoja ja jakaa parhaita käytäntöjä nettonollateollisuutta koskevaan säädökseen liittyvissä kysymyksissä ja jossa komissio voi saada palautetta kolmansilta osapuolilta, kuten asiantuntijoilta ja esimerkiksi nettonollateollisuuden edustajilta</t>
        </is>
      </c>
      <c r="AP32" t="inlineStr">
        <is>
          <t/>
        </is>
      </c>
      <c r="AQ32" t="inlineStr">
        <is>
          <t/>
        </is>
      </c>
      <c r="AR32" t="inlineStr">
        <is>
          <t/>
        </is>
      </c>
      <c r="AS32" t="inlineStr">
        <is>
          <t/>
        </is>
      </c>
      <c r="AT32" s="2" t="inlineStr">
        <is>
          <t>an tArdán um ghlan-nialasacht na hEorpa</t>
        </is>
      </c>
      <c r="AU32" s="2" t="inlineStr">
        <is>
          <t>3</t>
        </is>
      </c>
      <c r="AV32" s="2" t="inlineStr">
        <is>
          <t>proposed</t>
        </is>
      </c>
      <c r="AW32" t="inlineStr">
        <is>
          <t/>
        </is>
      </c>
      <c r="AX32" t="inlineStr">
        <is>
          <t/>
        </is>
      </c>
      <c r="AY32" t="inlineStr">
        <is>
          <t/>
        </is>
      </c>
      <c r="AZ32" t="inlineStr">
        <is>
          <t/>
        </is>
      </c>
      <c r="BA32" t="inlineStr">
        <is>
          <t/>
        </is>
      </c>
      <c r="BB32" s="2" t="inlineStr">
        <is>
          <t>Nettó Zéró Európa Platform|
nulla nettó kibocsátási célt szolgáló európai platform</t>
        </is>
      </c>
      <c r="BC32" s="2" t="inlineStr">
        <is>
          <t>3|
3</t>
        </is>
      </c>
      <c r="BD32" s="2" t="inlineStr">
        <is>
          <t>|
admitted</t>
        </is>
      </c>
      <c r="BE32" t="inlineStr">
        <is>
          <t>olyan referenciaszerv, amelynek keretében a Bizottság és a tagállamok megbeszéléseket
 folytathatnak, információt cserélhetnek és megoszthatják egymással a nulla nettó kibocsátási célt szolgáló iparról szóló jogszabállyal kapcsolatos bevált gyakorlatokat, és amelynek keretében a Bizottság harmadik felektől,
 például a nulla nettó kibocsátási célt szolgáló ipar szakértőitől és képviselőitől
 kaphat észrevételeket</t>
        </is>
      </c>
      <c r="BF32" s="2" t="inlineStr">
        <is>
          <t>piattaforma "Europa a zero emissioni nette"</t>
        </is>
      </c>
      <c r="BG32" s="2" t="inlineStr">
        <is>
          <t>3</t>
        </is>
      </c>
      <c r="BH32" s="2" t="inlineStr">
        <is>
          <t/>
        </is>
      </c>
      <c r="BI32" t="inlineStr">
        <is>
          <t>piattaforma, composta dagli Stati membri e dalla Commissione, che può consigliare e assistere la Commissione e gli Stati membri in relazione alle misure adottate per conseguire gli obiettivi del regolamento sull'industria a zero emissioni nette e fungere da organismo di riferimento nell'ambito del quale la Commissione e gli Stati membri coordinano le azioni e agevolano lo scambio di informazioni su questioni inerenti a detto regolamento</t>
        </is>
      </c>
      <c r="BJ32" s="2" t="inlineStr">
        <is>
          <t>​Europinė poveikio klimatui neutralizavimo platforma</t>
        </is>
      </c>
      <c r="BK32" s="2" t="inlineStr">
        <is>
          <t>2</t>
        </is>
      </c>
      <c r="BL32" s="2" t="inlineStr">
        <is>
          <t/>
        </is>
      </c>
      <c r="BM32" t="inlineStr">
        <is>
          <t/>
        </is>
      </c>
      <c r="BN32" t="inlineStr">
        <is>
          <t/>
        </is>
      </c>
      <c r="BO32" t="inlineStr">
        <is>
          <t/>
        </is>
      </c>
      <c r="BP32" t="inlineStr">
        <is>
          <t/>
        </is>
      </c>
      <c r="BQ32" t="inlineStr">
        <is>
          <t/>
        </is>
      </c>
      <c r="BR32" s="2" t="inlineStr">
        <is>
          <t>Pjattaforma għal Ewropa b’Emissjonijiet Żero Netti</t>
        </is>
      </c>
      <c r="BS32" s="2" t="inlineStr">
        <is>
          <t>3</t>
        </is>
      </c>
      <c r="BT32" s="2" t="inlineStr">
        <is>
          <t/>
        </is>
      </c>
      <c r="BU32" t="inlineStr">
        <is>
          <t>korp ta' referenza, li fih il-Kummissjoni u l-Istati Membri jistgħu jiddiskutu, jaqsmu l-informazzjoni u l-aħjar prattiki dwar kwistjonijiet marbuta mal-Att dwar l-Industrija b'Emissjonijiet Żero Netti, u li fih il-Kummissjoni tista' tieħu kontributi minn partijiet terzi bħalma huma esperti u rappreżentanti mill-industrija</t>
        </is>
      </c>
      <c r="BV32" t="inlineStr">
        <is>
          <t/>
        </is>
      </c>
      <c r="BW32" t="inlineStr">
        <is>
          <t/>
        </is>
      </c>
      <c r="BX32" t="inlineStr">
        <is>
          <t/>
        </is>
      </c>
      <c r="BY32" t="inlineStr">
        <is>
          <t/>
        </is>
      </c>
      <c r="BZ32" s="2" t="inlineStr">
        <is>
          <t>Platforma Europy Neutralnej Emisyjnie</t>
        </is>
      </c>
      <c r="CA32" s="2" t="inlineStr">
        <is>
          <t>3</t>
        </is>
      </c>
      <c r="CB32" s="2" t="inlineStr">
        <is>
          <t/>
        </is>
      </c>
      <c r="CC32" t="inlineStr">
        <is>
          <t>organ referencyjny złożony z państw członkowskich i kierowany przez Komisję, w ramach którego Komisja i państwa członkowskie koordynują swoje działania i ułatwiają wymianę informacji na temat kwestii związanych z aktem w sprawie przemysłu neutralnego emisyjnie</t>
        </is>
      </c>
      <c r="CD32" s="2" t="inlineStr">
        <is>
          <t>Plataforma Impacto Zero Europa</t>
        </is>
      </c>
      <c r="CE32" s="2" t="inlineStr">
        <is>
          <t>3</t>
        </is>
      </c>
      <c r="CF32" s="2" t="inlineStr">
        <is>
          <t>proposed</t>
        </is>
      </c>
      <c r="CG32" t="inlineStr">
        <is>
          <t>Organismo de referência, no qual a Comissão e os Estados-Membros podem debater, trocar informações e partilhar boas práticas sobre questões relacionadas com o &lt;a href="https://iate.europa.eu/entry/result/3633793/pt" target="_blank"&gt;Regulamento Indústria de Impacto Zero&lt;/a&gt;, e no qual a Comissão pode obter contributos de terceiros, como peritos e representantes, por exemplo da indústria de impacto zero</t>
        </is>
      </c>
      <c r="CH32" t="inlineStr">
        <is>
          <t/>
        </is>
      </c>
      <c r="CI32" t="inlineStr">
        <is>
          <t/>
        </is>
      </c>
      <c r="CJ32" t="inlineStr">
        <is>
          <t/>
        </is>
      </c>
      <c r="CK32" t="inlineStr">
        <is>
          <t/>
        </is>
      </c>
      <c r="CL32" s="2" t="inlineStr">
        <is>
          <t>platforma Emisne neutrálna Európa</t>
        </is>
      </c>
      <c r="CM32" s="2" t="inlineStr">
        <is>
          <t>3</t>
        </is>
      </c>
      <c r="CN32" s="2" t="inlineStr">
        <is>
          <t/>
        </is>
      </c>
      <c r="CO32" t="inlineStr">
        <is>
          <t>referenčný orgán, v rámci ktorého Komisia a členské štáty koordinujú svoje opatrenia a uľahčujú výmenu informácií o otázkach súvisiacich s &lt;a href="https://eur-lex.europa.eu/legal-content/SK/TXT/?from=SK&amp;amp;uri=CELEX%3A52023PC0161" target="_blank"&gt;aktom o emisne neutrálnom priemysle&lt;/a&gt; a prostredníctvom ktorého môže Komisia dostávať informácie od tretích strán, napr. expertov a zástupcov o. i. emisne neutrálneho priemyslu</t>
        </is>
      </c>
      <c r="CP32" t="inlineStr">
        <is>
          <t/>
        </is>
      </c>
      <c r="CQ32" t="inlineStr">
        <is>
          <t/>
        </is>
      </c>
      <c r="CR32" t="inlineStr">
        <is>
          <t/>
        </is>
      </c>
      <c r="CS32" t="inlineStr">
        <is>
          <t/>
        </is>
      </c>
      <c r="CT32" t="inlineStr">
        <is>
          <t/>
        </is>
      </c>
      <c r="CU32" t="inlineStr">
        <is>
          <t/>
        </is>
      </c>
      <c r="CV32" t="inlineStr">
        <is>
          <t/>
        </is>
      </c>
      <c r="CW32" t="inlineStr">
        <is>
          <t/>
        </is>
      </c>
    </row>
    <row r="33">
      <c r="A33" s="1" t="str">
        <f>HYPERLINK("https://iate.europa.eu/entry/result/3639087/all", "3639087")</f>
        <v>3639087</v>
      </c>
      <c r="B33" t="inlineStr">
        <is>
          <t>ENVIRONMENT;INDUSTRY</t>
        </is>
      </c>
      <c r="C33" t="inlineStr">
        <is>
          <t>ENVIRONMENT|environmental policy;INDUSTRY|industrial structures and policy|industrial policy</t>
        </is>
      </c>
      <c r="D33" t="inlineStr">
        <is>
          <t>yes</t>
        </is>
      </c>
      <c r="E33" t="inlineStr">
        <is>
          <t/>
        </is>
      </c>
      <c r="F33" t="inlineStr">
        <is>
          <t/>
        </is>
      </c>
      <c r="G33" t="inlineStr">
        <is>
          <t/>
        </is>
      </c>
      <c r="H33" t="inlineStr">
        <is>
          <t/>
        </is>
      </c>
      <c r="I33" t="inlineStr">
        <is>
          <t/>
        </is>
      </c>
      <c r="J33" s="2" t="inlineStr">
        <is>
          <t>povolovací řízení|
povolovací postup</t>
        </is>
      </c>
      <c r="K33" s="2" t="inlineStr">
        <is>
          <t>3|
3</t>
        </is>
      </c>
      <c r="L33" s="2" t="inlineStr">
        <is>
          <t>|
preferred</t>
        </is>
      </c>
      <c r="M33" t="inlineStr">
        <is>
          <t>postup zahrnující všechna příslušná správní
povolení k plánování, výstavbě a provozování projektů,
včetně stavebních povolení, povolení pro chemické látky a pro připojení k síti
a posouzení vlivů na životní prostředí a environmentálních povolení, jsou-li vyžadována, a
obsahující všechny správní žádosti a postupy od uznání platnosti žádosti až po
oznámení&lt;a href="https://iate.europa.eu/entry/result/3599099/cs" target="_blank"&gt; komplexního rozhodnutí&lt;/a&gt; o výsledku řízení odpovědným příslušným
vnitrostátním orgánem</t>
        </is>
      </c>
      <c r="N33" s="2" t="inlineStr">
        <is>
          <t>tilladelsesproces|
proces for udstedelse af tilladelse|
godkendelsesprocedure</t>
        </is>
      </c>
      <c r="O33" s="2" t="inlineStr">
        <is>
          <t>3|
3|
3</t>
        </is>
      </c>
      <c r="P33" s="2" t="inlineStr">
        <is>
          <t xml:space="preserve">|
|
</t>
        </is>
      </c>
      <c r="Q33" t="inlineStr">
        <is>
          <t>&lt;div&gt;proces, som omfatter alle relevante administrative tilladelser til at planlægge, anlægge og drive de strategiske projekter&lt;br&gt;&lt;/div&gt;</t>
        </is>
      </c>
      <c r="R33" t="inlineStr">
        <is>
          <t/>
        </is>
      </c>
      <c r="S33" t="inlineStr">
        <is>
          <t/>
        </is>
      </c>
      <c r="T33" t="inlineStr">
        <is>
          <t/>
        </is>
      </c>
      <c r="U33" t="inlineStr">
        <is>
          <t/>
        </is>
      </c>
      <c r="V33" s="2" t="inlineStr">
        <is>
          <t>διαδικασία χορήγησης αδειών|
διαδικασία αδειοδότησης</t>
        </is>
      </c>
      <c r="W33" s="2" t="inlineStr">
        <is>
          <t>3|
3</t>
        </is>
      </c>
      <c r="X33" s="2" t="inlineStr">
        <is>
          <t>|
preferred</t>
        </is>
      </c>
      <c r="Y33" t="inlineStr">
        <is>
          <t>διαδικασία που καλύπτει όλες τις σχετικές διοικητικές άδειες για τον σχεδιασμό, την κατασκευή και την επέκταση ενός έργου</t>
        </is>
      </c>
      <c r="Z33" s="2" t="inlineStr">
        <is>
          <t>permit granting process|
permitting procedure|
permitting process|
permit-granting process|
permit granting procedure</t>
        </is>
      </c>
      <c r="AA33" s="2" t="inlineStr">
        <is>
          <t>3|
3|
3|
1|
3</t>
        </is>
      </c>
      <c r="AB33" s="2" t="inlineStr">
        <is>
          <t xml:space="preserve">preferred|
|
|
|
</t>
        </is>
      </c>
      <c r="AC33" t="inlineStr">
        <is>
          <t>process covering all relevant
administrative permits to plan, build and operate a project</t>
        </is>
      </c>
      <c r="AD33" s="2" t="inlineStr">
        <is>
          <t>proceso de concesión de autorizaciones</t>
        </is>
      </c>
      <c r="AE33" s="2" t="inlineStr">
        <is>
          <t>3</t>
        </is>
      </c>
      <c r="AF33" s="2" t="inlineStr">
        <is>
          <t/>
        </is>
      </c>
      <c r="AG33" t="inlineStr">
        <is>
          <t>Proceso
que abarca todas las autorizaciones administrativas pertinentes para
planificar, construir, ampliar y explotar proyectos de fabricación.</t>
        </is>
      </c>
      <c r="AH33" s="2" t="inlineStr">
        <is>
          <t>loamenetlus</t>
        </is>
      </c>
      <c r="AI33" s="2" t="inlineStr">
        <is>
          <t>3</t>
        </is>
      </c>
      <c r="AJ33" s="2" t="inlineStr">
        <is>
          <t/>
        </is>
      </c>
      <c r="AK33" t="inlineStr">
        <is>
          <t/>
        </is>
      </c>
      <c r="AL33" s="2" t="inlineStr">
        <is>
          <t>lupamenettely|
lupaprosessi</t>
        </is>
      </c>
      <c r="AM33" s="2" t="inlineStr">
        <is>
          <t>3|
3</t>
        </is>
      </c>
      <c r="AN33" s="2" t="inlineStr">
        <is>
          <t xml:space="preserve">|
</t>
        </is>
      </c>
      <c r="AO33" t="inlineStr">
        <is>
          <t>menettely, johon sisältyvät kaikki hankkeiden suunnittelemiseksi, rakentamiseksi ja toteuttamiseksi tarvittavat hallinnolliset luvat</t>
        </is>
      </c>
      <c r="AP33" t="inlineStr">
        <is>
          <t/>
        </is>
      </c>
      <c r="AQ33" t="inlineStr">
        <is>
          <t/>
        </is>
      </c>
      <c r="AR33" t="inlineStr">
        <is>
          <t/>
        </is>
      </c>
      <c r="AS33" t="inlineStr">
        <is>
          <t/>
        </is>
      </c>
      <c r="AT33" t="inlineStr">
        <is>
          <t/>
        </is>
      </c>
      <c r="AU33" t="inlineStr">
        <is>
          <t/>
        </is>
      </c>
      <c r="AV33" t="inlineStr">
        <is>
          <t/>
        </is>
      </c>
      <c r="AW33" t="inlineStr">
        <is>
          <t/>
        </is>
      </c>
      <c r="AX33" t="inlineStr">
        <is>
          <t/>
        </is>
      </c>
      <c r="AY33" t="inlineStr">
        <is>
          <t/>
        </is>
      </c>
      <c r="AZ33" t="inlineStr">
        <is>
          <t/>
        </is>
      </c>
      <c r="BA33" t="inlineStr">
        <is>
          <t/>
        </is>
      </c>
      <c r="BB33" s="2" t="inlineStr">
        <is>
          <t>engedélyezési eljárás</t>
        </is>
      </c>
      <c r="BC33" s="2" t="inlineStr">
        <is>
          <t>3</t>
        </is>
      </c>
      <c r="BD33" s="2" t="inlineStr">
        <is>
          <t/>
        </is>
      </c>
      <c r="BE33" t="inlineStr">
        <is>
          <t/>
        </is>
      </c>
      <c r="BF33" s="2" t="inlineStr">
        <is>
          <t>procedura di rilascio delle autorizzazioni</t>
        </is>
      </c>
      <c r="BG33" s="2" t="inlineStr">
        <is>
          <t>3</t>
        </is>
      </c>
      <c r="BH33" s="2" t="inlineStr">
        <is>
          <t/>
        </is>
      </c>
      <c r="BI33" t="inlineStr">
        <is>
          <t>procedura riguardante tutte le autorizzazioni amministrative inerenti alla pianificazione, alla realizzazione, all'ampliamento e alla gestione di progetti di produzione di tecnologie a zero emissioni nette, comprese le licenze edilizie, le autorizzazioni per le sostanze chimiche, le autorizzazioni di connessione alla rete e le valutazioni e autorizzazioni ambientali, laddove necessarie, e che comprende tutte le domande e le procedure amministrative dal riconoscimento della validità della domanda fino alla notifica della decisione globale sull'esito della procedura da parte dell'autorità nazionale competente</t>
        </is>
      </c>
      <c r="BJ33" s="2" t="inlineStr">
        <is>
          <t>leidimų išdavimas|
leidimų išdavimo procesas|
leidimų išdavimo procedūra</t>
        </is>
      </c>
      <c r="BK33" s="2" t="inlineStr">
        <is>
          <t>3|
3|
3</t>
        </is>
      </c>
      <c r="BL33" s="2" t="inlineStr">
        <is>
          <t>|
|
preferred</t>
        </is>
      </c>
      <c r="BM33" t="inlineStr">
        <is>
          <t/>
        </is>
      </c>
      <c r="BN33" t="inlineStr">
        <is>
          <t/>
        </is>
      </c>
      <c r="BO33" t="inlineStr">
        <is>
          <t/>
        </is>
      </c>
      <c r="BP33" t="inlineStr">
        <is>
          <t/>
        </is>
      </c>
      <c r="BQ33" t="inlineStr">
        <is>
          <t/>
        </is>
      </c>
      <c r="BR33" s="2" t="inlineStr">
        <is>
          <t>proċess għall-ħruġ tal-permessi</t>
        </is>
      </c>
      <c r="BS33" s="2" t="inlineStr">
        <is>
          <t>3</t>
        </is>
      </c>
      <c r="BT33" s="2" t="inlineStr">
        <is>
          <t/>
        </is>
      </c>
      <c r="BU33" t="inlineStr">
        <is>
          <t>proċess li jkopri l-permessi amministrattivi rilevanti kollha għall-ippjanar, il-bini, u l-operar marbuta ma' proġett partikolari</t>
        </is>
      </c>
      <c r="BV33" t="inlineStr">
        <is>
          <t/>
        </is>
      </c>
      <c r="BW33" t="inlineStr">
        <is>
          <t/>
        </is>
      </c>
      <c r="BX33" t="inlineStr">
        <is>
          <t/>
        </is>
      </c>
      <c r="BY33" t="inlineStr">
        <is>
          <t/>
        </is>
      </c>
      <c r="BZ33" s="2" t="inlineStr">
        <is>
          <t>proces wydawania pozwoleń</t>
        </is>
      </c>
      <c r="CA33" s="2" t="inlineStr">
        <is>
          <t>3</t>
        </is>
      </c>
      <c r="CB33" s="2" t="inlineStr">
        <is>
          <t/>
        </is>
      </c>
      <c r="CC33" t="inlineStr">
        <is>
          <t>proces obejmujący wszystkie odpowiednie pozwolenia administracyjne na planowanie, budowę, rozbudowę i eksploatację projektów produkcji technologii neutralnych emisyjnie, w tym pozwolenia na budowę, pozwolenia w zakresie chemikaliów i pozwolenia na podłączenie do sieci oraz oceny wpływu na środowisko i zezwolenia środowiskowe, jeżeli są wymagane, a także obejmujący wszystkie wnioski i procedury administracyjne od potwierdzenia ważności wniosku do powiadomienia o decyzji kompleksowej w sprawie wyniku procedury przez odpowiedzialny właściwy organ krajowy</t>
        </is>
      </c>
      <c r="CD33" s="2" t="inlineStr">
        <is>
          <t>processo de concessão de licenças</t>
        </is>
      </c>
      <c r="CE33" s="2" t="inlineStr">
        <is>
          <t>3</t>
        </is>
      </c>
      <c r="CF33" s="2" t="inlineStr">
        <is>
          <t/>
        </is>
      </c>
      <c r="CG33" t="inlineStr">
        <is>
          <t>Processo que abrange todas as licenças administrativas pertinentes e avaliações e autorizações ambientais para planear, construir, expandir e explorar projetos de fabrico de tecnologias de impacto zero.</t>
        </is>
      </c>
      <c r="CH33" s="2" t="inlineStr">
        <is>
          <t>procedură de autorizare|
procedură pentru emiterea autorizației</t>
        </is>
      </c>
      <c r="CI33" s="2" t="inlineStr">
        <is>
          <t>3|
3</t>
        </is>
      </c>
      <c r="CJ33" s="2" t="inlineStr">
        <is>
          <t xml:space="preserve">|
</t>
        </is>
      </c>
      <c r="CK33" t="inlineStr">
        <is>
          <t/>
        </is>
      </c>
      <c r="CL33" s="2" t="inlineStr">
        <is>
          <t>postup vydávania povolení</t>
        </is>
      </c>
      <c r="CM33" s="2" t="inlineStr">
        <is>
          <t>3</t>
        </is>
      </c>
      <c r="CN33" s="2" t="inlineStr">
        <is>
          <t/>
        </is>
      </c>
      <c r="CO33" t="inlineStr">
        <is>
          <t>postup, ktorý zahŕňa všetky príslušné administratívne povolenia na plánovanie, výstavbu, rozšírenie a prevádzkovanie určitého projektu</t>
        </is>
      </c>
      <c r="CP33" t="inlineStr">
        <is>
          <t/>
        </is>
      </c>
      <c r="CQ33" t="inlineStr">
        <is>
          <t/>
        </is>
      </c>
      <c r="CR33" t="inlineStr">
        <is>
          <t/>
        </is>
      </c>
      <c r="CS33" t="inlineStr">
        <is>
          <t/>
        </is>
      </c>
      <c r="CT33" t="inlineStr">
        <is>
          <t/>
        </is>
      </c>
      <c r="CU33" t="inlineStr">
        <is>
          <t/>
        </is>
      </c>
      <c r="CV33" t="inlineStr">
        <is>
          <t/>
        </is>
      </c>
      <c r="CW33" t="inlineStr">
        <is>
          <t/>
        </is>
      </c>
    </row>
    <row r="34">
      <c r="A34" s="1" t="str">
        <f>HYPERLINK("https://iate.europa.eu/entry/result/886448/all", "886448")</f>
        <v>886448</v>
      </c>
      <c r="B34" t="inlineStr">
        <is>
          <t>ENVIRONMENT</t>
        </is>
      </c>
      <c r="C34" t="inlineStr">
        <is>
          <t>ENVIRONMENT|environmental policy|climate change policy</t>
        </is>
      </c>
      <c r="D34" t="inlineStr">
        <is>
          <t>yes</t>
        </is>
      </c>
      <c r="E34" t="inlineStr">
        <is>
          <t/>
        </is>
      </c>
      <c r="F34" s="2" t="inlineStr">
        <is>
          <t>мерки за смекчаване на изменението на климата|
действия за смекчаване на изменението на климата</t>
        </is>
      </c>
      <c r="G34" s="2" t="inlineStr">
        <is>
          <t>3|
3</t>
        </is>
      </c>
      <c r="H34" s="2" t="inlineStr">
        <is>
          <t xml:space="preserve">|
</t>
        </is>
      </c>
      <c r="I34" t="inlineStr">
        <is>
          <t/>
        </is>
      </c>
      <c r="J34" s="2" t="inlineStr">
        <is>
          <t>mitigační opatření|
zmírňující opatření</t>
        </is>
      </c>
      <c r="K34" s="2" t="inlineStr">
        <is>
          <t>3|
3</t>
        </is>
      </c>
      <c r="L34" s="2" t="inlineStr">
        <is>
          <t xml:space="preserve">|
</t>
        </is>
      </c>
      <c r="M34" t="inlineStr">
        <is>
          <t/>
        </is>
      </c>
      <c r="N34" s="2" t="inlineStr">
        <is>
          <t>modvirkningsforanstaltning|
afbødningsforanstaltning|
afbødende foranstaltning|
dæmpende foranstaltning</t>
        </is>
      </c>
      <c r="O34" s="2" t="inlineStr">
        <is>
          <t>3|
3|
3|
3</t>
        </is>
      </c>
      <c r="P34" s="2" t="inlineStr">
        <is>
          <t xml:space="preserve">|
|
|
</t>
        </is>
      </c>
      <c r="Q34" t="inlineStr">
        <is>
          <t>foranstaltning, hvis mål er at reducere mængden af drivhusgasser i atmosfæren, f.eks. gennem påvirkning af en given adfærd, udvikling af renere teknologi eller ved at skabe såkaldte dræn, som optager CO2</t>
        </is>
      </c>
      <c r="R34" s="2" t="inlineStr">
        <is>
          <t>Maßnahme zur Eindämmung des Klimawandels|
Minderungsmaßnahme</t>
        </is>
      </c>
      <c r="S34" s="2" t="inlineStr">
        <is>
          <t>2|
3</t>
        </is>
      </c>
      <c r="T34" s="2" t="inlineStr">
        <is>
          <t xml:space="preserve">|
</t>
        </is>
      </c>
      <c r="U34" t="inlineStr">
        <is>
          <t/>
        </is>
      </c>
      <c r="V34" s="2" t="inlineStr">
        <is>
          <t>μέτρo μετριασμού</t>
        </is>
      </c>
      <c r="W34" s="2" t="inlineStr">
        <is>
          <t>3</t>
        </is>
      </c>
      <c r="X34" s="2" t="inlineStr">
        <is>
          <t/>
        </is>
      </c>
      <c r="Y34" t="inlineStr">
        <is>
          <t/>
        </is>
      </c>
      <c r="Z34" s="2" t="inlineStr">
        <is>
          <t>mitigation measure|
mitigation action</t>
        </is>
      </c>
      <c r="AA34" s="2" t="inlineStr">
        <is>
          <t>4|
2</t>
        </is>
      </c>
      <c r="AB34" s="2" t="inlineStr">
        <is>
          <t xml:space="preserve">|
</t>
        </is>
      </c>
      <c r="AC34" t="inlineStr">
        <is>
          <t/>
        </is>
      </c>
      <c r="AD34" s="2" t="inlineStr">
        <is>
          <t>medida de mitigación</t>
        </is>
      </c>
      <c r="AE34" s="2" t="inlineStr">
        <is>
          <t>3</t>
        </is>
      </c>
      <c r="AF34" s="2" t="inlineStr">
        <is>
          <t/>
        </is>
      </c>
      <c r="AG34" t="inlineStr">
        <is>
          <t>Medida encaminada a reducir las fuentes o potenciar los sumideros de gases de efecto invernadero.</t>
        </is>
      </c>
      <c r="AH34" s="2" t="inlineStr">
        <is>
          <t>leevendusmeede|
kliimamuutuste leevendamise meede</t>
        </is>
      </c>
      <c r="AI34" s="2" t="inlineStr">
        <is>
          <t>3|
3</t>
        </is>
      </c>
      <c r="AJ34" s="2" t="inlineStr">
        <is>
          <t xml:space="preserve">|
</t>
        </is>
      </c>
      <c r="AK34" t="inlineStr">
        <is>
          <t>kliimamuutuste mõju leevendamiseks võetav meede</t>
        </is>
      </c>
      <c r="AL34" s="2" t="inlineStr">
        <is>
          <t>hillintätoimenpide|
hillintätoimi</t>
        </is>
      </c>
      <c r="AM34" s="2" t="inlineStr">
        <is>
          <t>3|
3</t>
        </is>
      </c>
      <c r="AN34" s="2" t="inlineStr">
        <is>
          <t xml:space="preserve">|
</t>
        </is>
      </c>
      <c r="AO34" t="inlineStr">
        <is>
          <t/>
        </is>
      </c>
      <c r="AP34" s="2" t="inlineStr">
        <is>
          <t>mesure d'atténuation</t>
        </is>
      </c>
      <c r="AQ34" s="2" t="inlineStr">
        <is>
          <t>3</t>
        </is>
      </c>
      <c r="AR34" s="2" t="inlineStr">
        <is>
          <t/>
        </is>
      </c>
      <c r="AS34" t="inlineStr">
        <is>
          <t>pratique, procédure ou technologie visant à réduire au minimum les effets négatifs sur l'environnement d'activités données en réduisant les émissions de gaz à effet de serre et en renforçant les puits de carbone</t>
        </is>
      </c>
      <c r="AT34" s="2" t="inlineStr">
        <is>
          <t>beart maolaithe|
gníomhaíocht mhaolaithe</t>
        </is>
      </c>
      <c r="AU34" s="2" t="inlineStr">
        <is>
          <t>3|
3</t>
        </is>
      </c>
      <c r="AV34" s="2" t="inlineStr">
        <is>
          <t xml:space="preserve">|
</t>
        </is>
      </c>
      <c r="AW34" t="inlineStr">
        <is>
          <t/>
        </is>
      </c>
      <c r="AX34" s="2" t="inlineStr">
        <is>
          <t>mjera za ublažavanje</t>
        </is>
      </c>
      <c r="AY34" s="2" t="inlineStr">
        <is>
          <t>3</t>
        </is>
      </c>
      <c r="AZ34" s="2" t="inlineStr">
        <is>
          <t/>
        </is>
      </c>
      <c r="BA34" t="inlineStr">
        <is>
          <t/>
        </is>
      </c>
      <c r="BB34" s="2" t="inlineStr">
        <is>
          <t>mérséklési intézkedés</t>
        </is>
      </c>
      <c r="BC34" s="2" t="inlineStr">
        <is>
          <t>3</t>
        </is>
      </c>
      <c r="BD34" s="2" t="inlineStr">
        <is>
          <t/>
        </is>
      </c>
      <c r="BE34" t="inlineStr">
        <is>
          <t>az éghajlatváltozás mérséklését [ &lt;a href="/entry/result/914842/all" id="ENTRY_TO_ENTRY_CONVERTER" target="_blank"&gt;IATE:914842&lt;/a&gt; ] célzó intézkedés</t>
        </is>
      </c>
      <c r="BF34" s="2" t="inlineStr">
        <is>
          <t>azione di mitigazione|
misura di mitigazione</t>
        </is>
      </c>
      <c r="BG34" s="2" t="inlineStr">
        <is>
          <t>3|
3</t>
        </is>
      </c>
      <c r="BH34" s="2" t="inlineStr">
        <is>
          <t xml:space="preserve">|
</t>
        </is>
      </c>
      <c r="BI34" t="inlineStr">
        <is>
          <t/>
        </is>
      </c>
      <c r="BJ34" s="2" t="inlineStr">
        <is>
          <t>švelninimo priemonė|
klimato kaitos švelninimo veiksmai</t>
        </is>
      </c>
      <c r="BK34" s="2" t="inlineStr">
        <is>
          <t>3|
3</t>
        </is>
      </c>
      <c r="BL34" s="2" t="inlineStr">
        <is>
          <t xml:space="preserve">|
</t>
        </is>
      </c>
      <c r="BM34" t="inlineStr">
        <is>
          <t/>
        </is>
      </c>
      <c r="BN34" s="2" t="inlineStr">
        <is>
          <t>mazināšanas pasākums|
mitigācijas pasākums</t>
        </is>
      </c>
      <c r="BO34" s="2" t="inlineStr">
        <is>
          <t>3|
3</t>
        </is>
      </c>
      <c r="BP34" s="2" t="inlineStr">
        <is>
          <t xml:space="preserve">|
</t>
        </is>
      </c>
      <c r="BQ34" t="inlineStr">
        <is>
          <t/>
        </is>
      </c>
      <c r="BR34" s="2" t="inlineStr">
        <is>
          <t>miżura ta' mitigazzjoni|
azzjoni ta' mitigazzjoni</t>
        </is>
      </c>
      <c r="BS34" s="2" t="inlineStr">
        <is>
          <t>3|
3</t>
        </is>
      </c>
      <c r="BT34" s="2" t="inlineStr">
        <is>
          <t xml:space="preserve">|
</t>
        </is>
      </c>
      <c r="BU34" t="inlineStr">
        <is>
          <t/>
        </is>
      </c>
      <c r="BV34" s="2" t="inlineStr">
        <is>
          <t>mitigatiemaatregel</t>
        </is>
      </c>
      <c r="BW34" s="2" t="inlineStr">
        <is>
          <t>3</t>
        </is>
      </c>
      <c r="BX34" s="2" t="inlineStr">
        <is>
          <t/>
        </is>
      </c>
      <c r="BY34" t="inlineStr">
        <is>
          <t>maatregelen die beogen de aanwezigheid van broeikasgassen in te atmosfeer te verminderen door hetzij de uitstoot ervan aan te pakken of de reeds aanwezig hoeveelheid aan de atmosfeer te onttrekken</t>
        </is>
      </c>
      <c r="BZ34" s="2" t="inlineStr">
        <is>
          <t>działanie na rzecz łagodzenia zmian klimatu|
środek łagodzący|
działanie na rzecz łagodzenia zmiany klimatu</t>
        </is>
      </c>
      <c r="CA34" s="2" t="inlineStr">
        <is>
          <t>3|
3|
3</t>
        </is>
      </c>
      <c r="CB34" s="2" t="inlineStr">
        <is>
          <t xml:space="preserve">|
|
</t>
        </is>
      </c>
      <c r="CC34" t="inlineStr">
        <is>
          <t/>
        </is>
      </c>
      <c r="CD34" s="2" t="inlineStr">
        <is>
          <t>medida de atenuação</t>
        </is>
      </c>
      <c r="CE34" s="2" t="inlineStr">
        <is>
          <t>3</t>
        </is>
      </c>
      <c r="CF34" s="2" t="inlineStr">
        <is>
          <t/>
        </is>
      </c>
      <c r="CG34" t="inlineStr">
        <is>
          <t>Ação de natureza política e tecnológica que, favorecendo a limitação ou redução das emissões e o aumento das remoções, mantenham a sua concentração na atmosfera em níveis aceitáveis.</t>
        </is>
      </c>
      <c r="CH34" s="2" t="inlineStr">
        <is>
          <t>măsură de atenuare|
acțiune de atenuare</t>
        </is>
      </c>
      <c r="CI34" s="2" t="inlineStr">
        <is>
          <t>3|
3</t>
        </is>
      </c>
      <c r="CJ34" s="2" t="inlineStr">
        <is>
          <t xml:space="preserve">|
</t>
        </is>
      </c>
      <c r="CK34" t="inlineStr">
        <is>
          <t/>
        </is>
      </c>
      <c r="CL34" s="2" t="inlineStr">
        <is>
          <t>zmierňujúce opatrenie|
opatrenie na zmiernenie zmeny klímy|
mitigačné opatrenie</t>
        </is>
      </c>
      <c r="CM34" s="2" t="inlineStr">
        <is>
          <t>3|
3|
3</t>
        </is>
      </c>
      <c r="CN34" s="2" t="inlineStr">
        <is>
          <t>|
|
admitted</t>
        </is>
      </c>
      <c r="CO34" t="inlineStr">
        <is>
          <t/>
        </is>
      </c>
      <c r="CP34" s="2" t="inlineStr">
        <is>
          <t>ukrep za blaženje|
blažitveni ukrep</t>
        </is>
      </c>
      <c r="CQ34" s="2" t="inlineStr">
        <is>
          <t>3|
3</t>
        </is>
      </c>
      <c r="CR34" s="2" t="inlineStr">
        <is>
          <t xml:space="preserve">|
</t>
        </is>
      </c>
      <c r="CS34" t="inlineStr">
        <is>
          <t/>
        </is>
      </c>
      <c r="CT34" s="2" t="inlineStr">
        <is>
          <t>begränsningsåtgärd</t>
        </is>
      </c>
      <c r="CU34" s="2" t="inlineStr">
        <is>
          <t>3</t>
        </is>
      </c>
      <c r="CV34" s="2" t="inlineStr">
        <is>
          <t/>
        </is>
      </c>
      <c r="CW34" t="inlineStr">
        <is>
          <t/>
        </is>
      </c>
    </row>
    <row r="35">
      <c r="A35" s="1" t="str">
        <f>HYPERLINK("https://iate.europa.eu/entry/result/756756/all", "756756")</f>
        <v>756756</v>
      </c>
      <c r="B35" t="inlineStr">
        <is>
          <t>ENVIRONMENT;AGRICULTURE, FORESTRY AND FISHERIES</t>
        </is>
      </c>
      <c r="C35" t="inlineStr">
        <is>
          <t>ENVIRONMENT|deterioration of the environment|degradation of the environment;AGRICULTURE, FORESTRY AND FISHERIES|forestry</t>
        </is>
      </c>
      <c r="D35" t="inlineStr">
        <is>
          <t>yes</t>
        </is>
      </c>
      <c r="E35" t="inlineStr">
        <is>
          <t/>
        </is>
      </c>
      <c r="F35" s="2" t="inlineStr">
        <is>
          <t>обезлесяване</t>
        </is>
      </c>
      <c r="G35" s="2" t="inlineStr">
        <is>
          <t>3</t>
        </is>
      </c>
      <c r="H35" s="2" t="inlineStr">
        <is>
          <t/>
        </is>
      </c>
      <c r="I35" t="inlineStr">
        <is>
          <t>причинено от човека превръщане на залесена площ в незалесена</t>
        </is>
      </c>
      <c r="J35" s="2" t="inlineStr">
        <is>
          <t>odlesňování</t>
        </is>
      </c>
      <c r="K35" s="2" t="inlineStr">
        <is>
          <t>3</t>
        </is>
      </c>
      <c r="L35" s="2" t="inlineStr">
        <is>
          <t/>
        </is>
      </c>
      <c r="M35" t="inlineStr">
        <is>
          <t>trvalá destrukce lesního porostu a lesů; trvalá přeměna zalesněných oblastí na plochy k jinému využití, např. orná půda, stavební pozemky, mýtiny nebo úhor</t>
        </is>
      </c>
      <c r="N35" s="2" t="inlineStr">
        <is>
          <t>skovrydning|
skovødelæggelse|
ødelæggelse af skovområder|
afskovning|
rydning af skove</t>
        </is>
      </c>
      <c r="O35" s="2" t="inlineStr">
        <is>
          <t>3|
3|
3|
3|
3</t>
        </is>
      </c>
      <c r="P35" s="2" t="inlineStr">
        <is>
          <t xml:space="preserve">|
|
|
|
</t>
        </is>
      </c>
      <c r="Q35" t="inlineStr">
        <is>
          <t>direkte menneskeskabt konvertering/fældning af naturligt forekommende skovareal til ikkeskovareal</t>
        </is>
      </c>
      <c r="R35" s="2" t="inlineStr">
        <is>
          <t>Entwaldung|
Abholzung</t>
        </is>
      </c>
      <c r="S35" s="2" t="inlineStr">
        <is>
          <t>3|
2</t>
        </is>
      </c>
      <c r="T35" s="2" t="inlineStr">
        <is>
          <t xml:space="preserve">preferred|
</t>
        </is>
      </c>
      <c r="U35" t="inlineStr">
        <is>
          <t>Umwandlung von Waldfläche in landwirtschaftlich, industriell oder für Infrastrukturen genutzte Fläche (durch Brandrodung oder Fällen der Bäume)</t>
        </is>
      </c>
      <c r="V35" s="2" t="inlineStr">
        <is>
          <t>αποψίλωση|
απομείωση της δασοκάλυψης|
απομάκρυνση δασών|
αποδάσωση</t>
        </is>
      </c>
      <c r="W35" s="2" t="inlineStr">
        <is>
          <t>3|
2|
2|
3</t>
        </is>
      </c>
      <c r="X35" s="2" t="inlineStr">
        <is>
          <t xml:space="preserve">|
|
|
</t>
        </is>
      </c>
      <c r="Y35" t="inlineStr">
        <is>
          <t>προκαλούμενη από τον άνθρωπο μόνιμη καταστροφή δασών και δασικών εκτάσεων ή μόνιμη μετατροπή των δασικών εκτάσεων σε μη δασική γη, όπως καλλιεργήσιμη γη, αστική περιοχή, περιοχή υλοτομίας ή έρημος</t>
        </is>
      </c>
      <c r="Z35" s="2" t="inlineStr">
        <is>
          <t>clearance of forests|
deforestation|
forest cover destruction|
forest clearance|
forest destruction|
devastation|
destruction of forests</t>
        </is>
      </c>
      <c r="AA35" s="2" t="inlineStr">
        <is>
          <t>1|
3|
1|
3|
3|
1|
1</t>
        </is>
      </c>
      <c r="AB35" s="2" t="inlineStr">
        <is>
          <t xml:space="preserve">|
|
|
|
|
|
</t>
        </is>
      </c>
      <c r="AC35" t="inlineStr">
        <is>
          <t>direct human-induced conversion of forested land to non-forested 
land</t>
        </is>
      </c>
      <c r="AD35" s="2" t="inlineStr">
        <is>
          <t>deforestación</t>
        </is>
      </c>
      <c r="AE35" s="2" t="inlineStr">
        <is>
          <t>3</t>
        </is>
      </c>
      <c r="AF35" s="2" t="inlineStr">
        <is>
          <t/>
        </is>
      </c>
      <c r="AG35" t="inlineStr">
        <is>
          <t>Conversión, por actividad humana directa, de tierras boscosas en
tierras no forestales.</t>
        </is>
      </c>
      <c r="AH35" s="2" t="inlineStr">
        <is>
          <t>metsade hävitamine|
raadamine</t>
        </is>
      </c>
      <c r="AI35" s="2" t="inlineStr">
        <is>
          <t>3|
4</t>
        </is>
      </c>
      <c r="AJ35" s="2" t="inlineStr">
        <is>
          <t xml:space="preserve">|
</t>
        </is>
      </c>
      <c r="AK35" t="inlineStr">
        <is>
          <t>1. otsesest inimtegevusest tingitud muutus, mille käigus mets muudetakse ilma metsata maaks; &lt;br&gt; 2. raie, mida tehakse, et võimaldada maa kasutamist muul otstarbel kui metsa majandamiseks</t>
        </is>
      </c>
      <c r="AL35" s="2" t="inlineStr">
        <is>
          <t>ihmisen aikaansaama metsäkato|
metsäkato|
metsänhävitys</t>
        </is>
      </c>
      <c r="AM35" s="2" t="inlineStr">
        <is>
          <t>3|
3|
3</t>
        </is>
      </c>
      <c r="AN35" s="2" t="inlineStr">
        <is>
          <t xml:space="preserve">|
|
</t>
        </is>
      </c>
      <c r="AO35" t="inlineStr">
        <is>
          <t>metsämaan muuttaminen viljelysmaaksi tai rakennetuksi maaksi</t>
        </is>
      </c>
      <c r="AP35" s="2" t="inlineStr">
        <is>
          <t>destruction des forêts|
déforestation|
déboisement|
réduction de la surface boisée</t>
        </is>
      </c>
      <c r="AQ35" s="2" t="inlineStr">
        <is>
          <t>3|
3|
3|
3</t>
        </is>
      </c>
      <c r="AR35" s="2" t="inlineStr">
        <is>
          <t xml:space="preserve">|
|
|
</t>
        </is>
      </c>
      <c r="AS35" t="inlineStr">
        <is>
          <t>destruction d'une forêt, résultant des activités humaines liées notamment à l'extension de l'agriculture, à l'exploitation excessive ou anarchique de certaines essences forestières, et à l'urbanisation en général</t>
        </is>
      </c>
      <c r="AT35" s="2" t="inlineStr">
        <is>
          <t>dífhoraoisiú</t>
        </is>
      </c>
      <c r="AU35" s="2" t="inlineStr">
        <is>
          <t>3</t>
        </is>
      </c>
      <c r="AV35" s="2" t="inlineStr">
        <is>
          <t/>
        </is>
      </c>
      <c r="AW35" t="inlineStr">
        <is>
          <t/>
        </is>
      </c>
      <c r="AX35" s="2" t="inlineStr">
        <is>
          <t>krčenje šuma</t>
        </is>
      </c>
      <c r="AY35" s="2" t="inlineStr">
        <is>
          <t>3</t>
        </is>
      </c>
      <c r="AZ35" s="2" t="inlineStr">
        <is>
          <t/>
        </is>
      </c>
      <c r="BA35" t="inlineStr">
        <is>
          <t>pretvaranje šumskog zemljišta u zemljište koje nije pošumljeno</t>
        </is>
      </c>
      <c r="BB35" s="2" t="inlineStr">
        <is>
          <t>erdőirtás</t>
        </is>
      </c>
      <c r="BC35" s="2" t="inlineStr">
        <is>
          <t>3</t>
        </is>
      </c>
      <c r="BD35" s="2" t="inlineStr">
        <is>
          <t/>
        </is>
      </c>
      <c r="BE35" t="inlineStr">
        <is>
          <t>az erdők szakszerű erdőgazdálkodás és újratelepítés nélküli elpusztítása, elsősorban fakitermelés, infrastruktúra-fejlesztés és a mezőgazdasági területek növelése céljából</t>
        </is>
      </c>
      <c r="BF35" s="2" t="inlineStr">
        <is>
          <t>disboscamento|
distruzione della copertura forestale|
diboscamento di terreni|
deforestazione</t>
        </is>
      </c>
      <c r="BG35" s="2" t="inlineStr">
        <is>
          <t>3|
3|
3|
3</t>
        </is>
      </c>
      <c r="BH35" s="2" t="inlineStr">
        <is>
          <t xml:space="preserve">|
|
|
</t>
        </is>
      </c>
      <c r="BI35" t="inlineStr">
        <is>
          <t>fenomeno causato dalla distruzione delle foreste da parte dell'uomo</t>
        </is>
      </c>
      <c r="BJ35" s="2" t="inlineStr">
        <is>
          <t>miškų kirtimas|
miškų lydymas|
miškų naikinimas</t>
        </is>
      </c>
      <c r="BK35" s="2" t="inlineStr">
        <is>
          <t>3|
3|
3</t>
        </is>
      </c>
      <c r="BL35" s="2" t="inlineStr">
        <is>
          <t xml:space="preserve">|
|
</t>
        </is>
      </c>
      <c r="BM35" t="inlineStr">
        <is>
          <t>kryptingas žmogaus vykdomas miško pavertimas žeme, kuri nėra miškas</t>
        </is>
      </c>
      <c r="BN35" s="2" t="inlineStr">
        <is>
          <t>atmežošana</t>
        </is>
      </c>
      <c r="BO35" s="2" t="inlineStr">
        <is>
          <t>3</t>
        </is>
      </c>
      <c r="BP35" s="2" t="inlineStr">
        <is>
          <t/>
        </is>
      </c>
      <c r="BQ35" t="inlineStr">
        <is>
          <t>personas darbības izraisīta meža pārveidošana citā zemes lietošanas veidā</t>
        </is>
      </c>
      <c r="BR35" s="2" t="inlineStr">
        <is>
          <t>deforestazzjoni</t>
        </is>
      </c>
      <c r="BS35" s="2" t="inlineStr">
        <is>
          <t>3</t>
        </is>
      </c>
      <c r="BT35" s="2" t="inlineStr">
        <is>
          <t/>
        </is>
      </c>
      <c r="BU35" t="inlineStr">
        <is>
          <t>konverżjoni diretta kkawżata mill-bniedem ta' art afforestata f'art mhux afforestata</t>
        </is>
      </c>
      <c r="BV35" s="2" t="inlineStr">
        <is>
          <t>ontbossing</t>
        </is>
      </c>
      <c r="BW35" s="2" t="inlineStr">
        <is>
          <t>3</t>
        </is>
      </c>
      <c r="BX35" s="2" t="inlineStr">
        <is>
          <t/>
        </is>
      </c>
      <c r="BY35" t="inlineStr">
        <is>
          <t>een langdurige verandering van bodemgebruik van bosgrond naar een ander bodemgebruik of naar bos met een kroonsluiting van minder dan 10%</t>
        </is>
      </c>
      <c r="BZ35" s="2" t="inlineStr">
        <is>
          <t>wylesianie|
deforestacja</t>
        </is>
      </c>
      <c r="CA35" s="2" t="inlineStr">
        <is>
          <t>3|
3</t>
        </is>
      </c>
      <c r="CB35" s="2" t="inlineStr">
        <is>
          <t xml:space="preserve">preferred|
</t>
        </is>
      </c>
      <c r="CC35" t="inlineStr">
        <is>
          <t>proces zmniejszania udziału terenów leśnych w ogólnej powierzchni danego obszaru</t>
        </is>
      </c>
      <c r="CD35" s="2" t="inlineStr">
        <is>
          <t>desflorestação|
desmatamento|
destruição das florestas</t>
        </is>
      </c>
      <c r="CE35" s="2" t="inlineStr">
        <is>
          <t>3|
3|
3</t>
        </is>
      </c>
      <c r="CF35" s="2" t="inlineStr">
        <is>
          <t xml:space="preserve">preferred|
|
</t>
        </is>
      </c>
      <c r="CG35" t="inlineStr">
        <is>
          <t>Destruição de uma massa florestal, geralmente em resultado da actividade humana. Esta destruição é normalmente acompanhada de uma mudança da ocupação do solo para outros fins (agrícolas, industriais, etc.).</t>
        </is>
      </c>
      <c r="CH35" s="2" t="inlineStr">
        <is>
          <t>defrișare|
despădurire</t>
        </is>
      </c>
      <c r="CI35" s="2" t="inlineStr">
        <is>
          <t>3|
3</t>
        </is>
      </c>
      <c r="CJ35" s="2" t="inlineStr">
        <is>
          <t xml:space="preserve">|
</t>
        </is>
      </c>
      <c r="CK35" t="inlineStr">
        <is>
          <t>acțiunea de înlăturare completă a vegetației forestiere, fără a fi urmată de regenerarea acesteia, cu schimbarea folosinței și/sau a destinației terenului</t>
        </is>
      </c>
      <c r="CL35" s="2" t="inlineStr">
        <is>
          <t>odlesňovanie|
ničenie lesov|
výrub lesov</t>
        </is>
      </c>
      <c r="CM35" s="2" t="inlineStr">
        <is>
          <t>3|
3|
3</t>
        </is>
      </c>
      <c r="CN35" s="2" t="inlineStr">
        <is>
          <t xml:space="preserve">|
|
</t>
        </is>
      </c>
      <c r="CO35" t="inlineStr">
        <is>
          <t>priamo ľudskou činnosťou zapríčinená premena lesa na pôdu, ktorá nie je lesom</t>
        </is>
      </c>
      <c r="CP35" s="2" t="inlineStr">
        <is>
          <t>krčenje gozdov|
deforestacija</t>
        </is>
      </c>
      <c r="CQ35" s="2" t="inlineStr">
        <is>
          <t>3|
3</t>
        </is>
      </c>
      <c r="CR35" s="2" t="inlineStr">
        <is>
          <t xml:space="preserve">|
</t>
        </is>
      </c>
      <c r="CS35" t="inlineStr">
        <is>
          <t>odstranjevanje gozdov s sečnjo ali požigom, z namenom pridobitve zemljišča bodisi za kmetijsko obdelavo, za stanovanjska ali industrijska gradbišča, ceste bodisi za pridobivanje gradbenih materialov ali goriva</t>
        </is>
      </c>
      <c r="CT35" s="2" t="inlineStr">
        <is>
          <t>avskogning</t>
        </is>
      </c>
      <c r="CU35" s="2" t="inlineStr">
        <is>
          <t>3</t>
        </is>
      </c>
      <c r="CV35" s="2" t="inlineStr">
        <is>
          <t/>
        </is>
      </c>
      <c r="CW35" t="inlineStr">
        <is>
          <t>Nedhuggning och avbränning av naturlig skog i sådan utsträckning och takt att återväxt inte sker.</t>
        </is>
      </c>
    </row>
    <row r="36">
      <c r="A36" s="1" t="str">
        <f>HYPERLINK("https://iate.europa.eu/entry/result/3599716/all", "3599716")</f>
        <v>3599716</v>
      </c>
      <c r="B36" t="inlineStr">
        <is>
          <t>TRADE;ENERGY</t>
        </is>
      </c>
      <c r="C36" t="inlineStr">
        <is>
          <t>TRADE;ENERGY|soft energy|soft energy|renewable energy</t>
        </is>
      </c>
      <c r="D36" t="inlineStr">
        <is>
          <t>yes</t>
        </is>
      </c>
      <c r="E36" t="inlineStr">
        <is>
          <t/>
        </is>
      </c>
      <c r="F36" t="inlineStr">
        <is>
          <t/>
        </is>
      </c>
      <c r="G36" t="inlineStr">
        <is>
          <t/>
        </is>
      </c>
      <c r="H36" t="inlineStr">
        <is>
          <t/>
        </is>
      </c>
      <c r="I36" t="inlineStr">
        <is>
          <t/>
        </is>
      </c>
      <c r="J36" s="2" t="inlineStr">
        <is>
          <t>přímé obchodování|
přímé obchodování s energií z obnovitelných zdrojů</t>
        </is>
      </c>
      <c r="K36" s="2" t="inlineStr">
        <is>
          <t>3|
3</t>
        </is>
      </c>
      <c r="L36" s="2" t="inlineStr">
        <is>
          <t xml:space="preserve">|
</t>
        </is>
      </c>
      <c r="M36" t="inlineStr">
        <is>
          <t>prodej energie z obnovitelných zdrojů mezi účastníky trhu na základě 
smlouvy s předem stanovenými podmínkami pro automatizované provádění a 
vypořádání obchodu buď přímo mezi účastníky trhu, nebo nepřímo 
prostřednictvím certifikovaného účastníka trhu, který je třetí stranou, 
jako je například agregátor</t>
        </is>
      </c>
      <c r="N36" t="inlineStr">
        <is>
          <t/>
        </is>
      </c>
      <c r="O36" t="inlineStr">
        <is>
          <t/>
        </is>
      </c>
      <c r="P36" t="inlineStr">
        <is>
          <t/>
        </is>
      </c>
      <c r="Q36" t="inlineStr">
        <is>
          <t/>
        </is>
      </c>
      <c r="R36" t="inlineStr">
        <is>
          <t/>
        </is>
      </c>
      <c r="S36" t="inlineStr">
        <is>
          <t/>
        </is>
      </c>
      <c r="T36" t="inlineStr">
        <is>
          <t/>
        </is>
      </c>
      <c r="U36" t="inlineStr">
        <is>
          <t/>
        </is>
      </c>
      <c r="V36" t="inlineStr">
        <is>
          <t/>
        </is>
      </c>
      <c r="W36" t="inlineStr">
        <is>
          <t/>
        </is>
      </c>
      <c r="X36" t="inlineStr">
        <is>
          <t/>
        </is>
      </c>
      <c r="Y36" t="inlineStr">
        <is>
          <t/>
        </is>
      </c>
      <c r="Z36" s="2" t="inlineStr">
        <is>
          <t>peer-to-peer trading of renewable energy|
peer-to-peer trading</t>
        </is>
      </c>
      <c r="AA36" s="2" t="inlineStr">
        <is>
          <t>3|
3</t>
        </is>
      </c>
      <c r="AB36" s="2" t="inlineStr">
        <is>
          <t xml:space="preserve">|
</t>
        </is>
      </c>
      <c r="AC36" t="inlineStr">
        <is>
          <t>sale of renewable energy between market participants by means of a contract with pre-determined conditions governing the automated execution and settlement of the transaction, either directly between market participants or indirectly through a certified third-party market participant, such as an aggregator</t>
        </is>
      </c>
      <c r="AD36" t="inlineStr">
        <is>
          <t/>
        </is>
      </c>
      <c r="AE36" t="inlineStr">
        <is>
          <t/>
        </is>
      </c>
      <c r="AF36" t="inlineStr">
        <is>
          <t/>
        </is>
      </c>
      <c r="AG36" t="inlineStr">
        <is>
          <t/>
        </is>
      </c>
      <c r="AH36" s="2" t="inlineStr">
        <is>
          <t>vastastikune kauplemine|
taastuvenergiaga vastastikune kauplemine</t>
        </is>
      </c>
      <c r="AI36" s="2" t="inlineStr">
        <is>
          <t>3|
3</t>
        </is>
      </c>
      <c r="AJ36" s="2" t="inlineStr">
        <is>
          <t xml:space="preserve">|
</t>
        </is>
      </c>
      <c r="AK36" t="inlineStr">
        <is>
          <t>taastuvenergia müük turuosaliste vahel eelnevalt kindlaks määratud 
tingimusi sisaldava tehingute automaatset täitmist ja arveldamist 
reguleeriva lepingu kohaselt kas turuosaliste vahel otse või 
sertifitseeritud turuosalise kaudu, kelleks on kolmas isik, näiteks 
energiavahendaja</t>
        </is>
      </c>
      <c r="AL36" s="2" t="inlineStr">
        <is>
          <t>uusiutuvan energian vertaiskauppa|
vertaiskauppa</t>
        </is>
      </c>
      <c r="AM36" s="2" t="inlineStr">
        <is>
          <t>3|
3</t>
        </is>
      </c>
      <c r="AN36" s="2" t="inlineStr">
        <is>
          <t xml:space="preserve">|
</t>
        </is>
      </c>
      <c r="AO36" t="inlineStr">
        <is>
          <t>Uusiutuvan energian myynti markkinatoimijoiden välillä sellaisen sopimuksen mukaisesti, joka sisältää ennalta määritellyt ehdot siirron automaattisesta toteuttamisesta ja toimituksesta joko suoraan markkinatoimijoiden välillä tai välillisesti sertifioidun kolmantena osapuolena olevan markkinatoimijan, kuten aggregaattorin, välityksellä.</t>
        </is>
      </c>
      <c r="AP36" t="inlineStr">
        <is>
          <t/>
        </is>
      </c>
      <c r="AQ36" t="inlineStr">
        <is>
          <t/>
        </is>
      </c>
      <c r="AR36" t="inlineStr">
        <is>
          <t/>
        </is>
      </c>
      <c r="AS36" t="inlineStr">
        <is>
          <t/>
        </is>
      </c>
      <c r="AT36" t="inlineStr">
        <is>
          <t/>
        </is>
      </c>
      <c r="AU36" t="inlineStr">
        <is>
          <t/>
        </is>
      </c>
      <c r="AV36" t="inlineStr">
        <is>
          <t/>
        </is>
      </c>
      <c r="AW36" t="inlineStr">
        <is>
          <t/>
        </is>
      </c>
      <c r="AX36" s="2" t="inlineStr">
        <is>
          <t>uzajamno trgovanje energijom iz obnovljivih izvora|
uzajamno trgovanje</t>
        </is>
      </c>
      <c r="AY36" s="2" t="inlineStr">
        <is>
          <t>3|
3</t>
        </is>
      </c>
      <c r="AZ36" s="2" t="inlineStr">
        <is>
          <t xml:space="preserve">|
</t>
        </is>
      </c>
      <c r="BA36" t="inlineStr">
        <is>
          <t>prodaja energije iz obnovljivih izvora među sudionicima tržišta putem ugovora s unaprijed utvrđenim uvjetima kojima se uređuje automatsko izvršavanje i rješavanje transakcije izravno među sudionicima tržišta ili neizravno putem ovjerene treće strane koja sudjeluje na tržištu, poput agregatora.</t>
        </is>
      </c>
      <c r="BB36" t="inlineStr">
        <is>
          <t/>
        </is>
      </c>
      <c r="BC36" t="inlineStr">
        <is>
          <t/>
        </is>
      </c>
      <c r="BD36" t="inlineStr">
        <is>
          <t/>
        </is>
      </c>
      <c r="BE36" t="inlineStr">
        <is>
          <t/>
        </is>
      </c>
      <c r="BF36" s="2" t="inlineStr">
        <is>
          <t>scambio tra pari|
scambio tra pari di energia rinnovabile</t>
        </is>
      </c>
      <c r="BG36" s="2" t="inlineStr">
        <is>
          <t>3|
3</t>
        </is>
      </c>
      <c r="BH36" s="2" t="inlineStr">
        <is>
          <t xml:space="preserve">|
</t>
        </is>
      </c>
      <c r="BI36" t="inlineStr">
        <is>
          <t>vendita di energia rinnovabile tra i partecipanti al mercato in virtù di un contratto con condizioni prestabilite che disciplina l'esecuzione e il regolamento automatizzati dell'operazione, direttamente tra i partecipanti al mercato o indirettamente tramite un terzo certificato partecipante al mercato, come ad esempio un aggregatore</t>
        </is>
      </c>
      <c r="BJ36" s="2" t="inlineStr">
        <is>
          <t>tarpusavio prekyba atsinaujinančiųjų išteklių energija|
tarpusavio prekyba</t>
        </is>
      </c>
      <c r="BK36" s="2" t="inlineStr">
        <is>
          <t>3|
3</t>
        </is>
      </c>
      <c r="BL36" s="2" t="inlineStr">
        <is>
          <t xml:space="preserve">|
</t>
        </is>
      </c>
      <c r="BM36" t="inlineStr">
        <is>
          <t>tarp rinkos dalyvių vykdoma prekyba atsinaujinančiųjų išteklių energija sudarius sutartį, kurioje išdėstytos iš anksto nustatytos sąlygos, reglamentuojančios automatinį sandorio vykdymą ir atsiskaitymą už jį tiesiogiai tarp rinkos dalyvių arba netiesiogiai per sertifikuotą trečiąjį rinkos dalyvį, pavyzdžiui, energijos paklausos valdymo paslaugos teikėją</t>
        </is>
      </c>
      <c r="BN36" t="inlineStr">
        <is>
          <t/>
        </is>
      </c>
      <c r="BO36" t="inlineStr">
        <is>
          <t/>
        </is>
      </c>
      <c r="BP36" t="inlineStr">
        <is>
          <t/>
        </is>
      </c>
      <c r="BQ36" t="inlineStr">
        <is>
          <t/>
        </is>
      </c>
      <c r="BR36" s="2" t="inlineStr">
        <is>
          <t>negozjar bejn il-pari</t>
        </is>
      </c>
      <c r="BS36" s="2" t="inlineStr">
        <is>
          <t>3</t>
        </is>
      </c>
      <c r="BT36" s="2" t="inlineStr">
        <is>
          <t/>
        </is>
      </c>
      <c r="BU36" t="inlineStr">
        <is>
          <t>bejgħ ta' enerġija rinnovabbli bejn il-parteċipanti fis-suq permezz ta'
kuntratt b'kundizzjonijiet predeterminati li jirregolaw l-eżekuzzjoni u s-saldu
awtomatizzati tat-transazzjoni, jew direttament bejn il-parteċipanti fis-suq
jew indirettament permezz ta' parteċipant fis-suq iċċertifikat ta' parti terza,
bħal aggregatur</t>
        </is>
      </c>
      <c r="BV36" t="inlineStr">
        <is>
          <t/>
        </is>
      </c>
      <c r="BW36" t="inlineStr">
        <is>
          <t/>
        </is>
      </c>
      <c r="BX36" t="inlineStr">
        <is>
          <t/>
        </is>
      </c>
      <c r="BY36" t="inlineStr">
        <is>
          <t/>
        </is>
      </c>
      <c r="BZ36" s="2" t="inlineStr">
        <is>
          <t>partnerski (peer-to-peer) handel energią odnawialną</t>
        </is>
      </c>
      <c r="CA36" s="2" t="inlineStr">
        <is>
          <t>3</t>
        </is>
      </c>
      <c r="CB36" s="2" t="inlineStr">
        <is>
          <t/>
        </is>
      </c>
      <c r="CC36" t="inlineStr">
        <is>
          <t>sprzedaż energii odnawialnej pomiędzy uczestnikami rynku na podstawie umowy zawierającej z góry określone warunki dotyczące zautomatyzowanego wykonania transakcji i płatności za nią bezpośrednio między uczestnikami rynku albo pośrednio poprzez certyfikowanego uczestnika rynku będącego stroną trzecią, takiego jak koncentrator</t>
        </is>
      </c>
      <c r="CD36" t="inlineStr">
        <is>
          <t/>
        </is>
      </c>
      <c r="CE36" t="inlineStr">
        <is>
          <t/>
        </is>
      </c>
      <c r="CF36" t="inlineStr">
        <is>
          <t/>
        </is>
      </c>
      <c r="CG36" t="inlineStr">
        <is>
          <t/>
        </is>
      </c>
      <c r="CH36" s="2" t="inlineStr">
        <is>
          <t>tranzacție &lt;i&gt;inter pares&lt;/i&gt;|
tranzacție &lt;i&gt;inter pares &lt;/i&gt;cu energie din surse regenerabile</t>
        </is>
      </c>
      <c r="CI36" s="2" t="inlineStr">
        <is>
          <t>3|
3</t>
        </is>
      </c>
      <c r="CJ36" s="2" t="inlineStr">
        <is>
          <t xml:space="preserve">|
</t>
        </is>
      </c>
      <c r="CK36" t="inlineStr">
        <is>
          <t>vânzarea de energie din surse regenerabile între
participanții la piață, pe baza unui contract cu condiții prestabilite care
reglementează executarea și decontarea automate ale tranzacției fie direct,
între participanții la piață, fie indirect, prin intermediul unui participant
la piață terț autorizat, cum ar fi un intermediar, fără a aduce atingere
drepturilor și obligațiilor părților implicate în calitate de clienți finali,
producători, furnizori sau intermediari</t>
        </is>
      </c>
      <c r="CL36" s="2" t="inlineStr">
        <is>
          <t>partnerské obchodovanie|
partnerské obchodovanie s energiou z obnoviteľných zdrojov</t>
        </is>
      </c>
      <c r="CM36" s="2" t="inlineStr">
        <is>
          <t>3|
3</t>
        </is>
      </c>
      <c r="CN36" s="2" t="inlineStr">
        <is>
          <t xml:space="preserve">|
</t>
        </is>
      </c>
      <c r="CO36" t="inlineStr">
        <is>
          <t>predaj &lt;a href="https://iate.europa.eu/entry/result/1691552/sk" target="_blank"&gt;energie z obnoviteľných zdrojov&lt;/a&gt; medzi &lt;a href="https://iate.europa.eu/entry/result/272070/sk" target="_blank"&gt;účastníkmi trhu&lt;/a&gt; prostredníctvom zmluvy s vopred určenými podmienkami automatického uskutočnenia a vyrovnania transakcie priamo medzi účastníkmi trhu alebo nepriamo prostredníctvom certifikovanej tretej strany, ktorá je účastníkom trhu, ako je napríklad agregátor</t>
        </is>
      </c>
      <c r="CP36" s="2" t="inlineStr">
        <is>
          <t>medsebojno trgovanje z energijo iz obnovljivih virov</t>
        </is>
      </c>
      <c r="CQ36" s="2" t="inlineStr">
        <is>
          <t>3</t>
        </is>
      </c>
      <c r="CR36" s="2" t="inlineStr">
        <is>
          <t/>
        </is>
      </c>
      <c r="CS36" t="inlineStr">
        <is>
          <t>prodaja energije iz obnovljivih virov med udeleženci na trgu na podlagi pogodbe z vnaprej določenimi pogoji, ki urejajo samodejno izvedbo in poravnavo transakcije neposredno med udeleženci na trgu ali posredno prek certificiranega tretjega udeleženca na trgu, kot je npr. agregator</t>
        </is>
      </c>
      <c r="CT36" s="2" t="inlineStr">
        <is>
          <t>handel mellan aktörer (peer-to-peer) med förnybar energi|
handel mellan aktörer (peer-to-peer)</t>
        </is>
      </c>
      <c r="CU36" s="2" t="inlineStr">
        <is>
          <t>3|
3</t>
        </is>
      </c>
      <c r="CV36" s="2" t="inlineStr">
        <is>
          <t xml:space="preserve">|
</t>
        </is>
      </c>
      <c r="CW36" t="inlineStr">
        <is>
          <t>försäljning av förnybar energi mellan marknadsaktörer genom ett avtal med på förhand fastställda villkor som styr det automatiserade utförandet och avräkningen av transaktionen, antingen direkt mellan marknadsaktörerna eller indirekt via en certifierad tredjepartsmarknadsaktör såsom en aggregator</t>
        </is>
      </c>
    </row>
    <row r="37">
      <c r="A37" s="1" t="str">
        <f>HYPERLINK("https://iate.europa.eu/entry/result/933374/all", "933374")</f>
        <v>933374</v>
      </c>
      <c r="B37" t="inlineStr">
        <is>
          <t>ENVIRONMENT</t>
        </is>
      </c>
      <c r="C37" t="inlineStr">
        <is>
          <t>ENVIRONMENT|environmental policy|climate change policy;ENVIRONMENT|environmental policy|climate change policy|emission trading|EU Emissions Trading Scheme</t>
        </is>
      </c>
      <c r="D37" t="inlineStr">
        <is>
          <t>yes</t>
        </is>
      </c>
      <c r="E37" t="inlineStr">
        <is>
          <t/>
        </is>
      </c>
      <c r="F37" s="2" t="inlineStr">
        <is>
          <t>система на ЕС за търговия с емисии|
СТЕ на ЕС|
система за търговия с квоти за емисии на парникови газове в рамките на Съюза</t>
        </is>
      </c>
      <c r="G37" s="2" t="inlineStr">
        <is>
          <t>3|
3|
3</t>
        </is>
      </c>
      <c r="H37" s="2" t="inlineStr">
        <is>
          <t xml:space="preserve">|
|
</t>
        </is>
      </c>
      <c r="I37" t="inlineStr">
        <is>
          <t>система за търговия с квоти за емисии на парникови газове между държавите—членки на ЕС, създадена през 2005 г.</t>
        </is>
      </c>
      <c r="J37" s="2" t="inlineStr">
        <is>
          <t>systém EU pro obchodování s emisemi|
EU ETS|
systém pro obchodování s povolenkami na emise skleníkových plynů v Unii</t>
        </is>
      </c>
      <c r="K37" s="2" t="inlineStr">
        <is>
          <t>3|
3|
3</t>
        </is>
      </c>
      <c r="L37" s="2" t="inlineStr">
        <is>
          <t xml:space="preserve">|
|
</t>
        </is>
      </c>
      <c r="M37" t="inlineStr">
        <is>
          <t>- celosvětově první mezinárodní systém, který stropypro povolenky na emise oxidu uhličitého (CO 
&lt;sub&gt;2&lt;/sub&gt;) a dalších skleníkových plynů stanovuje na podnikové úrovni 
&lt;br&gt; - zpoplatňuje každou tunu vypuštěného uhlíku, a stimuluje tak investice do nízkouhlíkových technologií</t>
        </is>
      </c>
      <c r="N37" s="2" t="inlineStr">
        <is>
          <t>EU's emissionshandelssystem|
EU's emissionskvotehandelsordning|
EU's kvotehandelssystem|
EU ETS|
system for handel med kvoter for drivhusgasemissioner i Unionen</t>
        </is>
      </c>
      <c r="O37" s="2" t="inlineStr">
        <is>
          <t>4|
3|
3|
3|
3</t>
        </is>
      </c>
      <c r="P37" s="2" t="inlineStr">
        <is>
          <t xml:space="preserve">preferred|
|
|
|
</t>
        </is>
      </c>
      <c r="Q37" t="inlineStr">
        <is>
          <t>Instrument indført af EU i 2005 til begrænsning af CO&lt;sub&gt;2&lt;/sub&gt;-udledninger. Et loft over udledningerne fastsættes politisk, kvoter tildeles i forhold hertil og virksomhederne kan handle med kvoterne.</t>
        </is>
      </c>
      <c r="R37" s="2" t="inlineStr">
        <is>
          <t>EU-Emissionshandelssystem|
Emissionshandelssystem der EU|
EU-EHS|
System für den Handel mit Treibhausgasemissionszertifikaten in der Union</t>
        </is>
      </c>
      <c r="S37" s="2" t="inlineStr">
        <is>
          <t>3|
3|
3|
3</t>
        </is>
      </c>
      <c r="T37" s="2" t="inlineStr">
        <is>
          <t xml:space="preserve">|
|
|
</t>
        </is>
      </c>
      <c r="U37" t="inlineStr">
        <is>
          <t>von den EU-Mitgliedstaaten 2005 eingerichtetes umfassendes Handelssystem für Emissionsberechtigungen für Kohlendioxid (CO 
&lt;sub&gt;2&lt;/sub&gt;) und andere Treibhausgase auf der Ebene der Unternehmen, das auf festen Emissionsobergrenzen basiert</t>
        </is>
      </c>
      <c r="V37" s="2" t="inlineStr">
        <is>
          <t>ΣΕΔΕ|
σύστημα εμπορίας δικαιωμάτων εκπομπής αερίων θερμοκηπίου εντός της Ένωσης|
σύστημα εμπορίας εκπομπών της ΕΕ</t>
        </is>
      </c>
      <c r="W37" s="2" t="inlineStr">
        <is>
          <t>3|
3|
3</t>
        </is>
      </c>
      <c r="X37" s="2" t="inlineStr">
        <is>
          <t xml:space="preserve">|
|
</t>
        </is>
      </c>
      <c r="Y37" t="inlineStr">
        <is>
          <t/>
        </is>
      </c>
      <c r="Z37" s="2" t="inlineStr">
        <is>
          <t>EU emissions trading scheme|
European Union Emissions Trading Scheme|
system for greenhouse gas emission allowance trading within the Union|
scheme for greenhouse gas emission allowance trading within the Community|
EU emissions trading system|
EU ETS</t>
        </is>
      </c>
      <c r="AA37" s="2" t="inlineStr">
        <is>
          <t>3|
1|
3|
3|
3|
3</t>
        </is>
      </c>
      <c r="AB37" s="2" t="inlineStr">
        <is>
          <t xml:space="preserve">|
|
|
obsolete|
|
</t>
        </is>
      </c>
      <c r="AC37" t="inlineStr">
        <is>
          <t>system for trading greenhouse gas emission allowances among EU Member States launched in 2005</t>
        </is>
      </c>
      <c r="AD37" s="2" t="inlineStr">
        <is>
          <t>RCDE UE|
régimen de comercio de derechos de emisión de la UE|
régimen de comercio de derechos de emisión de la Unión Europea</t>
        </is>
      </c>
      <c r="AE37" s="2" t="inlineStr">
        <is>
          <t>3|
3|
3</t>
        </is>
      </c>
      <c r="AF37" s="2" t="inlineStr">
        <is>
          <t xml:space="preserve">|
|
</t>
        </is>
      </c>
      <c r="AG37" t="inlineStr">
        <is>
          <t>&lt;p&gt;Sistema concebido como una herramienta para facilitar el cumplimiento de los compromisos contraídos por la Unión Europea a raíz de la aprobación del Protocolo de Kioto &lt;a href="/entry/result/906420/all" id="ENTRY_TO_ENTRY_CONVERTER" target="_blank"&gt;IATE:906420&lt;/a&gt; , adquirir experiencia antes de que se iniciase el plan internacional de derechos de emisión y reducir las emisiones de gases de efecto invernadero de forma económicamente ventajosa.&lt;/p&gt;El régimen de la UE se adoptó mediante la Directiva 2003/87/CE.</t>
        </is>
      </c>
      <c r="AH37" s="2" t="inlineStr">
        <is>
          <t>ELi heitkogustega kauplemise süsteem|
kasvuhoonegaaside lubatud heitkoguse ühikutega kauplemise süsteem|
ELi HKS</t>
        </is>
      </c>
      <c r="AI37" s="2" t="inlineStr">
        <is>
          <t>3|
3|
3</t>
        </is>
      </c>
      <c r="AJ37" s="2" t="inlineStr">
        <is>
          <t xml:space="preserve">|
|
</t>
        </is>
      </c>
      <c r="AK37" t="inlineStr">
        <is>
          <t>ELi poolt 2005. aasta alguses ettevõtjate tasandil käivitatud süsinikdioksiidi ja teiste kasvuhoonegaaside heitkoguste vähendamise ja nendega kauplemise süsteem</t>
        </is>
      </c>
      <c r="AL37" s="2" t="inlineStr">
        <is>
          <t>EU:n päästökauppajärjestelmä|
EU ETS</t>
        </is>
      </c>
      <c r="AM37" s="2" t="inlineStr">
        <is>
          <t>3|
3</t>
        </is>
      </c>
      <c r="AN37" s="2" t="inlineStr">
        <is>
          <t xml:space="preserve">|
</t>
        </is>
      </c>
      <c r="AO37" t="inlineStr">
        <is>
          <t>järjestelmä, jossa EU:n jäsenvaltioiden yritykset käyvät kauppaa kasvihuonekaasujen päästöoikeuksilla</t>
        </is>
      </c>
      <c r="AP37" s="2" t="inlineStr">
        <is>
          <t>SEQE-UE|
système d'échange de quotas d'émission de l'UE|
SEQE de l'UE</t>
        </is>
      </c>
      <c r="AQ37" s="2" t="inlineStr">
        <is>
          <t>3|
3|
3</t>
        </is>
      </c>
      <c r="AR37" s="2" t="inlineStr">
        <is>
          <t xml:space="preserve">|
|
</t>
        </is>
      </c>
      <c r="AS37" t="inlineStr">
        <is>
          <t>système international de plafonnement des émissions de dioxyde de carbone (CO&lt;sub&gt;2&lt;/sub&gt;) et autres gaz à effet de serre dans les entreprises, mis en place par l'UE en 2005 et fondé sur les nouveaux &lt;a href="https://iate.europa.eu/entry/result/914299/fr" target="_blank"&gt;mécanismes définis par le Protocole de Kyoto&lt;/a&gt;</t>
        </is>
      </c>
      <c r="AT37" s="2" t="inlineStr">
        <is>
          <t>córas AE i ndáil le trádáil astaíochtaí|
CTA AE|
Córas Trádála Astaíochtaí an Aontais</t>
        </is>
      </c>
      <c r="AU37" s="2" t="inlineStr">
        <is>
          <t>3|
3|
3</t>
        </is>
      </c>
      <c r="AV37" s="2" t="inlineStr">
        <is>
          <t xml:space="preserve">|
|
</t>
        </is>
      </c>
      <c r="AW37" t="inlineStr">
        <is>
          <t/>
        </is>
      </c>
      <c r="AX37" s="2" t="inlineStr">
        <is>
          <t>EU sustav trgovanja emisijama|
sustav EU-a za trgovanje emisijama|
ETS EU-a</t>
        </is>
      </c>
      <c r="AY37" s="2" t="inlineStr">
        <is>
          <t>3|
3|
3</t>
        </is>
      </c>
      <c r="AZ37" s="2" t="inlineStr">
        <is>
          <t xml:space="preserve">|
|
</t>
        </is>
      </c>
      <c r="BA37" t="inlineStr">
        <is>
          <t>najveći sustav trgovine emisijama uz kvote na svijetu i temeljni instrument EU-a za osiguranja pridržavanja protokola iz Kyota, uveden u siječnju 2005.</t>
        </is>
      </c>
      <c r="BB37" s="2" t="inlineStr">
        <is>
          <t>az EU kibocsátáskereskedelmi rendszere|
EU ETS|
uniós kibocsátáskereskedelmi rendszer</t>
        </is>
      </c>
      <c r="BC37" s="2" t="inlineStr">
        <is>
          <t>3|
3|
4</t>
        </is>
      </c>
      <c r="BD37" s="2" t="inlineStr">
        <is>
          <t>|
|
preferred</t>
        </is>
      </c>
      <c r="BE37" t="inlineStr">
        <is>
          <t>Olyan uniós rendszer, amely az üvegházhatású gázok kibocsátásának költséghatékony és gazdaságilag eredményes csökkentésének ösztönzését célozza.</t>
        </is>
      </c>
      <c r="BF37" s="2" t="inlineStr">
        <is>
          <t>EU ETS|
sistema per lo scambio di quote di emissioni di gas a effetto serra nell'Unione|
sistema di scambio di quote di emissione dell'UE|
sistema di scambio delle quote di emissioni dell'Unione europea</t>
        </is>
      </c>
      <c r="BG37" s="2" t="inlineStr">
        <is>
          <t>3|
3|
3|
2</t>
        </is>
      </c>
      <c r="BH37" s="2" t="inlineStr">
        <is>
          <t xml:space="preserve">|
|
|
</t>
        </is>
      </c>
      <c r="BI37" t="inlineStr">
        <is>
          <t>sistema istituito dalla direttiva 2003/87/CE che fissa dei limiti per le emissioni di anidride carbonica a più di 11.000 impianti in tutta Europa e permette che le quote di emissione di carbonio europee possano essere commercializzate</t>
        </is>
      </c>
      <c r="BJ37" s="2" t="inlineStr">
        <is>
          <t>ES ATLPS|
apyvartinių taršos leidimų prekybos sistema|
ES šiltnamio efektą sukeliančių dujų apyvartinių taršos leidimų prekybos sistema</t>
        </is>
      </c>
      <c r="BK37" s="2" t="inlineStr">
        <is>
          <t>3|
3|
3</t>
        </is>
      </c>
      <c r="BL37" s="2" t="inlineStr">
        <is>
          <t xml:space="preserve">|
|
</t>
        </is>
      </c>
      <c r="BM37" t="inlineStr">
        <is>
          <t>2005 m. įdiegta ES valstybių narių prekybos šiltnamio efektą sukeliančių dujų apyvartiniais leidimais sistema</t>
        </is>
      </c>
      <c r="BN37" s="2" t="inlineStr">
        <is>
          <t>ES emisijas kvotu tirdzniecības sistēma|
ES ETS</t>
        </is>
      </c>
      <c r="BO37" s="2" t="inlineStr">
        <is>
          <t>3|
3</t>
        </is>
      </c>
      <c r="BP37" s="2" t="inlineStr">
        <is>
          <t xml:space="preserve">|
</t>
        </is>
      </c>
      <c r="BQ37" t="inlineStr">
        <is>
          <t>ES un dažu EBTA valstu siltumnīcefekta gāzu [ &lt;a href="/entry/result/835577/all" id="ENTRY_TO_ENTRY_CONVERTER" target="_blank"&gt;IATE:835577&lt;/a&gt; ] emisijas kvotu [ &lt;a href="/entry/result/926975/all" id="ENTRY_TO_ENTRY_CONVERTER" target="_blank"&gt;IATE:926975&lt;/a&gt; ] tirdzniecības sistēma, kas darbojas saskaņā ar principu, ka pieļaujamām siltumnīcefekta gāzu emisijām tiek piemērots maksimālais apjoms, kuru nedrīkst pārsniegt un kuru katru gadu pakāpeniski samazina, lai panāktu izmešu samazinājumus; emisiju tirgus dalībnieki brīvajā tirgū var pirkt, pārdot vai uzkrāt emisiju kvotas, lai attiecīgi palielinātu vai samazinātu savus emisijas apjomus</t>
        </is>
      </c>
      <c r="BR37" s="2" t="inlineStr">
        <is>
          <t>sistema għall-iskambju ta' kwoti ta' emissjonijiet ta' gassijiet serra ġewwa l-Unjoni|
sistema tal-UE għall-iskambju ta' kwoti tal-emissjonijiet|
EU ETS</t>
        </is>
      </c>
      <c r="BS37" s="2" t="inlineStr">
        <is>
          <t>3|
3|
3</t>
        </is>
      </c>
      <c r="BT37" s="2" t="inlineStr">
        <is>
          <t xml:space="preserve">|
|
</t>
        </is>
      </c>
      <c r="BU37" t="inlineStr">
        <is>
          <t>Skema inizjata mill-UE f'Jannar 2005 fil-livell ta' kumpanniji fis-setturi industrijali u tal-enerġija, b'sistema ta' "limitu u skambju" ("cap-and-trade", ara &lt;a href="/entry/result/2230930/all" id="ENTRY_TO_ENTRY_CONVERTER" target="_blank"&gt;IATE:2230930&lt;/a&gt; ) tal-kwoti ta' emissjonijiet ta' diossidu tal-karbonju u gassijiet serra oħrajn.</t>
        </is>
      </c>
      <c r="BV37" s="2" t="inlineStr">
        <is>
          <t>EU-emissiehandelssysteem|
EU-regeling voor de emissiehandel|
emissiehandelssysteem van de EU|
systeem voor de handel in broeikasgasemissierechten binnen de Unie|
systeem voor de handel in broeikasgasemissierechten|
Europees emissiehandelssysteem|
EU-ETS</t>
        </is>
      </c>
      <c r="BW37" s="2" t="inlineStr">
        <is>
          <t>3|
3|
3|
3|
3|
3|
3</t>
        </is>
      </c>
      <c r="BX37" s="2" t="inlineStr">
        <is>
          <t xml:space="preserve">|
|
|
|
|
|
</t>
        </is>
      </c>
      <c r="BY37" t="inlineStr">
        <is>
          <t>handelsregeling waarmee de EU haar emissiereductieverplichtingen uit hoofde van het Kyotoprotocol nakomt en waarbij de absolute emissieruimte van de emitterende installaties of sectoren jaarlijks vermindert</t>
        </is>
      </c>
      <c r="BZ37" s="2" t="inlineStr">
        <is>
          <t>EU ETS|
unijny system handlu uprawnieniami do emisji</t>
        </is>
      </c>
      <c r="CA37" s="2" t="inlineStr">
        <is>
          <t>3|
3</t>
        </is>
      </c>
      <c r="CB37" s="2" t="inlineStr">
        <is>
          <t xml:space="preserve">|
</t>
        </is>
      </c>
      <c r="CC37" t="inlineStr">
        <is>
          <t>ważny instrument ochrony środowiska (od 1 stycznia 2005 r.) mający na celu propagowanie opłacalnego i efektywnego zredukowania emisji CO2 oraz gazów cieplarnianych; przyjęty na mocy dyrektywy 2003/87/WE Parlamentu Europejskiego i Rady z dnia 13 października 2003 r. ustanawiającej system handlu przydziałami emisji gazów cieplarnianych we Wspólnocie</t>
        </is>
      </c>
      <c r="CD37" s="2" t="inlineStr">
        <is>
          <t>sistema de comércio de licenças de emissão de gases com efeito de estufa na União|
CELE|
Sistema de Comércio de Licenças de Emissão da União Europeia|
Comércio Europeu de Licenças de Emissão</t>
        </is>
      </c>
      <c r="CE37" s="2" t="inlineStr">
        <is>
          <t>3|
3|
3|
3</t>
        </is>
      </c>
      <c r="CF37" s="2" t="inlineStr">
        <is>
          <t>|
preferred|
preferred|
admitted</t>
        </is>
      </c>
      <c r="CG37" t="inlineStr">
        <is>
          <t>Sistema que permite às empresas dos setores da energia, da indústria e da aviação na UE receber, adquirir, transferir e anular licenças de emissão de &lt;a href="https://iate.europa.eu/entry/result/835577/en-pt" target="_blank"&gt;gases com efeito de estufa&lt;/a&gt;, dentro de um limite máximo do total de emissões que vai sendo reduzido ao longo do tempo, a fim de promover a redução dessas emissões em condições que ofereçam uma boa relação custo-eficácia e sejam economicamente eficientes.</t>
        </is>
      </c>
      <c r="CH37" s="2" t="inlineStr">
        <is>
          <t>sistem UE de comercializare a certificatelor de emisii|
EU ETS</t>
        </is>
      </c>
      <c r="CI37" s="2" t="inlineStr">
        <is>
          <t>3|
3</t>
        </is>
      </c>
      <c r="CJ37" s="2" t="inlineStr">
        <is>
          <t xml:space="preserve">|
</t>
        </is>
      </c>
      <c r="CK37" t="inlineStr">
        <is>
          <t>sistem de comercializare a emisiilor de gaze cu efect de seră lansat de UE în 2005 care are ca scop reducerea emisiilor de CO&lt;sub&gt;2&lt;/sub&gt; , în special emisiile generate de industria grea și centralele electrice</t>
        </is>
      </c>
      <c r="CL37" s="2" t="inlineStr">
        <is>
          <t>systém obchodovania s emisnými kvótami skleníkových plynov v Európskej únii|
EU ETS|
systém EÚ na obchodovanie s emisiami|
schéma obchodovania s emisnými kvótami</t>
        </is>
      </c>
      <c r="CM37" s="2" t="inlineStr">
        <is>
          <t>3|
3|
3|
3</t>
        </is>
      </c>
      <c r="CN37" s="2" t="inlineStr">
        <is>
          <t xml:space="preserve">preferred|
|
|
</t>
        </is>
      </c>
      <c r="CO37" t="inlineStr">
        <is>
          <t>jeden z kľúčových nástrojov, ktorými sa EÚ snaží dosiahnuť zníženie emisií skleníkových plynov, ku ktorému sa zaviazala podľa Kjótskeho protokolu</t>
        </is>
      </c>
      <c r="CP37" s="2" t="inlineStr">
        <is>
          <t>sistem EU za trgovanje z emisijami|
EU ETS</t>
        </is>
      </c>
      <c r="CQ37" s="2" t="inlineStr">
        <is>
          <t>3|
3</t>
        </is>
      </c>
      <c r="CR37" s="2" t="inlineStr">
        <is>
          <t xml:space="preserve">|
</t>
        </is>
      </c>
      <c r="CS37" t="inlineStr">
        <is>
          <t>eden od prožnih mehanizmov, uveden s kjotskim protokolom; namen trgovanja je, da se emisije toplogrednih plinov zmanjšujejo tam, kjer je to najbolj poceni; sistem trgovanja z emisijami je začel v EU delovati 1. 1. 2005</t>
        </is>
      </c>
      <c r="CT37" s="2" t="inlineStr">
        <is>
          <t>EU:s utsläppshandelssystem|
system för handel med utsläppsrätter för växthusgaser inom unionen</t>
        </is>
      </c>
      <c r="CU37" s="2" t="inlineStr">
        <is>
          <t>3|
3</t>
        </is>
      </c>
      <c r="CV37" s="2" t="inlineStr">
        <is>
          <t xml:space="preserve">|
</t>
        </is>
      </c>
      <c r="CW37" t="inlineStr">
        <is>
          <t>"system för handel med tillstånd att släppa ut koldioxid, den största av växthusgaserna. Systemet innebär att EU sätter ett tak för koldioxidutsläpp från de sektorer som ingår i handelssystemet, huvudsakligen energiintensiv industri och energisektorn. Inom den handlande sektorn kan så kallade utsläppsrätter köpas och säljas vilket medför att åtgärder genomförs där de kan göras mest kostnadseffektivt."</t>
        </is>
      </c>
    </row>
    <row r="38">
      <c r="A38" s="1" t="str">
        <f>HYPERLINK("https://iate.europa.eu/entry/result/3592485/all", "3592485")</f>
        <v>3592485</v>
      </c>
      <c r="B38" t="inlineStr">
        <is>
          <t>ENVIRONMENT;ECONOMICS</t>
        </is>
      </c>
      <c r="C38" t="inlineStr">
        <is>
          <t>ENVIRONMENT|environmental policy|climate change policy;ECONOMICS|economic structure|economic sector</t>
        </is>
      </c>
      <c r="D38" t="inlineStr">
        <is>
          <t>yes</t>
        </is>
      </c>
      <c r="E38" t="inlineStr">
        <is>
          <t/>
        </is>
      </c>
      <c r="F38" t="inlineStr">
        <is>
          <t/>
        </is>
      </c>
      <c r="G38" t="inlineStr">
        <is>
          <t/>
        </is>
      </c>
      <c r="H38" t="inlineStr">
        <is>
          <t/>
        </is>
      </c>
      <c r="I38" t="inlineStr">
        <is>
          <t/>
        </is>
      </c>
      <c r="J38" s="2" t="inlineStr">
        <is>
          <t>těžko dekarbonizovatelné odvětví</t>
        </is>
      </c>
      <c r="K38" s="2" t="inlineStr">
        <is>
          <t>3</t>
        </is>
      </c>
      <c r="L38" s="2" t="inlineStr">
        <is>
          <t/>
        </is>
      </c>
      <c r="M38" t="inlineStr">
        <is>
          <t>odvětví
hospodářství, v němž jsou náklady na &lt;a href="https://iate.europa.eu/entry/result/927281/all" target="_blank"&gt;&lt;b&gt;snižování emisí&lt;/b&gt;&lt;/a&gt; relativně
vyšší než v jiných odvětvích</t>
        </is>
      </c>
      <c r="N38" t="inlineStr">
        <is>
          <t/>
        </is>
      </c>
      <c r="O38" t="inlineStr">
        <is>
          <t/>
        </is>
      </c>
      <c r="P38" t="inlineStr">
        <is>
          <t/>
        </is>
      </c>
      <c r="Q38" t="inlineStr">
        <is>
          <t/>
        </is>
      </c>
      <c r="R38" s="2" t="inlineStr">
        <is>
          <t>schwer dekarbonisierbarer Sektor|
"hard-to-abate"-Sektor</t>
        </is>
      </c>
      <c r="S38" s="2" t="inlineStr">
        <is>
          <t>3|
2</t>
        </is>
      </c>
      <c r="T38" s="2" t="inlineStr">
        <is>
          <t xml:space="preserve">|
</t>
        </is>
      </c>
      <c r="U38" t="inlineStr">
        <is>
          <t>Sektor, in
dem eine Verringerung der CO&lt;sub&gt;2&lt;/sub&gt;-Emissionen schwer zu erreichen ist,
da Lösungen zur Emissionsverringerung mit höheren Kosten verbunden sind als die
aktuellen CO&lt;sub&gt;2&lt;/sub&gt;-intensiven Technologien</t>
        </is>
      </c>
      <c r="V38" s="2" t="inlineStr">
        <is>
          <t>τομέας στον οποίο είναι δύσκολη η μείωση των ανθρακούχων εκπομπών|
τομέας στον οποίο είναι δύσκολο να περιοριστούν οι εκπομπές</t>
        </is>
      </c>
      <c r="W38" s="2" t="inlineStr">
        <is>
          <t>3|
3</t>
        </is>
      </c>
      <c r="X38" s="2" t="inlineStr">
        <is>
          <t xml:space="preserve">|
</t>
        </is>
      </c>
      <c r="Y38" t="inlineStr">
        <is>
          <t/>
        </is>
      </c>
      <c r="Z38" s="2" t="inlineStr">
        <is>
          <t>harder-to-abate sector|
hard-to-abate sector</t>
        </is>
      </c>
      <c r="AA38" s="2" t="inlineStr">
        <is>
          <t>3|
3</t>
        </is>
      </c>
      <c r="AB38" s="2" t="inlineStr">
        <is>
          <t xml:space="preserve">|
</t>
        </is>
      </c>
      <c r="AC38" t="inlineStr">
        <is>
          <t>economic sector with
relatively higher &lt;a href="https://iate.europa.eu/entry/slideshow/1611332645266/927281/en" target="_blank"&gt;abatement&lt;/a&gt; costs than the rest
of the economy</t>
        </is>
      </c>
      <c r="AD38" t="inlineStr">
        <is>
          <t/>
        </is>
      </c>
      <c r="AE38" t="inlineStr">
        <is>
          <t/>
        </is>
      </c>
      <c r="AF38" t="inlineStr">
        <is>
          <t/>
        </is>
      </c>
      <c r="AG38" t="inlineStr">
        <is>
          <t/>
        </is>
      </c>
      <c r="AH38" s="2" t="inlineStr">
        <is>
          <t>sektor, kus heidet on raske vähendada</t>
        </is>
      </c>
      <c r="AI38" s="2" t="inlineStr">
        <is>
          <t>3</t>
        </is>
      </c>
      <c r="AJ38" s="2" t="inlineStr">
        <is>
          <t/>
        </is>
      </c>
      <c r="AK38" t="inlineStr">
        <is>
          <t>majandussektor, kus heite vähendamisega seotud kulud on suhteliselt suuremad kui ülejäänud majanduses</t>
        </is>
      </c>
      <c r="AL38" t="inlineStr">
        <is>
          <t/>
        </is>
      </c>
      <c r="AM38" t="inlineStr">
        <is>
          <t/>
        </is>
      </c>
      <c r="AN38" t="inlineStr">
        <is>
          <t/>
        </is>
      </c>
      <c r="AO38" t="inlineStr">
        <is>
          <t/>
        </is>
      </c>
      <c r="AP38" t="inlineStr">
        <is>
          <t/>
        </is>
      </c>
      <c r="AQ38" t="inlineStr">
        <is>
          <t/>
        </is>
      </c>
      <c r="AR38" t="inlineStr">
        <is>
          <t/>
        </is>
      </c>
      <c r="AS38" t="inlineStr">
        <is>
          <t/>
        </is>
      </c>
      <c r="AT38" t="inlineStr">
        <is>
          <t/>
        </is>
      </c>
      <c r="AU38" t="inlineStr">
        <is>
          <t/>
        </is>
      </c>
      <c r="AV38" t="inlineStr">
        <is>
          <t/>
        </is>
      </c>
      <c r="AW38" t="inlineStr">
        <is>
          <t/>
        </is>
      </c>
      <c r="AX38" t="inlineStr">
        <is>
          <t/>
        </is>
      </c>
      <c r="AY38" t="inlineStr">
        <is>
          <t/>
        </is>
      </c>
      <c r="AZ38" t="inlineStr">
        <is>
          <t/>
        </is>
      </c>
      <c r="BA38" t="inlineStr">
        <is>
          <t/>
        </is>
      </c>
      <c r="BB38" s="2" t="inlineStr">
        <is>
          <t>kibocsátáscsökkentési nehézségekkel szembenéző ágazat</t>
        </is>
      </c>
      <c r="BC38" s="2" t="inlineStr">
        <is>
          <t>3</t>
        </is>
      </c>
      <c r="BD38" s="2" t="inlineStr">
        <is>
          <t/>
        </is>
      </c>
      <c r="BE38" t="inlineStr">
        <is>
          <t>olyan gazdasági ágazat, amelyben nehézséget okoz &lt;a href="https://iate.europa.eu/entry/slideshow/1611332645266/927281/hu" target="_blank"&gt;a kibocsátások csökkentése&lt;/a&gt;</t>
        </is>
      </c>
      <c r="BF38" t="inlineStr">
        <is>
          <t/>
        </is>
      </c>
      <c r="BG38" t="inlineStr">
        <is>
          <t/>
        </is>
      </c>
      <c r="BH38" t="inlineStr">
        <is>
          <t/>
        </is>
      </c>
      <c r="BI38" t="inlineStr">
        <is>
          <t/>
        </is>
      </c>
      <c r="BJ38" t="inlineStr">
        <is>
          <t/>
        </is>
      </c>
      <c r="BK38" t="inlineStr">
        <is>
          <t/>
        </is>
      </c>
      <c r="BL38" t="inlineStr">
        <is>
          <t/>
        </is>
      </c>
      <c r="BM38" t="inlineStr">
        <is>
          <t/>
        </is>
      </c>
      <c r="BN38" s="2" t="inlineStr">
        <is>
          <t>grūti dekarbonizējama nozare</t>
        </is>
      </c>
      <c r="BO38" s="2" t="inlineStr">
        <is>
          <t>2</t>
        </is>
      </c>
      <c r="BP38" s="2" t="inlineStr">
        <is>
          <t/>
        </is>
      </c>
      <c r="BQ38" t="inlineStr">
        <is>
          <t>ekonomikas nozare, kurā &lt;a href="https://iate.europa.eu/entry/result/927281/lv" target="_blank"&gt;emisijas samazināšanai&lt;/a&gt; ir salīdzinoši augstākas izmaksas nekā pārējā ekonomikā</t>
        </is>
      </c>
      <c r="BR38" s="2" t="inlineStr">
        <is>
          <t>settur diffiċli sabiex jitrażżan</t>
        </is>
      </c>
      <c r="BS38" s="2" t="inlineStr">
        <is>
          <t>3</t>
        </is>
      </c>
      <c r="BT38" s="2" t="inlineStr">
        <is>
          <t/>
        </is>
      </c>
      <c r="BU38" t="inlineStr">
        <is>
          <t>settur ekonomiku bi spejjeż ta' &lt;a href="https://iate.europa.eu/entry/slideshow/1611332645266/927281/mt" target="_blank"&gt;tnaqqis&lt;/a&gt; relattivament ogħla mill-bqija tal-ekonomija</t>
        </is>
      </c>
      <c r="BV38" t="inlineStr">
        <is>
          <t/>
        </is>
      </c>
      <c r="BW38" t="inlineStr">
        <is>
          <t/>
        </is>
      </c>
      <c r="BX38" t="inlineStr">
        <is>
          <t/>
        </is>
      </c>
      <c r="BY38" t="inlineStr">
        <is>
          <t/>
        </is>
      </c>
      <c r="BZ38" s="2" t="inlineStr">
        <is>
          <t>sektor, w którym redukcja emisji jest problematyczna|
sektor, z którego emisje trudno zredukować</t>
        </is>
      </c>
      <c r="CA38" s="2" t="inlineStr">
        <is>
          <t>2|
2</t>
        </is>
      </c>
      <c r="CB38" s="2" t="inlineStr">
        <is>
          <t xml:space="preserve">|
</t>
        </is>
      </c>
      <c r="CC38" t="inlineStr">
        <is>
          <t>sektor gospodarki, w którym koszty &lt;a href="https://iate.europa.eu/entry/slideshow/1618676200417/927281/pl" target="_blank"&gt;redukcji emisji gazów cieplarnianych&lt;/a&gt; są relatywnie wyższe niż w innych sektorach</t>
        </is>
      </c>
      <c r="CD38" t="inlineStr">
        <is>
          <t/>
        </is>
      </c>
      <c r="CE38" t="inlineStr">
        <is>
          <t/>
        </is>
      </c>
      <c r="CF38" t="inlineStr">
        <is>
          <t/>
        </is>
      </c>
      <c r="CG38" t="inlineStr">
        <is>
          <t/>
        </is>
      </c>
      <c r="CH38" s="2" t="inlineStr">
        <is>
          <t>sector greu de decarbonizat</t>
        </is>
      </c>
      <c r="CI38" s="2" t="inlineStr">
        <is>
          <t>3</t>
        </is>
      </c>
      <c r="CJ38" s="2" t="inlineStr">
        <is>
          <t/>
        </is>
      </c>
      <c r="CK38" t="inlineStr">
        <is>
          <t/>
        </is>
      </c>
      <c r="CL38" s="2" t="inlineStr">
        <is>
          <t>odvetvie náročné na znižovanie emisií|
ťažko dekarbonizovateľné odvetvie</t>
        </is>
      </c>
      <c r="CM38" s="2" t="inlineStr">
        <is>
          <t>2|
2</t>
        </is>
      </c>
      <c r="CN38" s="2" t="inlineStr">
        <is>
          <t>proposed|
proposed</t>
        </is>
      </c>
      <c r="CO38" t="inlineStr">
        <is>
          <t>odvetvie hospodárstva s pomerne vysokými nákladmi na &lt;a href="https://iate.europa.eu/entry/result/927281/sk" target="_blank"&gt;znižovanie emisií&lt;/a&gt; v porovnaní so zvyškom hospodárstva</t>
        </is>
      </c>
      <c r="CP38" s="2" t="inlineStr">
        <is>
          <t>sektor, v katerem je težko zmanjšati emisije</t>
        </is>
      </c>
      <c r="CQ38" s="2" t="inlineStr">
        <is>
          <t>3</t>
        </is>
      </c>
      <c r="CR38" s="2" t="inlineStr">
        <is>
          <t/>
        </is>
      </c>
      <c r="CS38" t="inlineStr">
        <is>
          <t>gospodarska panoga, v kateri so stroški znižanja emisij relativno visoki</t>
        </is>
      </c>
      <c r="CT38" t="inlineStr">
        <is>
          <t/>
        </is>
      </c>
      <c r="CU38" t="inlineStr">
        <is>
          <t/>
        </is>
      </c>
      <c r="CV38" t="inlineStr">
        <is>
          <t/>
        </is>
      </c>
      <c r="CW38" t="inlineStr">
        <is>
          <t/>
        </is>
      </c>
    </row>
    <row r="39">
      <c r="A39" s="1" t="str">
        <f>HYPERLINK("https://iate.europa.eu/entry/result/3599099/all", "3599099")</f>
        <v>3599099</v>
      </c>
      <c r="B39" t="inlineStr">
        <is>
          <t>BUSINESS AND COMPETITION</t>
        </is>
      </c>
      <c r="C39" t="inlineStr">
        <is>
          <t>BUSINESS AND COMPETITION|management|management|action programme|project management</t>
        </is>
      </c>
      <c r="D39" t="inlineStr">
        <is>
          <t>yes</t>
        </is>
      </c>
      <c r="E39" t="inlineStr">
        <is>
          <t/>
        </is>
      </c>
      <c r="F39" t="inlineStr">
        <is>
          <t/>
        </is>
      </c>
      <c r="G39" t="inlineStr">
        <is>
          <t/>
        </is>
      </c>
      <c r="H39" t="inlineStr">
        <is>
          <t/>
        </is>
      </c>
      <c r="I39" t="inlineStr">
        <is>
          <t/>
        </is>
      </c>
      <c r="J39" s="2" t="inlineStr">
        <is>
          <t>komplexní rozhodnutí</t>
        </is>
      </c>
      <c r="K39" s="2" t="inlineStr">
        <is>
          <t>3</t>
        </is>
      </c>
      <c r="L39" s="2" t="inlineStr">
        <is>
          <t/>
        </is>
      </c>
      <c r="M39" t="inlineStr">
        <is>
          <t>rozhodnutí nebo soubor rozhodnutí orgánu či orgánů členského státu, s výjimkou soudů či jiných soudních orgánů, které určují, zda má předkladatel projektu povolení pro výstavbu energetické infrastruktury k realizaci projektu společného zájmu nebo projektu ve společném zájmu, či nikoli, neboť má možnost zahájit nebo zadat a zahájit nezbytné stavební práce, aniž by byla dotčena jakákoli rozhodnutí přijatá v souvislosti se správním odvolacím řízením</t>
        </is>
      </c>
      <c r="N39" t="inlineStr">
        <is>
          <t/>
        </is>
      </c>
      <c r="O39" t="inlineStr">
        <is>
          <t/>
        </is>
      </c>
      <c r="P39" t="inlineStr">
        <is>
          <t/>
        </is>
      </c>
      <c r="Q39" t="inlineStr">
        <is>
          <t/>
        </is>
      </c>
      <c r="R39" t="inlineStr">
        <is>
          <t/>
        </is>
      </c>
      <c r="S39" t="inlineStr">
        <is>
          <t/>
        </is>
      </c>
      <c r="T39" t="inlineStr">
        <is>
          <t/>
        </is>
      </c>
      <c r="U39" t="inlineStr">
        <is>
          <t/>
        </is>
      </c>
      <c r="V39" s="2" t="inlineStr">
        <is>
          <t>εμπεριστατωμένη απόφαση</t>
        </is>
      </c>
      <c r="W39" s="2" t="inlineStr">
        <is>
          <t>3</t>
        </is>
      </c>
      <c r="X39" s="2" t="inlineStr">
        <is>
          <t/>
        </is>
      </c>
      <c r="Y39" t="inlineStr">
        <is>
          <t>απόφαση ή σύνολο αποφάσεων που λαμβάνει αρμόδια αρχή ή αρχές κράτους μέλους, στις οποίες δεν περιλαμβάνονται τα δικαστήρια, που καθορίζει τη χορήγηση ή μη έγκρισης σε &lt;a href="https://iate.europa.eu/entry/result/3536886/en-el" target="_blank"&gt;φορέα υλοποίησης έργου&lt;/a&gt; για την υλοποίηση έργου, με την επιφύλαξη οιασδήποτε απόφασης λαμβάνεται στο πλαίσιο διοικητικής διαδικασίας προσφυγής</t>
        </is>
      </c>
      <c r="Z39" s="2" t="inlineStr">
        <is>
          <t>comprehensive decision</t>
        </is>
      </c>
      <c r="AA39" s="2" t="inlineStr">
        <is>
          <t>3</t>
        </is>
      </c>
      <c r="AB39" s="2" t="inlineStr">
        <is>
          <t/>
        </is>
      </c>
      <c r="AC39" t="inlineStr">
        <is>
          <t>decision or set of decisions taken by a Member State authority or 
authorities not including courts or tribunals that determines whether 
or not a &lt;a href="https://iate.europa.eu/entry/result/3536886/en" target="_blank"&gt;project promoter&lt;/a&gt; is to be granted authorisation to implement a project without prejudice to any 
decision taken in the context of an administrative appeal procedure</t>
        </is>
      </c>
      <c r="AD39" t="inlineStr">
        <is>
          <t/>
        </is>
      </c>
      <c r="AE39" t="inlineStr">
        <is>
          <t/>
        </is>
      </c>
      <c r="AF39" t="inlineStr">
        <is>
          <t/>
        </is>
      </c>
      <c r="AG39" t="inlineStr">
        <is>
          <t/>
        </is>
      </c>
      <c r="AH39" s="2" t="inlineStr">
        <is>
          <t>tervikotsus</t>
        </is>
      </c>
      <c r="AI39" s="2" t="inlineStr">
        <is>
          <t>3</t>
        </is>
      </c>
      <c r="AJ39" s="2" t="inlineStr">
        <is>
          <t/>
        </is>
      </c>
      <c r="AK39" t="inlineStr">
        <is>
          <t>liikmesriigi asutuse või asutuste, välja arvatud kohtute tehtud otsus 
või otsuste kogum, millega kas antakse projektiedendajale luba ellu viia projekt või keeldutakse loa 
andmisest, ilma et see piiraks otsuste tegemist halduskorras 
edasikaebuste menetlemisel</t>
        </is>
      </c>
      <c r="AL39" s="2" t="inlineStr">
        <is>
          <t>kattava päätös</t>
        </is>
      </c>
      <c r="AM39" s="2" t="inlineStr">
        <is>
          <t>3</t>
        </is>
      </c>
      <c r="AN39" s="2" t="inlineStr">
        <is>
          <t/>
        </is>
      </c>
      <c r="AO39" t="inlineStr">
        <is>
          <t>jäsenvaltion yhden tai useamman viranomaisen, tuomioistuimia lukuun ottamatta, tekemä lainvoimainen päätös tai päätösten sarja, jolla määritetään, onko hankkeen toteuttajalla lupa energiainfrastruktuurin rakentamiseen yhteistä etua koskevan hankkeen toteuttamiseksi siten, että sillä on mahdollisuus aloittaa tai tilata alihankintana ja aloittaa tarvittavat rakennustyöt, jäljempänä ’rakennusvalmius’, sanotun kuitenkaan rajoittamatta hallinnollisen muutoksenhakumenettelyn yhteydessä tehtävien päätösten soveltamista;</t>
        </is>
      </c>
      <c r="AP39" t="inlineStr">
        <is>
          <t/>
        </is>
      </c>
      <c r="AQ39" t="inlineStr">
        <is>
          <t/>
        </is>
      </c>
      <c r="AR39" t="inlineStr">
        <is>
          <t/>
        </is>
      </c>
      <c r="AS39" t="inlineStr">
        <is>
          <t/>
        </is>
      </c>
      <c r="AT39" t="inlineStr">
        <is>
          <t/>
        </is>
      </c>
      <c r="AU39" t="inlineStr">
        <is>
          <t/>
        </is>
      </c>
      <c r="AV39" t="inlineStr">
        <is>
          <t/>
        </is>
      </c>
      <c r="AW39" t="inlineStr">
        <is>
          <t/>
        </is>
      </c>
      <c r="AX39" t="inlineStr">
        <is>
          <t/>
        </is>
      </c>
      <c r="AY39" t="inlineStr">
        <is>
          <t/>
        </is>
      </c>
      <c r="AZ39" t="inlineStr">
        <is>
          <t/>
        </is>
      </c>
      <c r="BA39" t="inlineStr">
        <is>
          <t/>
        </is>
      </c>
      <c r="BB39" t="inlineStr">
        <is>
          <t/>
        </is>
      </c>
      <c r="BC39" t="inlineStr">
        <is>
          <t/>
        </is>
      </c>
      <c r="BD39" t="inlineStr">
        <is>
          <t/>
        </is>
      </c>
      <c r="BE39" t="inlineStr">
        <is>
          <t/>
        </is>
      </c>
      <c r="BF39" t="inlineStr">
        <is>
          <t/>
        </is>
      </c>
      <c r="BG39" t="inlineStr">
        <is>
          <t/>
        </is>
      </c>
      <c r="BH39" t="inlineStr">
        <is>
          <t/>
        </is>
      </c>
      <c r="BI39" t="inlineStr">
        <is>
          <t/>
        </is>
      </c>
      <c r="BJ39" s="2" t="inlineStr">
        <is>
          <t>bendrasis sprendimas</t>
        </is>
      </c>
      <c r="BK39" s="2" t="inlineStr">
        <is>
          <t>3</t>
        </is>
      </c>
      <c r="BL39" s="2" t="inlineStr">
        <is>
          <t/>
        </is>
      </c>
      <c r="BM39" t="inlineStr">
        <is>
          <t>valstybės narės valdžios institucijos ar institucijų, neskaitant teismų ir teisminių institucijų, priimtas galutinis sprendimas arba keletas sprendimų suteikti projekto rengėjui leidimą (arba jo nesuteikti) statyti bendro intereso projektui įgyvendinti reikalingus energetikos infrastruktūros objektus – suteikti galimybę pradėti arba įsigyti ir pradėti būtinus statybos darbus (statusas – parengtas statybai); šis sprendimas nedaro poveikio jokiam sprendimui, priimtam laikantis administracinės apeliacinės procedūros</t>
        </is>
      </c>
      <c r="BN39" t="inlineStr">
        <is>
          <t/>
        </is>
      </c>
      <c r="BO39" t="inlineStr">
        <is>
          <t/>
        </is>
      </c>
      <c r="BP39" t="inlineStr">
        <is>
          <t/>
        </is>
      </c>
      <c r="BQ39" t="inlineStr">
        <is>
          <t/>
        </is>
      </c>
      <c r="BR39" s="2" t="inlineStr">
        <is>
          <t>deċiżjoni komprensiva</t>
        </is>
      </c>
      <c r="BS39" s="2" t="inlineStr">
        <is>
          <t>3</t>
        </is>
      </c>
      <c r="BT39" s="2" t="inlineStr">
        <is>
          <t/>
        </is>
      </c>
      <c r="BU39" t="inlineStr">
        <is>
          <t>deċiżjoni jew sett ta’ deċiżjonijiet meħuda minn awtorità jew minn awtoritajiet ta’ Stat Membru, li ma jinkludux qrati jew tribunali, li jiddetermina jekk promotur ta’ proġett ikunx awtorizzat jew le jibni l-infrastruttura tal-enerġija sabiex iwettaq proġett ta’ interess komuni jew proġett ta’ interess reċiproku billi jkollu l-possibbiltà li jibda, jew jakkwista u jibda, ix-xogħlijiet ta’ kostruzzjoni meħtieġa (fażi “lest għall-bini”) mingħajr preġudizzju għal kwalunkwe deċiżjoni meħuda fil-kuntest ta’ proċedura ta’ appell amministrattiv</t>
        </is>
      </c>
      <c r="BV39" t="inlineStr">
        <is>
          <t/>
        </is>
      </c>
      <c r="BW39" t="inlineStr">
        <is>
          <t/>
        </is>
      </c>
      <c r="BX39" t="inlineStr">
        <is>
          <t/>
        </is>
      </c>
      <c r="BY39" t="inlineStr">
        <is>
          <t/>
        </is>
      </c>
      <c r="BZ39" s="2" t="inlineStr">
        <is>
          <t>decyzja kompleksowa</t>
        </is>
      </c>
      <c r="CA39" s="2" t="inlineStr">
        <is>
          <t>3</t>
        </is>
      </c>
      <c r="CB39" s="2" t="inlineStr">
        <is>
          <t/>
        </is>
      </c>
      <c r="CC39" t="inlineStr">
        <is>
          <t>1) podjęta przez organ lub organy państwa członkowskiego, z wyjątkiem sądów, decyzja lub zbiór decyzji w sprawie określenia, czy projektodawca ma pozwolenie na budowę infrastruktury energetycznej w celu zrealizowania projektu będącego przedmiotem wspólnego zainteresowania lub projektu będącego przedmiotem wzajemnego zainteresowania poprzez posiadanie możliwości rozpoczęcia lub zamówienia i rozpoczęcia niezbędnych robót budowlanych („faza gotowości do realizacji”), bez uszczerbku dla jakiejkolwiek decyzji podjętej w kontekście administracyjnego postępowania odwoławczego 2) podjęta przez organ lub organy państwa członkowskiego, z wyjątkiem sądów, decyzja lub zbiór decyzji w sprawie określenia, czy promotorowi projektu należy wydać pozwolenie na realizację projektu, bez uszczerbku dla jakiejkolwiek decyzji podjętej w kontekście administracyjnego postępowania odwoławczego</t>
        </is>
      </c>
      <c r="CD39" t="inlineStr">
        <is>
          <t/>
        </is>
      </c>
      <c r="CE39" t="inlineStr">
        <is>
          <t/>
        </is>
      </c>
      <c r="CF39" t="inlineStr">
        <is>
          <t/>
        </is>
      </c>
      <c r="CG39" t="inlineStr">
        <is>
          <t/>
        </is>
      </c>
      <c r="CH39" t="inlineStr">
        <is>
          <t/>
        </is>
      </c>
      <c r="CI39" t="inlineStr">
        <is>
          <t/>
        </is>
      </c>
      <c r="CJ39" t="inlineStr">
        <is>
          <t/>
        </is>
      </c>
      <c r="CK39" t="inlineStr">
        <is>
          <t/>
        </is>
      </c>
      <c r="CL39" s="2" t="inlineStr">
        <is>
          <t>komplexné rozhodnutie</t>
        </is>
      </c>
      <c r="CM39" s="2" t="inlineStr">
        <is>
          <t>3</t>
        </is>
      </c>
      <c r="CN39" s="2" t="inlineStr">
        <is>
          <t/>
        </is>
      </c>
      <c r="CO39" t="inlineStr">
        <is>
          <t>rozhodnutie alebo súbor rozhodnutí prijatých orgánom alebo orgánmi členského štátu, nezahŕňajúc súdy ani tribunály, ktoré určia, či sa &lt;a href="https://iate.europa.eu/entry/result/3536886/sk" target="_blank"&gt;realizátorovi projektu&lt;/a&gt; vydá povolenie na stavbu energetickej infraštruktúry na realizáciu projektu bez toho, aby bolo dotknuté každé rozhodnutie prijaté v súvislosti s administratívnym opravným konaním</t>
        </is>
      </c>
      <c r="CP39" s="2" t="inlineStr">
        <is>
          <t>celovita odločba</t>
        </is>
      </c>
      <c r="CQ39" s="2" t="inlineStr">
        <is>
          <t>3</t>
        </is>
      </c>
      <c r="CR39" s="2" t="inlineStr">
        <is>
          <t/>
        </is>
      </c>
      <c r="CS39" t="inlineStr">
        <is>
          <t>odločba ali niz odločb organa ali organov države članice, razen sodišč, na podlagi katerih se ugotovi, ali je predlagatelju projekta dovoljena izvedba projekta brez poseganja v morebitno odločbo v pritožbenem upravnem postopku</t>
        </is>
      </c>
      <c r="CT39" s="2" t="inlineStr">
        <is>
          <t>övergripande beslut</t>
        </is>
      </c>
      <c r="CU39" s="2" t="inlineStr">
        <is>
          <t>3</t>
        </is>
      </c>
      <c r="CV39" s="2" t="inlineStr">
        <is>
          <t/>
        </is>
      </c>
      <c r="CW39" t="inlineStr">
        <is>
          <t>beslut eller den uppsättning beslut av en eller flera myndigheter i en medlemsstat, med undantag för domstolar, varigenom det avgörs huruvida en projektansvarig får godkännande att bygga energiinfrastruktur för att förverkliga ett projekt av gemensamt intresse eller ett projekt av ömsesidigt intresse som är klart för byggstart, varmed avses att det finns möjlighet att inleda, eller upphandla och inleda, de nödvändiga bygg- och anläggningsarbetena (byggfärdighetsfasen), utan att detta påverkar något beslut som fattas inom ramen för ett administrativt överklagandeförfarande</t>
        </is>
      </c>
    </row>
    <row r="40">
      <c r="A40" s="1" t="str">
        <f>HYPERLINK("https://iate.europa.eu/entry/result/2246179/all", "2246179")</f>
        <v>2246179</v>
      </c>
      <c r="B40" t="inlineStr">
        <is>
          <t>ENERGY;INDUSTRY</t>
        </is>
      </c>
      <c r="C40" t="inlineStr">
        <is>
          <t>ENERGY|energy policy|energy policy;INDUSTRY|building and public works|building industry</t>
        </is>
      </c>
      <c r="D40" t="inlineStr">
        <is>
          <t>yes</t>
        </is>
      </c>
      <c r="E40" t="inlineStr">
        <is>
          <t/>
        </is>
      </c>
      <c r="F40" s="2" t="inlineStr">
        <is>
          <t>енергийни характеристики|
енергийни характеристики на сграда</t>
        </is>
      </c>
      <c r="G40" s="2" t="inlineStr">
        <is>
          <t>3|
3</t>
        </is>
      </c>
      <c r="H40" s="2" t="inlineStr">
        <is>
          <t xml:space="preserve">|
</t>
        </is>
      </c>
      <c r="I40" t="inlineStr">
        <is>
          <t>"енергийни характеристики на сграда": изчисленото или измереното количество енергия, необходимо за удовлетворяване на нуждите от енергия, свързани с обичайното използване на сградата, което включва, inter alia, енергия, използвана за осигуряване на отопление, охлаждане, вентилация, топла вода и осветление</t>
        </is>
      </c>
      <c r="J40" s="2" t="inlineStr">
        <is>
          <t>energetická náročnost|
energetická náročnost budovy</t>
        </is>
      </c>
      <c r="K40" s="2" t="inlineStr">
        <is>
          <t>3|
3</t>
        </is>
      </c>
      <c r="L40" s="2" t="inlineStr">
        <is>
          <t xml:space="preserve">|
</t>
        </is>
      </c>
      <c r="M40" t="inlineStr">
        <is>
          <t>vypočítané nebo změřené množství energie nutné pro pokrytí potřeby energie spojené s typickým užíváním budovy, což mimo jiné zahrnuje energii používanou pro vytápění, chlazení, větrání, teplou vodu a osvětlení</t>
        </is>
      </c>
      <c r="N40" s="2" t="inlineStr">
        <is>
          <t>en bygnings energimæssige ydeevne|
energimæssig ydeevne</t>
        </is>
      </c>
      <c r="O40" s="2" t="inlineStr">
        <is>
          <t>4|
4</t>
        </is>
      </c>
      <c r="P40" s="2" t="inlineStr">
        <is>
          <t xml:space="preserve">|
</t>
        </is>
      </c>
      <c r="Q40" t="inlineStr">
        <is>
          <t>den energimængde, der ifølge beregninger eller målinger er behov for til dækning af det energiforbrug, som er forbundet med en typisk brug af bygningen, herunder bl.a. energi til opvarmning, køling, ventilation, varmt vand og belysning</t>
        </is>
      </c>
      <c r="R40" s="2" t="inlineStr">
        <is>
          <t>Gesamtenergieeffizienz eines Gebäudes|
Energiebilanz eines Gebäudes|
Gesamtenergieeffizienz</t>
        </is>
      </c>
      <c r="S40" s="2" t="inlineStr">
        <is>
          <t>3|
3|
3</t>
        </is>
      </c>
      <c r="T40" s="2" t="inlineStr">
        <is>
          <t xml:space="preserve">|
|
</t>
        </is>
      </c>
      <c r="U40" t="inlineStr">
        <is>
          <t>die Energiemenge, die tatsächlich verbraucht oder veranschlagt wird, um den unterschiedlichen Erfordernissen im Rahmen der Standardnutzung des Gebäudes (u. a. etwa Heizung, Warmwasserbereitung, Kühlung, Lüftung und Beleuchtung) gerecht zu werden</t>
        </is>
      </c>
      <c r="V40" s="2" t="inlineStr">
        <is>
          <t>ενεργειακή απόδοση|
ενεργειακή απόδοση κτιρίου</t>
        </is>
      </c>
      <c r="W40" s="2" t="inlineStr">
        <is>
          <t>2|
3</t>
        </is>
      </c>
      <c r="X40" s="2" t="inlineStr">
        <is>
          <t xml:space="preserve">|
</t>
        </is>
      </c>
      <c r="Y40" t="inlineStr">
        <is>
          <t>1. "η ποσότητα ενέργειας που πράγματι καταναλώνεται ή εκτιμάται ότι ικανοποιεί τις διάφορες ανάγκες που συνδέονται με την συνήθη χρήση του κτιρίου, οι οποίες μπορούν να περιλαμβάνουν, μεταξύ άλλων, τη θέρμανση, την παραγωγή ζεστού νερού, την ψύξη, τον εξαερισμό και το φωτισμό" 
&lt;br&gt; 2. "η υπολογισθείσα ή μετρούμενη ποσότητα ενέργειας που χρειάζεται για να ικανοποιηθεί η ενεργειακή ζήτηση που συνδέεται με την τυπική χρήση του κτιρίου, η οποία περιλαμβάνει, μεταξύ άλλων, την ενέργεια που χρησιμοποιείται για θέρμανση, ψύξη, εξαερισμό, παραγωγή ζεστού νερού και φωτισμό"</t>
        </is>
      </c>
      <c r="Z40" s="2" t="inlineStr">
        <is>
          <t>energy performance|
energy performance of a building</t>
        </is>
      </c>
      <c r="AA40" s="2" t="inlineStr">
        <is>
          <t>3|
3</t>
        </is>
      </c>
      <c r="AB40" s="2" t="inlineStr">
        <is>
          <t xml:space="preserve">|
</t>
        </is>
      </c>
      <c r="AC40" t="inlineStr">
        <is>
          <t>calculated or measured amount of energy needed to meet the energy demand associated with a typical use of the building, which includes, inter alia, energy used for heating, cooling, ventilation, hot water and lighting</t>
        </is>
      </c>
      <c r="AD40" s="2" t="inlineStr">
        <is>
          <t>eficiencia energética de un edificio|
eficiencia energética</t>
        </is>
      </c>
      <c r="AE40" s="2" t="inlineStr">
        <is>
          <t>3|
2</t>
        </is>
      </c>
      <c r="AF40" s="2" t="inlineStr">
        <is>
          <t xml:space="preserve">|
</t>
        </is>
      </c>
      <c r="AG40" t="inlineStr">
        <is>
          <t>La cantidad de energía &lt;a href="/entry/result/1372453/all" id="ENTRY_TO_ENTRY_CONVERTER" target="_blank"&gt;IATE:1372453&lt;/a&gt; calculada o medida que se necesita para satisfacer la demanda de energía asociada a un uso normal del edificio, que incluirá, entre otras cosas, la energía consumida en la calefacción, la refrigeración, la ventilación, el calentamiento del agua y la iluminación</t>
        </is>
      </c>
      <c r="AH40" s="2" t="inlineStr">
        <is>
          <t>ehitise energiatõhusus|
hoone energiatõhusus</t>
        </is>
      </c>
      <c r="AI40" s="2" t="inlineStr">
        <is>
          <t>3|
3</t>
        </is>
      </c>
      <c r="AJ40" s="2" t="inlineStr">
        <is>
          <t>|
preferred</t>
        </is>
      </c>
      <c r="AK40" t="inlineStr">
        <is>
          <t>hoone tüüpilise kasutusega seotud energianõudluse rahuldamiseks vajalik arvutuslik või mõõdetud energia hulk, mis hõlmab muu hulgas kütmiseks, jahutuseks, ventilatsiooniks, vee soojendamiseks ja valgustuseks tarbitavat energiat</t>
        </is>
      </c>
      <c r="AL40" s="2" t="inlineStr">
        <is>
          <t>rakennuksen energiatehokkuus</t>
        </is>
      </c>
      <c r="AM40" s="2" t="inlineStr">
        <is>
          <t>3</t>
        </is>
      </c>
      <c r="AN40" s="2" t="inlineStr">
        <is>
          <t/>
        </is>
      </c>
      <c r="AO40" t="inlineStr">
        <is>
          <t/>
        </is>
      </c>
      <c r="AP40" s="2" t="inlineStr">
        <is>
          <t>performance énergétique d'un bâtiment|
PEB|
performance énergétique</t>
        </is>
      </c>
      <c r="AQ40" s="2" t="inlineStr">
        <is>
          <t>3|
3|
3</t>
        </is>
      </c>
      <c r="AR40" s="2" t="inlineStr">
        <is>
          <t xml:space="preserve">|
|
</t>
        </is>
      </c>
      <c r="AS40" t="inlineStr">
        <is>
          <t>quantité d'énergie calculée ou mesurée nécessaire pour répondre aux besoins énergétiques liés à une utilisation normale du bâtiment, ce qui inclut entre autres l'énergie utilisée pour le chauffage, le système de refroidissement, la ventilation, la production d'eau chaude et l'éclairage</t>
        </is>
      </c>
      <c r="AT40" s="2" t="inlineStr">
        <is>
          <t>feidhmíocht fuinnimh|
feidhmíocht fuinnimh foirgnimh</t>
        </is>
      </c>
      <c r="AU40" s="2" t="inlineStr">
        <is>
          <t>3|
3</t>
        </is>
      </c>
      <c r="AV40" s="2" t="inlineStr">
        <is>
          <t xml:space="preserve">|
</t>
        </is>
      </c>
      <c r="AW40" t="inlineStr">
        <is>
          <t/>
        </is>
      </c>
      <c r="AX40" s="2" t="inlineStr">
        <is>
          <t>energetska svojstva zgrade</t>
        </is>
      </c>
      <c r="AY40" s="2" t="inlineStr">
        <is>
          <t>3</t>
        </is>
      </c>
      <c r="AZ40" s="2" t="inlineStr">
        <is>
          <t/>
        </is>
      </c>
      <c r="BA40" t="inlineStr">
        <is>
          <t/>
        </is>
      </c>
      <c r="BB40" s="2" t="inlineStr">
        <is>
          <t>épületek energiahatékonysága</t>
        </is>
      </c>
      <c r="BC40" s="2" t="inlineStr">
        <is>
          <t>4</t>
        </is>
      </c>
      <c r="BD40" s="2" t="inlineStr">
        <is>
          <t/>
        </is>
      </c>
      <c r="BE40" t="inlineStr">
        <is>
          <t>Az épület szokásos használatához kapcsolódó energiaszükséglet kielégítéséhez szükséges energia számított vagy mért mennyisége, amely többek között magában foglalja a fűtéshez, a hűtéshez, a szellőztetéshez, a melegvíz-ellátáshoz és a világításhoz szükséges energiát.</t>
        </is>
      </c>
      <c r="BF40" s="2" t="inlineStr">
        <is>
          <t>prestazione energetica|
prestazione energetica di un edificio</t>
        </is>
      </c>
      <c r="BG40" s="2" t="inlineStr">
        <is>
          <t>3|
3</t>
        </is>
      </c>
      <c r="BH40" s="2" t="inlineStr">
        <is>
          <t xml:space="preserve">|
</t>
        </is>
      </c>
      <c r="BI40" t="inlineStr">
        <is>
          <t>quantità di energia, calcolata o misurata, necessaria per soddisfare il fabbisogno energetico connesso ad un uso normale dell’edificio, compresa, in particolare, l’energia utilizzata per il riscaldamento, il rinfrescamento, la ventilazione, la produzione di acqua calda e l’illuminazione</t>
        </is>
      </c>
      <c r="BJ40" s="2" t="inlineStr">
        <is>
          <t>pastato energinis naudingumas</t>
        </is>
      </c>
      <c r="BK40" s="2" t="inlineStr">
        <is>
          <t>3</t>
        </is>
      </c>
      <c r="BL40" s="2" t="inlineStr">
        <is>
          <t/>
        </is>
      </c>
      <c r="BM40" t="inlineStr">
        <is>
          <t>apskaičiuotas arba išmatuotas energijos kiekis, reikalingas patenkinti su įprastu pastato naudojimu siejamą energijos poreikį, įskaitant, inter alia, energiją šildymo, vėsinimo, vėdinimo, karšto vandens ir pastato apšvietimo reikmėms</t>
        </is>
      </c>
      <c r="BN40" s="2" t="inlineStr">
        <is>
          <t>energosniegums|
ēkas energoefektivitāte|
ēkas energosniegums</t>
        </is>
      </c>
      <c r="BO40" s="2" t="inlineStr">
        <is>
          <t>3|
2|
3</t>
        </is>
      </c>
      <c r="BP40" s="2" t="inlineStr">
        <is>
          <t xml:space="preserve">|
|
</t>
        </is>
      </c>
      <c r="BQ40" t="inlineStr">
        <is>
          <t>aprēķinātais vai uzskaitītais enerģijas daudzums, kas ir vajadzīgs, lai apmierinātu energopieprasījumu saistībā ar ēkas tipisku izmantojumu, kurā inter alia ietilpst enerģija, kas izmantota apkurei, dzesēšanai, ventilācijai, karstajam ūdenim un apgaismojumam</t>
        </is>
      </c>
      <c r="BR40" s="2" t="inlineStr">
        <is>
          <t>rendiment tal-enerġija|
prestazzjoni enerġetika tal-bini|
prestazzjoni enerġetika|
rendiment tal-bini fl-użu tal-enerġija</t>
        </is>
      </c>
      <c r="BS40" s="2" t="inlineStr">
        <is>
          <t>3|
3|
3|
3</t>
        </is>
      </c>
      <c r="BT40" s="2" t="inlineStr">
        <is>
          <t>preferred|
|
|
preferred</t>
        </is>
      </c>
      <c r="BU40" t="inlineStr">
        <is>
          <t>l-ammont ta’ enerġija kkalkolata jew imkejla meħtieġa biex tilħaq id-domanda ta’ enerġija assoċjata mal-użu tipiku tal-bini, li jista’ jinkludi, inter alia, enerġija użata għat-tisħin, tkessiħ, ventilazzjoni, misħun u dawl</t>
        </is>
      </c>
      <c r="BV40" s="2" t="inlineStr">
        <is>
          <t>energieprestatie van een gebouw|
energieprestatie|
EPG</t>
        </is>
      </c>
      <c r="BW40" s="2" t="inlineStr">
        <is>
          <t>3|
3|
3</t>
        </is>
      </c>
      <c r="BX40" s="2" t="inlineStr">
        <is>
          <t xml:space="preserve">|
|
</t>
        </is>
      </c>
      <c r="BY40" t="inlineStr">
        <is>
          <t>"de berekende of gemeten hoeveelheid energie die nodig is om aan de vraag naar energie te voldoen die verband houdt met een normaal gebruik van het gebouw, waaronder energie die wordt gebruikt voor verwarming, koeling, ventilatie, warmwatervoorziening en verlichting"</t>
        </is>
      </c>
      <c r="BZ40" s="2" t="inlineStr">
        <is>
          <t>charakterystyka energetyczna budynku</t>
        </is>
      </c>
      <c r="CA40" s="2" t="inlineStr">
        <is>
          <t>3</t>
        </is>
      </c>
      <c r="CB40" s="2" t="inlineStr">
        <is>
          <t/>
        </is>
      </c>
      <c r="CC40" t="inlineStr">
        <is>
          <t>obliczona lub zmierzona ilość energii potrzebnej do zaspokojenia zapotrzebowania na energię związanego z typowym użytkowaniem budynku, która obejmuje m.in. energię na potrzeby ogrzewania, chłodzenia, wentylacji, ciepłej wody i oświetlenia</t>
        </is>
      </c>
      <c r="CD40" s="2" t="inlineStr">
        <is>
          <t>Desempenho energético de um edifício</t>
        </is>
      </c>
      <c r="CE40" s="2" t="inlineStr">
        <is>
          <t>3</t>
        </is>
      </c>
      <c r="CF40" s="2" t="inlineStr">
        <is>
          <t/>
        </is>
      </c>
      <c r="CG40" t="inlineStr">
        <is>
          <t>Energia calculada ou medida necessária para satisfazer a procura de energia associada à utilização típica do edifício, que inclui, nomeadamente, a energia utilizada para o aquecimento, o arrefecimento, a ventilação, a preparação de água quente e a iluminação.</t>
        </is>
      </c>
      <c r="CH40" s="2" t="inlineStr">
        <is>
          <t>performanță energetică|
performanța energetică a unei clădiri|
performanța energetică a clădirii</t>
        </is>
      </c>
      <c r="CI40" s="2" t="inlineStr">
        <is>
          <t>3|
3|
3</t>
        </is>
      </c>
      <c r="CJ40" s="2" t="inlineStr">
        <is>
          <t xml:space="preserve">|
|
</t>
        </is>
      </c>
      <c r="CK40" t="inlineStr">
        <is>
          <t>rezultate cuantificabile ale energiei utilizate de către o entitate sau de către un sistem de management al energiei</t>
        </is>
      </c>
      <c r="CL40" s="2" t="inlineStr">
        <is>
          <t>energetická hospodárnosť|
energetická hospodárnosť budovy</t>
        </is>
      </c>
      <c r="CM40" s="2" t="inlineStr">
        <is>
          <t>3|
3</t>
        </is>
      </c>
      <c r="CN40" s="2" t="inlineStr">
        <is>
          <t xml:space="preserve">|
</t>
        </is>
      </c>
      <c r="CO40" t="inlineStr">
        <is>
          <t>vypočítané alebo namerané množstvo energie potrebnej na uspokojenie dopytu po energii súvisiaceho s bežným používaním budovy, ktoré zahŕňa okrem iného energiu použitú na vykurovanie, chladenie, vetranie, prípravu teplej vody a osvetlenie</t>
        </is>
      </c>
      <c r="CP40" s="2" t="inlineStr">
        <is>
          <t>energijska učinkovitost stavbe|
energetska učinkovitost stavbe</t>
        </is>
      </c>
      <c r="CQ40" s="2" t="inlineStr">
        <is>
          <t>3|
3</t>
        </is>
      </c>
      <c r="CR40" s="2" t="inlineStr">
        <is>
          <t xml:space="preserve">|
</t>
        </is>
      </c>
      <c r="CS40" t="inlineStr">
        <is>
          <t>zasnova stavbe glede na energijo, ki je potrebna za njeno ogrevanje, razsvetljavo, hlajenje, prezračevanje idr.</t>
        </is>
      </c>
      <c r="CT40" s="2" t="inlineStr">
        <is>
          <t>en byggnads energiprestanda|
energiprestanda</t>
        </is>
      </c>
      <c r="CU40" s="2" t="inlineStr">
        <is>
          <t>3|
3</t>
        </is>
      </c>
      <c r="CV40" s="2" t="inlineStr">
        <is>
          <t xml:space="preserve">|
</t>
        </is>
      </c>
      <c r="CW40" t="inlineStr">
        <is>
          <t>den beräknade eller uppmätta energimängd som behövs för att uppfylla det energibehov som är knutet till normalt bruk av byggnaden, vilket bland annat inbegriper energi som används för uppvärmning, kylning, ventilation, varmvatten och belysning</t>
        </is>
      </c>
    </row>
    <row r="41">
      <c r="A41" s="1" t="str">
        <f>HYPERLINK("https://iate.europa.eu/entry/result/3587741/all", "3587741")</f>
        <v>3587741</v>
      </c>
      <c r="B41" t="inlineStr">
        <is>
          <t>AGRICULTURE, FORESTRY AND FISHERIES;EUROPEAN UNION;SOCIAL QUESTIONS;AGRI-FOODSTUFFS</t>
        </is>
      </c>
      <c r="C41" t="inlineStr">
        <is>
          <t>AGRICULTURE, FORESTRY AND FISHERIES|agricultural structures and production|agricultural production policy;EUROPEAN UNION|European construction|deepening of the European Union|EU activity|EU policy;SOCIAL QUESTIONS|health|nutrition|food policy;AGRI-FOODSTUFFS|agri-foodstuffs|food industry</t>
        </is>
      </c>
      <c r="D41" t="inlineStr">
        <is>
          <t>yes</t>
        </is>
      </c>
      <c r="E41" t="inlineStr">
        <is>
          <t/>
        </is>
      </c>
      <c r="F41" s="2" t="inlineStr">
        <is>
          <t>стратегия „От фермата до трапезата“</t>
        </is>
      </c>
      <c r="G41" s="2" t="inlineStr">
        <is>
          <t>3</t>
        </is>
      </c>
      <c r="H41" s="2" t="inlineStr">
        <is>
          <t/>
        </is>
      </c>
      <c r="I41" t="inlineStr">
        <is>
          <t>стратегия на Европейската комисия за създаване на справедлива, здравословна и екологосъобразна продоволствена система в Европейския съюз</t>
        </is>
      </c>
      <c r="J41" s="2" t="inlineStr">
        <is>
          <t>strategie „Od zemědělce ke spotřebiteli“</t>
        </is>
      </c>
      <c r="K41" s="2" t="inlineStr">
        <is>
          <t>3</t>
        </is>
      </c>
      <c r="L41" s="2" t="inlineStr">
        <is>
          <t/>
        </is>
      </c>
      <c r="M41" t="inlineStr">
        <is>
          <t>strategie Evropské komise, jejímž cílem je, aby byl spotravinový systému EU spravedlivý, zdravý a šetrný k životnímu prostředí</t>
        </is>
      </c>
      <c r="N41" s="2" t="inlineStr">
        <is>
          <t>jord til bord-strategi|
fra jord til bord-strategi</t>
        </is>
      </c>
      <c r="O41" s="2" t="inlineStr">
        <is>
          <t>3|
3</t>
        </is>
      </c>
      <c r="P41" s="2" t="inlineStr">
        <is>
          <t xml:space="preserve">|
</t>
        </is>
      </c>
      <c r="Q41" t="inlineStr">
        <is>
          <t>strategi
udarbejdet af Europa-Kommissionen, som skal bidrage til at beskytte miljøet, tilstræbe
en cirkulær økonomi, stimulere et bæredygtigt fødevareforbrug og fremme sunde
fødevarer</t>
        </is>
      </c>
      <c r="R41" s="2" t="inlineStr">
        <is>
          <t>Strategie „Vom Hof auf den Tisch“</t>
        </is>
      </c>
      <c r="S41" s="2" t="inlineStr">
        <is>
          <t>3</t>
        </is>
      </c>
      <c r="T41" s="2" t="inlineStr">
        <is>
          <t/>
        </is>
      </c>
      <c r="U41" t="inlineStr">
        <is>
          <t>Strategie der Europäischen Kommission, mit der das Lebensmittelsystem fair, gesund und umweltfreundlich wird</t>
        </is>
      </c>
      <c r="V41" s="2" t="inlineStr">
        <is>
          <t>στρατηγική «Από το αγρόκτημα στο πιάτο»</t>
        </is>
      </c>
      <c r="W41" s="2" t="inlineStr">
        <is>
          <t>3</t>
        </is>
      </c>
      <c r="X41" s="2" t="inlineStr">
        <is>
          <t/>
        </is>
      </c>
      <c r="Y41" t="inlineStr">
        <is>
          <t>στρατηγική της Ευρωπαϊκής Επιτροπής, η οποία επιδιώκει να καταστήσει το σύστημα τροφίμων δίκαιο, υγιεινό και φιλικό προς το περιβάλλον</t>
        </is>
      </c>
      <c r="Z41" s="2" t="inlineStr">
        <is>
          <t>F2F strategy|
Farm-to-Fork Strategy|
Farm to Fork Strategy</t>
        </is>
      </c>
      <c r="AA41" s="2" t="inlineStr">
        <is>
          <t>1|
1|
3</t>
        </is>
      </c>
      <c r="AB41" s="2" t="inlineStr">
        <is>
          <t xml:space="preserve">|
|
</t>
        </is>
      </c>
      <c r="AC41" t="inlineStr">
        <is>
          <t>European Commission strategy that makes the European food system fair, healthy and environmentally-friendly</t>
        </is>
      </c>
      <c r="AD41" s="2" t="inlineStr">
        <is>
          <t>Estrategia «De la Granja a la Mesa»</t>
        </is>
      </c>
      <c r="AE41" s="2" t="inlineStr">
        <is>
          <t>3</t>
        </is>
      </c>
      <c r="AF41" s="2" t="inlineStr">
        <is>
          <t/>
        </is>
      </c>
      <c r="AG41" t="inlineStr">
        <is>
          <t>Estrategia de la Comisión Europea para conseguir un sistema alimentario justo, saludable y respetuoso con el medioambiente</t>
        </is>
      </c>
      <c r="AH41" s="2" t="inlineStr">
        <is>
          <t>strateegia "Talust taldrikule"</t>
        </is>
      </c>
      <c r="AI41" s="2" t="inlineStr">
        <is>
          <t>3</t>
        </is>
      </c>
      <c r="AJ41" s="2" t="inlineStr">
        <is>
          <t/>
        </is>
      </c>
      <c r="AK41" t="inlineStr">
        <is>
          <t>Euroopa Komisjoni strateegia õiglase, tervisliku ja keskkonnahoidliku toidusüsteemi kujundamiseks</t>
        </is>
      </c>
      <c r="AL41" s="2" t="inlineStr">
        <is>
          <t>Pellolta pöytään -strategia</t>
        </is>
      </c>
      <c r="AM41" s="2" t="inlineStr">
        <is>
          <t>3</t>
        </is>
      </c>
      <c r="AN41" s="2" t="inlineStr">
        <is>
          <t/>
        </is>
      </c>
      <c r="AO41" t="inlineStr">
        <is>
          <t>Euroopan komission esittämä strategia, jolla eurooppalaisesta elintarvikejärjestelmästä tehdään reilu, terveyttä edistävä ja ympäristöystävällinen</t>
        </is>
      </c>
      <c r="AP41" s="2" t="inlineStr">
        <is>
          <t>De la ferme à la table|
stratégie "De la ferme à la table"</t>
        </is>
      </c>
      <c r="AQ41" s="2" t="inlineStr">
        <is>
          <t>3|
3</t>
        </is>
      </c>
      <c r="AR41" s="2" t="inlineStr">
        <is>
          <t xml:space="preserve">|
</t>
        </is>
      </c>
      <c r="AS41" t="inlineStr">
        <is>
          <t>stratégie visant
à concevoir un système
alimentaire juste, sain et respectueux de l’environnement, mise en place
par la Commission von der Leyen</t>
        </is>
      </c>
      <c r="AT41" s="2" t="inlineStr">
        <is>
          <t>an Straitéis "ón bhfeirm go dtí an forc"</t>
        </is>
      </c>
      <c r="AU41" s="2" t="inlineStr">
        <is>
          <t>3</t>
        </is>
      </c>
      <c r="AV41" s="2" t="inlineStr">
        <is>
          <t/>
        </is>
      </c>
      <c r="AW41" t="inlineStr">
        <is>
          <t/>
        </is>
      </c>
      <c r="AX41" t="inlineStr">
        <is>
          <t/>
        </is>
      </c>
      <c r="AY41" t="inlineStr">
        <is>
          <t/>
        </is>
      </c>
      <c r="AZ41" t="inlineStr">
        <is>
          <t/>
        </is>
      </c>
      <c r="BA41" t="inlineStr">
        <is>
          <t/>
        </is>
      </c>
      <c r="BB41" s="2" t="inlineStr">
        <is>
          <t>„a termelőtől a fogyasztóig” stratégia</t>
        </is>
      </c>
      <c r="BC41" s="2" t="inlineStr">
        <is>
          <t>3</t>
        </is>
      </c>
      <c r="BD41" s="2" t="inlineStr">
        <is>
          <t/>
        </is>
      </c>
      <c r="BE41" t="inlineStr">
        <is>
          <t>az Európai Bizottság méltányos, egészséges és környezetbarát európai élelmiszerrendszer kialakítását célzó stratégiája</t>
        </is>
      </c>
      <c r="BF41" s="2" t="inlineStr">
        <is>
          <t>strategia "Dal produttore al consumatore"|
strategia «dai campi alla tavola»</t>
        </is>
      </c>
      <c r="BG41" s="2" t="inlineStr">
        <is>
          <t>3|
3</t>
        </is>
      </c>
      <c r="BH41" s="2" t="inlineStr">
        <is>
          <t xml:space="preserve">|
</t>
        </is>
      </c>
      <c r="BI41" t="inlineStr">
        <is>
          <t>strategia della Commissione europea per un sistema alimentare giusto, sano e rispettoso dell'ambiente basata sul principio secondo cui la politica della sicurezza alimentare deve basarsi su un approccio completo ed integrato che consideri l'intera catena alimentare e tutti i settori dell'alimentare</t>
        </is>
      </c>
      <c r="BJ41" s="2" t="inlineStr">
        <is>
          <t>strategija „Nuo ūkio iki stalo“</t>
        </is>
      </c>
      <c r="BK41" s="2" t="inlineStr">
        <is>
          <t>3</t>
        </is>
      </c>
      <c r="BL41" s="2" t="inlineStr">
        <is>
          <t/>
        </is>
      </c>
      <c r="BM41" t="inlineStr">
        <is>
          <t>visus maisto grandinės etapus aprėpsianti ES strategija, padėsianti užtikrinti, kad maisto sistema būtų sąžininga, sveika ir palanki aplinkai</t>
        </is>
      </c>
      <c r="BN41" s="2" t="inlineStr">
        <is>
          <t>stratēģija "No lauka līdz galdam"</t>
        </is>
      </c>
      <c r="BO41" s="2" t="inlineStr">
        <is>
          <t>3</t>
        </is>
      </c>
      <c r="BP41" s="2" t="inlineStr">
        <is>
          <t/>
        </is>
      </c>
      <c r="BQ41" t="inlineStr">
        <is>
          <t>Eiropas Komisijas stratēģija, kura ir Eiropas zaļā kursa centrā un kura daudzpusīgi risina uzdevumus, kas saistīti ar ilgtspējīgām pārtikas sistēmām, atzīstot, ka cilvēka un sabiedrības veselība ir neatraujami saistīta ar visas planētas veselību</t>
        </is>
      </c>
      <c r="BR41" s="2" t="inlineStr">
        <is>
          <t>Strateġija mill-Għalqa sal-Platt</t>
        </is>
      </c>
      <c r="BS41" s="2" t="inlineStr">
        <is>
          <t>3</t>
        </is>
      </c>
      <c r="BT41" s="2" t="inlineStr">
        <is>
          <t/>
        </is>
      </c>
      <c r="BU41" t="inlineStr">
        <is>
          <t>strateġija tal-Kummissjoni Ewropea li trendi s-sistema alimentari Ewropea ġusta, tajba għas-saħħa u li tiffavorixxi l-ambjent</t>
        </is>
      </c>
      <c r="BV41" s="2" t="inlineStr">
        <is>
          <t>"van boer tot bord"-strategie</t>
        </is>
      </c>
      <c r="BW41" s="2" t="inlineStr">
        <is>
          <t>3</t>
        </is>
      </c>
      <c r="BX41" s="2" t="inlineStr">
        <is>
          <t/>
        </is>
      </c>
      <c r="BY41" t="inlineStr">
        <is>
          <t>strategie in het kader van de &lt;a href="https://iate.europa.eu/entry/result/3582003/en-all" target="_blank"&gt;Europese Green Deal &lt;/a&gt;om een eerlijk, gezond en milieuvriendelijk voedselsysteem te ontwikkelen</t>
        </is>
      </c>
      <c r="BZ41" s="2" t="inlineStr">
        <is>
          <t>strategia „Od pola do stołu”</t>
        </is>
      </c>
      <c r="CA41" s="2" t="inlineStr">
        <is>
          <t>3</t>
        </is>
      </c>
      <c r="CB41" s="2" t="inlineStr">
        <is>
          <t/>
        </is>
      </c>
      <c r="CC41" t="inlineStr">
        <is>
          <t/>
        </is>
      </c>
      <c r="CD41" s="2" t="inlineStr">
        <is>
          <t>Estratégia do Prado ao Prato</t>
        </is>
      </c>
      <c r="CE41" s="2" t="inlineStr">
        <is>
          <t>3</t>
        </is>
      </c>
      <c r="CF41" s="2" t="inlineStr">
        <is>
          <t/>
        </is>
      </c>
      <c r="CG41" t="inlineStr">
        <is>
          <t>Estratégia da Comissão Europeia cujo objetivo é reduzir o 
impacto ambiental dos setores da transformação e do comércio a retalho 
de alimentos, tomando medidas nos domínios dos transportes, do 
armazenamento, das embalagens e do desperdício alimentar.</t>
        </is>
      </c>
      <c r="CH41" s="2" t="inlineStr">
        <is>
          <t>Strategia „De la fermă la consumator”</t>
        </is>
      </c>
      <c r="CI41" s="2" t="inlineStr">
        <is>
          <t>3</t>
        </is>
      </c>
      <c r="CJ41" s="2" t="inlineStr">
        <is>
          <t/>
        </is>
      </c>
      <c r="CK41" t="inlineStr">
        <is>
          <t/>
        </is>
      </c>
      <c r="CL41" s="2" t="inlineStr">
        <is>
          <t>stratégia Z farmy na stôl</t>
        </is>
      </c>
      <c r="CM41" s="2" t="inlineStr">
        <is>
          <t>3</t>
        </is>
      </c>
      <c r="CN41" s="2" t="inlineStr">
        <is>
          <t/>
        </is>
      </c>
      <c r="CO41" t="inlineStr">
        <is>
          <t>stratégia Európskej komisie pripravená v záujme spravodlivého a zdravého potravinového systému šetrného k životnému prostrediu</t>
        </is>
      </c>
      <c r="CP41" s="2" t="inlineStr">
        <is>
          <t>strategija „od vil do vilic“</t>
        </is>
      </c>
      <c r="CQ41" s="2" t="inlineStr">
        <is>
          <t>3</t>
        </is>
      </c>
      <c r="CR41" s="2" t="inlineStr">
        <is>
          <t/>
        </is>
      </c>
      <c r="CS41" t="inlineStr">
        <is>
          <t/>
        </is>
      </c>
      <c r="CT41" s="2" t="inlineStr">
        <is>
          <t>från jord till bord-strategin</t>
        </is>
      </c>
      <c r="CU41" s="2" t="inlineStr">
        <is>
          <t>3</t>
        </is>
      </c>
      <c r="CV41" s="2" t="inlineStr">
        <is>
          <t/>
        </is>
      </c>
      <c r="CW41" t="inlineStr">
        <is>
          <t>strategi från Europeiska kommissionen för ett rättvist, hälsosamt och miljövänligt livsmedelssystem</t>
        </is>
      </c>
    </row>
    <row r="42">
      <c r="A42" s="1" t="str">
        <f>HYPERLINK("https://iate.europa.eu/entry/result/830978/all", "830978")</f>
        <v>830978</v>
      </c>
      <c r="B42" t="inlineStr">
        <is>
          <t>ENVIRONMENT</t>
        </is>
      </c>
      <c r="C42" t="inlineStr">
        <is>
          <t>ENVIRONMENT|environmental policy|waste management</t>
        </is>
      </c>
      <c r="D42" t="inlineStr">
        <is>
          <t>yes</t>
        </is>
      </c>
      <c r="E42" t="inlineStr">
        <is>
          <t/>
        </is>
      </c>
      <c r="F42" s="2" t="inlineStr">
        <is>
          <t>рециклиране|
рециклиране на отпадъци</t>
        </is>
      </c>
      <c r="G42" s="2" t="inlineStr">
        <is>
          <t>4|
3</t>
        </is>
      </c>
      <c r="H42" s="2" t="inlineStr">
        <is>
          <t xml:space="preserve">|
</t>
        </is>
      </c>
      <c r="I42" t="inlineStr">
        <is>
          <t>Метод за възстановяване на ресурси, включващ събиране и преработка на отпадъчни продукти за употребата им като суровини в производството на същия или подобен продукт.</t>
        </is>
      </c>
      <c r="J42" s="2" t="inlineStr">
        <is>
          <t>recyklace|
recyklace odpadů</t>
        </is>
      </c>
      <c r="K42" s="2" t="inlineStr">
        <is>
          <t>3|
3</t>
        </is>
      </c>
      <c r="L42" s="2" t="inlineStr">
        <is>
          <t xml:space="preserve">|
</t>
        </is>
      </c>
      <c r="M42" t="inlineStr">
        <is>
          <t>jakýkoli způsob využití, jímž je odpad znovu zpracován na výrobky, materiály nebo látky, ať pro původní nebo pro jiné účely</t>
        </is>
      </c>
      <c r="N42" s="2" t="inlineStr">
        <is>
          <t>genbrug af affald|
genanvendelse|
genanvendelse af affald|
genvinding|
genvinding af affald</t>
        </is>
      </c>
      <c r="O42" s="2" t="inlineStr">
        <is>
          <t>3|
3|
4|
3|
2</t>
        </is>
      </c>
      <c r="P42" s="2" t="inlineStr">
        <is>
          <t xml:space="preserve">|
preferred|
preferred|
|
</t>
        </is>
      </c>
      <c r="Q42" t="inlineStr">
        <is>
          <t>enhver nyttiggørelsesoperation, hvor affaldsmaterialer omforarbejdes til produkter, materialer eller stoffer, hvad enten de bruges til det oprindelige formål eller til andre formål.</t>
        </is>
      </c>
      <c r="R42" s="2" t="inlineStr">
        <is>
          <t>Recycling von Abfällen|
Recycling|
Abfallrecycling|
Wiederverwertung</t>
        </is>
      </c>
      <c r="S42" s="2" t="inlineStr">
        <is>
          <t>3|
3|
3|
2</t>
        </is>
      </c>
      <c r="T42" s="2" t="inlineStr">
        <is>
          <t>|
preferred|
|
admitted</t>
        </is>
      </c>
      <c r="U42" t="inlineStr">
        <is>
          <t>jedes Verwertungsverfahren, durch das Abfallmaterialien zu Erzeugnissen, Materialien oder Stoffen entweder für den ursprünglichen Zweck oder für andere Zwecke aufbereitet werden</t>
        </is>
      </c>
      <c r="V42" s="2" t="inlineStr">
        <is>
          <t>ανακύκλωση|
ανακύκληση αποβλήτων|
ανακύκλωση των αποβλήτων</t>
        </is>
      </c>
      <c r="W42" s="2" t="inlineStr">
        <is>
          <t>3|
3|
3</t>
        </is>
      </c>
      <c r="X42" s="2" t="inlineStr">
        <is>
          <t xml:space="preserve">|
|
</t>
        </is>
      </c>
      <c r="Y42" t="inlineStr">
        <is>
          <t>οιαδήποτε εργασία ανάκτησης με την οποία τα απόβλητα μετατρέπονται εκ νέου σε προϊόντα, υλικά ή ουσίες που προορίζονται είτε να εξυπηρετήσουν και πάλι τον αρχικό τους σκοπό είτε άλλους σκοπούς. Περιλαμβάνει την επανεπεξεργασία οργανικών υλικών αλλά όχι την ανάκτηση ενέργειας και την επανεπεξεργασία σε υλικά που πρόκειται να χρησιμοποιηθούν ως καύσιμα ή σε εργασίες επίχωσης.</t>
        </is>
      </c>
      <c r="Z42" s="2" t="inlineStr">
        <is>
          <t>waste recycling|
recycling of waste|
recycling</t>
        </is>
      </c>
      <c r="AA42" s="2" t="inlineStr">
        <is>
          <t>3|
1|
3</t>
        </is>
      </c>
      <c r="AB42" s="2" t="inlineStr">
        <is>
          <t xml:space="preserve">|
|
</t>
        </is>
      </c>
      <c r="AC42" t="inlineStr">
        <is>
          <t>any recovery operation by which waste materials are reprocessed into products, materials or substances for the original or other purposes</t>
        </is>
      </c>
      <c r="AD42" s="2" t="inlineStr">
        <is>
          <t>reciclado|
reciclado de residuos|
reciclaje de residuos|
reciclaje</t>
        </is>
      </c>
      <c r="AE42" s="2" t="inlineStr">
        <is>
          <t>3|
3|
3|
3</t>
        </is>
      </c>
      <c r="AF42" s="2" t="inlineStr">
        <is>
          <t xml:space="preserve">|
preferred|
|
</t>
        </is>
      </c>
      <c r="AG42" t="inlineStr">
        <is>
          <t>Toda operación de &lt;a href="https://iate.europa.eu/entry/result/1427430/es" target="_blank"&gt;valorización&lt;/a&gt; mediante la cual los materiales de residuos son transformados de nuevo en productos, materiales o sustancias, tanto si es con la finalidad original como con cualquier otra finalidad.</t>
        </is>
      </c>
      <c r="AH42" s="2" t="inlineStr">
        <is>
          <t>ringlussevõtt</t>
        </is>
      </c>
      <c r="AI42" s="2" t="inlineStr">
        <is>
          <t>3</t>
        </is>
      </c>
      <c r="AJ42" s="2" t="inlineStr">
        <is>
          <t/>
        </is>
      </c>
      <c r="AK42" t="inlineStr">
        <is>
          <t>1. taaskasutamistoiming, mille käigus jäätmematerjalid töödeldakse toodeteks, materjalideks või aineteks kasutamiseks nende esialgsel või mõnel muul eesmärgil. See hõlmab orgaaniliste ainete töötlemist, kuid ei hõlma energiakasutust ja töötlemist materjalideks, mida kasutatakse kütustena või kaeveõõnete täitmiseks 
&lt;p&gt; 2. jäätmematerjali ümbertöötlemine tootmisprotsessis algeesmärgil või muudel eesmärkidel, kuid mitte energia taaskasutamiseks&lt;/p&gt;</t>
        </is>
      </c>
      <c r="AL42" s="2" t="inlineStr">
        <is>
          <t>jätteiden kierrätys|
uusiokäyttö|
kierrätys</t>
        </is>
      </c>
      <c r="AM42" s="2" t="inlineStr">
        <is>
          <t>3|
3|
3</t>
        </is>
      </c>
      <c r="AN42" s="2" t="inlineStr">
        <is>
          <t xml:space="preserve">|
|
</t>
        </is>
      </c>
      <c r="AO42" t="inlineStr">
        <is>
          <t>hyödyntämistoimi, jossa jätemateriaalit käsitellään uudelleen tuotteiksi, materiaaleiksi tai aineiksi joko alkuperäiseen tarkoitukseen tai muihin tarkoituksiin</t>
        </is>
      </c>
      <c r="AP42" s="2" t="inlineStr">
        <is>
          <t>recyclage des déchets|
recyclage</t>
        </is>
      </c>
      <c r="AQ42" s="2" t="inlineStr">
        <is>
          <t>3|
3</t>
        </is>
      </c>
      <c r="AR42" s="2" t="inlineStr">
        <is>
          <t xml:space="preserve">|
</t>
        </is>
      </c>
      <c r="AS42" t="inlineStr">
        <is>
          <t>&lt;div&gt;toute opération de valorisation par laquelle les déchets sont retraités en produits, matières ou substances aux fins de leur fonction initiale ou à d'autres fins&lt;br&gt;&lt;/div&gt;</t>
        </is>
      </c>
      <c r="AT42" s="2" t="inlineStr">
        <is>
          <t>athchúrsáil|
athchúrsáil dramhaíola</t>
        </is>
      </c>
      <c r="AU42" s="2" t="inlineStr">
        <is>
          <t>3|
3</t>
        </is>
      </c>
      <c r="AV42" s="2" t="inlineStr">
        <is>
          <t xml:space="preserve">|
</t>
        </is>
      </c>
      <c r="AW42" t="inlineStr">
        <is>
          <t/>
        </is>
      </c>
      <c r="AX42" s="2" t="inlineStr">
        <is>
          <t>recikliranje</t>
        </is>
      </c>
      <c r="AY42" s="2" t="inlineStr">
        <is>
          <t>3</t>
        </is>
      </c>
      <c r="AZ42" s="2" t="inlineStr">
        <is>
          <t/>
        </is>
      </c>
      <c r="BA42" t="inlineStr">
        <is>
          <t>svaki postupak oporabe kojim se otpadni materijali prerađuju u proizvode, materijale ili tvari za izvornu ili drugu svrhu</t>
        </is>
      </c>
      <c r="BB42" s="2" t="inlineStr">
        <is>
          <t>újrafeldolgozás|
hulladék-újrafeldolgozás|
hulladék újrafeldolgozása</t>
        </is>
      </c>
      <c r="BC42" s="2" t="inlineStr">
        <is>
          <t>4|
4|
4</t>
        </is>
      </c>
      <c r="BD42" s="2" t="inlineStr">
        <is>
          <t xml:space="preserve">|
|
</t>
        </is>
      </c>
      <c r="BE42" t="inlineStr">
        <is>
          <t>olyan hasznosítási művelet, amelynek során a hulladék anyagokat termékké vagy anyaggá alakítják, akár azok eredeti használati céljára, akár más célokra</t>
        </is>
      </c>
      <c r="BF42" s="2" t="inlineStr">
        <is>
          <t>riciclaggio di rifiuti|
riciclaggio</t>
        </is>
      </c>
      <c r="BG42" s="2" t="inlineStr">
        <is>
          <t>3|
3</t>
        </is>
      </c>
      <c r="BH42" s="2" t="inlineStr">
        <is>
          <t xml:space="preserve">|
</t>
        </is>
      </c>
      <c r="BI42" t="inlineStr">
        <is>
          <t>1. il ritrattamento in un processo di produzione dei materiali di rifiuti per la loro funzione originaria o per altri fini, compreso il riciclaggio organico ma escluso il recupero di energia 
&lt;br&gt;2. qualsiasi operazione di recupero attraverso cui i materiali di rifiuto sono ritrattati per ottenere prodotti, materiali o sostanze da utilizzare per la loro funzione originaria o per altri fini 
&lt;br&gt;3. processo di raccolta, selezione, trattamento e trasformazione di materiali di scarto in materie prime che vengono in seguito utilizzate nella fabbricazione di nuovi prodotti</t>
        </is>
      </c>
      <c r="BJ42" s="2" t="inlineStr">
        <is>
          <t>perdirbimas|
grąžinamasis perdirbimas|
atliekų perdirbimas</t>
        </is>
      </c>
      <c r="BK42" s="2" t="inlineStr">
        <is>
          <t>3|
3|
3</t>
        </is>
      </c>
      <c r="BL42" s="2" t="inlineStr">
        <is>
          <t xml:space="preserve">|
|
</t>
        </is>
      </c>
      <c r="BM42" t="inlineStr">
        <is>
          <t>bet kokia naudojimo operacija, kuria atliekų medžiagos perdirbamos į produktus ar medžiagas, panaudojamas pirminiais ar kitais tikslais</t>
        </is>
      </c>
      <c r="BN42" s="2" t="inlineStr">
        <is>
          <t>atkritumu pārstrāde|
atkritumu reciklēšana|
reciklēšana|
pārstrāde</t>
        </is>
      </c>
      <c r="BO42" s="2" t="inlineStr">
        <is>
          <t>2|
3|
3|
3</t>
        </is>
      </c>
      <c r="BP42" s="2" t="inlineStr">
        <is>
          <t xml:space="preserve">|
preferred|
preferred|
</t>
        </is>
      </c>
      <c r="BQ42" t="inlineStr">
        <is>
          <t>reģenerācijas [ &lt;a href="/entry/result/1427430/all" id="ENTRY_TO_ENTRY_CONVERTER" target="_blank"&gt;IATE:1427430&lt;/a&gt; ] darbība, kurā atkritumu materiālus pārstrādā produktos, materiālos vai vielās to sākotnējam vai citam nolūkam</t>
        </is>
      </c>
      <c r="BR42" s="2" t="inlineStr">
        <is>
          <t>riċiklaġġ|
riċiklaġġ tal-iskart</t>
        </is>
      </c>
      <c r="BS42" s="2" t="inlineStr">
        <is>
          <t>3|
3</t>
        </is>
      </c>
      <c r="BT42" s="2" t="inlineStr">
        <is>
          <t xml:space="preserve">|
</t>
        </is>
      </c>
      <c r="BU42" t="inlineStr">
        <is>
          <t>kwalunkwe operazzjoni ta’ rkupru li biha l-materjali tal-iskart jiġu pproċessati mill-ġdid fi prodotti, materjali jew sustanzi għall-użu oriġinali jew għal skopijiet oħra</t>
        </is>
      </c>
      <c r="BV42" s="2" t="inlineStr">
        <is>
          <t>recycling van afvalstoffen|
recycling|
afvalrecycling</t>
        </is>
      </c>
      <c r="BW42" s="2" t="inlineStr">
        <is>
          <t>3|
3|
3</t>
        </is>
      </c>
      <c r="BX42" s="2" t="inlineStr">
        <is>
          <t xml:space="preserve">|
|
</t>
        </is>
      </c>
      <c r="BY42" t="inlineStr">
        <is>
          <t>"elke nuttige toepassing waardoor afvalstoffen opnieuw worden bewerkt tot producten, materialen of stoffen, voor het oorspronkelijke doel of voor een ander doel"</t>
        </is>
      </c>
      <c r="BZ42" s="2" t="inlineStr">
        <is>
          <t>recykling|
recykling odpadów</t>
        </is>
      </c>
      <c r="CA42" s="2" t="inlineStr">
        <is>
          <t>3|
3</t>
        </is>
      </c>
      <c r="CB42" s="2" t="inlineStr">
        <is>
          <t xml:space="preserve">|
</t>
        </is>
      </c>
      <c r="CC42" t="inlineStr">
        <is>
          <t>jakikolwiek proces odzysku, w ramach którego materiały odpadowe są ponownie przetwarzane w produkty, materiały lub substancje wykorzystywane w pierwotnym celu lub innych celach. Obejmuje to ponowne przetwarzanie materiału organicznego, ale nie obejmuje odzysku energii i ponownego przetwarzania na materiały, które mają być wykorzystane jako paliwa lub do celów wypełniania wyrobisk</t>
        </is>
      </c>
      <c r="CD42" s="2" t="inlineStr">
        <is>
          <t>reciclagem de resíduos|
reciclagem|
reciclagem de detritos</t>
        </is>
      </c>
      <c r="CE42" s="2" t="inlineStr">
        <is>
          <t>3|
3|
3</t>
        </is>
      </c>
      <c r="CF42" s="2" t="inlineStr">
        <is>
          <t xml:space="preserve">|
|
</t>
        </is>
      </c>
      <c r="CG42" t="inlineStr">
        <is>
          <t>Operação que consiste em reintroduzir total ou parcialmente num ciclo de produção, ou outro, um material que atingiu o fim da sua utilização inicial com vista a uma sua nova utilização, na sua forma original ou noutra. 
&lt;br&gt;Tal como definida na Diretiva 2008/98/CE, inclui o reprocessamento de materiais orgânicos, mas não inclui a valorização energética nem o reprocessamento em materiais que devam ser utilizados como combustível ou em operações de enchimento.</t>
        </is>
      </c>
      <c r="CH42" s="2" t="inlineStr">
        <is>
          <t>reciclare</t>
        </is>
      </c>
      <c r="CI42" s="2" t="inlineStr">
        <is>
          <t>3</t>
        </is>
      </c>
      <c r="CJ42" s="2" t="inlineStr">
        <is>
          <t/>
        </is>
      </c>
      <c r="CK42" t="inlineStr">
        <is>
          <t>operațiune de valorificare prin care deșeurile sunt transformate în produse, materiale sau substanțe pentru a-și îndeplini funcția lor inițială sau pentru alte scopuri</t>
        </is>
      </c>
      <c r="CL42" s="2" t="inlineStr">
        <is>
          <t>recyklácia|
recyklácia odpadu</t>
        </is>
      </c>
      <c r="CM42" s="2" t="inlineStr">
        <is>
          <t>3|
3</t>
        </is>
      </c>
      <c r="CN42" s="2" t="inlineStr">
        <is>
          <t xml:space="preserve">|
</t>
        </is>
      </c>
      <c r="CO42" t="inlineStr">
        <is>
          <t>každá činnosť zhodnocovania, ktorou sa odpadové materiály opätovne spracujú na výrobky, materiály alebo látky určené na pôvodný účel alebo na iné účely</t>
        </is>
      </c>
      <c r="CP42" s="2" t="inlineStr">
        <is>
          <t>recikliranje|
reciklaža odpadkov|
recikliranje odpadkov</t>
        </is>
      </c>
      <c r="CQ42" s="2" t="inlineStr">
        <is>
          <t>3|
3|
3</t>
        </is>
      </c>
      <c r="CR42" s="2" t="inlineStr">
        <is>
          <t xml:space="preserve">|
|
</t>
        </is>
      </c>
      <c r="CS42" t="inlineStr">
        <is>
          <t>vsak postopek predelave, pri katerem se odpadne snovi ponovno predelajo v proizvode, materiale ali snovi za prvotni namen ali druge namene</t>
        </is>
      </c>
      <c r="CT42" s="2" t="inlineStr">
        <is>
          <t>materialåtervinning</t>
        </is>
      </c>
      <c r="CU42" s="2" t="inlineStr">
        <is>
          <t>3</t>
        </is>
      </c>
      <c r="CV42" s="2" t="inlineStr">
        <is>
          <t/>
        </is>
      </c>
      <c r="CW42" t="inlineStr">
        <is>
          <t>Varje form av återvinningsförfarande genom vilket avfallsmaterial upparbetas till produkter, material eller ämnen, antingen för det ursprungliga ändamålet eller för andra ändamål; det omfattar upparbetning av organiskt material men inte energiåtervinning och upparbetning till material som ska användas som bränsle eller fyllmaterial.</t>
        </is>
      </c>
    </row>
    <row r="43">
      <c r="A43" s="1" t="str">
        <f>HYPERLINK("https://iate.europa.eu/entry/result/3633793/all", "3633793")</f>
        <v>3633793</v>
      </c>
      <c r="B43" t="inlineStr">
        <is>
          <t>INDUSTRY;ENVIRONMENT;EUROPEAN UNION</t>
        </is>
      </c>
      <c r="C43" t="inlineStr">
        <is>
          <t>INDUSTRY|industrial structures and policy|industrial policy|EU industrial policy;ENVIRONMENT|environmental policy|environmental policy|EU environmental policy;EUROPEAN UNION|European Union law|EU act</t>
        </is>
      </c>
      <c r="D43" t="inlineStr">
        <is>
          <t>yes</t>
        </is>
      </c>
      <c r="E43" t="inlineStr">
        <is>
          <t/>
        </is>
      </c>
      <c r="F43" t="inlineStr">
        <is>
          <t/>
        </is>
      </c>
      <c r="G43" t="inlineStr">
        <is>
          <t/>
        </is>
      </c>
      <c r="H43" t="inlineStr">
        <is>
          <t/>
        </is>
      </c>
      <c r="I43" t="inlineStr">
        <is>
          <t/>
        </is>
      </c>
      <c r="J43" s="2" t="inlineStr">
        <is>
          <t>akt o průmyslu pro nulové čisté emise</t>
        </is>
      </c>
      <c r="K43" s="2" t="inlineStr">
        <is>
          <t>3</t>
        </is>
      </c>
      <c r="L43" s="2" t="inlineStr">
        <is>
          <t>preferred</t>
        </is>
      </c>
      <c r="M43" t="inlineStr">
        <is>
          <t>plánovaný akt EU, jehož cílem je podpořit průmyslovou výrobu klíčových technologií v EU tím, že poskytne zjednodušený regulační rámec pro výrobní kapacitu produktů, jež jsou klíčové pro splnění &lt;a href="https://iate.europa.eu/entry/result/3590928/cs" target="_blank"&gt;cílů klimatické neutrality&lt;/a&gt; EU</t>
        </is>
      </c>
      <c r="N43" s="2" t="inlineStr">
        <is>
          <t>forordningen om nettonulindustrien</t>
        </is>
      </c>
      <c r="O43" s="2" t="inlineStr">
        <is>
          <t>3</t>
        </is>
      </c>
      <c r="P43" s="2" t="inlineStr">
        <is>
          <t>proposed</t>
        </is>
      </c>
      <c r="Q43" t="inlineStr">
        <is>
          <t>planlagt EU-forordning, der vil understøtte den industrielle fremstilling af vigtige teknologier i EU ved fastsættelse af en forenklet lovgivningsmæssig ramme for kapaciteten til at fremstille produkter, som er væsentlige for at nå EU's &lt;a href="https://iate.europa.eu/entry/result/3590928/da" target="_blank"&gt;mål om klimaneutralitet&lt;/a&gt;</t>
        </is>
      </c>
      <c r="R43" s="2" t="inlineStr">
        <is>
          <t>Netto-Null-Industrie-Verordnung</t>
        </is>
      </c>
      <c r="S43" s="2" t="inlineStr">
        <is>
          <t>3</t>
        </is>
      </c>
      <c r="T43" s="2" t="inlineStr">
        <is>
          <t>proposed</t>
        </is>
      </c>
      <c r="U43" t="inlineStr">
        <is>
          <t/>
        </is>
      </c>
      <c r="V43" s="2" t="inlineStr">
        <is>
          <t>πράξη για τη βιομηχανία των μηδενικών καθαρών εκπομπών</t>
        </is>
      </c>
      <c r="W43" s="2" t="inlineStr">
        <is>
          <t>3</t>
        </is>
      </c>
      <c r="X43" s="2" t="inlineStr">
        <is>
          <t/>
        </is>
      </c>
      <c r="Y43" t="inlineStr">
        <is>
          <t>σχεδιαζόμενη από την Επιτροπή νομοθετική πράξη της ΕΕ που θα στηρίξει τη βιομηχανική παραγωγή βασικών τεχνολογιών στην ΕΕ, παρέχοντας απλουστευμένο κανονιστικό πλαίσιο για ικανότητα παραγωγής προϊόντων τα οποία είναι καίριας σημασίας για την επίτευξη των &lt;a href="https://iate.europa.eu/entry/result/3590928/en-el" target="_blank"&gt;στόχων της ΕΕ για κλιματική ουδετερότητα&lt;/a&gt;</t>
        </is>
      </c>
      <c r="Z43" s="2" t="inlineStr">
        <is>
          <t>Net-Zero Industry Act|
Net-Zero Act</t>
        </is>
      </c>
      <c r="AA43" s="2" t="inlineStr">
        <is>
          <t>3|
1</t>
        </is>
      </c>
      <c r="AB43" s="2" t="inlineStr">
        <is>
          <t xml:space="preserve">proposed|
</t>
        </is>
      </c>
      <c r="AC43" t="inlineStr">
        <is>
          <t>Commission-planned EU act that will underpin industrial manufacturing of key technologies in the
EU, by providing simplified regulatory framework for production capacity of
products that are key to meet the EU's &lt;a href="https://iate.europa.eu/entry/result/3590928/all" target="_blank"&gt;climate neutrality goals&lt;/a&gt;</t>
        </is>
      </c>
      <c r="AD43" t="inlineStr">
        <is>
          <t/>
        </is>
      </c>
      <c r="AE43" t="inlineStr">
        <is>
          <t/>
        </is>
      </c>
      <c r="AF43" t="inlineStr">
        <is>
          <t/>
        </is>
      </c>
      <c r="AG43" t="inlineStr">
        <is>
          <t/>
        </is>
      </c>
      <c r="AH43" s="2" t="inlineStr">
        <is>
          <t>nullnetotööstuse määrus</t>
        </is>
      </c>
      <c r="AI43" s="2" t="inlineStr">
        <is>
          <t>3</t>
        </is>
      </c>
      <c r="AJ43" s="2" t="inlineStr">
        <is>
          <t/>
        </is>
      </c>
      <c r="AK43" t="inlineStr">
        <is>
          <t>komisjoni kavandatud määrus, mille eesmärk on suurendada kliimaneutraalsuse saavutamiseks vajalike tehnoloogiate tootmist, lihtsustades nende tehnoloogiate tootmist reguleerivat raamistikku</t>
        </is>
      </c>
      <c r="AL43" s="2" t="inlineStr">
        <is>
          <t>nettonollateollisuutta koskeva säädös</t>
        </is>
      </c>
      <c r="AM43" s="2" t="inlineStr">
        <is>
          <t>3</t>
        </is>
      </c>
      <c r="AN43" s="2" t="inlineStr">
        <is>
          <t/>
        </is>
      </c>
      <c r="AO43" t="inlineStr">
        <is>
          <t>komission &lt;a href="https://iate.europa.eu/entry/result/3633792/fi" target="_blank"&gt;vihreän kehityksen teollisuussuunnitelman&lt;/a&gt; osana ehdottama säädös, jolla tuetaan &lt;a href="https://iate.europa.eu/entry/result/3590928/fi" target="_blank"&gt;ilmastoneutraaliustavoitteen &lt;/a&gt;kannalta keskeisten teknologioiden teollista valmistusta EU:ssa</t>
        </is>
      </c>
      <c r="AP43" s="2" t="inlineStr">
        <is>
          <t>règlement «zéro émission nette»</t>
        </is>
      </c>
      <c r="AQ43" s="2" t="inlineStr">
        <is>
          <t>3</t>
        </is>
      </c>
      <c r="AR43" s="2" t="inlineStr">
        <is>
          <t>proposed</t>
        </is>
      </c>
      <c r="AS43" t="inlineStr">
        <is>
          <t>règlement proposé par la Commission pour soutenir la production de technologies clés au sein de l’UE, en fournissant un cadre réglementaire simplifié applicable aux capacités de production de produits essentiels en vue d'atteindre les &lt;a href="https://iate.europa.eu/entry/result/3590928/fr" target="_blank"&gt;objectifs de neutralité climatique&lt;/a&gt; fixés par l’UE</t>
        </is>
      </c>
      <c r="AT43" s="2" t="inlineStr">
        <is>
          <t>an Gníomh um an Tionscal Glan-nialasachta</t>
        </is>
      </c>
      <c r="AU43" s="2" t="inlineStr">
        <is>
          <t>3</t>
        </is>
      </c>
      <c r="AV43" s="2" t="inlineStr">
        <is>
          <t>proposed</t>
        </is>
      </c>
      <c r="AW43" t="inlineStr">
        <is>
          <t/>
        </is>
      </c>
      <c r="AX43" s="2" t="inlineStr">
        <is>
          <t>akt o industriji s nultom neto stopom emisija</t>
        </is>
      </c>
      <c r="AY43" s="2" t="inlineStr">
        <is>
          <t>3</t>
        </is>
      </c>
      <c r="AZ43" s="2" t="inlineStr">
        <is>
          <t/>
        </is>
      </c>
      <c r="BA43" t="inlineStr">
        <is>
          <t/>
        </is>
      </c>
      <c r="BB43" s="2" t="inlineStr">
        <is>
          <t>nulla nettó kibocsátási célt szolgáló iparról szóló jogszabály</t>
        </is>
      </c>
      <c r="BC43" s="2" t="inlineStr">
        <is>
          <t>3</t>
        </is>
      </c>
      <c r="BD43" s="2" t="inlineStr">
        <is>
          <t>proposed</t>
        </is>
      </c>
      <c r="BE43" t="inlineStr">
        <is>
          <t>aktus, amely egyszerűsített szabályozási keretet biztosítana a 
klímasemlegességi céljaink eléréséhez kulcsfontosságú termékek – például
 akkumulátorok, szélmalmok, hőszivattyúk, napenergia, elektrolizátorok, 
valamint szén-dioxid-leválasztási és -tárolási technológiák – 
termelési kapacitására vonatkozóan</t>
        </is>
      </c>
      <c r="BF43" s="2" t="inlineStr">
        <is>
          <t>legge sull'industria a zero emissioni nette</t>
        </is>
      </c>
      <c r="BG43" s="2" t="inlineStr">
        <is>
          <t>3</t>
        </is>
      </c>
      <c r="BH43" s="2" t="inlineStr">
        <is>
          <t/>
        </is>
      </c>
      <c r="BI43" t="inlineStr">
        <is>
          <t>proposta della Commissione di una legge UE volta a sostenere la produzione industriale di tecnologie chiave nell'UE, tramite un quadro normativo semplificato per la capacità produttiva di prodotti che sono fondamentali per conseguire gli &lt;a href="https://iate.europa.eu/entry/result/3590928/it" target="_blank"&gt;obiettivi di neutralità climatica&lt;/a&gt;, quali batterie, impianti eolici, pompe di calore, impianti solari, elettrolizzatori e tecnologie di cattura e stoccaggio del carbonio</t>
        </is>
      </c>
      <c r="BJ43" s="2" t="inlineStr">
        <is>
          <t>Poveikio klimatui neutralizavimo pramonės aktas</t>
        </is>
      </c>
      <c r="BK43" s="2" t="inlineStr">
        <is>
          <t>2</t>
        </is>
      </c>
      <c r="BL43" s="2" t="inlineStr">
        <is>
          <t>proposed</t>
        </is>
      </c>
      <c r="BM43" t="inlineStr">
        <is>
          <t/>
        </is>
      </c>
      <c r="BN43" s="2" t="inlineStr">
        <is>
          <t>neto nulles emisiju industrijas akts</t>
        </is>
      </c>
      <c r="BO43" s="2" t="inlineStr">
        <is>
          <t>2</t>
        </is>
      </c>
      <c r="BP43" s="2" t="inlineStr">
        <is>
          <t/>
        </is>
      </c>
      <c r="BQ43" t="inlineStr">
        <is>
          <t>Komisijas ierosināts akts, ar ko, nodrošinot vienkāršotu regulatīvo satvaru tādu produktu ražošanas jaudai, kas ir būtiski klimatneitralitātes mērķu sasniegšanai, tiks atbalstīta svarīgu tehnoloģiju industriālā ražošana ES</t>
        </is>
      </c>
      <c r="BR43" s="2" t="inlineStr">
        <is>
          <t>Att dwar l-Industrija b’Emissjonijiet Żero Netti</t>
        </is>
      </c>
      <c r="BS43" s="2" t="inlineStr">
        <is>
          <t>3</t>
        </is>
      </c>
      <c r="BT43" s="2" t="inlineStr">
        <is>
          <t/>
        </is>
      </c>
      <c r="BU43" t="inlineStr">
        <is>
          <t>att tal-UE mfassal mill-Kummissjoni bil-għan li jixpruna l-manifattura industrijali tat-teknoloġiji ewlenin fl-UE, permezz tal-provvista ta' qafas regolatorju ssimplifikat għall-kapaċità tal-produzzjoni li huma ċentrali biex jintlaħqu l-miri klimatiċi tal-UE rigward in-newtralità klimatika</t>
        </is>
      </c>
      <c r="BV43" s="2" t="inlineStr">
        <is>
          <t>verordening voor een nettonulindustrie</t>
        </is>
      </c>
      <c r="BW43" s="2" t="inlineStr">
        <is>
          <t>3</t>
        </is>
      </c>
      <c r="BX43" s="2" t="inlineStr">
        <is>
          <t/>
        </is>
      </c>
      <c r="BY43" t="inlineStr">
        <is>
          <t>verordening van de EU ter ondersteuning van de industriële productie van belangrijke technologieën in de EU die gericht is op een opschaling van de productiecapaciteit voor producten die van cruciaal belang zijn om de EU-doelstellingen inzake &lt;a href="https://iate.europa.eu/entry/result/3567524/nl" target="_blank"&gt;klimaatneutraliteit&lt;/a&gt; te halen</t>
        </is>
      </c>
      <c r="BZ43" s="2" t="inlineStr">
        <is>
          <t>akt w sprawie przemysłu neutralnego emisyjnie</t>
        </is>
      </c>
      <c r="CA43" s="2" t="inlineStr">
        <is>
          <t>3</t>
        </is>
      </c>
      <c r="CB43" s="2" t="inlineStr">
        <is>
          <t>proposed</t>
        </is>
      </c>
      <c r="CC43" t="inlineStr">
        <is>
          <t>planowany akt UE, która ma ustanowić uproszczone ramy regulacyjne dotyczące zdolności produkcyjnych w zakresie produktów mających kluczowe znaczenie dla osiągnięcia unijnych celów związanych z neutralnością klimatyczną, takich jak baterie i akumulatory, turbiny wiatrowe, pompy ciepła, produkty wykorzystujące energię słoneczną, elektrolizery oraz technologie wychwytywania i składowania dwutlenku węgla</t>
        </is>
      </c>
      <c r="CD43" s="2" t="inlineStr">
        <is>
          <t>ato legislativo relativo a uma indústria de impacto zero|
Regulamento Indústria de Impacto Zero|
ato legislativo Indústria de Impacto Zero</t>
        </is>
      </c>
      <c r="CE43" s="2" t="inlineStr">
        <is>
          <t>3|
3|
3</t>
        </is>
      </c>
      <c r="CF43" s="2" t="inlineStr">
        <is>
          <t xml:space="preserve">|
|
</t>
        </is>
      </c>
      <c r="CG43" t="inlineStr">
        <is>
          <t>Ato da UE cujo objetivo é apoiar o fabrico industrial de tecnologias-chave, proporcionando um quadro regulamentar simplificado para a capacidade de produção de produtos essenciais para alcançar os objetivos de neutralidade climática.</t>
        </is>
      </c>
      <c r="CH43" s="2" t="inlineStr">
        <is>
          <t>Regulamentul privind industria care contribuie la obiectivul zero emisii nete</t>
        </is>
      </c>
      <c r="CI43" s="2" t="inlineStr">
        <is>
          <t>3</t>
        </is>
      </c>
      <c r="CJ43" s="2" t="inlineStr">
        <is>
          <t>proposed</t>
        </is>
      </c>
      <c r="CK43" t="inlineStr">
        <is>
          <t/>
        </is>
      </c>
      <c r="CL43" s="2" t="inlineStr">
        <is>
          <t>akt o emisne neutrálnom priemysle</t>
        </is>
      </c>
      <c r="CM43" s="2" t="inlineStr">
        <is>
          <t>3</t>
        </is>
      </c>
      <c r="CN43" s="2" t="inlineStr">
        <is>
          <t/>
        </is>
      </c>
      <c r="CO43" t="inlineStr">
        <is>
          <t>Komisiou pripravovaný právny predpis, ktorého cieľom je podporiť priemyselnú výrobu kľúčových technológií v EÚ zjednodušením regulačného rámca pre výrobnú kapacitu v prípade výrobkov, ktoré sú kľúčové pre splnenie únijných &lt;a href="https://iate.europa.eu/entry/result/3590928/sk" target="_blank"&gt;cieľov klimatickej neutrality&lt;/a&gt;</t>
        </is>
      </c>
      <c r="CP43" s="2" t="inlineStr">
        <is>
          <t>akt o neto ničelni industriji</t>
        </is>
      </c>
      <c r="CQ43" s="2" t="inlineStr">
        <is>
          <t>3</t>
        </is>
      </c>
      <c r="CR43" s="2" t="inlineStr">
        <is>
          <t>proposed</t>
        </is>
      </c>
      <c r="CS43" t="inlineStr">
        <is>
          <t>akt EU, ki ga načrtuje sprejeti Komisija, da bi podprla industrijsko proizvodnjo ključnih tehnologij v EU, pri čemer bi uvedla poenostavljeno regulativno okolje za proizvodne zmogljivosti proizvodov, ki so ključni za doseganje &lt;a href="https://iate.europa.eu/entry/result/3590928/sl" target="_blank"&gt;ciljev podnebne nevtralnosti EU&lt;/a&gt; (npr. baterije, vetrne elektrarne, toplotne črpalke itd.)</t>
        </is>
      </c>
      <c r="CT43" s="2" t="inlineStr">
        <is>
          <t>rättsakt om nettonollindustri</t>
        </is>
      </c>
      <c r="CU43" s="2" t="inlineStr">
        <is>
          <t>2</t>
        </is>
      </c>
      <c r="CV43" s="2" t="inlineStr">
        <is>
          <t/>
        </is>
      </c>
      <c r="CW43" t="inlineStr">
        <is>
          <t/>
        </is>
      </c>
    </row>
    <row r="44">
      <c r="A44" s="1" t="str">
        <f>HYPERLINK("https://iate.europa.eu/entry/result/1380663/all", "1380663")</f>
        <v>1380663</v>
      </c>
      <c r="B44" t="inlineStr">
        <is>
          <t>ENERGY;INDUSTRY</t>
        </is>
      </c>
      <c r="C44" t="inlineStr">
        <is>
          <t>ENERGY;INDUSTRY|electronics and electrical engineering|electrical engineering</t>
        </is>
      </c>
      <c r="D44" t="inlineStr">
        <is>
          <t>yes</t>
        </is>
      </c>
      <c r="E44" t="inlineStr">
        <is>
          <t/>
        </is>
      </c>
      <c r="F44" t="inlineStr">
        <is>
          <t/>
        </is>
      </c>
      <c r="G44" t="inlineStr">
        <is>
          <t/>
        </is>
      </c>
      <c r="H44" t="inlineStr">
        <is>
          <t/>
        </is>
      </c>
      <c r="I44" t="inlineStr">
        <is>
          <t/>
        </is>
      </c>
      <c r="J44" s="2" t="inlineStr">
        <is>
          <t>podmořský kabel</t>
        </is>
      </c>
      <c r="K44" s="2" t="inlineStr">
        <is>
          <t>3</t>
        </is>
      </c>
      <c r="L44" s="2" t="inlineStr">
        <is>
          <t/>
        </is>
      </c>
      <c r="M44" t="inlineStr">
        <is>
          <t>kabel pokládaný na dně moří a oceánů sloužící k přenosu elektrické energie</t>
        </is>
      </c>
      <c r="N44" s="2" t="inlineStr">
        <is>
          <t>søkabel|
undersøisk kabel</t>
        </is>
      </c>
      <c r="O44" s="2" t="inlineStr">
        <is>
          <t>3|
3</t>
        </is>
      </c>
      <c r="P44" s="2" t="inlineStr">
        <is>
          <t xml:space="preserve">|
</t>
        </is>
      </c>
      <c r="Q44" t="inlineStr">
        <is>
          <t>kabel lagt på havbunden for at overføre telekommunikation eller strøm</t>
        </is>
      </c>
      <c r="R44" s="2" t="inlineStr">
        <is>
          <t>Seekabel|
Unterwasserkabel|
Ozeankabel|
Kabel für den Untersee-Einsatz|
Tiefseekabel</t>
        </is>
      </c>
      <c r="S44" s="2" t="inlineStr">
        <is>
          <t>3|
3|
2|
3|
3</t>
        </is>
      </c>
      <c r="T44" s="2" t="inlineStr">
        <is>
          <t xml:space="preserve">|
|
|
|
</t>
        </is>
      </c>
      <c r="U44" t="inlineStr">
        <is>
          <t>in den Meeren verlegte[s] Kabel zur Übertragung von elektrischer Energie</t>
        </is>
      </c>
      <c r="V44" s="2" t="inlineStr">
        <is>
          <t>υποθαλάσσιο καλώδιο|
υποβρύχιο καλώδιο</t>
        </is>
      </c>
      <c r="W44" s="2" t="inlineStr">
        <is>
          <t>3|
3</t>
        </is>
      </c>
      <c r="X44" s="2" t="inlineStr">
        <is>
          <t xml:space="preserve">|
</t>
        </is>
      </c>
      <c r="Y44" t="inlineStr">
        <is>
          <t/>
        </is>
      </c>
      <c r="Z44" s="2" t="inlineStr">
        <is>
          <t>submarine power cable|
submarine cable|
subsea cable|
underwater cable|
sea cable|
cable for submarine use|
undersea cable|
marine cable</t>
        </is>
      </c>
      <c r="AA44" s="2" t="inlineStr">
        <is>
          <t>3|
3|
3|
1|
1|
1|
1|
1</t>
        </is>
      </c>
      <c r="AB44" s="2" t="inlineStr">
        <is>
          <t xml:space="preserve">|
|
|
|
|
|
|
</t>
        </is>
      </c>
      <c r="AC44" t="inlineStr">
        <is>
          <t>cable used underwater from one point to another for power</t>
        </is>
      </c>
      <c r="AD44" s="2" t="inlineStr">
        <is>
          <t>cable submarino</t>
        </is>
      </c>
      <c r="AE44" s="2" t="inlineStr">
        <is>
          <t>3</t>
        </is>
      </c>
      <c r="AF44" s="2" t="inlineStr">
        <is>
          <t/>
        </is>
      </c>
      <c r="AG44" t="inlineStr">
        <is>
          <t/>
        </is>
      </c>
      <c r="AH44" s="2" t="inlineStr">
        <is>
          <t>merekaabel|
veealune kaabel|
allveekaabel</t>
        </is>
      </c>
      <c r="AI44" s="2" t="inlineStr">
        <is>
          <t>3|
3|
3</t>
        </is>
      </c>
      <c r="AJ44" s="2" t="inlineStr">
        <is>
          <t xml:space="preserve">preferred|
|
</t>
        </is>
      </c>
      <c r="AK44" t="inlineStr">
        <is>
          <t>jõukaabel elektrienergia edastamiseks vee all</t>
        </is>
      </c>
      <c r="AL44" s="2" t="inlineStr">
        <is>
          <t>merikaapeli|
vedenalainen kaapeli</t>
        </is>
      </c>
      <c r="AM44" s="2" t="inlineStr">
        <is>
          <t>3|
3</t>
        </is>
      </c>
      <c r="AN44" s="2" t="inlineStr">
        <is>
          <t xml:space="preserve">|
</t>
        </is>
      </c>
      <c r="AO44" t="inlineStr">
        <is>
          <t/>
        </is>
      </c>
      <c r="AP44" s="2" t="inlineStr">
        <is>
          <t>câble sous-marin</t>
        </is>
      </c>
      <c r="AQ44" s="2" t="inlineStr">
        <is>
          <t>3</t>
        </is>
      </c>
      <c r="AR44" s="2" t="inlineStr">
        <is>
          <t/>
        </is>
      </c>
      <c r="AS44" t="inlineStr">
        <is>
          <t>câble posé sur le fond marin, ou ensouillé à faible profondeur, destiné à acheminer des communications ou à transporter de l'énergie électrique</t>
        </is>
      </c>
      <c r="AT44" t="inlineStr">
        <is>
          <t/>
        </is>
      </c>
      <c r="AU44" t="inlineStr">
        <is>
          <t/>
        </is>
      </c>
      <c r="AV44" t="inlineStr">
        <is>
          <t/>
        </is>
      </c>
      <c r="AW44" t="inlineStr">
        <is>
          <t/>
        </is>
      </c>
      <c r="AX44" s="2" t="inlineStr">
        <is>
          <t>podmorski vod</t>
        </is>
      </c>
      <c r="AY44" s="2" t="inlineStr">
        <is>
          <t>4</t>
        </is>
      </c>
      <c r="AZ44" s="2" t="inlineStr">
        <is>
          <t/>
        </is>
      </c>
      <c r="BA44" t="inlineStr">
        <is>
          <t/>
        </is>
      </c>
      <c r="BB44" s="2" t="inlineStr">
        <is>
          <t>tenger alatti kábel</t>
        </is>
      </c>
      <c r="BC44" s="2" t="inlineStr">
        <is>
          <t>4</t>
        </is>
      </c>
      <c r="BD44" s="2" t="inlineStr">
        <is>
          <t/>
        </is>
      </c>
      <c r="BE44" t="inlineStr">
        <is>
          <t>Teljesítmény, és/vagy információ átvitelére alkalmazott víz alatti kábel. Rendszerint egy közös kábel tartalmazza a három fázisvezetéket a teljesítmény átvitelére és egy optikai szálat kommunikáció céljára.</t>
        </is>
      </c>
      <c r="BF44" s="2" t="inlineStr">
        <is>
          <t>cavo sottomarino</t>
        </is>
      </c>
      <c r="BG44" s="2" t="inlineStr">
        <is>
          <t>3</t>
        </is>
      </c>
      <c r="BH44" s="2" t="inlineStr">
        <is>
          <t/>
        </is>
      </c>
      <c r="BI44" t="inlineStr">
        <is>
          <t/>
        </is>
      </c>
      <c r="BJ44" s="2" t="inlineStr">
        <is>
          <t>jūrinis kabelis</t>
        </is>
      </c>
      <c r="BK44" s="2" t="inlineStr">
        <is>
          <t>3</t>
        </is>
      </c>
      <c r="BL44" s="2" t="inlineStr">
        <is>
          <t/>
        </is>
      </c>
      <c r="BM44" t="inlineStr">
        <is>
          <t>didelio ilgio galios arba ryšių kabelis, klojamas jūros dugne</t>
        </is>
      </c>
      <c r="BN44" s="2" t="inlineStr">
        <is>
          <t>zemūdens kabelis</t>
        </is>
      </c>
      <c r="BO44" s="2" t="inlineStr">
        <is>
          <t>3</t>
        </is>
      </c>
      <c r="BP44" s="2" t="inlineStr">
        <is>
          <t/>
        </is>
      </c>
      <c r="BQ44" t="inlineStr">
        <is>
          <t>kabelis, kas savieno jūrā izvietotu vēja elektrostaciju ar elektroenerģijas pārvades tīklu</t>
        </is>
      </c>
      <c r="BR44" s="2" t="inlineStr">
        <is>
          <t>kejbil sottomarin</t>
        </is>
      </c>
      <c r="BS44" s="2" t="inlineStr">
        <is>
          <t>3</t>
        </is>
      </c>
      <c r="BT44" s="2" t="inlineStr">
        <is>
          <t/>
        </is>
      </c>
      <c r="BU44" t="inlineStr">
        <is>
          <t>kejbil mifrux taħt wiċċ l-ilma li jittrażmetti l-enerġija elettrika</t>
        </is>
      </c>
      <c r="BV44" s="2" t="inlineStr">
        <is>
          <t>onderzeese kabel|
zeekabel|
onderzeekabel</t>
        </is>
      </c>
      <c r="BW44" s="2" t="inlineStr">
        <is>
          <t>3|
3|
3</t>
        </is>
      </c>
      <c r="BX44" s="2" t="inlineStr">
        <is>
          <t xml:space="preserve">|
|
</t>
        </is>
      </c>
      <c r="BY44" t="inlineStr">
        <is>
          <t/>
        </is>
      </c>
      <c r="BZ44" s="2" t="inlineStr">
        <is>
          <t>kabel do zastosowań podmorskich|
kabel podmorski</t>
        </is>
      </c>
      <c r="CA44" s="2" t="inlineStr">
        <is>
          <t>3|
3</t>
        </is>
      </c>
      <c r="CB44" s="2" t="inlineStr">
        <is>
          <t xml:space="preserve">|
</t>
        </is>
      </c>
      <c r="CC44" t="inlineStr">
        <is>
          <t>kabel, który przebiega pod dnie morza lub oceanu</t>
        </is>
      </c>
      <c r="CD44" s="2" t="inlineStr">
        <is>
          <t>cabo elétrico submarino</t>
        </is>
      </c>
      <c r="CE44" s="2" t="inlineStr">
        <is>
          <t>3</t>
        </is>
      </c>
      <c r="CF44" s="2" t="inlineStr">
        <is>
          <t/>
        </is>
      </c>
      <c r="CG44" t="inlineStr">
        <is>
          <t/>
        </is>
      </c>
      <c r="CH44" s="2" t="inlineStr">
        <is>
          <t>cablu submarin</t>
        </is>
      </c>
      <c r="CI44" s="2" t="inlineStr">
        <is>
          <t>3</t>
        </is>
      </c>
      <c r="CJ44" s="2" t="inlineStr">
        <is>
          <t/>
        </is>
      </c>
      <c r="CK44" t="inlineStr">
        <is>
          <t>cablu pentru transmisia curentului electric de înaltă tensiune sub suprafața apei din mări și oceane</t>
        </is>
      </c>
      <c r="CL44" t="inlineStr">
        <is>
          <t/>
        </is>
      </c>
      <c r="CM44" t="inlineStr">
        <is>
          <t/>
        </is>
      </c>
      <c r="CN44" t="inlineStr">
        <is>
          <t/>
        </is>
      </c>
      <c r="CO44" t="inlineStr">
        <is>
          <t/>
        </is>
      </c>
      <c r="CP44" s="2" t="inlineStr">
        <is>
          <t>podvodni kabel</t>
        </is>
      </c>
      <c r="CQ44" s="2" t="inlineStr">
        <is>
          <t>3</t>
        </is>
      </c>
      <c r="CR44" s="2" t="inlineStr">
        <is>
          <t/>
        </is>
      </c>
      <c r="CS44" t="inlineStr">
        <is>
          <t/>
        </is>
      </c>
      <c r="CT44" s="2" t="inlineStr">
        <is>
          <t>sjökabel</t>
        </is>
      </c>
      <c r="CU44" s="2" t="inlineStr">
        <is>
          <t>3</t>
        </is>
      </c>
      <c r="CV44" s="2" t="inlineStr">
        <is>
          <t/>
        </is>
      </c>
      <c r="CW44" t="inlineStr">
        <is>
          <t/>
        </is>
      </c>
    </row>
    <row r="45">
      <c r="A45" s="1" t="str">
        <f>HYPERLINK("https://iate.europa.eu/entry/result/1425801/all", "1425801")</f>
        <v>1425801</v>
      </c>
      <c r="B45" t="inlineStr">
        <is>
          <t>INDUSTRY</t>
        </is>
      </c>
      <c r="C45" t="inlineStr">
        <is>
          <t>INDUSTRY|industrial structures and policy|industrial production|industrial product</t>
        </is>
      </c>
      <c r="D45" t="inlineStr">
        <is>
          <t>yes</t>
        </is>
      </c>
      <c r="E45" t="inlineStr">
        <is>
          <t/>
        </is>
      </c>
      <c r="F45" t="inlineStr">
        <is>
          <t/>
        </is>
      </c>
      <c r="G45" t="inlineStr">
        <is>
          <t/>
        </is>
      </c>
      <c r="H45" t="inlineStr">
        <is>
          <t/>
        </is>
      </c>
      <c r="I45" t="inlineStr">
        <is>
          <t/>
        </is>
      </c>
      <c r="J45" s="2" t="inlineStr">
        <is>
          <t>trvanlivost</t>
        </is>
      </c>
      <c r="K45" s="2" t="inlineStr">
        <is>
          <t>3</t>
        </is>
      </c>
      <c r="L45" s="2" t="inlineStr">
        <is>
          <t/>
        </is>
      </c>
      <c r="M45" t="inlineStr">
        <is>
          <t>schopnost zboží zachovat si požadované funkce a výkonnost při obvyklém používání</t>
        </is>
      </c>
      <c r="N45" s="2" t="inlineStr">
        <is>
          <t>holdbarhed</t>
        </is>
      </c>
      <c r="O45" s="2" t="inlineStr">
        <is>
          <t>3</t>
        </is>
      </c>
      <c r="P45" s="2" t="inlineStr">
        <is>
          <t/>
        </is>
      </c>
      <c r="Q45" t="inlineStr">
        <is>
          <t>varers evne til at bevare deres påkrævede funktioner og ydeevne ved normal brug, indtil en begrænsende 
hændelse forhindrer deres funktion</t>
        </is>
      </c>
      <c r="R45" s="2" t="inlineStr">
        <is>
          <t>Haltbarkeit|
Beständigkeit|
Dauerhaftigkeit|
Dauerwirkung</t>
        </is>
      </c>
      <c r="S45" s="2" t="inlineStr">
        <is>
          <t>3|
3|
3|
3</t>
        </is>
      </c>
      <c r="T45" s="2" t="inlineStr">
        <is>
          <t xml:space="preserve">|
|
|
</t>
        </is>
      </c>
      <c r="U45" t="inlineStr">
        <is>
          <t/>
        </is>
      </c>
      <c r="V45" s="2" t="inlineStr">
        <is>
          <t>ανθεκτικότητα των προϊόντων|
ανθεκτικότητα</t>
        </is>
      </c>
      <c r="W45" s="2" t="inlineStr">
        <is>
          <t>3|
3</t>
        </is>
      </c>
      <c r="X45" s="2" t="inlineStr">
        <is>
          <t xml:space="preserve">|
</t>
        </is>
      </c>
      <c r="Y45" t="inlineStr">
        <is>
          <t>ικανότητα των αγαθών να διατηρούν τις απαιτούμενες λειτουργίες και επιδόσεις τους στο πλαίσιο της συνήθους χρήσης</t>
        </is>
      </c>
      <c r="Z45" s="2" t="inlineStr">
        <is>
          <t>durability|
product durability</t>
        </is>
      </c>
      <c r="AA45" s="2" t="inlineStr">
        <is>
          <t>3|
3</t>
        </is>
      </c>
      <c r="AB45" s="2" t="inlineStr">
        <is>
          <t xml:space="preserve">|
</t>
        </is>
      </c>
      <c r="AC45" t="inlineStr">
        <is>
          <t>ability of goods to maintain their required functions and performance through normal use over a given time</t>
        </is>
      </c>
      <c r="AD45" s="2" t="inlineStr">
        <is>
          <t>durabilidad de los productos|
durabilidad</t>
        </is>
      </c>
      <c r="AE45" s="2" t="inlineStr">
        <is>
          <t>3|
3</t>
        </is>
      </c>
      <c r="AF45" s="2" t="inlineStr">
        <is>
          <t xml:space="preserve">|
</t>
        </is>
      </c>
      <c r="AG45" t="inlineStr">
        <is>
          <t>Capacidad de los bienes de mantener sus funciones y rendimiento obligatorios en condiciones normales de utilización.</t>
        </is>
      </c>
      <c r="AH45" s="2" t="inlineStr">
        <is>
          <t>vastupidavus</t>
        </is>
      </c>
      <c r="AI45" s="2" t="inlineStr">
        <is>
          <t>3</t>
        </is>
      </c>
      <c r="AJ45" s="2" t="inlineStr">
        <is>
          <t/>
        </is>
      </c>
      <c r="AK45" t="inlineStr">
        <is>
          <t>kauba võime säilitada tavapärase kasutamise korral oma funktsioonid ja toimivus</t>
        </is>
      </c>
      <c r="AL45" s="2" t="inlineStr">
        <is>
          <t>kestävyys|
lujuus</t>
        </is>
      </c>
      <c r="AM45" s="2" t="inlineStr">
        <is>
          <t>3|
3</t>
        </is>
      </c>
      <c r="AN45" s="2" t="inlineStr">
        <is>
          <t xml:space="preserve">|
</t>
        </is>
      </c>
      <c r="AO45" t="inlineStr">
        <is>
          <t>tavaroiden kyky säilyttää toiminta- ja suorituskykynsä normaalissa käytössä</t>
        </is>
      </c>
      <c r="AP45" s="2" t="inlineStr">
        <is>
          <t>résistance|
durée de vie des produits|
durabilité</t>
        </is>
      </c>
      <c r="AQ45" s="2" t="inlineStr">
        <is>
          <t>3|
3|
3</t>
        </is>
      </c>
      <c r="AR45" s="2" t="inlineStr">
        <is>
          <t xml:space="preserve">|
|
</t>
        </is>
      </c>
      <c r="AS45" t="inlineStr">
        <is>
          <t/>
        </is>
      </c>
      <c r="AT45" s="2" t="inlineStr">
        <is>
          <t>marthanacht</t>
        </is>
      </c>
      <c r="AU45" s="2" t="inlineStr">
        <is>
          <t>3</t>
        </is>
      </c>
      <c r="AV45" s="2" t="inlineStr">
        <is>
          <t/>
        </is>
      </c>
      <c r="AW45" t="inlineStr">
        <is>
          <t/>
        </is>
      </c>
      <c r="AX45" s="2" t="inlineStr">
        <is>
          <t>trajnost</t>
        </is>
      </c>
      <c r="AY45" s="2" t="inlineStr">
        <is>
          <t>3</t>
        </is>
      </c>
      <c r="AZ45" s="2" t="inlineStr">
        <is>
          <t/>
        </is>
      </c>
      <c r="BA45" t="inlineStr">
        <is>
          <t>sposobnost proizvoda da funkcionira kako je potrebno, pod određenim uvjetima uporabe, održavanja i popravljanja dok ograničavajući događaj ne spriječi njegovo funkcioniranje</t>
        </is>
      </c>
      <c r="BB45" t="inlineStr">
        <is>
          <t/>
        </is>
      </c>
      <c r="BC45" t="inlineStr">
        <is>
          <t/>
        </is>
      </c>
      <c r="BD45" t="inlineStr">
        <is>
          <t/>
        </is>
      </c>
      <c r="BE45" t="inlineStr">
        <is>
          <t/>
        </is>
      </c>
      <c r="BF45" s="2" t="inlineStr">
        <is>
          <t>durabilità</t>
        </is>
      </c>
      <c r="BG45" s="2" t="inlineStr">
        <is>
          <t>3</t>
        </is>
      </c>
      <c r="BH45" s="2" t="inlineStr">
        <is>
          <t/>
        </is>
      </c>
      <c r="BI45" t="inlineStr">
        <is>
          <t>capacità dei beni di mantenere le loro funzioni e prestazioni richieste attraverso un uso normale</t>
        </is>
      </c>
      <c r="BJ45" s="2" t="inlineStr">
        <is>
          <t>patvarumas|
produkto patvarumas|
gaminio patvarumas</t>
        </is>
      </c>
      <c r="BK45" s="2" t="inlineStr">
        <is>
          <t>3|
3|
3</t>
        </is>
      </c>
      <c r="BL45" s="2" t="inlineStr">
        <is>
          <t xml:space="preserve">|
|
</t>
        </is>
      </c>
      <c r="BM45" t="inlineStr">
        <is>
          <t>gaminio gebėjimas išlaikyti savo reikalingas funkcijas ir veikimo savybes šį gaminį naudojant įprastai</t>
        </is>
      </c>
      <c r="BN45" s="2" t="inlineStr">
        <is>
          <t>ilgizturība|
produkta ilgizturība</t>
        </is>
      </c>
      <c r="BO45" s="2" t="inlineStr">
        <is>
          <t>2|
2</t>
        </is>
      </c>
      <c r="BP45" s="2" t="inlineStr">
        <is>
          <t xml:space="preserve">|
</t>
        </is>
      </c>
      <c r="BQ45" t="inlineStr">
        <is>
          <t>produkta spēja darboties atbilstoši prasībām norādītajos lietošanas, uzturēšanas un remonta apstākļos, līdz brīdim, kad limitējošs notikums tam liedz funkcionēt</t>
        </is>
      </c>
      <c r="BR45" t="inlineStr">
        <is>
          <t/>
        </is>
      </c>
      <c r="BS45" t="inlineStr">
        <is>
          <t/>
        </is>
      </c>
      <c r="BT45" t="inlineStr">
        <is>
          <t/>
        </is>
      </c>
      <c r="BU45" t="inlineStr">
        <is>
          <t/>
        </is>
      </c>
      <c r="BV45" s="2" t="inlineStr">
        <is>
          <t>productduurzaamheid|
duurzaamheid</t>
        </is>
      </c>
      <c r="BW45" s="2" t="inlineStr">
        <is>
          <t>3|
3</t>
        </is>
      </c>
      <c r="BX45" s="2" t="inlineStr">
        <is>
          <t xml:space="preserve">|
</t>
        </is>
      </c>
      <c r="BY45" t="inlineStr">
        <is>
          <t>geschiktheid van goederen om hun vereiste functies en prestaties bij normaal gebruik te behouden</t>
        </is>
      </c>
      <c r="BZ45" s="2" t="inlineStr">
        <is>
          <t>trwałość produktu|
trwałość</t>
        </is>
      </c>
      <c r="CA45" s="2" t="inlineStr">
        <is>
          <t>3|
3</t>
        </is>
      </c>
      <c r="CB45" s="2" t="inlineStr">
        <is>
          <t xml:space="preserve">|
</t>
        </is>
      </c>
      <c r="CC45" t="inlineStr">
        <is>
          <t>zdolność towarów do zachowania ich funkcji i parametrów działania przez okres normalnego użytkowania</t>
        </is>
      </c>
      <c r="CD45" s="2" t="inlineStr">
        <is>
          <t>durabilidade</t>
        </is>
      </c>
      <c r="CE45" s="2" t="inlineStr">
        <is>
          <t>3</t>
        </is>
      </c>
      <c r="CF45" s="2" t="inlineStr">
        <is>
          <t/>
        </is>
      </c>
      <c r="CG45" t="inlineStr">
        <is>
          <t>medida da resistência de um material ao desgaste e a variações físico-químicas sob determinadas condições de uso e/ou armazenagem</t>
        </is>
      </c>
      <c r="CH45" s="2" t="inlineStr">
        <is>
          <t>durabilitate</t>
        </is>
      </c>
      <c r="CI45" s="2" t="inlineStr">
        <is>
          <t>3</t>
        </is>
      </c>
      <c r="CJ45" s="2" t="inlineStr">
        <is>
          <t/>
        </is>
      </c>
      <c r="CK45" t="inlineStr">
        <is>
          <t>capacitatea bunurilor de a își menține funcțiile și performanța necesare în cursul utilizării normale</t>
        </is>
      </c>
      <c r="CL45" s="2" t="inlineStr">
        <is>
          <t>životnosť výrobku|
trvanlivosť výrobku|
trvácnosť výrobku|
životnosť|
trvanlivosť</t>
        </is>
      </c>
      <c r="CM45" s="2" t="inlineStr">
        <is>
          <t>3|
3|
2|
3|
3</t>
        </is>
      </c>
      <c r="CN45" s="2" t="inlineStr">
        <is>
          <t xml:space="preserve">|
|
|
|
</t>
        </is>
      </c>
      <c r="CO45" t="inlineStr">
        <is>
          <t>schopnosť tovaru zachovať si požadované funkcie a výkonnosť počas bežného používania</t>
        </is>
      </c>
      <c r="CP45" s="2" t="inlineStr">
        <is>
          <t>trajnost|
trajnost izdelkov</t>
        </is>
      </c>
      <c r="CQ45" s="2" t="inlineStr">
        <is>
          <t>3|
3</t>
        </is>
      </c>
      <c r="CR45" s="2" t="inlineStr">
        <is>
          <t xml:space="preserve">|
</t>
        </is>
      </c>
      <c r="CS45" t="inlineStr">
        <is>
          <t>zmožnost blaga, da ohranja svoje potrebne funkcije in zmogljivosti z običajno uporabo</t>
        </is>
      </c>
      <c r="CT45" s="2" t="inlineStr">
        <is>
          <t>produkts hållbarhet|
hållbarhet</t>
        </is>
      </c>
      <c r="CU45" s="2" t="inlineStr">
        <is>
          <t>3|
3</t>
        </is>
      </c>
      <c r="CV45" s="2" t="inlineStr">
        <is>
          <t xml:space="preserve">|
</t>
        </is>
      </c>
      <c r="CW45" t="inlineStr">
        <is>
          <t>varornas förmåga att behålla sina funktioner och sin prestanda under normal användning</t>
        </is>
      </c>
    </row>
    <row r="46">
      <c r="A46" s="1" t="str">
        <f>HYPERLINK("https://iate.europa.eu/entry/result/3639039/all", "3639039")</f>
        <v>3639039</v>
      </c>
      <c r="B46" t="inlineStr">
        <is>
          <t>ENERGY</t>
        </is>
      </c>
      <c r="C46" t="inlineStr">
        <is>
          <t>ENERGY|energy policy|energy policy|energy audit|energy consumption;ENERGY|electrical and nuclear industries|electrical industry|electrical energy</t>
        </is>
      </c>
      <c r="D46" t="inlineStr">
        <is>
          <t>yes</t>
        </is>
      </c>
      <c r="E46" t="inlineStr">
        <is>
          <t/>
        </is>
      </c>
      <c r="F46" t="inlineStr">
        <is>
          <t/>
        </is>
      </c>
      <c r="G46" t="inlineStr">
        <is>
          <t/>
        </is>
      </c>
      <c r="H46" t="inlineStr">
        <is>
          <t/>
        </is>
      </c>
      <c r="I46" t="inlineStr">
        <is>
          <t/>
        </is>
      </c>
      <c r="J46" s="2" t="inlineStr">
        <is>
          <t>virtuální uzel</t>
        </is>
      </c>
      <c r="K46" s="2" t="inlineStr">
        <is>
          <t>2</t>
        </is>
      </c>
      <c r="L46" s="2" t="inlineStr">
        <is>
          <t>proposed</t>
        </is>
      </c>
      <c r="M46" t="inlineStr">
        <is>
          <t/>
        </is>
      </c>
      <c r="N46" s="2" t="inlineStr">
        <is>
          <t>virtuelt knudepunkt</t>
        </is>
      </c>
      <c r="O46" s="2" t="inlineStr">
        <is>
          <t>3</t>
        </is>
      </c>
      <c r="P46" s="2" t="inlineStr">
        <is>
          <t/>
        </is>
      </c>
      <c r="Q46" t="inlineStr">
        <is>
          <t>ikkefysisk region, der omfatter mere end ét &lt;a href="https://iate.europa.eu/entry/result/3547925/da" target="_blank"&gt;budområde&lt;/a&gt;, og for hvilken der ved hjælp af en metode fastsættes en indekspris</t>
        </is>
      </c>
      <c r="R46" t="inlineStr">
        <is>
          <t/>
        </is>
      </c>
      <c r="S46" t="inlineStr">
        <is>
          <t/>
        </is>
      </c>
      <c r="T46" t="inlineStr">
        <is>
          <t/>
        </is>
      </c>
      <c r="U46" t="inlineStr">
        <is>
          <t/>
        </is>
      </c>
      <c r="V46" s="2" t="inlineStr">
        <is>
          <t>εικονικός κόμβος</t>
        </is>
      </c>
      <c r="W46" s="2" t="inlineStr">
        <is>
          <t>3</t>
        </is>
      </c>
      <c r="X46" s="2" t="inlineStr">
        <is>
          <t/>
        </is>
      </c>
      <c r="Y46" t="inlineStr">
        <is>
          <t>μη υλική περιοχή που καλύπτει περισσότερες από μία &lt;a href="https://iate.europa.eu/entry/result/3547925/en-el" target="_blank"&gt;ζώνες προσφοράς&lt;/a&gt; για την οποία καθορίζεται τιμή δείκτη βάσει μιας μεθοδολογίας</t>
        </is>
      </c>
      <c r="Z46" s="2" t="inlineStr">
        <is>
          <t>virtual hub</t>
        </is>
      </c>
      <c r="AA46" s="2" t="inlineStr">
        <is>
          <t>3</t>
        </is>
      </c>
      <c r="AB46" s="2" t="inlineStr">
        <is>
          <t/>
        </is>
      </c>
      <c r="AC46" t="inlineStr">
        <is>
          <t>non-physical
region covering more than one &lt;a href="https://iate.europa.eu/entry/result/3547925/en" target="_blank"&gt;bidding zone&lt;/a&gt; for which an index price is set in
application of a methodology</t>
        </is>
      </c>
      <c r="AD46" s="2" t="inlineStr">
        <is>
          <t>centro virtual</t>
        </is>
      </c>
      <c r="AE46" s="2" t="inlineStr">
        <is>
          <t>3</t>
        </is>
      </c>
      <c r="AF46" s="2" t="inlineStr">
        <is>
          <t/>
        </is>
      </c>
      <c r="AG46" t="inlineStr">
        <is>
          <t>Región no física que abarca más de una zona de oferta, 
para la cual se fija un índice de precios en aplicación de una 
metodología.</t>
        </is>
      </c>
      <c r="AH46" s="2" t="inlineStr">
        <is>
          <t>virtuaalkeskus</t>
        </is>
      </c>
      <c r="AI46" s="2" t="inlineStr">
        <is>
          <t>3</t>
        </is>
      </c>
      <c r="AJ46" s="2" t="inlineStr">
        <is>
          <t/>
        </is>
      </c>
      <c r="AK46" t="inlineStr">
        <is>
          <t>mittefüüsiline piirkond, mis hõlmab rohkem kui ühte pakkumispiirkonda
 ja mille jaoks kehtestatakse metoodika kohaselt indekshind</t>
        </is>
      </c>
      <c r="AL46" s="2" t="inlineStr">
        <is>
          <t>virtuaalinen keskus</t>
        </is>
      </c>
      <c r="AM46" s="2" t="inlineStr">
        <is>
          <t>3</t>
        </is>
      </c>
      <c r="AN46" s="2" t="inlineStr">
        <is>
          <t/>
        </is>
      </c>
      <c r="AO46" t="inlineStr">
        <is>
          <t>ei-fyysinen alue, joka kattaa useamman kuin yhden &lt;a href="https://iate.europa.eu/entry/result/3547925/fi" target="_blank"&gt;tarjousalueen&lt;/a&gt; ja jolle vahvistetaan viitehinta tietyn menetelmän mukaisesti</t>
        </is>
      </c>
      <c r="AP46" s="2" t="inlineStr">
        <is>
          <t>plateforme virtuelle</t>
        </is>
      </c>
      <c r="AQ46" s="2" t="inlineStr">
        <is>
          <t>3</t>
        </is>
      </c>
      <c r="AR46" s="2" t="inlineStr">
        <is>
          <t/>
        </is>
      </c>
      <c r="AS46" t="inlineStr">
        <is>
          <t>région non physique couvrant plus d'une &lt;a href="https://iate.europa.eu/entry/result/3547925/fr" target="_blank"&gt;zone de dépôt des offres&lt;/a&gt;, pour laquelle un prix à indice est fixé selon une méthode donnée</t>
        </is>
      </c>
      <c r="AT46" t="inlineStr">
        <is>
          <t/>
        </is>
      </c>
      <c r="AU46" t="inlineStr">
        <is>
          <t/>
        </is>
      </c>
      <c r="AV46" t="inlineStr">
        <is>
          <t/>
        </is>
      </c>
      <c r="AW46" t="inlineStr">
        <is>
          <t/>
        </is>
      </c>
      <c r="AX46" s="2" t="inlineStr">
        <is>
          <t>virtualno čvorište</t>
        </is>
      </c>
      <c r="AY46" s="2" t="inlineStr">
        <is>
          <t>3</t>
        </is>
      </c>
      <c r="AZ46" s="2" t="inlineStr">
        <is>
          <t/>
        </is>
      </c>
      <c r="BA46" t="inlineStr">
        <is>
          <t>nefizička regija koja obuhvaća više od jedne zone trgovanja za koju je cijena indeksa utvrđena primjenom metodologije</t>
        </is>
      </c>
      <c r="BB46" s="2" t="inlineStr">
        <is>
          <t>virtuális központ</t>
        </is>
      </c>
      <c r="BC46" s="2" t="inlineStr">
        <is>
          <t>3</t>
        </is>
      </c>
      <c r="BD46" s="2" t="inlineStr">
        <is>
          <t/>
        </is>
      </c>
      <c r="BE46" t="inlineStr">
        <is>
          <t>egynél több ajánlattételi övezetet lefedő nem fizikai régió, amelyre 
vonatkozóan egy módszertan alkalmazásával indexárat állapítanak meg</t>
        </is>
      </c>
      <c r="BF46" s="2" t="inlineStr">
        <is>
          <t>hub virtuale</t>
        </is>
      </c>
      <c r="BG46" s="2" t="inlineStr">
        <is>
          <t>3</t>
        </is>
      </c>
      <c r="BH46" s="2" t="inlineStr">
        <is>
          <t/>
        </is>
      </c>
      <c r="BI46" t="inlineStr">
        <is>
          <t>regione non fisica che copre più di una zona di offerta per la quale è fissato un prezzo indice in applicazione di una metodologia</t>
        </is>
      </c>
      <c r="BJ46" s="2" t="inlineStr">
        <is>
          <t>virtualusis centras</t>
        </is>
      </c>
      <c r="BK46" s="2" t="inlineStr">
        <is>
          <t>2</t>
        </is>
      </c>
      <c r="BL46" s="2" t="inlineStr">
        <is>
          <t/>
        </is>
      </c>
      <c r="BM46" t="inlineStr">
        <is>
          <t/>
        </is>
      </c>
      <c r="BN46" t="inlineStr">
        <is>
          <t/>
        </is>
      </c>
      <c r="BO46" t="inlineStr">
        <is>
          <t/>
        </is>
      </c>
      <c r="BP46" t="inlineStr">
        <is>
          <t/>
        </is>
      </c>
      <c r="BQ46" t="inlineStr">
        <is>
          <t/>
        </is>
      </c>
      <c r="BR46" s="2" t="inlineStr">
        <is>
          <t>ċentru virtwali</t>
        </is>
      </c>
      <c r="BS46" s="2" t="inlineStr">
        <is>
          <t>3</t>
        </is>
      </c>
      <c r="BT46" s="2" t="inlineStr">
        <is>
          <t/>
        </is>
      </c>
      <c r="BU46" t="inlineStr">
        <is>
          <t>reġjun mhux fiżiku li jkopri aktar minn żona tal-offerti waħda li għaliha jiġi stabbilit prezz tal-indiċi fl-applikazzjoni ta’ metodoloġija</t>
        </is>
      </c>
      <c r="BV46" t="inlineStr">
        <is>
          <t/>
        </is>
      </c>
      <c r="BW46" t="inlineStr">
        <is>
          <t/>
        </is>
      </c>
      <c r="BX46" t="inlineStr">
        <is>
          <t/>
        </is>
      </c>
      <c r="BY46" t="inlineStr">
        <is>
          <t/>
        </is>
      </c>
      <c r="BZ46" t="inlineStr">
        <is>
          <t/>
        </is>
      </c>
      <c r="CA46" t="inlineStr">
        <is>
          <t/>
        </is>
      </c>
      <c r="CB46" t="inlineStr">
        <is>
          <t/>
        </is>
      </c>
      <c r="CC46" t="inlineStr">
        <is>
          <t/>
        </is>
      </c>
      <c r="CD46" s="2" t="inlineStr">
        <is>
          <t>plataforma virtual</t>
        </is>
      </c>
      <c r="CE46" s="2" t="inlineStr">
        <is>
          <t>3</t>
        </is>
      </c>
      <c r="CF46" s="2" t="inlineStr">
        <is>
          <t>proposed</t>
        </is>
      </c>
      <c r="CG46" t="inlineStr">
        <is>
          <t>Região imaterial que abrange mais do que uma zona de ofertas, para a qual é fixado um preço indexado em aplicação de uma metodologia.</t>
        </is>
      </c>
      <c r="CH46" s="2" t="inlineStr">
        <is>
          <t>hub virtual</t>
        </is>
      </c>
      <c r="CI46" s="2" t="inlineStr">
        <is>
          <t>3</t>
        </is>
      </c>
      <c r="CJ46" s="2" t="inlineStr">
        <is>
          <t/>
        </is>
      </c>
      <c r="CK46" t="inlineStr">
        <is>
          <t/>
        </is>
      </c>
      <c r="CL46" s="2" t="inlineStr">
        <is>
          <t>virtuálne obchodné centrum</t>
        </is>
      </c>
      <c r="CM46" s="2" t="inlineStr">
        <is>
          <t>3</t>
        </is>
      </c>
      <c r="CN46" s="2" t="inlineStr">
        <is>
          <t>proposed</t>
        </is>
      </c>
      <c r="CO46" t="inlineStr">
        <is>
          <t>nefyzická oblasť pokrývajúca viac ako jednu &lt;a href="https://iate.europa.eu/entry/result/3547925/sk" target="_blank"&gt;ponukovú oblasť&lt;/a&gt;, pre ktorú sa stanovuje indexová cena na základe metodiky</t>
        </is>
      </c>
      <c r="CP46" s="2" t="inlineStr">
        <is>
          <t>virtualno vozlišče</t>
        </is>
      </c>
      <c r="CQ46" s="2" t="inlineStr">
        <is>
          <t>3</t>
        </is>
      </c>
      <c r="CR46" s="2" t="inlineStr">
        <is>
          <t/>
        </is>
      </c>
      <c r="CS46" t="inlineStr">
        <is>
          <t>nefizična regija, ki zajema več kot eno trgovalno območje, za katero se z uporabo metodologije določi indeksna cena</t>
        </is>
      </c>
      <c r="CT46" s="2" t="inlineStr">
        <is>
          <t>virtuell knutpunkt</t>
        </is>
      </c>
      <c r="CU46" s="2" t="inlineStr">
        <is>
          <t>3</t>
        </is>
      </c>
      <c r="CV46" s="2" t="inlineStr">
        <is>
          <t/>
        </is>
      </c>
      <c r="CW46" t="inlineStr">
        <is>
          <t/>
        </is>
      </c>
    </row>
    <row r="47">
      <c r="A47" s="1" t="str">
        <f>HYPERLINK("https://iate.europa.eu/entry/result/3639038/all", "3639038")</f>
        <v>3639038</v>
      </c>
      <c r="B47" t="inlineStr">
        <is>
          <t>ENERGY</t>
        </is>
      </c>
      <c r="C47" t="inlineStr">
        <is>
          <t>ENERGY|energy policy|energy policy|energy audit|energy consumption;ENERGY|electrical and nuclear industries|electrical industry|electrical energy</t>
        </is>
      </c>
      <c r="D47" t="inlineStr">
        <is>
          <t>yes</t>
        </is>
      </c>
      <c r="E47" t="inlineStr">
        <is>
          <t/>
        </is>
      </c>
      <c r="F47" t="inlineStr">
        <is>
          <t/>
        </is>
      </c>
      <c r="G47" t="inlineStr">
        <is>
          <t/>
        </is>
      </c>
      <c r="H47" t="inlineStr">
        <is>
          <t/>
        </is>
      </c>
      <c r="I47" t="inlineStr">
        <is>
          <t/>
        </is>
      </c>
      <c r="J47" s="2" t="inlineStr">
        <is>
          <t>produkt pro snížení spotřeby ve špičkách</t>
        </is>
      </c>
      <c r="K47" s="2" t="inlineStr">
        <is>
          <t>2</t>
        </is>
      </c>
      <c r="L47" s="2" t="inlineStr">
        <is>
          <t>proposed</t>
        </is>
      </c>
      <c r="M47" t="inlineStr">
        <is>
          <t>tržní produkt, jehož prostřednictvím mohou účastníci
 trhu zajistit provozovatelům přenosových soustav snížení spotřeby ve špičkách</t>
        </is>
      </c>
      <c r="N47" s="2" t="inlineStr">
        <is>
          <t>produkt til udjævning af spidsbelastning|
spidsbelastningsudjævningsprodukt</t>
        </is>
      </c>
      <c r="O47" s="2" t="inlineStr">
        <is>
          <t>2|
3</t>
        </is>
      </c>
      <c r="P47" s="2" t="inlineStr">
        <is>
          <t xml:space="preserve">|
</t>
        </is>
      </c>
      <c r="Q47" t="inlineStr">
        <is>
          <t>markedsbaseret produkt, hvorigennem markedsdeltagerne kan yde &lt;a href="https://iate.europa.eu/entry/result/1099398/da" target="_blank"&gt;spidsbelastningsudjævning&lt;/a&gt; til transmissionssystemoperatørerne</t>
        </is>
      </c>
      <c r="R47" t="inlineStr">
        <is>
          <t/>
        </is>
      </c>
      <c r="S47" t="inlineStr">
        <is>
          <t/>
        </is>
      </c>
      <c r="T47" t="inlineStr">
        <is>
          <t/>
        </is>
      </c>
      <c r="U47" t="inlineStr">
        <is>
          <t/>
        </is>
      </c>
      <c r="V47" s="2" t="inlineStr">
        <is>
          <t>προϊόν εξομάλυνσης των αιχμών</t>
        </is>
      </c>
      <c r="W47" s="2" t="inlineStr">
        <is>
          <t>3</t>
        </is>
      </c>
      <c r="X47" s="2" t="inlineStr">
        <is>
          <t/>
        </is>
      </c>
      <c r="Y47" t="inlineStr">
        <is>
          <t>προϊόν βασιζόμενο στην αγορά μέσω του οποίου οι συμμετέχοντες στην αγορά μπορούν να παρέχουν &lt;a href="https://iate.europa.eu/entry/result/1099398/en-el" target="_blank"&gt;εξομάλυνση αιχμών&lt;/a&gt; στους διαχειριστές συστημάτων μεταφοράς</t>
        </is>
      </c>
      <c r="Z47" s="2" t="inlineStr">
        <is>
          <t>peak shaving product</t>
        </is>
      </c>
      <c r="AA47" s="2" t="inlineStr">
        <is>
          <t>3</t>
        </is>
      </c>
      <c r="AB47" s="2" t="inlineStr">
        <is>
          <t/>
        </is>
      </c>
      <c r="AC47" t="inlineStr">
        <is>
          <t>market-based product through which market participants can provide &lt;a href="https://iate.europa.eu/entry/result/1099398/en" target="_blank"&gt;peak shaving&lt;/a&gt; to the transmission system operators</t>
        </is>
      </c>
      <c r="AD47" s="2" t="inlineStr">
        <is>
          <t>producto de nivelación de picos de consumo</t>
        </is>
      </c>
      <c r="AE47" s="2" t="inlineStr">
        <is>
          <t>3</t>
        </is>
      </c>
      <c r="AF47" s="2" t="inlineStr">
        <is>
          <t/>
        </is>
      </c>
      <c r="AG47" t="inlineStr">
        <is>
          <t>Producto basado en el 
mercado mediante el cual los participantes en el mercado pueden 
proporcionar nivelaciones de picos de consumo a los gestores de redes de
 transporte.</t>
        </is>
      </c>
      <c r="AH47" s="2" t="inlineStr">
        <is>
          <t>tippnõudluse vähendamise toode</t>
        </is>
      </c>
      <c r="AI47" s="2" t="inlineStr">
        <is>
          <t>3</t>
        </is>
      </c>
      <c r="AJ47" s="2" t="inlineStr">
        <is>
          <t/>
        </is>
      </c>
      <c r="AK47" t="inlineStr">
        <is>
          <t>turupõhine toode, mille kaudu turuosalised
 saavad pakkuda põhivõrguettevõtjatele tippnõudluse vähendamise võimalust</t>
        </is>
      </c>
      <c r="AL47" s="2" t="inlineStr">
        <is>
          <t>huipuntasaustuote</t>
        </is>
      </c>
      <c r="AM47" s="2" t="inlineStr">
        <is>
          <t>3</t>
        </is>
      </c>
      <c r="AN47" s="2" t="inlineStr">
        <is>
          <t/>
        </is>
      </c>
      <c r="AO47" t="inlineStr">
        <is>
          <t>markkinapohjainen tuote, jonka avulla markkinaosapuolet voivat tarjota &lt;a href="https://iate.europa.eu/entry/result/1099398/fi" target="_blank"&gt;huipuntasausta &lt;/a&gt;siirtoverkonhaltijoille</t>
        </is>
      </c>
      <c r="AP47" s="2" t="inlineStr">
        <is>
          <t>produit d'écrêtement des pointes|
produit d'écrêtement des pointes de consommation</t>
        </is>
      </c>
      <c r="AQ47" s="2" t="inlineStr">
        <is>
          <t>3|
3</t>
        </is>
      </c>
      <c r="AR47" s="2" t="inlineStr">
        <is>
          <t xml:space="preserve">|
</t>
        </is>
      </c>
      <c r="AS47" t="inlineStr">
        <is>
          <t>produit axé sur le marché grâce auquel les acteurs du marché peuvent réaliser l’écrêtement des pointes pour les gestionnaires de réseau de transport</t>
        </is>
      </c>
      <c r="AT47" t="inlineStr">
        <is>
          <t/>
        </is>
      </c>
      <c r="AU47" t="inlineStr">
        <is>
          <t/>
        </is>
      </c>
      <c r="AV47" t="inlineStr">
        <is>
          <t/>
        </is>
      </c>
      <c r="AW47" t="inlineStr">
        <is>
          <t/>
        </is>
      </c>
      <c r="AX47" s="2" t="inlineStr">
        <is>
          <t>proizvod za smanjenje vršne potrošnje</t>
        </is>
      </c>
      <c r="AY47" s="2" t="inlineStr">
        <is>
          <t>3</t>
        </is>
      </c>
      <c r="AZ47" s="2" t="inlineStr">
        <is>
          <t/>
        </is>
      </c>
      <c r="BA47" t="inlineStr">
        <is>
          <t>proizvod temeljen na tržištu kojim sudionici na tržištu mogu osigurati operatorima prijenosnih sustava smanjenje potrošnje u vršnim razdobljima</t>
        </is>
      </c>
      <c r="BB47" s="2" t="inlineStr">
        <is>
          <t>csúcskiegyenlítő termék</t>
        </is>
      </c>
      <c r="BC47" s="2" t="inlineStr">
        <is>
          <t>3</t>
        </is>
      </c>
      <c r="BD47" s="2" t="inlineStr">
        <is>
          <t/>
        </is>
      </c>
      <c r="BE47" t="inlineStr">
        <is>
          <t>olyan piaci alapú termék, amelyen keresztül a piaci szereplők 
csúcskiegyenlítést nyújthatnak az átvitelirendszer-üzemeltetők részére</t>
        </is>
      </c>
      <c r="BF47" s="2" t="inlineStr">
        <is>
          <t>prodotto livellatore delle punte di carico</t>
        </is>
      </c>
      <c r="BG47" s="2" t="inlineStr">
        <is>
          <t>3</t>
        </is>
      </c>
      <c r="BH47" s="2" t="inlineStr">
        <is>
          <t/>
        </is>
      </c>
      <c r="BI47" t="inlineStr">
        <is>
          <t>prodotto basato sul mercato attraverso il quale i partecipanti al mercato possono fornire ai gestori dei sistemi di trasmissione un livellamento delle punte di carico</t>
        </is>
      </c>
      <c r="BJ47" s="2" t="inlineStr">
        <is>
          <t>piko mažinimo produktas</t>
        </is>
      </c>
      <c r="BK47" s="2" t="inlineStr">
        <is>
          <t>2</t>
        </is>
      </c>
      <c r="BL47" s="2" t="inlineStr">
        <is>
          <t/>
        </is>
      </c>
      <c r="BM47" t="inlineStr">
        <is>
          <t/>
        </is>
      </c>
      <c r="BN47" t="inlineStr">
        <is>
          <t/>
        </is>
      </c>
      <c r="BO47" t="inlineStr">
        <is>
          <t/>
        </is>
      </c>
      <c r="BP47" t="inlineStr">
        <is>
          <t/>
        </is>
      </c>
      <c r="BQ47" t="inlineStr">
        <is>
          <t/>
        </is>
      </c>
      <c r="BR47" s="2" t="inlineStr">
        <is>
          <t>prodott għat-trażżin tal-qċaċet fid-domanda</t>
        </is>
      </c>
      <c r="BS47" s="2" t="inlineStr">
        <is>
          <t>3</t>
        </is>
      </c>
      <c r="BT47" s="2" t="inlineStr">
        <is>
          <t/>
        </is>
      </c>
      <c r="BU47" t="inlineStr">
        <is>
          <t/>
        </is>
      </c>
      <c r="BV47" t="inlineStr">
        <is>
          <t/>
        </is>
      </c>
      <c r="BW47" t="inlineStr">
        <is>
          <t/>
        </is>
      </c>
      <c r="BX47" t="inlineStr">
        <is>
          <t/>
        </is>
      </c>
      <c r="BY47" t="inlineStr">
        <is>
          <t/>
        </is>
      </c>
      <c r="BZ47" t="inlineStr">
        <is>
          <t/>
        </is>
      </c>
      <c r="CA47" t="inlineStr">
        <is>
          <t/>
        </is>
      </c>
      <c r="CB47" t="inlineStr">
        <is>
          <t/>
        </is>
      </c>
      <c r="CC47" t="inlineStr">
        <is>
          <t/>
        </is>
      </c>
      <c r="CD47" s="2" t="inlineStr">
        <is>
          <t>produto de corte de pontas</t>
        </is>
      </c>
      <c r="CE47" s="2" t="inlineStr">
        <is>
          <t>3</t>
        </is>
      </c>
      <c r="CF47" s="2" t="inlineStr">
        <is>
          <t/>
        </is>
      </c>
      <c r="CG47" t="inlineStr">
        <is>
          <t>Produto de mercado através do qual os participantes no mercado podem prestar um serviço de corte de pontas aos operadores de redes de transporte.</t>
        </is>
      </c>
      <c r="CH47" s="2" t="inlineStr">
        <is>
          <t>produs de reducere a vârfurilor de sarcină</t>
        </is>
      </c>
      <c r="CI47" s="2" t="inlineStr">
        <is>
          <t>3</t>
        </is>
      </c>
      <c r="CJ47" s="2" t="inlineStr">
        <is>
          <t/>
        </is>
      </c>
      <c r="CK47" t="inlineStr">
        <is>
          <t/>
        </is>
      </c>
      <c r="CL47" s="2" t="inlineStr">
        <is>
          <t>produkt obmedzenia spotreby v čase špičky</t>
        </is>
      </c>
      <c r="CM47" s="2" t="inlineStr">
        <is>
          <t>3</t>
        </is>
      </c>
      <c r="CN47" s="2" t="inlineStr">
        <is>
          <t>proposed</t>
        </is>
      </c>
      <c r="CO47" t="inlineStr">
        <is>
          <t>trhový produkt, prostredníctvom ktorého môžu účastníci trhu zabezpečiť prevádzkovateľom prenosových sústav obmedzenie spotreby v &lt;a href="https://iate.europa.eu/entry/result/3639036/sk" target="_blank"&gt;čase špičky&lt;/a&gt;</t>
        </is>
      </c>
      <c r="CP47" s="2" t="inlineStr">
        <is>
          <t>produkt za izravnavo konic</t>
        </is>
      </c>
      <c r="CQ47" s="2" t="inlineStr">
        <is>
          <t>3</t>
        </is>
      </c>
      <c r="CR47" s="2" t="inlineStr">
        <is>
          <t/>
        </is>
      </c>
      <c r="CS47" t="inlineStr">
        <is>
          <t>tržni produkt, prek katerega lahko udeleženci na trgu operaterjem prenosnih sistemov zagotovijo izravnavo konic</t>
        </is>
      </c>
      <c r="CT47" s="2" t="inlineStr">
        <is>
          <t>topplastutjämningsprodukt</t>
        </is>
      </c>
      <c r="CU47" s="2" t="inlineStr">
        <is>
          <t>3</t>
        </is>
      </c>
      <c r="CV47" s="2" t="inlineStr">
        <is>
          <t/>
        </is>
      </c>
      <c r="CW47" t="inlineStr">
        <is>
          <t>marknadsbaserad produkt genom vilken marknadsaktörerna kan tillhandahålla
lastutjämning till de systemansvariga för överföringssystemen</t>
        </is>
      </c>
    </row>
    <row r="48">
      <c r="A48" s="1" t="str">
        <f>HYPERLINK("https://iate.europa.eu/entry/result/3639036/all", "3639036")</f>
        <v>3639036</v>
      </c>
      <c r="B48" t="inlineStr">
        <is>
          <t>ENERGY</t>
        </is>
      </c>
      <c r="C48" t="inlineStr">
        <is>
          <t>ENERGY|energy policy|energy policy|energy audit|energy consumption;ENERGY|electrical and nuclear industries|electrical industry|electrical energy</t>
        </is>
      </c>
      <c r="D48" t="inlineStr">
        <is>
          <t>yes</t>
        </is>
      </c>
      <c r="E48" t="inlineStr">
        <is>
          <t/>
        </is>
      </c>
      <c r="F48" t="inlineStr">
        <is>
          <t/>
        </is>
      </c>
      <c r="G48" t="inlineStr">
        <is>
          <t/>
        </is>
      </c>
      <c r="H48" t="inlineStr">
        <is>
          <t/>
        </is>
      </c>
      <c r="I48" t="inlineStr">
        <is>
          <t/>
        </is>
      </c>
      <c r="J48" s="2" t="inlineStr">
        <is>
          <t>doba špičky</t>
        </is>
      </c>
      <c r="K48" s="2" t="inlineStr">
        <is>
          <t>3</t>
        </is>
      </c>
      <c r="L48" s="2" t="inlineStr">
        <is>
          <t/>
        </is>
      </c>
      <c r="M48" t="inlineStr">
        <is>
          <t>jednotlivé denní hodiny, kdy se na základě prognóz provozovatelů 
přenosových soustav a případných nominovaných organizátorů trhu 
s elektřinou očekává, že budou nejvyšší velkoobchodní ceny elektřiny 
na denním trhu, nejvyšší hrubá spotřeba elektřiny nebo nejvyšší hrubá 
spotřeba elektřiny vyrobené z jiných než obnovitelných zdrojů</t>
        </is>
      </c>
      <c r="N48" s="2" t="inlineStr">
        <is>
          <t>spidsbelastningstime</t>
        </is>
      </c>
      <c r="O48" s="2" t="inlineStr">
        <is>
          <t>3</t>
        </is>
      </c>
      <c r="P48" s="2" t="inlineStr">
        <is>
          <t/>
        </is>
      </c>
      <c r="Q48" t="inlineStr">
        <is>
          <t>&lt;div&gt;time, hvor engrospriserne for day-ahead-elektricitet forventes at være de højeste, bruttoelforbruget forventes at være det højeste eller bruttoforbruget af elektricitet produceret fra andre kilder end vedvarende energikilder forventes at være det højeste, ELLER time med det højeste elforbrug og en lav elproduktion fra vedvarende energikilder&lt;/div&gt;</t>
        </is>
      </c>
      <c r="R48" s="2" t="inlineStr">
        <is>
          <t>Spitzenzeiten|
Spitzenlaststunde</t>
        </is>
      </c>
      <c r="S48" s="2" t="inlineStr">
        <is>
          <t>3|
3</t>
        </is>
      </c>
      <c r="T48" s="2" t="inlineStr">
        <is>
          <t xml:space="preserve">|
</t>
        </is>
      </c>
      <c r="U48" t="inlineStr">
        <is>
          <t>jeweilige Tagesstunden, in denen die Day-Ahead-Stromgroßhandelspreise, der Bruttostromverbrauch oder der Bruttoverbrauch von Strom, der nicht mit Energie aus erneuerbaren Quellen erzeugt wird, voraussichtlich am höchsten sind ODER Stunde mit dem höchsten Stromverbrauch in Verbindung mit einer geringen Stromerzeugung aus erneuerbaren Energiequellen</t>
        </is>
      </c>
      <c r="V48" s="2" t="inlineStr">
        <is>
          <t>ώρα αιχμής</t>
        </is>
      </c>
      <c r="W48" s="2" t="inlineStr">
        <is>
          <t>3</t>
        </is>
      </c>
      <c r="X48" s="2" t="inlineStr">
        <is>
          <t/>
        </is>
      </c>
      <c r="Y48" t="inlineStr">
        <is>
          <t>ώρα της ημέρας κατά την οποία οι τιμές χονδρικής πώλησης ηλεκτρικής ενέργειας επόμενης ημέρας αναμένεται να είναι οι υψηλότερες ή η ακαθάριστη κατανάλωση ηλεκτρικής ενέργειας που παράγεται από πηγές πέραν των ανανεώσιμων πηγών αναμένεται να είναι η υψηλότερη Ή ώρα με την υψηλότερη κατανάλωση ηλεκτρικής ενέργειας σε συνδυασμό με χαμηλό επίπεδο ηλεκτρικής ενέργειας που παράγεται από ανανεώσιμες πηγές ενέργειας</t>
        </is>
      </c>
      <c r="Z48" s="2" t="inlineStr">
        <is>
          <t>peak hour</t>
        </is>
      </c>
      <c r="AA48" s="2" t="inlineStr">
        <is>
          <t>3</t>
        </is>
      </c>
      <c r="AB48" s="2" t="inlineStr">
        <is>
          <t/>
        </is>
      </c>
      <c r="AC48" t="inlineStr">
        <is>
          <t>hour where day-ahead wholesale electricity prices, gross
electricity consumption or gross consumption of electricity generated from
non-renewable sources are expected to be the highest OR hour with the highest
electricity consumption and a low level of electricity generated from renewable
energy sources</t>
        </is>
      </c>
      <c r="AD48" s="2" t="inlineStr">
        <is>
          <t>hora punta</t>
        </is>
      </c>
      <c r="AE48" s="2" t="inlineStr">
        <is>
          <t>3</t>
        </is>
      </c>
      <c r="AF48" s="2" t="inlineStr">
        <is>
          <t/>
        </is>
      </c>
      <c r="AG48" t="inlineStr">
        <is>
          <t>Hora del
día en que se prevé que los precios mayoristas de la electricidad en el mercado
diario, o el consumo bruto de electricidad o el consumo bruto de electricidad
procedente de fuentes distintas de las fuentes renovables sea el más elevado, o la hora con el consumo de electricidad
más alto combinado con un bajo nivel de electricidad generada a partir de
fuentes de energía renovables.</t>
        </is>
      </c>
      <c r="AH48" s="2" t="inlineStr">
        <is>
          <t>tipptund</t>
        </is>
      </c>
      <c r="AI48" s="2" t="inlineStr">
        <is>
          <t>3</t>
        </is>
      </c>
      <c r="AJ48" s="2" t="inlineStr">
        <is>
          <t/>
        </is>
      </c>
      <c r="AK48" t="inlineStr">
        <is>
          <t>tund, mil elektritarbimine on suurim ja taastuvatest energiaallikatest
 elektri tootmise tase madal, võttes arvesse piirkonnaülest kauplemist</t>
        </is>
      </c>
      <c r="AL48" s="2" t="inlineStr">
        <is>
          <t>huipputunti</t>
        </is>
      </c>
      <c r="AM48" s="2" t="inlineStr">
        <is>
          <t>3</t>
        </is>
      </c>
      <c r="AN48" s="2" t="inlineStr">
        <is>
          <t/>
        </is>
      </c>
      <c r="AO48" t="inlineStr">
        <is>
          <t>tunti, jona sähkönkulutus on suurinta yhdistettynä uusiutuvista energialähteistä tuotetun sähkön alhaiseen tasoon, TAI tunti, jona sähkön seuraavan päivän tukkuhintojen odotetaan olevan korkeimmat, sähkön kokonaiskulutuksen odotetaan olevan suurin tai muista lähteistä kuin uusiutuvista lähteistä tuotetun sähkön kokonaiskulutuksen odotetaan olevan suurin</t>
        </is>
      </c>
      <c r="AP48" s="2" t="inlineStr">
        <is>
          <t>heure de pointe</t>
        </is>
      </c>
      <c r="AQ48" s="2" t="inlineStr">
        <is>
          <t>3</t>
        </is>
      </c>
      <c r="AR48" s="2" t="inlineStr">
        <is>
          <t/>
        </is>
      </c>
      <c r="AS48" t="inlineStr">
        <is>
          <t>heure pendant laquelle la consommation d'électricité est la plus élevée et la quantité d'électricité produite à partir de sources d'énergie renouvelables la plus faible, compte tenu des échanges entre zones</t>
        </is>
      </c>
      <c r="AT48" t="inlineStr">
        <is>
          <t/>
        </is>
      </c>
      <c r="AU48" t="inlineStr">
        <is>
          <t/>
        </is>
      </c>
      <c r="AV48" t="inlineStr">
        <is>
          <t/>
        </is>
      </c>
      <c r="AW48" t="inlineStr">
        <is>
          <t/>
        </is>
      </c>
      <c r="AX48" s="2" t="inlineStr">
        <is>
          <t>vršni sat</t>
        </is>
      </c>
      <c r="AY48" s="2" t="inlineStr">
        <is>
          <t>3</t>
        </is>
      </c>
      <c r="AZ48" s="2" t="inlineStr">
        <is>
          <t/>
        </is>
      </c>
      <c r="BA48" t="inlineStr">
        <is>
          <t/>
        </is>
      </c>
      <c r="BB48" s="2" t="inlineStr">
        <is>
          <t>csúcsóra</t>
        </is>
      </c>
      <c r="BC48" s="2" t="inlineStr">
        <is>
          <t>3</t>
        </is>
      </c>
      <c r="BD48" s="2" t="inlineStr">
        <is>
          <t/>
        </is>
      </c>
      <c r="BE48" t="inlineStr">
        <is>
          <t>a nap azon egyes órái, amikor – az átvitelirendszer-üzemeltetők és adott
 esetben a kijelölt villamosenergiapiac-üzemeltetők előrejelzései 
alapján – a másnapi nagykereskedelmi villamosenergia-árak várhatóan a 
legmagasabbak, a bruttó villamosenergia-fogyasztás várhatóan a 
legmagasabb, vagy az (EU) 2018/2001 európai parlamenti és tanácsi 
irányelv (7) 2. cikkének 1. pontjában említett, megújuló 
energiaforrásokból előállított energiától eltérő forrásokból előállított
 villamos energia bruttó fogyasztása várhatóan a legmagasabb</t>
        </is>
      </c>
      <c r="BF48" s="2" t="inlineStr">
        <is>
          <t>ora di punta</t>
        </is>
      </c>
      <c r="BG48" s="2" t="inlineStr">
        <is>
          <t>3</t>
        </is>
      </c>
      <c r="BH48" s="2" t="inlineStr">
        <is>
          <t/>
        </is>
      </c>
      <c r="BI48" t="inlineStr">
        <is>
          <t>ora del giorno in cui si prevedono i prezzi più elevati dell'energia elettrica all'ingrosso nel mercato del giorno prima, il consumo lordo più elevato di energia elettrica o il consumo lordo più elevato di energia elettrica generata da fonti diverse da fonti rinnovabili OPPURE ora del giorno in cui si registra il massimo consumo di energia elettrica abbinato a un basso livello di energia elettrica generata da fonti rinnovabili</t>
        </is>
      </c>
      <c r="BJ48" s="2" t="inlineStr">
        <is>
          <t>piko valanda</t>
        </is>
      </c>
      <c r="BK48" s="2" t="inlineStr">
        <is>
          <t>3</t>
        </is>
      </c>
      <c r="BL48" s="2" t="inlineStr">
        <is>
          <t/>
        </is>
      </c>
      <c r="BM48" t="inlineStr">
        <is>
          <t/>
        </is>
      </c>
      <c r="BN48" s="2" t="inlineStr">
        <is>
          <t>maksimumstunda</t>
        </is>
      </c>
      <c r="BO48" s="2" t="inlineStr">
        <is>
          <t>3</t>
        </is>
      </c>
      <c r="BP48" s="2" t="inlineStr">
        <is>
          <t/>
        </is>
      </c>
      <c r="BQ48" t="inlineStr">
        <is>
          <t>atsevišķa stunda dienā, kad, pamatojoties uz pārvades sistēmu operatoru un attiecīgā gadījumā nominēto elektroenerģijas tirgus operatoru prognozēm, paredzams, ka nākamās dienas elektroenerģijas vairumtirdzniecības cenas būs visaugstākās, paredzams, ka elektroenerģijas bruto patēriņš būs visaugstākais, vai paredzams, ka tās elektroenerģijas bruto patēriņš, kas saražota no energoresursiem, kuri nav Eiropas Parlamenta un Padomes Direktīvas (ES) 2018/2001 (7) 2. panta 1. punktā minētie atjaunojamie energoresursi, būs visaugstākais</t>
        </is>
      </c>
      <c r="BR48" s="2" t="inlineStr">
        <is>
          <t>ħinijiet l-aktar intensivi</t>
        </is>
      </c>
      <c r="BS48" s="2" t="inlineStr">
        <is>
          <t>3</t>
        </is>
      </c>
      <c r="BT48" s="2" t="inlineStr">
        <is>
          <t/>
        </is>
      </c>
      <c r="BU48" t="inlineStr">
        <is>
          <t>il-ħinijiet individwali tal-ġurnata fejn, abbażi tat-tbassir tal-operaturi tas-sistema ta' trażmissjoni u, fejn applikabbli, tal-operaturi nominati tas-suq tal-elettriku, il-prezzijiet bl-ingrossa tal-elettriku ta' ġurnata bil-quddiem, il-konsum gross tal-elettriku jew il-konsum gross tal-elettriku ġġenerat minn sorsi għajr sorsi rinnovabbli huma mistennija li jkunu l-ogħla;</t>
        </is>
      </c>
      <c r="BV48" t="inlineStr">
        <is>
          <t/>
        </is>
      </c>
      <c r="BW48" t="inlineStr">
        <is>
          <t/>
        </is>
      </c>
      <c r="BX48" t="inlineStr">
        <is>
          <t/>
        </is>
      </c>
      <c r="BY48" t="inlineStr">
        <is>
          <t/>
        </is>
      </c>
      <c r="BZ48" s="2" t="inlineStr">
        <is>
          <t>godzina szczytu</t>
        </is>
      </c>
      <c r="CA48" s="2" t="inlineStr">
        <is>
          <t>3</t>
        </is>
      </c>
      <c r="CB48" s="2" t="inlineStr">
        <is>
          <t/>
        </is>
      </c>
      <c r="CC48" t="inlineStr">
        <is>
          <t>godzina dnia, w której – na podstawie prognoz operatorów systemów przesyłowych i, w stosownych przypadkach, wyznaczonych operatorów rynku energii elektrycznej – oczekuje się najwyższych hurtowych cen energii elektrycznej na rynku dnia następnego, oczekuje się najwyższego zużycia energii elektrycznej brutto lub oczekuje się najwyższego zużycia energii elektrycznej brutto wytworzonej ze źródeł innych niż źródła odnawialne, o których mowa w art. 2 ust. 1 dyrektywy Parlamentu Europejskiego i Rady (UE) 2018/2001</t>
        </is>
      </c>
      <c r="CD48" s="2" t="inlineStr">
        <is>
          <t>hora de ponta</t>
        </is>
      </c>
      <c r="CE48" s="2" t="inlineStr">
        <is>
          <t>3</t>
        </is>
      </c>
      <c r="CF48" s="2" t="inlineStr">
        <is>
          <t/>
        </is>
      </c>
      <c r="CG48" t="inlineStr">
        <is>
          <t>Hora do dia na qual se prevê que os preços grossistas da eletricidade nos mercados diários sejam mais elevados, que o consumo bruto de eletricidade seja mais elevado ou que o consumo bruto de eletricidade produzida a partir de fontes que não sejam as fontes renováveis seja mais elevado.</t>
        </is>
      </c>
      <c r="CH48" s="2" t="inlineStr">
        <is>
          <t>oră de vârf</t>
        </is>
      </c>
      <c r="CI48" s="2" t="inlineStr">
        <is>
          <t>3</t>
        </is>
      </c>
      <c r="CJ48" s="2" t="inlineStr">
        <is>
          <t/>
        </is>
      </c>
      <c r="CK48" t="inlineStr">
        <is>
          <t>fiecare oră din zi în care, pe baza previziunilor operatorilor de 
transport și de sistem și, după caz, ale operatorilor pieței de energie 
electrică desemnați, se preconizează că prețurile angro ale energiei 
electrice pentru ziua următoare vor fi cele mai ridicate ori că se va 
înregistra cel mai ridicat consum brut de energie electrică sau cel mai 
ridicat consum brut de energie electrică produsă din alte surse decât 
cele regenerabile astfel cum sunt menționate la articolul 2 punctul 1 
din Directiva (UE) 2018/2001</t>
        </is>
      </c>
      <c r="CL48" s="2" t="inlineStr">
        <is>
          <t>hodina v čase špičky|
čas špičky</t>
        </is>
      </c>
      <c r="CM48" s="2" t="inlineStr">
        <is>
          <t>3|
3</t>
        </is>
      </c>
      <c r="CN48" s="2" t="inlineStr">
        <is>
          <t xml:space="preserve">proposed|
</t>
        </is>
      </c>
      <c r="CO48" t="inlineStr">
        <is>
          <t>hodina, ktorá sa vyznačuje najvyššou spotrebou elektriny v kombinácii s nízkou úrovňou výroby elektriny z obnoviteľných zdrojov a v rámci ktorej sa zohľadňujú medzioblastné výmeny</t>
        </is>
      </c>
      <c r="CP48" s="2" t="inlineStr">
        <is>
          <t>konica</t>
        </is>
      </c>
      <c r="CQ48" s="2" t="inlineStr">
        <is>
          <t>3</t>
        </is>
      </c>
      <c r="CR48" s="2" t="inlineStr">
        <is>
          <t/>
        </is>
      </c>
      <c r="CS48" t="inlineStr">
        <is>
          <t>posamezne ure v dnevu, ko se na podlagi napovedi operaterjev prenosnih sistemov in po potrebi imenovanih operaterjev trga električne energije pričakuje, da bodo veleprodajne cene električne energije za dan vnaprej najvišje, da bo bruto poraba električne energije najvišja ali da bo najvišja bruto poraba električne energije, proizvedene iz virov, ki niso obnovljivi viri iz člena 2(1) Direktive (EU) 2018/2001 Evropskega parlamenta in Sveta</t>
        </is>
      </c>
      <c r="CT48" s="2" t="inlineStr">
        <is>
          <t>topplasttimme</t>
        </is>
      </c>
      <c r="CU48" s="2" t="inlineStr">
        <is>
          <t>3</t>
        </is>
      </c>
      <c r="CV48" s="2" t="inlineStr">
        <is>
          <t/>
        </is>
      </c>
      <c r="CW48" t="inlineStr">
        <is>
          <t>timme med den högsta elförbrukningen i kombination med en låg nivå av el
producerad från förnybara energikällor, med beaktande av utbyten mellan
elområden</t>
        </is>
      </c>
    </row>
    <row r="49">
      <c r="A49" s="1" t="str">
        <f>HYPERLINK("https://iate.europa.eu/entry/result/1691313/all", "1691313")</f>
        <v>1691313</v>
      </c>
      <c r="B49" t="inlineStr">
        <is>
          <t>ENERGY</t>
        </is>
      </c>
      <c r="C49" t="inlineStr">
        <is>
          <t>ENERGY</t>
        </is>
      </c>
      <c r="D49" t="inlineStr">
        <is>
          <t>yes</t>
        </is>
      </c>
      <c r="E49" t="inlineStr">
        <is>
          <t/>
        </is>
      </c>
      <c r="F49" s="2" t="inlineStr">
        <is>
          <t>децентрализирано производство на енергия|
разпределено производство</t>
        </is>
      </c>
      <c r="G49" s="2" t="inlineStr">
        <is>
          <t>3|
3</t>
        </is>
      </c>
      <c r="H49" s="2" t="inlineStr">
        <is>
          <t xml:space="preserve">|
</t>
        </is>
      </c>
      <c r="I49" t="inlineStr">
        <is>
          <t/>
        </is>
      </c>
      <c r="J49" s="2" t="inlineStr">
        <is>
          <t>distribuovaná výroba|
decentralizovaná výroba</t>
        </is>
      </c>
      <c r="K49" s="2" t="inlineStr">
        <is>
          <t>3|
3</t>
        </is>
      </c>
      <c r="L49" s="2" t="inlineStr">
        <is>
          <t xml:space="preserve">|
</t>
        </is>
      </c>
      <c r="M49" t="inlineStr">
        <is>
          <t>větší množství malých výrobních jednotek připojených k distribuční soustavě</t>
        </is>
      </c>
      <c r="N49" s="2" t="inlineStr">
        <is>
          <t>distribueret produktion|
decentral produktion</t>
        </is>
      </c>
      <c r="O49" s="2" t="inlineStr">
        <is>
          <t>3|
3</t>
        </is>
      </c>
      <c r="P49" s="2" t="inlineStr">
        <is>
          <t>|
preferred</t>
        </is>
      </c>
      <c r="Q49" t="inlineStr">
        <is>
          <t>lokale elektricitetsproduktionsanlæg, der er tilkoblet distributionsnettet</t>
        </is>
      </c>
      <c r="R49" s="2" t="inlineStr">
        <is>
          <t>dezentrale Erzeugung</t>
        </is>
      </c>
      <c r="S49" s="2" t="inlineStr">
        <is>
          <t>3</t>
        </is>
      </c>
      <c r="T49" s="2" t="inlineStr">
        <is>
          <t/>
        </is>
      </c>
      <c r="U49" t="inlineStr">
        <is>
          <t>Energieerzeugung in kleinen, in der Fläche verteilten Anlagen</t>
        </is>
      </c>
      <c r="V49" s="2" t="inlineStr">
        <is>
          <t>αποκεντρωμένη (ηλεκτρο) παραγωγή</t>
        </is>
      </c>
      <c r="W49" s="2" t="inlineStr">
        <is>
          <t>4</t>
        </is>
      </c>
      <c r="X49" s="2" t="inlineStr">
        <is>
          <t/>
        </is>
      </c>
      <c r="Y49" t="inlineStr">
        <is>
          <t/>
        </is>
      </c>
      <c r="Z49" s="2" t="inlineStr">
        <is>
          <t>embedded generation|
decentralised generation|
on-site generation|
distributed generation|
DG|
dispersed generation</t>
        </is>
      </c>
      <c r="AA49" s="2" t="inlineStr">
        <is>
          <t>1|
3|
1|
3|
3|
1</t>
        </is>
      </c>
      <c r="AB49" s="2" t="inlineStr">
        <is>
          <t xml:space="preserve">|
|
|
|
|
</t>
        </is>
      </c>
      <c r="AC49" t="inlineStr">
        <is>
          <t>system involving small amounts of generation located on a utility's distribution system for the purpose of meeting local (substation level) peak loads and/or displacing the need to build additional (or upgrade) local distribution lines</t>
        </is>
      </c>
      <c r="AD49" s="2" t="inlineStr">
        <is>
          <t>generación descentralizada|
generación distribuida</t>
        </is>
      </c>
      <c r="AE49" s="2" t="inlineStr">
        <is>
          <t>3|
3</t>
        </is>
      </c>
      <c r="AF49" s="2" t="inlineStr">
        <is>
          <t xml:space="preserve">|
</t>
        </is>
      </c>
      <c r="AG49" t="inlineStr">
        <is>
          <t>Cualquier tecnología de generación &lt;a href="/entry/result/830759/all" id="ENTRY_TO_ENTRY_CONVERTER" target="_blank"&gt;IATE:830759&lt;/a&gt; a pequeña escala que proporciona electricidad en puntos más cercanos al consumidor que la generación centralizada y que se puede conectar directamente al consumidor o a la red de transporte &lt;a href="/entry/result/1407047/all" id="ENTRY_TO_ENTRY_CONVERTER" target="_blank"&gt;IATE:1407047&lt;/a&gt; o distribución &lt;a href="/entry/result/1407784/all" id="ENTRY_TO_ENTRY_CONVERTER" target="_blank"&gt;IATE:1407784&lt;/a&gt; .</t>
        </is>
      </c>
      <c r="AH49" s="2" t="inlineStr">
        <is>
          <t>hajatootmine</t>
        </is>
      </c>
      <c r="AI49" s="2" t="inlineStr">
        <is>
          <t>3</t>
        </is>
      </c>
      <c r="AJ49" s="2" t="inlineStr">
        <is>
          <t/>
        </is>
      </c>
      <c r="AK49" t="inlineStr">
        <is>
          <t>elektrienergia tootmine tarbijaga seotult ja hajutatult paiknevates mikro- ja minielektri- ja küttejaamades;</t>
        </is>
      </c>
      <c r="AL49" s="2" t="inlineStr">
        <is>
          <t>hajautettu tuotanto</t>
        </is>
      </c>
      <c r="AM49" s="2" t="inlineStr">
        <is>
          <t>3</t>
        </is>
      </c>
      <c r="AN49" s="2" t="inlineStr">
        <is>
          <t/>
        </is>
      </c>
      <c r="AO49" t="inlineStr">
        <is>
          <t>Jakeluverkkoon kytketyt tuotantolaitokset.</t>
        </is>
      </c>
      <c r="AP49" s="2" t="inlineStr">
        <is>
          <t>production décentralisée|
production distribuée</t>
        </is>
      </c>
      <c r="AQ49" s="2" t="inlineStr">
        <is>
          <t>3|
3</t>
        </is>
      </c>
      <c r="AR49" s="2" t="inlineStr">
        <is>
          <t xml:space="preserve">preferred|
</t>
        </is>
      </c>
      <c r="AS49" t="inlineStr">
        <is>
          <t>production d'électricité par de petites unités autonomes installées chez les clients: microturbines à gaz, piles à combustible, capteurs solaires, éoliennes, etc.</t>
        </is>
      </c>
      <c r="AT49" s="2" t="inlineStr">
        <is>
          <t>giniúint dháilte</t>
        </is>
      </c>
      <c r="AU49" s="2" t="inlineStr">
        <is>
          <t>3</t>
        </is>
      </c>
      <c r="AV49" s="2" t="inlineStr">
        <is>
          <t/>
        </is>
      </c>
      <c r="AW49" t="inlineStr">
        <is>
          <t/>
        </is>
      </c>
      <c r="AX49" s="2" t="inlineStr">
        <is>
          <t>distribuirana proizvodnja</t>
        </is>
      </c>
      <c r="AY49" s="2" t="inlineStr">
        <is>
          <t>2</t>
        </is>
      </c>
      <c r="AZ49" s="2" t="inlineStr">
        <is>
          <t/>
        </is>
      </c>
      <c r="BA49" t="inlineStr">
        <is>
          <t/>
        </is>
      </c>
      <c r="BB49" s="2" t="inlineStr">
        <is>
          <t>decentralizált energiatermelés|
elosztott energiatermelés</t>
        </is>
      </c>
      <c r="BC49" s="2" t="inlineStr">
        <is>
          <t>4|
4</t>
        </is>
      </c>
      <c r="BD49" s="2" t="inlineStr">
        <is>
          <t xml:space="preserve">|
</t>
        </is>
      </c>
      <c r="BE49" t="inlineStr">
        <is>
          <t>a fogyasztási helyeken vagy azok közelében történő áramtermelés, jellemzően „kisebb” kapacitású erőművekkel a nagy erőművekkel szemben</t>
        </is>
      </c>
      <c r="BF49" s="2" t="inlineStr">
        <is>
          <t>generazione distribuita|
GD|
produzione distribuita</t>
        </is>
      </c>
      <c r="BG49" s="2" t="inlineStr">
        <is>
          <t>3|
3|
3</t>
        </is>
      </c>
      <c r="BH49" s="2" t="inlineStr">
        <is>
          <t xml:space="preserve">|
|
</t>
        </is>
      </c>
      <c r="BI49" t="inlineStr">
        <is>
          <t>produzione di energia elettrica in unità elettriche di autoproduzione di piccole dimensioni disperse o localizzate in più punti del territorio (quindi decentralizzata) e allacciate direttamente alla rete elettrica di distribuzione, anziché centralizzata in poche grandi centrali elettriche allacciate invece alla rete elettrica di trasmissione</t>
        </is>
      </c>
      <c r="BJ49" s="2" t="inlineStr">
        <is>
          <t>paskirstytoji gamyba</t>
        </is>
      </c>
      <c r="BK49" s="2" t="inlineStr">
        <is>
          <t>3</t>
        </is>
      </c>
      <c r="BL49" s="2" t="inlineStr">
        <is>
          <t/>
        </is>
      </c>
      <c r="BM49" t="inlineStr">
        <is>
          <t>integruoti (prijungti prie skirstomųjų tinklų) arba prie šalies elektros tinklo neprijungti (įrengti vartotojo aikštelėje) maži elektros energijos gamybos šaltiniai, skirti patenkinti specifines galios ar elektros tiekimo patikimumo reikmes ir teikiantys naudą elektros energetikos sistemai, atskiram vartotojui arba kartu sistemai ir vartotojui</t>
        </is>
      </c>
      <c r="BN49" s="2" t="inlineStr">
        <is>
          <t>decentralizētā ražošana|
kliedētā [enerģijas] ražošana|
dalīta ražošana</t>
        </is>
      </c>
      <c r="BO49" s="2" t="inlineStr">
        <is>
          <t>3|
3|
2</t>
        </is>
      </c>
      <c r="BP49" s="2" t="inlineStr">
        <is>
          <t xml:space="preserve">|
|
</t>
        </is>
      </c>
      <c r="BQ49" t="inlineStr">
        <is>
          <t>decentralizēta enerģijas ražošana, kas notiek tuvu patērētājam un/vai pieejamiem energoresursiem</t>
        </is>
      </c>
      <c r="BR49" s="2" t="inlineStr">
        <is>
          <t>ġenerazzjoni distribwita</t>
        </is>
      </c>
      <c r="BS49" s="2" t="inlineStr">
        <is>
          <t>3</t>
        </is>
      </c>
      <c r="BT49" s="2" t="inlineStr">
        <is>
          <t/>
        </is>
      </c>
      <c r="BU49" t="inlineStr">
        <is>
          <t>metodu ta' ġenerazzjoni tal-elettriku minn sorsi multipli żgħar tal-enerġija li jkunu jinsabu ferm qrib il-post fejn fil-fatt jintuża l-elettriku</t>
        </is>
      </c>
      <c r="BV49" s="2" t="inlineStr">
        <is>
          <t>gedistribueerde opwekking|
decentrale opwekking</t>
        </is>
      </c>
      <c r="BW49" s="2" t="inlineStr">
        <is>
          <t>3|
3</t>
        </is>
      </c>
      <c r="BX49" s="2" t="inlineStr">
        <is>
          <t xml:space="preserve">|
</t>
        </is>
      </c>
      <c r="BY49" t="inlineStr">
        <is>
          <t>opwekking door kleine energiecentrales die zich op korte afstand van de plaatsen van nuttige toepassing bevinden, met daardoor minder transportverliezen en geringere milieu-effecten</t>
        </is>
      </c>
      <c r="BZ49" s="2" t="inlineStr">
        <is>
          <t>wytwarzanie rozproszone|
rozproszone wytwarzanie energii|
generacja rozproszona</t>
        </is>
      </c>
      <c r="CA49" s="2" t="inlineStr">
        <is>
          <t>3|
2|
2</t>
        </is>
      </c>
      <c r="CB49" s="2" t="inlineStr">
        <is>
          <t xml:space="preserve">|
|
</t>
        </is>
      </c>
      <c r="CC49" t="inlineStr">
        <is>
          <t>system wytwarzania energii obejmujący małe (o mocy znamionowej do 50-150 MW) jednostki lub obiekty wytwórcze, przyłączane bezpośrednio do elektroenergetycznych sieci rozdzielczych lub zlokalizowane w sieci odbiorcy, często produkujące energię elektryczną z energii odnawialnych lub niekonwencjonalnych, równie często w skojarzeniu z wytwarzaniem ciepła</t>
        </is>
      </c>
      <c r="CD49" s="2" t="inlineStr">
        <is>
          <t>produção descentralizada|
geração distribuída</t>
        </is>
      </c>
      <c r="CE49" s="2" t="inlineStr">
        <is>
          <t>3|
3</t>
        </is>
      </c>
      <c r="CF49" s="2" t="inlineStr">
        <is>
          <t xml:space="preserve">|
</t>
        </is>
      </c>
      <c r="CG49" t="inlineStr">
        <is>
          <t>Modo de produção de energia em plena escala, por uma multiplicidade de pequenas instalações que utilizam em geral energias renováveis (solar fotovoltaica, eólica ou geotérmica, mini-hídricas, centrais de biomassa ou de biogás, etc.), espacialmente dispersas e localizadas perto dos consumidores, integradas numa rede inteligente, distinto do modo de produção convencional por centrais elétricas (a carvão, a gás ou a energia nuclear) ou hidroelétricas, centralizadas, e que exigem, por regra, o transporte da eletricidade por longas distâncias.</t>
        </is>
      </c>
      <c r="CH49" s="2" t="inlineStr">
        <is>
          <t>producere distribuită|
DG</t>
        </is>
      </c>
      <c r="CI49" s="2" t="inlineStr">
        <is>
          <t>3|
2</t>
        </is>
      </c>
      <c r="CJ49" s="2" t="inlineStr">
        <is>
          <t xml:space="preserve">|
</t>
        </is>
      </c>
      <c r="CK49" t="inlineStr">
        <is>
          <t>Centralele de producere a energiei electrice conectate la rețeaua de distribuție.</t>
        </is>
      </c>
      <c r="CL49" s="2" t="inlineStr">
        <is>
          <t>distribuovaná výroba|
decentralizovaná výroba</t>
        </is>
      </c>
      <c r="CM49" s="2" t="inlineStr">
        <is>
          <t>3|
3</t>
        </is>
      </c>
      <c r="CN49" s="2" t="inlineStr">
        <is>
          <t xml:space="preserve">|
</t>
        </is>
      </c>
      <c r="CO49" t="inlineStr">
        <is>
          <t>používanie malých systémov na výrobu elektrickej energie umiestnených priamo v lokalitách, kde je energia potrebná</t>
        </is>
      </c>
      <c r="CP49" s="2" t="inlineStr">
        <is>
          <t>porazdeljeno pridobivanje energije|
razpršena proizvodnja</t>
        </is>
      </c>
      <c r="CQ49" s="2" t="inlineStr">
        <is>
          <t>2|
3</t>
        </is>
      </c>
      <c r="CR49" s="2" t="inlineStr">
        <is>
          <t xml:space="preserve">|
</t>
        </is>
      </c>
      <c r="CS49" t="inlineStr">
        <is>
          <t>proizvodnja energije v več manjših napravah, priključenih na skupno distribucijsko omrežje</t>
        </is>
      </c>
      <c r="CT49" s="2" t="inlineStr">
        <is>
          <t>decentraliserad produktion|
distribuerad produktion</t>
        </is>
      </c>
      <c r="CU49" s="2" t="inlineStr">
        <is>
          <t>3|
2</t>
        </is>
      </c>
      <c r="CV49" s="2" t="inlineStr">
        <is>
          <t xml:space="preserve">|
</t>
        </is>
      </c>
      <c r="CW49" t="inlineStr">
        <is>
          <t/>
        </is>
      </c>
    </row>
    <row r="50">
      <c r="A50" s="1" t="str">
        <f>HYPERLINK("https://iate.europa.eu/entry/result/3629305/all", "3629305")</f>
        <v>3629305</v>
      </c>
      <c r="B50" t="inlineStr">
        <is>
          <t>ENERGY</t>
        </is>
      </c>
      <c r="C50" t="inlineStr">
        <is>
          <t>ENERGY|soft energy|soft energy|renewable energy</t>
        </is>
      </c>
      <c r="D50" t="inlineStr">
        <is>
          <t>yes</t>
        </is>
      </c>
      <c r="E50" t="inlineStr">
        <is>
          <t/>
        </is>
      </c>
      <c r="F50" t="inlineStr">
        <is>
          <t/>
        </is>
      </c>
      <c r="G50" t="inlineStr">
        <is>
          <t/>
        </is>
      </c>
      <c r="H50" t="inlineStr">
        <is>
          <t/>
        </is>
      </c>
      <c r="I50" t="inlineStr">
        <is>
          <t/>
        </is>
      </c>
      <c r="J50" s="2" t="inlineStr">
        <is>
          <t>odběratel</t>
        </is>
      </c>
      <c r="K50" s="2" t="inlineStr">
        <is>
          <t>3</t>
        </is>
      </c>
      <c r="L50" s="2" t="inlineStr">
        <is>
          <t/>
        </is>
      </c>
      <c r="M50" t="inlineStr">
        <is>
          <t>podnik, který uzavřel &lt;a href="https://iate.europa.eu/entry/result/3592515/cs" target="_blank"&gt;dohodu o odběru&lt;/a&gt; s &lt;a href="https://iate.europa.eu/entry/result/3536886/cs" target="_blank"&gt;předkladatelem projektu&lt;/a&gt;</t>
        </is>
      </c>
      <c r="N50" t="inlineStr">
        <is>
          <t/>
        </is>
      </c>
      <c r="O50" t="inlineStr">
        <is>
          <t/>
        </is>
      </c>
      <c r="P50" t="inlineStr">
        <is>
          <t/>
        </is>
      </c>
      <c r="Q50" t="inlineStr">
        <is>
          <t/>
        </is>
      </c>
      <c r="R50" t="inlineStr">
        <is>
          <t/>
        </is>
      </c>
      <c r="S50" t="inlineStr">
        <is>
          <t/>
        </is>
      </c>
      <c r="T50" t="inlineStr">
        <is>
          <t/>
        </is>
      </c>
      <c r="U50" t="inlineStr">
        <is>
          <t/>
        </is>
      </c>
      <c r="V50" t="inlineStr">
        <is>
          <t/>
        </is>
      </c>
      <c r="W50" t="inlineStr">
        <is>
          <t/>
        </is>
      </c>
      <c r="X50" t="inlineStr">
        <is>
          <t/>
        </is>
      </c>
      <c r="Y50" t="inlineStr">
        <is>
          <t/>
        </is>
      </c>
      <c r="Z50" s="2" t="inlineStr">
        <is>
          <t>off-taker|
offtaker</t>
        </is>
      </c>
      <c r="AA50" s="2" t="inlineStr">
        <is>
          <t>3|
1</t>
        </is>
      </c>
      <c r="AB50" s="2" t="inlineStr">
        <is>
          <t xml:space="preserve">|
</t>
        </is>
      </c>
      <c r="AC50" t="inlineStr">
        <is>
          <t>one of the parties involved in an agreement such as a &lt;a href="https://iate.europa.eu/entry/result/3628020/en" target="_blank"&gt;corporate purchase agreement&lt;/a&gt; or an &lt;a href="https://iate.europa.eu/entry/result/3592515/en" target="_blank"&gt;off-take agreement&lt;/a&gt;</t>
        </is>
      </c>
      <c r="AD50" t="inlineStr">
        <is>
          <t/>
        </is>
      </c>
      <c r="AE50" t="inlineStr">
        <is>
          <t/>
        </is>
      </c>
      <c r="AF50" t="inlineStr">
        <is>
          <t/>
        </is>
      </c>
      <c r="AG50" t="inlineStr">
        <is>
          <t/>
        </is>
      </c>
      <c r="AH50" s="2" t="inlineStr">
        <is>
          <t>ostja|
väljaostja</t>
        </is>
      </c>
      <c r="AI50" s="2" t="inlineStr">
        <is>
          <t>3|
3</t>
        </is>
      </c>
      <c r="AJ50" s="2" t="inlineStr">
        <is>
          <t xml:space="preserve">|
</t>
        </is>
      </c>
      <c r="AK50" t="inlineStr">
        <is>
          <t>lepinguosaline &lt;a href="https://iate.europa.eu/entry/result/3628020/et" target="_blank"&gt;ettevõtjate sõlmitavas ostulepingus&lt;/a&gt; või &lt;a href="https://iate.europa.eu/entry/result/3592515/et" target="_blank"&gt;väljaostulepingus&lt;/a&gt;</t>
        </is>
      </c>
      <c r="AL50" t="inlineStr">
        <is>
          <t/>
        </is>
      </c>
      <c r="AM50" t="inlineStr">
        <is>
          <t/>
        </is>
      </c>
      <c r="AN50" t="inlineStr">
        <is>
          <t/>
        </is>
      </c>
      <c r="AO50" t="inlineStr">
        <is>
          <t/>
        </is>
      </c>
      <c r="AP50" t="inlineStr">
        <is>
          <t/>
        </is>
      </c>
      <c r="AQ50" t="inlineStr">
        <is>
          <t/>
        </is>
      </c>
      <c r="AR50" t="inlineStr">
        <is>
          <t/>
        </is>
      </c>
      <c r="AS50" t="inlineStr">
        <is>
          <t/>
        </is>
      </c>
      <c r="AT50" t="inlineStr">
        <is>
          <t/>
        </is>
      </c>
      <c r="AU50" t="inlineStr">
        <is>
          <t/>
        </is>
      </c>
      <c r="AV50" t="inlineStr">
        <is>
          <t/>
        </is>
      </c>
      <c r="AW50" t="inlineStr">
        <is>
          <t/>
        </is>
      </c>
      <c r="AX50" t="inlineStr">
        <is>
          <t/>
        </is>
      </c>
      <c r="AY50" t="inlineStr">
        <is>
          <t/>
        </is>
      </c>
      <c r="AZ50" t="inlineStr">
        <is>
          <t/>
        </is>
      </c>
      <c r="BA50" t="inlineStr">
        <is>
          <t/>
        </is>
      </c>
      <c r="BB50" t="inlineStr">
        <is>
          <t/>
        </is>
      </c>
      <c r="BC50" t="inlineStr">
        <is>
          <t/>
        </is>
      </c>
      <c r="BD50" t="inlineStr">
        <is>
          <t/>
        </is>
      </c>
      <c r="BE50" t="inlineStr">
        <is>
          <t/>
        </is>
      </c>
      <c r="BF50" t="inlineStr">
        <is>
          <t/>
        </is>
      </c>
      <c r="BG50" t="inlineStr">
        <is>
          <t/>
        </is>
      </c>
      <c r="BH50" t="inlineStr">
        <is>
          <t/>
        </is>
      </c>
      <c r="BI50" t="inlineStr">
        <is>
          <t/>
        </is>
      </c>
      <c r="BJ50" t="inlineStr">
        <is>
          <t/>
        </is>
      </c>
      <c r="BK50" t="inlineStr">
        <is>
          <t/>
        </is>
      </c>
      <c r="BL50" t="inlineStr">
        <is>
          <t/>
        </is>
      </c>
      <c r="BM50" t="inlineStr">
        <is>
          <t/>
        </is>
      </c>
      <c r="BN50" t="inlineStr">
        <is>
          <t/>
        </is>
      </c>
      <c r="BO50" t="inlineStr">
        <is>
          <t/>
        </is>
      </c>
      <c r="BP50" t="inlineStr">
        <is>
          <t/>
        </is>
      </c>
      <c r="BQ50" t="inlineStr">
        <is>
          <t/>
        </is>
      </c>
      <c r="BR50" t="inlineStr">
        <is>
          <t/>
        </is>
      </c>
      <c r="BS50" t="inlineStr">
        <is>
          <t/>
        </is>
      </c>
      <c r="BT50" t="inlineStr">
        <is>
          <t/>
        </is>
      </c>
      <c r="BU50" t="inlineStr">
        <is>
          <t/>
        </is>
      </c>
      <c r="BV50" t="inlineStr">
        <is>
          <t/>
        </is>
      </c>
      <c r="BW50" t="inlineStr">
        <is>
          <t/>
        </is>
      </c>
      <c r="BX50" t="inlineStr">
        <is>
          <t/>
        </is>
      </c>
      <c r="BY50" t="inlineStr">
        <is>
          <t/>
        </is>
      </c>
      <c r="BZ50" s="2" t="inlineStr">
        <is>
          <t>odbiorca</t>
        </is>
      </c>
      <c r="CA50" s="2" t="inlineStr">
        <is>
          <t>3</t>
        </is>
      </c>
      <c r="CB50" s="2" t="inlineStr">
        <is>
          <t/>
        </is>
      </c>
      <c r="CC50" t="inlineStr">
        <is>
          <t>jedna ze stron &lt;a href="https://iate.europa.eu/entry/result/3628020/pl" target="_blank"&gt;umowy zakupu zawieranej przez przedsiębiorstwo&lt;/a&gt; lub &lt;a href="https://iate.europa.eu/entry/result/3592515/pl" target="_blank"&gt;umowy odbioru&lt;/a&gt;</t>
        </is>
      </c>
      <c r="CD50" t="inlineStr">
        <is>
          <t/>
        </is>
      </c>
      <c r="CE50" t="inlineStr">
        <is>
          <t/>
        </is>
      </c>
      <c r="CF50" t="inlineStr">
        <is>
          <t/>
        </is>
      </c>
      <c r="CG50" t="inlineStr">
        <is>
          <t/>
        </is>
      </c>
      <c r="CH50" t="inlineStr">
        <is>
          <t/>
        </is>
      </c>
      <c r="CI50" t="inlineStr">
        <is>
          <t/>
        </is>
      </c>
      <c r="CJ50" t="inlineStr">
        <is>
          <t/>
        </is>
      </c>
      <c r="CK50" t="inlineStr">
        <is>
          <t/>
        </is>
      </c>
      <c r="CL50" s="2" t="inlineStr">
        <is>
          <t>odberateľ</t>
        </is>
      </c>
      <c r="CM50" s="2" t="inlineStr">
        <is>
          <t>3</t>
        </is>
      </c>
      <c r="CN50" s="2" t="inlineStr">
        <is>
          <t/>
        </is>
      </c>
      <c r="CO50" t="inlineStr">
        <is>
          <t>podnik, ktorý uzavrel s &lt;a href="https://iate.europa.eu/entry/result/3536886/sk" target="_blank"&gt;predkladateľom projektu&lt;/a&gt; &lt;a href="https://iate.europa.eu/entry/result/3592515/sk" target="_blank"&gt;dohodu o odbere&lt;/a&gt;</t>
        </is>
      </c>
      <c r="CP50" t="inlineStr">
        <is>
          <t/>
        </is>
      </c>
      <c r="CQ50" t="inlineStr">
        <is>
          <t/>
        </is>
      </c>
      <c r="CR50" t="inlineStr">
        <is>
          <t/>
        </is>
      </c>
      <c r="CS50" t="inlineStr">
        <is>
          <t/>
        </is>
      </c>
      <c r="CT50" s="2" t="inlineStr">
        <is>
          <t>köpare</t>
        </is>
      </c>
      <c r="CU50" s="2" t="inlineStr">
        <is>
          <t>3</t>
        </is>
      </c>
      <c r="CV50" s="2" t="inlineStr">
        <is>
          <t>proposed</t>
        </is>
      </c>
      <c r="CW50" t="inlineStr">
        <is>
          <t>företag som åtar sig att köpa framtida produktion av en vara</t>
        </is>
      </c>
    </row>
    <row r="51">
      <c r="A51" s="1" t="str">
        <f>HYPERLINK("https://iate.europa.eu/entry/result/795327/all", "795327")</f>
        <v>795327</v>
      </c>
      <c r="B51" t="inlineStr">
        <is>
          <t>ENVIRONMENT</t>
        </is>
      </c>
      <c r="C51" t="inlineStr">
        <is>
          <t>ENVIRONMENT|environmental policy|environmental policy|environmental impact</t>
        </is>
      </c>
      <c r="D51" t="inlineStr">
        <is>
          <t>yes</t>
        </is>
      </c>
      <c r="E51" t="inlineStr">
        <is>
          <t/>
        </is>
      </c>
      <c r="F51" s="2" t="inlineStr">
        <is>
          <t>въздействие върху околната среда</t>
        </is>
      </c>
      <c r="G51" s="2" t="inlineStr">
        <is>
          <t>3</t>
        </is>
      </c>
      <c r="H51" s="2" t="inlineStr">
        <is>
          <t/>
        </is>
      </c>
      <c r="I51" t="inlineStr">
        <is>
          <t>Последици за околната среда от производството на материали, строителството, застрояването на земя или парцели и преработката в края на жизнения цикъл.</t>
        </is>
      </c>
      <c r="J51" s="2" t="inlineStr">
        <is>
          <t>environmentální dopad|
dopad na životní prostředí</t>
        </is>
      </c>
      <c r="K51" s="2" t="inlineStr">
        <is>
          <t>3|
3</t>
        </is>
      </c>
      <c r="L51" s="2" t="inlineStr">
        <is>
          <t xml:space="preserve">|
</t>
        </is>
      </c>
      <c r="M51" t="inlineStr">
        <is>
          <t>jakákoli změna životního prostředí jak negativní, tak pozitivní, zcela nebo částečně vyplývající z činností, výrobků nebo služeb organizace</t>
        </is>
      </c>
      <c r="N51" s="2" t="inlineStr">
        <is>
          <t>miljøpåvirkning|
miljøbelastning|
indvirkning på miljøet|
konsekvenser for miljøet|
miljøindvirkning|
miljømæssig virkning|
virkning på miljøet|
miljøvirkning</t>
        </is>
      </c>
      <c r="O51" s="2" t="inlineStr">
        <is>
          <t>3|
3|
3|
3|
3|
3|
3|
3</t>
        </is>
      </c>
      <c r="P51" s="2" t="inlineStr">
        <is>
          <t xml:space="preserve">|
|
|
|
|
|
|
</t>
        </is>
      </c>
      <c r="Q51" t="inlineStr">
        <is>
          <t>en virkning forårsaget af en given
aktivitet på miljøet, herunder menneskers sundhed og
sikkerhed, planter, dyr, jordbund, luft, vand, klima,
landskaber og historiske monumenter eller andre
anlæg eller vekselvirkninger mellem disse faktorer;
herunder også de virkninger på kulturarven eller de
socioøkonomiske vilkår, ændringer i disse faktorer
forårsager</t>
        </is>
      </c>
      <c r="R51" s="2" t="inlineStr">
        <is>
          <t>Auswirkung auf die Umwelt|
Umweltauswirkung</t>
        </is>
      </c>
      <c r="S51" s="2" t="inlineStr">
        <is>
          <t>3|
3</t>
        </is>
      </c>
      <c r="T51" s="2" t="inlineStr">
        <is>
          <t xml:space="preserve">|
</t>
        </is>
      </c>
      <c r="U51" t="inlineStr">
        <is>
          <t>jede positive oder negative Veränderung der Umwelt, die ganz oder teilweise auf Tätigkeiten, Produkte oder Dienstleistungen einer Organisation zurückzuführen ist</t>
        </is>
      </c>
      <c r="V51" s="2" t="inlineStr">
        <is>
          <t>περιβαλλοντικός αντίκτυπος|
περιβαλλοντικές επιπτώσεις/επιπτώσεις στο περιβάλλον|
περιβαλλοντική επίπτωση|
επιπτώσεις στο περιβάλλον</t>
        </is>
      </c>
      <c r="W51" s="2" t="inlineStr">
        <is>
          <t>2|
3|
3|
3</t>
        </is>
      </c>
      <c r="X51" s="2" t="inlineStr">
        <is>
          <t xml:space="preserve">|
|
|
</t>
        </is>
      </c>
      <c r="Y51" t="inlineStr">
        <is>
          <t>κάθε μεταβολή στο περιβάλλον η οποία προκύπτει εξ ολοκλήρου ή εν μέρει από ΠΚΕ κατά τη διάρκεια του κύκλου ζωής του</t>
        </is>
      </c>
      <c r="Z51" s="2" t="inlineStr">
        <is>
          <t>environmental effect|
environmental impact|
environmental consequence</t>
        </is>
      </c>
      <c r="AA51" s="2" t="inlineStr">
        <is>
          <t>3|
3|
1</t>
        </is>
      </c>
      <c r="AB51" s="2" t="inlineStr">
        <is>
          <t xml:space="preserve">admitted|
preferred|
</t>
        </is>
      </c>
      <c r="AC51" t="inlineStr">
        <is>
          <t>any effect caused by a given activity on the environment, including human health and safety, flora, fauna, soil, air, water, climate, landscape and historical monuments or other physical structures or the interactions among these factors</t>
        </is>
      </c>
      <c r="AD51" s="2" t="inlineStr">
        <is>
          <t>impacto ambiental|
efectos sobre el medio ambiente</t>
        </is>
      </c>
      <c r="AE51" s="2" t="inlineStr">
        <is>
          <t>3|
3</t>
        </is>
      </c>
      <c r="AF51" s="2" t="inlineStr">
        <is>
          <t xml:space="preserve">|
</t>
        </is>
      </c>
      <c r="AG51" t="inlineStr">
        <is>
          <t>1) Cualquier efecto causado por una actividad propuesta sobre el medio ambiente y, especialmente, sobre la salud y seguridad humanas, la flora, la fauna, el suelo, el aire, el agua, el clima, el paisaje y los monumentos históricos u otras estructuras físicas, o la interacción entre dichos factores; comprende también los efectos sobre el patrimonio cultural o las condiciones socioeconómicas que resulten de las modificaciones de dichos factores.
&lt;br&gt;2) Efecto o incidencia que un determinado proyecto, obra o actividad humana causa sobre alguno de los elementos del medio ambiente.
&lt;br&gt;3) Todo cambio en el medio ambiente, provocado total o parcialmente por un producto durante su &lt;a href="https://iate.europa.eu/entry/result/786831/es" target="_blank"&gt;ciclo de vida&lt;time datetime="13.7.2021"&gt; (13.7.2021)&lt;/time&gt;&lt;/a&gt;.</t>
        </is>
      </c>
      <c r="AH51" s="2" t="inlineStr">
        <is>
          <t>keskkonnamõju</t>
        </is>
      </c>
      <c r="AI51" s="2" t="inlineStr">
        <is>
          <t>3</t>
        </is>
      </c>
      <c r="AJ51" s="2" t="inlineStr">
        <is>
          <t/>
        </is>
      </c>
      <c r="AK51" t="inlineStr">
        <is>
          <t>teatava tegevuse mõju keskkonnale, sealhulgas
inimeste tervisele ja turvalisusele ning taimestikule, loomastikule,
mullastikule, õhule, veele, kliimale, maastikule ja ajaloomälestistele või
muudele objektidele, või keskkonnategurite koostoime</t>
        </is>
      </c>
      <c r="AL51" s="2" t="inlineStr">
        <is>
          <t>ympäristövaikutus</t>
        </is>
      </c>
      <c r="AM51" s="2" t="inlineStr">
        <is>
          <t>3</t>
        </is>
      </c>
      <c r="AN51" s="2" t="inlineStr">
        <is>
          <t/>
        </is>
      </c>
      <c r="AO51" t="inlineStr">
        <is>
          <t>"Jonkin tekijän tai joidenkin tekijöiden aiheuttama muutos ympäristössä."</t>
        </is>
      </c>
      <c r="AP51" s="2" t="inlineStr">
        <is>
          <t>conséquence environnementale|
incidence sur l'environnement|
impact environnemental|
effet sur l'environnement|
incidence environnementale|
impact sur l'environnement|
conséquence sur l'environnement</t>
        </is>
      </c>
      <c r="AQ51" s="2" t="inlineStr">
        <is>
          <t>3|
3|
3|
3|
3|
3|
3</t>
        </is>
      </c>
      <c r="AR51" s="2" t="inlineStr">
        <is>
          <t xml:space="preserve">|
|
|
|
|
|
</t>
        </is>
      </c>
      <c r="AS51" t="inlineStr">
        <is>
          <t>tout effet causé par une activité déterminée sur l'environnement, y compris la santé et la sécurité humaines, la flore, la faune, le sol, l'air, l'eau, le climat, le paysage et les monuments historiques ou les autres structures physiques ou l'interaction entre ces facteurs</t>
        </is>
      </c>
      <c r="AT51" s="2" t="inlineStr">
        <is>
          <t>tionchar comhshaoil|
tionchar ar an gcomhshaol</t>
        </is>
      </c>
      <c r="AU51" s="2" t="inlineStr">
        <is>
          <t>3|
3</t>
        </is>
      </c>
      <c r="AV51" s="2" t="inlineStr">
        <is>
          <t xml:space="preserve">|
</t>
        </is>
      </c>
      <c r="AW51" t="inlineStr">
        <is>
          <t/>
        </is>
      </c>
      <c r="AX51" s="2" t="inlineStr">
        <is>
          <t>okolišni učinak|
učinak na okoliš</t>
        </is>
      </c>
      <c r="AY51" s="2" t="inlineStr">
        <is>
          <t>3|
3</t>
        </is>
      </c>
      <c r="AZ51" s="2" t="inlineStr">
        <is>
          <t xml:space="preserve">|
</t>
        </is>
      </c>
      <c r="BA51" t="inlineStr">
        <is>
          <t/>
        </is>
      </c>
      <c r="BB51" s="2" t="inlineStr">
        <is>
          <t>környezeti hatás|
környezetre gyakorolt hatás</t>
        </is>
      </c>
      <c r="BC51" s="2" t="inlineStr">
        <is>
          <t>3|
3</t>
        </is>
      </c>
      <c r="BD51" s="2" t="inlineStr">
        <is>
          <t xml:space="preserve">preferred|
</t>
        </is>
      </c>
      <c r="BE51" t="inlineStr">
        <is>
          <t>az adott tevékenység által a környezetre gyakorolt hatás, beleértve az emberi egészséget és biztonságot, a növény- és állatvilágot, a talajt, a levegőt, a vizet, az éghajlatot, a tájképet és a történelmi emlékeket vagy egyéb fizikai építményeket, vagy az e tényezők közötti kölcsönhatást</t>
        </is>
      </c>
      <c r="BF51" s="2" t="inlineStr">
        <is>
          <t>conseguenza ambientale|
impatto ambientale</t>
        </is>
      </c>
      <c r="BG51" s="2" t="inlineStr">
        <is>
          <t>3|
3</t>
        </is>
      </c>
      <c r="BH51" s="2" t="inlineStr">
        <is>
          <t xml:space="preserve">|
</t>
        </is>
      </c>
      <c r="BI51" t="inlineStr">
        <is>
          <t>alterazione qualitativa e/o quantitativa dell'ambiente, inteso come sistema di relazioni fra i fattori antropici, fisici, chimici, naturalistici, climatici, paesaggistici, architettonici, culturali ed economici, in conseguenza dell'attuazione sul territorio di piani o programmi o della realizzazione di progetti relativi a particolari impianti, opere o interventi pubblici o privati, nonché della messa in esercizio delle relative attività</t>
        </is>
      </c>
      <c r="BJ51" s="2" t="inlineStr">
        <is>
          <t>poveikis aplinkai</t>
        </is>
      </c>
      <c r="BK51" s="2" t="inlineStr">
        <is>
          <t>3</t>
        </is>
      </c>
      <c r="BL51" s="2" t="inlineStr">
        <is>
          <t/>
        </is>
      </c>
      <c r="BM51" t="inlineStr">
        <is>
          <t>padariniai, dėl kurių įvyksta ar gali įvykti reikšmingų aplinkos ekosistemos ar jos elementų natūralių funkcijų pokyčių</t>
        </is>
      </c>
      <c r="BN51" s="2" t="inlineStr">
        <is>
          <t>ietekme uz vidi|
vidiskā ietekme</t>
        </is>
      </c>
      <c r="BO51" s="2" t="inlineStr">
        <is>
          <t>3|
3</t>
        </is>
      </c>
      <c r="BP51" s="2" t="inlineStr">
        <is>
          <t xml:space="preserve">|
</t>
        </is>
      </c>
      <c r="BQ51" t="inlineStr">
        <is>
          <t>kādas darbības, iekārtas vai produkta izraisītas tiešas vai netiešas pārmaiņas vidē, kuras ietekmē vai var ietekmēt cilvēku, viņa veselību un drošību, kā arī bioloģisko daudzveidību, augsni, gaisu, ūdeni, klimatu, ainavu, materiālās vērtības, kultūras un dabas mantojumu un visu minēto jomu mijiedarbību</t>
        </is>
      </c>
      <c r="BR51" s="2" t="inlineStr">
        <is>
          <t>impatt ambjentali|
effett ambjentali</t>
        </is>
      </c>
      <c r="BS51" s="2" t="inlineStr">
        <is>
          <t>3|
3</t>
        </is>
      </c>
      <c r="BT51" s="2" t="inlineStr">
        <is>
          <t xml:space="preserve">|
</t>
        </is>
      </c>
      <c r="BU51" t="inlineStr">
        <is>
          <t>kwalunkwe bidla li proġett jew attività jistgħu jikkawżaw fl-ambjent, inkluż kwalunkwe effett ta' kwalunkwe bidla ta' dan it-tip:
&lt;br&gt;-fil-kwalità tal-ħamrija, tal-ilma u tal-arja
&lt;br&gt;-fil-bijodiversità u fil-kundizzjoni/fil-kwalità tal-ħabitats
&lt;br&gt;-fis-saħħa tal-bniedem
&lt;br&gt;-fil-kundizzjonijiet soċjoekonomiċi
&lt;br&gt;-fil-wirt fiżiku u kulturali
&lt;br&gt;-fl-użu kurrenti tal-artijiet u tar-riżorsi għal finijiet tradizzjonali
&lt;br&gt;-fi kwalunkwe struttura, sit jew oġġett li huwa ta' sinifikat storiku, arkeoloġiku, palaeontoloġiku jew arkitettoniku</t>
        </is>
      </c>
      <c r="BV51" s="2" t="inlineStr">
        <is>
          <t>ecologische gevolg|
milieueffect|
invloed op het milieu|
milieugevolg</t>
        </is>
      </c>
      <c r="BW51" s="2" t="inlineStr">
        <is>
          <t>3|
3|
3|
3</t>
        </is>
      </c>
      <c r="BX51" s="2" t="inlineStr">
        <is>
          <t xml:space="preserve">|
|
|
</t>
        </is>
      </c>
      <c r="BY51" t="inlineStr">
        <is>
          <t>iedere invloed op het milieu, hetzij ongunstig, hetzij gunstig, die volledig of gedeeltelijk het gevolg is van de activiteiten, producten of diensten van een organisatie</t>
        </is>
      </c>
      <c r="BZ51" s="2" t="inlineStr">
        <is>
          <t>wpływ na środowisko</t>
        </is>
      </c>
      <c r="CA51" s="2" t="inlineStr">
        <is>
          <t>3</t>
        </is>
      </c>
      <c r="CB51" s="2" t="inlineStr">
        <is>
          <t/>
        </is>
      </c>
      <c r="CC51" t="inlineStr">
        <is>
          <t>każda zmiana w środowisku, korzystna lub szkodliwa, która w całości lub częściowo wynika z działalności organizacji, jej produktów lub usług</t>
        </is>
      </c>
      <c r="CD51" s="2" t="inlineStr">
        <is>
          <t>efeitos no meio ambiente|
impacto ambiental</t>
        </is>
      </c>
      <c r="CE51" s="2" t="inlineStr">
        <is>
          <t>3|
3</t>
        </is>
      </c>
      <c r="CF51" s="2" t="inlineStr">
        <is>
          <t xml:space="preserve">|
</t>
        </is>
      </c>
      <c r="CG51" t="inlineStr">
        <is>
          <t>Efeito ou incidência sobre o ambiente resultante de um determinado projecto, obra ou actividade humana.</t>
        </is>
      </c>
      <c r="CH51" s="2" t="inlineStr">
        <is>
          <t>impact asupra mediului|
efect asupra mediului</t>
        </is>
      </c>
      <c r="CI51" s="2" t="inlineStr">
        <is>
          <t>3|
3</t>
        </is>
      </c>
      <c r="CJ51" s="2" t="inlineStr">
        <is>
          <t xml:space="preserve">|
</t>
        </is>
      </c>
      <c r="CK51" t="inlineStr">
        <is>
          <t>orice modificare a mediului, dăunătoare sau benefică, care rezultă total sau parțial din aspectele de mediu ale organizației</t>
        </is>
      </c>
      <c r="CL51" s="2" t="inlineStr">
        <is>
          <t>vplyv na životné prostredie|
environmentálny vplyv</t>
        </is>
      </c>
      <c r="CM51" s="2" t="inlineStr">
        <is>
          <t>3|
3</t>
        </is>
      </c>
      <c r="CN51" s="2" t="inlineStr">
        <is>
          <t xml:space="preserve">|
</t>
        </is>
      </c>
      <c r="CO51" t="inlineStr">
        <is>
          <t>akákoľvek zmena v životnom prostredí, či už priaznivá alebo nepriaznivá, ktorá je úplne alebo čiastočne spôsobená činnosťami, výrobkami alebo službami organizácie</t>
        </is>
      </c>
      <c r="CP51" s="2" t="inlineStr">
        <is>
          <t>okoljski učinek|
okoljski vpliv|
vpliv na okolje</t>
        </is>
      </c>
      <c r="CQ51" s="2" t="inlineStr">
        <is>
          <t>3|
3|
3</t>
        </is>
      </c>
      <c r="CR51" s="2" t="inlineStr">
        <is>
          <t xml:space="preserve">admitted|
|
</t>
        </is>
      </c>
      <c r="CS51" t="inlineStr">
        <is>
          <t>Vsak učinek, ki ga ima določena dejavnost na okolje, vključno na zdravje in varnost človeka, na rastlinstvo, živalstvo, tla, zrak, vodo, podnebje, krajino in zgodovinske spomenike ali druge prostorske zgradbe ali medsebojno delovanje teh dejavnikov</t>
        </is>
      </c>
      <c r="CT51" s="2" t="inlineStr">
        <is>
          <t>miljökonsekvens|
miljöpåverkan</t>
        </is>
      </c>
      <c r="CU51" s="2" t="inlineStr">
        <is>
          <t>3|
3</t>
        </is>
      </c>
      <c r="CV51" s="2" t="inlineStr">
        <is>
          <t xml:space="preserve">|
</t>
        </is>
      </c>
      <c r="CW51" t="inlineStr">
        <is>
          <t>"MILJÖPÅVERKAN: varje förändring i miljön, antingen negativ eller positiv, som helt eller delvis är ett resultat av organisationens aktiviteter/verksamhet, produkter eller tjänster" (ISO 14001:1996, 3.4)</t>
        </is>
      </c>
    </row>
    <row r="52">
      <c r="A52" s="1" t="str">
        <f>HYPERLINK("https://iate.europa.eu/entry/result/1220965/all", "1220965")</f>
        <v>1220965</v>
      </c>
      <c r="B52" t="inlineStr">
        <is>
          <t>ECONOMICS;TRADE;BUSINESS AND COMPETITION</t>
        </is>
      </c>
      <c r="C52" t="inlineStr">
        <is>
          <t>ECONOMICS|economic analysis;TRADE|trade policy;BUSINESS AND COMPETITION|accounting|accounting</t>
        </is>
      </c>
      <c r="D52" t="inlineStr">
        <is>
          <t>yes</t>
        </is>
      </c>
      <c r="E52" t="inlineStr">
        <is>
          <t/>
        </is>
      </c>
      <c r="F52" s="2" t="inlineStr">
        <is>
          <t>верига на добавената стойност|
верига за създаване на стойност|
верига на стойността</t>
        </is>
      </c>
      <c r="G52" s="2" t="inlineStr">
        <is>
          <t>3|
3|
3</t>
        </is>
      </c>
      <c r="H52" s="2" t="inlineStr">
        <is>
          <t xml:space="preserve">|
|
</t>
        </is>
      </c>
      <c r="I52" t="inlineStr">
        <is>
          <t>последователност от действия, които едно дружество предприема, за да създаде стойност, включително различните стъпки от веригата на доставки, но и допълнителни дейности като маркетинг, продажба и предоставяне на услуги</t>
        </is>
      </c>
      <c r="J52" s="2" t="inlineStr">
        <is>
          <t>hodnotový řetězec|
řetězec přidané hodnoty</t>
        </is>
      </c>
      <c r="K52" s="2" t="inlineStr">
        <is>
          <t>3|
3</t>
        </is>
      </c>
      <c r="L52" s="2" t="inlineStr">
        <is>
          <t xml:space="preserve">|
</t>
        </is>
      </c>
      <c r="M52" t="inlineStr">
        <is>
          <t>řetězec, který rozčleňuje podnik do jeho strategicky významných činností, aby bylo možné porozumět chování nákladů a poznat existující potenciální zdroje diferenciace</t>
        </is>
      </c>
      <c r="N52" s="2" t="inlineStr">
        <is>
          <t>værditilvækstkæde|
værdikæde</t>
        </is>
      </c>
      <c r="O52" s="2" t="inlineStr">
        <is>
          <t>3|
3</t>
        </is>
      </c>
      <c r="P52" s="2" t="inlineStr">
        <is>
          <t xml:space="preserve">|
</t>
        </is>
      </c>
      <c r="Q52" t="inlineStr">
        <is>
          <t>udtryk for den indbyrdes afhængige kæde af værdiskabende aktiviteter, der udføres i en virksomhed</t>
        </is>
      </c>
      <c r="R52" s="2" t="inlineStr">
        <is>
          <t>Wertschöpfungskette|
Wertkette</t>
        </is>
      </c>
      <c r="S52" s="2" t="inlineStr">
        <is>
          <t>3|
3</t>
        </is>
      </c>
      <c r="T52" s="2" t="inlineStr">
        <is>
          <t xml:space="preserve">|
</t>
        </is>
      </c>
      <c r="U52" t="inlineStr">
        <is>
          <t>Weg eines Produkts oder einer Dienstleistung vom Lieferanten (Beschaffung) über den Hersteller (Produktion) bis zum Endkunden und neuerdings bis zur Wiederverwendung oder Entsorgung</t>
        </is>
      </c>
      <c r="V52" s="2" t="inlineStr">
        <is>
          <t>αλυσίδα της προστιθεμένης αξίας|
αλυσίδα αξίας|
αξιακή αλυσίδα|
αλυσίδα δημιουργίας αξίας</t>
        </is>
      </c>
      <c r="W52" s="2" t="inlineStr">
        <is>
          <t>3|
3|
4|
3</t>
        </is>
      </c>
      <c r="X52" s="2" t="inlineStr">
        <is>
          <t xml:space="preserve">|
|
preferred|
</t>
        </is>
      </c>
      <c r="Y52" t="inlineStr">
        <is>
          <t>σύνολο των δραστηριοτήτων που απαιτούνται από 
μια επιχείρηση σε ένα συγκεκριμένο κλάδο παραγωγής προκειμένου να προσφερθεί στην αγορά 
ένα προϊόν ή υπηρεσία, από τη σύλληψη του προϊόντος μέχρι τη διανομή
του στην αγορά και όλα τα μεταξύ αυτών στάδια - όπως η προμήθεια πρώτων υλών, οι 
λειτουργίες παραγωγής και οι δραστηριότητες μάρκετινγκ</t>
        </is>
      </c>
      <c r="Z52" s="2" t="inlineStr">
        <is>
          <t>value-added chain|
value chain|
added value chain</t>
        </is>
      </c>
      <c r="AA52" s="2" t="inlineStr">
        <is>
          <t>3|
3|
3</t>
        </is>
      </c>
      <c r="AB52" s="2" t="inlineStr">
        <is>
          <t xml:space="preserve">|
preferred|
</t>
        </is>
      </c>
      <c r="AC52" t="inlineStr">
        <is>
          <t>sequence of activities that a firm undertakes to create value, including the various steps of the supply chain but also additional activities, such as marketing, sales, and service</t>
        </is>
      </c>
      <c r="AD52" s="2" t="inlineStr">
        <is>
          <t>cadena de valor|
cadena de valor añadido</t>
        </is>
      </c>
      <c r="AE52" s="2" t="inlineStr">
        <is>
          <t>3|
3</t>
        </is>
      </c>
      <c r="AF52" s="2" t="inlineStr">
        <is>
          <t xml:space="preserve">|
</t>
        </is>
      </c>
      <c r="AG52" t="inlineStr">
        <is>
          <t>Secuencia de actividades productivas, es decir, con valor añadido, que va desde la concepción del producto hasta su fabricación y comercialización.</t>
        </is>
      </c>
      <c r="AH52" s="2" t="inlineStr">
        <is>
          <t>väärtusahel|
lisaväärtusahel</t>
        </is>
      </c>
      <c r="AI52" s="2" t="inlineStr">
        <is>
          <t>3|
3</t>
        </is>
      </c>
      <c r="AJ52" s="2" t="inlineStr">
        <is>
          <t xml:space="preserve">|
</t>
        </is>
      </c>
      <c r="AK52" t="inlineStr">
        <is>
          <t>moodustub ettevõtte selliste tegevuste ketist, mille abil toodab ettevõte lisaväärtust ja konkureerib muude, klientidele samuti väärtusi tootvate ettevõtetega</t>
        </is>
      </c>
      <c r="AL52" s="2" t="inlineStr">
        <is>
          <t>arvoketju|
arvonlisäketju</t>
        </is>
      </c>
      <c r="AM52" s="2" t="inlineStr">
        <is>
          <t>3|
3</t>
        </is>
      </c>
      <c r="AN52" s="2" t="inlineStr">
        <is>
          <t xml:space="preserve">|
</t>
        </is>
      </c>
      <c r="AO52" t="inlineStr">
        <is>
          <t>tuotantoketjun eri osia yhdistämällä tuotettava asteittainen arvon lisäys</t>
        </is>
      </c>
      <c r="AP52" s="2" t="inlineStr">
        <is>
          <t>chaîne de valorisation|
chaîne de valeur</t>
        </is>
      </c>
      <c r="AQ52" s="2" t="inlineStr">
        <is>
          <t>2|
3</t>
        </is>
      </c>
      <c r="AR52" s="2" t="inlineStr">
        <is>
          <t xml:space="preserve">|
</t>
        </is>
      </c>
      <c r="AS52" t="inlineStr">
        <is>
          <t>concept utilisé en analyse stratégique permettant d'identifier, parmi l'ensemble des activités (services ou produits) qu'une entreprise doit mettre en œuvre pour satisfaire un secteur ou segment, une série d'activités génératrices de valeur et sources d'un avantage concurrentiel</t>
        </is>
      </c>
      <c r="AT52" s="2" t="inlineStr">
        <is>
          <t>slabhra breisluacha|
slabhra luacha|
luachshlabhra</t>
        </is>
      </c>
      <c r="AU52" s="2" t="inlineStr">
        <is>
          <t>3|
3|
3</t>
        </is>
      </c>
      <c r="AV52" s="2" t="inlineStr">
        <is>
          <t xml:space="preserve">|
|
</t>
        </is>
      </c>
      <c r="AW52" t="inlineStr">
        <is>
          <t/>
        </is>
      </c>
      <c r="AX52" s="2" t="inlineStr">
        <is>
          <t>lanac dodane vrijednosti|
lanac vrijednosti</t>
        </is>
      </c>
      <c r="AY52" s="2" t="inlineStr">
        <is>
          <t>3|
3</t>
        </is>
      </c>
      <c r="AZ52" s="2" t="inlineStr">
        <is>
          <t xml:space="preserve">|
</t>
        </is>
      </c>
      <c r="BA52" t="inlineStr">
        <is>
          <t>niz međusobno povezanih aktivnosti koje dodajući vrijednost sudjeluju u preobrazbi ulaznih vrijednosti u izlazne te u konačnici omogućuju postizanje konkurentske prednosti</t>
        </is>
      </c>
      <c r="BB52" s="2" t="inlineStr">
        <is>
          <t>hozzáadottérték-lánc|
értéklánc</t>
        </is>
      </c>
      <c r="BC52" s="2" t="inlineStr">
        <is>
          <t>3|
3</t>
        </is>
      </c>
      <c r="BD52" s="2" t="inlineStr">
        <is>
          <t xml:space="preserve">|
</t>
        </is>
      </c>
      <c r="BE52" t="inlineStr">
        <is>
          <t>A vállalati szervezeten belül egymást követő tevékenységek sora, amelyek minden eleme hozzáadott értéket hoz létre és így hozzájárul a végtermék értékéhez.</t>
        </is>
      </c>
      <c r="BF52" s="2" t="inlineStr">
        <is>
          <t>catena del valore aggiunto|
catena di valore|
catena del valore</t>
        </is>
      </c>
      <c r="BG52" s="2" t="inlineStr">
        <is>
          <t>3|
3|
3</t>
        </is>
      </c>
      <c r="BH52" s="2" t="inlineStr">
        <is>
          <t xml:space="preserve">|
|
</t>
        </is>
      </c>
      <c r="BI52" t="inlineStr">
        <is>
          <t>strumento di analisi competitiva che si basa sulla disaggregazione del sistema aziendale nelle sue attività strategicamente più rilevanti allo scopo di ridurne i costi e favorire la differenziazione produttiva</t>
        </is>
      </c>
      <c r="BJ52" s="2" t="inlineStr">
        <is>
          <t>pridėtinės vertės grandinė|
pridėtinės vertės kūrimo grandinė|
vertės grandinė</t>
        </is>
      </c>
      <c r="BK52" s="2" t="inlineStr">
        <is>
          <t>3|
3|
3</t>
        </is>
      </c>
      <c r="BL52" s="2" t="inlineStr">
        <is>
          <t xml:space="preserve">|
|
</t>
        </is>
      </c>
      <c r="BM52" t="inlineStr">
        <is>
          <t>vertę kuriančių veiksmų nuo proceso pradžios iki galutinio vartojimo visuma</t>
        </is>
      </c>
      <c r="BN52" s="2" t="inlineStr">
        <is>
          <t>vērtības ķēde|
pievienotās vērtības veidošanas ķēde|
pievienotās vērtības ķēde</t>
        </is>
      </c>
      <c r="BO52" s="2" t="inlineStr">
        <is>
          <t>3|
2|
3</t>
        </is>
      </c>
      <c r="BP52" s="2" t="inlineStr">
        <is>
          <t xml:space="preserve">|
|
</t>
        </is>
      </c>
      <c r="BQ52" t="inlineStr">
        <is>
          <t>virkne darbību, ko uzņēmums veic ar mērķi radīt produkta vai pakalpojuma pievienoto vērtību, tostarp ar dažādiem piegādes ķēdes posmiem saistītas darbības un tādas papildu darbības kā tirgvedība, pārdošana un pēcpārdošanas pakalpojumi</t>
        </is>
      </c>
      <c r="BR52" s="2" t="inlineStr">
        <is>
          <t>katina tal-valur|
katina tal-valur miżjud</t>
        </is>
      </c>
      <c r="BS52" s="2" t="inlineStr">
        <is>
          <t>3|
3</t>
        </is>
      </c>
      <c r="BT52" s="2" t="inlineStr">
        <is>
          <t xml:space="preserve">|
</t>
        </is>
      </c>
      <c r="BU52" t="inlineStr">
        <is>
          <t>sensiela ta' attivitajiet imwettqa minn intrapriża bl-għan li jinħoloq valur, inkluż id-diversi passi tal-katina tal-provvista u wkoll attivitajiet addizzjonali, bħall-kummerċjalizzazzjoni, il-bejgħ u s-servizzi</t>
        </is>
      </c>
      <c r="BV52" s="2" t="inlineStr">
        <is>
          <t>waardeketen|
toegevoegdewaardeketen</t>
        </is>
      </c>
      <c r="BW52" s="2" t="inlineStr">
        <is>
          <t>3|
3</t>
        </is>
      </c>
      <c r="BX52" s="2" t="inlineStr">
        <is>
          <t xml:space="preserve">|
</t>
        </is>
      </c>
      <c r="BY52" t="inlineStr">
        <is>
          <t>keten van bedrijfsactiviteiten waarbij achtereenvolgens waarde aan de producten wordt toegevoegd</t>
        </is>
      </c>
      <c r="BZ52" s="2" t="inlineStr">
        <is>
          <t>łańcuch wartości dodanej|
łańcuch wartości</t>
        </is>
      </c>
      <c r="CA52" s="2" t="inlineStr">
        <is>
          <t>3|
3</t>
        </is>
      </c>
      <c r="CB52" s="2" t="inlineStr">
        <is>
          <t xml:space="preserve">|
</t>
        </is>
      </c>
      <c r="CC52" t="inlineStr">
        <is>
          <t>koncepcja, która przedstawia działalność przedsiębiorstwa jako ciąg czynności powiązanych ze sobą w logiczną całość, podejmowanych w czasie wytwarzania wyrobu finalnego lub usługi, prowadzących do uzyskania wartości dodanej; firma jest rentowna, jeżeli tworzona przez nią wartość jest większa niż koszt wykonania czynności związanych z uzyskaniem wartości</t>
        </is>
      </c>
      <c r="CD52" s="2" t="inlineStr">
        <is>
          <t>cadeia de valor acrescentado|
cadeia de valor</t>
        </is>
      </c>
      <c r="CE52" s="2" t="inlineStr">
        <is>
          <t>3|
3</t>
        </is>
      </c>
      <c r="CF52" s="2" t="inlineStr">
        <is>
          <t xml:space="preserve">|
</t>
        </is>
      </c>
      <c r="CG52" t="inlineStr">
        <is>
          <t>Conjunto sequencial de atividades que uma empresa executa para transformar um produto ou serviço oferecido, cada uma das quais lhe acrescenta valor.</t>
        </is>
      </c>
      <c r="CH52" s="2" t="inlineStr">
        <is>
          <t>lanț valoric</t>
        </is>
      </c>
      <c r="CI52" s="2" t="inlineStr">
        <is>
          <t>3</t>
        </is>
      </c>
      <c r="CJ52" s="2" t="inlineStr">
        <is>
          <t/>
        </is>
      </c>
      <c r="CK52" t="inlineStr">
        <is>
          <t>instrument fundamental de management strategic, utilizat la nivelul unei firme sau al unui sector pentru a evalua costurile diferitelor activități, a diagnostica avantajul concurențial și a identifica metodele de amplificare a acestuia, alcătuit din activitățile generatoare de valoare și din marja valorică, determinată ca diferență dintre valoarea totală și costul colectiv al executării activităților valorice</t>
        </is>
      </c>
      <c r="CL52" s="2" t="inlineStr">
        <is>
          <t>hodnotový reťazec|
reťazec pridanej hodnoty</t>
        </is>
      </c>
      <c r="CM52" s="2" t="inlineStr">
        <is>
          <t>3|
3</t>
        </is>
      </c>
      <c r="CN52" s="2" t="inlineStr">
        <is>
          <t xml:space="preserve">|
</t>
        </is>
      </c>
      <c r="CO52" t="inlineStr">
        <is>
          <t>postupnosť produktívnych (hodnotu pridávajúcich) aktivít, ktoré vyúsťujú do finálnej produkcie a konečného užitia, kým produkčné siete zabezpečujú vzájomné väzby medzi firmami, ktoré tvoria súčasť príslušného hodnotového reťazca</t>
        </is>
      </c>
      <c r="CP52" s="2" t="inlineStr">
        <is>
          <t>vrednostna veriga|
veriga dodane vrednosti</t>
        </is>
      </c>
      <c r="CQ52" s="2" t="inlineStr">
        <is>
          <t>3|
3</t>
        </is>
      </c>
      <c r="CR52" s="2" t="inlineStr">
        <is>
          <t xml:space="preserve">|
</t>
        </is>
      </c>
      <c r="CS52" t="inlineStr">
        <is>
          <t>veriga medsebojno povezanih dejavnosti v organizaciji in dejavnosti v njenih povezavah z okoljem, ki prispevajo k razliki med dodano vrednostjo in ustreznimi nastalimi stroški</t>
        </is>
      </c>
      <c r="CT52" s="2" t="inlineStr">
        <is>
          <t>värdekedja|
mervärdeskedja</t>
        </is>
      </c>
      <c r="CU52" s="2" t="inlineStr">
        <is>
          <t>3|
3</t>
        </is>
      </c>
      <c r="CV52" s="2" t="inlineStr">
        <is>
          <t xml:space="preserve">|
</t>
        </is>
      </c>
      <c r="CW52" t="inlineStr">
        <is>
          <t>process som inbegriper företagets basfunktioner utveckling, produktion, marknadsföring etc.</t>
        </is>
      </c>
    </row>
    <row r="53">
      <c r="A53" s="1" t="str">
        <f>HYPERLINK("https://iate.europa.eu/entry/result/3578649/all", "3578649")</f>
        <v>3578649</v>
      </c>
      <c r="B53" t="inlineStr">
        <is>
          <t>ENERGY</t>
        </is>
      </c>
      <c r="C53" t="inlineStr">
        <is>
          <t>ENERGY|soft energy|soft energy|renewable energy</t>
        </is>
      </c>
      <c r="D53" t="inlineStr">
        <is>
          <t>yes</t>
        </is>
      </c>
      <c r="E53" t="inlineStr">
        <is>
          <t/>
        </is>
      </c>
      <c r="F53" t="inlineStr">
        <is>
          <t/>
        </is>
      </c>
      <c r="G53" t="inlineStr">
        <is>
          <t/>
        </is>
      </c>
      <c r="H53" t="inlineStr">
        <is>
          <t/>
        </is>
      </c>
      <c r="I53" t="inlineStr">
        <is>
          <t/>
        </is>
      </c>
      <c r="J53" s="2" t="inlineStr">
        <is>
          <t>samospotřebitel elektřiny z obnovitelných zdrojů</t>
        </is>
      </c>
      <c r="K53" s="2" t="inlineStr">
        <is>
          <t>3</t>
        </is>
      </c>
      <c r="L53" s="2" t="inlineStr">
        <is>
          <t/>
        </is>
      </c>
      <c r="M53" t="inlineStr">
        <is>
          <t>konečný zákazník, který vyrábí elektřinu z obnovitelných zdrojů pro svou vlastní spotřebu</t>
        </is>
      </c>
      <c r="N53" s="2" t="inlineStr">
        <is>
          <t>VE-egenforbruger</t>
        </is>
      </c>
      <c r="O53" s="2" t="inlineStr">
        <is>
          <t>3</t>
        </is>
      </c>
      <c r="P53" s="2" t="inlineStr">
        <is>
          <t/>
        </is>
      </c>
      <c r="Q53" t="inlineStr">
        <is>
          <t>slutkunde, der opererer på sin lokalitet inden for afgrænsede områder eller, hvis en medlemsstat tillader det, på andre lokaliteter, og som producerer vedvarende elektricitet til eget forbrug, og som kan lagre eller sælge egenproduceret vedvarende elektricitet, forudsat at disse aktiviteter — for så vidt angår andre VE-egenforbrugere end husholdninger — ikke udgør deres primære forretnings- eller erhvervsmæssige virksomhed</t>
        </is>
      </c>
      <c r="R53" s="2" t="inlineStr">
        <is>
          <t>Eigenversorger im Bereich erneuerbare Elektrizität</t>
        </is>
      </c>
      <c r="S53" s="2" t="inlineStr">
        <is>
          <t>3</t>
        </is>
      </c>
      <c r="T53" s="2" t="inlineStr">
        <is>
          <t/>
        </is>
      </c>
      <c r="U53" t="inlineStr">
        <is>
          <t>Endkunde, der an Ort und Stelle innerhalb definierter Grenzen oder, sofern die Mitgliedstaaten das gestatten, an einem anderen Ort für die Eigenversorgung erneuerbare Elektrizität erzeugt sowie eigenerzeugte erneuerbare Elektrizität speichern und verkaufen darf, sofern es sich bei diesen Tätigkeiten – im Falle gewerblicher Eigenversorger im Bereich erneuerbare Elektrizität – nicht um die gewerbliche oder berufliche Haupttätigkeit handelt</t>
        </is>
      </c>
      <c r="V53" s="2" t="inlineStr">
        <is>
          <t>αυτοκαταναλωτής ενέργειας από ανανεώσιμες πηγές</t>
        </is>
      </c>
      <c r="W53" s="2" t="inlineStr">
        <is>
          <t>3</t>
        </is>
      </c>
      <c r="X53" s="2" t="inlineStr">
        <is>
          <t/>
        </is>
      </c>
      <c r="Y53" t="inlineStr">
        <is>
          <t>Ο τελικός πελάτης ο οποίος λειτουργεί εντός των εγκαταστάσεών του που βρίσκονται εντός καθορισμένων ορίων ή, όπου επιτρέπεται από κράτος μέλος, σε άλλες εγκαταστάσεις, και ο οποίος παράγει ηλεκτρική ενέργεια από ανανεώσιμες πηγές για τις δικές του ανάγκες και μπορεί να αποθηκεύει ή να πωλεί αυτοπαραγόμενη ηλεκτρική ενέργεια από ανανεώσιμες πηγές, υπό την προϋπόθεση ότι, για τους μη οικιακούς αυτοκαταναλωτές ενέργειας από ανανεώσιμες πηγές, οι δραστηριότητες αυτές δεν αποτελούν την κύρια εμπορική ή επαγγελματική δραστηριότητά τους.</t>
        </is>
      </c>
      <c r="Z53" s="2" t="inlineStr">
        <is>
          <t>renewables self-consumer|
renewable self-consumer</t>
        </is>
      </c>
      <c r="AA53" s="2" t="inlineStr">
        <is>
          <t>3|
1</t>
        </is>
      </c>
      <c r="AB53" s="2" t="inlineStr">
        <is>
          <t xml:space="preserve">|
</t>
        </is>
      </c>
      <c r="AC53" t="inlineStr">
        <is>
          <t>final customer operating within its premises located within confined boundaries or, where permitted by a Member State, within other premises, who generates renewable electricity for its own consumption, and who may store or sell self-generated renewable electricity, provided that, for a non-household renewables self-consumer, those activities do not constitute its primary commercial or professional activity</t>
        </is>
      </c>
      <c r="AD53" t="inlineStr">
        <is>
          <t/>
        </is>
      </c>
      <c r="AE53" t="inlineStr">
        <is>
          <t/>
        </is>
      </c>
      <c r="AF53" t="inlineStr">
        <is>
          <t/>
        </is>
      </c>
      <c r="AG53" t="inlineStr">
        <is>
          <t/>
        </is>
      </c>
      <c r="AH53" s="2" t="inlineStr">
        <is>
          <t>oma tarbeks toodetud taastuvenergia tarbija</t>
        </is>
      </c>
      <c r="AI53" s="2" t="inlineStr">
        <is>
          <t>3</t>
        </is>
      </c>
      <c r="AJ53" s="2" t="inlineStr">
        <is>
          <t/>
        </is>
      </c>
      <c r="AK53" t="inlineStr">
        <is>
          <t>lõpptarbija, kes tegutseb kindlaksmääratud piirides asuvas valduses, või kui liikmesriigid seda lubavad, muus valduses, ja toodab taastuvelektrit oma tarbeks ning kes võib salvestada ja müüa oma toodetud taastuvelektrit, tingimusel et sellise oma tarbeks toodetud taastuvenergia tarbija puhul, kes ei ole kodutarbija, ei ole kõnealune tegevus tema peamine äri- või kutsetegevus</t>
        </is>
      </c>
      <c r="AL53" s="2" t="inlineStr">
        <is>
          <t>itse tuotettua uusiutuvaa energiaa käyttävä kuluttaja</t>
        </is>
      </c>
      <c r="AM53" s="2" t="inlineStr">
        <is>
          <t>3</t>
        </is>
      </c>
      <c r="AN53" s="2" t="inlineStr">
        <is>
          <t/>
        </is>
      </c>
      <c r="AO53" t="inlineStr">
        <is>
          <t>Loppukäyttäjä, joka toimii omissa tiloissaan rajatulla alueella tai jäsenvaltion niin salliessa muissa tiloissa ja joka tuottaa uusiutuvista energialähteistä sähköä omaan kulutukseen ja joka voi varastoida tai myydä uusiutuvista energialähteistä itse tuottamaansa sähköä, edellyttäen että muun kuin itse tuotettua uusiutuvaa energiaa käyttävän kotitalouskuluttajan kyseinen toiminta ei ole hänen ensisijaista kaupallista tai ammatillista toimintaansa.</t>
        </is>
      </c>
      <c r="AP53" s="2" t="inlineStr">
        <is>
          <t>autoconsommateur d'énergie renouvelable</t>
        </is>
      </c>
      <c r="AQ53" s="2" t="inlineStr">
        <is>
          <t>3</t>
        </is>
      </c>
      <c r="AR53" s="2" t="inlineStr">
        <is>
          <t/>
        </is>
      </c>
      <c r="AS53" t="inlineStr">
        <is>
          <t>client final qui exerce ses activités dans ses propres locaux, à l'intérieur d'une zone limitée, ou, lorsqu'un État membre l'autorise, dans d'autres locaux, qui produit de l'électricité renouvelable pour sa propre consommation, et qui peut stocker ou vendre de l'électricité renouvelable qu'il a lui-même produite, à condition que ces activités ne constituent pas, pour l'autoconsommateur d'énergies renouvelables qui n'est pas un ménage, son activité professionnelle ou commerciale principale</t>
        </is>
      </c>
      <c r="AT53" t="inlineStr">
        <is>
          <t/>
        </is>
      </c>
      <c r="AU53" t="inlineStr">
        <is>
          <t/>
        </is>
      </c>
      <c r="AV53" t="inlineStr">
        <is>
          <t/>
        </is>
      </c>
      <c r="AW53" t="inlineStr">
        <is>
          <t/>
        </is>
      </c>
      <c r="AX53" t="inlineStr">
        <is>
          <t/>
        </is>
      </c>
      <c r="AY53" t="inlineStr">
        <is>
          <t/>
        </is>
      </c>
      <c r="AZ53" t="inlineStr">
        <is>
          <t/>
        </is>
      </c>
      <c r="BA53" t="inlineStr">
        <is>
          <t/>
        </is>
      </c>
      <c r="BB53" t="inlineStr">
        <is>
          <t/>
        </is>
      </c>
      <c r="BC53" t="inlineStr">
        <is>
          <t/>
        </is>
      </c>
      <c r="BD53" t="inlineStr">
        <is>
          <t/>
        </is>
      </c>
      <c r="BE53" t="inlineStr">
        <is>
          <t/>
        </is>
      </c>
      <c r="BF53" s="2" t="inlineStr">
        <is>
          <t>autoconsumatore di energia rinnovabile</t>
        </is>
      </c>
      <c r="BG53" s="2" t="inlineStr">
        <is>
          <t>3</t>
        </is>
      </c>
      <c r="BH53" s="2" t="inlineStr">
        <is>
          <t/>
        </is>
      </c>
      <c r="BI53" t="inlineStr">
        <is>
          <t>cliente finale che, operando in propri siti situati entro confini definiti o, se consentito da uno Stato membro, in altri siti, produce energia elettrica rinnovabile per il proprio consumo e può immagazzinare o vendere energia elettrica rinnovabile autoprodotta purché, per un autoconsumatore di energia rinnovabile diverso dai nuclei familiari, tali attività non costituiscano l'attività commerciale o professionale principale;</t>
        </is>
      </c>
      <c r="BJ53" s="2" t="inlineStr">
        <is>
          <t>iš atsinaujinančiųjų išteklių pasigamintos energijos vartotojas</t>
        </is>
      </c>
      <c r="BK53" s="2" t="inlineStr">
        <is>
          <t>3</t>
        </is>
      </c>
      <c r="BL53" s="2" t="inlineStr">
        <is>
          <t/>
        </is>
      </c>
      <c r="BM53" t="inlineStr">
        <is>
          <t>galutinis vartotojas, kuris veikia savo apibrėžtų ribų patalpose arba, kai valstybės narės leidžia, kitose patalpose, kuris iš atsinaujinančiųjų išteklių gamina elektros energiją savo reikmėms ir kuris iš atsinaujinančiųjų išteklių pasigamintą elektros energiją gali kaupti ir parduoti, jeigu tokia veikla nebuitiniams iš atsinaujinančiųjų išteklių pasigamintos energijos vartotojams nėra jų pagrindinė komercinė arba profesinė veikla</t>
        </is>
      </c>
      <c r="BN53" s="2" t="inlineStr">
        <is>
          <t>no atjaunojamajiem energoresursiem iegūtas enerģijas pašpatērētājs|
atjaunīgo energoresursu pašpatērētājs</t>
        </is>
      </c>
      <c r="BO53" s="2" t="inlineStr">
        <is>
          <t>3|
3</t>
        </is>
      </c>
      <c r="BP53" s="2" t="inlineStr">
        <is>
          <t>|
preferred</t>
        </is>
      </c>
      <c r="BQ53" t="inlineStr">
        <is>
          <t>galalietotājs, kurš darbojas savā teritorijā, kas atrodas noteiktās robežās, vai, ja dalībvalstis to atļauj, citā teritorijā, un kuri ražo atjaunojamo elektroenerģiju pašu patēriņam un kuri var uzkrāt vai pārdot pašražoto atjaunojamo elektroenerģiju, ar noteikumu, ka attiecībā uz no atjaunojamajiem energoresursiem iegūtas enerģijas pašpatērētājam, kas nav mājsaimniecību patērētājs, šīs darbības nav primārā saimnieciskā vai profesionālā darbība</t>
        </is>
      </c>
      <c r="BR53" s="2" t="inlineStr">
        <is>
          <t>awtokonsumatur ta' sorsi rinnovabbli</t>
        </is>
      </c>
      <c r="BS53" s="2" t="inlineStr">
        <is>
          <t>3</t>
        </is>
      </c>
      <c r="BT53" s="2" t="inlineStr">
        <is>
          <t/>
        </is>
      </c>
      <c r="BU53" t="inlineStr">
        <is>
          <t>klijent finali li jopera fil-bini tiegħu li jkun jinsab fi ħdan konfini limitati jew, fejn ikun permess mill-Istati Membri, f'binjiet oħra, li jiġġenera elettriku rinnovabbli għall-konsum tiegħu stess, u li jista' jaħżen jew jbigħ l-elettriku rinnovabbli ġġenerat minnu stess, dment li, għall-awtokonsumaturi ta' sorsi rinnovabbli li mhumiex unitajiet domestiċi, dawk l-attivitajiet ma jikkostitwixxux l-attività kummerċjali jew professjonali primarja tagħhom</t>
        </is>
      </c>
      <c r="BV53" s="2" t="inlineStr">
        <is>
          <t>zelfverbruikers van hernieuwbare energie</t>
        </is>
      </c>
      <c r="BW53" s="2" t="inlineStr">
        <is>
          <t>3</t>
        </is>
      </c>
      <c r="BX53" s="2" t="inlineStr">
        <is>
          <t/>
        </is>
      </c>
      <c r="BY53" t="inlineStr">
        <is>
          <t>een eindafnemer die actief is op zijn afgebakende locatie of, indien een lidstaat dat toestaat, op andere locaties, die voor eigen verbruik hernieuwbare elektriciteit opwekt en zelfopgewekte hernieuwbare elektriciteit mag opslaan of verkopen, op voorwaarde dat dit voor een niet-huishoudelijke zelfverbruiker hernieuwbare energie niet zijn primaire commerciële of professionele activiteit is</t>
        </is>
      </c>
      <c r="BZ53" s="2" t="inlineStr">
        <is>
          <t>prosument energii odnawialnej</t>
        </is>
      </c>
      <c r="CA53" s="2" t="inlineStr">
        <is>
          <t>3</t>
        </is>
      </c>
      <c r="CB53" s="2" t="inlineStr">
        <is>
          <t/>
        </is>
      </c>
      <c r="CC53" t="inlineStr">
        <is>
          <t>odbiorca końcowy, który wytwarza odnawialną energię elektryczną na własne potrzeby oraz który może magazynować lub sprzedawać samodzielnie wytworzoną energię elektryczną, pod warunkiem że w przypadku prosumenta energii odnawialnej, niebędącego gospodarstwem domowym, działania te nie stanowią jego podstawowej działalności handlowej lub zawodowej</t>
        </is>
      </c>
      <c r="CD53" s="2" t="inlineStr">
        <is>
          <t>autoconsumidor de energia renovável</t>
        </is>
      </c>
      <c r="CE53" s="2" t="inlineStr">
        <is>
          <t>3</t>
        </is>
      </c>
      <c r="CF53" s="2" t="inlineStr">
        <is>
          <t/>
        </is>
      </c>
      <c r="CG53" t="inlineStr">
        <is>
          <t>Consumidor final que produz eletricidade renovável para consumo próprio, e que pode armazenar ou vender eletricidade renovável de produção própria, desde que, para os autoconsumidores de energia renovável não domésticos, essas atividades não constituam a sua principal atividade comercial ou profissional.</t>
        </is>
      </c>
      <c r="CH53" s="2" t="inlineStr">
        <is>
          <t>autoconsumator de energie din surse regenerabile</t>
        </is>
      </c>
      <c r="CI53" s="2" t="inlineStr">
        <is>
          <t>3</t>
        </is>
      </c>
      <c r="CJ53" s="2" t="inlineStr">
        <is>
          <t/>
        </is>
      </c>
      <c r="CK53" t="inlineStr">
        <is>
          <t>consumator final care produce energie din surse regenerabile pentru propriul consum și care poate stoca și vinde energie electrică din surse regenerabile autoprodusă, cu condiția ca, în cazul autoconsumatorilor necasnici de energie din surse regenerabile, aceste activități să nu constituie activitatea lor comercială sau profesională primară</t>
        </is>
      </c>
      <c r="CL53" s="2" t="inlineStr">
        <is>
          <t>samospotrebiteľ energie z obnoviteľných zdrojov</t>
        </is>
      </c>
      <c r="CM53" s="2" t="inlineStr">
        <is>
          <t>3</t>
        </is>
      </c>
      <c r="CN53" s="2" t="inlineStr">
        <is>
          <t/>
        </is>
      </c>
      <c r="CO53" t="inlineStr">
        <is>
          <t>koncový odberateľ, ktorý vyrába elektrinu z obnoviteľných zdrojov pre vlastnú potrebu, pričom môže samovyrobenú elektrinu z obnoviteľných zdrojov skladovať alebo predávať</t>
        </is>
      </c>
      <c r="CP53" s="2" t="inlineStr">
        <is>
          <t>samooskrbovalec z energijo iz obnovljivih virov</t>
        </is>
      </c>
      <c r="CQ53" s="2" t="inlineStr">
        <is>
          <t>3</t>
        </is>
      </c>
      <c r="CR53" s="2" t="inlineStr">
        <is>
          <t/>
        </is>
      </c>
      <c r="CS53" t="inlineStr">
        <is>
          <t>končni odjemalec, ki deluje na svoji posesti, nahajajoči se znotraj omejenih okvirov ali, kadar mu to dovoli država članica, na drugi posesti, ki proizvaja električno energijo iz obnovljivih virov za svojo lastno porabo in ki lahko shranjuje ali prodaja lastno proizvedeno električno energijo iz obnovljivih virov, če navedene dejavnosti negospodinjskim samooskrbovalcem z energijo iz obnovljivih virov ne predstavljajo osnovne poslovne ali poklicne dejavnosti</t>
        </is>
      </c>
      <c r="CT53" s="2" t="inlineStr">
        <is>
          <t>egenanvändare av förnybar energi</t>
        </is>
      </c>
      <c r="CU53" s="2" t="inlineStr">
        <is>
          <t>3</t>
        </is>
      </c>
      <c r="CV53" s="2" t="inlineStr">
        <is>
          <t/>
        </is>
      </c>
      <c r="CW53" t="inlineStr">
        <is>
          <t>slutkund som är verksam inom den egna fastigheten vilken är belägen på ett avgränsat område, eller, om en medlemsstat tillåter detta, på annan plats, och som producerar förnybar el för egen användning och som får lagra eller sälja egenproducerad förnybar el, förutsatt, för en egenanvändare av förnybar energi som inte är ett hushåll, att denna verksamhet inte är dess primära kommersiella verksamhet eller yrkesverksamhet</t>
        </is>
      </c>
    </row>
    <row r="54">
      <c r="A54" s="1" t="str">
        <f>HYPERLINK("https://iate.europa.eu/entry/result/858171/all", "858171")</f>
        <v>858171</v>
      </c>
      <c r="B54" t="inlineStr">
        <is>
          <t>INTERNATIONAL RELATIONS;SCIENCE;EUROPEAN UNION;ENVIRONMENT</t>
        </is>
      </c>
      <c r="C54" t="inlineStr">
        <is>
          <t>INTERNATIONAL RELATIONS|international affairs|international agreement;SCIENCE|natural and applied sciences|life sciences;EUROPEAN UNION|European construction|EU relations;ENVIRONMENT</t>
        </is>
      </c>
      <c r="D54" t="inlineStr">
        <is>
          <t>yes</t>
        </is>
      </c>
      <c r="E54" t="inlineStr">
        <is>
          <t/>
        </is>
      </c>
      <c r="F54" s="2" t="inlineStr">
        <is>
          <t>Конвенция за биологичното разнообразие</t>
        </is>
      </c>
      <c r="G54" s="2" t="inlineStr">
        <is>
          <t>4</t>
        </is>
      </c>
      <c r="H54" s="2" t="inlineStr">
        <is>
          <t/>
        </is>
      </c>
      <c r="I54" t="inlineStr">
        <is>
          <t/>
        </is>
      </c>
      <c r="J54" s="2" t="inlineStr">
        <is>
          <t>Úmluva o biologické rozmanitosti</t>
        </is>
      </c>
      <c r="K54" s="2" t="inlineStr">
        <is>
          <t>4</t>
        </is>
      </c>
      <c r="L54" s="2" t="inlineStr">
        <is>
          <t/>
        </is>
      </c>
      <c r="M54" t="inlineStr">
        <is>
          <t>úmluva podepsaná na Konferenci OSN o životním prostředí a rozvoji v Rio de Janeiru v červnu 1992, jejímž cílem je ochrana biologické rozmanitosti</t>
        </is>
      </c>
      <c r="N54" s="2" t="inlineStr">
        <is>
          <t>biodiversitetskonventionen|
konvention om den biologiske mangfoldighed|
CBD</t>
        </is>
      </c>
      <c r="O54" s="2" t="inlineStr">
        <is>
          <t>4|
4|
4</t>
        </is>
      </c>
      <c r="P54" s="2" t="inlineStr">
        <is>
          <t xml:space="preserve">|
|
</t>
        </is>
      </c>
      <c r="Q54" t="inlineStr">
        <is>
          <t/>
        </is>
      </c>
      <c r="R54" s="2" t="inlineStr">
        <is>
          <t>Übereinkommen über die biologische Vielfalt|
Biodiversitätskonvention|
CBD</t>
        </is>
      </c>
      <c r="S54" s="2" t="inlineStr">
        <is>
          <t>3|
2|
3</t>
        </is>
      </c>
      <c r="T54" s="2" t="inlineStr">
        <is>
          <t xml:space="preserve">|
|
</t>
        </is>
      </c>
      <c r="U54" t="inlineStr">
        <is>
          <t/>
        </is>
      </c>
      <c r="V54" s="2" t="inlineStr">
        <is>
          <t>Σύμβαση για τη βιολογική ποικιλότητα|
ΣΒΠ|
Σύμβαση για τη βιολογική ποικιλομορφία</t>
        </is>
      </c>
      <c r="W54" s="2" t="inlineStr">
        <is>
          <t>4|
3|
3</t>
        </is>
      </c>
      <c r="X54" s="2" t="inlineStr">
        <is>
          <t xml:space="preserve">preferred|
|
</t>
        </is>
      </c>
      <c r="Y54" t="inlineStr">
        <is>
          <t/>
        </is>
      </c>
      <c r="Z54" s="2" t="inlineStr">
        <is>
          <t>Convention for Biological Diversity|
CBD|
UNCBD|
Convention on Biological Diversity|
Biodiversity Convention</t>
        </is>
      </c>
      <c r="AA54" s="2" t="inlineStr">
        <is>
          <t>1|
4|
1|
4|
1</t>
        </is>
      </c>
      <c r="AB54" s="2" t="inlineStr">
        <is>
          <t xml:space="preserve">|
|
|
|
</t>
        </is>
      </c>
      <c r="AC54" t="inlineStr">
        <is>
          <t>convention adopted at the 1992 Earth Summit in Rio establishing three main goals: the conservation of biological diversity, the sustainable use of its components, and the fair and equitable sharing of the benefits from the use of genetic resources</t>
        </is>
      </c>
      <c r="AD54" s="2" t="inlineStr">
        <is>
          <t>CDB|
Convenio sobre la Diversidad Biológica</t>
        </is>
      </c>
      <c r="AE54" s="2" t="inlineStr">
        <is>
          <t>3|
4</t>
        </is>
      </c>
      <c r="AF54" s="2" t="inlineStr">
        <is>
          <t xml:space="preserve">|
</t>
        </is>
      </c>
      <c r="AG54" t="inlineStr">
        <is>
          <t>Tratado internacional jurídicamente vinculante con tres objetivos principales: la conservación de la &lt;a href="https://iate.europa.eu/entry/result/781392/es" target="_blank"&gt;diversidad biológica&lt;/a&gt;, la utilización sostenible de sus componentes y la participación justa y equitativa en los beneficios que se deriven de la utilización de los recursos genéticos. Su objetivo general es promover medidas que conduzcan a un futuro sostenible.</t>
        </is>
      </c>
      <c r="AH54" s="2" t="inlineStr">
        <is>
          <t>bioloogilise mitmekesisuse konventsioon</t>
        </is>
      </c>
      <c r="AI54" s="2" t="inlineStr">
        <is>
          <t>3</t>
        </is>
      </c>
      <c r="AJ54" s="2" t="inlineStr">
        <is>
          <t/>
        </is>
      </c>
      <c r="AK54" t="inlineStr">
        <is>
          <t>1992. aastal Rio de Janeiros toimunud maailma tippkohtumisel vastu võetud konventsioon, mis sisaldab kolme peamist eesmärki: 
&lt;i&gt;bioloogilise mitmekesisuse&lt;/i&gt; &lt;a href="/entry/result/781392/all" id="ENTRY_TO_ENTRY_CONVERTER" target="_blank"&gt;IATE:781392&lt;/a&gt; kaitse, selle komponentide säästev kasutamine ning geneetiliste ressursside kasutamisest tuleneva kasu aus ja õiglane jagamine</t>
        </is>
      </c>
      <c r="AL54" s="2" t="inlineStr">
        <is>
          <t>biologista monimuotoisuutta koskeva yleissopimus|
biodiversiteettisopimus</t>
        </is>
      </c>
      <c r="AM54" s="2" t="inlineStr">
        <is>
          <t>4|
3</t>
        </is>
      </c>
      <c r="AN54" s="2" t="inlineStr">
        <is>
          <t xml:space="preserve">|
</t>
        </is>
      </c>
      <c r="AO54" t="inlineStr">
        <is>
          <t/>
        </is>
      </c>
      <c r="AP54" s="2" t="inlineStr">
        <is>
          <t>Convention sur la diversité biologique|
CDB</t>
        </is>
      </c>
      <c r="AQ54" s="2" t="inlineStr">
        <is>
          <t>3|
3</t>
        </is>
      </c>
      <c r="AR54" s="2" t="inlineStr">
        <is>
          <t xml:space="preserve">|
</t>
        </is>
      </c>
      <c r="AS54" t="inlineStr">
        <is>
          <t>accord international établi par les Nations unies pour préserver la &lt;a href="https://iate.europa.eu/entry/result/781392/fr" target="_blank"&gt;diversité biologique&lt;/a&gt; du monde entier en poursuivant trois objectifs principaux: conserver la biodiversité, favoriser son utilisation durable et assurer un partage équitable des bénéfices liés à l’exploitation des ressources génétiques.</t>
        </is>
      </c>
      <c r="AT54" s="2" t="inlineStr">
        <is>
          <t>Coinbhinsiún maidir leis an Éagsúlacht Bhitheolaíoch|
an Coinbhinsiún maidir leis an mBithéagsúlacht</t>
        </is>
      </c>
      <c r="AU54" s="2" t="inlineStr">
        <is>
          <t>3|
3</t>
        </is>
      </c>
      <c r="AV54" s="2" t="inlineStr">
        <is>
          <t>|
preferred</t>
        </is>
      </c>
      <c r="AW54" t="inlineStr">
        <is>
          <t/>
        </is>
      </c>
      <c r="AX54" s="2" t="inlineStr">
        <is>
          <t>Konvencija o biološkoj raznolikosti</t>
        </is>
      </c>
      <c r="AY54" s="2" t="inlineStr">
        <is>
          <t>4</t>
        </is>
      </c>
      <c r="AZ54" s="2" t="inlineStr">
        <is>
          <t/>
        </is>
      </c>
      <c r="BA54" t="inlineStr">
        <is>
          <t/>
        </is>
      </c>
      <c r="BB54" s="2" t="inlineStr">
        <is>
          <t>Biológiai Sokféleség Egyezmény|
a biológiai sokféleségről szóló egyezmény</t>
        </is>
      </c>
      <c r="BC54" s="2" t="inlineStr">
        <is>
          <t>4|
3</t>
        </is>
      </c>
      <c r="BD54" s="2" t="inlineStr">
        <is>
          <t xml:space="preserve">preferred|
</t>
        </is>
      </c>
      <c r="BE54" t="inlineStr">
        <is>
          <t>Az ENSZ 1992-ben Rio de Janeiróban rendezett Környezet és Fejlődés Konferenciáján elfogadott egyezmény, amelynek célja a biológiai sokféleség megőrzése, komponenseinek fenntartható használata, a genetikai erőforrások hasznosításából származó előnyök igazságos és méltányos elosztása, beleértve a genetikai erőforrásokhoz való megfelelő hozzáférhetőséget, technológiák átadását és pénzeszközök biztosítását.</t>
        </is>
      </c>
      <c r="BF54" s="2" t="inlineStr">
        <is>
          <t>Convenzione sulla biodiversità|
CBD|
convenzione sulla diversità biologica</t>
        </is>
      </c>
      <c r="BG54" s="2" t="inlineStr">
        <is>
          <t>3|
3|
3</t>
        </is>
      </c>
      <c r="BH54" s="2" t="inlineStr">
        <is>
          <t xml:space="preserve">|
|
</t>
        </is>
      </c>
      <c r="BI54" t="inlineStr">
        <is>
          <t>convenzione delle Nazioni Unite, firmata a Rio de Janeiro nel giugno 1992, che si pone tre obiettivi:la conservazione della diversità biologica (vale a dire la varietà degli esseri viventi presenti sulla Terra); l’uso sostenibile delle componenti della diversità biologica; la ripartizione giusta ed equa dei vantaggi derivanti dallo sfruttamento delle risorse genetiche</t>
        </is>
      </c>
      <c r="BJ54" s="2" t="inlineStr">
        <is>
          <t>Biologinės įvairovės konvencija|
BĮK</t>
        </is>
      </c>
      <c r="BK54" s="2" t="inlineStr">
        <is>
          <t>3|
3</t>
        </is>
      </c>
      <c r="BL54" s="2" t="inlineStr">
        <is>
          <t xml:space="preserve">|
</t>
        </is>
      </c>
      <c r="BM54" t="inlineStr">
        <is>
          <t>1992 m. Rio įvykusioje Jungtinių Tautų konferencijoje dėl aplinkos ir vystymosi priimta konvencija, kurioje nustatyti trys pagrindiniai tikslai: biologinės įvairovės išsaugojimas ir tvarus jos komponentų naudojimas, sąžiningas bei teisingas naudos, gaunamos naudojant genetinius išteklius, pasidalijimas</t>
        </is>
      </c>
      <c r="BN54" s="2" t="inlineStr">
        <is>
          <t>Konvencija par bioloģisko daudzveidību|
Biodaudzveidības konvencija|
KBD</t>
        </is>
      </c>
      <c r="BO54" s="2" t="inlineStr">
        <is>
          <t>3|
3|
3</t>
        </is>
      </c>
      <c r="BP54" s="2" t="inlineStr">
        <is>
          <t xml:space="preserve">|
|
</t>
        </is>
      </c>
      <c r="BQ54" t="inlineStr">
        <is>
          <t>starptautiska konvencija, kuras uzdevumi ir bioloģiskās daudzveidības saglabāšana, dzīvās dabas ilgtspējīga izmantošana un godīga un līdztiesīga ģenētisko resursu patērēšanā iegūto labumu sadale, ietverot gan pienācīgu pieeju ģenētiskajiem resursiem, gan atbilstošu tehnoloģiju nodošanu, ņemot vērā visas tiesības uz šiem resursiem un tehnoloģijām, gan pienācīgu finansēšanu</t>
        </is>
      </c>
      <c r="BR54" s="2" t="inlineStr">
        <is>
          <t>KDB|
Konvenzjoni dwar id-Diversità Bijoloġika</t>
        </is>
      </c>
      <c r="BS54" s="2" t="inlineStr">
        <is>
          <t>2|
3</t>
        </is>
      </c>
      <c r="BT54" s="2" t="inlineStr">
        <is>
          <t xml:space="preserve">|
</t>
        </is>
      </c>
      <c r="BU54" t="inlineStr">
        <is>
          <t>konvenzjoni li daħlet fis-seħħ fl-1993 li għandha tliet objettivi prinċipali: il-konservazzjoni tad-diversità bijoloġika, l-użu sostenibbli tal-komponenti tad-diversità bijoloġika u t-tqassim ġust u ekwu tal-benefiċċji li jirriżultaw mill-użu tar-riżorsi ġenetiċi</t>
        </is>
      </c>
      <c r="BV54" s="2" t="inlineStr">
        <is>
          <t>Verdrag inzake biologische diversiteit|
VBD|
Biodiversiteitsverdrag</t>
        </is>
      </c>
      <c r="BW54" s="2" t="inlineStr">
        <is>
          <t>4|
3|
3</t>
        </is>
      </c>
      <c r="BX54" s="2" t="inlineStr">
        <is>
          <t xml:space="preserve">|
|
</t>
        </is>
      </c>
      <c r="BY54" t="inlineStr">
        <is>
          <t>verdrag uit 1992 met als doel: het behoud van de biologische diversiteit, het duurzame gebruik van bestanddelen daarvan en de eerlijke en billijke verdeling van de voordelen voortvloeiende uit het gebruik van genetische rijkdommen</t>
        </is>
      </c>
      <c r="BZ54" s="2" t="inlineStr">
        <is>
          <t>Konwencja o różnorodności biologicznej|
CBD</t>
        </is>
      </c>
      <c r="CA54" s="2" t="inlineStr">
        <is>
          <t>3|
3</t>
        </is>
      </c>
      <c r="CB54" s="2" t="inlineStr">
        <is>
          <t xml:space="preserve">|
</t>
        </is>
      </c>
      <c r="CC54" t="inlineStr">
        <is>
          <t>---</t>
        </is>
      </c>
      <c r="CD54" s="2" t="inlineStr">
        <is>
          <t>CDB|
Convenção sobre a Diversidade Biológica|
Convenção sobre a Biodiversidade</t>
        </is>
      </c>
      <c r="CE54" s="2" t="inlineStr">
        <is>
          <t>4|
4|
3</t>
        </is>
      </c>
      <c r="CF54" s="2" t="inlineStr">
        <is>
          <t xml:space="preserve">|
|
</t>
        </is>
      </c>
      <c r="CG54" t="inlineStr">
        <is>
          <t>Rio de Janeiro, 05.06.1992. 
&lt;br&gt;Concluída no quadro da Organização das Nações Unidas (ONU). 
&lt;br&gt;Aprovada, em nome da Comunidade Económica Europeia, pela Decisão 93/626/CEE do Conselho, de 25.10.1993. 
&lt;br&gt;Aprovada para ratificação por Portugal pelo Decreto n.º 21/93, de 21 de Junho. 
&lt;br&gt;Entrada em vigor na ordem internacional: 29.12.1993. 
&lt;br&gt;Entrada em vigor relativamente a Portugal: 21.03.1994. 
&lt;p&gt;Para mais informações sobre a Convenção, ver sítio da Convenção (en): &lt;a href="http://www.cbd.int/convention/" target="_blank"&gt;http://www.cbd.int/convention/&lt;/a&gt; [22.09.2010].&lt;/p&gt;</t>
        </is>
      </c>
      <c r="CH54" s="2" t="inlineStr">
        <is>
          <t>CBD|
Convenția privind diversitatea biologică</t>
        </is>
      </c>
      <c r="CI54" s="2" t="inlineStr">
        <is>
          <t>3|
4</t>
        </is>
      </c>
      <c r="CJ54" s="2" t="inlineStr">
        <is>
          <t xml:space="preserve">|
</t>
        </is>
      </c>
      <c r="CK54" t="inlineStr">
        <is>
          <t>Semnată în 1992 la Rio de Janeiro, Convenția privind diversitatea biologică vizează următoarele obiective principale: conservarea diversității biologice, utilizarea durabilă a componentelor sale și împărțirea corectă și echitabilă a beneficiilor ce rezultă din utilizarea resurselor genetice.</t>
        </is>
      </c>
      <c r="CL54" s="2" t="inlineStr">
        <is>
          <t>Dohovor o biologickej diverzite|
DBD</t>
        </is>
      </c>
      <c r="CM54" s="2" t="inlineStr">
        <is>
          <t>3|
2</t>
        </is>
      </c>
      <c r="CN54" s="2" t="inlineStr">
        <is>
          <t xml:space="preserve">|
</t>
        </is>
      </c>
      <c r="CO54" t="inlineStr">
        <is>
          <t/>
        </is>
      </c>
      <c r="CP54" s="2" t="inlineStr">
        <is>
          <t>Konvencija o biološki raznovrstnosti</t>
        </is>
      </c>
      <c r="CQ54" s="2" t="inlineStr">
        <is>
          <t>4</t>
        </is>
      </c>
      <c r="CR54" s="2" t="inlineStr">
        <is>
          <t/>
        </is>
      </c>
      <c r="CS54" t="inlineStr">
        <is>
          <t>sprejeta v Riu de Janeiru 5. junija 1992, njeni cilji so: ohranjanje biološke raznovrstnosti, trajnostna uporaba njenih sestavnih delov ter poštena in pravična delitev koristi od uporabe genetskih virov skupaj z ustreznim dostopom do njih in primernim prenosom ustreznih tehnologij ob upoštevanju vseh pravic do teh virov in tehnologij ter s primernim financiranjem</t>
        </is>
      </c>
      <c r="CT54" s="2" t="inlineStr">
        <is>
          <t>konventionen om biologisk mångfald</t>
        </is>
      </c>
      <c r="CU54" s="2" t="inlineStr">
        <is>
          <t>4</t>
        </is>
      </c>
      <c r="CV54" s="2" t="inlineStr">
        <is>
          <t/>
        </is>
      </c>
      <c r="CW54" t="inlineStr">
        <is>
          <t>Konvention som syftar till bevarande av den biologiska mångfalden, ett långsiktigt hållbart nyttjande av mångfaldens beståndsdelar samt en rättvis fördelning av de nyttigheter som kan vinnas ur genetiska resurser.</t>
        </is>
      </c>
    </row>
    <row r="55">
      <c r="A55" s="1" t="str">
        <f>HYPERLINK("https://iate.europa.eu/entry/result/1155402/all", "1155402")</f>
        <v>1155402</v>
      </c>
      <c r="B55" t="inlineStr">
        <is>
          <t>PRODUCTION, TECHNOLOGY AND RESEARCH;ENERGY;ENVIRONMENT</t>
        </is>
      </c>
      <c r="C55" t="inlineStr">
        <is>
          <t>PRODUCTION, TECHNOLOGY AND RESEARCH|technology and technical regulations;ENERGY|soft energy;ENVIRONMENT</t>
        </is>
      </c>
      <c r="D55" t="inlineStr">
        <is>
          <t>yes</t>
        </is>
      </c>
      <c r="E55" t="inlineStr">
        <is>
          <t/>
        </is>
      </c>
      <c r="F55" t="inlineStr">
        <is>
          <t/>
        </is>
      </c>
      <c r="G55" t="inlineStr">
        <is>
          <t/>
        </is>
      </c>
      <c r="H55" t="inlineStr">
        <is>
          <t/>
        </is>
      </c>
      <c r="I55" t="inlineStr">
        <is>
          <t/>
        </is>
      </c>
      <c r="J55" s="2" t="inlineStr">
        <is>
          <t>akumulace tepla</t>
        </is>
      </c>
      <c r="K55" s="2" t="inlineStr">
        <is>
          <t>3</t>
        </is>
      </c>
      <c r="L55" s="2" t="inlineStr">
        <is>
          <t/>
        </is>
      </c>
      <c r="M55" t="inlineStr">
        <is>
          <t>schopnost nashromáždit a uchovat v určitém časovém úseku teplo</t>
        </is>
      </c>
      <c r="N55" s="2" t="inlineStr">
        <is>
          <t>termisk energilagring|
termisk lagring|
lagring af termisk energi</t>
        </is>
      </c>
      <c r="O55" s="2" t="inlineStr">
        <is>
          <t>3|
3|
3</t>
        </is>
      </c>
      <c r="P55" s="2" t="inlineStr">
        <is>
          <t xml:space="preserve">|
|
</t>
        </is>
      </c>
      <c r="Q55" t="inlineStr">
        <is>
          <t>teknologi, der lagrer varmeenergi gennem opvamning eller køling af et lagringsmedie, så den lagrede energi kan anvendes senere til opvamnings- eller kølingsapplikationer og energifproduktion</t>
        </is>
      </c>
      <c r="R55" s="2" t="inlineStr">
        <is>
          <t>Wärmespeicherung|
thermische Energie</t>
        </is>
      </c>
      <c r="S55" s="2" t="inlineStr">
        <is>
          <t>3|
3</t>
        </is>
      </c>
      <c r="T55" s="2" t="inlineStr">
        <is>
          <t xml:space="preserve">|
</t>
        </is>
      </c>
      <c r="U55" t="inlineStr">
        <is>
          <t>Technologie, die den Transfer und die Speicherung von Wärmeenergie sowie den Erhalt einer Energiemenge (warm oder kalt) für eine spätere Nutzung (Heizung, Kühlung oder Energieproduktion) ermöglicht</t>
        </is>
      </c>
      <c r="V55" s="2" t="inlineStr">
        <is>
          <t>αποθήκευση (συσσώρευση θερμότητας|
αποθήκευση (συσσώρευση) θερμότητας|
αποθήκευση θερμότητας</t>
        </is>
      </c>
      <c r="W55" s="2" t="inlineStr">
        <is>
          <t>3|
3|
3</t>
        </is>
      </c>
      <c r="X55" s="2" t="inlineStr">
        <is>
          <t xml:space="preserve">|
|
</t>
        </is>
      </c>
      <c r="Y55" t="inlineStr">
        <is>
          <t/>
        </is>
      </c>
      <c r="Z55" s="2" t="inlineStr">
        <is>
          <t>TES|
thermal energy storage|
thermal storage|
heat storage</t>
        </is>
      </c>
      <c r="AA55" s="2" t="inlineStr">
        <is>
          <t>3|
3|
3|
1</t>
        </is>
      </c>
      <c r="AB55" s="2" t="inlineStr">
        <is>
          <t xml:space="preserve">|
|
|
</t>
        </is>
      </c>
      <c r="AC55" t="inlineStr">
        <is>
          <t>technology that stocks thermal energy by heating or cooling a storage medium so that the stored energy can be used at a later time for heating and cooling applications and power generation</t>
        </is>
      </c>
      <c r="AD55" s="2" t="inlineStr">
        <is>
          <t>almacenaje del calor|
acumulación de calor|
almacenamiento de calor</t>
        </is>
      </c>
      <c r="AE55" s="2" t="inlineStr">
        <is>
          <t>3|
3|
3</t>
        </is>
      </c>
      <c r="AF55" s="2" t="inlineStr">
        <is>
          <t xml:space="preserve">|
|
</t>
        </is>
      </c>
      <c r="AG55" t="inlineStr">
        <is>
          <t/>
        </is>
      </c>
      <c r="AH55" s="2" t="inlineStr">
        <is>
          <t>soojussalvestus|
soojuse salvestamine</t>
        </is>
      </c>
      <c r="AI55" s="2" t="inlineStr">
        <is>
          <t>3|
3</t>
        </is>
      </c>
      <c r="AJ55" s="2" t="inlineStr">
        <is>
          <t xml:space="preserve">|
</t>
        </is>
      </c>
      <c r="AK55" t="inlineStr">
        <is>
          <t>tehnoloogia, kus soojendatakse või jahutatakse soojuskandjat eesmärgiga seda hiljem kasutada kütmiseks või jahutamiseks või elektri tootmiseks</t>
        </is>
      </c>
      <c r="AL55" s="2" t="inlineStr">
        <is>
          <t>lämpövarastointi|
lämpöenergian varastointi|
lämmön varastointi</t>
        </is>
      </c>
      <c r="AM55" s="2" t="inlineStr">
        <is>
          <t>3|
3|
3</t>
        </is>
      </c>
      <c r="AN55" s="2" t="inlineStr">
        <is>
          <t xml:space="preserve">|
|
</t>
        </is>
      </c>
      <c r="AO55" t="inlineStr">
        <is>
          <t>"Paikka, jossa lämpöenergiaa voidaan varastoida myöhempää käyttöä varten."</t>
        </is>
      </c>
      <c r="AP55" s="2" t="inlineStr">
        <is>
          <t>stockage thermique|
stockage d'énergie thermique|
stockage de l’énergie thermique|
TES</t>
        </is>
      </c>
      <c r="AQ55" s="2" t="inlineStr">
        <is>
          <t>3|
3|
3|
2</t>
        </is>
      </c>
      <c r="AR55" s="2" t="inlineStr">
        <is>
          <t xml:space="preserve">|
|
|
</t>
        </is>
      </c>
      <c r="AS55" t="inlineStr">
        <is>
          <t>technologie qui permet le transfert et le stockage de l'énergie thermique dans un système et qui consiste à préserver une quantité d’énergie (chaleur ou froid) pour une utilisation ultérieure (chauffage, refroidissement ou production d'énergie)</t>
        </is>
      </c>
      <c r="AT55" s="2" t="inlineStr">
        <is>
          <t>teirmeastóráil</t>
        </is>
      </c>
      <c r="AU55" s="2" t="inlineStr">
        <is>
          <t>3</t>
        </is>
      </c>
      <c r="AV55" s="2" t="inlineStr">
        <is>
          <t/>
        </is>
      </c>
      <c r="AW55" t="inlineStr">
        <is>
          <t/>
        </is>
      </c>
      <c r="AX55" t="inlineStr">
        <is>
          <t/>
        </is>
      </c>
      <c r="AY55" t="inlineStr">
        <is>
          <t/>
        </is>
      </c>
      <c r="AZ55" t="inlineStr">
        <is>
          <t/>
        </is>
      </c>
      <c r="BA55" t="inlineStr">
        <is>
          <t/>
        </is>
      </c>
      <c r="BB55" s="2" t="inlineStr">
        <is>
          <t>hőtárolás|
hőenergia-tárolás|
TES</t>
        </is>
      </c>
      <c r="BC55" s="2" t="inlineStr">
        <is>
          <t>3|
3|
3</t>
        </is>
      </c>
      <c r="BD55" s="2" t="inlineStr">
        <is>
          <t xml:space="preserve">|
|
</t>
        </is>
      </c>
      <c r="BE55" t="inlineStr">
        <is>
          <t>Valamilyen közegben összegyűjtött hőenergia tárolási eljárás, amely később fűtésre, hűtésre vagy energiaátalakításra használható.</t>
        </is>
      </c>
      <c r="BF55" s="2" t="inlineStr">
        <is>
          <t>accumulo di calore|
stoccaggio di energia termica|
accumulo termico</t>
        </is>
      </c>
      <c r="BG55" s="2" t="inlineStr">
        <is>
          <t>3|
3|
3</t>
        </is>
      </c>
      <c r="BH55" s="2" t="inlineStr">
        <is>
          <t xml:space="preserve">|
|
</t>
        </is>
      </c>
      <c r="BI55" t="inlineStr">
        <is>
          <t>tecnologia che permette di
immagazzinare energia termica (anche frigorifera)
e di restituirla successivamente a fini di riscaldamento, raffreddamento o produzione di energia elettrica</t>
        </is>
      </c>
      <c r="BJ55" s="2" t="inlineStr">
        <is>
          <t>šiluminės energijos kaupimas|
šiluminės energijos saugojimas</t>
        </is>
      </c>
      <c r="BK55" s="2" t="inlineStr">
        <is>
          <t>3|
3</t>
        </is>
      </c>
      <c r="BL55" s="2" t="inlineStr">
        <is>
          <t xml:space="preserve">preferred|
</t>
        </is>
      </c>
      <c r="BM55" t="inlineStr">
        <is>
          <t>technologija, kai šilumos energija kaupiama ir saugoma izoliuotoje talpoje siekiant ją vėliau panaudoti šildymui, vėsinimui arba elektros energijai gaminti</t>
        </is>
      </c>
      <c r="BN55" s="2" t="inlineStr">
        <is>
          <t>siltumenerģijas uzkrāšana|
siltuma akumulācija</t>
        </is>
      </c>
      <c r="BO55" s="2" t="inlineStr">
        <is>
          <t>3|
3</t>
        </is>
      </c>
      <c r="BP55" s="2" t="inlineStr">
        <is>
          <t xml:space="preserve">|
</t>
        </is>
      </c>
      <c r="BQ55" t="inlineStr">
        <is>
          <t/>
        </is>
      </c>
      <c r="BR55" s="2" t="inlineStr">
        <is>
          <t>ħżin tal-enerġija termali|
ħżin termali</t>
        </is>
      </c>
      <c r="BS55" s="2" t="inlineStr">
        <is>
          <t>3|
3</t>
        </is>
      </c>
      <c r="BT55" s="2" t="inlineStr">
        <is>
          <t xml:space="preserve">|
</t>
        </is>
      </c>
      <c r="BU55" t="inlineStr">
        <is>
          <t>teknoloġija li taħżen l-enerġija termali billi ssaħħan jew tkessaħ mezz tal-ħżin sabiex l-enerġija maħżuna tkun tista' tintuża aktar tard għal applikazzjonijiet ta' tisħin u tkessiħ u għall-ġenerazzjoni tal-elettriku</t>
        </is>
      </c>
      <c r="BV55" s="2" t="inlineStr">
        <is>
          <t>warmteopslag|
opslag van warmte|
warmteaccumulatie|
thermische energieopslag</t>
        </is>
      </c>
      <c r="BW55" s="2" t="inlineStr">
        <is>
          <t>3|
3|
3|
3</t>
        </is>
      </c>
      <c r="BX55" s="2" t="inlineStr">
        <is>
          <t xml:space="preserve">|
|
|
</t>
        </is>
      </c>
      <c r="BY55" t="inlineStr">
        <is>
          <t>opslaan van warmte voor gebruik later</t>
        </is>
      </c>
      <c r="BZ55" s="2" t="inlineStr">
        <is>
          <t>przechowywanie energii cieplnej</t>
        </is>
      </c>
      <c r="CA55" s="2" t="inlineStr">
        <is>
          <t>3</t>
        </is>
      </c>
      <c r="CB55" s="2" t="inlineStr">
        <is>
          <t/>
        </is>
      </c>
      <c r="CC55" t="inlineStr">
        <is>
          <t/>
        </is>
      </c>
      <c r="CD55" s="2" t="inlineStr">
        <is>
          <t>armazenamento de energia térmica|
armazenamento térmico</t>
        </is>
      </c>
      <c r="CE55" s="2" t="inlineStr">
        <is>
          <t>3|
3</t>
        </is>
      </c>
      <c r="CF55" s="2" t="inlineStr">
        <is>
          <t>|
proposed</t>
        </is>
      </c>
      <c r="CG55" t="inlineStr">
        <is>
          <t/>
        </is>
      </c>
      <c r="CH55" s="2" t="inlineStr">
        <is>
          <t>stocare a energiei termice</t>
        </is>
      </c>
      <c r="CI55" s="2" t="inlineStr">
        <is>
          <t>3</t>
        </is>
      </c>
      <c r="CJ55" s="2" t="inlineStr">
        <is>
          <t/>
        </is>
      </c>
      <c r="CK55" t="inlineStr">
        <is>
          <t/>
        </is>
      </c>
      <c r="CL55" t="inlineStr">
        <is>
          <t/>
        </is>
      </c>
      <c r="CM55" t="inlineStr">
        <is>
          <t/>
        </is>
      </c>
      <c r="CN55" t="inlineStr">
        <is>
          <t/>
        </is>
      </c>
      <c r="CO55" t="inlineStr">
        <is>
          <t/>
        </is>
      </c>
      <c r="CP55" s="2" t="inlineStr">
        <is>
          <t>shranjevanje toplote|
shranjevalnik toplote</t>
        </is>
      </c>
      <c r="CQ55" s="2" t="inlineStr">
        <is>
          <t>3|
3</t>
        </is>
      </c>
      <c r="CR55" s="2" t="inlineStr">
        <is>
          <t xml:space="preserve">|
</t>
        </is>
      </c>
      <c r="CS55" t="inlineStr">
        <is>
          <t/>
        </is>
      </c>
      <c r="CT55" s="2" t="inlineStr">
        <is>
          <t>värmelagring|
värmeenergilagring|
värmeackumulering</t>
        </is>
      </c>
      <c r="CU55" s="2" t="inlineStr">
        <is>
          <t>3|
3|
3</t>
        </is>
      </c>
      <c r="CV55" s="2" t="inlineStr">
        <is>
          <t>|
|
admitted</t>
        </is>
      </c>
      <c r="CW55" t="inlineStr">
        <is>
          <t>&lt;div&gt;energilagring i form av ökning av ett materials eller ett ämnes energiinnehåll genom tillförsel av värme&lt;/div&gt;</t>
        </is>
      </c>
    </row>
    <row r="56">
      <c r="A56" s="1" t="str">
        <f>HYPERLINK("https://iate.europa.eu/entry/result/3581620/all", "3581620")</f>
        <v>3581620</v>
      </c>
      <c r="B56" t="inlineStr">
        <is>
          <t>ENERGY</t>
        </is>
      </c>
      <c r="C56" t="inlineStr">
        <is>
          <t>ENERGY|soft energy|soft energy|renewable energy</t>
        </is>
      </c>
      <c r="D56" t="inlineStr">
        <is>
          <t>yes</t>
        </is>
      </c>
      <c r="E56" t="inlineStr">
        <is>
          <t/>
        </is>
      </c>
      <c r="F56" t="inlineStr">
        <is>
          <t/>
        </is>
      </c>
      <c r="G56" t="inlineStr">
        <is>
          <t/>
        </is>
      </c>
      <c r="H56" t="inlineStr">
        <is>
          <t/>
        </is>
      </c>
      <c r="I56" t="inlineStr">
        <is>
          <t/>
        </is>
      </c>
      <c r="J56" t="inlineStr">
        <is>
          <t/>
        </is>
      </c>
      <c r="K56" t="inlineStr">
        <is>
          <t/>
        </is>
      </c>
      <c r="L56" t="inlineStr">
        <is>
          <t/>
        </is>
      </c>
      <c r="M56" t="inlineStr">
        <is>
          <t/>
        </is>
      </c>
      <c r="N56" s="2" t="inlineStr">
        <is>
          <t>omgivelsesenergi|
omgivende energi</t>
        </is>
      </c>
      <c r="O56" s="2" t="inlineStr">
        <is>
          <t>3|
3</t>
        </is>
      </c>
      <c r="P56" s="2" t="inlineStr">
        <is>
          <t xml:space="preserve">|
</t>
        </is>
      </c>
      <c r="Q56" t="inlineStr">
        <is>
          <t>naturligt forekommende termisk energi og energi akkumuleret i miljøet med indskrænkede grænser, som kan lagres i den omgivende luft, med undtagelse af i afgangsluft, eller i overflade- eller spildevand</t>
        </is>
      </c>
      <c r="R56" s="2" t="inlineStr">
        <is>
          <t>Umgebungsenergie</t>
        </is>
      </c>
      <c r="S56" s="2" t="inlineStr">
        <is>
          <t>3</t>
        </is>
      </c>
      <c r="T56" s="2" t="inlineStr">
        <is>
          <t/>
        </is>
      </c>
      <c r="U56" t="inlineStr">
        <is>
          <t>natürlich vorkommende thermische Energie und in der Umwelt innerhalb eines begrenzten Gebiets angesammelte Energie, die in der Umgebungsluft, mit Ausnahme von Abluft, oder in Oberflächengewässern oder Abwässern gespeichert sein kann</t>
        </is>
      </c>
      <c r="V56" t="inlineStr">
        <is>
          <t/>
        </is>
      </c>
      <c r="W56" t="inlineStr">
        <is>
          <t/>
        </is>
      </c>
      <c r="X56" t="inlineStr">
        <is>
          <t/>
        </is>
      </c>
      <c r="Y56" t="inlineStr">
        <is>
          <t/>
        </is>
      </c>
      <c r="Z56" s="2" t="inlineStr">
        <is>
          <t>ambient energy</t>
        </is>
      </c>
      <c r="AA56" s="2" t="inlineStr">
        <is>
          <t>3</t>
        </is>
      </c>
      <c r="AB56" s="2" t="inlineStr">
        <is>
          <t/>
        </is>
      </c>
      <c r="AC56" t="inlineStr">
        <is>
          <t>naturally occurring thermal energy and energy accumulated in the environment with constrained boundaries, which can be stored in the ambient air, excluding in exhaust air, or in surface or sewage water</t>
        </is>
      </c>
      <c r="AD56" t="inlineStr">
        <is>
          <t/>
        </is>
      </c>
      <c r="AE56" t="inlineStr">
        <is>
          <t/>
        </is>
      </c>
      <c r="AF56" t="inlineStr">
        <is>
          <t/>
        </is>
      </c>
      <c r="AG56" t="inlineStr">
        <is>
          <t/>
        </is>
      </c>
      <c r="AH56" s="2" t="inlineStr">
        <is>
          <t>ümbritseva keskkonna energia</t>
        </is>
      </c>
      <c r="AI56" s="2" t="inlineStr">
        <is>
          <t>3</t>
        </is>
      </c>
      <c r="AJ56" s="2" t="inlineStr">
        <is>
          <t/>
        </is>
      </c>
      <c r="AK56" t="inlineStr">
        <is>
          <t>looduslik soojusenergia ja keskkonda piiratud alal
kogunenud energia, mida on võimalik salvestada ümbritsevas õhus (välja arvatud
heitõhk), pinna- või reovees</t>
        </is>
      </c>
      <c r="AL56" s="2" t="inlineStr">
        <is>
          <t>ympäristön energia|
ympäröivä energia</t>
        </is>
      </c>
      <c r="AM56" s="2" t="inlineStr">
        <is>
          <t>3|
3</t>
        </is>
      </c>
      <c r="AN56" s="2" t="inlineStr">
        <is>
          <t xml:space="preserve">|
</t>
        </is>
      </c>
      <c r="AO56" t="inlineStr">
        <is>
          <t>Luonnollisesti esiintyvää lämpöenergiaa ja ympäristöön rajoitettuihin tiloihin keräytynyttä energiaa, joka voi olla varastoituna ympäröivään ilmaan, poistoilma pois lukien, pintaveteen tai jäteveteen.</t>
        </is>
      </c>
      <c r="AP56" s="2" t="inlineStr">
        <is>
          <t>énergie ambiante</t>
        </is>
      </c>
      <c r="AQ56" s="2" t="inlineStr">
        <is>
          <t>3</t>
        </is>
      </c>
      <c r="AR56" s="2" t="inlineStr">
        <is>
          <t/>
        </is>
      </c>
      <c r="AS56" t="inlineStr">
        <is>
          <t>énergie thermique naturellement présente et énergie accumulée dans un environnement fermé, qui peut être emmagasinée dans l'air ambiant, hors air extrait, dans les eaux de surface ou dans les eaux usées</t>
        </is>
      </c>
      <c r="AT56" t="inlineStr">
        <is>
          <t/>
        </is>
      </c>
      <c r="AU56" t="inlineStr">
        <is>
          <t/>
        </is>
      </c>
      <c r="AV56" t="inlineStr">
        <is>
          <t/>
        </is>
      </c>
      <c r="AW56" t="inlineStr">
        <is>
          <t/>
        </is>
      </c>
      <c r="AX56" t="inlineStr">
        <is>
          <t/>
        </is>
      </c>
      <c r="AY56" t="inlineStr">
        <is>
          <t/>
        </is>
      </c>
      <c r="AZ56" t="inlineStr">
        <is>
          <t/>
        </is>
      </c>
      <c r="BA56" t="inlineStr">
        <is>
          <t/>
        </is>
      </c>
      <c r="BB56" s="2" t="inlineStr">
        <is>
          <t>környezeti energia</t>
        </is>
      </c>
      <c r="BC56" s="2" t="inlineStr">
        <is>
          <t>3</t>
        </is>
      </c>
      <c r="BD56" s="2" t="inlineStr">
        <is>
          <t/>
        </is>
      </c>
      <c r="BE56" t="inlineStr">
        <is>
          <t>természetes módon előforduló hőenergia, illetve a környezetben meghatározott határokon belül felhalmozódott olyan energia, amely a környezeti levegőben – a távozó levegő kivételével –, felszíni vízben vagy szennyvízben tárolható</t>
        </is>
      </c>
      <c r="BF56" s="2" t="inlineStr">
        <is>
          <t>energia dell'ambiente|
energia ambientale|
energia ambiente</t>
        </is>
      </c>
      <c r="BG56" s="2" t="inlineStr">
        <is>
          <t>3|
3|
3</t>
        </is>
      </c>
      <c r="BH56" s="2" t="inlineStr">
        <is>
          <t xml:space="preserve">|
|
</t>
        </is>
      </c>
      <c r="BI56" t="inlineStr">
        <is>
          <t>energia termica naturalmente disponibile ed energia accumulata in ambienti confinati, che può essere immagazzinata nell'aria dell'ambiente, esclusa l'aria esausta, o nelle acque superficiali o reflue</t>
        </is>
      </c>
      <c r="BJ56" s="2" t="inlineStr">
        <is>
          <t>aplinkos energija</t>
        </is>
      </c>
      <c r="BK56" s="2" t="inlineStr">
        <is>
          <t>3</t>
        </is>
      </c>
      <c r="BL56" s="2" t="inlineStr">
        <is>
          <t/>
        </is>
      </c>
      <c r="BM56" t="inlineStr">
        <is>
          <t>natūraliai susidaranti šiluminė energija ir apribotoje aplinkoje susikaupusi energija, kuri gali būti susikaupusi aplinkos ore, išskyrus šalinamą orą, paviršiniame vandenyje arba nuotekose</t>
        </is>
      </c>
      <c r="BN56" s="2" t="inlineStr">
        <is>
          <t>apkārtējās vides enerģija</t>
        </is>
      </c>
      <c r="BO56" s="2" t="inlineStr">
        <is>
          <t>3</t>
        </is>
      </c>
      <c r="BP56" s="2" t="inlineStr">
        <is>
          <t/>
        </is>
      </c>
      <c r="BQ56" t="inlineStr">
        <is>
          <t>dabā sastopama siltumenerģija un norobežotā vidē uzkrāta enerģija, ko var uzkrāt apkārtējā gaisā, izņemot izplūdes gaisu, vai virszemes ūdeņos, vai notekūdeņos</t>
        </is>
      </c>
      <c r="BR56" s="2" t="inlineStr">
        <is>
          <t>enerġija ambjentali</t>
        </is>
      </c>
      <c r="BS56" s="2" t="inlineStr">
        <is>
          <t>3</t>
        </is>
      </c>
      <c r="BT56" s="2" t="inlineStr">
        <is>
          <t/>
        </is>
      </c>
      <c r="BU56" t="inlineStr">
        <is>
          <t>enerġija termali naturali u enerġija akkumulata fl-ambjent b'konfini limitati, li tista' tinħażen fl-arja ambjentali minbarra fl-arja tal-egżost, jew fl-ilma tal-wiċċ jew tad-drenaġġ</t>
        </is>
      </c>
      <c r="BV56" s="2" t="inlineStr">
        <is>
          <t>omgevingsenergie</t>
        </is>
      </c>
      <c r="BW56" s="2" t="inlineStr">
        <is>
          <t>3</t>
        </is>
      </c>
      <c r="BX56" s="2" t="inlineStr">
        <is>
          <t/>
        </is>
      </c>
      <c r="BY56" t="inlineStr">
        <is>
          <t>van nature voorkomende thermische energie en geaccumuleerde energie in het milieu met afgebakende grenzen, die in de omgevingslucht, met uitzondering van afvoerlucht, of in oppervlakte- of rioolwater kan worden opgeslagen</t>
        </is>
      </c>
      <c r="BZ56" s="2" t="inlineStr">
        <is>
          <t>energia otoczenia</t>
        </is>
      </c>
      <c r="CA56" s="2" t="inlineStr">
        <is>
          <t>3</t>
        </is>
      </c>
      <c r="CB56" s="2" t="inlineStr">
        <is>
          <t/>
        </is>
      </c>
      <c r="CC56" t="inlineStr">
        <is>
          <t>naturalnie występująca energia termiczna i energia skumulowana w środowisku o określonych granicach, która może znajdować się w powietrzu otoczenia, z wyłączeniem powietrza wylotowego, lub w wodzie powierzchniowej lub ściekach</t>
        </is>
      </c>
      <c r="CD56" s="2" t="inlineStr">
        <is>
          <t>energia ambiente</t>
        </is>
      </c>
      <c r="CE56" s="2" t="inlineStr">
        <is>
          <t>3</t>
        </is>
      </c>
      <c r="CF56" s="2" t="inlineStr">
        <is>
          <t/>
        </is>
      </c>
      <c r="CG56" t="inlineStr">
        <is>
          <t>Nos termos da Diretiva (UE) 2018/2001, a energia térmica natural e a energia acumulada no ambiente com limites confinados, que pode ser armazenada no ar ambiente, exceto no ar de exaustão, nas águas de superfície ou residuais.</t>
        </is>
      </c>
      <c r="CH56" t="inlineStr">
        <is>
          <t/>
        </is>
      </c>
      <c r="CI56" t="inlineStr">
        <is>
          <t/>
        </is>
      </c>
      <c r="CJ56" t="inlineStr">
        <is>
          <t/>
        </is>
      </c>
      <c r="CK56" t="inlineStr">
        <is>
          <t/>
        </is>
      </c>
      <c r="CL56" t="inlineStr">
        <is>
          <t/>
        </is>
      </c>
      <c r="CM56" t="inlineStr">
        <is>
          <t/>
        </is>
      </c>
      <c r="CN56" t="inlineStr">
        <is>
          <t/>
        </is>
      </c>
      <c r="CO56" t="inlineStr">
        <is>
          <t/>
        </is>
      </c>
      <c r="CP56" s="2" t="inlineStr">
        <is>
          <t>energija okolice</t>
        </is>
      </c>
      <c r="CQ56" s="2" t="inlineStr">
        <is>
          <t>3</t>
        </is>
      </c>
      <c r="CR56" s="2" t="inlineStr">
        <is>
          <t/>
        </is>
      </c>
      <c r="CS56" t="inlineStr">
        <is>
          <t>naravna toplotna energija in energija, nakopičena v omejenem prostoru, ki se lahko shranjuje v zunanjem zraku, z izjemo izpušnega zraka, ali v površinski ali odpadni vodi</t>
        </is>
      </c>
      <c r="CT56" s="2" t="inlineStr">
        <is>
          <t>omgivningsenergi</t>
        </is>
      </c>
      <c r="CU56" s="2" t="inlineStr">
        <is>
          <t>3</t>
        </is>
      </c>
      <c r="CV56" s="2" t="inlineStr">
        <is>
          <t/>
        </is>
      </c>
      <c r="CW56" t="inlineStr">
        <is>
          <t>naturligt förekommande värmeenergi och energi som ackumulerats inom ett avgränsat område, som kan lagras i omgivningsluften, dock inte i frånluft, eller i yt- eller avloppsvatten</t>
        </is>
      </c>
    </row>
    <row r="57">
      <c r="A57" s="1" t="str">
        <f>HYPERLINK("https://iate.europa.eu/entry/result/3591790/all", "3591790")</f>
        <v>3591790</v>
      </c>
      <c r="B57" t="inlineStr">
        <is>
          <t>ENERGY;EUROPEAN UNION</t>
        </is>
      </c>
      <c r="C57" t="inlineStr">
        <is>
          <t>ENERGY|soft energy|soft energy|renewable energy;EUROPEAN UNION|EU finance|EU financing</t>
        </is>
      </c>
      <c r="D57" t="inlineStr">
        <is>
          <t>yes</t>
        </is>
      </c>
      <c r="E57" t="inlineStr">
        <is>
          <t/>
        </is>
      </c>
      <c r="F57" t="inlineStr">
        <is>
          <t/>
        </is>
      </c>
      <c r="G57" t="inlineStr">
        <is>
          <t/>
        </is>
      </c>
      <c r="H57" t="inlineStr">
        <is>
          <t/>
        </is>
      </c>
      <c r="I57" t="inlineStr">
        <is>
          <t/>
        </is>
      </c>
      <c r="J57" s="2" t="inlineStr">
        <is>
          <t>mechanismus pro financování energie z obnovitelných zdrojů</t>
        </is>
      </c>
      <c r="K57" s="2" t="inlineStr">
        <is>
          <t>3</t>
        </is>
      </c>
      <c r="L57" s="2" t="inlineStr">
        <is>
          <t/>
        </is>
      </c>
      <c r="M57" t="inlineStr">
        <is>
          <t/>
        </is>
      </c>
      <c r="N57" s="2" t="inlineStr">
        <is>
          <t>EU-finansieringsmekanisme for vedvarende energi|
finansieringsmekanisme for vedvarende energi</t>
        </is>
      </c>
      <c r="O57" s="2" t="inlineStr">
        <is>
          <t>3|
3</t>
        </is>
      </c>
      <c r="P57" s="2" t="inlineStr">
        <is>
          <t xml:space="preserve">|
</t>
        </is>
      </c>
      <c r="Q57" t="inlineStr">
        <is>
          <t>mekanisme, der støtter udbredelsen af vedvarende energi i hele Unionen ved
at yde støtte til nye projekter på området og bidrage til den befordrende ramme
for forbedret udnyttelse af EU-midler til formålet</t>
        </is>
      </c>
      <c r="R57" s="2" t="inlineStr">
        <is>
          <t>Finanzierungsmechanismus für erneuerbare Energie|
Finanzierungsmechanismus der Union für erneuerbare Energie</t>
        </is>
      </c>
      <c r="S57" s="2" t="inlineStr">
        <is>
          <t>3|
3</t>
        </is>
      </c>
      <c r="T57" s="2" t="inlineStr">
        <is>
          <t xml:space="preserve">|
</t>
        </is>
      </c>
      <c r="U57" t="inlineStr">
        <is>
          <t>Mechanismus, der den Einsatz erneuerbarer Energie (und neuer Projekte in diesem Bereich) in der gesamten Union unterstützt, um Lücken zum indikativen Zielpfad der Union zu schließen, und der einen Beitrag zum Regulierungsrahmen leistet</t>
        </is>
      </c>
      <c r="V57" s="2" t="inlineStr">
        <is>
          <t>μηχανισμός χρηματοδότησης της Ένωσης για την ενέργεια από ανανεώσιμες πηγές</t>
        </is>
      </c>
      <c r="W57" s="2" t="inlineStr">
        <is>
          <t>3</t>
        </is>
      </c>
      <c r="X57" s="2" t="inlineStr">
        <is>
          <t/>
        </is>
      </c>
      <c r="Y57" t="inlineStr">
        <is>
          <t/>
        </is>
      </c>
      <c r="Z57" s="2" t="inlineStr">
        <is>
          <t>renewable energy financing mechanism|
Union renewable energy financing mechanism</t>
        </is>
      </c>
      <c r="AA57" s="2" t="inlineStr">
        <is>
          <t>4|
3</t>
        </is>
      </c>
      <c r="AB57" s="2" t="inlineStr">
        <is>
          <t xml:space="preserve">|
</t>
        </is>
      </c>
      <c r="AC57" t="inlineStr">
        <is>
          <t>mechanism that supports
renewable energy deployment across the EU, providing support for new
renewable energy projects with the aim of covering a gap in the indicative EU trajectory (the ‘gap filling function’) and contributing to the enabling
framework pursuant to Article 33(2) of Regulation (EU) 2018/1999 (the ‘enabling
function’)</t>
        </is>
      </c>
      <c r="AD57" t="inlineStr">
        <is>
          <t/>
        </is>
      </c>
      <c r="AE57" t="inlineStr">
        <is>
          <t/>
        </is>
      </c>
      <c r="AF57" t="inlineStr">
        <is>
          <t/>
        </is>
      </c>
      <c r="AG57" t="inlineStr">
        <is>
          <t/>
        </is>
      </c>
      <c r="AH57" s="2" t="inlineStr">
        <is>
          <t>liidu taastuvenergia rahastamismehhanism</t>
        </is>
      </c>
      <c r="AI57" s="2" t="inlineStr">
        <is>
          <t>3</t>
        </is>
      </c>
      <c r="AJ57" s="2" t="inlineStr">
        <is>
          <t/>
        </is>
      </c>
      <c r="AK57" t="inlineStr">
        <is>
          <t>mehhanism, mille eesmärk on toetada taastuvenergia kasutuselevõttu kogu liidus,
toetades uusi taastuvenergiaprojekte, et vähendada puudujääki liidu
soovitusliku trajektoori saavutamisel („puudujäägi vähendamise funktsioon“)
ja aidates määruse (EL) 2018/1999 artikli 33 lõike 2 kohaselt kaasa
tugiraamistiku toimimisele („tugifunktsioon“).</t>
        </is>
      </c>
      <c r="AL57" s="2" t="inlineStr">
        <is>
          <t>unionin uusiutuvan energian rahoitusmekanismi|
uusiutuvan energian rahoitusmekanismi</t>
        </is>
      </c>
      <c r="AM57" s="2" t="inlineStr">
        <is>
          <t>3|
3</t>
        </is>
      </c>
      <c r="AN57" s="2" t="inlineStr">
        <is>
          <t xml:space="preserve">|
</t>
        </is>
      </c>
      <c r="AO57" t="inlineStr">
        <is>
          <t>Mekanismi, jolla tuetaan uusiutuvan energian käyttöönottoa unionissa.</t>
        </is>
      </c>
      <c r="AP57" s="2" t="inlineStr">
        <is>
          <t>mécanisme de financement de l'Union en matière d'énergies renouvelables|
mécanisme de financement des énergies renouvelables de l’Union</t>
        </is>
      </c>
      <c r="AQ57" s="2" t="inlineStr">
        <is>
          <t>3|
3</t>
        </is>
      </c>
      <c r="AR57" s="2" t="inlineStr">
        <is>
          <t>|
preferred</t>
        </is>
      </c>
      <c r="AS57" t="inlineStr">
        <is>
          <t>mécanisme qui soutient le déploiement des énergies renouvelables dans l’ensemble de l’Union en soutenant de nouveaux projets dans le domaine des énergies renouvelables pour combler un écart dans la trajectoire indicative de l’Union (la «fonction visant à combler l’écart») et en contribuant au cadre favorable conformément à l’article 33, paragraphe 2, du règlement (UE) 2018/1999 (la «fonction visant à contribuer au cadre favorable»)</t>
        </is>
      </c>
      <c r="AT57" t="inlineStr">
        <is>
          <t/>
        </is>
      </c>
      <c r="AU57" t="inlineStr">
        <is>
          <t/>
        </is>
      </c>
      <c r="AV57" t="inlineStr">
        <is>
          <t/>
        </is>
      </c>
      <c r="AW57" t="inlineStr">
        <is>
          <t/>
        </is>
      </c>
      <c r="AX57" t="inlineStr">
        <is>
          <t/>
        </is>
      </c>
      <c r="AY57" t="inlineStr">
        <is>
          <t/>
        </is>
      </c>
      <c r="AZ57" t="inlineStr">
        <is>
          <t/>
        </is>
      </c>
      <c r="BA57" t="inlineStr">
        <is>
          <t/>
        </is>
      </c>
      <c r="BB57" t="inlineStr">
        <is>
          <t/>
        </is>
      </c>
      <c r="BC57" t="inlineStr">
        <is>
          <t/>
        </is>
      </c>
      <c r="BD57" t="inlineStr">
        <is>
          <t/>
        </is>
      </c>
      <c r="BE57" t="inlineStr">
        <is>
          <t/>
        </is>
      </c>
      <c r="BF57" s="2" t="inlineStr">
        <is>
          <t>meccanismo di finanziamento dell'energia rinnovabile|
meccanismo unionale di finanziamento dell'energia rinnovabile</t>
        </is>
      </c>
      <c r="BG57" s="2" t="inlineStr">
        <is>
          <t>3|
3</t>
        </is>
      </c>
      <c r="BH57" s="2" t="inlineStr">
        <is>
          <t xml:space="preserve">|
</t>
        </is>
      </c>
      <c r="BI57" t="inlineStr">
        <is>
          <t>meccanismo che sostiene la diffusione dell'energia da fonti rinnovabili in tutta l'UE</t>
        </is>
      </c>
      <c r="BJ57" s="2" t="inlineStr">
        <is>
          <t>Sąjugnos atsinaujinančiųjų išteklių energijos finansavimo mechanizmas|
atsinaujinančiųjų išteklių energijos finansavimo mechanizmas</t>
        </is>
      </c>
      <c r="BK57" s="2" t="inlineStr">
        <is>
          <t>3|
3</t>
        </is>
      </c>
      <c r="BL57" s="2" t="inlineStr">
        <is>
          <t xml:space="preserve">|
</t>
        </is>
      </c>
      <c r="BM57" t="inlineStr">
        <is>
          <t>mechanizmas, kuriuo remiamas atsinaujinančiųjų išteklių energijos naudojimas visoje Sąjungoje, skiriant paramą naujiems atsinaujinančiųjų išteklių energijos projektams siekiant panaikinti atotrūkį nuo orientacinės Sąjungos trajektorijos ir prisidedant prie sąlygų sudarymo sistemos</t>
        </is>
      </c>
      <c r="BN57" s="2" t="inlineStr">
        <is>
          <t>atjaunīgās enerģijas finansēšanas mehānisms|
atjaunojamās enerģijas finansēšanas mehānisms</t>
        </is>
      </c>
      <c r="BO57" s="2" t="inlineStr">
        <is>
          <t>3|
3</t>
        </is>
      </c>
      <c r="BP57" s="2" t="inlineStr">
        <is>
          <t xml:space="preserve">|
</t>
        </is>
      </c>
      <c r="BQ57" t="inlineStr">
        <is>
          <t>mehānisms, ar ko atbalsta atjaunīgās enerģijas apguves izvēršanu Savienībā, sniedzot atbalstu jauniem atjaunīgās enerģijas projektiem Savienībā, lai novērstu neatbilstību Savienības indikatīvajai trajektorijai, un sekmējot veicinošā satvara izveidi saskaņā ar Regulas (ES) 2018/1999 33. panta 2. punktu</t>
        </is>
      </c>
      <c r="BR57" s="2" t="inlineStr">
        <is>
          <t>mekkaniżmu ta’ finanzjament tal-enerġija rinnovabbli</t>
        </is>
      </c>
      <c r="BS57" s="2" t="inlineStr">
        <is>
          <t>3</t>
        </is>
      </c>
      <c r="BT57" s="2" t="inlineStr">
        <is>
          <t/>
        </is>
      </c>
      <c r="BU57" t="inlineStr">
        <is>
          <t>mekkaniżmu li jappoġġa l-użu tal-enerġija rinnovabbli madwar l-Unjoni, li jipprovdi appoġġ għal proġetti ġodda tal-enerġija rinnovabbli fl-Unjoni bil-għan li jimla vojt fit-trajettorja indikattiva tal-Unjoni skont l-Artikolu 33(1) tar-Regolament (UE) 2018/1999 (il-“funzjoni tal-mili tal-vojt”)</t>
        </is>
      </c>
      <c r="BV57" s="2" t="inlineStr">
        <is>
          <t>financieringsmechanisme voor hernieuwbare energie|
financieringsmechanisme van de Unie voor hernieuwbare energie</t>
        </is>
      </c>
      <c r="BW57" s="2" t="inlineStr">
        <is>
          <t>3|
3</t>
        </is>
      </c>
      <c r="BX57" s="2" t="inlineStr">
        <is>
          <t xml:space="preserve">|
</t>
        </is>
      </c>
      <c r="BY57" t="inlineStr">
        <is>
          <t>mechanisme dat de uitrol van hernieuwbare energie in de hele Unie ondersteunt, door steun te verlenen voor nieuwe projecten op het gebied van hernieuwbare energie en door bij te dragen tot het stimulerend kader van verordening inzake de governance van de energie-unie en van de klimaatactie</t>
        </is>
      </c>
      <c r="BZ57" s="2" t="inlineStr">
        <is>
          <t>mechanizm finansowania energii ze źródeł odnawialnych</t>
        </is>
      </c>
      <c r="CA57" s="2" t="inlineStr">
        <is>
          <t>3</t>
        </is>
      </c>
      <c r="CB57" s="2" t="inlineStr">
        <is>
          <t/>
        </is>
      </c>
      <c r="CC57" t="inlineStr">
        <is>
          <t>mechanizm służący wspieraniu wykorzystania energii ze źródeł odnawialnych w całej Unii</t>
        </is>
      </c>
      <c r="CD57" s="2" t="inlineStr">
        <is>
          <t>Mecanismo de Financiamento da Energia Renovável</t>
        </is>
      </c>
      <c r="CE57" s="2" t="inlineStr">
        <is>
          <t>3</t>
        </is>
      </c>
      <c r="CF57" s="2" t="inlineStr">
        <is>
          <t/>
        </is>
      </c>
      <c r="CG57" t="inlineStr">
        <is>
          <t>&lt;div&gt;Mecanismo criado para apoiar a utilização de energia renovável em toda a União, cumprindo:&lt;br&gt;- a função de correção do desvio, ao apoiar novos projetos de energia renovável na União com o objetivo de corrigir o desvio da trajetória indicativa da União nos termos do artigo 33.º, n.º 1, do Regulamento (UE) 2018/1999 e&lt;br&gt;- a função de facilitação, ao contribuir para o quadro de facilitação previsto no artigo 33.º, n.º
 2, do Regulamento (UE) 2018/1999, apoiando assim a implantação da 
energia renovável em toda a União, independentemente da existência de um
 desvio na trajetória indicativa da União.&lt;/div&gt;</t>
        </is>
      </c>
      <c r="CH57" s="2" t="inlineStr">
        <is>
          <t>Mecanismul de finanțare a energiei din surse regenerabile</t>
        </is>
      </c>
      <c r="CI57" s="2" t="inlineStr">
        <is>
          <t>3</t>
        </is>
      </c>
      <c r="CJ57" s="2" t="inlineStr">
        <is>
          <t/>
        </is>
      </c>
      <c r="CK57" t="inlineStr">
        <is>
          <t/>
        </is>
      </c>
      <c r="CL57" s="2" t="inlineStr">
        <is>
          <t>mechanizmus na financovanie energie z obnoviteľných zdrojov|
mechanizmus Únie na financovanie energie z obnoviteľných zdrojov</t>
        </is>
      </c>
      <c r="CM57" s="2" t="inlineStr">
        <is>
          <t>3|
3</t>
        </is>
      </c>
      <c r="CN57" s="2" t="inlineStr">
        <is>
          <t xml:space="preserve">|
</t>
        </is>
      </c>
      <c r="CO57" t="inlineStr">
        <is>
          <t>mechanizmus zriadený s cieľom podporovať využívanie energie z obnoviteľných zdrojov v celej Únii bez ohľadu na rozdiel v porovnaní s orientačnou trajektóriou Únie</t>
        </is>
      </c>
      <c r="CP57" s="2" t="inlineStr">
        <is>
          <t>mehanizem Unije za financiranje energije iz obnovljivih virov</t>
        </is>
      </c>
      <c r="CQ57" s="2" t="inlineStr">
        <is>
          <t>3</t>
        </is>
      </c>
      <c r="CR57" s="2" t="inlineStr">
        <is>
          <t/>
        </is>
      </c>
      <c r="CS57" t="inlineStr">
        <is>
          <t>mehanizem, s katerim se podpira uvajanje energije iz obnovljivih virov po vsej Uniji in ki zagotavlja podporo za nove projekte na področju energije iz obnovljivih virov v Uniji z namenom zapolnitve vrzeli v okvirnem začrtanem poteku Unije ("funkcija zapolnitve vrzeli") ter prispeva k omogočitvenemu okviru v skladu s členom 33(2) Uredbe (EU) 2018/1999 ("omogočitvena funkcija")</t>
        </is>
      </c>
      <c r="CT57" s="2" t="inlineStr">
        <is>
          <t>unionens finansieringsmekanism för förnybar energi|
finansieringsmekanism för förnybar energi</t>
        </is>
      </c>
      <c r="CU57" s="2" t="inlineStr">
        <is>
          <t>3|
3</t>
        </is>
      </c>
      <c r="CV57" s="2" t="inlineStr">
        <is>
          <t xml:space="preserve">|
</t>
        </is>
      </c>
      <c r="CW57" t="inlineStr">
        <is>
          <t>mekanism som stöder utbyggnaden av förnybar energi i unionen genom att tillhandahålla stöd åt nya projekt för förnybar energi i syfte att täcka skillnader jämfört med unionens vägledande utvecklingsbana (&lt;i&gt;funktionen att täcka skillnader&lt;/i&gt;) och genom att bidra till det möjliggörande ramverket enligt artikel 33.2 i förordning (EU) 2018/1999 (&lt;i&gt;den möjliggörande funktionen&lt;/i&gt;)</t>
        </is>
      </c>
    </row>
    <row r="58">
      <c r="A58" s="1" t="str">
        <f>HYPERLINK("https://iate.europa.eu/entry/result/157451/all", "157451")</f>
        <v>157451</v>
      </c>
      <c r="B58" t="inlineStr">
        <is>
          <t>ENVIRONMENT;ENERGY</t>
        </is>
      </c>
      <c r="C58" t="inlineStr">
        <is>
          <t>ENVIRONMENT|natural environment|natural resources|renewable resources;ENERGY|soft energy|soft energy|renewable energy</t>
        </is>
      </c>
      <c r="D58" t="inlineStr">
        <is>
          <t>yes</t>
        </is>
      </c>
      <c r="E58" t="inlineStr">
        <is>
          <t/>
        </is>
      </c>
      <c r="F58" s="2" t="inlineStr">
        <is>
          <t>електроенергия, произведена от възобновяеми енергийни източници</t>
        </is>
      </c>
      <c r="G58" s="2" t="inlineStr">
        <is>
          <t>3</t>
        </is>
      </c>
      <c r="H58" s="2" t="inlineStr">
        <is>
          <t/>
        </is>
      </c>
      <c r="I58" t="inlineStr">
        <is>
          <t>електроенергията, произведена от централи, използващи само възобновяеми енергийни източници, както и частта от електроенергията, произведена от възобновяеми енергийни източници в хибридни централи, използващи и конвенционални енергийни източници, като се включва и електрическата енергия от възобновяеми енергийни източници, използвана за запълване на системите за съхранение и се изключи електроенергията, произведена в резултат на системите за съхранение</t>
        </is>
      </c>
      <c r="J58" s="2" t="inlineStr">
        <is>
          <t>výroba elektřiny z obnovitelných zdrojů</t>
        </is>
      </c>
      <c r="K58" s="2" t="inlineStr">
        <is>
          <t>3</t>
        </is>
      </c>
      <c r="L58" s="2" t="inlineStr">
        <is>
          <t/>
        </is>
      </c>
      <c r="M58" t="inlineStr">
        <is>
          <t/>
        </is>
      </c>
      <c r="N58" s="2" t="inlineStr">
        <is>
          <t>vedvarende elektricitet|
elektricitet fra vedvarende energikilder|
elektricitet fra vedvarende kilder|
VEK-E</t>
        </is>
      </c>
      <c r="O58" s="2" t="inlineStr">
        <is>
          <t>3|
3|
3|
3</t>
        </is>
      </c>
      <c r="P58" s="2" t="inlineStr">
        <is>
          <t xml:space="preserve">|
|
|
</t>
        </is>
      </c>
      <c r="Q58" t="inlineStr">
        <is>
          <t>elektricitet produceret fra vedvarende energikilder</t>
        </is>
      </c>
      <c r="R58" s="2" t="inlineStr">
        <is>
          <t>Strom aus erneuerbaren Quellen|
Elektrizität aus erneuerbaren Energieträgern|
Elektrizität aus erneuerbaren Energiequellen</t>
        </is>
      </c>
      <c r="S58" s="2" t="inlineStr">
        <is>
          <t>3|
3|
3</t>
        </is>
      </c>
      <c r="T58" s="2" t="inlineStr">
        <is>
          <t xml:space="preserve">|
|
</t>
        </is>
      </c>
      <c r="U58" t="inlineStr">
        <is>
          <t/>
        </is>
      </c>
      <c r="V58" s="2" t="inlineStr">
        <is>
          <t>ΗΕ-ΑΠΕ|
ηλεκτρική ενέργεια που παράγεται από ανανεώσιμες πηγές ενέργειας</t>
        </is>
      </c>
      <c r="W58" s="2" t="inlineStr">
        <is>
          <t>2|
2</t>
        </is>
      </c>
      <c r="X58" s="2" t="inlineStr">
        <is>
          <t xml:space="preserve">|
</t>
        </is>
      </c>
      <c r="Y58" t="inlineStr">
        <is>
          <t/>
        </is>
      </c>
      <c r="Z58" s="2" t="inlineStr">
        <is>
          <t>electricity generated from renewable energy sources|
electricity from renewable sources|
renewably generated electricity|
electricity originating from renewable sources|
renewable power|
renewable electricity|
RES-E|
electricity produced from renewable energy sources|
renewable generated electricity|
electricity from renewable energy sources|
RE</t>
        </is>
      </c>
      <c r="AA58" s="2" t="inlineStr">
        <is>
          <t>1|
3|
3|
1|
3|
3|
3|
1|
1|
3|
1</t>
        </is>
      </c>
      <c r="AB58" s="2" t="inlineStr">
        <is>
          <t xml:space="preserve">|
|
|
|
|
|
|
|
|
|
</t>
        </is>
      </c>
      <c r="AC58" t="inlineStr">
        <is>
          <t>electricity generated from &lt;a href="https://iate.europa.eu/entry/result/839833/en" target="_blank"&gt;renewable energy sources&lt;/a&gt;</t>
        </is>
      </c>
      <c r="AD58" s="2" t="inlineStr">
        <is>
          <t>E-FER|
electricidad generada a partir de fuentes de energía renovable</t>
        </is>
      </c>
      <c r="AE58" s="2" t="inlineStr">
        <is>
          <t>1|
1</t>
        </is>
      </c>
      <c r="AF58" s="2" t="inlineStr">
        <is>
          <t xml:space="preserve">|
</t>
        </is>
      </c>
      <c r="AG58" t="inlineStr">
        <is>
          <t/>
        </is>
      </c>
      <c r="AH58" s="2" t="inlineStr">
        <is>
          <t>taastuvatest energiaallikatest pärit elekter|
taastuvatest energiaallikatest toodetud elekter|
taastuvelekter</t>
        </is>
      </c>
      <c r="AI58" s="2" t="inlineStr">
        <is>
          <t>3|
3|
2</t>
        </is>
      </c>
      <c r="AJ58" s="2" t="inlineStr">
        <is>
          <t xml:space="preserve">|
|
</t>
        </is>
      </c>
      <c r="AK58" t="inlineStr">
        <is>
          <t>taastuvatest
energiaallikatest toodetud elekter</t>
        </is>
      </c>
      <c r="AL58" s="2" t="inlineStr">
        <is>
          <t>uusiutuva energia|
uusiutuvilla energialähteillä tuotettu sähkö|
uusiutuvista lähteistä tuotettu sähkö|
uusiutuvista energialähteistä peräisin oleva sähkö</t>
        </is>
      </c>
      <c r="AM58" s="2" t="inlineStr">
        <is>
          <t>3|
3|
3|
3</t>
        </is>
      </c>
      <c r="AN58" s="2" t="inlineStr">
        <is>
          <t xml:space="preserve">|
|
|
</t>
        </is>
      </c>
      <c r="AO58" t="inlineStr">
        <is>
          <t>"sähköä, joka tuotetaan yksinomaan uusiutuvia energialähteitä käyttävissä voimalaitoksissa sekä sitä osuutta uusiutuvia ja muita energialähteitä käyttävissä voimalaitoksissa tuotetusta sähköstä, joka tuotetaan uusiutuvilla energialähteillä"</t>
        </is>
      </c>
      <c r="AP58" s="2" t="inlineStr">
        <is>
          <t>E-SER|
électricité produite à partir de sources renouvelables|
electricité renouvelable|
électricité produite à partir de sources d'énergie renouvelables</t>
        </is>
      </c>
      <c r="AQ58" s="2" t="inlineStr">
        <is>
          <t>3|
3|
3|
3</t>
        </is>
      </c>
      <c r="AR58" s="2" t="inlineStr">
        <is>
          <t xml:space="preserve">|
|
|
</t>
        </is>
      </c>
      <c r="AS58" t="inlineStr">
        <is>
          <t>électricité produite grâce à des énergies dont les ressources sont inépuisables, comme l’eau, le vent, le soleil, la biomasse et la géothermie (&lt;a href="https://iate.europa.eu/entry/result/839833/fr" target="_blank"&gt;sources d'énergie renouvelables&lt;/a&gt;)</t>
        </is>
      </c>
      <c r="AT58" t="inlineStr">
        <is>
          <t/>
        </is>
      </c>
      <c r="AU58" t="inlineStr">
        <is>
          <t/>
        </is>
      </c>
      <c r="AV58" t="inlineStr">
        <is>
          <t/>
        </is>
      </c>
      <c r="AW58" t="inlineStr">
        <is>
          <t/>
        </is>
      </c>
      <c r="AX58" t="inlineStr">
        <is>
          <t/>
        </is>
      </c>
      <c r="AY58" t="inlineStr">
        <is>
          <t/>
        </is>
      </c>
      <c r="AZ58" t="inlineStr">
        <is>
          <t/>
        </is>
      </c>
      <c r="BA58" t="inlineStr">
        <is>
          <t/>
        </is>
      </c>
      <c r="BB58" s="2" t="inlineStr">
        <is>
          <t>megújuló energiaforrásokból előállított villamos energia</t>
        </is>
      </c>
      <c r="BC58" s="2" t="inlineStr">
        <is>
          <t>4</t>
        </is>
      </c>
      <c r="BD58" s="2" t="inlineStr">
        <is>
          <t/>
        </is>
      </c>
      <c r="BE58" t="inlineStr">
        <is>
          <t>A kizárólag megújuló energiaforrásokat hasznosító erőművek által előállított villamos energia, valamint a hagyományos energiaforrásokat is hasznosító vegyes erőművek által előállított villamos energia megújuló energiaforrásból előállított része, beleértve a tároló rendszerek feltöltésére használt megújuló villamos energiát, a tároló rendszerek eredményeképpen előállított villamos energiát kivéve.</t>
        </is>
      </c>
      <c r="BF58" s="2" t="inlineStr">
        <is>
          <t>E-FER|
energia da rinnovabili|
energia elettrica generata da fonti rinnovabili|
energia elettrica da fonti rinnovabili|
FER-E</t>
        </is>
      </c>
      <c r="BG58" s="2" t="inlineStr">
        <is>
          <t>3|
3|
3|
3|
3</t>
        </is>
      </c>
      <c r="BH58" s="2" t="inlineStr">
        <is>
          <t xml:space="preserve">|
|
|
|
</t>
        </is>
      </c>
      <c r="BI58" t="inlineStr">
        <is>
          <t>elettricità generata da &lt;a href="https://iate.europa.eu/entry/result/839833/it" target="_blank"&gt;fonti energetiche rinnovabili&lt;/a&gt;</t>
        </is>
      </c>
      <c r="BJ58" s="2" t="inlineStr">
        <is>
          <t>elektros energija iš atsinaujinančiųjų energijos išteklių|
elektros energija iš atsinaujinančiųjų išteklių|
atsinaujinančiųjų išteklių elektros energija</t>
        </is>
      </c>
      <c r="BK58" s="2" t="inlineStr">
        <is>
          <t>2|
3|
3</t>
        </is>
      </c>
      <c r="BL58" s="2" t="inlineStr">
        <is>
          <t>|
|
preferred</t>
        </is>
      </c>
      <c r="BM58" t="inlineStr">
        <is>
          <t>elektros energija, pagaminta iš atsinaujinančiųjų energijos išteklių</t>
        </is>
      </c>
      <c r="BN58" s="2" t="inlineStr">
        <is>
          <t>atjaunīgā elektroenerģija|
atjaunīgo energoresursu elektroenerģija|
AER-E|
atjaunojamo energoresursu elektroenerģija</t>
        </is>
      </c>
      <c r="BO58" s="2" t="inlineStr">
        <is>
          <t>3|
3|
3|
2</t>
        </is>
      </c>
      <c r="BP58" s="2" t="inlineStr">
        <is>
          <t xml:space="preserve">preferred|
|
|
</t>
        </is>
      </c>
      <c r="BQ58" t="inlineStr">
        <is>
          <t>no &lt;a href="https://iate.europa.eu/entry/result/839833/lv" target="_blank"&gt;atjaunīgiem energoresursiem&lt;time datetime="24.4.2023."&gt; (24.4.2023.)&lt;/time&gt;&lt;/a&gt; ražota elektroenerģija</t>
        </is>
      </c>
      <c r="BR58" s="2" t="inlineStr">
        <is>
          <t>elettriku minn sorsi ta' enerġija rinnovabbli|
elettriku minn sorsi rinnovabbli|
RES-E|
elettriku rinnovabbli|
elettriku ġġenerat b’mod rinnovabbli</t>
        </is>
      </c>
      <c r="BS58" s="2" t="inlineStr">
        <is>
          <t>3|
3|
3|
3|
3</t>
        </is>
      </c>
      <c r="BT58" s="2" t="inlineStr">
        <is>
          <t xml:space="preserve">|
|
|
|
</t>
        </is>
      </c>
      <c r="BU58" t="inlineStr">
        <is>
          <t>qasam tal-enerġija rinnovabbli li tirreferi b'mod speċifiku għall-elettriku li ġej minn sorsi rinnovabbli u li jintuża għad-djar u n-negozji</t>
        </is>
      </c>
      <c r="BV58" s="2" t="inlineStr">
        <is>
          <t>elektriciteit uit hernieuwbare bronnen|
hernieuwbare elektriciteit|
HE-E|
elektriciteit uit hernieuwbare energiebronnen|
duurzaam opgewekte elektriciteit</t>
        </is>
      </c>
      <c r="BW58" s="2" t="inlineStr">
        <is>
          <t>3|
3|
1|
3|
3</t>
        </is>
      </c>
      <c r="BX58" s="2" t="inlineStr">
        <is>
          <t xml:space="preserve">|
|
|
|
</t>
        </is>
      </c>
      <c r="BY58" t="inlineStr">
        <is>
          <t>elektriciteit, opgewekt in productie-installaties die uitsluitend gebruikmaken van &lt;a href="https://iate.europa.eu/entry/result/839833/nl" target="_blank"&gt;hernieuwbare energiebronnen&lt;/a&gt;</t>
        </is>
      </c>
      <c r="BZ58" s="2" t="inlineStr">
        <is>
          <t>odnawialna energia elektryczna</t>
        </is>
      </c>
      <c r="CA58" s="2" t="inlineStr">
        <is>
          <t>3</t>
        </is>
      </c>
      <c r="CB58" s="2" t="inlineStr">
        <is>
          <t/>
        </is>
      </c>
      <c r="CC58" t="inlineStr">
        <is>
          <t>energia elektryczna wytwarzana z odnawialnych źródeł energii</t>
        </is>
      </c>
      <c r="CD58" s="2" t="inlineStr">
        <is>
          <t>eletricidade renovável|
E-FER|
eletricidade produzida a partir de fontes de energia renováveis|
eletricidade produzida a partir de fontes renováveis|
eletricidade de fontes renováveis</t>
        </is>
      </c>
      <c r="CE58" s="2" t="inlineStr">
        <is>
          <t>3|
2|
3|
3|
3</t>
        </is>
      </c>
      <c r="CF58" s="2" t="inlineStr">
        <is>
          <t xml:space="preserve">|
|
|
|
</t>
        </is>
      </c>
      <c r="CG58" t="inlineStr">
        <is>
          <t>Eletricidade produzida a partir de &lt;a href="https://iate.europa.eu/entry/result/839833/pt" target="_blank"&gt;fontes de energia renováveis&lt;/a&gt;.</t>
        </is>
      </c>
      <c r="CH58" s="2" t="inlineStr">
        <is>
          <t>energie electrică produsă din surse regenerabile|
energie electrică produsă din SRE|
E-SRE</t>
        </is>
      </c>
      <c r="CI58" s="2" t="inlineStr">
        <is>
          <t>3|
3|
3</t>
        </is>
      </c>
      <c r="CJ58" s="2" t="inlineStr">
        <is>
          <t xml:space="preserve">|
|
</t>
        </is>
      </c>
      <c r="CK58" t="inlineStr">
        <is>
          <t>energie electrică produsă de centrale care utilizează numai surse regenerabile de energie, precum și proporția de energie electrică produsă din surse regenerabile de energie în centrale hibride care utilizează și surse convenționale de energie, incluzând energia electrică consumată de sistemele de stocare a purtătorilor de energie convențională și excluzând energia electrică obținută de aceste sisteme</t>
        </is>
      </c>
      <c r="CL58" t="inlineStr">
        <is>
          <t/>
        </is>
      </c>
      <c r="CM58" t="inlineStr">
        <is>
          <t/>
        </is>
      </c>
      <c r="CN58" t="inlineStr">
        <is>
          <t/>
        </is>
      </c>
      <c r="CO58" t="inlineStr">
        <is>
          <t/>
        </is>
      </c>
      <c r="CP58" s="2" t="inlineStr">
        <is>
          <t>električna energija iz obnovljivih virov</t>
        </is>
      </c>
      <c r="CQ58" s="2" t="inlineStr">
        <is>
          <t>3</t>
        </is>
      </c>
      <c r="CR58" s="2" t="inlineStr">
        <is>
          <t/>
        </is>
      </c>
      <c r="CS58" t="inlineStr">
        <is>
          <t/>
        </is>
      </c>
      <c r="CT58" s="2" t="inlineStr">
        <is>
          <t>el från förnybara energikällor|
förnybar el|
förnybart producerad el</t>
        </is>
      </c>
      <c r="CU58" s="2" t="inlineStr">
        <is>
          <t>3|
3|
3</t>
        </is>
      </c>
      <c r="CV58" s="2" t="inlineStr">
        <is>
          <t xml:space="preserve">|
|
</t>
        </is>
      </c>
      <c r="CW58" t="inlineStr">
        <is>
          <t>el som har producerats med &lt;a href="https://iate.europa.eu/entry/result/839833" target="_blank"&gt;förnybara energikällor&lt;/a&gt;</t>
        </is>
      </c>
    </row>
    <row r="59">
      <c r="A59" s="1" t="str">
        <f>HYPERLINK("https://iate.europa.eu/entry/result/1154134/all", "1154134")</f>
        <v>1154134</v>
      </c>
      <c r="B59" t="inlineStr">
        <is>
          <t>ENVIRONMENT;AGRICULTURE, FORESTRY AND FISHERIES</t>
        </is>
      </c>
      <c r="C59" t="inlineStr">
        <is>
          <t>ENVIRONMENT;AGRICULTURE, FORESTRY AND FISHERIES|forestry</t>
        </is>
      </c>
      <c r="D59" t="inlineStr">
        <is>
          <t>yes</t>
        </is>
      </c>
      <c r="E59" t="inlineStr">
        <is>
          <t/>
        </is>
      </c>
      <c r="F59" t="inlineStr">
        <is>
          <t/>
        </is>
      </c>
      <c r="G59" t="inlineStr">
        <is>
          <t/>
        </is>
      </c>
      <c r="H59" t="inlineStr">
        <is>
          <t/>
        </is>
      </c>
      <c r="I59" t="inlineStr">
        <is>
          <t/>
        </is>
      </c>
      <c r="J59" s="2" t="inlineStr">
        <is>
          <t>hospodaření výmladkovým způsobem|
výmladkové hospodářství</t>
        </is>
      </c>
      <c r="K59" s="2" t="inlineStr">
        <is>
          <t>3|
3</t>
        </is>
      </c>
      <c r="L59" s="2" t="inlineStr">
        <is>
          <t xml:space="preserve">|
</t>
        </is>
      </c>
      <c r="M59" t="inlineStr">
        <is>
          <t/>
        </is>
      </c>
      <c r="N59" s="2" t="inlineStr">
        <is>
          <t>minirotationsskovbrug|
skovbrug med kort omdriftstid</t>
        </is>
      </c>
      <c r="O59" s="2" t="inlineStr">
        <is>
          <t>3|
3</t>
        </is>
      </c>
      <c r="P59" s="2" t="inlineStr">
        <is>
          <t xml:space="preserve">|
</t>
        </is>
      </c>
      <c r="Q59" t="inlineStr">
        <is>
          <t>højt mekaniseret
skovbrug med henblik på maksimal tørstofproduktion ved
meget korte omdrifter</t>
        </is>
      </c>
      <c r="R59" s="2" t="inlineStr">
        <is>
          <t>Forstwirtschaft mit Kurzumtrieb</t>
        </is>
      </c>
      <c r="S59" s="2" t="inlineStr">
        <is>
          <t>3</t>
        </is>
      </c>
      <c r="T59" s="2" t="inlineStr">
        <is>
          <t/>
        </is>
      </c>
      <c r="U59" t="inlineStr">
        <is>
          <t>Bewirtschaftungsform, die durch schnellwachsende Baumarten nachhaltige Holzbiomasse liefert und gleichzeitig für den erforderlichen Bodenerhalt sorgt</t>
        </is>
      </c>
      <c r="V59" t="inlineStr">
        <is>
          <t/>
        </is>
      </c>
      <c r="W59" t="inlineStr">
        <is>
          <t/>
        </is>
      </c>
      <c r="X59" t="inlineStr">
        <is>
          <t/>
        </is>
      </c>
      <c r="Y59" t="inlineStr">
        <is>
          <t/>
        </is>
      </c>
      <c r="Z59" s="2" t="inlineStr">
        <is>
          <t>short rotation forestry|
short rotation silviculture|
SRF|
mini-rotation forestry</t>
        </is>
      </c>
      <c r="AA59" s="2" t="inlineStr">
        <is>
          <t>3|
1|
3|
1</t>
        </is>
      </c>
      <c r="AB59" s="2" t="inlineStr">
        <is>
          <t xml:space="preserve">|
|
|
</t>
        </is>
      </c>
      <c r="AC59" t="inlineStr">
        <is>
          <t>&lt;div&gt;&lt;div&gt;cultivation practice in which high density, fast growing tree species are planted for the production of woody biomass in a significantly shorter period than from conventional forest tree species plantations&lt;br&gt;&lt;/div&gt;&lt;/div&gt;</t>
        </is>
      </c>
      <c r="AD59" s="2" t="inlineStr">
        <is>
          <t>silvicultura de ciclo corto</t>
        </is>
      </c>
      <c r="AE59" s="2" t="inlineStr">
        <is>
          <t>3</t>
        </is>
      </c>
      <c r="AF59" s="2" t="inlineStr">
        <is>
          <t/>
        </is>
      </c>
      <c r="AG59" t="inlineStr">
        <is>
          <t/>
        </is>
      </c>
      <c r="AH59" s="2" t="inlineStr">
        <is>
          <t>lühikese reieringiga madalmetsa kasvatus</t>
        </is>
      </c>
      <c r="AI59" s="2" t="inlineStr">
        <is>
          <t>3</t>
        </is>
      </c>
      <c r="AJ59" s="2" t="inlineStr">
        <is>
          <t/>
        </is>
      </c>
      <c r="AK59" t="inlineStr">
        <is>
          <t>metsakasvatuse viis, kus kõrge kasvutihedusega, kiire kasvuga puud on biopuitmassi tootmiseks istutatud palju
lühema perioodi jooksul kui tavaliste metsapuuliikide puhul</t>
        </is>
      </c>
      <c r="AL59" s="2" t="inlineStr">
        <is>
          <t>lyhytkiertoviljely|
lyhyeen kiertoaikaan perustuva metsätalous|
metsäpuiden lyhytkiertoviljely</t>
        </is>
      </c>
      <c r="AM59" s="2" t="inlineStr">
        <is>
          <t>3|
3|
3</t>
        </is>
      </c>
      <c r="AN59" s="2" t="inlineStr">
        <is>
          <t xml:space="preserve">|
|
</t>
        </is>
      </c>
      <c r="AO59" t="inlineStr">
        <is>
          <t>Metsänviljely, jossa nopeakasvuisia ja vesomalla uudistuvia lehtipuulajikkeita viljellään tiheässä ja lannoitusta käyttäen.</t>
        </is>
      </c>
      <c r="AP59" s="2" t="inlineStr">
        <is>
          <t>sylviculture à courte révolution|
sylviculture à courte rotation</t>
        </is>
      </c>
      <c r="AQ59" s="2" t="inlineStr">
        <is>
          <t>3|
3</t>
        </is>
      </c>
      <c r="AR59" s="2" t="inlineStr">
        <is>
          <t xml:space="preserve">|
</t>
        </is>
      </c>
      <c r="AS59" t="inlineStr">
        <is>
          <t>&lt;div&gt;méthode de production d'arbres (généralement) sur terrain forestier, reposant sur la croissance rapide des individus récoltés sur des cycles courts (de 5 à 15 ans) aux fins de la production de biomasse, la période de rotation d'une génération d'arbres étant dans ce cadre inférieure ou égale à 50 ans (bien en-deça du cycle naturel)&lt;/div&gt;</t>
        </is>
      </c>
      <c r="AT59" t="inlineStr">
        <is>
          <t/>
        </is>
      </c>
      <c r="AU59" t="inlineStr">
        <is>
          <t/>
        </is>
      </c>
      <c r="AV59" t="inlineStr">
        <is>
          <t/>
        </is>
      </c>
      <c r="AW59" t="inlineStr">
        <is>
          <t/>
        </is>
      </c>
      <c r="AX59" t="inlineStr">
        <is>
          <t/>
        </is>
      </c>
      <c r="AY59" t="inlineStr">
        <is>
          <t/>
        </is>
      </c>
      <c r="AZ59" t="inlineStr">
        <is>
          <t/>
        </is>
      </c>
      <c r="BA59" t="inlineStr">
        <is>
          <t/>
        </is>
      </c>
      <c r="BB59" t="inlineStr">
        <is>
          <t/>
        </is>
      </c>
      <c r="BC59" t="inlineStr">
        <is>
          <t/>
        </is>
      </c>
      <c r="BD59" t="inlineStr">
        <is>
          <t/>
        </is>
      </c>
      <c r="BE59" t="inlineStr">
        <is>
          <t/>
        </is>
      </c>
      <c r="BF59" s="2" t="inlineStr">
        <is>
          <t>silvicoltura a ciclo breve|
selvicoltura a turno breve</t>
        </is>
      </c>
      <c r="BG59" s="2" t="inlineStr">
        <is>
          <t>3|
3</t>
        </is>
      </c>
      <c r="BH59" s="2" t="inlineStr">
        <is>
          <t xml:space="preserve">|
</t>
        </is>
      </c>
      <c r="BI59" t="inlineStr">
        <is>
          <t>pratica che prevede l'impianto ad alta densità di specie arboree caratterizzate da rapidità di crescita che vengono ceduate ad intervalli frequenti per la produzione di cippato, da destinare prevalentemente alla trasformazione energetica</t>
        </is>
      </c>
      <c r="BJ59" s="2" t="inlineStr">
        <is>
          <t>trumpos rotacijos miškininkystė</t>
        </is>
      </c>
      <c r="BK59" s="2" t="inlineStr">
        <is>
          <t>3</t>
        </is>
      </c>
      <c r="BL59" s="2" t="inlineStr">
        <is>
          <t/>
        </is>
      </c>
      <c r="BM59" t="inlineStr">
        <is>
          <t>auginimo praktika, kurią taikant greitai augančių rūšių medžiai dideliu tankumu susodinami medienos biomasės gamybai per gerokai trumpesnį laiką nei įprastinių rūšių miško medžių plantacijose</t>
        </is>
      </c>
      <c r="BN59" s="2" t="inlineStr">
        <is>
          <t>īscirtmeta atvasāja plantācija</t>
        </is>
      </c>
      <c r="BO59" s="2" t="inlineStr">
        <is>
          <t>3</t>
        </is>
      </c>
      <c r="BP59" s="2" t="inlineStr">
        <is>
          <t/>
        </is>
      </c>
      <c r="BQ59" t="inlineStr">
        <is>
          <t/>
        </is>
      </c>
      <c r="BR59" s="2" t="inlineStr">
        <is>
          <t>forestrija b'rotazzjoni qasira</t>
        </is>
      </c>
      <c r="BS59" s="2" t="inlineStr">
        <is>
          <t>3</t>
        </is>
      </c>
      <c r="BT59" s="2" t="inlineStr">
        <is>
          <t/>
        </is>
      </c>
      <c r="BU59" t="inlineStr">
        <is>
          <t>prattika ta' kultivazzjoni fejn speċijiet ta' siġar ta' densità għolja u li jikbru malajr jitħawlu għall-produzzjoni ta' &lt;a href="https://iate.europa.eu/entry/result/2224834/mt" target="_blank"&gt;bijomassa tal-injam&lt;/a&gt; tul perjodu ta' żmien sinifikattivament iqsar mill-pjantaġġuni ta' siġar għall-foresti konvenzjonali</t>
        </is>
      </c>
      <c r="BV59" s="2" t="inlineStr">
        <is>
          <t>korte-omloop-houtteelt|
bosbouw met een korte omlooptijd|
KOH</t>
        </is>
      </c>
      <c r="BW59" s="2" t="inlineStr">
        <is>
          <t>3|
3|
3</t>
        </is>
      </c>
      <c r="BX59" s="2" t="inlineStr">
        <is>
          <t xml:space="preserve">|
|
</t>
        </is>
      </c>
      <c r="BY59" t="inlineStr">
        <is>
          <t>dichte aanplant met snelgroeiende bomen t.b.v. de productie van biomassa die aanzienlijk sneller gekapt mogen worden dan andere bosboomsoorten</t>
        </is>
      </c>
      <c r="BZ59" t="inlineStr">
        <is>
          <t/>
        </is>
      </c>
      <c r="CA59" t="inlineStr">
        <is>
          <t/>
        </is>
      </c>
      <c r="CB59" t="inlineStr">
        <is>
          <t/>
        </is>
      </c>
      <c r="CC59" t="inlineStr">
        <is>
          <t/>
        </is>
      </c>
      <c r="CD59" s="2" t="inlineStr">
        <is>
          <t>silvicultura de curta rotação</t>
        </is>
      </c>
      <c r="CE59" s="2" t="inlineStr">
        <is>
          <t>3</t>
        </is>
      </c>
      <c r="CF59" s="2" t="inlineStr">
        <is>
          <t/>
        </is>
      </c>
      <c r="CG59" t="inlineStr">
        <is>
          <t>Método de produção de árvores em áreas florestais em que o período de rotação de uma geração de árvores é igual ou inferior a 50 anos, após o que a floresta é regenerada naturalmente ou artificialmente mediante plantação ou sementeira.</t>
        </is>
      </c>
      <c r="CH59" s="2" t="inlineStr">
        <is>
          <t>silvicultură bazată pe cicluri scurte de producție</t>
        </is>
      </c>
      <c r="CI59" s="2" t="inlineStr">
        <is>
          <t>2</t>
        </is>
      </c>
      <c r="CJ59" s="2" t="inlineStr">
        <is>
          <t/>
        </is>
      </c>
      <c r="CK59" t="inlineStr">
        <is>
          <t>practică de cultivare conform căreia, pentru producerea de biomasă lemnoasă, se plantează specii de copaci ce
cresc rapid în decursul unei perioade semnificativ mai scurte decât în cazul plantațiilor de păduri cu specii convenționale de arbori</t>
        </is>
      </c>
      <c r="CL59" t="inlineStr">
        <is>
          <t/>
        </is>
      </c>
      <c r="CM59" t="inlineStr">
        <is>
          <t/>
        </is>
      </c>
      <c r="CN59" t="inlineStr">
        <is>
          <t/>
        </is>
      </c>
      <c r="CO59" t="inlineStr">
        <is>
          <t/>
        </is>
      </c>
      <c r="CP59" s="2" t="inlineStr">
        <is>
          <t>gozdarstvo s kratko obhodnjo|
gozdarstvo s hitro rastočim lesom</t>
        </is>
      </c>
      <c r="CQ59" s="2" t="inlineStr">
        <is>
          <t>3|
3</t>
        </is>
      </c>
      <c r="CR59" s="2" t="inlineStr">
        <is>
          <t xml:space="preserve">|
</t>
        </is>
      </c>
      <c r="CS59" t="inlineStr">
        <is>
          <t>praksa pridelovanja, pri kateri je načrtovana proizvodnja doba (obhodnja) znatno krajša kot običajno pri gozdnih drevesnih vrstah, npr. 5 do 10 let pri gojenju božičnih drevesc</t>
        </is>
      </c>
      <c r="CT59" s="2" t="inlineStr">
        <is>
          <t>skogsbruk med kort omloppstid|
energiskogsbruk med snabb omsättning</t>
        </is>
      </c>
      <c r="CU59" s="2" t="inlineStr">
        <is>
          <t>3|
3</t>
        </is>
      </c>
      <c r="CV59" s="2" t="inlineStr">
        <is>
          <t xml:space="preserve">|
</t>
        </is>
      </c>
      <c r="CW59" t="inlineStr">
        <is>
          <t/>
        </is>
      </c>
    </row>
    <row r="60">
      <c r="A60" s="1" t="str">
        <f>HYPERLINK("https://iate.europa.eu/entry/result/1407734/all", "1407734")</f>
        <v>1407734</v>
      </c>
      <c r="B60" t="inlineStr">
        <is>
          <t>SCIENCE;ENERGY</t>
        </is>
      </c>
      <c r="C60" t="inlineStr">
        <is>
          <t>SCIENCE|natural and applied sciences|earth sciences;ENERGY|energy policy|energy industry</t>
        </is>
      </c>
      <c r="D60" t="inlineStr">
        <is>
          <t>yes</t>
        </is>
      </c>
      <c r="E60" t="inlineStr">
        <is>
          <t/>
        </is>
      </c>
      <c r="F60" t="inlineStr">
        <is>
          <t/>
        </is>
      </c>
      <c r="G60" t="inlineStr">
        <is>
          <t/>
        </is>
      </c>
      <c r="H60" t="inlineStr">
        <is>
          <t/>
        </is>
      </c>
      <c r="I60" t="inlineStr">
        <is>
          <t/>
        </is>
      </c>
      <c r="J60" t="inlineStr">
        <is>
          <t/>
        </is>
      </c>
      <c r="K60" t="inlineStr">
        <is>
          <t/>
        </is>
      </c>
      <c r="L60" t="inlineStr">
        <is>
          <t/>
        </is>
      </c>
      <c r="M60" t="inlineStr">
        <is>
          <t/>
        </is>
      </c>
      <c r="N60" t="inlineStr">
        <is>
          <t/>
        </is>
      </c>
      <c r="O60" t="inlineStr">
        <is>
          <t/>
        </is>
      </c>
      <c r="P60" t="inlineStr">
        <is>
          <t/>
        </is>
      </c>
      <c r="Q60" t="inlineStr">
        <is>
          <t/>
        </is>
      </c>
      <c r="R60" s="2" t="inlineStr">
        <is>
          <t>Gasverteilungsnetz|
Verteilungsnetz</t>
        </is>
      </c>
      <c r="S60" s="2" t="inlineStr">
        <is>
          <t>3|
3</t>
        </is>
      </c>
      <c r="T60" s="2" t="inlineStr">
        <is>
          <t xml:space="preserve">|
</t>
        </is>
      </c>
      <c r="U60" t="inlineStr">
        <is>
          <t>1)Rohrleitungssystem zur oertlichen Verteilung von Brenngasen;2)Rohrleitungsnetz, ueber das die Verbraucher (Haushalte, industrielle und gewerbliche Abnehmer) mit Gas versorgt werden</t>
        </is>
      </c>
      <c r="V60" s="2" t="inlineStr">
        <is>
          <t>δίκτυο διανομής</t>
        </is>
      </c>
      <c r="W60" s="2" t="inlineStr">
        <is>
          <t>3</t>
        </is>
      </c>
      <c r="X60" s="2" t="inlineStr">
        <is>
          <t/>
        </is>
      </c>
      <c r="Y60" t="inlineStr">
        <is>
          <t/>
        </is>
      </c>
      <c r="Z60" s="2" t="inlineStr">
        <is>
          <t>distribution system|
distribution grid|
gas distribution system|
distribution network|
natural gas distribution system|
natural gas distribution network|
main system|
gas distribution network</t>
        </is>
      </c>
      <c r="AA60" s="2" t="inlineStr">
        <is>
          <t>3|
3|
3|
3|
1|
1|
1|
3</t>
        </is>
      </c>
      <c r="AB60" s="2" t="inlineStr">
        <is>
          <t xml:space="preserve">|
|
|
|
|
|
|
</t>
        </is>
      </c>
      <c r="AC60" t="inlineStr">
        <is>
          <t>network of pipelines that transports natural gas, primarily methane, from a production facility such as a refinery or bulk distributor to customers</t>
        </is>
      </c>
      <c r="AD60" s="2" t="inlineStr">
        <is>
          <t>red de distribución</t>
        </is>
      </c>
      <c r="AE60" s="2" t="inlineStr">
        <is>
          <t>3</t>
        </is>
      </c>
      <c r="AF60" s="2" t="inlineStr">
        <is>
          <t/>
        </is>
      </c>
      <c r="AG60" t="inlineStr">
        <is>
          <t>red de canalizaciones que tiene por objeto la distribución local de un gas combustible</t>
        </is>
      </c>
      <c r="AH60" t="inlineStr">
        <is>
          <t/>
        </is>
      </c>
      <c r="AI60" t="inlineStr">
        <is>
          <t/>
        </is>
      </c>
      <c r="AJ60" t="inlineStr">
        <is>
          <t/>
        </is>
      </c>
      <c r="AK60" t="inlineStr">
        <is>
          <t/>
        </is>
      </c>
      <c r="AL60" t="inlineStr">
        <is>
          <t/>
        </is>
      </c>
      <c r="AM60" t="inlineStr">
        <is>
          <t/>
        </is>
      </c>
      <c r="AN60" t="inlineStr">
        <is>
          <t/>
        </is>
      </c>
      <c r="AO60" t="inlineStr">
        <is>
          <t/>
        </is>
      </c>
      <c r="AP60" s="2" t="inlineStr">
        <is>
          <t>réseau de distribution</t>
        </is>
      </c>
      <c r="AQ60" s="2" t="inlineStr">
        <is>
          <t>3</t>
        </is>
      </c>
      <c r="AR60" s="2" t="inlineStr">
        <is>
          <t/>
        </is>
      </c>
      <c r="AS60" t="inlineStr">
        <is>
          <t>1)réseau de canalisations ayant pour objet la distribution locale d'un gaz combustible; 2)livre le gaz aux installations à usage privé: branchements d'immeubles, branchements industriels ou commerciaux</t>
        </is>
      </c>
      <c r="AT60" s="2" t="inlineStr">
        <is>
          <t>líonra dáileacháin</t>
        </is>
      </c>
      <c r="AU60" s="2" t="inlineStr">
        <is>
          <t>3</t>
        </is>
      </c>
      <c r="AV60" s="2" t="inlineStr">
        <is>
          <t/>
        </is>
      </c>
      <c r="AW60" t="inlineStr">
        <is>
          <t/>
        </is>
      </c>
      <c r="AX60" s="2" t="inlineStr">
        <is>
          <t>distribucijska mreža</t>
        </is>
      </c>
      <c r="AY60" s="2" t="inlineStr">
        <is>
          <t>3</t>
        </is>
      </c>
      <c r="AZ60" s="2" t="inlineStr">
        <is>
          <t/>
        </is>
      </c>
      <c r="BA60" t="inlineStr">
        <is>
          <t>plinski transportni sustav koji omogućuje lokalnu distribuciju plinovitih goriva, kao i cijevni sustav na koji su priključene cijevi kupaca plina</t>
        </is>
      </c>
      <c r="BB60" s="2" t="inlineStr">
        <is>
          <t>elosztó hálózat|
földgázelosztó hálózat|
gázelosztó rendszer|
gázelosztó hálózat|
elosztórendszer|
földgázelosztó rendszer</t>
        </is>
      </c>
      <c r="BC60" s="2" t="inlineStr">
        <is>
          <t>4|
4|
4|
4|
4|
4</t>
        </is>
      </c>
      <c r="BD60" s="2" t="inlineStr">
        <is>
          <t xml:space="preserve">|
|
|
|
|
</t>
        </is>
      </c>
      <c r="BE60" t="inlineStr">
        <is>
          <t>a földgáznak az átviteli hálózattól a fogyasztóhoz való eljuttatását biztosító, helyi elosztásra szolgáló gázvezeték-rendszer</t>
        </is>
      </c>
      <c r="BF60" s="2" t="inlineStr">
        <is>
          <t>rete di distribuzione</t>
        </is>
      </c>
      <c r="BG60" s="2" t="inlineStr">
        <is>
          <t>3</t>
        </is>
      </c>
      <c r="BH60" s="2" t="inlineStr">
        <is>
          <t/>
        </is>
      </c>
      <c r="BI60" t="inlineStr">
        <is>
          <t/>
        </is>
      </c>
      <c r="BJ60" s="2" t="inlineStr">
        <is>
          <t>skirstymo sistema</t>
        </is>
      </c>
      <c r="BK60" s="2" t="inlineStr">
        <is>
          <t>3</t>
        </is>
      </c>
      <c r="BL60" s="2" t="inlineStr">
        <is>
          <t/>
        </is>
      </c>
      <c r="BM60" t="inlineStr">
        <is>
          <t>vamzdynai gamtinėms dujoms iš magistralinio dujotiekio gamtinių dujų skirstymo stočių arba iš mažos apimties SGD pakartotinio dujinimo įrenginių pristatyti iki gamtinių dujų vartotojo sistemų, taip pat statiniai, įrenginiai, mažos apimties SGD pakartotinio dujinimo įrenginiai ir priemonės šiems vamzdynams veikti</t>
        </is>
      </c>
      <c r="BN60" t="inlineStr">
        <is>
          <t/>
        </is>
      </c>
      <c r="BO60" t="inlineStr">
        <is>
          <t/>
        </is>
      </c>
      <c r="BP60" t="inlineStr">
        <is>
          <t/>
        </is>
      </c>
      <c r="BQ60" t="inlineStr">
        <is>
          <t/>
        </is>
      </c>
      <c r="BR60" t="inlineStr">
        <is>
          <t/>
        </is>
      </c>
      <c r="BS60" t="inlineStr">
        <is>
          <t/>
        </is>
      </c>
      <c r="BT60" t="inlineStr">
        <is>
          <t/>
        </is>
      </c>
      <c r="BU60" t="inlineStr">
        <is>
          <t/>
        </is>
      </c>
      <c r="BV60" s="2" t="inlineStr">
        <is>
          <t>distributienet</t>
        </is>
      </c>
      <c r="BW60" s="2" t="inlineStr">
        <is>
          <t>3</t>
        </is>
      </c>
      <c r="BX60" s="2" t="inlineStr">
        <is>
          <t/>
        </is>
      </c>
      <c r="BY60" t="inlineStr">
        <is>
          <t>Het geheel van de voorzieningen die benodigd zijn voor een rationele distributie van een produkt, bijv. aardgas</t>
        </is>
      </c>
      <c r="BZ60" s="2" t="inlineStr">
        <is>
          <t>system dystrybucyjny</t>
        </is>
      </c>
      <c r="CA60" s="2" t="inlineStr">
        <is>
          <t>3</t>
        </is>
      </c>
      <c r="CB60" s="2" t="inlineStr">
        <is>
          <t/>
        </is>
      </c>
      <c r="CC60" t="inlineStr">
        <is>
          <t>System dystrybucyjny to gazociągi ( &lt;a href="/entry/result/151367/all" id="ENTRY_TO_ENTRY_CONVERTER" target="_blank"&gt;IATE:151367&lt;/a&gt; ) oraz stacje gazowe wysokich, średnich i niskich ciśnień, pełniące rolę lokalnych źródeł zasilania mniejszych obszarów.</t>
        </is>
      </c>
      <c r="CD60" s="2" t="inlineStr">
        <is>
          <t>rede de distribuição de gás</t>
        </is>
      </c>
      <c r="CE60" s="2" t="inlineStr">
        <is>
          <t>3</t>
        </is>
      </c>
      <c r="CF60" s="2" t="inlineStr">
        <is>
          <t/>
        </is>
      </c>
      <c r="CG60" t="inlineStr">
        <is>
          <t>rede de tubagens que tem por objectivo a distribuição local do gás combustível,a média ou a baixa pressão</t>
        </is>
      </c>
      <c r="CH60" t="inlineStr">
        <is>
          <t/>
        </is>
      </c>
      <c r="CI60" t="inlineStr">
        <is>
          <t/>
        </is>
      </c>
      <c r="CJ60" t="inlineStr">
        <is>
          <t/>
        </is>
      </c>
      <c r="CK60" t="inlineStr">
        <is>
          <t/>
        </is>
      </c>
      <c r="CL60" t="inlineStr">
        <is>
          <t/>
        </is>
      </c>
      <c r="CM60" t="inlineStr">
        <is>
          <t/>
        </is>
      </c>
      <c r="CN60" t="inlineStr">
        <is>
          <t/>
        </is>
      </c>
      <c r="CO60" t="inlineStr">
        <is>
          <t/>
        </is>
      </c>
      <c r="CP60" t="inlineStr">
        <is>
          <t/>
        </is>
      </c>
      <c r="CQ60" t="inlineStr">
        <is>
          <t/>
        </is>
      </c>
      <c r="CR60" t="inlineStr">
        <is>
          <t/>
        </is>
      </c>
      <c r="CS60" t="inlineStr">
        <is>
          <t/>
        </is>
      </c>
      <c r="CT60" t="inlineStr">
        <is>
          <t/>
        </is>
      </c>
      <c r="CU60" t="inlineStr">
        <is>
          <t/>
        </is>
      </c>
      <c r="CV60" t="inlineStr">
        <is>
          <t/>
        </is>
      </c>
      <c r="CW60" t="inlineStr">
        <is>
          <t/>
        </is>
      </c>
    </row>
    <row r="61">
      <c r="A61" s="1" t="str">
        <f>HYPERLINK("https://iate.europa.eu/entry/result/3633837/all", "3633837")</f>
        <v>3633837</v>
      </c>
      <c r="B61" t="inlineStr">
        <is>
          <t>ENVIRONMENT;EUROPEAN UNION;EMPLOYMENT AND WORKING CONDITIONS</t>
        </is>
      </c>
      <c r="C61" t="inlineStr">
        <is>
          <t>ENVIRONMENT|environmental policy|environmental policy|EU environmental policy;EUROPEAN UNION|European construction|deepening of the European Union|EU activity|EU action;EMPLOYMENT AND WORKING CONDITIONS|employment|vocational training|updating of skills</t>
        </is>
      </c>
      <c r="D61" t="inlineStr">
        <is>
          <t>yes</t>
        </is>
      </c>
      <c r="E61" t="inlineStr">
        <is>
          <t/>
        </is>
      </c>
      <c r="F61" t="inlineStr">
        <is>
          <t/>
        </is>
      </c>
      <c r="G61" t="inlineStr">
        <is>
          <t/>
        </is>
      </c>
      <c r="H61" t="inlineStr">
        <is>
          <t/>
        </is>
      </c>
      <c r="I61" t="inlineStr">
        <is>
          <t/>
        </is>
      </c>
      <c r="J61" s="2" t="inlineStr">
        <is>
          <t>evropská akademie průmyslu pro nulové čisté emise|
akademie průmyslu pro nulové čisté emise</t>
        </is>
      </c>
      <c r="K61" s="2" t="inlineStr">
        <is>
          <t>3|
3</t>
        </is>
      </c>
      <c r="L61" s="2" t="inlineStr">
        <is>
          <t>preferred|
preferred</t>
        </is>
      </c>
      <c r="M61" t="inlineStr">
        <is>
          <t>akademie, jejímž cílem je zavést programy pro &lt;a href="https://iate.europa.eu/entry/result/767029/cs" target="_blank"&gt;prohlubování dovedností&lt;/a&gt; a &lt;a href="https://iate.europa.eu/entry/result/1403981/cs" target="_blank"&gt;rekvalifikaci&lt;/a&gt; v odvětvích, která mají strategický význam pro &lt;a href="https://iate.europa.eu/entry/result/3580910/cs" target="_blank"&gt;ekologickou transformaci&lt;/a&gt;</t>
        </is>
      </c>
      <c r="N61" s="2" t="inlineStr">
        <is>
          <t>akademi for nettonulindustrien</t>
        </is>
      </c>
      <c r="O61" s="2" t="inlineStr">
        <is>
          <t>3</t>
        </is>
      </c>
      <c r="P61" s="2" t="inlineStr">
        <is>
          <t/>
        </is>
      </c>
      <c r="Q61" t="inlineStr">
        <is>
          <t>ramme for &lt;a href="https://iate.europa.eu/entry/result/767029/da" target="_blank"&gt;opkvalificerings&lt;/a&gt;- og &lt;a href="https://iate.europa.eu/entry/result/1403981/da" target="_blank"&gt;omskolings&lt;/a&gt;programmer inden for strategiske industrier med tilknytning til den &lt;a href="https://iate.europa.eu/entry/result/3580910/da" target="_blank"&gt;grønne omstilling&lt;/a&gt;</t>
        </is>
      </c>
      <c r="R61" s="2" t="inlineStr">
        <is>
          <t>Akademie für eine klimaneutrale Industrie</t>
        </is>
      </c>
      <c r="S61" s="2" t="inlineStr">
        <is>
          <t>3</t>
        </is>
      </c>
      <c r="T61" s="2" t="inlineStr">
        <is>
          <t/>
        </is>
      </c>
      <c r="U61" t="inlineStr">
        <is>
          <t/>
        </is>
      </c>
      <c r="V61" s="2" t="inlineStr">
        <is>
          <t>ακαδημία της βιομηχανίας των μηδενικών καθαρών εκπομπών</t>
        </is>
      </c>
      <c r="W61" s="2" t="inlineStr">
        <is>
          <t>3</t>
        </is>
      </c>
      <c r="X61" s="2" t="inlineStr">
        <is>
          <t/>
        </is>
      </c>
      <c r="Y61" t="inlineStr">
        <is>
          <t>πλαίσιο για προγράμματα &lt;a href="https://iate.europa.eu/entry/result/767029/en-el" target="_blank"&gt;αναβάθμισης δεξιοτήτων&lt;/a&gt; και &lt;a href="https://iate.europa.eu/entry/result/1403981/en-el" target="_blank"&gt;επανειδίκευσης&lt;/a&gt; σε βιομηχανίες στρατηγικής σημασίας για την &lt;a href="https://iate.europa.eu/entry/result/3580910/en-el" target="_blank"&gt;πράσινη μετάβαση&lt;/a&gt;</t>
        </is>
      </c>
      <c r="Z61" s="2" t="inlineStr">
        <is>
          <t>European Net-Zero Industry Academy|
Net-Zero Industry Academy|
Net-Zero Academy</t>
        </is>
      </c>
      <c r="AA61" s="2" t="inlineStr">
        <is>
          <t>3|
3|
1</t>
        </is>
      </c>
      <c r="AB61" s="2" t="inlineStr">
        <is>
          <t xml:space="preserve">|
|
</t>
        </is>
      </c>
      <c r="AC61" t="inlineStr">
        <is>
          <t>specialised training
institution
that offers &lt;a href="https://iate.europa.eu/entry/result/767029/en" target="_blank"&gt;upskilling &lt;/a&gt;and &lt;a href="https://iate.europa.eu/entry/result/1403981/en" target="_blank"&gt;reskilling&lt;/a&gt; programmes in strategic industries for the &lt;a href="https://iate.europa.eu/entry/result/3580910/en" target="_blank"&gt;green transition&lt;/a&gt;</t>
        </is>
      </c>
      <c r="AD61" t="inlineStr">
        <is>
          <t/>
        </is>
      </c>
      <c r="AE61" t="inlineStr">
        <is>
          <t/>
        </is>
      </c>
      <c r="AF61" t="inlineStr">
        <is>
          <t/>
        </is>
      </c>
      <c r="AG61" t="inlineStr">
        <is>
          <t/>
        </is>
      </c>
      <c r="AH61" s="2" t="inlineStr">
        <is>
          <t>nullnetotööstuse akadeemia</t>
        </is>
      </c>
      <c r="AI61" s="2" t="inlineStr">
        <is>
          <t>3</t>
        </is>
      </c>
      <c r="AJ61" s="2" t="inlineStr">
        <is>
          <t/>
        </is>
      </c>
      <c r="AK61" t="inlineStr">
        <is>
          <t>konkreetsele &lt;a href="https://iate.europa.eu/entry/result/3633800/et" target="_blank"&gt;nullnetotehnoloogiale&lt;/a&gt; spetsialiseerunud koolituskeskus, mis töötab välja ja võtab kasutusele haridus- ja koolitusmaterjale selle tehnoloogia väärtusahelas vajalike töötajate ümber- ja täiendõppeks</t>
        </is>
      </c>
      <c r="AL61" s="2" t="inlineStr">
        <is>
          <t>Net-Zero Industry Academies -koulutusyhteenliittymä</t>
        </is>
      </c>
      <c r="AM61" s="2" t="inlineStr">
        <is>
          <t>3</t>
        </is>
      </c>
      <c r="AN61" s="2" t="inlineStr">
        <is>
          <t/>
        </is>
      </c>
      <c r="AO61" t="inlineStr">
        <is>
          <t>täydennys- ja uudelleenkoulutusohjelmia vihreää siirtymää edistävillä strategisilla teollisuudenaloilla, kuten raaka-aine-, vety- ja aurinkosähköteknologioissa</t>
        </is>
      </c>
      <c r="AP61" s="2" t="inlineStr">
        <is>
          <t>académie européenne spécialisée en matière d'industrie «zéro net»</t>
        </is>
      </c>
      <c r="AQ61" s="2" t="inlineStr">
        <is>
          <t>3</t>
        </is>
      </c>
      <c r="AR61" s="2" t="inlineStr">
        <is>
          <t/>
        </is>
      </c>
      <c r="AS61" t="inlineStr">
        <is>
          <t>centre de formation proposant des programmes de &lt;a href="https://iate.europa.eu/entry/result/767029/fr" target="_blank"&gt;perfectionnement professionnel&lt;/a&gt; et de &lt;a href="https://iate.europa.eu/entry/result/1403981/fr" target="_blank"&gt;reconversion professionnelle&lt;/a&gt; dans les industries stratégiques pour la &lt;a href="https://iate.europa.eu/entry/result/3580910/fr" target="_blank"&gt;transition écologique&lt;/a&gt;</t>
        </is>
      </c>
      <c r="AT61" s="2" t="inlineStr">
        <is>
          <t>Acadamh um an Tionscal Glan-nialasachta</t>
        </is>
      </c>
      <c r="AU61" s="2" t="inlineStr">
        <is>
          <t>3</t>
        </is>
      </c>
      <c r="AV61" s="2" t="inlineStr">
        <is>
          <t>proposed</t>
        </is>
      </c>
      <c r="AW61" t="inlineStr">
        <is>
          <t/>
        </is>
      </c>
      <c r="AX61" s="2" t="inlineStr">
        <is>
          <t>akademija za industriju s neto nultom stopom emisija</t>
        </is>
      </c>
      <c r="AY61" s="2" t="inlineStr">
        <is>
          <t>3</t>
        </is>
      </c>
      <c r="AZ61" s="2" t="inlineStr">
        <is>
          <t/>
        </is>
      </c>
      <c r="BA61" t="inlineStr">
        <is>
          <t/>
        </is>
      </c>
      <c r="BB61" s="2" t="inlineStr">
        <is>
          <t>nulla nettó kibocsátási célt szolgáló ipari akadémia</t>
        </is>
      </c>
      <c r="BC61" s="2" t="inlineStr">
        <is>
          <t>3</t>
        </is>
      </c>
      <c r="BD61" s="2" t="inlineStr">
        <is>
          <t>proposed</t>
        </is>
      </c>
      <c r="BE61" t="inlineStr">
        <is>
          <t/>
        </is>
      </c>
      <c r="BF61" s="2" t="inlineStr">
        <is>
          <t>accademia dell'industria a zero emissioni nette</t>
        </is>
      </c>
      <c r="BG61" s="2" t="inlineStr">
        <is>
          <t>3</t>
        </is>
      </c>
      <c r="BH61" s="2" t="inlineStr">
        <is>
          <t/>
        </is>
      </c>
      <c r="BI61" t="inlineStr">
        <is>
          <t>quadro dell'UE per attuare programmi di miglioramento delle competenze e di riqualificazione nelle industrie strategiche per la&lt;a href="https://iate.europa.eu/entry/result/3580910/it" target="_blank"&gt; transizione verde&lt;/a&gt;</t>
        </is>
      </c>
      <c r="BJ61" s="2" t="inlineStr">
        <is>
          <t>poveikio klimatui neutralizavimo pramonės akademija</t>
        </is>
      </c>
      <c r="BK61" s="2" t="inlineStr">
        <is>
          <t>2</t>
        </is>
      </c>
      <c r="BL61" s="2" t="inlineStr">
        <is>
          <t/>
        </is>
      </c>
      <c r="BM61" t="inlineStr">
        <is>
          <t/>
        </is>
      </c>
      <c r="BN61" s="2" t="inlineStr">
        <is>
          <t>neto nulles emisiju industrijas akadēmija|
Eiropas Neto nulles emisiju industrijas akadēmija</t>
        </is>
      </c>
      <c r="BO61" s="2" t="inlineStr">
        <is>
          <t>3|
3</t>
        </is>
      </c>
      <c r="BP61" s="2" t="inlineStr">
        <is>
          <t xml:space="preserve">|
</t>
        </is>
      </c>
      <c r="BQ61" t="inlineStr">
        <is>
          <t>sistēmas, kuras ietvaros tiks īstenotas prasmju pilnveides un pārkvalifikācijas programmas zaļās pārkārtošanās procesam stratēģiski svarīgās industrijās</t>
        </is>
      </c>
      <c r="BR61" t="inlineStr">
        <is>
          <t/>
        </is>
      </c>
      <c r="BS61" t="inlineStr">
        <is>
          <t/>
        </is>
      </c>
      <c r="BT61" t="inlineStr">
        <is>
          <t/>
        </is>
      </c>
      <c r="BU61" t="inlineStr">
        <is>
          <t/>
        </is>
      </c>
      <c r="BV61" s="2" t="inlineStr">
        <is>
          <t>Europese academie voor de nettonulindustrie|
nettonulacademie|
academie voor de nettonulindustrie</t>
        </is>
      </c>
      <c r="BW61" s="2" t="inlineStr">
        <is>
          <t>3|
3|
3</t>
        </is>
      </c>
      <c r="BX61" s="2" t="inlineStr">
        <is>
          <t xml:space="preserve">|
|
</t>
        </is>
      </c>
      <c r="BY61" t="inlineStr">
        <is>
          <t>gespecialiseerde opleidingsinstelling die bij- en omscholingsprogramma’s aanbiedt in strategische sectoren voor de groene transitie</t>
        </is>
      </c>
      <c r="BZ61" s="2" t="inlineStr">
        <is>
          <t>akademia przemysłu neutralnego emisyjnie</t>
        </is>
      </c>
      <c r="CA61" s="2" t="inlineStr">
        <is>
          <t>3</t>
        </is>
      </c>
      <c r="CB61" s="2" t="inlineStr">
        <is>
          <t/>
        </is>
      </c>
      <c r="CC61" t="inlineStr">
        <is>
          <t>placówka wprowadzająca programy podnoszenia i zmiany kwalifikacji przydatnych w transformacji ekologicznej w strategicznych gałęziach przemysłu, takich jak surowce, wodór i technologie słoneczne</t>
        </is>
      </c>
      <c r="CD61" s="2" t="inlineStr">
        <is>
          <t>academia de indústrias de impacto zero</t>
        </is>
      </c>
      <c r="CE61" s="2" t="inlineStr">
        <is>
          <t>3</t>
        </is>
      </c>
      <c r="CF61" s="2" t="inlineStr">
        <is>
          <t/>
        </is>
      </c>
      <c r="CG61" t="inlineStr">
        <is>
          <t>Quadro para criar programas de melhoria de competências e requalificação em indústrias estratégicas para a transição ecológica</t>
        </is>
      </c>
      <c r="CH61" s="2" t="inlineStr">
        <is>
          <t>academie pentru industria cu zero emisii nete</t>
        </is>
      </c>
      <c r="CI61" s="2" t="inlineStr">
        <is>
          <t>3</t>
        </is>
      </c>
      <c r="CJ61" s="2" t="inlineStr">
        <is>
          <t>proposed</t>
        </is>
      </c>
      <c r="CK61" t="inlineStr">
        <is>
          <t/>
        </is>
      </c>
      <c r="CL61" s="2" t="inlineStr">
        <is>
          <t>akadémia pre emisne neutrálny priemysel</t>
        </is>
      </c>
      <c r="CM61" s="2" t="inlineStr">
        <is>
          <t>3</t>
        </is>
      </c>
      <c r="CN61" s="2" t="inlineStr">
        <is>
          <t/>
        </is>
      </c>
      <c r="CO61" t="inlineStr">
        <is>
          <t>rámec pre programy zamerané na &lt;a href="https://iate.europa.eu/entry/result/767029/sk" target="_blank"&gt;zvyšovanie úrovne zručností&lt;/a&gt; a &lt;a href="https://iate.europa.eu/entry/result/1403981/sk" target="_blank"&gt;rekvalifikáciu&lt;/a&gt; v strategických priemyselných odvetviach v záujme &lt;a href="https://iate.europa.eu/entry/result/3580910/sk" target="_blank"&gt;zelenej transformácie&lt;/a&gt;</t>
        </is>
      </c>
      <c r="CP61" s="2" t="inlineStr">
        <is>
          <t>akademija za neto ničelne industrije</t>
        </is>
      </c>
      <c r="CQ61" s="2" t="inlineStr">
        <is>
          <t>3</t>
        </is>
      </c>
      <c r="CR61" s="2" t="inlineStr">
        <is>
          <t/>
        </is>
      </c>
      <c r="CS61" t="inlineStr">
        <is>
          <t>okvir za programe &lt;a href="https://iate.europa.eu/entry/result/767029/sl" target="_blank"&gt;izpolnjevanja&lt;/a&gt; in &lt;a href="https://iate.europa.eu/entry/result/1403981/sl" target="_blank"&gt;prekvalifikacije&lt;/a&gt; v industrijah strateškega pomena za &lt;a href="https://iate.europa.eu/entry/result/3580910/sl" target="_blank"&gt;zeleni prehod&lt;/a&gt;</t>
        </is>
      </c>
      <c r="CT61" s="2" t="inlineStr">
        <is>
          <t>nettonollindustriakademi</t>
        </is>
      </c>
      <c r="CU61" s="2" t="inlineStr">
        <is>
          <t>3</t>
        </is>
      </c>
      <c r="CV61" s="2" t="inlineStr">
        <is>
          <t/>
        </is>
      </c>
      <c r="CW61" t="inlineStr">
        <is>
          <t/>
        </is>
      </c>
    </row>
    <row r="62">
      <c r="A62" s="1" t="str">
        <f>HYPERLINK("https://iate.europa.eu/entry/result/1681070/all", "1681070")</f>
        <v>1681070</v>
      </c>
      <c r="B62" t="inlineStr">
        <is>
          <t>ENERGY;SOCIAL QUESTIONS</t>
        </is>
      </c>
      <c r="C62" t="inlineStr">
        <is>
          <t>ENERGY|energy policy|energy policy|energy grid;SOCIAL QUESTIONS|construction and town planning|town planning|urban infrastructure|electricity supply</t>
        </is>
      </c>
      <c r="D62" t="inlineStr">
        <is>
          <t>yes</t>
        </is>
      </c>
      <c r="E62" t="inlineStr">
        <is>
          <t/>
        </is>
      </c>
      <c r="F62" s="2" t="inlineStr">
        <is>
          <t>електроенергийна мрежа|
мрежа за пренос на електроенергия</t>
        </is>
      </c>
      <c r="G62" s="2" t="inlineStr">
        <is>
          <t>3|
3</t>
        </is>
      </c>
      <c r="H62" s="2" t="inlineStr">
        <is>
          <t xml:space="preserve">|
</t>
        </is>
      </c>
      <c r="I62" t="inlineStr">
        <is>
          <t>интегрирана система за разпределение на електроенергия, която обикновено обхваща голяма територия</t>
        </is>
      </c>
      <c r="J62" s="2" t="inlineStr">
        <is>
          <t>elektrizační soustava</t>
        </is>
      </c>
      <c r="K62" s="2" t="inlineStr">
        <is>
          <t>3</t>
        </is>
      </c>
      <c r="L62" s="2" t="inlineStr">
        <is>
          <t/>
        </is>
      </c>
      <c r="M62" t="inlineStr">
        <is>
          <t>vzájemně
propojený soubor zařízení pro výrobu, přenos, transformaci a distribuci
elektřiny</t>
        </is>
      </c>
      <c r="N62" s="2" t="inlineStr">
        <is>
          <t>elnet|
elektricitetsforsyningsnet|
eltransmissionsnet|
elforsyningsnet</t>
        </is>
      </c>
      <c r="O62" s="2" t="inlineStr">
        <is>
          <t>3|
3|
3|
3</t>
        </is>
      </c>
      <c r="P62" s="2" t="inlineStr">
        <is>
          <t xml:space="preserve">|
|
|
</t>
        </is>
      </c>
      <c r="Q62" t="inlineStr">
        <is>
          <t>system af kabler, ledninger, transformatorstationer m.m., der forbinder ét eller flere kraftværker eller andre elektricitetsproducerende anlæg med forbrugerne af elektriciteten</t>
        </is>
      </c>
      <c r="R62" s="2" t="inlineStr">
        <is>
          <t>Energieverteilungsnetz|
Elektrizitätsnetz|
Stromnetz|
Elektrizitätsversorgungsnetz</t>
        </is>
      </c>
      <c r="S62" s="2" t="inlineStr">
        <is>
          <t>3|
3|
3|
3</t>
        </is>
      </c>
      <c r="T62" s="2" t="inlineStr">
        <is>
          <t xml:space="preserve">|
|
|
</t>
        </is>
      </c>
      <c r="U62" t="inlineStr">
        <is>
          <t>Gesamtheit der Anlagen samt Leitungsnetzwerk zur Übertragung und Verteilung elektrischer Energie</t>
        </is>
      </c>
      <c r="V62" s="2" t="inlineStr">
        <is>
          <t>ηλεκτρικό δίκτυο|
δίκτυο ηλεκτρικής ενέργειας</t>
        </is>
      </c>
      <c r="W62" s="2" t="inlineStr">
        <is>
          <t>3|
3</t>
        </is>
      </c>
      <c r="X62" s="2" t="inlineStr">
        <is>
          <t xml:space="preserve">|
</t>
        </is>
      </c>
      <c r="Y62" t="inlineStr">
        <is>
          <t/>
        </is>
      </c>
      <c r="Z62" s="2" t="inlineStr">
        <is>
          <t>electrical grid|
transmission and distribution network|
transmission and distribution system|
electricity grid|
power grid|
grid|
transmission and distribution grid|
electric grid</t>
        </is>
      </c>
      <c r="AA62" s="2" t="inlineStr">
        <is>
          <t>3|
1|
1|
3|
3|
3|
1|
1</t>
        </is>
      </c>
      <c r="AB62" s="2" t="inlineStr">
        <is>
          <t xml:space="preserve">|
|
|
|
|
|
|
</t>
        </is>
      </c>
      <c r="AC62" t="inlineStr">
        <is>
          <t>interconnected network of power plants, transmission lines and distribution centres that ensures delivery of electricity from producers to consumers</t>
        </is>
      </c>
      <c r="AD62" s="2" t="inlineStr">
        <is>
          <t>red de transmisión de electricidad|
red eléctrica|
red de electricidad|
sistema eléctrico</t>
        </is>
      </c>
      <c r="AE62" s="2" t="inlineStr">
        <is>
          <t>3|
3|
3|
3</t>
        </is>
      </c>
      <c r="AF62" s="2" t="inlineStr">
        <is>
          <t xml:space="preserve">|
|
|
</t>
        </is>
      </c>
      <c r="AG62" t="inlineStr">
        <is>
          <t>Sistema interconectado
que permite llevar la electricidad desde las centrales generadoras hasta los
consumidores finales de electricidad, y que consta de varios componentes:&lt;div&gt;- las &lt;b&gt;centrales generadoras&lt;/b&gt;,
que producen electricidad &lt;/div&gt;&lt;div&gt; - la &lt;b&gt;red de transmisión&lt;/b&gt;,
que transporta la electricidad por líneas de alta tensión hasta las &lt;b&gt;subestaciones eléctricas&lt;/b&gt;, donde
se reduce el voltaje para encaminar la electricidad hasta las &lt;b&gt;subestaciones de
distribución &lt;/b&gt;&lt;/div&gt;&lt;div&gt;- la &lt;b&gt;red
de distribución&lt;/b&gt;, que lleva la electricidad desde las subestaciones de distribución hasta los consumidores finales (hogares, empresas, industria).&lt;/div&gt;</t>
        </is>
      </c>
      <c r="AH62" s="2" t="inlineStr">
        <is>
          <t>elektrivõrk|
elektrienergia ülekandevõrk|
elektri ülekandevõrk</t>
        </is>
      </c>
      <c r="AI62" s="2" t="inlineStr">
        <is>
          <t>3|
3|
3</t>
        </is>
      </c>
      <c r="AJ62" s="2" t="inlineStr">
        <is>
          <t xml:space="preserve">|
|
</t>
        </is>
      </c>
      <c r="AK62" t="inlineStr">
        <is>
          <t>rajatiste ja seadmete kogum elektrienergia ülekandmiseks ja jaotamiseks.</t>
        </is>
      </c>
      <c r="AL62" s="2" t="inlineStr">
        <is>
          <t>sähköverkko|
sähkönsiirtoverkko</t>
        </is>
      </c>
      <c r="AM62" s="2" t="inlineStr">
        <is>
          <t>3|
3</t>
        </is>
      </c>
      <c r="AN62" s="2" t="inlineStr">
        <is>
          <t xml:space="preserve">|
</t>
        </is>
      </c>
      <c r="AO62" t="inlineStr">
        <is>
          <t>toisiinsa liitetyistä sähköjohdoista ja muista sähkölaitteista muodostettu sähkön siirtoon t. jakeluun tarkoitettu kokonaisuus</t>
        </is>
      </c>
      <c r="AP62" s="2" t="inlineStr">
        <is>
          <t>réseau de distribution d’électricité|
réseau|
réseau électrique|
réseau d'électricité</t>
        </is>
      </c>
      <c r="AQ62" s="2" t="inlineStr">
        <is>
          <t>3|
3|
3|
3</t>
        </is>
      </c>
      <c r="AR62" s="2" t="inlineStr">
        <is>
          <t xml:space="preserve">|
|
|
</t>
        </is>
      </c>
      <c r="AS62" t="inlineStr">
        <is>
          <t>ensemble d'installations interconnectées permettant d'acheminer l'énergie électrique des centres de production vers les consommateurs</t>
        </is>
      </c>
      <c r="AT62" s="2" t="inlineStr">
        <is>
          <t>eangach leictreachais</t>
        </is>
      </c>
      <c r="AU62" s="2" t="inlineStr">
        <is>
          <t>3</t>
        </is>
      </c>
      <c r="AV62" s="2" t="inlineStr">
        <is>
          <t/>
        </is>
      </c>
      <c r="AW62" t="inlineStr">
        <is>
          <t>córas comhtháite dáilte leictreachais a chlúdaíonn limistéar mór go hiondúil</t>
        </is>
      </c>
      <c r="AX62" s="2" t="inlineStr">
        <is>
          <t>elektroenergetska prijenosna mreža</t>
        </is>
      </c>
      <c r="AY62" s="2" t="inlineStr">
        <is>
          <t>3</t>
        </is>
      </c>
      <c r="AZ62" s="2" t="inlineStr">
        <is>
          <t/>
        </is>
      </c>
      <c r="BA62" t="inlineStr">
        <is>
          <t>integrirani sustav distribucije električne energije koji obično pokriva veliko područje</t>
        </is>
      </c>
      <c r="BB62" s="2" t="inlineStr">
        <is>
          <t>villamosenergia-átviteli hálózat|
villamosenergia-hálózat</t>
        </is>
      </c>
      <c r="BC62" s="2" t="inlineStr">
        <is>
          <t>3|
3</t>
        </is>
      </c>
      <c r="BD62" s="2" t="inlineStr">
        <is>
          <t xml:space="preserve">|
</t>
        </is>
      </c>
      <c r="BE62" t="inlineStr">
        <is>
          <t>általában nagy
területet lefedő, nagyfeszültségű elektromos hálózat, amely az erőművektől és
más energiaforrásoktól a fogyasztók felé továbbítja a villamos energiát</t>
        </is>
      </c>
      <c r="BF62" s="2" t="inlineStr">
        <is>
          <t>rete di trasmissione dell'energia elettrica|
rete|
rete per la trasmissione dell'energia elettrica|
rete elettrica</t>
        </is>
      </c>
      <c r="BG62" s="2" t="inlineStr">
        <is>
          <t>3|
3|
3|
3</t>
        </is>
      </c>
      <c r="BH62" s="2" t="inlineStr">
        <is>
          <t xml:space="preserve">|
|
|
</t>
        </is>
      </c>
      <c r="BI62" t="inlineStr">
        <is>
          <t>insieme delle infrastrutture che permettono il passaggio dell'energia elettrica dai produttori, ai fornitori e successivamente ai consumatori attraverso la rete di distribuzione</t>
        </is>
      </c>
      <c r="BJ62" s="2" t="inlineStr">
        <is>
          <t>tinklas|
elektros perdavimo tinklas|
elektros tinklas</t>
        </is>
      </c>
      <c r="BK62" s="2" t="inlineStr">
        <is>
          <t>3|
3|
3</t>
        </is>
      </c>
      <c r="BL62" s="2" t="inlineStr">
        <is>
          <t xml:space="preserve">|
|
</t>
        </is>
      </c>
      <c r="BM62" t="inlineStr">
        <is>
          <t>tarpusavyje sujungtų oro ir kabelinių linijų, pastočių, transformatorinių ir skirstyklų visuma</t>
        </is>
      </c>
      <c r="BN62" s="2" t="inlineStr">
        <is>
          <t>elektroenerģijas tīkls|
elektropārvades tīkls|
elektrotīkls</t>
        </is>
      </c>
      <c r="BO62" s="2" t="inlineStr">
        <is>
          <t>3|
2|
3</t>
        </is>
      </c>
      <c r="BP62" s="2" t="inlineStr">
        <is>
          <t xml:space="preserve">|
|
</t>
        </is>
      </c>
      <c r="BQ62" t="inlineStr">
        <is>
          <t>elektrosistēmas daļa, kas pārvada un sadala elektroenerģiju un sastāv no savstarpēji savienotām elektrolīnijām, elektriskajām apakšstacijām un sadalietaisēm</t>
        </is>
      </c>
      <c r="BR62" s="2" t="inlineStr">
        <is>
          <t>grilja għat-trażmissjoni tal-elettriku|
grilja elettrika</t>
        </is>
      </c>
      <c r="BS62" s="2" t="inlineStr">
        <is>
          <t>3|
3</t>
        </is>
      </c>
      <c r="BT62" s="2" t="inlineStr">
        <is>
          <t xml:space="preserve">|
</t>
        </is>
      </c>
      <c r="BU62" t="inlineStr">
        <is>
          <t>network interkonness biex l-elettriku jitwassal mill-fornituri għall-konsumaturi</t>
        </is>
      </c>
      <c r="BV62" s="2" t="inlineStr">
        <is>
          <t>net voor elektriciteitstransmissie|
stroomnet|
elektriciteitsnet</t>
        </is>
      </c>
      <c r="BW62" s="2" t="inlineStr">
        <is>
          <t>3|
3|
3</t>
        </is>
      </c>
      <c r="BX62" s="2" t="inlineStr">
        <is>
          <t xml:space="preserve">|
|
</t>
        </is>
      </c>
      <c r="BY62" t="inlineStr">
        <is>
          <t>een netwerk van verbindingen en knooppunten waarover grote hoeveelheden elektrische energie met hoge efficiëntie over lange afstanden kunnen worden getransporteerd</t>
        </is>
      </c>
      <c r="BZ62" s="2" t="inlineStr">
        <is>
          <t>sieć energetyczna|
sieć elektroenergetyczna</t>
        </is>
      </c>
      <c r="CA62" s="2" t="inlineStr">
        <is>
          <t>3|
3</t>
        </is>
      </c>
      <c r="CB62" s="2" t="inlineStr">
        <is>
          <t xml:space="preserve">|
</t>
        </is>
      </c>
      <c r="CC62" t="inlineStr">
        <is>
          <t>zestaw urządzeń i instalacji służący do przesyłania lub dystrybucji nośników energetycznych</t>
        </is>
      </c>
      <c r="CD62" s="2" t="inlineStr">
        <is>
          <t>rede de transporte de eletricidade|
rede de energia elétrica|
rede elétrica|
rede de eletricidade</t>
        </is>
      </c>
      <c r="CE62" s="2" t="inlineStr">
        <is>
          <t>3|
3|
3|
3</t>
        </is>
      </c>
      <c r="CF62" s="2" t="inlineStr">
        <is>
          <t xml:space="preserve">|
|
|
</t>
        </is>
      </c>
      <c r="CG62" t="inlineStr">
        <is>
          <t>Conjunto de subestações, linhas, cabos e outros equipamentos elétricos ligados entre si com vista a transportar a energia elétrica produzida pelas centrais até aos consumidores.</t>
        </is>
      </c>
      <c r="CH62" s="2" t="inlineStr">
        <is>
          <t>rețea de energie electrică|
rețea pentru transport de electricitate|
rețea electrică|
rețea de electricitate</t>
        </is>
      </c>
      <c r="CI62" s="2" t="inlineStr">
        <is>
          <t>3|
0|
3|
3</t>
        </is>
      </c>
      <c r="CJ62" s="2" t="inlineStr">
        <is>
          <t xml:space="preserve">|
|
|
</t>
        </is>
      </c>
      <c r="CK62" t="inlineStr">
        <is>
          <t>ansambluri de rezistoare sau receptoare din sistem legate în serie, în paralel sau mixt, alimentate de surse (generatoare electrice.)</t>
        </is>
      </c>
      <c r="CL62" s="2" t="inlineStr">
        <is>
          <t>elektrizačná sústava|
elektrická sieť|
sieť|
sieť na prenos elektrickej energie</t>
        </is>
      </c>
      <c r="CM62" s="2" t="inlineStr">
        <is>
          <t>3|
3|
3|
3</t>
        </is>
      </c>
      <c r="CN62" s="2" t="inlineStr">
        <is>
          <t xml:space="preserve">|
|
|
</t>
        </is>
      </c>
      <c r="CO62" t="inlineStr">
        <is>
          <t>časť energetickej sústavy a zahŕňa všetky silnoprúdové zariadenia slúžiace na získanie elektrickej energie a na jej prenos a rozvod až po jednotlivé spotrebiče</t>
        </is>
      </c>
      <c r="CP62" s="2" t="inlineStr">
        <is>
          <t>omrežje električne energije|
omrežje za prenos električne energije</t>
        </is>
      </c>
      <c r="CQ62" s="2" t="inlineStr">
        <is>
          <t>3|
3</t>
        </is>
      </c>
      <c r="CR62" s="2" t="inlineStr">
        <is>
          <t xml:space="preserve">|
</t>
        </is>
      </c>
      <c r="CS62" t="inlineStr">
        <is>
          <t/>
        </is>
      </c>
      <c r="CT62" s="2" t="inlineStr">
        <is>
          <t>nät för elöverföring|
kraftnät|
elnät</t>
        </is>
      </c>
      <c r="CU62" s="2" t="inlineStr">
        <is>
          <t>3|
3|
3</t>
        </is>
      </c>
      <c r="CV62" s="2" t="inlineStr">
        <is>
          <t xml:space="preserve">|
|
</t>
        </is>
      </c>
      <c r="CW62" t="inlineStr">
        <is>
          <t>system av ledningar för överföring av elektricitet, särskilt från kraftcentral till förbrukare</t>
        </is>
      </c>
    </row>
    <row r="63">
      <c r="A63" s="1" t="str">
        <f>HYPERLINK("https://iate.europa.eu/entry/result/1407047/all", "1407047")</f>
        <v>1407047</v>
      </c>
      <c r="B63" t="inlineStr">
        <is>
          <t>ENERGY;INDUSTRY</t>
        </is>
      </c>
      <c r="C63" t="inlineStr">
        <is>
          <t>ENERGY|electrical and nuclear industries|electrical industry;INDUSTRY|electronics and electrical engineering</t>
        </is>
      </c>
      <c r="D63" t="inlineStr">
        <is>
          <t>yes</t>
        </is>
      </c>
      <c r="E63" t="inlineStr">
        <is>
          <t/>
        </is>
      </c>
      <c r="F63" s="2" t="inlineStr">
        <is>
          <t>електропреносна система|
електропреносна мрежа</t>
        </is>
      </c>
      <c r="G63" s="2" t="inlineStr">
        <is>
          <t>3|
3</t>
        </is>
      </c>
      <c r="H63" s="2" t="inlineStr">
        <is>
          <t xml:space="preserve">|
</t>
        </is>
      </c>
      <c r="I63" t="inlineStr">
        <is>
          <t>съвкупност от електропроводи и електрически уредби, които служат за пренос, трансформиране на електроенергията от високо на средно напрежение и преразпределение на електроенергийни потоци</t>
        </is>
      </c>
      <c r="J63" s="2" t="inlineStr">
        <is>
          <t>přenosová soustava</t>
        </is>
      </c>
      <c r="K63" s="2" t="inlineStr">
        <is>
          <t>3</t>
        </is>
      </c>
      <c r="L63" s="2" t="inlineStr">
        <is>
          <t/>
        </is>
      </c>
      <c r="M63" t="inlineStr">
        <is>
          <t>vzájemně propojený soubor vedení a zařízení zajišťující přenos elektřiny od výrobců (velkých elektráren) k velkým rozvodnám, odkud se pak elektřina na nižších napěťových hladinách distribuuje prostřednictvím &lt;i&gt;distribuční soustavy&lt;/i&gt; [ &lt;a href="/entry/result/1407784/all" id="ENTRY_TO_ENTRY_CONVERTER" target="_blank"&gt;IATE:1407784&lt;/a&gt; ] ke konečným spotřebitelům</t>
        </is>
      </c>
      <c r="N63" s="2" t="inlineStr">
        <is>
          <t>transmissionssystem|
transmissionsnet</t>
        </is>
      </c>
      <c r="O63" s="2" t="inlineStr">
        <is>
          <t>3|
3</t>
        </is>
      </c>
      <c r="P63" s="2" t="inlineStr">
        <is>
          <t xml:space="preserve">|
</t>
        </is>
      </c>
      <c r="Q63" t="inlineStr">
        <is>
          <t/>
        </is>
      </c>
      <c r="R63" s="2" t="inlineStr">
        <is>
          <t>Übertragungsnetz</t>
        </is>
      </c>
      <c r="S63" s="2" t="inlineStr">
        <is>
          <t>3</t>
        </is>
      </c>
      <c r="T63" s="2" t="inlineStr">
        <is>
          <t/>
        </is>
      </c>
      <c r="U63" t="inlineStr">
        <is>
          <t>Teil des Stromnetzes, der zum Energietransport über größere Entfernungen dient</t>
        </is>
      </c>
      <c r="V63" s="2" t="inlineStr">
        <is>
          <t>σύστημα μεταφοράς|
δίκτυο μεταφοράς|
σύστημα μεταδόσεως</t>
        </is>
      </c>
      <c r="W63" s="2" t="inlineStr">
        <is>
          <t>3|
3|
3</t>
        </is>
      </c>
      <c r="X63" s="2" t="inlineStr">
        <is>
          <t xml:space="preserve">|
|
</t>
        </is>
      </c>
      <c r="Y63" t="inlineStr">
        <is>
          <t>δίκτυο που μεταφέρει την ηλεκτρική ενέργεια στους υποσταθμούς μέσης και χαμηλής τάσης, στους οποίους μετατρέπεται η τάση της ηλεκτρικής ενέργειας από υψηλή σε μέση και χαμηλή τάση, προκειμένου με τη βοήθεια εναέριων γραμμών να διανεμηθεί σε βιομηχανίες που χρησιμοποιούν μέση τάση και σε σπίτια που χρησιμοποιούν χαμηλή τάση</t>
        </is>
      </c>
      <c r="Z63" s="2" t="inlineStr">
        <is>
          <t>transmission system|
grid for electricity transmission|
electricity transmission system|
transmission network</t>
        </is>
      </c>
      <c r="AA63" s="2" t="inlineStr">
        <is>
          <t>3|
3|
3|
3</t>
        </is>
      </c>
      <c r="AB63" s="2" t="inlineStr">
        <is>
          <t xml:space="preserve">|
|
|
</t>
        </is>
      </c>
      <c r="AC63" t="inlineStr">
        <is>
          <t>interconnected group of electric transmission lines and associated equipment for moving or transferring electric energy in bulk between points of supply and points at which it is transformed for delivery over the distribution system lines to consumers or is delivered to other electric systems</t>
        </is>
      </c>
      <c r="AD63" s="2" t="inlineStr">
        <is>
          <t>red de transporte</t>
        </is>
      </c>
      <c r="AE63" s="2" t="inlineStr">
        <is>
          <t>3</t>
        </is>
      </c>
      <c r="AF63" s="2" t="inlineStr">
        <is>
          <t/>
        </is>
      </c>
      <c r="AG63" t="inlineStr">
        <is>
          <t>Conjunto de líneas, parques, transformadores y otros elementos eléctricos que cumplan funciones de transporte y de interconexión internacional.</t>
        </is>
      </c>
      <c r="AH63" s="2" t="inlineStr">
        <is>
          <t>ülekandevõrk|
süsteemivõrk|
põhivõrk</t>
        </is>
      </c>
      <c r="AI63" s="2" t="inlineStr">
        <is>
          <t>3|
3|
3</t>
        </is>
      </c>
      <c r="AJ63" s="2" t="inlineStr">
        <is>
          <t xml:space="preserve">|
|
</t>
        </is>
      </c>
      <c r="AK63" t="inlineStr">
        <is>
          <t>kõrgepingeelektrivõrk, mis on ette nähtud suurte elektrijaamade, elektrivõrkude ja tarbijate liitmiseks ühtseks elektrisüsteemiks ning elektrisüsteemide ühendamiseks</t>
        </is>
      </c>
      <c r="AL63" s="2" t="inlineStr">
        <is>
          <t>siirtoverkko|
sähkönsiirtoverkko|
siirtojärjestelmä</t>
        </is>
      </c>
      <c r="AM63" s="2" t="inlineStr">
        <is>
          <t>3|
3|
3</t>
        </is>
      </c>
      <c r="AN63" s="2" t="inlineStr">
        <is>
          <t xml:space="preserve">|
|
</t>
        </is>
      </c>
      <c r="AO63" t="inlineStr">
        <is>
          <t/>
        </is>
      </c>
      <c r="AP63" s="2" t="inlineStr">
        <is>
          <t>réseau de transport</t>
        </is>
      </c>
      <c r="AQ63" s="2" t="inlineStr">
        <is>
          <t>3</t>
        </is>
      </c>
      <c r="AR63" s="2" t="inlineStr">
        <is>
          <t/>
        </is>
      </c>
      <c r="AS63" t="inlineStr">
        <is>
          <t>ensemble d'installations permettant le transport d’électricité à très haute tension et à haute tension interconnecté aux fins de fourniture à des clients finals ou à des distributeurs</t>
        </is>
      </c>
      <c r="AT63" s="2" t="inlineStr">
        <is>
          <t>córas tarchurtha|
gréasán tarchurtha</t>
        </is>
      </c>
      <c r="AU63" s="2" t="inlineStr">
        <is>
          <t>3|
3</t>
        </is>
      </c>
      <c r="AV63" s="2" t="inlineStr">
        <is>
          <t xml:space="preserve">|
</t>
        </is>
      </c>
      <c r="AW63" t="inlineStr">
        <is>
          <t/>
        </is>
      </c>
      <c r="AX63" s="2" t="inlineStr">
        <is>
          <t>prijenosna mreža|
prijenosni sustav</t>
        </is>
      </c>
      <c r="AY63" s="2" t="inlineStr">
        <is>
          <t>3|
3</t>
        </is>
      </c>
      <c r="AZ63" s="2" t="inlineStr">
        <is>
          <t xml:space="preserve">|
</t>
        </is>
      </c>
      <c r="BA63" t="inlineStr">
        <is>
          <t>mreža ili sustav koji se koristi za prijenos ili transport energije</t>
        </is>
      </c>
      <c r="BB63" s="2" t="inlineStr">
        <is>
          <t>átviteli rendszer|
átviteli hálózat</t>
        </is>
      </c>
      <c r="BC63" s="2" t="inlineStr">
        <is>
          <t>4|
4</t>
        </is>
      </c>
      <c r="BD63" s="2" t="inlineStr">
        <is>
          <t xml:space="preserve">|
</t>
        </is>
      </c>
      <c r="BE63" t="inlineStr">
        <is>
          <t>a villamos energia átvitelére szolgáló vezetékrendszer – beleértve a tartószerkezeteket és a határkeresztező vezetékeket is –, a hozzá tartozó átalakító- és kapcsolóberendezésekkel együtt</t>
        </is>
      </c>
      <c r="BF63" s="2" t="inlineStr">
        <is>
          <t>rete di trasmissione|
sistema di trasmissione</t>
        </is>
      </c>
      <c r="BG63" s="2" t="inlineStr">
        <is>
          <t>3|
3</t>
        </is>
      </c>
      <c r="BH63" s="2" t="inlineStr">
        <is>
          <t xml:space="preserve">|
</t>
        </is>
      </c>
      <c r="BI63" t="inlineStr">
        <is>
          <t>l'insieme di linee di una rete usata per trasportare energia elettrica, generalmente in grande quantità, dai centri di produzione alle aree di distribuzione e consumo</t>
        </is>
      </c>
      <c r="BJ63" s="2" t="inlineStr">
        <is>
          <t>perdavimo tinklas|
elektros energijos perdavimo sistema|
perdavimo sistema</t>
        </is>
      </c>
      <c r="BK63" s="2" t="inlineStr">
        <is>
          <t>3|
3|
3</t>
        </is>
      </c>
      <c r="BL63" s="2" t="inlineStr">
        <is>
          <t xml:space="preserve">|
|
</t>
        </is>
      </c>
      <c r="BM63" t="inlineStr">
        <is>
          <t>elektros tinklas, kuriuo elektros srautai perduodami iš elektrinių ir pastočių į atskirus regionus</t>
        </is>
      </c>
      <c r="BN63" s="2" t="inlineStr">
        <is>
          <t>pārvades sistēma|
pārvades tīkls</t>
        </is>
      </c>
      <c r="BO63" s="2" t="inlineStr">
        <is>
          <t>3|
3</t>
        </is>
      </c>
      <c r="BP63" s="2" t="inlineStr">
        <is>
          <t xml:space="preserve">|
</t>
        </is>
      </c>
      <c r="BQ63" t="inlineStr">
        <is>
          <t>elektriskā tīkla daļa, kas savieno elektrostacijas savā starpā un ar patēriņa rajoniem</t>
        </is>
      </c>
      <c r="BR63" s="2" t="inlineStr">
        <is>
          <t>sistema ta’ trażmissjoni|
network ta’ trażmissjoni</t>
        </is>
      </c>
      <c r="BS63" s="2" t="inlineStr">
        <is>
          <t>3|
3</t>
        </is>
      </c>
      <c r="BT63" s="2" t="inlineStr">
        <is>
          <t xml:space="preserve">|
</t>
        </is>
      </c>
      <c r="BU63" t="inlineStr">
        <is>
          <t>grupp interkonness ta’ linji elettriċi ta’ trażmissjoni u tagħmir assoċjat għaċ-ċaqliq jew it-trasferiment tal-enerġija elettrika sfuża bejn punti ta’ provvista u punti fejn din tiġi trasformata għall-konsejna fil-linji tas-sistema ta’ distribuzzjoni lill-konsumaturi, jew tiġi kkonsenjata lil sistemi elettriċi oħra</t>
        </is>
      </c>
      <c r="BV63" s="2" t="inlineStr">
        <is>
          <t>transmissienetwerk|
transmissiesysteem</t>
        </is>
      </c>
      <c r="BW63" s="2" t="inlineStr">
        <is>
          <t>3|
3</t>
        </is>
      </c>
      <c r="BX63" s="2" t="inlineStr">
        <is>
          <t xml:space="preserve">|
</t>
        </is>
      </c>
      <c r="BY63" t="inlineStr">
        <is>
          <t/>
        </is>
      </c>
      <c r="BZ63" s="2" t="inlineStr">
        <is>
          <t>sieć przesyłowa|
system przesyłowy</t>
        </is>
      </c>
      <c r="CA63" s="2" t="inlineStr">
        <is>
          <t>3|
3</t>
        </is>
      </c>
      <c r="CB63" s="2" t="inlineStr">
        <is>
          <t xml:space="preserve">|
</t>
        </is>
      </c>
      <c r="CC63" t="inlineStr">
        <is>
          <t>sieć elektroenergetyczna zapewniająca możliwość przesyłu dużych ilości energii elektrycznej na znaczne odległości, realizację współpracy międzynarodowej z sąsiednimi systemami i wyprowadzenie mocy z wielkich elektrowni</t>
        </is>
      </c>
      <c r="CD63" s="2" t="inlineStr">
        <is>
          <t>rede de transporte</t>
        </is>
      </c>
      <c r="CE63" s="2" t="inlineStr">
        <is>
          <t>3</t>
        </is>
      </c>
      <c r="CF63" s="2" t="inlineStr">
        <is>
          <t/>
        </is>
      </c>
      <c r="CG63" t="inlineStr">
        <is>
          <t>Rede ou sistema utilizado para transmissão de energia elétrica entre regiões ou entre países, para alimentação de redes subsidiárias.</t>
        </is>
      </c>
      <c r="CH63" s="2" t="inlineStr">
        <is>
          <t>rețea electrică de transport|
RET|
sistem de transport</t>
        </is>
      </c>
      <c r="CI63" s="2" t="inlineStr">
        <is>
          <t>3|
3|
3</t>
        </is>
      </c>
      <c r="CJ63" s="2" t="inlineStr">
        <is>
          <t xml:space="preserve">|
|
</t>
        </is>
      </c>
      <c r="CK63" t="inlineStr">
        <is>
          <t>rețea electrică de interes național și strategic cu tensiunea de linie nominală mai mare de 110 kV</t>
        </is>
      </c>
      <c r="CL63" s="2" t="inlineStr">
        <is>
          <t>prenosová sústava</t>
        </is>
      </c>
      <c r="CM63" s="2" t="inlineStr">
        <is>
          <t>3</t>
        </is>
      </c>
      <c r="CN63" s="2" t="inlineStr">
        <is>
          <t/>
        </is>
      </c>
      <c r="CO63" t="inlineStr">
        <is>
          <t>sústava slúžiaca na prenos elektrickej energie od výrobcov k veľkým rozvodniam, odkiaľ sa pomocou distribučnej sústavy dostáva ku koncovým používateľom; je prepojená so sústavami susedných štátov podľa medzinárodných pravidiel</t>
        </is>
      </c>
      <c r="CP63" s="2" t="inlineStr">
        <is>
          <t>prenosni sistem|
prenosno omrežje</t>
        </is>
      </c>
      <c r="CQ63" s="2" t="inlineStr">
        <is>
          <t>3|
3</t>
        </is>
      </c>
      <c r="CR63" s="2" t="inlineStr">
        <is>
          <t xml:space="preserve">|
</t>
        </is>
      </c>
      <c r="CS63" t="inlineStr">
        <is>
          <t>omrežje, ki omogoča prenos energije od proizvajalca ali sosednjega sistema do razdeljevalnega omrežja ali do velikih odjemalcev</t>
        </is>
      </c>
      <c r="CT63" s="2" t="inlineStr">
        <is>
          <t>transmissionsnät|
transmissionssystem</t>
        </is>
      </c>
      <c r="CU63" s="2" t="inlineStr">
        <is>
          <t>3|
3</t>
        </is>
      </c>
      <c r="CV63" s="2" t="inlineStr">
        <is>
          <t xml:space="preserve">|
</t>
        </is>
      </c>
      <c r="CW63" t="inlineStr">
        <is>
          <t>ledningar som omfattas av nätkoncession för linje och där spänningen är 220 kV eller högre, dvs. stamnätet</t>
        </is>
      </c>
    </row>
    <row r="64">
      <c r="A64" s="1" t="str">
        <f>HYPERLINK("https://iate.europa.eu/entry/result/3577114/all", "3577114")</f>
        <v>3577114</v>
      </c>
      <c r="B64" t="inlineStr">
        <is>
          <t>EUROPEAN UNION;SOCIAL QUESTIONS</t>
        </is>
      </c>
      <c r="C64" t="inlineStr">
        <is>
          <t>EUROPEAN UNION|EU finance;SOCIAL QUESTIONS|social affairs</t>
        </is>
      </c>
      <c r="D64" t="inlineStr">
        <is>
          <t>yes</t>
        </is>
      </c>
      <c r="E64" t="inlineStr">
        <is>
          <t/>
        </is>
      </c>
      <c r="F64" s="2" t="inlineStr">
        <is>
          <t>Европейски социален фонд плюс|
ЕСФ+</t>
        </is>
      </c>
      <c r="G64" s="2" t="inlineStr">
        <is>
          <t>3|
3</t>
        </is>
      </c>
      <c r="H64" s="2" t="inlineStr">
        <is>
          <t xml:space="preserve">|
</t>
        </is>
      </c>
      <c r="I64" t="inlineStr">
        <is>
          <t>фонд, който подпомага, допълва и добавя стойност към политиките на държавите членки за гарантирането на: 
&lt;br&gt;- равни възможности; 
&lt;br&gt;- достъп до пазара на труда; 
&lt;br&gt;- справедливи условия на труд; 
&lt;br&gt;- социална закрила и приобщаване; и 
&lt;br&gt;- високо равнище на закрила на човешкото здраве</t>
        </is>
      </c>
      <c r="J64" s="2" t="inlineStr">
        <is>
          <t>ESF+|
Evropský sociální fond plus</t>
        </is>
      </c>
      <c r="K64" s="2" t="inlineStr">
        <is>
          <t>3|
3</t>
        </is>
      </c>
      <c r="L64" s="2" t="inlineStr">
        <is>
          <t xml:space="preserve">|
</t>
        </is>
      </c>
      <c r="M64" t="inlineStr">
        <is>
          <t>fond EU, který se zaměřuje na investice do lidí a podporu při realizaci evropského pilíře sociálních práv</t>
        </is>
      </c>
      <c r="N64" s="2" t="inlineStr">
        <is>
          <t>Den Europæiske Socialfond Plus|
ESF+</t>
        </is>
      </c>
      <c r="O64" s="2" t="inlineStr">
        <is>
          <t>3|
3</t>
        </is>
      </c>
      <c r="P64" s="2" t="inlineStr">
        <is>
          <t xml:space="preserve">|
</t>
        </is>
      </c>
      <c r="Q64" t="inlineStr">
        <is>
          <t/>
        </is>
      </c>
      <c r="R64" s="2" t="inlineStr">
        <is>
          <t>Europäischer Sozialfonds Plus|
ESF+</t>
        </is>
      </c>
      <c r="S64" s="2" t="inlineStr">
        <is>
          <t>3|
3</t>
        </is>
      </c>
      <c r="T64" s="2" t="inlineStr">
        <is>
          <t xml:space="preserve">|
</t>
        </is>
      </c>
      <c r="U64" t="inlineStr">
        <is>
          <t/>
        </is>
      </c>
      <c r="V64" s="2" t="inlineStr">
        <is>
          <t>ΕΚΤ+|
Ευρωπαϊκό Κοινωνικό Ταμείο+</t>
        </is>
      </c>
      <c r="W64" s="2" t="inlineStr">
        <is>
          <t>3|
3</t>
        </is>
      </c>
      <c r="X64" s="2" t="inlineStr">
        <is>
          <t xml:space="preserve">|
</t>
        </is>
      </c>
      <c r="Y64" t="inlineStr">
        <is>
          <t/>
        </is>
      </c>
      <c r="Z64" s="2" t="inlineStr">
        <is>
          <t>European Social Fund Plus|
ESF+</t>
        </is>
      </c>
      <c r="AA64" s="2" t="inlineStr">
        <is>
          <t>3|
3</t>
        </is>
      </c>
      <c r="AB64" s="2" t="inlineStr">
        <is>
          <t xml:space="preserve">|
</t>
        </is>
      </c>
      <c r="AC64" t="inlineStr">
        <is>
          <t>EU’s main instrument for investing in people and supporting the implementation of the &lt;a href="https://iate.europa.eu/entry/result/3567785/en" target="_blank"&gt;European Pillar of Social Rights&lt;/a&gt;</t>
        </is>
      </c>
      <c r="AD64" s="2" t="inlineStr">
        <is>
          <t>Fondo Social Europeo Plus|
FSE+</t>
        </is>
      </c>
      <c r="AE64" s="2" t="inlineStr">
        <is>
          <t>3|
3</t>
        </is>
      </c>
      <c r="AF64" s="2" t="inlineStr">
        <is>
          <t xml:space="preserve">|
</t>
        </is>
      </c>
      <c r="AG64" t="inlineStr">
        <is>
          <t>Principal instrumento de la UE para invertir en las personas y aplicar el pilar europeo de derechos sociales.</t>
        </is>
      </c>
      <c r="AH64" s="2" t="inlineStr">
        <is>
          <t>ESF+|
Euroopa Sotsiaalfond+</t>
        </is>
      </c>
      <c r="AI64" s="2" t="inlineStr">
        <is>
          <t>3|
3</t>
        </is>
      </c>
      <c r="AJ64" s="2" t="inlineStr">
        <is>
          <t xml:space="preserve">|
</t>
        </is>
      </c>
      <c r="AK64" t="inlineStr">
        <is>
          <t>ELi peamine vahend inimestesse investeerimiseks ja Euroopa sotsiaalõiguste samba rakendamiseks, mille eesmärk on toetada liikmesriike, et saavutada suur tööhõive, õiglane sotsiaalkaitse ning oskustega ja vastupanuvõimeline tööjõud</t>
        </is>
      </c>
      <c r="AL64" s="2" t="inlineStr">
        <is>
          <t>ESR+|
Euroopan sosiaalirahasto plus</t>
        </is>
      </c>
      <c r="AM64" s="2" t="inlineStr">
        <is>
          <t>3|
3</t>
        </is>
      </c>
      <c r="AN64" s="2" t="inlineStr">
        <is>
          <t xml:space="preserve">|
</t>
        </is>
      </c>
      <c r="AO64" t="inlineStr">
        <is>
          <t>EU:n tärkein väline ihmisiin tehtävien investointien tekemiseksi ja Euroopan sosiaalisten oikeuksien pilarin toteuttamiseksi 1.1.2021 alkaen</t>
        </is>
      </c>
      <c r="AP64" s="2" t="inlineStr">
        <is>
          <t>FSE+|
Fonds social européen plus</t>
        </is>
      </c>
      <c r="AQ64" s="2" t="inlineStr">
        <is>
          <t>3|
3</t>
        </is>
      </c>
      <c r="AR64" s="2" t="inlineStr">
        <is>
          <t xml:space="preserve">|
</t>
        </is>
      </c>
      <c r="AS64" t="inlineStr">
        <is>
          <t>le principal instrument de l’UE pour investir dans le capital humain et mettre en œuvre le socle européen des droits sociaux à compter du 1 
&lt;sup&gt;er&lt;/sup&gt; janvier 2021</t>
        </is>
      </c>
      <c r="AT64" s="2" t="inlineStr">
        <is>
          <t>CSE+|
Ciste Sóisialta na hEorpa Plus</t>
        </is>
      </c>
      <c r="AU64" s="2" t="inlineStr">
        <is>
          <t>3|
3</t>
        </is>
      </c>
      <c r="AV64" s="2" t="inlineStr">
        <is>
          <t xml:space="preserve">|
</t>
        </is>
      </c>
      <c r="AW64" t="inlineStr">
        <is>
          <t/>
        </is>
      </c>
      <c r="AX64" s="2" t="inlineStr">
        <is>
          <t>ESF+|
Europski socijalni fond plus</t>
        </is>
      </c>
      <c r="AY64" s="2" t="inlineStr">
        <is>
          <t>3|
3</t>
        </is>
      </c>
      <c r="AZ64" s="2" t="inlineStr">
        <is>
          <t xml:space="preserve">|
</t>
        </is>
      </c>
      <c r="BA64" t="inlineStr">
        <is>
          <t>glavni instrument EU-a za ulaganje u ljude i provedbu europskog stupa socijalnih prava</t>
        </is>
      </c>
      <c r="BB64" s="2" t="inlineStr">
        <is>
          <t>ESZA+|
Európai Szociális Alap Plusz</t>
        </is>
      </c>
      <c r="BC64" s="2" t="inlineStr">
        <is>
          <t>3|
3</t>
        </is>
      </c>
      <c r="BD64" s="2" t="inlineStr">
        <is>
          <t xml:space="preserve">|
</t>
        </is>
      </c>
      <c r="BE64" t="inlineStr">
        <is>
          <t>az EU fő eszköze az emberekbe történő befektetés és a szociális jogok európai pillérének 2021. január 1-jét követő megvalósítására</t>
        </is>
      </c>
      <c r="BF64" s="2" t="inlineStr">
        <is>
          <t>Fondo sociale europeo Plus|
FSE+</t>
        </is>
      </c>
      <c r="BG64" s="2" t="inlineStr">
        <is>
          <t>3|
3</t>
        </is>
      </c>
      <c r="BH64" s="2" t="inlineStr">
        <is>
          <t xml:space="preserve">|
</t>
        </is>
      </c>
      <c r="BI64" t="inlineStr">
        <is>
          <t>fondo proposto dalla Commissione per il Quadro finanziario pluriennale (QFP) 2021-2027 che riunisce in sé una serie di fondi e di programmi esistenti ed è una versione più flessibile e più semplice del già esistente 
&lt;i&gt;Fondo sociale europeo&lt;/i&gt; [ &lt;a href="/entry/result/890098/all" id="ENTRY_TO_ENTRY_CONVERTER" target="_blank"&gt;IATE:890098&lt;/a&gt; ]</t>
        </is>
      </c>
      <c r="BJ64" s="2" t="inlineStr">
        <is>
          <t>ESF+|
„Europos socialinis fondas +“</t>
        </is>
      </c>
      <c r="BK64" s="2" t="inlineStr">
        <is>
          <t>3|
3</t>
        </is>
      </c>
      <c r="BL64" s="2" t="inlineStr">
        <is>
          <t xml:space="preserve">|
</t>
        </is>
      </c>
      <c r="BM64" t="inlineStr">
        <is>
          <t/>
        </is>
      </c>
      <c r="BN64" s="2" t="inlineStr">
        <is>
          <t>Eiropas Sociālais fonds Plus|
ESF+</t>
        </is>
      </c>
      <c r="BO64" s="2" t="inlineStr">
        <is>
          <t>2|
2</t>
        </is>
      </c>
      <c r="BP64" s="2" t="inlineStr">
        <is>
          <t xml:space="preserve">|
</t>
        </is>
      </c>
      <c r="BQ64" t="inlineStr">
        <is>
          <t/>
        </is>
      </c>
      <c r="BR64" s="2" t="inlineStr">
        <is>
          <t>FSE+|
Fond Soċjali Ewropew Plus</t>
        </is>
      </c>
      <c r="BS64" s="2" t="inlineStr">
        <is>
          <t>3|
3</t>
        </is>
      </c>
      <c r="BT64" s="2" t="inlineStr">
        <is>
          <t xml:space="preserve">|
</t>
        </is>
      </c>
      <c r="BU64" t="inlineStr">
        <is>
          <t>strument propost mill-Kummissjoni għall-Qafas Finanzjarju Pluriennali tal-2021-2027, li jiġbor flimkien għadd ta' fondi u ta' programmi eżistenti, u li jiffoka fuq l-investiment fin-nies u jappoġġja l-implimentazzjoni tal-Pilastru Ewropew tad-Drittijiet Soċjali</t>
        </is>
      </c>
      <c r="BV64" s="2" t="inlineStr">
        <is>
          <t>Europees Sociaal Fonds Plus|
ESF+</t>
        </is>
      </c>
      <c r="BW64" s="2" t="inlineStr">
        <is>
          <t>3|
3</t>
        </is>
      </c>
      <c r="BX64" s="2" t="inlineStr">
        <is>
          <t xml:space="preserve">|
</t>
        </is>
      </c>
      <c r="BY64" t="inlineStr">
        <is>
          <t>belangrijkste instrument van de EU om in mensen te investeren en de Europese pijler van sociale rechten uit te voeren</t>
        </is>
      </c>
      <c r="BZ64" s="2" t="inlineStr">
        <is>
          <t>EFS+|
Europejski Fundusz Społeczny Plus</t>
        </is>
      </c>
      <c r="CA64" s="2" t="inlineStr">
        <is>
          <t>3|
3</t>
        </is>
      </c>
      <c r="CB64" s="2" t="inlineStr">
        <is>
          <t xml:space="preserve">|
</t>
        </is>
      </c>
      <c r="CC64" t="inlineStr">
        <is>
          <t>proponowany instrument UE służący inwestowaniu w ludzi i wdrażaniu Europejskiego filaru praw socjalnych</t>
        </is>
      </c>
      <c r="CD64" s="2" t="inlineStr">
        <is>
          <t>FSE+|
Fundo Social Europeu Mais</t>
        </is>
      </c>
      <c r="CE64" s="2" t="inlineStr">
        <is>
          <t>3|
3</t>
        </is>
      </c>
      <c r="CF64" s="2" t="inlineStr">
        <is>
          <t xml:space="preserve">|
</t>
        </is>
      </c>
      <c r="CG64" t="inlineStr">
        <is>
          <t>Fundo da UE que visa ajudar os Estados-Membros e as regiões a atingirem níveis elevados de emprego e a assegurarem uma proteção social justa e uma mão de obra qualificada, resiliente e preparada para o mundo do trabalho futuro, bem como sociedades inclusivas e coesas orientadas para a erradicação da pobreza e a aplicação dos princípios estabelecidos no &lt;a href="https://iate.europa.eu/entry/result/3567785/pt" target="_blank"&gt;Pilar Europeu dos Direitos Sociais&lt;/a&gt;.</t>
        </is>
      </c>
      <c r="CH64" s="2" t="inlineStr">
        <is>
          <t>Fondul social european Plus|
FSE+</t>
        </is>
      </c>
      <c r="CI64" s="2" t="inlineStr">
        <is>
          <t>3|
3</t>
        </is>
      </c>
      <c r="CJ64" s="2" t="inlineStr">
        <is>
          <t xml:space="preserve">|
</t>
        </is>
      </c>
      <c r="CK64" t="inlineStr">
        <is>
          <t/>
        </is>
      </c>
      <c r="CL64" s="2" t="inlineStr">
        <is>
          <t>Európsky sociálny fond plus|
ESF+</t>
        </is>
      </c>
      <c r="CM64" s="2" t="inlineStr">
        <is>
          <t>3|
3</t>
        </is>
      </c>
      <c r="CN64" s="2" t="inlineStr">
        <is>
          <t xml:space="preserve">|
</t>
        </is>
      </c>
      <c r="CO64" t="inlineStr">
        <is>
          <t>hlavný nástroj Európskej únie na investovanie do ľudí a implementáciu európskeho piliera sociálnych práv</t>
        </is>
      </c>
      <c r="CP64" s="2" t="inlineStr">
        <is>
          <t>Evropski socialni sklad plus|
ESS+</t>
        </is>
      </c>
      <c r="CQ64" s="2" t="inlineStr">
        <is>
          <t>3|
3</t>
        </is>
      </c>
      <c r="CR64" s="2" t="inlineStr">
        <is>
          <t xml:space="preserve">|
</t>
        </is>
      </c>
      <c r="CS64" t="inlineStr">
        <is>
          <t>glavni instrument EU za naložbe v ljudi in uresničitev evropskega stebra socialnih pravic od 1. januarja 2021 dalje</t>
        </is>
      </c>
      <c r="CT64" s="2" t="inlineStr">
        <is>
          <t>Europeiska socialfonden+</t>
        </is>
      </c>
      <c r="CU64" s="2" t="inlineStr">
        <is>
          <t>3</t>
        </is>
      </c>
      <c r="CV64" s="2" t="inlineStr">
        <is>
          <t/>
        </is>
      </c>
      <c r="CW64" t="inlineStr">
        <is>
          <t/>
        </is>
      </c>
    </row>
    <row r="65">
      <c r="A65" s="1" t="str">
        <f>HYPERLINK("https://iate.europa.eu/entry/result/3613511/all", "3613511")</f>
        <v>3613511</v>
      </c>
      <c r="B65" t="inlineStr">
        <is>
          <t>TRANSPORT</t>
        </is>
      </c>
      <c r="C65" t="inlineStr">
        <is>
          <t>TRANSPORT|organisation of transport|organisation of transport|carriage of passengers|public transport;TRANSPORT|transport policy|transport policy|sustainable mobility;TRANSPORT|organisation of transport</t>
        </is>
      </c>
      <c r="D65" t="inlineStr">
        <is>
          <t>yes</t>
        </is>
      </c>
      <c r="E65" t="inlineStr">
        <is>
          <t>proposed</t>
        </is>
      </c>
      <c r="F65" s="2" t="inlineStr">
        <is>
          <t>уязвим ползвател на транспорт</t>
        </is>
      </c>
      <c r="G65" s="2" t="inlineStr">
        <is>
          <t>3</t>
        </is>
      </c>
      <c r="H65" s="2" t="inlineStr">
        <is>
          <t/>
        </is>
      </c>
      <c r="I65" t="inlineStr">
        <is>
          <t>ползвател на транспорт, включително от домакинство с ниски до средни доходи, засегнат значително от ценовото въздействие на включването на автомобилния транспорт в приложното поле на Директива 2003/87/ЕО и не разполага с нужните средства да купи превозно средство с нулеви или ниски емисии или да премине към алтернативни устойчиви видове транспорт, включително обществен транспорт, по-специално в селските и отдалечените райони</t>
        </is>
      </c>
      <c r="J65" s="2" t="inlineStr">
        <is>
          <t>zranitelný uživatel dopravy</t>
        </is>
      </c>
      <c r="K65" s="2" t="inlineStr">
        <is>
          <t>3</t>
        </is>
      </c>
      <c r="L65" s="2" t="inlineStr">
        <is>
          <t/>
        </is>
      </c>
      <c r="M65" t="inlineStr">
        <is>
          <t>&lt;div&gt;jednotlivec a domácnost potýkající se s &lt;a href="https://iate.europa.eu/entry/result/3619400/cs" target="_blank"&gt;dopravní chudobou&lt;/a&gt;, avšak rovněž
 jednotlivec a domácnost, včetně těch s nízkými a nižšími středními 
příjmy, kteří jsou významně postiženi cenovými dopady začlenění emisí 
skleníkových plynů ze silniční dopravy do oblasti působnosti 
směrnice 2003/87/ES a postrádají prostředky na nákup &lt;a href="https://iate.europa.eu/entry/result/3578763/cs" target="_blank"&gt;vozidel s nulovými a nízkými emisemi&lt;/a&gt; nebo na přechod na alternativní udržitelné druhy 
dopravy, včetně veřejné dopravy&lt;br&gt;&lt;/div&gt;</t>
        </is>
      </c>
      <c r="N65" s="2" t="inlineStr">
        <is>
          <t>sårbar transportbruger</t>
        </is>
      </c>
      <c r="O65" s="2" t="inlineStr">
        <is>
          <t>3</t>
        </is>
      </c>
      <c r="P65" s="2" t="inlineStr">
        <is>
          <t/>
        </is>
      </c>
      <c r="Q65" t="inlineStr">
        <is>
          <t>husstand eller mikrovirksomhed, der anvender forskellige transport- og
mobilitetsmuligheder og er væsentligt påvirket af prisvirkningerne af at
medtage vejtransport i anvendelsesområdet for direktiv 2003/87/EF, og som ikke
har midlerne til at købe &lt;a href="https://iate.europa.eu/entry/result/3578763/da" target="_blank"&gt;nul- og lavemissionskøretøjer&lt;/a&gt; eller til at skifte til
alternative bæredygtige transportformer, herunder offentlig transport, navnlig
i landdistrikter og fjerntliggende områder</t>
        </is>
      </c>
      <c r="R65" s="2" t="inlineStr">
        <is>
          <t>finanziell schwächerer Verkehrsnutzer</t>
        </is>
      </c>
      <c r="S65" s="2" t="inlineStr">
        <is>
          <t>3</t>
        </is>
      </c>
      <c r="T65" s="2" t="inlineStr">
        <is>
          <t/>
        </is>
      </c>
      <c r="U65" t="inlineStr">
        <is>
          <t>Verkehrsnutzer, auch aus einem Haushalt mit mittleren Einkommen im unteren Bereich, der stark von den Preisauswirkungen der Aufnahme des Straßenverkehrs in den Geltungsbereich der Richtlinie 2003/87/EG betroffen ist und dem die Mittel fehlen, um &lt;a href="https://iate.europa.eu/entry/result/3578763/all" target="_blank"&gt;emissionsfreie oder emissionsarme Fahrzeuge&lt;/a&gt; zu erwerben oder auf alternative – auch öffentliche – nachhaltige Verkehrsmittel umzusteigen, insbesondere in ländlichen und abgelegenen Gebieten</t>
        </is>
      </c>
      <c r="V65" s="2" t="inlineStr">
        <is>
          <t>ευάλωτος/ευάλωτη χρήστης/χρήστρια των μεταφορών</t>
        </is>
      </c>
      <c r="W65" s="2" t="inlineStr">
        <is>
          <t>2</t>
        </is>
      </c>
      <c r="X65" s="2" t="inlineStr">
        <is>
          <t/>
        </is>
      </c>
      <c r="Y65" t="inlineStr">
        <is>
          <t>νοικοκυριό ή πολύ μικρή επιχείρηση που χρησιμοποιεί διάφορες επιλογές μεταφοράς και κινητικότητας οι οποίες επηρεάζονται σημαντικά από τις τιμολογιακές επιπτώσεις της συμπερίληψης των οδικών μεταφορών στο πεδίο εφαρμογής της οδηγίας 2003/87/ΕΚ και δεν διαθέτει τα μέσα για την αγορά &lt;a href="unsafe:unsafe:unsafe:unsafe:unsafe:unsafe:unsafe:unsafe:unsafe:htthttps://iate.europa.eu/entry/result/3578763/en-el" target="_blank"&gt;οχημάτων με μηδενικές και χαμηλές εκπομπές&lt;/a&gt; ή τη μετάβαση σε εναλλακτικούς βιώσιμους τρόπους μεταφοράς, ιδίως σε αγροτικές ή απομακρυσμένες περιοχές</t>
        </is>
      </c>
      <c r="Z65" s="2" t="inlineStr">
        <is>
          <t>vulnerable transport user</t>
        </is>
      </c>
      <c r="AA65" s="2" t="inlineStr">
        <is>
          <t>3</t>
        </is>
      </c>
      <c r="AB65" s="2" t="inlineStr">
        <is>
          <t/>
        </is>
      </c>
      <c r="AC65" t="inlineStr">
        <is>
          <t>&lt;div&gt;individual and household in &lt;a href="https://iate.europa.eu/entry/result/3619400/en" target="_blank"&gt;transport poverty&lt;/a&gt;, but also individual 
and household, including low income and lower middle-income ones, that are significantly affected by the price impacts of the inclusion of 
greenhouse gas emissions from road transport within the scope of 
Directive 2003/87/EC and lack the means to purchase &lt;a href="https://iate.europa.eu/entry/result/3578763/en" target="_blank"&gt;zero- and low-emission vehicles&lt;/a&gt; or to switch to alternative sustainable modes of 
transport, including public transport;&lt;br&gt;&lt;/div&gt;</t>
        </is>
      </c>
      <c r="AD65" s="2" t="inlineStr">
        <is>
          <t>usuario del transporte vulnerable</t>
        </is>
      </c>
      <c r="AE65" s="2" t="inlineStr">
        <is>
          <t>3</t>
        </is>
      </c>
      <c r="AF65" s="2" t="inlineStr">
        <is>
          <t/>
        </is>
      </c>
      <c r="AG65" t="inlineStr">
        <is>
          <t>Usuario del transporte que se ve significativamente afectado por el impacto en los precios de la inclusión del transporte por carretera en el ámbito de aplicación de la &lt;a href="https://eur-lex.europa.eu/legal-content/ES/TXT/?uri=CELEX%3A02003L0087-20210101&amp;amp;qid=1633617434247" target="_blank"&gt;Directiva 2003/87/CE&lt;/a&gt; y que carece de medios para adquirir &lt;a href="https://iate.europa.eu/entry/result/3578763/es" target="_blank"&gt;vehículos de emisión cero y de baja emisión&lt;/a&gt; o para cambiar a modos de transporte sostenibles alternativos, como el transporte público, en particular en zonas rurales y remotas.</t>
        </is>
      </c>
      <c r="AH65" s="2" t="inlineStr">
        <is>
          <t>vähekaitstud transpordikasutaja</t>
        </is>
      </c>
      <c r="AI65" s="2" t="inlineStr">
        <is>
          <t>3</t>
        </is>
      </c>
      <c r="AJ65" s="2" t="inlineStr">
        <is>
          <t/>
        </is>
      </c>
      <c r="AK65" t="inlineStr">
        <is>
          <t>transpordikasutaja, kellele avaldab märkimisväärselt hinnamõju maanteetranspordi lisamine direktiivi 2003/87/EÜ kohaldamisalasse, ning kellel puuduvad vahendid &lt;i&gt;heiteta ja vähese heitega sõidukite&lt;/i&gt; &lt;a href="/entry/result/3578763/all" id="ENTRY_TO_ENTRY_CONVERTER" target="_blank"&gt;IATE:3578763&lt;/a&gt; ostmiseks või alternatiivsetele säästvatele transpordiliikidele, sealhulgas ühistranspordile üleminekuks, eelkõige maapiirkondades ja äärealadel</t>
        </is>
      </c>
      <c r="AL65" s="2" t="inlineStr">
        <is>
          <t>haavoittuva liikenteen käyttäjä</t>
        </is>
      </c>
      <c r="AM65" s="2" t="inlineStr">
        <is>
          <t>3</t>
        </is>
      </c>
      <c r="AN65" s="2" t="inlineStr">
        <is>
          <t/>
        </is>
      </c>
      <c r="AO65" t="inlineStr">
        <is>
          <t>liikenneköyhyydestä kärsivä henkilö ja kotitalous, mutta myös henkilö ja kotitalous, mukaan lukien matalan tulotason ja alemman keskitulotason henkilö ja kotitalous, johon kohdistuu merkittävästi tieliikenteen kasvihuonekaasupäästöjen sisällyttämisestä direktiivin 2003/87/EY soveltamisalaan aiheutuvia hintavaikutuksia ja jolla ei ole varaa ostaa päästöttömiä ja vähäpäästöisiä ajoneuvoja tai siirtyä vaihtoehtoisiin kestäviin liikennemuotoihin, julkinen liikenne mukaan luettuna</t>
        </is>
      </c>
      <c r="AP65" s="2" t="inlineStr">
        <is>
          <t>usager vulnérable des transports</t>
        </is>
      </c>
      <c r="AQ65" s="2" t="inlineStr">
        <is>
          <t>3</t>
        </is>
      </c>
      <c r="AR65" s="2" t="inlineStr">
        <is>
          <t/>
        </is>
      </c>
      <c r="AS65" t="inlineStr">
        <is>
          <t/>
        </is>
      </c>
      <c r="AT65" s="2" t="inlineStr">
        <is>
          <t>úsáideoir leochaileach iompair</t>
        </is>
      </c>
      <c r="AU65" s="2" t="inlineStr">
        <is>
          <t>3</t>
        </is>
      </c>
      <c r="AV65" s="2" t="inlineStr">
        <is>
          <t/>
        </is>
      </c>
      <c r="AW65" t="inlineStr">
        <is>
          <t>úsáideoirí iompair, lena n‑áirítear úsáideoirí ó theaghlaigh ar ioncam íseal agus meánioncaim, dá ndéanann na tionchair a bhíonn ag praghsanna de bharr iompar de bhóthar a áireamh i raon feidhme Threoir 2003/87/CE difear suntasach agus nach bhfuil sé d’acmhainn acu feithiclí astaíochtaí ísle agus astaíochtaí nialasacha a cheannach nó aistriú chuig modhanna iompair mhalartacha inbhuanaithe, lena n‑áirítear iompar poiblí, go háirithe i limistéir thuaithe agus iargúlta</t>
        </is>
      </c>
      <c r="AX65" s="2" t="inlineStr">
        <is>
          <t>ranjivi korisnik usluga prijevoza</t>
        </is>
      </c>
      <c r="AY65" s="2" t="inlineStr">
        <is>
          <t>3</t>
        </is>
      </c>
      <c r="AZ65" s="2" t="inlineStr">
        <is>
          <t/>
        </is>
      </c>
      <c r="BA65" t="inlineStr">
        <is>
          <t>korisnik usluga prijevoza, uključujući kućanstva s nižim srednjim dohotkom, na kojeg znatno utječu učinci na cijene koji proizlaze iz uključivanja cestovnog prometa u područje primjene Direktive 2003/87/EZ i koji nema sredstava za kupnju vozila s nultom i niskom stopom emisija ili prelazak na alternativne održive načine prijevoza, uključujući javni prijevoz, osobito u ruralnim i udaljenim područjima</t>
        </is>
      </c>
      <c r="BB65" s="2" t="inlineStr">
        <is>
          <t>kiszolgáltatott helyzetben lévő közlekedési felhasználó</t>
        </is>
      </c>
      <c r="BC65" s="2" t="inlineStr">
        <is>
          <t>3</t>
        </is>
      </c>
      <c r="BD65" s="2" t="inlineStr">
        <is>
          <t/>
        </is>
      </c>
      <c r="BE65" t="inlineStr">
        <is>
          <t/>
        </is>
      </c>
      <c r="BF65" s="2" t="inlineStr">
        <is>
          <t>utente vulnerabile dei trasporti</t>
        </is>
      </c>
      <c r="BG65" s="2" t="inlineStr">
        <is>
          <t>3</t>
        </is>
      </c>
      <c r="BH65" s="2" t="inlineStr">
        <is>
          <t/>
        </is>
      </c>
      <c r="BI65" t="inlineStr">
        <is>
          <t>utente dei trasporti, anche di famiglia a reddito medio-basso, che risente in modo significativo dell'impatto sui prezzi dell'inclusione del trasporto su strada nell'ambito di applicazione della direttiva 2003/87/CE e che non ha i mezzi per acquistare veicoli a zero e a basse emissioni o per passare a modi di trasporto alternativi sostenibili, compresi i trasporti pubblici, in particolare nelle zone rurali e remote</t>
        </is>
      </c>
      <c r="BJ65" s="2" t="inlineStr">
        <is>
          <t>pažeidžiamas transporto naudotojas</t>
        </is>
      </c>
      <c r="BK65" s="2" t="inlineStr">
        <is>
          <t>3</t>
        </is>
      </c>
      <c r="BL65" s="2" t="inlineStr">
        <is>
          <t/>
        </is>
      </c>
      <c r="BM65" t="inlineStr">
        <is>
          <t/>
        </is>
      </c>
      <c r="BN65" s="2" t="inlineStr">
        <is>
          <t>mazaizsargāts transporta lietotājs</t>
        </is>
      </c>
      <c r="BO65" s="2" t="inlineStr">
        <is>
          <t>3</t>
        </is>
      </c>
      <c r="BP65" s="2" t="inlineStr">
        <is>
          <t/>
        </is>
      </c>
      <c r="BQ65" t="inlineStr">
        <is>
          <t/>
        </is>
      </c>
      <c r="BR65" s="2" t="inlineStr">
        <is>
          <t>utent tat-trasport vulnerabbli</t>
        </is>
      </c>
      <c r="BS65" s="2" t="inlineStr">
        <is>
          <t>3</t>
        </is>
      </c>
      <c r="BT65" s="2" t="inlineStr">
        <is>
          <t/>
        </is>
      </c>
      <c r="BU65" t="inlineStr">
        <is>
          <t>unità domestika jew mikrointrapriża li tuża varji għażliet ta' trasport u ta' mobbiltà, li tkun milquta sew mill-impatti tal-inklużjoni tat-trasport bit-triq fil-kamp ta' applikazzjoni tad-&lt;a href="https://eur-lex.europa.eu/legal-content/MT/TXT/?uri=celex%3A32003L0087" target="_blank"&gt;Direttiva 2003/87/KE&lt;/a&gt; fuq il-prezzijiet, u li ma jkollhiex il-mezzi biex tixtri &lt;a href="https://iate.europa.eu/entry/result/3578763/mt" target="_blank"&gt;vetturi b'emissjonijiet żero jew baxxi&lt;/a&gt; jew biex taqleb għal modi alternattivi sostenibbli tat-trasport, partikolarment fiż-żoni rurali u remoti</t>
        </is>
      </c>
      <c r="BV65" s="2" t="inlineStr">
        <is>
          <t>kwetsbare vervoergebruiker</t>
        </is>
      </c>
      <c r="BW65" s="2" t="inlineStr">
        <is>
          <t>3</t>
        </is>
      </c>
      <c r="BX65" s="2" t="inlineStr">
        <is>
          <t/>
        </is>
      </c>
      <c r="BY65" t="inlineStr">
        <is>
          <t>vervoergebruiker, met inbegrip van vervoergebruikers uit huishoudens met een lager middeninkomen, die aanzienlijke gevolgen ondervindt van de prijseffecten van de opneming van wegvervoer in het toepassingsgebied van Richtlijn 2003/87/EG en niet over de middelen beschikt om emissievrije of emissiearme voertuigen te kopen of over te stappen op alternatieve duurzame vervoermiddelen, met inbegrip van openbaar vervoer, met name in afgelegen en plattelandsgebieden</t>
        </is>
      </c>
      <c r="BZ65" s="2" t="inlineStr">
        <is>
          <t>użytkownik transportu znajdujący się w trudnej sytuacji</t>
        </is>
      </c>
      <c r="CA65" s="2" t="inlineStr">
        <is>
          <t>3</t>
        </is>
      </c>
      <c r="CB65" s="2" t="inlineStr">
        <is>
          <t/>
        </is>
      </c>
      <c r="CC65" t="inlineStr">
        <is>
          <t>użytkownik transportu, w tym z gospodarstw domowych o niższym średnim dochodzie, który w znacznym stopniu odczuwa wpływ włączenia transportu drogowego w zakres dyrektywy 2003/87/WE na ceny i nie ma środków na zakup pojazdów bezemisyjnych i niskoemisyjnych lub na przejście na alternatywne zrównoważone rodzaje transportu, w tym transport publiczny, w szczególności w regionach oddalonych i na obszarach wiejskich</t>
        </is>
      </c>
      <c r="CD65" s="2" t="inlineStr">
        <is>
          <t>utilizador vulnerável de transportes</t>
        </is>
      </c>
      <c r="CE65" s="2" t="inlineStr">
        <is>
          <t>3</t>
        </is>
      </c>
      <c r="CF65" s="2" t="inlineStr">
        <is>
          <t/>
        </is>
      </c>
      <c r="CG65" t="inlineStr">
        <is>
          <t>Utilizador de transportes, incluindo membros de agregados familiares de rendimentos médios mais baixos, que é significativamente afetado pelo impacto nos preços decorrente da inclusão do transporte rodoviário no âmbito da Diretiva 2003/87/CE e que não dispõe de meios para adquirir veículos com nível nulo ou baixo de emissões ou para mudar para modos de transporte sustentáveis alternativos, incluindo transportes públicos, em especial nas zonas rurais e remotas.</t>
        </is>
      </c>
      <c r="CH65" s="2" t="inlineStr">
        <is>
          <t>utilizator de transport vulnerabil</t>
        </is>
      </c>
      <c r="CI65" s="2" t="inlineStr">
        <is>
          <t>3</t>
        </is>
      </c>
      <c r="CJ65" s="2" t="inlineStr">
        <is>
          <t/>
        </is>
      </c>
      <c r="CK65" t="inlineStr">
        <is>
          <t>persoană sau gospodărie
afectată de &lt;a href="https://iate.europa.eu/entry/result/3619400/ro" target="_blank"&gt;sărăcie din perspectiva transporturilor&lt;/a&gt;, dar și persoană sau gospodărie,
inclusiv cu venituri mici și cu venituri medii inferioare, care este afectată
în mod semnificativ de impactul asupra prețurilor al includerii emisiilor de
gaze cu efect de seră generate de transportul rutier în domeniul de aplicare al
Directivei 2003/87/CE și care nu dispune de mijloacele necesare pentru a
achiziționa vehicule cu emisii zero și cu emisii scăzute sau pentru a trece la
moduri de transport alternative durabile, inclusiv la transportul public</t>
        </is>
      </c>
      <c r="CL65" s="2" t="inlineStr">
        <is>
          <t>zraniteľný používateľ dopravy</t>
        </is>
      </c>
      <c r="CM65" s="2" t="inlineStr">
        <is>
          <t>3</t>
        </is>
      </c>
      <c r="CN65" s="2" t="inlineStr">
        <is>
          <t/>
        </is>
      </c>
      <c r="CO65" t="inlineStr">
        <is>
          <t>používateľ dopravy, a to aj z domácnosti s nižšími strednými príjmami, ktory je významne zasiahnutý cenovými vplyvmi začlenenia odvetvia cestnej dopravy do rozsahu pôsobnosti smernice 2003/87/ES a ktorý nemá prostriedky na nákup &lt;a href="https://iate.europa.eu/entry/result/3578763/sk" target="_blank"&gt;vozidiel s nulovými a nízkymi emisiami&lt;/a&gt; alebo na prechod na alternatívne udržateľné druhy dopravy vrátane verejnej dopravy, najmä vo vidieckych a vzdialených oblastiach</t>
        </is>
      </c>
      <c r="CP65" s="2" t="inlineStr">
        <is>
          <t>ranljivi uporabnik prevoza</t>
        </is>
      </c>
      <c r="CQ65" s="2" t="inlineStr">
        <is>
          <t>3</t>
        </is>
      </c>
      <c r="CR65" s="2" t="inlineStr">
        <is>
          <t/>
        </is>
      </c>
      <c r="CS65" t="inlineStr">
        <is>
          <t>uporabnik prevoza, tudi iz gospodinjsta z nižjimi srednjimi dohodki, na katero bistveno vplivajo učinki cen vključitve cestnega prevoza v področje uporabe Direktive 2003/87/ES in ki nima sredstev za nakup &lt;a href="https://iate.europa.eu/entry/result/3578763/sl" target="_blank"&gt;brezemisijskih in nizkoemisijskih vozil&lt;/a&gt; ali za prehod na alternativne trajnostne načine prevoza, vključno z javnim prevozom, zlasti na podeželskih in oddaljenih območjih</t>
        </is>
      </c>
      <c r="CT65" s="2" t="inlineStr">
        <is>
          <t>utsatt transportanvändare</t>
        </is>
      </c>
      <c r="CU65" s="2" t="inlineStr">
        <is>
          <t>3</t>
        </is>
      </c>
      <c r="CV65" s="2" t="inlineStr">
        <is>
          <t/>
        </is>
      </c>
      <c r="CW65" t="inlineStr">
        <is>
          <t>transportanvändare, inklusive hushåll med låg medelinkomst, som i hög grad påverkas av priseffekter när vägtransporter inkluderas i tillämpningsområdet för direktiv 2003/87/EG och saknar medel för att köpa utsläppsfria och utsläppssnåla fordon eller för att byta till alternativa hållbara transportsätt, inklusive kollektivtrafik, särskilt på landsbygden och i avlägsna områden</t>
        </is>
      </c>
    </row>
    <row r="66">
      <c r="A66" s="1" t="str">
        <f>HYPERLINK("https://iate.europa.eu/entry/result/3613504/all", "3613504")</f>
        <v>3613504</v>
      </c>
      <c r="B66" t="inlineStr">
        <is>
          <t>SOCIAL QUESTIONS;ENERGY</t>
        </is>
      </c>
      <c r="C66" t="inlineStr">
        <is>
          <t>SOCIAL QUESTIONS|construction and town planning|housing policy|improvement of housing;ENERGY|energy policy|energy policy</t>
        </is>
      </c>
      <c r="D66" t="inlineStr">
        <is>
          <t>yes</t>
        </is>
      </c>
      <c r="E66" t="inlineStr">
        <is>
          <t>proposed</t>
        </is>
      </c>
      <c r="F66" s="2" t="inlineStr">
        <is>
          <t>уязвимо микропредприятие</t>
        </is>
      </c>
      <c r="G66" s="2" t="inlineStr">
        <is>
          <t>3</t>
        </is>
      </c>
      <c r="H66" s="2" t="inlineStr">
        <is>
          <t/>
        </is>
      </c>
      <c r="I66" t="inlineStr">
        <is>
          <t>микропредприятие, засегнато значително от ценовото въздействие на включването на сградите в приложното поле на Директива 2003/87/ЕО и не разполага със нужните средства да санира сградата, която заема</t>
        </is>
      </c>
      <c r="J66" s="2" t="inlineStr">
        <is>
          <t>zranitelný mikropodnik</t>
        </is>
      </c>
      <c r="K66" s="2" t="inlineStr">
        <is>
          <t>3</t>
        </is>
      </c>
      <c r="L66" s="2" t="inlineStr">
        <is>
          <t/>
        </is>
      </c>
      <c r="M66" t="inlineStr">
        <is>
          <t>&lt;div&gt;&lt;a href="https://iate.europa.eu/entry/result/1873332/cs" target="_blank"&gt;mikropodnik&lt;/a&gt;, který je významně postižen cenovými dopady zahrnutí 
emisí skleníkových plynů z budov nebo silniční dopravy do oblasti 
působnosti směrnice 2003/87/ES a který pro účely své činnosti postrádá
 buď prostředky na renovaci budovy, již využívá, nebo na nákup vozidel
 s nulovými a nízkými emisemi či na přechod na alternativní udržitelné 
druhy dopravy, včetně veřejné dopravy, podle toho, co je pro něj 
relevantní&lt;br&gt;&lt;/div&gt;</t>
        </is>
      </c>
      <c r="N66" s="2" t="inlineStr">
        <is>
          <t>sårbar mikrovirksomhed</t>
        </is>
      </c>
      <c r="O66" s="2" t="inlineStr">
        <is>
          <t>3</t>
        </is>
      </c>
      <c r="P66" s="2" t="inlineStr">
        <is>
          <t/>
        </is>
      </c>
      <c r="Q66" t="inlineStr">
        <is>
          <t>&lt;a href="https://iate.europa.eu/entry/result/1873332/da" target="_blank"&gt;mikrovirksomhed&lt;/a&gt;, der er væsentligt påvirket af prisvirkningerne af at
medtage bygninger i anvendelsesområdet for direktiv 2003/87/EF, og som ikke har
midlerne til at &lt;a href="https://iate.europa.eu/entry/result/3578263/da" target="_blank"&gt;renovere den bygning&lt;/a&gt;, den har til huse i</t>
        </is>
      </c>
      <c r="R66" s="2" t="inlineStr">
        <is>
          <t>finanziell schwächeres Kleinstunternehmen</t>
        </is>
      </c>
      <c r="S66" s="2" t="inlineStr">
        <is>
          <t>3</t>
        </is>
      </c>
      <c r="T66" s="2" t="inlineStr">
        <is>
          <t/>
        </is>
      </c>
      <c r="U66" t="inlineStr">
        <is>
          <t>&lt;a href="https://iate.europa.eu/entry/result/1873332/all" target="_blank"&gt;Kleinstunternehmen&lt;/a&gt;, das stark von den Preisauswirkungen der Aufnahme von Gebäuden in den Geltungsbereich der Richtlinie 2003/87/EG betroffen ist und dem die Mittel für eine &lt;a href="https://iate.europa.eu/entry/result/3578263/all" target="_blank"&gt;Renovierung des Gebäudes&lt;/a&gt;, das es nutzt, fehlen</t>
        </is>
      </c>
      <c r="V66" s="2" t="inlineStr">
        <is>
          <t>ευάλωτη πολύ μικρή επιχείρηση</t>
        </is>
      </c>
      <c r="W66" s="2" t="inlineStr">
        <is>
          <t>2</t>
        </is>
      </c>
      <c r="X66" s="2" t="inlineStr">
        <is>
          <t/>
        </is>
      </c>
      <c r="Y66" t="inlineStr">
        <is>
          <t>&lt;a href="https://iate.europa.eu/entry/result/1873332/en-el" target="_blank"&gt;πολυ μικρές επιχειρήσεις&lt;/a&gt; που επηρεάζονται σημαντικά από τις τιμολογιακές επιπτώσεις της συμπερίληψης κτιρίων στο πεδίο εφαρμογής της οδηγίας 2003/87/ΕΚ και δεν διαθέτουν τα μέσα για την &lt;a href="https://iate.europa.eu/entry/result/3578263/en-el" target="_blank"&gt;ανακαίνιση του κτιρίου&lt;/a&gt; στο οποίο εδρεύουν</t>
        </is>
      </c>
      <c r="Z66" s="2" t="inlineStr">
        <is>
          <t>vulnerable micro-enterprise</t>
        </is>
      </c>
      <c r="AA66" s="2" t="inlineStr">
        <is>
          <t>3</t>
        </is>
      </c>
      <c r="AB66" s="2" t="inlineStr">
        <is>
          <t/>
        </is>
      </c>
      <c r="AC66" t="inlineStr">
        <is>
          <t>&lt;div&gt;&lt;a href="https://iate.europa.eu/entry/result/1873332/en" target="_blank"&gt;micro-enterprise&lt;/a&gt; that is significantly affected by the price impacts 
of the inclusion of greenhouse gas emissions from buildings or road 
transport within the scope of Directive 2003/87/EC and that, for the 
purpose of its activity, lack the means either to &lt;a href="https://iate.europa.eu/entry/result/3578263/en" target="_blank"&gt;renovate the building&lt;/a&gt; it occupies, or to purchase zero- and low-emission vehicles or 
to switch to alternative sustainable modes of transport, including 
public transport, as relevant&lt;br&gt;&lt;/div&gt;</t>
        </is>
      </c>
      <c r="AD66" s="2" t="inlineStr">
        <is>
          <t>microempresa vulnerable</t>
        </is>
      </c>
      <c r="AE66" s="2" t="inlineStr">
        <is>
          <t>3</t>
        </is>
      </c>
      <c r="AF66" s="2" t="inlineStr">
        <is>
          <t/>
        </is>
      </c>
      <c r="AG66" t="inlineStr">
        <is>
          <t>&lt;a href="https://iate.europa.eu/entry/result/1873332/es" target="_blank"&gt;Microempresa&lt;/a&gt; que se ve significativamente afectada por el impacto en los precios de la inclusión de los edificios en el ámbito de aplicación de la &lt;a href="https://eur-lex.europa.eu/legal-content/ES/TXT/?uri=CELEX%3A02003L0087-20210101&amp;amp;qid=1633617434247" target="_blank"&gt;Directiva 2003/87/CE&lt;/a&gt; y que carece de medios para renovar el edificio que ocupa.</t>
        </is>
      </c>
      <c r="AH66" s="2" t="inlineStr">
        <is>
          <t>vähekaitstud mikroettevõtja</t>
        </is>
      </c>
      <c r="AI66" s="2" t="inlineStr">
        <is>
          <t>3</t>
        </is>
      </c>
      <c r="AJ66" s="2" t="inlineStr">
        <is>
          <t/>
        </is>
      </c>
      <c r="AK66" t="inlineStr">
        <is>
          <t>&lt;i&gt;mikroettevõtja&lt;/i&gt; &lt;a href="/entry/result/1873332/all" id="ENTRY_TO_ENTRY_CONVERTER" target="_blank"&gt;IATE:1873332&lt;/a&gt;, kellele hoonete lisamine direktiivi 2003/87/EÜ kohaldamisalasse avaldub märkimisväärselt hinnamõju, ja kellel puuduvad võimalused oma kasutuses oleva &lt;i&gt;hoone renoveerimiseks&lt;/i&gt; &lt;a href="/entry/result/3578263/all" id="ENTRY_TO_ENTRY_CONVERTER" target="_blank"&gt;IATE:3578263&lt;/a&gt;</t>
        </is>
      </c>
      <c r="AL66" s="2" t="inlineStr">
        <is>
          <t>haavoittuva mikroyritys</t>
        </is>
      </c>
      <c r="AM66" s="2" t="inlineStr">
        <is>
          <t>3</t>
        </is>
      </c>
      <c r="AN66" s="2" t="inlineStr">
        <is>
          <t/>
        </is>
      </c>
      <c r="AO66" t="inlineStr">
        <is>
          <t>&lt;a href="https://iate.europa.eu/entry/result/1873332/fi" target="_blank"&gt;mikroyritys&lt;/a&gt;, johon kohdistuu merkittävästi rakennusten tai tieliikenteen kasvihuonekaasupäästöjen sisällyttämisestä direktiivin 2003/87/EY soveltamisalaan aiheutuvia hintavaikutuksia ja jolla ei toimintansa tarkoituksen vuoksi ole varaa tapauksen mukaan joko &lt;a href="https://iate.europa.eu/entry/result/3578263/fi" target="_blank"&gt;kunnostaa käytössään olevaa rakennusta&lt;/a&gt; tai ostaa päästöttömiä ja vähäpäästöisiä ajoneuvoja tai siirtyä vaihtoehtoisiin kestäviin liikennemuotoihin, julkinen liikenne mukaan luettuna</t>
        </is>
      </c>
      <c r="AP66" s="2" t="inlineStr">
        <is>
          <t>microentreprise vulnérable</t>
        </is>
      </c>
      <c r="AQ66" s="2" t="inlineStr">
        <is>
          <t>3</t>
        </is>
      </c>
      <c r="AR66" s="2" t="inlineStr">
        <is>
          <t/>
        </is>
      </c>
      <c r="AS66" t="inlineStr">
        <is>
          <t/>
        </is>
      </c>
      <c r="AT66" s="2" t="inlineStr">
        <is>
          <t>micrifhiontar leochaileach</t>
        </is>
      </c>
      <c r="AU66" s="2" t="inlineStr">
        <is>
          <t>3</t>
        </is>
      </c>
      <c r="AV66" s="2" t="inlineStr">
        <is>
          <t/>
        </is>
      </c>
      <c r="AW66" t="inlineStr">
        <is>
          <t>micrifhiontair dá ndéanann tionchair phraghsanna foirgnimh a chuimsiú i raon feidhme Threoir 2003/87/CE difear suntasach agus nach bhfuil sé d’acmhainn acu an foirgneamh atá á áitiú acu a athchóiriú</t>
        </is>
      </c>
      <c r="AX66" s="2" t="inlineStr">
        <is>
          <t>ranjivo mikropoduzeće</t>
        </is>
      </c>
      <c r="AY66" s="2" t="inlineStr">
        <is>
          <t>3</t>
        </is>
      </c>
      <c r="AZ66" s="2" t="inlineStr">
        <is>
          <t/>
        </is>
      </c>
      <c r="BA66" t="inlineStr">
        <is>
          <t>mikropoduzeće koje je znatno pogođeno učincima na cijene koji proizlaze iz uključivanja zgrada u područje primjene Direktive 2003/87/EZ i koje nema sredstava za obnovu zgrade u kojoj je smješteno</t>
        </is>
      </c>
      <c r="BB66" s="2" t="inlineStr">
        <is>
          <t>kiszolgáltatott helyzetben lévő mikrovállalkozás</t>
        </is>
      </c>
      <c r="BC66" s="2" t="inlineStr">
        <is>
          <t>3</t>
        </is>
      </c>
      <c r="BD66" s="2" t="inlineStr">
        <is>
          <t/>
        </is>
      </c>
      <c r="BE66" t="inlineStr">
        <is>
          <t/>
        </is>
      </c>
      <c r="BF66" s="2" t="inlineStr">
        <is>
          <t>microimpresa vulnerabile</t>
        </is>
      </c>
      <c r="BG66" s="2" t="inlineStr">
        <is>
          <t>3</t>
        </is>
      </c>
      <c r="BH66" s="2" t="inlineStr">
        <is>
          <t/>
        </is>
      </c>
      <c r="BI66" t="inlineStr">
        <is>
          <t>&lt;a href="https://iate.europa.eu/entry/result/1873332/en-it" target="_blank"&gt;microimprese &lt;/a&gt;che risentono in modo significativo dell'impatto sui prezzi dell'inclusione dell'edilizia nell'ambito di applicazione della direttiva 2003/87/CE e che non hanno i mezzi per ristrutturare l'edificio che occupano</t>
        </is>
      </c>
      <c r="BJ66" s="2" t="inlineStr">
        <is>
          <t>pažeidžiama labai maža įmonė</t>
        </is>
      </c>
      <c r="BK66" s="2" t="inlineStr">
        <is>
          <t>3</t>
        </is>
      </c>
      <c r="BL66" s="2" t="inlineStr">
        <is>
          <t/>
        </is>
      </c>
      <c r="BM66" t="inlineStr">
        <is>
          <t/>
        </is>
      </c>
      <c r="BN66" s="2" t="inlineStr">
        <is>
          <t>mazaizsargāts mikrouzņēmums</t>
        </is>
      </c>
      <c r="BO66" s="2" t="inlineStr">
        <is>
          <t>3</t>
        </is>
      </c>
      <c r="BP66" s="2" t="inlineStr">
        <is>
          <t/>
        </is>
      </c>
      <c r="BQ66" t="inlineStr">
        <is>
          <t/>
        </is>
      </c>
      <c r="BR66" s="2" t="inlineStr">
        <is>
          <t>mikrointrapriża vulnerabbli</t>
        </is>
      </c>
      <c r="BS66" s="2" t="inlineStr">
        <is>
          <t>3</t>
        </is>
      </c>
      <c r="BT66" s="2" t="inlineStr">
        <is>
          <t/>
        </is>
      </c>
      <c r="BU66" t="inlineStr">
        <is>
          <t>&lt;a href="https://iate.europa.eu/entry/slideshow/1628266014211/1873332/mt" target="_blank"&gt;mikrointrapriża &lt;/a&gt;li tkun milquta sew mill-impatti tal-inklużjoni ta' binjiet fil-kamp ta' applikazzjoni tad-&lt;a href="https://eur-lex.europa.eu/legal-content/MT/TXT/?uri=celex%3A32003L0087" target="_blank"&gt;Direttiva 2003/87/KE&lt;/a&gt; fuq il-prezzijiet u li ma jkollhiex il-mezzi biex tħallas għal rinnovazzjoni tal-binja li tkun tokkupa</t>
        </is>
      </c>
      <c r="BV66" s="2" t="inlineStr">
        <is>
          <t>kwetsbare micro-onderneming</t>
        </is>
      </c>
      <c r="BW66" s="2" t="inlineStr">
        <is>
          <t>3</t>
        </is>
      </c>
      <c r="BX66" s="2" t="inlineStr">
        <is>
          <t/>
        </is>
      </c>
      <c r="BY66" t="inlineStr">
        <is>
          <t>micro-onderneming die aanzienlijke gevolgen ondervindt van de prijseffecten van de opneming van gebouwen in het toepassingsgebied van Richtlijn 2003/87/EG en niet over de middelen beschikt om haar bedrijfsgebouw te renoveren</t>
        </is>
      </c>
      <c r="BZ66" s="2" t="inlineStr">
        <is>
          <t>mikroprzedsiębiorstwo znajdujące się w trudnej sytuacji</t>
        </is>
      </c>
      <c r="CA66" s="2" t="inlineStr">
        <is>
          <t>3</t>
        </is>
      </c>
      <c r="CB66" s="2" t="inlineStr">
        <is>
          <t/>
        </is>
      </c>
      <c r="CC66" t="inlineStr">
        <is>
          <t>mikroprzedsiębiorstwo, które w znacznym stopniu odczuwa wpływ włączenia budynków w zakres dyrektywy 2003/87/WE na ceny i nie ma środków na renowację zajmowanego przez siebie budynku</t>
        </is>
      </c>
      <c r="CD66" s="2" t="inlineStr">
        <is>
          <t>microempresa vulnerável</t>
        </is>
      </c>
      <c r="CE66" s="2" t="inlineStr">
        <is>
          <t>3</t>
        </is>
      </c>
      <c r="CF66" s="2" t="inlineStr">
        <is>
          <t/>
        </is>
      </c>
      <c r="CG66" t="inlineStr">
        <is>
          <t>&lt;div&gt;Microempresa significativamente afetada pelo impacto dos preços decorrente da inclusão dos edifícios no âmbito da Diretiva 2003/87/CE e que não dispõe de meios para renovar os edifícios que ocupa.&lt;/div&gt;</t>
        </is>
      </c>
      <c r="CH66" s="2" t="inlineStr">
        <is>
          <t>microîntreprindere vulnerabilă</t>
        </is>
      </c>
      <c r="CI66" s="2" t="inlineStr">
        <is>
          <t>3</t>
        </is>
      </c>
      <c r="CJ66" s="2" t="inlineStr">
        <is>
          <t/>
        </is>
      </c>
      <c r="CK66" t="inlineStr">
        <is>
          <t/>
        </is>
      </c>
      <c r="CL66" s="2" t="inlineStr">
        <is>
          <t>zraniteľný mikropodnik</t>
        </is>
      </c>
      <c r="CM66" s="2" t="inlineStr">
        <is>
          <t>3</t>
        </is>
      </c>
      <c r="CN66" s="2" t="inlineStr">
        <is>
          <t/>
        </is>
      </c>
      <c r="CO66" t="inlineStr">
        <is>
          <t>&lt;a href="https://iate.europa.eu/entry/result/1873332/sk" target="_blank"&gt;mikropodnik&lt;/a&gt;, ktorý je významne zasiahnutý cenovými vplyvmi začlenenia sektora budov do rozsahu pôsobnosti smernice 2003/87/ES a ktorý nemá prostriedky na obnovu budovy, ktorú využíva</t>
        </is>
      </c>
      <c r="CP66" s="2" t="inlineStr">
        <is>
          <t>ranljivo mikropodjetje</t>
        </is>
      </c>
      <c r="CQ66" s="2" t="inlineStr">
        <is>
          <t>3</t>
        </is>
      </c>
      <c r="CR66" s="2" t="inlineStr">
        <is>
          <t/>
        </is>
      </c>
      <c r="CS66" t="inlineStr">
        <is>
          <t>&lt;a href="https://iate.europa.eu/entry/result/1873332/sl" target="_blank"&gt;mikropodjetje&lt;/a&gt;, na katera bistveno vplivajo učinki cen vključitve stavb v področje uporabe Direktive 2003/87/ES in ki nimajo sredstev za &lt;a href="https://iate.europa.eu/entry/result/3578263/sl" target="_blank"&gt;prenovo stavbe&lt;/a&gt;, ki jo zasedajo</t>
        </is>
      </c>
      <c r="CT66" s="2" t="inlineStr">
        <is>
          <t>utsatt mikroföretag</t>
        </is>
      </c>
      <c r="CU66" s="2" t="inlineStr">
        <is>
          <t>3</t>
        </is>
      </c>
      <c r="CV66" s="2" t="inlineStr">
        <is>
          <t/>
        </is>
      </c>
      <c r="CW66" t="inlineStr">
        <is>
          <t>&lt;a href="https://iate.europa.eu/entry/result/1873332" target="_blank"&gt;mikroföretag &lt;/a&gt;som i hög grad påverkas av priseffekter när byggnader inkluderas i tillämpningsområdet för direktiv 2003/87/EG och saknar medel för att renovera den byggnad de bor i</t>
        </is>
      </c>
    </row>
    <row r="67">
      <c r="A67" s="1" t="str">
        <f>HYPERLINK("https://iate.europa.eu/entry/result/3613503/all", "3613503")</f>
        <v>3613503</v>
      </c>
      <c r="B67" t="inlineStr">
        <is>
          <t>ENERGY;SOCIAL QUESTIONS</t>
        </is>
      </c>
      <c r="C67" t="inlineStr">
        <is>
          <t>ENERGY|energy policy|energy policy;SOCIAL QUESTIONS|social framework|social situation;SOCIAL QUESTIONS|construction and town planning|housing policy|improvement of housing</t>
        </is>
      </c>
      <c r="D67" t="inlineStr">
        <is>
          <t>yes</t>
        </is>
      </c>
      <c r="E67" t="inlineStr">
        <is>
          <t>proposed</t>
        </is>
      </c>
      <c r="F67" s="2" t="inlineStr">
        <is>
          <t>уязвимо домакинство</t>
        </is>
      </c>
      <c r="G67" s="2" t="inlineStr">
        <is>
          <t>3</t>
        </is>
      </c>
      <c r="H67" s="2" t="inlineStr">
        <is>
          <t/>
        </is>
      </c>
      <c r="I67" t="inlineStr">
        <is>
          <t>домакинство в енергийна бедност или домакинство, включително такова с ниски до средни доходи, което е засегнато значително от ценовото въздействие на включването на сградите в приложното поле на Директива 2003/87/ЕО и не разполага с нужните средства да санира сградата, която обитава</t>
        </is>
      </c>
      <c r="J67" s="2" t="inlineStr">
        <is>
          <t>zranitelná domácnost</t>
        </is>
      </c>
      <c r="K67" s="2" t="inlineStr">
        <is>
          <t>3</t>
        </is>
      </c>
      <c r="L67" s="2" t="inlineStr">
        <is>
          <t/>
        </is>
      </c>
      <c r="M67" t="inlineStr">
        <is>
          <t>domácnost trpící energetickou chudobou nebo domácnost, včetně těch 
středněpříjmových, která je významně zasažena cenovými dopady 
začlenění budov do oblasti působnosti směrnice 2003/87/ES a která postrádá prostředky na renovaci budovy, již obývá</t>
        </is>
      </c>
      <c r="N67" s="2" t="inlineStr">
        <is>
          <t>sårbar husstand</t>
        </is>
      </c>
      <c r="O67" s="2" t="inlineStr">
        <is>
          <t>3</t>
        </is>
      </c>
      <c r="P67" s="2" t="inlineStr">
        <is>
          <t/>
        </is>
      </c>
      <c r="Q67" t="inlineStr">
        <is>
          <t>husstand, der er ramt af &lt;a href="https://iate.europa.eu/entry/result/2247916/da" target="_blank"&gt;energifattigdom&lt;/a&gt;, eller husstand, herunder nedre
mellemindkomsthusstande, som er væsentligt påvirket af prisvirkningerne af at
medtage bygninger i anvendelsesområdet for direktiv 2003/87/EF, og som ikke har
midlerne til at &lt;a href="https://iate.europa.eu/entry/result/3578263/da" target="_blank"&gt;renovere den bygning&lt;/a&gt;, de bor i</t>
        </is>
      </c>
      <c r="R67" s="2" t="inlineStr">
        <is>
          <t>finanziell schwächerer Haushalt</t>
        </is>
      </c>
      <c r="S67" s="2" t="inlineStr">
        <is>
          <t>3</t>
        </is>
      </c>
      <c r="T67" s="2" t="inlineStr">
        <is>
          <t/>
        </is>
      </c>
      <c r="U67" t="inlineStr">
        <is>
          <t>von &lt;a href="https://iate.europa.eu/entry/result/2247916/all" target="_blank"&gt;Energiearmut&lt;/a&gt; betroffener Haushalt oder Haushalt, einschließlich eines solchen mit mittlerem Einkommen im unteren Bereich, der stark von den Preisauswirkungen der Aufnahme von Gebäuden in den Geltungsbereich der Richtlinie 2003/87/EG betroffen ist und dem die Mittel für eine &lt;a href="https://iate.europa.eu/entry/result/3578263/all" target="_blank"&gt;Renovierung des Gebäudes&lt;/a&gt;, das er bewohnt, fehlen</t>
        </is>
      </c>
      <c r="V67" s="2" t="inlineStr">
        <is>
          <t>ευάλωτο νοικοκυριό</t>
        </is>
      </c>
      <c r="W67" s="2" t="inlineStr">
        <is>
          <t>3</t>
        </is>
      </c>
      <c r="X67" s="2" t="inlineStr">
        <is>
          <t/>
        </is>
      </c>
      <c r="Y67" t="inlineStr">
        <is>
          <t>νοικοκυριό που αντιμετωπίζει &lt;a href="https://iate.europa.eu/entry/result/2247916/en-el" target="_blank"&gt;ενεργειακή φτώχεια&lt;/a&gt; ή νοικοκυριό, μεταξύ άλλων χαμηλότερου μέσου εισοδήματος, που επηρεάζεται σημαντικά από τις τιμολογικές επιπτώσεις της συμπερίληψης κτιρίων στο πεδίο εφαρμογής της οδηγίας 2003/87/ΕΚ και δεν διαθέτει τα μέσα για την &lt;a href="https://iate.europa.eu/entry/result/3578263/en-el" target="_blank"&gt;ανακαίνιση του κτιρίου&lt;/a&gt; στο οποίο κατοικούν τα μέλη του</t>
        </is>
      </c>
      <c r="Z67" s="2" t="inlineStr">
        <is>
          <t>vulnerable household</t>
        </is>
      </c>
      <c r="AA67" s="2" t="inlineStr">
        <is>
          <t>3</t>
        </is>
      </c>
      <c r="AB67" s="2" t="inlineStr">
        <is>
          <t/>
        </is>
      </c>
      <c r="AC67" t="inlineStr">
        <is>
          <t>household in &lt;a href="https://iate.europa.eu/entry/result/2247916/en" target="_blank"&gt;energy poverty&lt;/a&gt; or household, including one with lower middle-income, that is significantly affected by the price impacts of the inclusion of buildings into the scope of Directive 2003/87/EC and lacks the means to &lt;a href="https://iate.europa.eu/entry/result/3578263/en" target="_blank"&gt;renovate the building&lt;/a&gt; it occupies</t>
        </is>
      </c>
      <c r="AD67" s="2" t="inlineStr">
        <is>
          <t>hogar vulnerable</t>
        </is>
      </c>
      <c r="AE67" s="2" t="inlineStr">
        <is>
          <t>3</t>
        </is>
      </c>
      <c r="AF67" s="2" t="inlineStr">
        <is>
          <t/>
        </is>
      </c>
      <c r="AG67" t="inlineStr">
        <is>
          <t>Hogar en situación de &lt;a href="https://iate.europa.eu/entry/result/2247916/es" target="_blank"&gt;pobreza energética&lt;/a&gt;, incluidos los de renta media-baja, que se vea significativamente afectado por el impacto en los precios de la inclusión de los edificios en el ámbito de aplicación de la &lt;a href="https://eur-lex.europa.eu/legal-content/ES/TXT/?uri=CELEX%3A02003L0087-20210101" target="_blank"&gt;Directiva 2003/87/CE&lt;/a&gt; y que carece de medios para renovar el edificio que ocupa.</t>
        </is>
      </c>
      <c r="AH67" s="2" t="inlineStr">
        <is>
          <t>vähekaitstud kodumajapidamine|
vähekaitstud leibkond|
haavatav kodumajapidamine</t>
        </is>
      </c>
      <c r="AI67" s="2" t="inlineStr">
        <is>
          <t>3|
3|
3</t>
        </is>
      </c>
      <c r="AJ67" s="2" t="inlineStr">
        <is>
          <t xml:space="preserve">|
preferred|
</t>
        </is>
      </c>
      <c r="AK67" t="inlineStr">
        <is>
          <t>&lt;i&gt;energiaostuvõimetu&lt;/i&gt; &lt;a href="/entry/result/2247916/all" id="ENTRY_TO_ENTRY_CONVERTER" target="_blank"&gt;IATE:2247916&lt;/a&gt; leibkond või selline leibkond, kellele hoonete lisamine direktiivi 2003/87/EÜ kohaldamisalasse avaldab märkimisväärset hinnamõju, ja kellel puuduvad võimalused oma kasutuses oleva &lt;i&gt;hoone renoveerimiseks&lt;/i&gt; &lt;a href="/entry/result/3578263/all" id="ENTRY_TO_ENTRY_CONVERTER" target="_blank"&gt;IATE:3578263&lt;/a&gt;</t>
        </is>
      </c>
      <c r="AL67" s="2" t="inlineStr">
        <is>
          <t>haavoittuva kotitalous</t>
        </is>
      </c>
      <c r="AM67" s="2" t="inlineStr">
        <is>
          <t>3</t>
        </is>
      </c>
      <c r="AN67" s="2" t="inlineStr">
        <is>
          <t/>
        </is>
      </c>
      <c r="AO67" t="inlineStr">
        <is>
          <t>&lt;a href="https://iate.europa.eu/entry/result/2247916/fi" target="_blank"&gt;energiaköyhyydestä &lt;/a&gt;kärsivä kotitalous ja kotitalous, mukaan lukien pienituloinen ja alemman keskitulotason kotitalous, johon kohdistuu merkittävästi rakennusten kasvihuonekaasupäästöjen sisällyttämisestä direktiivin 2003/87/EY soveltamisalaan aiheutuvia hintavaikutuksia ja jolla ei ole varaa kunnostaa käytössään olevaa rakennusta</t>
        </is>
      </c>
      <c r="AP67" s="2" t="inlineStr">
        <is>
          <t>ménage vulnérable</t>
        </is>
      </c>
      <c r="AQ67" s="2" t="inlineStr">
        <is>
          <t>3</t>
        </is>
      </c>
      <c r="AR67" s="2" t="inlineStr">
        <is>
          <t/>
        </is>
      </c>
      <c r="AS67" t="inlineStr">
        <is>
          <t/>
        </is>
      </c>
      <c r="AT67" s="2" t="inlineStr">
        <is>
          <t>teaghlach leochaileach</t>
        </is>
      </c>
      <c r="AU67" s="2" t="inlineStr">
        <is>
          <t>3</t>
        </is>
      </c>
      <c r="AV67" s="2" t="inlineStr">
        <is>
          <t/>
        </is>
      </c>
      <c r="AW67" t="inlineStr">
        <is>
          <t>teaghlaigh faoi bhochtaineacht fuinnimh nó teaghlaigh, lena n‑áirítear teaghlaigh ar ioncam íseal agus meánioncaim, dá ndéanann na tionchair a bhíonn ag praghsanna de bharr foirgnimh a áireamh i raon feidhme Threoir 2003/87/CE difear suntasach agus nach bhfuil sé d’acmhainn acu an foirgneamh atá á áitiú acu a athchóiriú</t>
        </is>
      </c>
      <c r="AX67" s="2" t="inlineStr">
        <is>
          <t>ranjivo kućanstvo</t>
        </is>
      </c>
      <c r="AY67" s="2" t="inlineStr">
        <is>
          <t>3</t>
        </is>
      </c>
      <c r="AZ67" s="2" t="inlineStr">
        <is>
          <t/>
        </is>
      </c>
      <c r="BA67" t="inlineStr">
        <is>
          <t>kućanstvo u energetskom siromaštvu ili kućanstvo, uključujući ono s nižim srednjim dohotkom, na koje znatno utječu učinci uključivanja zgrada u područje primjene Direktive 2003/87/EZ na cijene i koje nema sredstava za obnovu zgrade u kojoj živi</t>
        </is>
      </c>
      <c r="BB67" s="2" t="inlineStr">
        <is>
          <t>kiszolgáltatott helyzetben lévő háztartás</t>
        </is>
      </c>
      <c r="BC67" s="2" t="inlineStr">
        <is>
          <t>3</t>
        </is>
      </c>
      <c r="BD67" s="2" t="inlineStr">
        <is>
          <t/>
        </is>
      </c>
      <c r="BE67" t="inlineStr">
        <is>
          <t/>
        </is>
      </c>
      <c r="BF67" s="2" t="inlineStr">
        <is>
          <t>famiglia vulnerabile</t>
        </is>
      </c>
      <c r="BG67" s="2" t="inlineStr">
        <is>
          <t>3</t>
        </is>
      </c>
      <c r="BH67" s="2" t="inlineStr">
        <is>
          <t/>
        </is>
      </c>
      <c r="BI67" t="inlineStr">
        <is>
          <t>famiglie in condizioni di &lt;a href="https://iate.europa.eu/entry/result/2247916/en-it" target="_blank"&gt;povertà energetica&lt;/a&gt; o famiglie, anche quelle a reddito medio-basso, che risentono in modo significativo dell'impatto sui prezzi dell'inclusione dell'edilizia nell'ambito di applicazione della direttiva 2003/87/CE e che non hanno i mezzi per ristrutturare l'edificio che occupano</t>
        </is>
      </c>
      <c r="BJ67" s="2" t="inlineStr">
        <is>
          <t>pažeidžiamas namų ūkis</t>
        </is>
      </c>
      <c r="BK67" s="2" t="inlineStr">
        <is>
          <t>3</t>
        </is>
      </c>
      <c r="BL67" s="2" t="inlineStr">
        <is>
          <t/>
        </is>
      </c>
      <c r="BM67" t="inlineStr">
        <is>
          <t/>
        </is>
      </c>
      <c r="BN67" s="2" t="inlineStr">
        <is>
          <t>neaizsargāta mājsaimniecība|
mazaizsargāta mājsaimniecība</t>
        </is>
      </c>
      <c r="BO67" s="2" t="inlineStr">
        <is>
          <t>3|
3</t>
        </is>
      </c>
      <c r="BP67" s="2" t="inlineStr">
        <is>
          <t xml:space="preserve">|
</t>
        </is>
      </c>
      <c r="BQ67" t="inlineStr">
        <is>
          <t/>
        </is>
      </c>
      <c r="BR67" s="2" t="inlineStr">
        <is>
          <t>unità domestika vulnerabbli</t>
        </is>
      </c>
      <c r="BS67" s="2" t="inlineStr">
        <is>
          <t>3</t>
        </is>
      </c>
      <c r="BT67" s="2" t="inlineStr">
        <is>
          <t/>
        </is>
      </c>
      <c r="BU67" t="inlineStr">
        <is>
          <t>unità domestika f'&lt;a href="https://iate.europa.eu/entry/result/2247916/mt" target="_blank"&gt;faqar enerġetiku&lt;/a&gt; jew unità domestika (inkluż unità b'introjtu medju inferjuri) li tkun milquta sew mill-impatti tal-inklużjoni ta' binjiet fil-kamp ta' applikazzjoni tad-&lt;a href="https://eur-lex.europa.eu/legal-content/MT/TXT/?uri=celex%3A32003L0087" target="_blank"&gt;Direttiva 2003/87/KE&lt;/a&gt; fuq il-prezzijiet u li ma jkollhiex il-mezzi biex tħallas għal rinnovazzjoni tal-binja li tkun tokkupa</t>
        </is>
      </c>
      <c r="BV67" s="2" t="inlineStr">
        <is>
          <t>kwetsbaar huishouden</t>
        </is>
      </c>
      <c r="BW67" s="2" t="inlineStr">
        <is>
          <t>3</t>
        </is>
      </c>
      <c r="BX67" s="2" t="inlineStr">
        <is>
          <t/>
        </is>
      </c>
      <c r="BY67" t="inlineStr">
        <is>
          <t>huishouden dat in energiearmoede verkeert, of huishouden, met inbegrip van huishoudens met een lager middeninkomen, dat aanzienlijke gevolgen ondervindt van de prijseffecten van de opneming van gebouwen in het toepassingsgebied van Richtlijn 2003/87/EG en niet over de middelen beschikt om het gebouw waarin het woont, te renoveren</t>
        </is>
      </c>
      <c r="BZ67" s="2" t="inlineStr">
        <is>
          <t>gospodarstwo domowe znajdujące się w trudnej sytuacji</t>
        </is>
      </c>
      <c r="CA67" s="2" t="inlineStr">
        <is>
          <t>3</t>
        </is>
      </c>
      <c r="CB67" s="2" t="inlineStr">
        <is>
          <t/>
        </is>
      </c>
      <c r="CC67" t="inlineStr">
        <is>
          <t>gospodarstwo domowe doświadczające ubóstwa energetycznego lub gospodarstwo domowe, w tym gospodarstwo domowe o niższym średnim dochodzie, które w znacznym stopniu odczuwa wpływ włączenia budynków w zakres dyrektywy 2003/87/WE na ceny i nie ma środków na renowację zajmowanego przez siebie budynku</t>
        </is>
      </c>
      <c r="CD67" s="2" t="inlineStr">
        <is>
          <t>agregado familiar vulnerável</t>
        </is>
      </c>
      <c r="CE67" s="2" t="inlineStr">
        <is>
          <t>3</t>
        </is>
      </c>
      <c r="CF67" s="2" t="inlineStr">
        <is>
          <t/>
        </is>
      </c>
      <c r="CG67" t="inlineStr">
        <is>
          <t>Agregado familiar em situação de pobreza energética ou agregado familiar, incluindo agregado familiar de rendimentos médios mais baixos, que é significativamente afetado pelo impacto dos preços da inclusão dos edifícios no âmbito de aplicação da Diretiva 2003/87/CE e que não dispõe de meios para renovar o edifício que ocupa.</t>
        </is>
      </c>
      <c r="CH67" s="2" t="inlineStr">
        <is>
          <t>gospodărie vulnerabilă</t>
        </is>
      </c>
      <c r="CI67" s="2" t="inlineStr">
        <is>
          <t>3</t>
        </is>
      </c>
      <c r="CJ67" s="2" t="inlineStr">
        <is>
          <t/>
        </is>
      </c>
      <c r="CK67" t="inlineStr">
        <is>
          <t>„&lt;b&gt;Gospodării vulnerabile&lt;/b&gt;” înseamnă gospodăriile care se confruntă cu sărăcia energetică sau gospodăriile, inclusiv gospodăriile cu venituri medii inferioare, care sunt afectate în mod semnificativ de impactul asupra prețurilor al includerii clădirilor în domeniul de aplicare al Directivei 2003/87/CE și care nu dispun de mijloacele necesare pentru renovarea clădirii pe care o ocupă</t>
        </is>
      </c>
      <c r="CL67" s="2" t="inlineStr">
        <is>
          <t>zraniteľná domácnosť</t>
        </is>
      </c>
      <c r="CM67" s="2" t="inlineStr">
        <is>
          <t>3</t>
        </is>
      </c>
      <c r="CN67" s="2" t="inlineStr">
        <is>
          <t/>
        </is>
      </c>
      <c r="CO67" t="inlineStr">
        <is>
          <t>domácnosť postihnutá &lt;a href="https://iate.europa.eu/entry/result/2247916/sk" target="_blank"&gt;energetickou chudobou&lt;/a&gt; alebo domácnosť (vrátane domácností s nižšími strednými príjmami), ktoré sú významne zasiahnuté cenovými vplyvmi začlenenia sektora budov do rozsahu pôsobnosti smernice 2003/87/ES a ktoré nemajú prostriedky na &lt;a href="https://iate.europa.eu/entry/result/3578263/sk" target="_blank"&gt;obnovu budov&lt;/a&gt;, ktoré obývajú</t>
        </is>
      </c>
      <c r="CP67" s="2" t="inlineStr">
        <is>
          <t>ranljivo gospodinjstvo</t>
        </is>
      </c>
      <c r="CQ67" s="2" t="inlineStr">
        <is>
          <t>3</t>
        </is>
      </c>
      <c r="CR67" s="2" t="inlineStr">
        <is>
          <t/>
        </is>
      </c>
      <c r="CS67" t="inlineStr">
        <is>
          <t>&lt;a href="https://iate.europa.eu/entry/result/2247916/sl" target="_blank"&gt;energijsko revno&lt;/a&gt; gospodinjstvo ali gospodinjstvo, vključno z gospodinjstvi z nižjimi srednjimi dohodki, na katero bistveno vplivajo učinki cen vključitve stavb v področje uporabe Direktive 2003/87/ES in ki nimajo sredstev za &lt;a href="https://iate.europa.eu/entry/result/3578263/sl" target="_blank"&gt;prenovo stavbe&lt;/a&gt;, ki jo zasedajo</t>
        </is>
      </c>
      <c r="CT67" s="2" t="inlineStr">
        <is>
          <t>sårbart hushåll|
ekonomiskt svagt hushåll|
ekonomiskt utsatt hushåll|
utsatt hushåll</t>
        </is>
      </c>
      <c r="CU67" s="2" t="inlineStr">
        <is>
          <t>3|
3|
3|
3</t>
        </is>
      </c>
      <c r="CV67" s="2" t="inlineStr">
        <is>
          <t xml:space="preserve">|
|
|
</t>
        </is>
      </c>
      <c r="CW67" t="inlineStr">
        <is>
          <t>hushåll som lever i &lt;a href="https://iate.europa.eu/entry/result/2247916" target="_blank"&gt;energifattigdom &lt;/a&gt;eller hushåll, inklusive hushåll med låg medelinkomst, som i hög grad påverkas av priseffekter när byggnader inkluderas i tillämpningsområdet för direktiv 2003/87/EG och saknar medel för att renovera den byggnad de bor i</t>
        </is>
      </c>
    </row>
    <row r="68">
      <c r="A68" s="1" t="str">
        <f>HYPERLINK("https://iate.europa.eu/entry/result/873265/all", "873265")</f>
        <v>873265</v>
      </c>
      <c r="B68" t="inlineStr">
        <is>
          <t>AGRICULTURE, FORESTRY AND FISHERIES;ENERGY</t>
        </is>
      </c>
      <c r="C68" t="inlineStr">
        <is>
          <t>AGRICULTURE, FORESTRY AND FISHERIES;ENERGY</t>
        </is>
      </c>
      <c r="D68" t="inlineStr">
        <is>
          <t>yes</t>
        </is>
      </c>
      <c r="E68" t="inlineStr">
        <is>
          <t/>
        </is>
      </c>
      <c r="F68" s="2" t="inlineStr">
        <is>
          <t>биодизел</t>
        </is>
      </c>
      <c r="G68" s="2" t="inlineStr">
        <is>
          <t>3</t>
        </is>
      </c>
      <c r="H68" s="2" t="inlineStr">
        <is>
          <t/>
        </is>
      </c>
      <c r="I68" t="inlineStr">
        <is>
          <t>метилов естер, произведен от растително или животинско масло, с качеството на дизелово гориво, който се използва като биогориво</t>
        </is>
      </c>
      <c r="J68" s="2" t="inlineStr">
        <is>
          <t>bionafta</t>
        </is>
      </c>
      <c r="K68" s="2" t="inlineStr">
        <is>
          <t>3</t>
        </is>
      </c>
      <c r="L68" s="2" t="inlineStr">
        <is>
          <t/>
        </is>
      </c>
      <c r="M68" t="inlineStr">
        <is>
          <t>methylestery mastných kyselin („FAME“) vyrobené z rostlinného oleje nebo živočišného tuku s vlastnostmi motorové nafty, určené k pohonu spalovacích vznětových motorů, uvedené pod kódem kombinované nomenklatury 3824 90 91</t>
        </is>
      </c>
      <c r="N68" s="2" t="inlineStr">
        <is>
          <t>biodiesel</t>
        </is>
      </c>
      <c r="O68" s="2" t="inlineStr">
        <is>
          <t>3</t>
        </is>
      </c>
      <c r="P68" s="2" t="inlineStr">
        <is>
          <t/>
        </is>
      </c>
      <c r="Q68" t="inlineStr">
        <is>
          <t>"biodiesel": et methylester af dieselkvalitet, der er fremstillet af vegetabilsk eller animalsk olie, og som anvendes som biobrændstof"</t>
        </is>
      </c>
      <c r="R68" s="2" t="inlineStr">
        <is>
          <t>Biodiesel</t>
        </is>
      </c>
      <c r="S68" s="2" t="inlineStr">
        <is>
          <t>3</t>
        </is>
      </c>
      <c r="T68" s="2" t="inlineStr">
        <is>
          <t/>
        </is>
      </c>
      <c r="U68" t="inlineStr">
        <is>
          <t>i.d.R. aus Raps oder Rapsöl hergestellter Dieseltreibstoff (Pflanzenmethylester), der entweder als Beimischung (in DE bis zu 5 %) oder in reiner Form verwendet werden kann</t>
        </is>
      </c>
      <c r="V68" s="2" t="inlineStr">
        <is>
          <t>ντίζελ βιολογικής προέλευσης|
βιοντίζελ</t>
        </is>
      </c>
      <c r="W68" s="2" t="inlineStr">
        <is>
          <t>3|
3</t>
        </is>
      </c>
      <c r="X68" s="2" t="inlineStr">
        <is>
          <t xml:space="preserve">|
</t>
        </is>
      </c>
      <c r="Y68" t="inlineStr">
        <is>
          <t>"ντίζελ βιολογικής προέλευσης": μεθυλεστέρας ο οποίος παράγεται από φυτικά ή ζωικά έλαια, ποιότητας ντίζελ, για χρήση ως βιοκαύσιμο.</t>
        </is>
      </c>
      <c r="Z68" s="2" t="inlineStr">
        <is>
          <t>pure biodiesel|
biodiesel</t>
        </is>
      </c>
      <c r="AA68" s="2" t="inlineStr">
        <is>
          <t>3|
3</t>
        </is>
      </c>
      <c r="AB68" s="2" t="inlineStr">
        <is>
          <t xml:space="preserve">|
</t>
        </is>
      </c>
      <c r="AC68" t="inlineStr">
        <is>
          <t>fuel that can be used in an internal combustion engine vehicle, produced by esterification of energy crops such as oil seed rape or recycled vegetable oil</t>
        </is>
      </c>
      <c r="AD68" s="2" t="inlineStr">
        <is>
          <t>biodiésel puro|
biodiésel</t>
        </is>
      </c>
      <c r="AE68" s="2" t="inlineStr">
        <is>
          <t>3|
3</t>
        </is>
      </c>
      <c r="AF68" s="2" t="inlineStr">
        <is>
          <t xml:space="preserve">|
</t>
        </is>
      </c>
      <c r="AG68" t="inlineStr">
        <is>
          <t>Éster metílico producido a partir de un aceite vegetal o animal de calidad similar al gasóleo, utilizado como biocarburante &lt;a href="/entry/result/860487/all" id="ENTRY_TO_ENTRY_CONVERTER" target="_blank"&gt;IATE:860487&lt;/a&gt; .</t>
        </is>
      </c>
      <c r="AH68" s="2" t="inlineStr">
        <is>
          <t>biodiisel</t>
        </is>
      </c>
      <c r="AI68" s="2" t="inlineStr">
        <is>
          <t>3</t>
        </is>
      </c>
      <c r="AJ68" s="2" t="inlineStr">
        <is>
          <t/>
        </is>
      </c>
      <c r="AK68" t="inlineStr">
        <is>
          <t/>
        </is>
      </c>
      <c r="AL68" s="2" t="inlineStr">
        <is>
          <t>biodiesel</t>
        </is>
      </c>
      <c r="AM68" s="2" t="inlineStr">
        <is>
          <t>3</t>
        </is>
      </c>
      <c r="AN68" s="2" t="inlineStr">
        <is>
          <t/>
        </is>
      </c>
      <c r="AO68" t="inlineStr">
        <is>
          <t>"uusiutuvista luonnon raaka-aineista jalostettu dieseliä vastaava polttoaine"</t>
        </is>
      </c>
      <c r="AP68" s="2" t="inlineStr">
        <is>
          <t>biogazole|
biodiesel</t>
        </is>
      </c>
      <c r="AQ68" s="2" t="inlineStr">
        <is>
          <t>3|
3</t>
        </is>
      </c>
      <c r="AR68" s="2" t="inlineStr">
        <is>
          <t xml:space="preserve">|
</t>
        </is>
      </c>
      <c r="AS68" t="inlineStr">
        <is>
          <t>composant d'origine végétale pouvant être substitué en tout ou partie au gazole</t>
        </is>
      </c>
      <c r="AT68" s="2" t="inlineStr">
        <is>
          <t>bithdhíosal</t>
        </is>
      </c>
      <c r="AU68" s="2" t="inlineStr">
        <is>
          <t>3</t>
        </is>
      </c>
      <c r="AV68" s="2" t="inlineStr">
        <is>
          <t/>
        </is>
      </c>
      <c r="AW68" t="inlineStr">
        <is>
          <t/>
        </is>
      </c>
      <c r="AX68" t="inlineStr">
        <is>
          <t/>
        </is>
      </c>
      <c r="AY68" t="inlineStr">
        <is>
          <t/>
        </is>
      </c>
      <c r="AZ68" t="inlineStr">
        <is>
          <t/>
        </is>
      </c>
      <c r="BA68" t="inlineStr">
        <is>
          <t/>
        </is>
      </c>
      <c r="BB68" s="2" t="inlineStr">
        <is>
          <t>biodízel</t>
        </is>
      </c>
      <c r="BC68" s="2" t="inlineStr">
        <is>
          <t>4</t>
        </is>
      </c>
      <c r="BD68" s="2" t="inlineStr">
        <is>
          <t/>
        </is>
      </c>
      <c r="BE68" t="inlineStr">
        <is>
          <t>Megújuló biomasszából nyert, a fosszilis dízel üzemanyag helyettesítőjeként önmagában, vagy azzal keverve pótanyagként, dízelmotorokban használható üzemanyag.</t>
        </is>
      </c>
      <c r="BF68" s="2" t="inlineStr">
        <is>
          <t>biodiesel</t>
        </is>
      </c>
      <c r="BG68" s="2" t="inlineStr">
        <is>
          <t>3</t>
        </is>
      </c>
      <c r="BH68" s="2" t="inlineStr">
        <is>
          <t/>
        </is>
      </c>
      <c r="BI68" t="inlineStr">
        <is>
          <t>Carburante alternativo ottenuto da fonti rinnovabili quali olii vegetali e grassi animali, analogo al gasolio derivato dal petrolio. Può essere mescolato con il gasolio in ogni proporzione ed impiegato nei moderni motori diesel. Il biodiesel puro può essere utilizzato in qualsiasi motore diesel a petrolio, anche se viene più comunemente utilizzato in concentrazioni inferiori.</t>
        </is>
      </c>
      <c r="BJ68" s="2" t="inlineStr">
        <is>
          <t>biodyzelinas</t>
        </is>
      </c>
      <c r="BK68" s="2" t="inlineStr">
        <is>
          <t>3</t>
        </is>
      </c>
      <c r="BL68" s="2" t="inlineStr">
        <is>
          <t/>
        </is>
      </c>
      <c r="BM68" t="inlineStr">
        <is>
          <t>metilesteris, pagamintas iš dyzelino kokybės augalinių arba gyvūninių aliejų, naudotinas kaip biodegalai</t>
        </is>
      </c>
      <c r="BN68" s="2" t="inlineStr">
        <is>
          <t>biodīzeļdegviela</t>
        </is>
      </c>
      <c r="BO68" s="2" t="inlineStr">
        <is>
          <t>2</t>
        </is>
      </c>
      <c r="BP68" s="2" t="inlineStr">
        <is>
          <t/>
        </is>
      </c>
      <c r="BQ68" t="inlineStr">
        <is>
          <t>metilesteris vai etilesteris, ko iegūst no tīras augu eļļas vai dzīvnieku taukiem, kam ir dīzeļdegvielas īpašības un ko var izmantot iekšdedzes motoros par degvielu</t>
        </is>
      </c>
      <c r="BR68" s="2" t="inlineStr">
        <is>
          <t>bijodiżil</t>
        </is>
      </c>
      <c r="BS68" s="2" t="inlineStr">
        <is>
          <t>3</t>
        </is>
      </c>
      <c r="BT68" s="2" t="inlineStr">
        <is>
          <t/>
        </is>
      </c>
      <c r="BU68" t="inlineStr">
        <is>
          <t>fjuwil prodott minn bijomassa rinnovabbli li jista' jintuża f'magni li jaħdmu bid-diżil u jista' jissostitwixxi l-fjuwil tad-diżil konvenzjonali prodott miż-żejt fossili, jew jitħallat miegħu</t>
        </is>
      </c>
      <c r="BV68" s="2" t="inlineStr">
        <is>
          <t>biodiesel</t>
        </is>
      </c>
      <c r="BW68" s="2" t="inlineStr">
        <is>
          <t>3</t>
        </is>
      </c>
      <c r="BX68" s="2" t="inlineStr">
        <is>
          <t/>
        </is>
      </c>
      <c r="BY68" t="inlineStr">
        <is>
          <t>brandstofproduct dat wordt verkregen door zuivering en vervolgens verestering van de olie uit hernieuwbare biomassa, zodat een brandstof ontstaat die met gewone diesel kan worden gemengd of afzonderlijk probleemloos in de conventionele dieselmotor kan worden verbrand</t>
        </is>
      </c>
      <c r="BZ68" s="2" t="inlineStr">
        <is>
          <t>biodiesel</t>
        </is>
      </c>
      <c r="CA68" s="2" t="inlineStr">
        <is>
          <t>3</t>
        </is>
      </c>
      <c r="CB68" s="2" t="inlineStr">
        <is>
          <t/>
        </is>
      </c>
      <c r="CC68" t="inlineStr">
        <is>
          <t>paliwo do silników wysokoprężnych (Diesla) stanowiące w 100% metylowe (lub etylowe) estry kwasów tłuszczowych, określane też często mianem B100</t>
        </is>
      </c>
      <c r="CD68" s="2" t="inlineStr">
        <is>
          <t>biodísel|
biogasóleo</t>
        </is>
      </c>
      <c r="CE68" s="2" t="inlineStr">
        <is>
          <t>3|
3</t>
        </is>
      </c>
      <c r="CF68" s="2" t="inlineStr">
        <is>
          <t>|
preferred</t>
        </is>
      </c>
      <c r="CG68" t="inlineStr">
        <is>
          <t>Combustível líquido com características semelhantes às do gasóleo, produzido a partir de biomassa (principalmente a partir de óleos vegetais) e utilizado como carburante, normalmente em mistura, nos motores dísel.</t>
        </is>
      </c>
      <c r="CH68" s="2" t="inlineStr">
        <is>
          <t>biomotorină</t>
        </is>
      </c>
      <c r="CI68" s="2" t="inlineStr">
        <is>
          <t>3</t>
        </is>
      </c>
      <c r="CJ68" s="2" t="inlineStr">
        <is>
          <t/>
        </is>
      </c>
      <c r="CK68" t="inlineStr">
        <is>
          <t>combustibil cu caracteristici identice cu ale motorinei care se obține prin transesterificarea uleiurilor vegetale și care poate fi folosit pentru orice motor diesel, fără nicio modificare a acestuia, obținându-se aceleași performanțe, cu același consum</t>
        </is>
      </c>
      <c r="CL68" s="2" t="inlineStr">
        <is>
          <t>bionafta</t>
        </is>
      </c>
      <c r="CM68" s="2" t="inlineStr">
        <is>
          <t>3</t>
        </is>
      </c>
      <c r="CN68" s="2" t="inlineStr">
        <is>
          <t/>
        </is>
      </c>
      <c r="CO68" t="inlineStr">
        <is>
          <t>biopalivo v kvapalnom skupenstve, ktoré sa získava z rastlín ako slnečnica, repka olejná a podzemnica olejná</t>
        </is>
      </c>
      <c r="CP68" s="2" t="inlineStr">
        <is>
          <t>biodizel|
čisti biodizel</t>
        </is>
      </c>
      <c r="CQ68" s="2" t="inlineStr">
        <is>
          <t>3|
3</t>
        </is>
      </c>
      <c r="CR68" s="2" t="inlineStr">
        <is>
          <t xml:space="preserve">|
</t>
        </is>
      </c>
      <c r="CS68" t="inlineStr">
        <is>
          <t>&lt;div&gt;gorivo za pogon dizelskih motorjev, ki ga dobijo iz rastlin (posebej 
oljne repice) ali z rafiniranjem in predelavo odpadnih olj (npr. sončnično olje)&lt;br&gt;&lt;/div&gt;</t>
        </is>
      </c>
      <c r="CT68" s="2" t="inlineStr">
        <is>
          <t>biodiesel|
ren biodiesel</t>
        </is>
      </c>
      <c r="CU68" s="2" t="inlineStr">
        <is>
          <t>3|
3</t>
        </is>
      </c>
      <c r="CV68" s="2" t="inlineStr">
        <is>
          <t xml:space="preserve">|
</t>
        </is>
      </c>
      <c r="CW68" t="inlineStr">
        <is>
          <t>Oljor från växter eller djur som förestrats så att de fått kemiska egenskaper liknande vanlig dieselolja baserad på mineralolja.</t>
        </is>
      </c>
    </row>
    <row r="69">
      <c r="A69" s="1" t="str">
        <f>HYPERLINK("https://iate.europa.eu/entry/result/790475/all", "790475")</f>
        <v>790475</v>
      </c>
      <c r="B69" t="inlineStr">
        <is>
          <t>ENERGY</t>
        </is>
      </c>
      <c r="C69" t="inlineStr">
        <is>
          <t>ENERGY|coal and mining industries|mining industry</t>
        </is>
      </c>
      <c r="D69" t="inlineStr">
        <is>
          <t>yes</t>
        </is>
      </c>
      <c r="E69" t="inlineStr">
        <is>
          <t/>
        </is>
      </c>
      <c r="F69" s="2" t="inlineStr">
        <is>
          <t>битуминозни шисти</t>
        </is>
      </c>
      <c r="G69" s="2" t="inlineStr">
        <is>
          <t>3</t>
        </is>
      </c>
      <c r="H69" s="2" t="inlineStr">
        <is>
          <t/>
        </is>
      </c>
      <c r="I69" t="inlineStr">
        <is>
          <t>Изкопаеми горива, в които органичното вещество (кероген) е около 10-30 % от сухата скална маса. Имат произход аналогичен с този на въглищата и нефта. Широко разпространени, но с ограничена употреба.</t>
        </is>
      </c>
      <c r="J69" s="2" t="inlineStr">
        <is>
          <t>roponosná břidlice|
ropná břidlice|
živičná břidlice</t>
        </is>
      </c>
      <c r="K69" s="2" t="inlineStr">
        <is>
          <t>3|
3|
3</t>
        </is>
      </c>
      <c r="L69" s="2" t="inlineStr">
        <is>
          <t xml:space="preserve">preferred|
|
</t>
        </is>
      </c>
      <c r="M69" t="inlineStr">
        <is>
          <t>nekonvenční zdroje kapalných uhlovodíků</t>
        </is>
      </c>
      <c r="N69" s="2" t="inlineStr">
        <is>
          <t>bituminøs skifer|
olieskifer</t>
        </is>
      </c>
      <c r="O69" s="2" t="inlineStr">
        <is>
          <t>4|
4</t>
        </is>
      </c>
      <c r="P69" s="2" t="inlineStr">
        <is>
          <t xml:space="preserve">|
</t>
        </is>
      </c>
      <c r="Q69" t="inlineStr">
        <is>
          <t>"Olieskifer: bituminøs skifer, hvorfra man kan udvinde råolie."</t>
        </is>
      </c>
      <c r="R69" s="2" t="inlineStr">
        <is>
          <t>bituminöser Schiefer|
Ölschiefer</t>
        </is>
      </c>
      <c r="S69" s="2" t="inlineStr">
        <is>
          <t>3|
3</t>
        </is>
      </c>
      <c r="T69" s="2" t="inlineStr">
        <is>
          <t xml:space="preserve">|
</t>
        </is>
      </c>
      <c r="U69" t="inlineStr">
        <is>
          <t>dunkle tonige Gesteine mit hohem Bitumengehalt, sind aus verfestigtem Faulschlamm entstanden; durchschnittlicher Gehalt an Kohlenwasserstoffen meist 5-25%, z.T. auch über 50%</t>
        </is>
      </c>
      <c r="V69" s="2" t="inlineStr">
        <is>
          <t>ασφαλτούχος σχιστόλιθος</t>
        </is>
      </c>
      <c r="W69" s="2" t="inlineStr">
        <is>
          <t>3</t>
        </is>
      </c>
      <c r="X69" s="2" t="inlineStr">
        <is>
          <t/>
        </is>
      </c>
      <c r="Y69" t="inlineStr">
        <is>
          <t/>
        </is>
      </c>
      <c r="Z69" s="2" t="inlineStr">
        <is>
          <t>oil shale and oil sands|
oil shale</t>
        </is>
      </c>
      <c r="AA69" s="2" t="inlineStr">
        <is>
          <t>1|
3</t>
        </is>
      </c>
      <c r="AB69" s="2" t="inlineStr">
        <is>
          <t xml:space="preserve">|
</t>
        </is>
      </c>
      <c r="AC69" t="inlineStr">
        <is>
          <t>sedimentary rock that contains organic matter in the form of &lt;i&gt;&lt;a href="https://iate.europa.eu/entry/result/1447676/en" target="_blank"&gt;'kerogen'&lt;/a&gt;&lt;/i&gt;</t>
        </is>
      </c>
      <c r="AD69" s="2" t="inlineStr">
        <is>
          <t>esquisto bituminoso|
lutita bituminosa</t>
        </is>
      </c>
      <c r="AE69" s="2" t="inlineStr">
        <is>
          <t>3|
3</t>
        </is>
      </c>
      <c r="AF69" s="2" t="inlineStr">
        <is>
          <t xml:space="preserve">|
</t>
        </is>
      </c>
      <c r="AG69" t="inlineStr">
        <is>
          <t>Rocas sedimentarias que contienen materia orgánica en forma de 
&lt;a href="https://iate.europa.eu/entry/result/1447676/es" target="_blank"&gt;querógeno&lt;/a&gt;.</t>
        </is>
      </c>
      <c r="AH69" s="2" t="inlineStr">
        <is>
          <t>põlevkivi</t>
        </is>
      </c>
      <c r="AI69" s="2" t="inlineStr">
        <is>
          <t>3</t>
        </is>
      </c>
      <c r="AJ69" s="2" t="inlineStr">
        <is>
          <t/>
        </is>
      </c>
      <c r="AK69" t="inlineStr">
        <is>
          <t/>
        </is>
      </c>
      <c r="AL69" s="2" t="inlineStr">
        <is>
          <t>öljyliuske</t>
        </is>
      </c>
      <c r="AM69" s="2" t="inlineStr">
        <is>
          <t>3</t>
        </is>
      </c>
      <c r="AN69" s="2" t="inlineStr">
        <is>
          <t/>
        </is>
      </c>
      <c r="AO69" t="inlineStr">
        <is>
          <t>"kerogeenia sisältävä, hienorakeinen, ruskea tai musta sedimenttikivilaji, josta voidaan tislaamalla tuottaa nestemäisiä tai kaasumaisia hiilivetyjä"</t>
        </is>
      </c>
      <c r="AP69" s="2" t="inlineStr">
        <is>
          <t>schiste bitumineux</t>
        </is>
      </c>
      <c r="AQ69" s="2" t="inlineStr">
        <is>
          <t>3</t>
        </is>
      </c>
      <c r="AR69" s="2" t="inlineStr">
        <is>
          <t/>
        </is>
      </c>
      <c r="AS69" t="inlineStr">
        <is>
          <t>Schiste à forte concentration en matière organique (kérogène), dont on peut extraire, par traitement thermique, une huile semblable au pétrole.</t>
        </is>
      </c>
      <c r="AT69" s="2" t="inlineStr">
        <is>
          <t>scealla ola</t>
        </is>
      </c>
      <c r="AU69" s="2" t="inlineStr">
        <is>
          <t>3</t>
        </is>
      </c>
      <c r="AV69" s="2" t="inlineStr">
        <is>
          <t/>
        </is>
      </c>
      <c r="AW69" t="inlineStr">
        <is>
          <t/>
        </is>
      </c>
      <c r="AX69" s="2" t="inlineStr">
        <is>
          <t>naftni škriljavac</t>
        </is>
      </c>
      <c r="AY69" s="2" t="inlineStr">
        <is>
          <t>3</t>
        </is>
      </c>
      <c r="AZ69" s="2" t="inlineStr">
        <is>
          <t/>
        </is>
      </c>
      <c r="BA69" t="inlineStr">
        <is>
          <t/>
        </is>
      </c>
      <c r="BB69" s="2" t="inlineStr">
        <is>
          <t>olajpala</t>
        </is>
      </c>
      <c r="BC69" s="2" t="inlineStr">
        <is>
          <t>4</t>
        </is>
      </c>
      <c r="BD69" s="2" t="inlineStr">
        <is>
          <t/>
        </is>
      </c>
      <c r="BE69" t="inlineStr">
        <is>
          <t>Finomszemcsés, üledékes kőzet, amelyből lepárlással olaj nyerhető ki.</t>
        </is>
      </c>
      <c r="BF69" s="2" t="inlineStr">
        <is>
          <t>oil shale|
scisto bituminoso</t>
        </is>
      </c>
      <c r="BG69" s="2" t="inlineStr">
        <is>
          <t>3|
3</t>
        </is>
      </c>
      <c r="BH69" s="2" t="inlineStr">
        <is>
          <t xml:space="preserve">|
</t>
        </is>
      </c>
      <c r="BI69" t="inlineStr">
        <is>
          <t>rocce sedimentarie, generalmente silicati e carbonati, contenenti significative quantità di materiale organico insolubile che può essere recuperato per distillazione pirolitica (processo meglio conosciuto con il nome di 
&lt;i&gt;retorting&lt;/i&gt;).</t>
        </is>
      </c>
      <c r="BJ69" s="2" t="inlineStr">
        <is>
          <t>degieji skalūnai|
naftingieji skalūnai</t>
        </is>
      </c>
      <c r="BK69" s="2" t="inlineStr">
        <is>
          <t>3|
2</t>
        </is>
      </c>
      <c r="BL69" s="2" t="inlineStr">
        <is>
          <t xml:space="preserve">|
</t>
        </is>
      </c>
      <c r="BM69" t="inlineStr">
        <is>
          <t>kaustobiolitų grupės nuosėdinė uoliena, kurios sudėtyje yra ne tik karbonatinės molingos (mergelingos) arba silicinės medžiagos bet ir organinės medžiagos – kerogeno (uolienoje esanti išsklaidyta organinė medžiaga)</t>
        </is>
      </c>
      <c r="BN69" s="2" t="inlineStr">
        <is>
          <t>degakmens|
degslāneklis</t>
        </is>
      </c>
      <c r="BO69" s="2" t="inlineStr">
        <is>
          <t>3|
3</t>
        </is>
      </c>
      <c r="BP69" s="2" t="inlineStr">
        <is>
          <t>|
preferred</t>
        </is>
      </c>
      <c r="BQ69" t="inlineStr">
        <is>
          <t>mālaini, karbonātiski vai kramaini degoši nogulumieži, kas satur 10–40% (reti līdz 80%) organisko vielu (kerogēnu [ &lt;a href="/entry/result/1447676/all" id="ENTRY_TO_ENTRY_CONVERTER" target="_blank"&gt;IATE:1447676&lt;/a&gt; ])</t>
        </is>
      </c>
      <c r="BR69" s="2" t="inlineStr">
        <is>
          <t>shale bituminuż</t>
        </is>
      </c>
      <c r="BS69" s="2" t="inlineStr">
        <is>
          <t>3</t>
        </is>
      </c>
      <c r="BT69" s="2" t="inlineStr">
        <is>
          <t/>
        </is>
      </c>
      <c r="BU69" t="inlineStr">
        <is>
          <t>tip ta' blat sedimentarju li fih ammonti sinifikanti ta' kerogen li minnu jistgħu jiġu estratti idrokarburi fi stat likwidu</t>
        </is>
      </c>
      <c r="BV69" s="2" t="inlineStr">
        <is>
          <t>olieleisteen|
olieschalie</t>
        </is>
      </c>
      <c r="BW69" s="2" t="inlineStr">
        <is>
          <t>3|
3</t>
        </is>
      </c>
      <c r="BX69" s="2" t="inlineStr">
        <is>
          <t xml:space="preserve">|
</t>
        </is>
      </c>
      <c r="BY69" t="inlineStr">
        <is>
          <t>"gesteente waaruit olie geproduceerd wordt. Schalie (of kleisteen) is een sedimentair gesteente dat rijk kan zijn aan organisch materiaal. Door druk en temperatuur kan olie ontstaan uit dit gesteente. Als de koolwaterstoffen die in deze schalie ontstaan niet migreren naar een reservoirgesteente, maar samengeperst in de schalie blijven zitten, spreekt men van een olieschalie."</t>
        </is>
      </c>
      <c r="BZ69" s="2" t="inlineStr">
        <is>
          <t>łupek bitumiczny</t>
        </is>
      </c>
      <c r="CA69" s="2" t="inlineStr">
        <is>
          <t>3</t>
        </is>
      </c>
      <c r="CB69" s="2" t="inlineStr">
        <is>
          <t/>
        </is>
      </c>
      <c r="CC69" t="inlineStr">
        <is>
          <t>rodzaj skały osadowej, odmiana łupków, nasycona bituminami (węglowodorami stałymi); 1 tona zawiera do 40 dm³ materiałów ropopochodnych</t>
        </is>
      </c>
      <c r="CD69" s="2" t="inlineStr">
        <is>
          <t>xisto betuminoso|
folhelho</t>
        </is>
      </c>
      <c r="CE69" s="2" t="inlineStr">
        <is>
          <t>3|
3</t>
        </is>
      </c>
      <c r="CF69" s="2" t="inlineStr">
        <is>
          <t xml:space="preserve">|
</t>
        </is>
      </c>
      <c r="CG69" t="inlineStr">
        <is>
          <t>Rocha sedimentar, geralmente argilosa, que contém uma matéria orgânica betuminosa (o querogénio), da qual é possível obter, através de processos industriais, óleo e gás combustível.</t>
        </is>
      </c>
      <c r="CH69" s="2" t="inlineStr">
        <is>
          <t>șist bituminos</t>
        </is>
      </c>
      <c r="CI69" s="2" t="inlineStr">
        <is>
          <t>3</t>
        </is>
      </c>
      <c r="CJ69" s="2" t="inlineStr">
        <is>
          <t/>
        </is>
      </c>
      <c r="CK69" t="inlineStr">
        <is>
          <t/>
        </is>
      </c>
      <c r="CL69" s="2" t="inlineStr">
        <is>
          <t>roponosná bridlica|
olejnatá bridlica</t>
        </is>
      </c>
      <c r="CM69" s="2" t="inlineStr">
        <is>
          <t>3|
2</t>
        </is>
      </c>
      <c r="CN69" s="2" t="inlineStr">
        <is>
          <t xml:space="preserve">preferred|
</t>
        </is>
      </c>
      <c r="CO69" t="inlineStr">
        <is>
          <t>súhrnné označenie usadených hornín, ktoré obsahujú organický materiál nazývaný kerogén, ktorý sa pyrolýzou môže premeniť na ropu</t>
        </is>
      </c>
      <c r="CP69" s="2" t="inlineStr">
        <is>
          <t>naftni skrilavec|
oljni skrilavi glinavec|
oljni skrilavec</t>
        </is>
      </c>
      <c r="CQ69" s="2" t="inlineStr">
        <is>
          <t>3|
3|
3</t>
        </is>
      </c>
      <c r="CR69" s="2" t="inlineStr">
        <is>
          <t xml:space="preserve">|
|
</t>
        </is>
      </c>
      <c r="CS69" t="inlineStr">
        <is>
          <t>rjava ali črna, tanko listnata sedimentna kamnina, bogata s &lt;a href="https://iate.europa.eu/entry/result/1447676/sl" target="_blank"&gt;karogenom&lt;/a&gt;, iz katere se z destilacijo pridobiva tekoči ali plinasti ogljikovodik</t>
        </is>
      </c>
      <c r="CT69" s="2" t="inlineStr">
        <is>
          <t>oljeskiffer</t>
        </is>
      </c>
      <c r="CU69" s="2" t="inlineStr">
        <is>
          <t>3</t>
        </is>
      </c>
      <c r="CV69" s="2" t="inlineStr">
        <is>
          <t/>
        </is>
      </c>
      <c r="CW69" t="inlineStr">
        <is>
          <t>sedimentär bergart som innehåller organiskt material i form av kerogen</t>
        </is>
      </c>
    </row>
    <row r="70">
      <c r="A70" s="1" t="str">
        <f>HYPERLINK("https://iate.europa.eu/entry/result/1204019/all", "1204019")</f>
        <v>1204019</v>
      </c>
      <c r="B70" t="inlineStr">
        <is>
          <t>ENERGY</t>
        </is>
      </c>
      <c r="C70" t="inlineStr">
        <is>
          <t>ENERGY|oil industry</t>
        </is>
      </c>
      <c r="D70" t="inlineStr">
        <is>
          <t>yes</t>
        </is>
      </c>
      <c r="E70" t="inlineStr">
        <is>
          <t/>
        </is>
      </c>
      <c r="F70" t="inlineStr">
        <is>
          <t/>
        </is>
      </c>
      <c r="G70" t="inlineStr">
        <is>
          <t/>
        </is>
      </c>
      <c r="H70" t="inlineStr">
        <is>
          <t/>
        </is>
      </c>
      <c r="I70" t="inlineStr">
        <is>
          <t/>
        </is>
      </c>
      <c r="J70" t="inlineStr">
        <is>
          <t/>
        </is>
      </c>
      <c r="K70" t="inlineStr">
        <is>
          <t/>
        </is>
      </c>
      <c r="L70" t="inlineStr">
        <is>
          <t/>
        </is>
      </c>
      <c r="M70" t="inlineStr">
        <is>
          <t/>
        </is>
      </c>
      <c r="N70" s="2" t="inlineStr">
        <is>
          <t>brændselsolie|
fuel oil</t>
        </is>
      </c>
      <c r="O70" s="2" t="inlineStr">
        <is>
          <t>3|
3</t>
        </is>
      </c>
      <c r="P70" s="2" t="inlineStr">
        <is>
          <t xml:space="preserve">|
</t>
        </is>
      </c>
      <c r="Q70" t="inlineStr">
        <is>
          <t>"Brændselsolie, fuelolie, tyktflydende olie med højt kogepunkt, en mineraloliefraktion, der ikke med fordel kan oparbejdes til mere værdifulde produkter, fx benzin, og derfor anvendes som brændsel i større industrielle anlæg og større dieselmotorer."</t>
        </is>
      </c>
      <c r="R70" s="2" t="inlineStr">
        <is>
          <t>Heizoel|
Heizöl</t>
        </is>
      </c>
      <c r="S70" s="2" t="inlineStr">
        <is>
          <t>3|
3</t>
        </is>
      </c>
      <c r="T70" s="2" t="inlineStr">
        <is>
          <t xml:space="preserve">|
</t>
        </is>
      </c>
      <c r="U70" t="inlineStr">
        <is>
          <t>fluessiger Brennstoff, nach DIN 51603 in vier Sorten je nach Viskositaet eingeteilt, Heizoele sind Distillate des Erdoels</t>
        </is>
      </c>
      <c r="V70" s="2" t="inlineStr">
        <is>
          <t>μαζούτ|
πετρέλαιο εξωτερικής καύσης</t>
        </is>
      </c>
      <c r="W70" s="2" t="inlineStr">
        <is>
          <t>4|
3</t>
        </is>
      </c>
      <c r="X70" s="2" t="inlineStr">
        <is>
          <t xml:space="preserve">|
</t>
        </is>
      </c>
      <c r="Y70" t="inlineStr">
        <is>
          <t>Όλα τα κατάλοιπα (βαρέος) μαζούτ (συμπεριλαμβανομένων αυτών που λαμβάνονται με ανάμειξη). Το κινηματικό ιξώδες είναι άνω των 10 cSt στους 80°C. Το σημείο ανάφλεξης είναι πάντα άνω των 50°C και η πυκνότητα υπερβαίνει πάντα το 0,90 kg/l.</t>
        </is>
      </c>
      <c r="Z70" s="2" t="inlineStr">
        <is>
          <t>heavy fuel oil|
fuel oil|
total fuel oil</t>
        </is>
      </c>
      <c r="AA70" s="2" t="inlineStr">
        <is>
          <t>3|
3|
3</t>
        </is>
      </c>
      <c r="AB70" s="2" t="inlineStr">
        <is>
          <t xml:space="preserve">|
|
</t>
        </is>
      </c>
      <c r="AC70" t="inlineStr">
        <is>
          <t>residual (heavy) fuel oils (including those obtained by blending)</t>
        </is>
      </c>
      <c r="AD70" s="2" t="inlineStr">
        <is>
          <t>fuelóleo|
gasóleo pesado|
fueloil</t>
        </is>
      </c>
      <c r="AE70" s="2" t="inlineStr">
        <is>
          <t>3|
3|
3</t>
        </is>
      </c>
      <c r="AF70" s="2" t="inlineStr">
        <is>
          <t xml:space="preserve">|
|
</t>
        </is>
      </c>
      <c r="AG70" t="inlineStr">
        <is>
          <t>Todos los tipos de fuelóleo residual (carburantes pesados), incluidos 
los obtenidos por mezcla.</t>
        </is>
      </c>
      <c r="AH70" t="inlineStr">
        <is>
          <t/>
        </is>
      </c>
      <c r="AI70" t="inlineStr">
        <is>
          <t/>
        </is>
      </c>
      <c r="AJ70" t="inlineStr">
        <is>
          <t/>
        </is>
      </c>
      <c r="AK70" t="inlineStr">
        <is>
          <t/>
        </is>
      </c>
      <c r="AL70" s="2" t="inlineStr">
        <is>
          <t>polttoöljy|
polttoöljy, raskas maaöljytuote</t>
        </is>
      </c>
      <c r="AM70" s="2" t="inlineStr">
        <is>
          <t>3|
3</t>
        </is>
      </c>
      <c r="AN70" s="2" t="inlineStr">
        <is>
          <t xml:space="preserve">|
</t>
        </is>
      </c>
      <c r="AO70" t="inlineStr">
        <is>
          <t/>
        </is>
      </c>
      <c r="AP70" s="2" t="inlineStr">
        <is>
          <t>fuel-oil|
fioul|
mazout|
fuel oil|
fuel</t>
        </is>
      </c>
      <c r="AQ70" s="2" t="inlineStr">
        <is>
          <t>3|
3|
3|
3|
3</t>
        </is>
      </c>
      <c r="AR70" s="2" t="inlineStr">
        <is>
          <t xml:space="preserve">|
|
|
|
</t>
        </is>
      </c>
      <c r="AS70" t="inlineStr">
        <is>
          <t>combustible liquide, produit de la distillation fractionnée du pétrole qui passe au-dessus de 300 degrés centigrades</t>
        </is>
      </c>
      <c r="AT70" t="inlineStr">
        <is>
          <t/>
        </is>
      </c>
      <c r="AU70" t="inlineStr">
        <is>
          <t/>
        </is>
      </c>
      <c r="AV70" t="inlineStr">
        <is>
          <t/>
        </is>
      </c>
      <c r="AW70" t="inlineStr">
        <is>
          <t/>
        </is>
      </c>
      <c r="AX70" s="2" t="inlineStr">
        <is>
          <t>loživo ulje</t>
        </is>
      </c>
      <c r="AY70" s="2" t="inlineStr">
        <is>
          <t>4</t>
        </is>
      </c>
      <c r="AZ70" s="2" t="inlineStr">
        <is>
          <t/>
        </is>
      </c>
      <c r="BA70" t="inlineStr">
        <is>
          <t>Sva rezidualna (teška) loživa ulja (uključujući i ona koja su dobivena miješanjem). Kinematička viskoznost je iznad 10 cSt pri temperaturi od 80 °C. Žarište je uvijek iznad 50 °C, a gustoća je uvijek veća od 0,90 kg/l.</t>
        </is>
      </c>
      <c r="BB70" t="inlineStr">
        <is>
          <t/>
        </is>
      </c>
      <c r="BC70" t="inlineStr">
        <is>
          <t/>
        </is>
      </c>
      <c r="BD70" t="inlineStr">
        <is>
          <t/>
        </is>
      </c>
      <c r="BE70" t="inlineStr">
        <is>
          <t/>
        </is>
      </c>
      <c r="BF70" s="2" t="inlineStr">
        <is>
          <t>olio combustibile</t>
        </is>
      </c>
      <c r="BG70" s="2" t="inlineStr">
        <is>
          <t>3</t>
        </is>
      </c>
      <c r="BH70" s="2" t="inlineStr">
        <is>
          <t/>
        </is>
      </c>
      <c r="BI70" t="inlineStr">
        <is>
          <t/>
        </is>
      </c>
      <c r="BJ70" s="2" t="inlineStr">
        <is>
          <t>mazutas</t>
        </is>
      </c>
      <c r="BK70" s="2" t="inlineStr">
        <is>
          <t>3</t>
        </is>
      </c>
      <c r="BL70" s="2" t="inlineStr">
        <is>
          <t/>
        </is>
      </c>
      <c r="BM70" t="inlineStr">
        <is>
          <t>sunkioji naftos frakcija, liekanti nudistiliavus benziną, ligroiną, žibalą ir dyzeliną</t>
        </is>
      </c>
      <c r="BN70" s="2" t="inlineStr">
        <is>
          <t>degvieleļļa</t>
        </is>
      </c>
      <c r="BO70" s="2" t="inlineStr">
        <is>
          <t>3</t>
        </is>
      </c>
      <c r="BP70" s="2" t="inlineStr">
        <is>
          <t/>
        </is>
      </c>
      <c r="BQ70" t="inlineStr">
        <is>
          <t>šķidrs kurināmais vai degviela, ko atkarībā no viskozitātes iedala vairākās apakšgrupās: vieglā degvieleļļa, vidēji smagā degvieleļļa, smagā degvieleļļa u.c.</t>
        </is>
      </c>
      <c r="BR70" s="2" t="inlineStr">
        <is>
          <t>żejt fjuwil|
żejt kombustibbli|
fuel oil</t>
        </is>
      </c>
      <c r="BS70" s="2" t="inlineStr">
        <is>
          <t>3|
3|
3</t>
        </is>
      </c>
      <c r="BT70" s="2" t="inlineStr">
        <is>
          <t xml:space="preserve">|
|
</t>
        </is>
      </c>
      <c r="BU70" t="inlineStr">
        <is>
          <t>kwalunkwe żejt mhux maħdum (&lt;i&gt;petroleum&lt;/i&gt; [ &lt;a href="/entry/result/48127/all" id="ENTRY_TO_ENTRY_CONVERTER" target="_blank"&gt;IATE:48127&lt;/a&gt; ] ) illikwifikat li jinħaraq f'forn biex tiġi ġġenerata s-sħana, jew li jintuża f'magna biex tiġi ġġenerata l-enerġija, minbarra żjut b'punt ta' fjammabilità ta' madwar 40 °C u żjut li jinħarqu fil-berners bi ftila tas-suf jew tal-qoton</t>
        </is>
      </c>
      <c r="BV70" s="2" t="inlineStr">
        <is>
          <t>stookolie</t>
        </is>
      </c>
      <c r="BW70" s="2" t="inlineStr">
        <is>
          <t>3</t>
        </is>
      </c>
      <c r="BX70" s="2" t="inlineStr">
        <is>
          <t/>
        </is>
      </c>
      <c r="BY70" t="inlineStr">
        <is>
          <t/>
        </is>
      </c>
      <c r="BZ70" s="2" t="inlineStr">
        <is>
          <t>olej opałowy|
paliwo olejowe</t>
        </is>
      </c>
      <c r="CA70" s="2" t="inlineStr">
        <is>
          <t>3|
3</t>
        </is>
      </c>
      <c r="CB70" s="2" t="inlineStr">
        <is>
          <t xml:space="preserve">|
</t>
        </is>
      </c>
      <c r="CC70" t="inlineStr">
        <is>
          <t/>
        </is>
      </c>
      <c r="CD70" s="2" t="inlineStr">
        <is>
          <t>óleo combustível|
mazute|
fuelóleo</t>
        </is>
      </c>
      <c r="CE70" s="2" t="inlineStr">
        <is>
          <t>3|
3|
3</t>
        </is>
      </c>
      <c r="CF70" s="2" t="inlineStr">
        <is>
          <t xml:space="preserve">|
|
</t>
        </is>
      </c>
      <c r="CG70" t="inlineStr">
        <is>
          <t>mistura de hidrocarbonetos normalmente sem frações de baixo ponto de ebulição,usada em queimadores de instalações térmicas</t>
        </is>
      </c>
      <c r="CH70" s="2" t="inlineStr">
        <is>
          <t>păcură</t>
        </is>
      </c>
      <c r="CI70" s="2" t="inlineStr">
        <is>
          <t>3</t>
        </is>
      </c>
      <c r="CJ70" s="2" t="inlineStr">
        <is>
          <t/>
        </is>
      </c>
      <c r="CK70" t="inlineStr">
        <is>
          <t>orice combustibil lichid derivat din petrol, cu excepția combustibilului marin, identificat conform pozițiilor tarifare de la 27101962 la 27101968, 27102031, 27102035 și 27102039 din anexa I la Regulamentul de punere în aplicare (UE) 2015/1.754, sau orice combustibil lichid derivat din petrol, cu excepția motorinei și combustibilului marin, care prin comportarea la distilare prin metoda ISO 3045, echivalentă cu metoda ASTM D 86, se încadrează în categoria uleiurilor grele, mai puțin de 65% în volum distilă până la 250°C, inclusiv pierderile, și care sunt destinate utilizării drept combustibil</t>
        </is>
      </c>
      <c r="CL70" t="inlineStr">
        <is>
          <t/>
        </is>
      </c>
      <c r="CM70" t="inlineStr">
        <is>
          <t/>
        </is>
      </c>
      <c r="CN70" t="inlineStr">
        <is>
          <t/>
        </is>
      </c>
      <c r="CO70" t="inlineStr">
        <is>
          <t/>
        </is>
      </c>
      <c r="CP70" s="2" t="inlineStr">
        <is>
          <t>kurilno olje|
težko kurilno olje</t>
        </is>
      </c>
      <c r="CQ70" s="2" t="inlineStr">
        <is>
          <t>3|
3</t>
        </is>
      </c>
      <c r="CR70" s="2" t="inlineStr">
        <is>
          <t xml:space="preserve">|
</t>
        </is>
      </c>
      <c r="CS70" t="inlineStr">
        <is>
          <t>vsi ostanki (težkih) kurilnih olj (vključno s tistimi, ki so bila pridobljena z mešanjem)</t>
        </is>
      </c>
      <c r="CT70" s="2" t="inlineStr">
        <is>
          <t>tjock eldningsolja|
eldningsolja</t>
        </is>
      </c>
      <c r="CU70" s="2" t="inlineStr">
        <is>
          <t>3|
3</t>
        </is>
      </c>
      <c r="CV70" s="2" t="inlineStr">
        <is>
          <t xml:space="preserve">|
</t>
        </is>
      </c>
      <c r="CW70" t="inlineStr">
        <is>
          <t>(tjocka) restbränsleoljor (inklusive de som erhålls genom blandning)</t>
        </is>
      </c>
    </row>
    <row r="71">
      <c r="A71" s="1" t="str">
        <f>HYPERLINK("https://iate.europa.eu/entry/result/3626542/all", "3626542")</f>
        <v>3626542</v>
      </c>
      <c r="B71" t="inlineStr">
        <is>
          <t>EDUCATION AND COMMUNICATIONS;ENVIRONMENT</t>
        </is>
      </c>
      <c r="C71" t="inlineStr">
        <is>
          <t>EDUCATION AND COMMUNICATIONS|information technology and data processing;ENVIRONMENT|environmental policy|climate change policy</t>
        </is>
      </c>
      <c r="D71" t="inlineStr">
        <is>
          <t>yes</t>
        </is>
      </c>
      <c r="E71" t="inlineStr">
        <is>
          <t/>
        </is>
      </c>
      <c r="F71" s="2" t="inlineStr">
        <is>
          <t>пространство за данни на Европейския зелен пакт</t>
        </is>
      </c>
      <c r="G71" s="2" t="inlineStr">
        <is>
          <t>3</t>
        </is>
      </c>
      <c r="H71" s="2" t="inlineStr">
        <is>
          <t/>
        </is>
      </c>
      <c r="I71" t="inlineStr">
        <is>
          <t/>
        </is>
      </c>
      <c r="J71" s="2" t="inlineStr">
        <is>
          <t>datový prostor v rámci Zelené dohody|
datový prostor v rámci Zelené dohody pro Evropu|
společný evropský datový prostor v rámci Zelené dohody pro Evropu|
společný evropský datový prostor v rámci Zelené dohody</t>
        </is>
      </c>
      <c r="K71" s="2" t="inlineStr">
        <is>
          <t>3|
3|
3|
3</t>
        </is>
      </c>
      <c r="L71" s="2" t="inlineStr">
        <is>
          <t xml:space="preserve">|
|
|
</t>
        </is>
      </c>
      <c r="M71" t="inlineStr">
        <is>
          <t>&lt;a href="https://iate.europa.eu/entry/result/3577070/cs" target="_blank"&gt;společný evropský datový prostor&lt;/a&gt; vytvořený za účelem využití významného potenciálu dat na podporu prioritních 
opatření Zelené dohody v oblasti boje proti změně klimatu, oběhového 
hospodářství, nulového znečištění, biologické rozmanitosti, odlesňování a
 zajišťování dodržování předpisů</t>
        </is>
      </c>
      <c r="N71" s="2" t="inlineStr">
        <is>
          <t>dataområde for den grønne pagt|
fælles europæisk dataområde for den grønne pagt|
europæisk dataområde for den grønne pagt</t>
        </is>
      </c>
      <c r="O71" s="2" t="inlineStr">
        <is>
          <t>3|
3|
3</t>
        </is>
      </c>
      <c r="P71" s="2" t="inlineStr">
        <is>
          <t xml:space="preserve">|
|
</t>
        </is>
      </c>
      <c r="Q71" t="inlineStr">
        <is>
          <t/>
        </is>
      </c>
      <c r="R71" s="2" t="inlineStr">
        <is>
          <t>Datenraum für den europäischen Grünen Deal</t>
        </is>
      </c>
      <c r="S71" s="2" t="inlineStr">
        <is>
          <t>3</t>
        </is>
      </c>
      <c r="T71" s="2" t="inlineStr">
        <is>
          <t/>
        </is>
      </c>
      <c r="U71" t="inlineStr">
        <is>
          <t>gemeinsamer europäischer Datenraum für den europäischen Grünen Deal,
 um das große Potenzial von Daten zur Unterstützung der vorrangigen 
Maßnahmen im Rahmen des Grünen Deals im Hinblick auf die Bekämpfung des 
Klimawandels, die Kreislaufwirtschaft, das 
Null-Schadstoff-Ziel, die Biodiversität, die Entwaldung und die 
Gewährleistung der Einhaltung der Vorschriften zu nutzen</t>
        </is>
      </c>
      <c r="V71" s="2" t="inlineStr">
        <is>
          <t>χώρος δεδομένων της Ευρωπαϊκής Πράσινης Συμφωνίας|
κοινός ευρωπαϊκός χώρος δεδομένων της Ευρωπαϊκής Πράσινης Συμφωνίας</t>
        </is>
      </c>
      <c r="W71" s="2" t="inlineStr">
        <is>
          <t>3|
3</t>
        </is>
      </c>
      <c r="X71" s="2" t="inlineStr">
        <is>
          <t xml:space="preserve">|
</t>
        </is>
      </c>
      <c r="Y71" t="inlineStr">
        <is>
          <t>δημιουργία κοινού χώρου δεδομένων για την αξιοποίηση του σημαντικού δυναμικού των δεδομένων για τη στήριξη των δράσεων προτεραιότητας της Πράσινης Συμφωνίας για την κλιματική αλλαγή, την κυκλική οικονομία, τη μηδενική ρύπανση, τη βιοποικιλότητα, την αποψίλωση των δασών και τη διασφάλιση της συμμόρφωσης</t>
        </is>
      </c>
      <c r="Z71" s="2" t="inlineStr">
        <is>
          <t>common European Green Deal data space|
Green Deal data space|
European Green Deal Dataspace</t>
        </is>
      </c>
      <c r="AA71" s="2" t="inlineStr">
        <is>
          <t>4|
3|
1</t>
        </is>
      </c>
      <c r="AB71" s="2" t="inlineStr">
        <is>
          <t xml:space="preserve">|
|
</t>
        </is>
      </c>
      <c r="AC71" t="inlineStr">
        <is>
          <t>common data space created to use the major potential of data, in support of the Green Deal priority actions on climate change, circular economy, zero pollution, biodiversity, deforestation and compliance assurance</t>
        </is>
      </c>
      <c r="AD71" s="2" t="inlineStr">
        <is>
          <t>espacio de datos del Pacto Verde Europeo|
espacio común europeo de datos relativos al Pacto Verde Europeo</t>
        </is>
      </c>
      <c r="AE71" s="2" t="inlineStr">
        <is>
          <t>3|
3</t>
        </is>
      </c>
      <c r="AF71" s="2" t="inlineStr">
        <is>
          <t xml:space="preserve">|
</t>
        </is>
      </c>
      <c r="AG71" t="inlineStr">
        <is>
          <t>Espacio común de datos creado para para utilizar el mayor potencial de datos en apoyo a las medidas 
prioritarias del Acuerdo Verde sobre el cambio climático, la economía 
circular, la contaminación cero, la biodiversidad, la deforestación y la
 garantía de cumplimiento.</t>
        </is>
      </c>
      <c r="AH71" s="2" t="inlineStr">
        <is>
          <t>Euroopa rohelise kokkuleppe andmeruum|
rohelise kokkuleppe ühtne Euroopa andmeruum|
Euroopa ühtne roheleppeandmeruum</t>
        </is>
      </c>
      <c r="AI71" s="2" t="inlineStr">
        <is>
          <t>3|
3|
3</t>
        </is>
      </c>
      <c r="AJ71" s="2" t="inlineStr">
        <is>
          <t>|
|
preferred</t>
        </is>
      </c>
      <c r="AK71" t="inlineStr">
        <is>
          <t/>
        </is>
      </c>
      <c r="AL71" s="2" t="inlineStr">
        <is>
          <t>Euroopan vihreän kehityksen ohjelman data-avaruus|
yhteinen Euroopan vihreän kehityksen data-avaruus</t>
        </is>
      </c>
      <c r="AM71" s="2" t="inlineStr">
        <is>
          <t>3|
3</t>
        </is>
      </c>
      <c r="AN71" s="2" t="inlineStr">
        <is>
          <t xml:space="preserve">|
</t>
        </is>
      </c>
      <c r="AO71" t="inlineStr">
        <is>
          <t>data-avaruus, jolla voitaisiin hyödyntää datan tarjoamia merkittäviä mahdollisuuksia tukea Euroopan vihreän kehityksen ohjelman ensisijaisia toimia, jotka koskevat ilmastonmuutosta, kiertotaloutta, nollapäästötavoitetta, biodiversiteettia, metsäkatoa ja ympäristövaatimusten noudattamisen varmistamista</t>
        </is>
      </c>
      <c r="AP71" s="2" t="inlineStr">
        <is>
          <t>espace européen commun des données relatives au pacte vert|
espace des données du pacte vert pour l’Europe</t>
        </is>
      </c>
      <c r="AQ71" s="2" t="inlineStr">
        <is>
          <t>3|
3</t>
        </is>
      </c>
      <c r="AR71" s="2" t="inlineStr">
        <is>
          <t xml:space="preserve">|
</t>
        </is>
      </c>
      <c r="AS71" t="inlineStr">
        <is>
          <t>espace commun de données dont l'objectif est d'exploiter le potentiel considérable des données à l’appui des actions prioritaires du &lt;a href="https://iate.europa.eu/entry/result/3582003/fr" target="_blank"&gt;pacte vert&lt;/a&gt; axées sur le changement climatique, l’économie circulaire, la pollution zéro, la biodiversité, la déforestation et l’assurance du respect de la législation</t>
        </is>
      </c>
      <c r="AT71" s="2" t="inlineStr">
        <is>
          <t>Spás Sonraí an Chomhaontaithe Ghlais don Eoraip</t>
        </is>
      </c>
      <c r="AU71" s="2" t="inlineStr">
        <is>
          <t>3</t>
        </is>
      </c>
      <c r="AV71" s="2" t="inlineStr">
        <is>
          <t/>
        </is>
      </c>
      <c r="AW71" t="inlineStr">
        <is>
          <t/>
        </is>
      </c>
      <c r="AX71" s="2" t="inlineStr">
        <is>
          <t>podatkovni prostor u okviru europskog zelenog plana|
Zajednički podatkovni prostor za Europski zeleni plan</t>
        </is>
      </c>
      <c r="AY71" s="2" t="inlineStr">
        <is>
          <t>3|
3</t>
        </is>
      </c>
      <c r="AZ71" s="2" t="inlineStr">
        <is>
          <t xml:space="preserve">|
</t>
        </is>
      </c>
      <c r="BA71" t="inlineStr">
        <is>
          <t/>
        </is>
      </c>
      <c r="BB71" s="2" t="inlineStr">
        <is>
          <t>közös európai zöldmegállapodás-adattér|
zöldmegállapodás-adattér</t>
        </is>
      </c>
      <c r="BC71" s="2" t="inlineStr">
        <is>
          <t>3|
3</t>
        </is>
      </c>
      <c r="BD71" s="2" t="inlineStr">
        <is>
          <t xml:space="preserve">|
</t>
        </is>
      </c>
      <c r="BE71" t="inlineStr">
        <is>
          <t>olyan egységes digitális terület, ahol az adatszolgáltatók, adatfelhasználók és adatközvetítők ugyanazokat a szabványokat alkalmazzák a zöld megállapodással kapcsolatos adatok tárolására és megosztására, hogy ezáltal egy kiterjedt adathalmaz álljon rendelkezésre, mindezt az adatok felhasználásához és cseréjéhez szükséges technikai eszközökkel és infrastruktúrával, valamint megfelelő irányítási mechanizmusokkal ötvözve</t>
        </is>
      </c>
      <c r="BF71" s="2" t="inlineStr">
        <is>
          <t>spazio dei dati del Green Deal|
spazio dei dati del Green Deal europeo|
spazio comune europeo di dati sul Green Deal</t>
        </is>
      </c>
      <c r="BG71" s="2" t="inlineStr">
        <is>
          <t>3|
3|
3</t>
        </is>
      </c>
      <c r="BH71" s="2" t="inlineStr">
        <is>
          <t xml:space="preserve">|
preferred|
</t>
        </is>
      </c>
      <c r="BI71" t="inlineStr">
        <is>
          <t>&lt;a href="https://iate.europa.eu/entry/result/3577070/en-it" target="_blank"&gt;spazio comune europeo di dati&lt;/a&gt; istituito per sfruttare l'enorme potenziale dei dati
a sostegno delle azioni prioritarie del Green Deal in materia di cambiamenti climatici,
economia circolare, inquinamento zero, biodiversità, deforestazione e garanzia della
conformità</t>
        </is>
      </c>
      <c r="BJ71" s="2" t="inlineStr">
        <is>
          <t>bendra Europos žaliojo kurso duomenų erdvė|
Europos žaliojo kurso duomenų erdvė</t>
        </is>
      </c>
      <c r="BK71" s="2" t="inlineStr">
        <is>
          <t>3|
3</t>
        </is>
      </c>
      <c r="BL71" s="2" t="inlineStr">
        <is>
          <t xml:space="preserve">|
</t>
        </is>
      </c>
      <c r="BM71" t="inlineStr">
        <is>
          <t>bendra duomenų erdvė, kurios tikslas – pasinaudoti dideliu duomenų potencialu padėti įgyvendinti žaliojo kurso prioritetinius veiksmus klimato kaitos, žiedinės ekonomikos, nulinės taršos, biologinės įvairovės, miškų naikinimo ir atitikties užtikrinimo srityse</t>
        </is>
      </c>
      <c r="BN71" s="2" t="inlineStr">
        <is>
          <t>zaļā kursa datu telpa|
Eiropas zaļā kursa datu telpa|
kopīgā Eiropas zaļā kursa datu telpa</t>
        </is>
      </c>
      <c r="BO71" s="2" t="inlineStr">
        <is>
          <t>3|
3|
3</t>
        </is>
      </c>
      <c r="BP71" s="2" t="inlineStr">
        <is>
          <t xml:space="preserve">|
|
</t>
        </is>
      </c>
      <c r="BQ71" t="inlineStr">
        <is>
          <t/>
        </is>
      </c>
      <c r="BR71" s="2" t="inlineStr">
        <is>
          <t>Spazju tad-&lt;i&gt;Data&lt;/i&gt; tal-Patt Ekoloġiku Ewropew|
spazju komuni Ewropew tad-data dwar il-Patt Ekoloġiku</t>
        </is>
      </c>
      <c r="BS71" s="2" t="inlineStr">
        <is>
          <t>3|
3</t>
        </is>
      </c>
      <c r="BT71" s="2" t="inlineStr">
        <is>
          <t xml:space="preserve">|
</t>
        </is>
      </c>
      <c r="BU71" t="inlineStr">
        <is>
          <t>spazju komuni tad-data maħluq biex jisfrutta l-potenzjal kbir tad-data b’appoġġ għall-azzjonijiet ta’ prijorità tal-Patt Ekoloġiku b’rabta mat-tibdil fil-klima, l-ekonomija ċirkolari, l-ambizzjoni ta’ tniġġis żero, il-bijodiversità, id-deforestazzjoni u l-assigurazzjoni tal-konformità</t>
        </is>
      </c>
      <c r="BV71" s="2" t="inlineStr">
        <is>
          <t>dataruimte voor de Europese Green Deal</t>
        </is>
      </c>
      <c r="BW71" s="2" t="inlineStr">
        <is>
          <t>3</t>
        </is>
      </c>
      <c r="BX71" s="2" t="inlineStr">
        <is>
          <t/>
        </is>
      </c>
      <c r="BY71" t="inlineStr">
        <is>
          <t>gemeenschappelijke
 dataruimte die is gecreëerd om het enorme potentieel van data in te zetten
 voor prioritaire acties binnen de Green Deal inzake klimaatverandering,
 circulaire economie, nulvervuiling, biodiversiteit, ontbossing en naleving
 van de voorschriften</t>
        </is>
      </c>
      <c r="BZ71" s="2" t="inlineStr">
        <is>
          <t>przestrzeń danych Europejskiego Zielonego Ładu|
wspólna europejska przestrzeń danych dotyczących Zielonego Ładu</t>
        </is>
      </c>
      <c r="CA71" s="2" t="inlineStr">
        <is>
          <t>3|
3</t>
        </is>
      </c>
      <c r="CB71" s="2" t="inlineStr">
        <is>
          <t xml:space="preserve">|
</t>
        </is>
      </c>
      <c r="CC71" t="inlineStr">
        <is>
          <t>wspólna przestrzeń danych stworzona w celu wykorzystania znacznego potencjału danych do wspierania priorytetowych działań Zielonego Ładu dotyczących zmiany klimatu, gospodarki o obiegu zamkniętym, eliminacji zanieczyszczeń, bioróżnorodności, wylesiania i zapewniania przestrzegania prawa</t>
        </is>
      </c>
      <c r="CD71" s="2" t="inlineStr">
        <is>
          <t>Espaço de Dados do Pacto Ecológico Europeu</t>
        </is>
      </c>
      <c r="CE71" s="2" t="inlineStr">
        <is>
          <t>3</t>
        </is>
      </c>
      <c r="CF71" s="2" t="inlineStr">
        <is>
          <t/>
        </is>
      </c>
      <c r="CG71" t="inlineStr">
        <is>
          <t>Espaço comum de dados criado para utilizar o grande potencial dos dados de forma a apoiar as ações prioritárias do Pacto Ecológico em matéria de alterações climáticas, economia circular, poluição zero, biodiversidade, desflorestação e garantia da conformidade.</t>
        </is>
      </c>
      <c r="CH71" s="2" t="inlineStr">
        <is>
          <t>spațiu al datelor referitoare la Pactul verde european|
spațiu european comun al datelor referitoare la Pactul verde</t>
        </is>
      </c>
      <c r="CI71" s="2" t="inlineStr">
        <is>
          <t>3|
3</t>
        </is>
      </c>
      <c r="CJ71" s="2" t="inlineStr">
        <is>
          <t xml:space="preserve">|
</t>
        </is>
      </c>
      <c r="CK71" t="inlineStr">
        <is>
          <t/>
        </is>
      </c>
      <c r="CL71" s="2" t="inlineStr">
        <is>
          <t>dátový priestor pre Európsku zelenú dohodu|
spoločný dátový priestor pre Európsku zelenú dohodu</t>
        </is>
      </c>
      <c r="CM71" s="2" t="inlineStr">
        <is>
          <t>3|
3</t>
        </is>
      </c>
      <c r="CN71" s="2" t="inlineStr">
        <is>
          <t xml:space="preserve">|
</t>
        </is>
      </c>
      <c r="CO71" t="inlineStr">
        <is>
          <t>&lt;div&gt;1. celistvá digitálna oblasť, v ktorej poskytovatelia, používatelia a sprostredkovatelia údajov uplatňujú rovnaké normy ukladania a zdieľania údajov týkajúcich sa &lt;a href="https://iate.europa.eu/entry/result/3582003/sk" target="_blank"&gt;Zelenej dohody&lt;/a&gt; s cieľom sprístupniť veľké množstvo týchto údajov v kombinácii s technickými nástrojmi a infraštruktúrami potrebnými na využívanie a výmenu údajov, ako aj s vhodnými riadiacimi mechanizmami&lt;/div&gt;2. &lt;a href="https://iate.europa.eu/entry/result/3582003/sk" target="_blank"&gt;spoločný dátový priestor&lt;/a&gt; na využitie veľkého potenciálu údajov na podporu prioritných opatrení Zelenej dohody v oblasti zmeny klímy, obehového hospodárstva, nulového znečistenia, biodiverzity, odlesňovania a zabezpečenia súladu s predpismi</t>
        </is>
      </c>
      <c r="CP71" s="2" t="inlineStr">
        <is>
          <t>podatkovni prostor za evropski zeleni dogovor</t>
        </is>
      </c>
      <c r="CQ71" s="2" t="inlineStr">
        <is>
          <t>3</t>
        </is>
      </c>
      <c r="CR71" s="2" t="inlineStr">
        <is>
          <t/>
        </is>
      </c>
      <c r="CS71" t="inlineStr">
        <is>
          <t/>
        </is>
      </c>
      <c r="CT71" s="2" t="inlineStr">
        <is>
          <t>dataområdet för den europeiska gröna given|
gemensamt europeiskt dataområde för den gröna given</t>
        </is>
      </c>
      <c r="CU71" s="2" t="inlineStr">
        <is>
          <t>3|
3</t>
        </is>
      </c>
      <c r="CV71" s="2" t="inlineStr">
        <is>
          <t xml:space="preserve">|
</t>
        </is>
      </c>
      <c r="CW71" t="inlineStr">
        <is>
          <t/>
        </is>
      </c>
    </row>
    <row r="72">
      <c r="A72" s="1" t="str">
        <f>HYPERLINK("https://iate.europa.eu/entry/result/3630746/all", "3630746")</f>
        <v>3630746</v>
      </c>
      <c r="B72" t="inlineStr">
        <is>
          <t>ENERGY</t>
        </is>
      </c>
      <c r="C72" t="inlineStr">
        <is>
          <t>ENERGY|energy policy|energy industry|fuel;ENERGY|energy policy|energy industry|fuel|fossil fuel|peat</t>
        </is>
      </c>
      <c r="D72" t="inlineStr">
        <is>
          <t>yes</t>
        </is>
      </c>
      <c r="E72" t="inlineStr">
        <is>
          <t/>
        </is>
      </c>
      <c r="F72" t="inlineStr">
        <is>
          <t/>
        </is>
      </c>
      <c r="G72" t="inlineStr">
        <is>
          <t/>
        </is>
      </c>
      <c r="H72" t="inlineStr">
        <is>
          <t/>
        </is>
      </c>
      <c r="I72" t="inlineStr">
        <is>
          <t/>
        </is>
      </c>
      <c r="J72" t="inlineStr">
        <is>
          <t/>
        </is>
      </c>
      <c r="K72" t="inlineStr">
        <is>
          <t/>
        </is>
      </c>
      <c r="L72" t="inlineStr">
        <is>
          <t/>
        </is>
      </c>
      <c r="M72" t="inlineStr">
        <is>
          <t/>
        </is>
      </c>
      <c r="N72" t="inlineStr">
        <is>
          <t/>
        </is>
      </c>
      <c r="O72" t="inlineStr">
        <is>
          <t/>
        </is>
      </c>
      <c r="P72" t="inlineStr">
        <is>
          <t/>
        </is>
      </c>
      <c r="Q72" t="inlineStr">
        <is>
          <t/>
        </is>
      </c>
      <c r="R72" t="inlineStr">
        <is>
          <t/>
        </is>
      </c>
      <c r="S72" t="inlineStr">
        <is>
          <t/>
        </is>
      </c>
      <c r="T72" t="inlineStr">
        <is>
          <t/>
        </is>
      </c>
      <c r="U72" t="inlineStr">
        <is>
          <t/>
        </is>
      </c>
      <c r="V72" t="inlineStr">
        <is>
          <t/>
        </is>
      </c>
      <c r="W72" t="inlineStr">
        <is>
          <t/>
        </is>
      </c>
      <c r="X72" t="inlineStr">
        <is>
          <t/>
        </is>
      </c>
      <c r="Y72" t="inlineStr">
        <is>
          <t/>
        </is>
      </c>
      <c r="Z72" s="2" t="inlineStr">
        <is>
          <t>peat product</t>
        </is>
      </c>
      <c r="AA72" s="2" t="inlineStr">
        <is>
          <t>3</t>
        </is>
      </c>
      <c r="AB72" s="2" t="inlineStr">
        <is>
          <t/>
        </is>
      </c>
      <c r="AC72" t="inlineStr">
        <is>
          <t>any product such as peat briquettes derived directly or indirectly from sod peat and milled peat</t>
        </is>
      </c>
      <c r="AD72" s="2" t="inlineStr">
        <is>
          <t>producto de la turba</t>
        </is>
      </c>
      <c r="AE72" s="2" t="inlineStr">
        <is>
          <t>3</t>
        </is>
      </c>
      <c r="AF72" s="2" t="inlineStr">
        <is>
          <t/>
        </is>
      </c>
      <c r="AG72" t="inlineStr">
        <is>
          <t>Productos como briquetas de turba que se derivan directa o indirectamente de la turba en terrones y de la turba molida.</t>
        </is>
      </c>
      <c r="AH72" t="inlineStr">
        <is>
          <t/>
        </is>
      </c>
      <c r="AI72" t="inlineStr">
        <is>
          <t/>
        </is>
      </c>
      <c r="AJ72" t="inlineStr">
        <is>
          <t/>
        </is>
      </c>
      <c r="AK72" t="inlineStr">
        <is>
          <t/>
        </is>
      </c>
      <c r="AL72" t="inlineStr">
        <is>
          <t/>
        </is>
      </c>
      <c r="AM72" t="inlineStr">
        <is>
          <t/>
        </is>
      </c>
      <c r="AN72" t="inlineStr">
        <is>
          <t/>
        </is>
      </c>
      <c r="AO72" t="inlineStr">
        <is>
          <t/>
        </is>
      </c>
      <c r="AP72" t="inlineStr">
        <is>
          <t/>
        </is>
      </c>
      <c r="AQ72" t="inlineStr">
        <is>
          <t/>
        </is>
      </c>
      <c r="AR72" t="inlineStr">
        <is>
          <t/>
        </is>
      </c>
      <c r="AS72" t="inlineStr">
        <is>
          <t/>
        </is>
      </c>
      <c r="AT72" t="inlineStr">
        <is>
          <t/>
        </is>
      </c>
      <c r="AU72" t="inlineStr">
        <is>
          <t/>
        </is>
      </c>
      <c r="AV72" t="inlineStr">
        <is>
          <t/>
        </is>
      </c>
      <c r="AW72" t="inlineStr">
        <is>
          <t/>
        </is>
      </c>
      <c r="AX72" t="inlineStr">
        <is>
          <t/>
        </is>
      </c>
      <c r="AY72" t="inlineStr">
        <is>
          <t/>
        </is>
      </c>
      <c r="AZ72" t="inlineStr">
        <is>
          <t/>
        </is>
      </c>
      <c r="BA72" t="inlineStr">
        <is>
          <t/>
        </is>
      </c>
      <c r="BB72" t="inlineStr">
        <is>
          <t/>
        </is>
      </c>
      <c r="BC72" t="inlineStr">
        <is>
          <t/>
        </is>
      </c>
      <c r="BD72" t="inlineStr">
        <is>
          <t/>
        </is>
      </c>
      <c r="BE72" t="inlineStr">
        <is>
          <t/>
        </is>
      </c>
      <c r="BF72" t="inlineStr">
        <is>
          <t/>
        </is>
      </c>
      <c r="BG72" t="inlineStr">
        <is>
          <t/>
        </is>
      </c>
      <c r="BH72" t="inlineStr">
        <is>
          <t/>
        </is>
      </c>
      <c r="BI72" t="inlineStr">
        <is>
          <t/>
        </is>
      </c>
      <c r="BJ72" s="2" t="inlineStr">
        <is>
          <t>durpių produktas</t>
        </is>
      </c>
      <c r="BK72" s="2" t="inlineStr">
        <is>
          <t>3</t>
        </is>
      </c>
      <c r="BL72" s="2" t="inlineStr">
        <is>
          <t/>
        </is>
      </c>
      <c r="BM72" t="inlineStr">
        <is>
          <t>produktas, tiesiogiai arba netiesiogiai gautas iš velėninių durpių ir (ar) trupininių durpių</t>
        </is>
      </c>
      <c r="BN72" t="inlineStr">
        <is>
          <t/>
        </is>
      </c>
      <c r="BO72" t="inlineStr">
        <is>
          <t/>
        </is>
      </c>
      <c r="BP72" t="inlineStr">
        <is>
          <t/>
        </is>
      </c>
      <c r="BQ72" t="inlineStr">
        <is>
          <t/>
        </is>
      </c>
      <c r="BR72" t="inlineStr">
        <is>
          <t/>
        </is>
      </c>
      <c r="BS72" t="inlineStr">
        <is>
          <t/>
        </is>
      </c>
      <c r="BT72" t="inlineStr">
        <is>
          <t/>
        </is>
      </c>
      <c r="BU72" t="inlineStr">
        <is>
          <t/>
        </is>
      </c>
      <c r="BV72" t="inlineStr">
        <is>
          <t/>
        </is>
      </c>
      <c r="BW72" t="inlineStr">
        <is>
          <t/>
        </is>
      </c>
      <c r="BX72" t="inlineStr">
        <is>
          <t/>
        </is>
      </c>
      <c r="BY72" t="inlineStr">
        <is>
          <t/>
        </is>
      </c>
      <c r="BZ72" t="inlineStr">
        <is>
          <t/>
        </is>
      </c>
      <c r="CA72" t="inlineStr">
        <is>
          <t/>
        </is>
      </c>
      <c r="CB72" t="inlineStr">
        <is>
          <t/>
        </is>
      </c>
      <c r="CC72" t="inlineStr">
        <is>
          <t/>
        </is>
      </c>
      <c r="CD72" s="2" t="inlineStr">
        <is>
          <t>produto derivado da turfa</t>
        </is>
      </c>
      <c r="CE72" s="2" t="inlineStr">
        <is>
          <t>3</t>
        </is>
      </c>
      <c r="CF72" s="2" t="inlineStr">
        <is>
          <t/>
        </is>
      </c>
      <c r="CG72" t="inlineStr">
        <is>
          <t>Produto como os os briquetes de turfa, derivados direta ou indiretamente da turfa prensada e da turfa combustível.</t>
        </is>
      </c>
      <c r="CH72" t="inlineStr">
        <is>
          <t/>
        </is>
      </c>
      <c r="CI72" t="inlineStr">
        <is>
          <t/>
        </is>
      </c>
      <c r="CJ72" t="inlineStr">
        <is>
          <t/>
        </is>
      </c>
      <c r="CK72" t="inlineStr">
        <is>
          <t/>
        </is>
      </c>
      <c r="CL72" t="inlineStr">
        <is>
          <t/>
        </is>
      </c>
      <c r="CM72" t="inlineStr">
        <is>
          <t/>
        </is>
      </c>
      <c r="CN72" t="inlineStr">
        <is>
          <t/>
        </is>
      </c>
      <c r="CO72" t="inlineStr">
        <is>
          <t/>
        </is>
      </c>
      <c r="CP72" s="2" t="inlineStr">
        <is>
          <t>proizvod iz šote</t>
        </is>
      </c>
      <c r="CQ72" s="2" t="inlineStr">
        <is>
          <t>3</t>
        </is>
      </c>
      <c r="CR72" s="2" t="inlineStr">
        <is>
          <t/>
        </is>
      </c>
      <c r="CS72" t="inlineStr">
        <is>
          <t>proizvod, kot so briketi iz šote, pridobljeni posredno ali neposredno iz rezane in mlete šote</t>
        </is>
      </c>
      <c r="CT72" s="2" t="inlineStr">
        <is>
          <t>torvprodukt</t>
        </is>
      </c>
      <c r="CU72" s="2" t="inlineStr">
        <is>
          <t>3</t>
        </is>
      </c>
      <c r="CV72" s="2" t="inlineStr">
        <is>
          <t/>
        </is>
      </c>
      <c r="CW72" t="inlineStr">
        <is>
          <t>produkt som exempelvis torvbriketter som direkt eller indirekt härletts från stycketorv och frästorv</t>
        </is>
      </c>
    </row>
    <row r="73">
      <c r="A73" s="1" t="str">
        <f>HYPERLINK("https://iate.europa.eu/entry/result/1691411/all", "1691411")</f>
        <v>1691411</v>
      </c>
      <c r="B73" t="inlineStr">
        <is>
          <t>INDUSTRY</t>
        </is>
      </c>
      <c r="C73" t="inlineStr">
        <is>
          <t>INDUSTRY|iron, steel and other metal industries</t>
        </is>
      </c>
      <c r="D73" t="inlineStr">
        <is>
          <t>yes</t>
        </is>
      </c>
      <c r="E73" t="inlineStr">
        <is>
          <t/>
        </is>
      </c>
      <c r="F73" s="2" t="inlineStr">
        <is>
          <t>доменен газ</t>
        </is>
      </c>
      <c r="G73" s="2" t="inlineStr">
        <is>
          <t>3</t>
        </is>
      </c>
      <c r="H73" s="2" t="inlineStr">
        <is>
          <t/>
        </is>
      </c>
      <c r="I73" t="inlineStr">
        <is>
          <t>излизащите от доменна пещ газове</t>
        </is>
      </c>
      <c r="J73" s="2" t="inlineStr">
        <is>
          <t>vysokopecní plyn</t>
        </is>
      </c>
      <c r="K73" s="2" t="inlineStr">
        <is>
          <t>3</t>
        </is>
      </c>
      <c r="L73" s="2" t="inlineStr">
        <is>
          <t/>
        </is>
      </c>
      <c r="M73" t="inlineStr">
        <is>
          <t>plyn vznikající ve vysoké peci při výrobě surového železa redukcí železné rudy koksem</t>
        </is>
      </c>
      <c r="N73" s="2" t="inlineStr">
        <is>
          <t>højovnsgas</t>
        </is>
      </c>
      <c r="O73" s="2" t="inlineStr">
        <is>
          <t>3</t>
        </is>
      </c>
      <c r="P73" s="2" t="inlineStr">
        <is>
          <t/>
        </is>
      </c>
      <c r="Q73" t="inlineStr">
        <is>
          <t>biprodukt ved forbrænding af koks i højovne i jern- og stålindustrien</t>
        </is>
      </c>
      <c r="R73" s="2" t="inlineStr">
        <is>
          <t>Hochofengas|
Gichtgas</t>
        </is>
      </c>
      <c r="S73" s="2" t="inlineStr">
        <is>
          <t>3|
3</t>
        </is>
      </c>
      <c r="T73" s="2" t="inlineStr">
        <is>
          <t xml:space="preserve">|
</t>
        </is>
      </c>
      <c r="U73" t="inlineStr">
        <is>
          <t/>
        </is>
      </c>
      <c r="V73" t="inlineStr">
        <is>
          <t/>
        </is>
      </c>
      <c r="W73" t="inlineStr">
        <is>
          <t/>
        </is>
      </c>
      <c r="X73" t="inlineStr">
        <is>
          <t/>
        </is>
      </c>
      <c r="Y73" t="inlineStr">
        <is>
          <t/>
        </is>
      </c>
      <c r="Z73" s="2" t="inlineStr">
        <is>
          <t>blast furnace gas|
BF gas|
BFG</t>
        </is>
      </c>
      <c r="AA73" s="2" t="inlineStr">
        <is>
          <t>3|
3|
3</t>
        </is>
      </c>
      <c r="AB73" s="2" t="inlineStr">
        <is>
          <t xml:space="preserve">|
|
</t>
        </is>
      </c>
      <c r="AC73" t="inlineStr">
        <is>
          <t>&lt;div&gt;gas produced during the combustion of coke in blast furnaces in the iron and steel industry&lt;br&gt;&lt;/div&gt;</t>
        </is>
      </c>
      <c r="AD73" s="2" t="inlineStr">
        <is>
          <t>gas de alto horno</t>
        </is>
      </c>
      <c r="AE73" s="2" t="inlineStr">
        <is>
          <t>3</t>
        </is>
      </c>
      <c r="AF73" s="2" t="inlineStr">
        <is>
          <t/>
        </is>
      </c>
      <c r="AG73" t="inlineStr">
        <is>
          <t>Gas producido durante la combustión del coque en 
altos hornos en la siderurgia. Se recupera y se utiliza como 
combustible, en parte en la fábrica y en parte en otros procesos de la 
industria siderúrgica o en centrales eléctricas equipadas para quemarlo.</t>
        </is>
      </c>
      <c r="AH73" t="inlineStr">
        <is>
          <t/>
        </is>
      </c>
      <c r="AI73" t="inlineStr">
        <is>
          <t/>
        </is>
      </c>
      <c r="AJ73" t="inlineStr">
        <is>
          <t/>
        </is>
      </c>
      <c r="AK73" t="inlineStr">
        <is>
          <t/>
        </is>
      </c>
      <c r="AL73" s="2" t="inlineStr">
        <is>
          <t>masuunikaasu</t>
        </is>
      </c>
      <c r="AM73" s="2" t="inlineStr">
        <is>
          <t>3</t>
        </is>
      </c>
      <c r="AN73" s="2" t="inlineStr">
        <is>
          <t/>
        </is>
      </c>
      <c r="AO73" t="inlineStr">
        <is>
          <t>masuunireaktioiden seurauksena masuunissa syntyvä kaasu</t>
        </is>
      </c>
      <c r="AP73" s="2" t="inlineStr">
        <is>
          <t>gaz de haut-fourneau</t>
        </is>
      </c>
      <c r="AQ73" s="2" t="inlineStr">
        <is>
          <t>3</t>
        </is>
      </c>
      <c r="AR73" s="2" t="inlineStr">
        <is>
          <t/>
        </is>
      </c>
      <c r="AS73" t="inlineStr">
        <is>
          <t>gaz combustible produit lors de la fabrication de la fonte</t>
        </is>
      </c>
      <c r="AT73" s="2" t="inlineStr">
        <is>
          <t>gás foirnéise soinneáin</t>
        </is>
      </c>
      <c r="AU73" s="2" t="inlineStr">
        <is>
          <t>3</t>
        </is>
      </c>
      <c r="AV73" s="2" t="inlineStr">
        <is>
          <t/>
        </is>
      </c>
      <c r="AW73" t="inlineStr">
        <is>
          <t/>
        </is>
      </c>
      <c r="AX73" t="inlineStr">
        <is>
          <t/>
        </is>
      </c>
      <c r="AY73" t="inlineStr">
        <is>
          <t/>
        </is>
      </c>
      <c r="AZ73" t="inlineStr">
        <is>
          <t/>
        </is>
      </c>
      <c r="BA73" t="inlineStr">
        <is>
          <t/>
        </is>
      </c>
      <c r="BB73" t="inlineStr">
        <is>
          <t/>
        </is>
      </c>
      <c r="BC73" t="inlineStr">
        <is>
          <t/>
        </is>
      </c>
      <c r="BD73" t="inlineStr">
        <is>
          <t/>
        </is>
      </c>
      <c r="BE73" t="inlineStr">
        <is>
          <t/>
        </is>
      </c>
      <c r="BF73" s="2" t="inlineStr">
        <is>
          <t>gas di altoforno</t>
        </is>
      </c>
      <c r="BG73" s="2" t="inlineStr">
        <is>
          <t>3</t>
        </is>
      </c>
      <c r="BH73" s="2" t="inlineStr">
        <is>
          <t/>
        </is>
      </c>
      <c r="BI73" t="inlineStr">
        <is>
          <t>gas prodotto nel corso della combustione del coke negli altiforni dell'industria siderurgica</t>
        </is>
      </c>
      <c r="BJ73" s="2" t="inlineStr">
        <is>
          <t>aukštakrosnių dujos</t>
        </is>
      </c>
      <c r="BK73" s="2" t="inlineStr">
        <is>
          <t>3</t>
        </is>
      </c>
      <c r="BL73" s="2" t="inlineStr">
        <is>
          <t/>
        </is>
      </c>
      <c r="BM73" t="inlineStr">
        <is>
          <t>degiosios dujos, kurias sudaro: 12–30 % anglies monoksido, nedideli kiekiai vandenilio, metano, iki 50 % azoto</t>
        </is>
      </c>
      <c r="BN73" s="2" t="inlineStr">
        <is>
          <t>domnas gāze</t>
        </is>
      </c>
      <c r="BO73" s="2" t="inlineStr">
        <is>
          <t>3</t>
        </is>
      </c>
      <c r="BP73" s="2" t="inlineStr">
        <is>
          <t/>
        </is>
      </c>
      <c r="BQ73" t="inlineStr">
        <is>
          <t>gāze, ko iegūst, domnā sadedzinot koksu dzelzs un tērauda ražošanas nozarēs</t>
        </is>
      </c>
      <c r="BR73" s="2" t="inlineStr">
        <is>
          <t>gass tal-forn tal-blast</t>
        </is>
      </c>
      <c r="BS73" s="2" t="inlineStr">
        <is>
          <t>3</t>
        </is>
      </c>
      <c r="BT73" s="2" t="inlineStr">
        <is>
          <t/>
        </is>
      </c>
      <c r="BU73" t="inlineStr">
        <is>
          <t/>
        </is>
      </c>
      <c r="BV73" s="2" t="inlineStr">
        <is>
          <t>hoogovengas</t>
        </is>
      </c>
      <c r="BW73" s="2" t="inlineStr">
        <is>
          <t>3</t>
        </is>
      </c>
      <c r="BX73" s="2" t="inlineStr">
        <is>
          <t/>
        </is>
      </c>
      <c r="BY73" t="inlineStr">
        <is>
          <t>bijproduct dat ontstaat wanneer ijzererts met cokes in hoogovens tot ruwijzer wordt gereduceerd</t>
        </is>
      </c>
      <c r="BZ73" s="2" t="inlineStr">
        <is>
          <t>gaz wielkopiecowy</t>
        </is>
      </c>
      <c r="CA73" s="2" t="inlineStr">
        <is>
          <t>3</t>
        </is>
      </c>
      <c r="CB73" s="2" t="inlineStr">
        <is>
          <t/>
        </is>
      </c>
      <c r="CC73" t="inlineStr">
        <is>
          <t>gaz otrzymywany jako produkt uboczny podczas wytapiania surówki w wielkim piecu</t>
        </is>
      </c>
      <c r="CD73" s="2" t="inlineStr">
        <is>
          <t>gás de alto-forno</t>
        </is>
      </c>
      <c r="CE73" s="2" t="inlineStr">
        <is>
          <t>3</t>
        </is>
      </c>
      <c r="CF73" s="2" t="inlineStr">
        <is>
          <t/>
        </is>
      </c>
      <c r="CG73" t="inlineStr">
        <is>
          <t>Gás produzido durante a combustão de coque em altos-fornos na indústria siderúrgica.</t>
        </is>
      </c>
      <c r="CH73" s="2" t="inlineStr">
        <is>
          <t>gaz de furnal înalt</t>
        </is>
      </c>
      <c r="CI73" s="2" t="inlineStr">
        <is>
          <t>3</t>
        </is>
      </c>
      <c r="CJ73" s="2" t="inlineStr">
        <is>
          <t/>
        </is>
      </c>
      <c r="CK73" t="inlineStr">
        <is>
          <t/>
        </is>
      </c>
      <c r="CL73" s="2" t="inlineStr">
        <is>
          <t>vysokopecný plyn</t>
        </is>
      </c>
      <c r="CM73" s="2" t="inlineStr">
        <is>
          <t>3</t>
        </is>
      </c>
      <c r="CN73" s="2" t="inlineStr">
        <is>
          <t/>
        </is>
      </c>
      <c r="CO73" t="inlineStr">
        <is>
          <t>produkt, ktorý vzniká vo vysokej peci pri výrobe železa</t>
        </is>
      </c>
      <c r="CP73" s="2" t="inlineStr">
        <is>
          <t>plavžni plin</t>
        </is>
      </c>
      <c r="CQ73" s="2" t="inlineStr">
        <is>
          <t>3</t>
        </is>
      </c>
      <c r="CR73" s="2" t="inlineStr">
        <is>
          <t/>
        </is>
      </c>
      <c r="CS73" t="inlineStr">
        <is>
          <t>plinast stranski produkt pri proizvodnji grodlja, sestavljen iz 20–30% CO, 8–18% CO&lt;sub&gt;2&lt;/sub&gt;, 1% H&lt;sub&gt;2&lt;/sub&gt;in okoli 60% N&lt;sub&gt;2&lt;/sub&gt;</t>
        </is>
      </c>
      <c r="CT73" s="2" t="inlineStr">
        <is>
          <t>masugnsgas</t>
        </is>
      </c>
      <c r="CU73" s="2" t="inlineStr">
        <is>
          <t>3</t>
        </is>
      </c>
      <c r="CV73" s="2" t="inlineStr">
        <is>
          <t/>
        </is>
      </c>
      <c r="CW73" t="inlineStr">
        <is>
          <t>gas som produceras genom förbränning av koks i masugnar i järn- och stålindustrin</t>
        </is>
      </c>
    </row>
    <row r="74">
      <c r="A74" s="1" t="str">
        <f>HYPERLINK("https://iate.europa.eu/entry/result/1416001/all", "1416001")</f>
        <v>1416001</v>
      </c>
      <c r="B74" t="inlineStr">
        <is>
          <t>ENERGY</t>
        </is>
      </c>
      <c r="C74" t="inlineStr">
        <is>
          <t>ENERGY|energy policy|energy industry</t>
        </is>
      </c>
      <c r="D74" t="inlineStr">
        <is>
          <t>yes</t>
        </is>
      </c>
      <c r="E74" t="inlineStr">
        <is>
          <t/>
        </is>
      </c>
      <c r="F74" s="2" t="inlineStr">
        <is>
          <t>торф</t>
        </is>
      </c>
      <c r="G74" s="2" t="inlineStr">
        <is>
          <t>4</t>
        </is>
      </c>
      <c r="H74" s="2" t="inlineStr">
        <is>
          <t/>
        </is>
      </c>
      <c r="I74" t="inlineStr">
        <is>
          <t>Пореста, компресируема и запалима материя, образувала се в резултат на бавно и частично разпадане на растителност и животински отпадъци в застояла вода или в много влажна среда.</t>
        </is>
      </c>
      <c r="J74" s="2" t="inlineStr">
        <is>
          <t>rašelina</t>
        </is>
      </c>
      <c r="K74" s="2" t="inlineStr">
        <is>
          <t>3</t>
        </is>
      </c>
      <c r="L74" s="2" t="inlineStr">
        <is>
          <t/>
        </is>
      </c>
      <c r="M74" t="inlineStr">
        <is>
          <t>sediment, který vznikl v rašeliništích přeměnou rostlinného materiálu, a to téměř nebo zcela pod vodou a za nedostatku kyslíku</t>
        </is>
      </c>
      <c r="N74" s="2" t="inlineStr">
        <is>
          <t>tørv</t>
        </is>
      </c>
      <c r="O74" s="2" t="inlineStr">
        <is>
          <t>3</t>
        </is>
      </c>
      <c r="P74" s="2" t="inlineStr">
        <is>
          <t/>
        </is>
      </c>
      <c r="Q74" t="inlineStr">
        <is>
          <t>"Tørv: 1. en jordart som især findes i moser, og som består af en ophobning af planterester som ikke er fuldstændigt formuldet, eks.: tørvejord; tørvemose; tørvesmuld; tørvestrøelse. 2. en firkantet klump af tørv som er tørret, og som anvendes som brændsel, f.eks. græstørv; grave tørv; fyre med tørv; tørvebriket; tørvefyring."</t>
        </is>
      </c>
      <c r="R74" s="2" t="inlineStr">
        <is>
          <t>Torf</t>
        </is>
      </c>
      <c r="S74" s="2" t="inlineStr">
        <is>
          <t>3</t>
        </is>
      </c>
      <c r="T74" s="2" t="inlineStr">
        <is>
          <t/>
        </is>
      </c>
      <c r="U74" t="inlineStr">
        <is>
          <t>&lt;div&gt;
 organisches Sediment, das im Wesentlichen unter anaeroben Bedingungen (Luftmangel bei der Verrottung abgestorbener Pflanzenreste) in Mooren entsteht und aus einer Ansammlung unzersetzter oder nur teilweise zersetzter pflanzlicher Substanz besteht&lt;/div&gt;</t>
        </is>
      </c>
      <c r="V74" s="2" t="inlineStr">
        <is>
          <t>τύρφη</t>
        </is>
      </c>
      <c r="W74" s="2" t="inlineStr">
        <is>
          <t>3</t>
        </is>
      </c>
      <c r="X74" s="2" t="inlineStr">
        <is>
          <t/>
        </is>
      </c>
      <c r="Y74" t="inlineStr">
        <is>
          <t>οργανικόν υλικόν μη αποσυντεθέν ή αποσυντεθέν μερικώς, το οποίον σχηματίζεται βασικώς υπό υγράς και αναεροβίους συνθήκας</t>
        </is>
      </c>
      <c r="Z74" s="2" t="inlineStr">
        <is>
          <t>peat</t>
        </is>
      </c>
      <c r="AA74" s="2" t="inlineStr">
        <is>
          <t>3</t>
        </is>
      </c>
      <c r="AB74" s="2" t="inlineStr">
        <is>
          <t/>
        </is>
      </c>
      <c r="AC74" t="inlineStr">
        <is>
          <t>combustible soft, porous or compressed, sedimentary deposit of plant origin with high water content (up to 90 % in the raw state), easily cut, of light to dark brown colour</t>
        </is>
      </c>
      <c r="AD74" s="2" t="inlineStr">
        <is>
          <t>turba</t>
        </is>
      </c>
      <c r="AE74" s="2" t="inlineStr">
        <is>
          <t>3</t>
        </is>
      </c>
      <c r="AF74" s="2" t="inlineStr">
        <is>
          <t/>
        </is>
      </c>
      <c r="AG74" t="inlineStr">
        <is>
          <t>Sedimento combustible de origen vegetal, blando, poroso o comprimido, 
con alto contenido de agua (hasta el 90 % en estado bruto), fácil de 
cortar, de color entre marrón claro y marrón oscuro.</t>
        </is>
      </c>
      <c r="AH74" s="2" t="inlineStr">
        <is>
          <t>turvas</t>
        </is>
      </c>
      <c r="AI74" s="2" t="inlineStr">
        <is>
          <t>3</t>
        </is>
      </c>
      <c r="AJ74" s="2" t="inlineStr">
        <is>
          <t/>
        </is>
      </c>
      <c r="AK74" t="inlineStr">
        <is>
          <t>osalt lagunenud taimejäänustest ja huumusest koosnev mullahorisont, mis tekib soostunud muldade ja soomuldade veerohkes ja hapnikuvaeses pindkihis</t>
        </is>
      </c>
      <c r="AL74" s="2" t="inlineStr">
        <is>
          <t>turve</t>
        </is>
      </c>
      <c r="AM74" s="2" t="inlineStr">
        <is>
          <t>3</t>
        </is>
      </c>
      <c r="AN74" s="2" t="inlineStr">
        <is>
          <t/>
        </is>
      </c>
      <c r="AO74" t="inlineStr">
        <is>
          <t/>
        </is>
      </c>
      <c r="AP74" s="2" t="inlineStr">
        <is>
          <t>tourbe</t>
        </is>
      </c>
      <c r="AQ74" s="2" t="inlineStr">
        <is>
          <t>3</t>
        </is>
      </c>
      <c r="AR74" s="2" t="inlineStr">
        <is>
          <t/>
        </is>
      </c>
      <c r="AS74" t="inlineStr">
        <is>
          <t/>
        </is>
      </c>
      <c r="AT74" s="2" t="inlineStr">
        <is>
          <t>móin</t>
        </is>
      </c>
      <c r="AU74" s="2" t="inlineStr">
        <is>
          <t>3</t>
        </is>
      </c>
      <c r="AV74" s="2" t="inlineStr">
        <is>
          <t/>
        </is>
      </c>
      <c r="AW74" t="inlineStr">
        <is>
          <t/>
        </is>
      </c>
      <c r="AX74" t="inlineStr">
        <is>
          <t/>
        </is>
      </c>
      <c r="AY74" t="inlineStr">
        <is>
          <t/>
        </is>
      </c>
      <c r="AZ74" t="inlineStr">
        <is>
          <t/>
        </is>
      </c>
      <c r="BA74" t="inlineStr">
        <is>
          <t/>
        </is>
      </c>
      <c r="BB74" s="2" t="inlineStr">
        <is>
          <t>tőzeg</t>
        </is>
      </c>
      <c r="BC74" s="2" t="inlineStr">
        <is>
          <t>4</t>
        </is>
      </c>
      <c r="BD74" s="2" t="inlineStr">
        <is>
          <t/>
        </is>
      </c>
      <c r="BE74" t="inlineStr">
        <is>
          <t>lápok üledéke, melynek fő tömegét a parti és lápi növényzet elhalt teste képezi</t>
        </is>
      </c>
      <c r="BF74" s="2" t="inlineStr">
        <is>
          <t>torba</t>
        </is>
      </c>
      <c r="BG74" s="2" t="inlineStr">
        <is>
          <t>3</t>
        </is>
      </c>
      <c r="BH74" s="2" t="inlineStr">
        <is>
          <t/>
        </is>
      </c>
      <c r="BI74" t="inlineStr">
        <is>
          <t>materiale altamente organico presente in zone umide e costituito da sostanze vegetali parzialmente decomposte</t>
        </is>
      </c>
      <c r="BJ74" s="2" t="inlineStr">
        <is>
          <t>durpės</t>
        </is>
      </c>
      <c r="BK74" s="2" t="inlineStr">
        <is>
          <t>3</t>
        </is>
      </c>
      <c r="BL74" s="2" t="inlineStr">
        <is>
          <t/>
        </is>
      </c>
      <c r="BM74" t="inlineStr">
        <is>
          <t>iš pelkių augalų liekanų susidariusios organinės kilmės nuosėdinės naudingosios iškasenos</t>
        </is>
      </c>
      <c r="BN74" s="2" t="inlineStr">
        <is>
          <t>kūdra</t>
        </is>
      </c>
      <c r="BO74" s="2" t="inlineStr">
        <is>
          <t>3</t>
        </is>
      </c>
      <c r="BP74" s="2" t="inlineStr">
        <is>
          <t/>
        </is>
      </c>
      <c r="BQ74" t="inlineStr">
        <is>
          <t>Organiskas izcelsmes nogulumiezis, kas sausā veidā satur vairāk nekā 50% organisko vielu.</t>
        </is>
      </c>
      <c r="BR74" s="2" t="inlineStr">
        <is>
          <t>pit</t>
        </is>
      </c>
      <c r="BS74" s="2" t="inlineStr">
        <is>
          <t>3</t>
        </is>
      </c>
      <c r="BT74" s="2" t="inlineStr">
        <is>
          <t/>
        </is>
      </c>
      <c r="BU74" t="inlineStr">
        <is>
          <t>taħlita eteroġena ta' materjal tal-pjanti bejn wieħed u ieħor dekompost (humus) li jkun akkumula f'ambjent saturat bl-ilma u fin-nuqqas tal-ossiġenu</t>
        </is>
      </c>
      <c r="BV74" s="2" t="inlineStr">
        <is>
          <t>turf</t>
        </is>
      </c>
      <c r="BW74" s="2" t="inlineStr">
        <is>
          <t>3</t>
        </is>
      </c>
      <c r="BX74" s="2" t="inlineStr">
        <is>
          <t/>
        </is>
      </c>
      <c r="BY74" t="inlineStr">
        <is>
          <t>gedroogde vorm van gestoken veengrond, vroeger veel gebruikt als brandstof, tegenwoordig als toevoeging aan tuinaarde</t>
        </is>
      </c>
      <c r="BZ74" s="2" t="inlineStr">
        <is>
          <t>torf</t>
        </is>
      </c>
      <c r="CA74" s="2" t="inlineStr">
        <is>
          <t>3</t>
        </is>
      </c>
      <c r="CB74" s="2" t="inlineStr">
        <is>
          <t/>
        </is>
      </c>
      <c r="CC74" t="inlineStr">
        <is>
          <t>organiczna skała osadowa barwy brunatnej lub czarnej, powstała z obumarłej roślinności bagiennej</t>
        </is>
      </c>
      <c r="CD74" s="2" t="inlineStr">
        <is>
          <t>turfa</t>
        </is>
      </c>
      <c r="CE74" s="2" t="inlineStr">
        <is>
          <t>3</t>
        </is>
      </c>
      <c r="CF74" s="2" t="inlineStr">
        <is>
          <t/>
        </is>
      </c>
      <c r="CG74" t="inlineStr">
        <is>
          <t>Sedimento macio, poroso ou comprimido, combustível, de origem vegetal, com teor de água elevado (até 90% no estado bruto), fácil de cortar, de cor castanha clara a escura.</t>
        </is>
      </c>
      <c r="CH74" s="2" t="inlineStr">
        <is>
          <t>turbă</t>
        </is>
      </c>
      <c r="CI74" s="2" t="inlineStr">
        <is>
          <t>4</t>
        </is>
      </c>
      <c r="CJ74" s="2" t="inlineStr">
        <is>
          <t/>
        </is>
      </c>
      <c r="CK74" t="inlineStr">
        <is>
          <t>varietate de cărbune inferior, format prin carbonizarea parțială a unor resturi de plante de mlaștină și folosit mai ales drept combustibil</t>
        </is>
      </c>
      <c r="CL74" s="2" t="inlineStr">
        <is>
          <t>rašelina</t>
        </is>
      </c>
      <c r="CM74" s="2" t="inlineStr">
        <is>
          <t>3</t>
        </is>
      </c>
      <c r="CN74" s="2" t="inlineStr">
        <is>
          <t/>
        </is>
      </c>
      <c r="CO74" t="inlineStr">
        <is>
          <t>prírodný organogénny sediment obsahujúci minimálne 50 % spáliteľných látok v sušine, ktoré vznikajú nedokonalým rozkladom odumretých rašelinotvorných rastlín vo vlhkom prostredí, obyčajne pod vodou za nedostatočného prístupu kyslíka</t>
        </is>
      </c>
      <c r="CP74" s="2" t="inlineStr">
        <is>
          <t>šota</t>
        </is>
      </c>
      <c r="CQ74" s="2" t="inlineStr">
        <is>
          <t>3</t>
        </is>
      </c>
      <c r="CR74" s="2" t="inlineStr">
        <is>
          <t/>
        </is>
      </c>
      <c r="CS74" t="inlineStr">
        <is>
          <t>&lt;div&gt;vnetljiv mehek, porozen ali stisnjen sediment rastlinskega izvora z visoko vsebnostjo vode (do 90 % v neobdelanem stanju), ki se enostavno reže, svetlo rjave do temno rjave barve&lt;br&gt;&lt;/div&gt;</t>
        </is>
      </c>
      <c r="CT74" s="2" t="inlineStr">
        <is>
          <t>torv</t>
        </is>
      </c>
      <c r="CU74" s="2" t="inlineStr">
        <is>
          <t>3</t>
        </is>
      </c>
      <c r="CV74" s="2" t="inlineStr">
        <is>
          <t/>
        </is>
      </c>
      <c r="CW74" t="inlineStr">
        <is>
          <t>brännbar, mjuk, porös eller komprimerad, sedimentär avlagring av vegetabiliskt ursprung med hög vattenhalt (upp till 90 % i obehandlat skick), lätt tillskuren, med ljusbrun till mörkbrun färg</t>
        </is>
      </c>
    </row>
    <row r="75">
      <c r="A75" s="1" t="str">
        <f>HYPERLINK("https://iate.europa.eu/entry/result/3588404/all", "3588404")</f>
        <v>3588404</v>
      </c>
      <c r="B75" t="inlineStr">
        <is>
          <t>INDUSTRY</t>
        </is>
      </c>
      <c r="C75" t="inlineStr">
        <is>
          <t>INDUSTRY|industrial structures and policy|industrial policy;INDUSTRY|industrial structures and policy|industrial policy|EU industrial policy</t>
        </is>
      </c>
      <c r="D75" t="inlineStr">
        <is>
          <t>yes</t>
        </is>
      </c>
      <c r="E75" t="inlineStr">
        <is>
          <t/>
        </is>
      </c>
      <c r="F75" s="2" t="inlineStr">
        <is>
          <t>стратегия за промишлената политика на ЕС|
европейска промишлена стратегия|
промишлена стратегия на ЕС|
промишлена стратегия за Европа</t>
        </is>
      </c>
      <c r="G75" s="2" t="inlineStr">
        <is>
          <t>3|
2|
3|
3</t>
        </is>
      </c>
      <c r="H75" s="2" t="inlineStr">
        <is>
          <t xml:space="preserve">|
|
|
</t>
        </is>
      </c>
      <c r="I75" t="inlineStr">
        <is>
          <t>стратегия, приета от Европейската комисия през март 2020 г. с оглед на предприемане на мерки по отношение на двойното предизвикателство на екологичния и цифровия преход</t>
        </is>
      </c>
      <c r="J75" s="2" t="inlineStr">
        <is>
          <t>průmyslová strategie pro Evropu|
průmyslová strategie EU|
strategie průmyslové politiky EU|
průmyslová strategie</t>
        </is>
      </c>
      <c r="K75" s="2" t="inlineStr">
        <is>
          <t>3|
3|
3|
3</t>
        </is>
      </c>
      <c r="L75" s="2" t="inlineStr">
        <is>
          <t xml:space="preserve">|
|
|
</t>
        </is>
      </c>
      <c r="M75" t="inlineStr">
        <is>
          <t>&lt;div&gt;&lt;div&gt;&lt;div&gt;&lt;div&gt;&lt;div&gt;&lt;div&gt;strategie, kterou Evropská komise přijala v březnu 2020 s cílem položit základy pro průmyslovou politiku, která podpoří dvojí transformaci, zvýší globální konkurenceschopnost průmyslu EU a posílí strategickou autonomii Evropy&lt;/div&gt;&lt;/div&gt;&lt;/div&gt;&lt;/div&gt;&lt;/div&gt;&lt;/div&gt;</t>
        </is>
      </c>
      <c r="N75" s="2" t="inlineStr">
        <is>
          <t>EU-industristrategi|
EU's industristrategi|
industristrategi for Europa</t>
        </is>
      </c>
      <c r="O75" s="2" t="inlineStr">
        <is>
          <t>3|
3|
3</t>
        </is>
      </c>
      <c r="P75" s="2" t="inlineStr">
        <is>
          <t xml:space="preserve">|
|
</t>
        </is>
      </c>
      <c r="Q75" t="inlineStr">
        <is>
          <t/>
        </is>
      </c>
      <c r="R75" s="2" t="inlineStr">
        <is>
          <t>Industriestrategie für Europa|
EU-Industriestrategie|
Industriestrategie|
Strategie für die Industriepolitik der EU</t>
        </is>
      </c>
      <c r="S75" s="2" t="inlineStr">
        <is>
          <t>3|
3|
3|
3</t>
        </is>
      </c>
      <c r="T75" s="2" t="inlineStr">
        <is>
          <t xml:space="preserve">|
|
|
</t>
        </is>
      </c>
      <c r="U75" t="inlineStr">
        <is>
          <t/>
        </is>
      </c>
      <c r="V75" s="2" t="inlineStr">
        <is>
          <t>ευρωπαϊκή βιομηχανική στρατηγική|
ενωσιακή στρατηγική για τη βιομηχανία|
βιομηχανική στρατηγική για την Ευρώπη</t>
        </is>
      </c>
      <c r="W75" s="2" t="inlineStr">
        <is>
          <t>3|
3|
3</t>
        </is>
      </c>
      <c r="X75" s="2" t="inlineStr">
        <is>
          <t xml:space="preserve">|
|
</t>
        </is>
      </c>
      <c r="Y75" t="inlineStr">
        <is>
          <t/>
        </is>
      </c>
      <c r="Z75" s="2" t="inlineStr">
        <is>
          <t>EU industrial strategy|
industrial strategy|
industrial strategy for Europe|
European industrial strategy|
Union's industrial policy strategy|
industry strategy|
New Industrial Strategy for Europe|
EU industrial policy strategy</t>
        </is>
      </c>
      <c r="AA75" s="2" t="inlineStr">
        <is>
          <t>3|
3|
3|
3|
3|
1|
1|
3</t>
        </is>
      </c>
      <c r="AB75" s="2" t="inlineStr">
        <is>
          <t xml:space="preserve">|
|
|
|
|
|
|
</t>
        </is>
      </c>
      <c r="AC75" t="inlineStr">
        <is>
          <t>strategy adopted by the European Commission in March 2020 to address the twin challenge of the green and the digital transformation</t>
        </is>
      </c>
      <c r="AD75" s="2" t="inlineStr">
        <is>
          <t>Estrategia Industrial de la UE|
Estrategia Industrial para Europa|
Estrategia Industrial Europea</t>
        </is>
      </c>
      <c r="AE75" s="2" t="inlineStr">
        <is>
          <t>3|
3|
3</t>
        </is>
      </c>
      <c r="AF75" s="2" t="inlineStr">
        <is>
          <t xml:space="preserve">|
|
</t>
        </is>
      </c>
      <c r="AG75" t="inlineStr">
        <is>
          <t>Estrategia
 industrial adoptada por la Comisión Europea en marzo de 2020 para acometer el
 doble desafío de la transformación verde y digital.</t>
        </is>
      </c>
      <c r="AH75" s="2" t="inlineStr">
        <is>
          <t>ELi tööstusstrateegia|
Euroopa tööstusstrateegia|
ELi tööstuspoliitika strateegia</t>
        </is>
      </c>
      <c r="AI75" s="2" t="inlineStr">
        <is>
          <t>3|
3|
3</t>
        </is>
      </c>
      <c r="AJ75" s="2" t="inlineStr">
        <is>
          <t xml:space="preserve">|
|
</t>
        </is>
      </c>
      <c r="AK75" t="inlineStr">
        <is>
          <t>Euroopa Komisjoni poolt 2020. aasta märtsis vastu võetud strateegia, mille eesmärk on tulla toime kahekordse ülesandega – &lt;i&gt;rohe- ja digipöördega&lt;/i&gt; &lt;a href="/entry/result/3589036/all" id="ENTRY_TO_ENTRY_CONVERTER" target="_blank"&gt;IATE:3589036&lt;/a&gt;</t>
        </is>
      </c>
      <c r="AL75" s="2" t="inlineStr">
        <is>
          <t>EU:n teollisuuspoliittinen strategia|
EU:n teollisuusstrategia|
EU:n teollisuuspolitiikan strategia|
Euroopan teollisuusstrategia</t>
        </is>
      </c>
      <c r="AM75" s="2" t="inlineStr">
        <is>
          <t>3|
3|
3|
3</t>
        </is>
      </c>
      <c r="AN75" s="2" t="inlineStr">
        <is>
          <t xml:space="preserve">|
|
|
</t>
        </is>
      </c>
      <c r="AO75" t="inlineStr">
        <is>
          <t>Euroopan komission maaliskuussa 2020 hyväksymä strategia, jolla vastataan vihreän ja digitaalisen muutoksen muodostamaan haasteeseen</t>
        </is>
      </c>
      <c r="AP75" s="2" t="inlineStr">
        <is>
          <t>stratégie industrielle de l'UE|
stratégie industrielle pour l'Europe|
stratégie industrielle européenne</t>
        </is>
      </c>
      <c r="AQ75" s="2" t="inlineStr">
        <is>
          <t>3|
3|
3</t>
        </is>
      </c>
      <c r="AR75" s="2" t="inlineStr">
        <is>
          <t xml:space="preserve">|
|
</t>
        </is>
      </c>
      <c r="AS75" t="inlineStr">
        <is>
          <t>stratégie, adoptée par la Commission en mars 2020, visant à relever le double défi de la transformation verte et numérique</t>
        </is>
      </c>
      <c r="AT75" s="2" t="inlineStr">
        <is>
          <t>an Straitéis Eorpach maidir le tionsclaíocht|
an straitéis thionsclaíoch don Eoraip</t>
        </is>
      </c>
      <c r="AU75" s="2" t="inlineStr">
        <is>
          <t>3|
3</t>
        </is>
      </c>
      <c r="AV75" s="2" t="inlineStr">
        <is>
          <t xml:space="preserve">|
</t>
        </is>
      </c>
      <c r="AW75" t="inlineStr">
        <is>
          <t/>
        </is>
      </c>
      <c r="AX75" s="2" t="inlineStr">
        <is>
          <t>industrijska strategija EU-a|
industrijska strategija za Europu|
strategija industrijske politike EU-a</t>
        </is>
      </c>
      <c r="AY75" s="2" t="inlineStr">
        <is>
          <t>3|
3|
3</t>
        </is>
      </c>
      <c r="AZ75" s="2" t="inlineStr">
        <is>
          <t xml:space="preserve">|
|
</t>
        </is>
      </c>
      <c r="BA75" t="inlineStr">
        <is>
          <t/>
        </is>
      </c>
      <c r="BB75" s="2" t="inlineStr">
        <is>
          <t>európai iparstratégia|
az EU iparpolitikai stratégiája|
uniós iparstratégia|
uniós iparpolitikai stratégia</t>
        </is>
      </c>
      <c r="BC75" s="2" t="inlineStr">
        <is>
          <t>3|
3|
3|
3</t>
        </is>
      </c>
      <c r="BD75" s="2" t="inlineStr">
        <is>
          <t xml:space="preserve">|
|
|
</t>
        </is>
      </c>
      <c r="BE75" t="inlineStr">
        <is>
          <t>a zöld és a digitális átállás tükrében megfogalmazott stratégia, amely az európai iparfejlesztés és -támogatás irányát jelöli ki</t>
        </is>
      </c>
      <c r="BF75" s="2" t="inlineStr">
        <is>
          <t>strategia industriale dell’UE|
strategia industriale per l’Europa|
strategia industriale europea</t>
        </is>
      </c>
      <c r="BG75" s="2" t="inlineStr">
        <is>
          <t>3|
3|
3</t>
        </is>
      </c>
      <c r="BH75" s="2" t="inlineStr">
        <is>
          <t xml:space="preserve">|
|
</t>
        </is>
      </c>
      <c r="BI75" t="inlineStr">
        <is>
          <t>strategia adottata
dalla Commissione europea nel marzo 2020 per affrontare la duplice sfida della
trasformazione verde e digitale</t>
        </is>
      </c>
      <c r="BJ75" s="2" t="inlineStr">
        <is>
          <t>ES pramonės politikos strategija|
Pramonės strategija|
ES pramonės strategija|
Europos pramonės strategija</t>
        </is>
      </c>
      <c r="BK75" s="2" t="inlineStr">
        <is>
          <t>3|
3|
3|
3</t>
        </is>
      </c>
      <c r="BL75" s="2" t="inlineStr">
        <is>
          <t xml:space="preserve">|
|
|
</t>
        </is>
      </c>
      <c r="BM75" t="inlineStr">
        <is>
          <t>2020 m. kovo mėn. Europos Komisijos priimta strategija, kuria siekiama spręsti dvejopą – žaliosios ir skaitmeninės transformacijos – uždavinį</t>
        </is>
      </c>
      <c r="BN75" s="2" t="inlineStr">
        <is>
          <t>ES industriālā stratēģija|
Eiropas industriālā stratēģija</t>
        </is>
      </c>
      <c r="BO75" s="2" t="inlineStr">
        <is>
          <t>3|
3</t>
        </is>
      </c>
      <c r="BP75" s="2" t="inlineStr">
        <is>
          <t xml:space="preserve">|
</t>
        </is>
      </c>
      <c r="BQ75" t="inlineStr">
        <is>
          <t/>
        </is>
      </c>
      <c r="BR75" s="2" t="inlineStr">
        <is>
          <t>strateġija industrijali Ewropea|
strateġija industrijali għall-Ewropa|
strateġija industrijali tal-UE|
strateġija industrijali</t>
        </is>
      </c>
      <c r="BS75" s="2" t="inlineStr">
        <is>
          <t>3|
3|
3|
3</t>
        </is>
      </c>
      <c r="BT75" s="2" t="inlineStr">
        <is>
          <t xml:space="preserve">|
|
|
</t>
        </is>
      </c>
      <c r="BU75" t="inlineStr">
        <is>
          <t>strateġija adottata mill-Kummissjoni Ewropea f'Marzu 2020 biex tindirizza l-isfida doppja tat-trasformazzjoni ekoloġika u diġitali</t>
        </is>
      </c>
      <c r="BV75" s="2" t="inlineStr">
        <is>
          <t>industriële strategie van de EU|
Europese industriestrategie|
strategie voor het industriebeleid van de EU</t>
        </is>
      </c>
      <c r="BW75" s="2" t="inlineStr">
        <is>
          <t>3|
3|
3</t>
        </is>
      </c>
      <c r="BX75" s="2" t="inlineStr">
        <is>
          <t xml:space="preserve">|
|
</t>
        </is>
      </c>
      <c r="BY75" t="inlineStr">
        <is>
          <t>strategie van de EU om de dubbele uitdaging van de groene en de digitale transformatie aan te gaan</t>
        </is>
      </c>
      <c r="BZ75" s="2" t="inlineStr">
        <is>
          <t>europejska strategia przemysłowa|
strategia przemysłowa dla Europy|
strategia przemysłowa UE</t>
        </is>
      </c>
      <c r="CA75" s="2" t="inlineStr">
        <is>
          <t>3|
3|
3</t>
        </is>
      </c>
      <c r="CB75" s="2" t="inlineStr">
        <is>
          <t xml:space="preserve">|
|
</t>
        </is>
      </c>
      <c r="CC75" t="inlineStr">
        <is>
          <t>strategia przyjęta przez Komisję w marcu 2020 roku z myślą o stawieniu czoła wyzwaniom związanym z podwójną transformacją: cyfrową i ekologiczną</t>
        </is>
      </c>
      <c r="CD75" s="2" t="inlineStr">
        <is>
          <t>Estratégia Industrial para a Europa|
estratégia industrial da UE</t>
        </is>
      </c>
      <c r="CE75" s="2" t="inlineStr">
        <is>
          <t>3|
3</t>
        </is>
      </c>
      <c r="CF75" s="2" t="inlineStr">
        <is>
          <t xml:space="preserve">preferred|
</t>
        </is>
      </c>
      <c r="CG75" t="inlineStr">
        <is>
          <t>Estratégia adotada pela Comissão Europeia em março de 2020 para enfrentar o desafio colocado pela dupla transição ecológica e digital.</t>
        </is>
      </c>
      <c r="CH75" s="2" t="inlineStr">
        <is>
          <t>strategie pentru politica industrială a UE|
Strategia industrială pentru Europa</t>
        </is>
      </c>
      <c r="CI75" s="2" t="inlineStr">
        <is>
          <t>3|
3</t>
        </is>
      </c>
      <c r="CJ75" s="2" t="inlineStr">
        <is>
          <t xml:space="preserve">|
</t>
        </is>
      </c>
      <c r="CK75" t="inlineStr">
        <is>
          <t>strategie lansată de Comisia Europeană la 10 martie 2020, menită să ajute industria europeană să conducă tranziția dublă către neutralitatea climatică și către poziția de lider în domeniul digital și să stimuleze competitivitatea Europei și autonomia sa strategică într-o perioadă de mutații geopolitice și de intensificare a concurenței la nivel mondial</t>
        </is>
      </c>
      <c r="CL75" s="2" t="inlineStr">
        <is>
          <t>priemyselná stratégia pre Európu|
európska priemyselná stratégia|
stratégia pre priemyselnú politiku EÚ|
priemyselná stratégia EÚ</t>
        </is>
      </c>
      <c r="CM75" s="2" t="inlineStr">
        <is>
          <t>3|
3|
3|
3</t>
        </is>
      </c>
      <c r="CN75" s="2" t="inlineStr">
        <is>
          <t xml:space="preserve">|
|
|
</t>
        </is>
      </c>
      <c r="CO75" t="inlineStr">
        <is>
          <t>stratégia EÚ, ktorej zámerom je riešiť dvojitý problém ekologickej a digitálnej transformácie a dosiahnuť tri kľúčové priority: zachovať globálnu konkurencieschopnosť európskeho priemyslu a rovnakých podmienok doma aj vo svete, zabezpečiť, aby sa Európa stala do roku 2050 klimaticky neutrálnou, a formovať digitálnu budúcnosť Európy</t>
        </is>
      </c>
      <c r="CP75" s="2" t="inlineStr">
        <is>
          <t>strategija industrijske politike EU|
evropska industrijska strategija|
industrijska strategija za Evropo|
industrijska strategija EU</t>
        </is>
      </c>
      <c r="CQ75" s="2" t="inlineStr">
        <is>
          <t>2|
3|
3|
3</t>
        </is>
      </c>
      <c r="CR75" s="2" t="inlineStr">
        <is>
          <t xml:space="preserve">proposed|
|
|
</t>
        </is>
      </c>
      <c r="CS75" t="inlineStr">
        <is>
          <t>industrijska strategija EU, sprejeta marca 2020, ki temelji na konkurenci, odprtih trgih, vodilnih raziskavah in tehnologijah v svetovnem merilu ter močnem enotnem trgu z manj ovirami in birokracije</t>
        </is>
      </c>
      <c r="CT75" s="2" t="inlineStr">
        <is>
          <t>industristrategi för EU|
industristrategi|
EU:s industristrategi</t>
        </is>
      </c>
      <c r="CU75" s="2" t="inlineStr">
        <is>
          <t>3|
3|
3</t>
        </is>
      </c>
      <c r="CV75" s="2" t="inlineStr">
        <is>
          <t xml:space="preserve">|
|
</t>
        </is>
      </c>
      <c r="CW75" t="inlineStr">
        <is>
          <t>strategi som antogs av kommissionen i
mars 2020 för att hantera den dubbla utmaning som den gröna omställningen och
den digitala omställningen innebär</t>
        </is>
      </c>
    </row>
    <row r="76">
      <c r="A76" s="1" t="str">
        <f>HYPERLINK("https://iate.europa.eu/entry/result/3567696/all", "3567696")</f>
        <v>3567696</v>
      </c>
      <c r="B76" t="inlineStr">
        <is>
          <t>INDUSTRY</t>
        </is>
      </c>
      <c r="C76" t="inlineStr">
        <is>
          <t>INDUSTRY|chemistry</t>
        </is>
      </c>
      <c r="D76" t="inlineStr">
        <is>
          <t>yes</t>
        </is>
      </c>
      <c r="E76" t="inlineStr">
        <is>
          <t/>
        </is>
      </c>
      <c r="F76" s="2" t="inlineStr">
        <is>
          <t>разцепване</t>
        </is>
      </c>
      <c r="G76" s="2" t="inlineStr">
        <is>
          <t>3</t>
        </is>
      </c>
      <c r="H76" s="2" t="inlineStr">
        <is>
          <t/>
        </is>
      </c>
      <c r="I76" t="inlineStr">
        <is>
          <t/>
        </is>
      </c>
      <c r="J76" s="2" t="inlineStr">
        <is>
          <t>krakování</t>
        </is>
      </c>
      <c r="K76" s="2" t="inlineStr">
        <is>
          <t>3</t>
        </is>
      </c>
      <c r="L76" s="2" t="inlineStr">
        <is>
          <t/>
        </is>
      </c>
      <c r="M76" t="inlineStr">
        <is>
          <t>chemický děj, při kterém dochází ke štěpení uhlíkatých řetězců za vniku směsi uhlovodíků o nižší relativní molekulové hmotnosti</t>
        </is>
      </c>
      <c r="N76" s="2" t="inlineStr">
        <is>
          <t>krakning</t>
        </is>
      </c>
      <c r="O76" s="2" t="inlineStr">
        <is>
          <t>3</t>
        </is>
      </c>
      <c r="P76" s="2" t="inlineStr">
        <is>
          <t/>
        </is>
      </c>
      <c r="Q76" t="inlineStr">
        <is>
          <t>proces, hvorved molekyler sønderdeles i deres atomstruktur ved hjælp af varme, katalysatorer og opløsningsmidler</t>
        </is>
      </c>
      <c r="R76" s="2" t="inlineStr">
        <is>
          <t>Cracken</t>
        </is>
      </c>
      <c r="S76" s="2" t="inlineStr">
        <is>
          <t>3</t>
        </is>
      </c>
      <c r="T76" s="2" t="inlineStr">
        <is>
          <t/>
        </is>
      </c>
      <c r="U76" t="inlineStr">
        <is>
          <t>Verfahren der Erdöl-Verarbeitung, wobei Kohlenwasserstoffe längerer Kettenlänge in Kohlenwasserstoffe kürzerer Kettenlänge gespalten werden</t>
        </is>
      </c>
      <c r="V76" s="2" t="inlineStr">
        <is>
          <t>πυρόλυση</t>
        </is>
      </c>
      <c r="W76" s="2" t="inlineStr">
        <is>
          <t>3</t>
        </is>
      </c>
      <c r="X76" s="2" t="inlineStr">
        <is>
          <t/>
        </is>
      </c>
      <c r="Y76" t="inlineStr">
        <is>
          <t>διάσπαση μορίων υπό την επίδραση θερμότητας, καταλυτών ή διαλυτών, απουσία οξυγόνου, η οποία αποτελεί ειδική περίπτωση θερμόλυσης.</t>
        </is>
      </c>
      <c r="Z76" s="2" t="inlineStr">
        <is>
          <t>cracking</t>
        </is>
      </c>
      <c r="AA76" s="2" t="inlineStr">
        <is>
          <t>3</t>
        </is>
      </c>
      <c r="AB76" s="2" t="inlineStr">
        <is>
          <t/>
        </is>
      </c>
      <c r="AC76" t="inlineStr">
        <is>
          <t>splitting of molecules under the influence of heat, catalysts and solvents</t>
        </is>
      </c>
      <c r="AD76" s="2" t="inlineStr">
        <is>
          <t>craqueo</t>
        </is>
      </c>
      <c r="AE76" s="2" t="inlineStr">
        <is>
          <t>3</t>
        </is>
      </c>
      <c r="AF76" s="2" t="inlineStr">
        <is>
          <t/>
        </is>
      </c>
      <c r="AG76" t="inlineStr">
        <is>
          <t>Proceso utilizado para producir hidrocarburos de menor peso molecular mediante rotura de los enlaces moleculares por procedimientos térmicos o catalíticos</t>
        </is>
      </c>
      <c r="AH76" s="2" t="inlineStr">
        <is>
          <t>krakkimine</t>
        </is>
      </c>
      <c r="AI76" s="2" t="inlineStr">
        <is>
          <t>3</t>
        </is>
      </c>
      <c r="AJ76" s="2" t="inlineStr">
        <is>
          <t/>
        </is>
      </c>
      <c r="AK76" t="inlineStr">
        <is>
          <t>suure molekulmassiga
ühendite, eriti süsivesiniksegude termiline lõhustamine väiksema molekulmassiga
komponentideks</t>
        </is>
      </c>
      <c r="AL76" s="2" t="inlineStr">
        <is>
          <t>krakkaus</t>
        </is>
      </c>
      <c r="AM76" s="2" t="inlineStr">
        <is>
          <t>3</t>
        </is>
      </c>
      <c r="AN76" s="2" t="inlineStr">
        <is>
          <t/>
        </is>
      </c>
      <c r="AO76" t="inlineStr">
        <is>
          <t>molekyylien pilkkominen pienemmiksi kuumuuden, katalyyttien tai liuottimien avulla</t>
        </is>
      </c>
      <c r="AP76" s="2" t="inlineStr">
        <is>
          <t>craquage</t>
        </is>
      </c>
      <c r="AQ76" s="2" t="inlineStr">
        <is>
          <t>4</t>
        </is>
      </c>
      <c r="AR76" s="2" t="inlineStr">
        <is>
          <t/>
        </is>
      </c>
      <c r="AS76" t="inlineStr">
        <is>
          <t>procédé thermique ou catalytique visant à accroître la proportion relative des composants légers d'une huile par modification de la structure chimique de ses constituants</t>
        </is>
      </c>
      <c r="AT76" s="2" t="inlineStr">
        <is>
          <t>craiceáil</t>
        </is>
      </c>
      <c r="AU76" s="2" t="inlineStr">
        <is>
          <t>3</t>
        </is>
      </c>
      <c r="AV76" s="2" t="inlineStr">
        <is>
          <t/>
        </is>
      </c>
      <c r="AW76" t="inlineStr">
        <is>
          <t/>
        </is>
      </c>
      <c r="AX76" s="2" t="inlineStr">
        <is>
          <t>krekiranje</t>
        </is>
      </c>
      <c r="AY76" s="2" t="inlineStr">
        <is>
          <t>3</t>
        </is>
      </c>
      <c r="AZ76" s="2" t="inlineStr">
        <is>
          <t/>
        </is>
      </c>
      <c r="BA76" t="inlineStr">
        <is>
          <t/>
        </is>
      </c>
      <c r="BB76" s="2" t="inlineStr">
        <is>
          <t>krakkolás</t>
        </is>
      </c>
      <c r="BC76" s="2" t="inlineStr">
        <is>
          <t>4</t>
        </is>
      </c>
      <c r="BD76" s="2" t="inlineStr">
        <is>
          <t/>
        </is>
      </c>
      <c r="BE76" t="inlineStr">
        <is>
          <t>nagyobb molekulatömegű szénhidrogéneknek, alkánoknak nagy nyomáson és magas hőmérsékleten való átalakítása kisebb móltömegű és kisebb szénatomszámú szénhidrogénekké</t>
        </is>
      </c>
      <c r="BF76" s="2" t="inlineStr">
        <is>
          <t>cracking</t>
        </is>
      </c>
      <c r="BG76" s="2" t="inlineStr">
        <is>
          <t>3</t>
        </is>
      </c>
      <c r="BH76" s="2" t="inlineStr">
        <is>
          <t/>
        </is>
      </c>
      <c r="BI76" t="inlineStr">
        <is>
          <t>processo, termico o catalitico, che spezza in due o più parti la catena di un idrocarburo</t>
        </is>
      </c>
      <c r="BJ76" s="2" t="inlineStr">
        <is>
          <t>krekingas</t>
        </is>
      </c>
      <c r="BK76" s="2" t="inlineStr">
        <is>
          <t>3</t>
        </is>
      </c>
      <c r="BL76" s="2" t="inlineStr">
        <is>
          <t/>
        </is>
      </c>
      <c r="BM76" t="inlineStr">
        <is>
          <t>aukštesniųjų naftos angliavandenilių skaidymas, kai gaunami degalai ir įvairūs angliavandenilių mišiniai</t>
        </is>
      </c>
      <c r="BN76" s="2" t="inlineStr">
        <is>
          <t>krekings</t>
        </is>
      </c>
      <c r="BO76" s="2" t="inlineStr">
        <is>
          <t>3</t>
        </is>
      </c>
      <c r="BP76" s="2" t="inlineStr">
        <is>
          <t/>
        </is>
      </c>
      <c r="BQ76" t="inlineStr">
        <is>
          <t>termisks un katalītisks pārstrādes process, kad lielmolekulu ogļūdeņražu molekulas sašķeļas mazākos fragmentos</t>
        </is>
      </c>
      <c r="BR76" s="2" t="inlineStr">
        <is>
          <t>krekkjar</t>
        </is>
      </c>
      <c r="BS76" s="2" t="inlineStr">
        <is>
          <t>3</t>
        </is>
      </c>
      <c r="BT76" s="2" t="inlineStr">
        <is>
          <t/>
        </is>
      </c>
      <c r="BU76" t="inlineStr">
        <is>
          <t>qsim ta' molekuli taħt l-influwenza tas-sħana, ta' katalisti u ta' solventi</t>
        </is>
      </c>
      <c r="BV76" s="2" t="inlineStr">
        <is>
          <t>kraken</t>
        </is>
      </c>
      <c r="BW76" s="2" t="inlineStr">
        <is>
          <t>3</t>
        </is>
      </c>
      <c r="BX76" s="2" t="inlineStr">
        <is>
          <t/>
        </is>
      </c>
      <c r="BY76" t="inlineStr">
        <is>
          <t>techniek die voornamelijk bij de verwerking van aardolieproducten wordt gebruikt om moleculen om te vormen onder invloed van warmte, katalysatoren en oplosmiddelen</t>
        </is>
      </c>
      <c r="BZ76" s="2" t="inlineStr">
        <is>
          <t>kraking</t>
        </is>
      </c>
      <c r="CA76" s="2" t="inlineStr">
        <is>
          <t>3</t>
        </is>
      </c>
      <c r="CB76" s="2" t="inlineStr">
        <is>
          <t/>
        </is>
      </c>
      <c r="CC76" t="inlineStr">
        <is>
          <t>proces technologiczny polegający na rozszczepianiu wielkich cząsteczek węglowodorów na cząsteczki zawierające mniej atomów węgla, zachodzący w wyniku rozrywania wiązań między tymi atomami</t>
        </is>
      </c>
      <c r="CD76" s="2" t="inlineStr">
        <is>
          <t>quebra|
craqueamento</t>
        </is>
      </c>
      <c r="CE76" s="2" t="inlineStr">
        <is>
          <t>3|
3</t>
        </is>
      </c>
      <c r="CF76" s="2" t="inlineStr">
        <is>
          <t xml:space="preserve">|
</t>
        </is>
      </c>
      <c r="CG76" t="inlineStr">
        <is>
          <t>Diversos processos químicos industriais através dos quais algumas moléculas orgânicas complexas (como os hidrocarbonetos) são quebradas em moléculas mais simples (como os hidrocarbonetos leves).</t>
        </is>
      </c>
      <c r="CH76" s="2" t="inlineStr">
        <is>
          <t>cracare</t>
        </is>
      </c>
      <c r="CI76" s="2" t="inlineStr">
        <is>
          <t>4</t>
        </is>
      </c>
      <c r="CJ76" s="2" t="inlineStr">
        <is>
          <t/>
        </is>
      </c>
      <c r="CK76" t="inlineStr">
        <is>
          <t>procedeu industrial de descompunere, la temperaturi și presiuni înalte, a unui compus organic în molecule mai simple, folosit mai ales în industria petrolieră</t>
        </is>
      </c>
      <c r="CL76" s="2" t="inlineStr">
        <is>
          <t>krakovanie</t>
        </is>
      </c>
      <c r="CM76" s="2" t="inlineStr">
        <is>
          <t>3</t>
        </is>
      </c>
      <c r="CN76" s="2" t="inlineStr">
        <is>
          <t/>
        </is>
      </c>
      <c r="CO76" t="inlineStr">
        <is>
          <t>tepelné a tlakové štiepenie uhľovodíkov z ropy s dlhým reťazcom ich molekúl a s vysokou teplotou varu na zmes nenasýtených a nasýtených uhľovodíkov s kratším reťazcom a nižšou teplotou varu</t>
        </is>
      </c>
      <c r="CP76" s="2" t="inlineStr">
        <is>
          <t>krekiranje</t>
        </is>
      </c>
      <c r="CQ76" s="2" t="inlineStr">
        <is>
          <t>3</t>
        </is>
      </c>
      <c r="CR76" s="2" t="inlineStr">
        <is>
          <t/>
        </is>
      </c>
      <c r="CS76" t="inlineStr">
        <is>
          <t>v kemijski procesni tehniki postopek cepljenja 
velikih molekul ogljikovodikov, ki sestavljajo goste, slabo tekoč in nehlapljive 
snovi (težka olja). Pri krekiranju nastanejo tekočine iz manjših molekul, ki so 
bolj vnetljive, bolj tekoče in imajo vrelišče pri nižjih temperaturah (npr. bencin).</t>
        </is>
      </c>
      <c r="CT76" s="2" t="inlineStr">
        <is>
          <t>krackning</t>
        </is>
      </c>
      <c r="CU76" s="2" t="inlineStr">
        <is>
          <t>3</t>
        </is>
      </c>
      <c r="CV76" s="2" t="inlineStr">
        <is>
          <t/>
        </is>
      </c>
      <c r="CW76" t="inlineStr">
        <is>
          <t>metod för att sönderdela tunga kolväten med längre molekyler till lättare kolväten med kortare molekyler</t>
        </is>
      </c>
    </row>
    <row r="77">
      <c r="A77" s="1" t="str">
        <f>HYPERLINK("https://iate.europa.eu/entry/result/146764/all", "146764")</f>
        <v>146764</v>
      </c>
      <c r="B77" t="inlineStr">
        <is>
          <t>TRADE;ENERGY</t>
        </is>
      </c>
      <c r="C77" t="inlineStr">
        <is>
          <t>TRADE;ENERGY|electrical and nuclear industries|electrical industry|electrical energy</t>
        </is>
      </c>
      <c r="D77" t="inlineStr">
        <is>
          <t>yes</t>
        </is>
      </c>
      <c r="E77" t="inlineStr">
        <is>
          <t/>
        </is>
      </c>
      <c r="F77" s="2" t="inlineStr">
        <is>
          <t>споразумениe за закупуване на електроенергия</t>
        </is>
      </c>
      <c r="G77" s="2" t="inlineStr">
        <is>
          <t>3</t>
        </is>
      </c>
      <c r="H77" s="2" t="inlineStr">
        <is>
          <t/>
        </is>
      </c>
      <c r="I77" t="inlineStr">
        <is>
          <t/>
        </is>
      </c>
      <c r="J77" s="2" t="inlineStr">
        <is>
          <t>PPA|
smlouva o nákupu elektřiny</t>
        </is>
      </c>
      <c r="K77" s="2" t="inlineStr">
        <is>
          <t>3|
3</t>
        </is>
      </c>
      <c r="L77" s="2" t="inlineStr">
        <is>
          <t xml:space="preserve">|
</t>
        </is>
      </c>
      <c r="M77" t="inlineStr">
        <is>
          <t>dlouhodobá dohoda o nákupu elektrické energie</t>
        </is>
      </c>
      <c r="N77" s="2" t="inlineStr">
        <is>
          <t>elkøbsaftale</t>
        </is>
      </c>
      <c r="O77" s="2" t="inlineStr">
        <is>
          <t>3</t>
        </is>
      </c>
      <c r="P77" s="2" t="inlineStr">
        <is>
          <t/>
        </is>
      </c>
      <c r="Q77" t="inlineStr">
        <is>
          <t/>
        </is>
      </c>
      <c r="R77" s="2" t="inlineStr">
        <is>
          <t>Strombezugsvertrag</t>
        </is>
      </c>
      <c r="S77" s="2" t="inlineStr">
        <is>
          <t>3</t>
        </is>
      </c>
      <c r="T77" s="2" t="inlineStr">
        <is>
          <t/>
        </is>
      </c>
      <c r="U77" t="inlineStr">
        <is>
          <t>Vertrag, bei dem ein Vertragspartner der Stromerzeuger und der andere der Abnehmer ist und in dem alle kommerziellen Bedingungen für den Stromverkauf zwischen den beiden Parteien, einschließlich des Zeitpunkts der Aufnahme des kommerziellen Betriebs, der Aufstellung der Stromversorgung, der Vertragsstrafen für eine zu geringe Lieferung, der Zahlungsbedingungen sowie der Kündigung festgelegt werden</t>
        </is>
      </c>
      <c r="V77" s="2" t="inlineStr">
        <is>
          <t>σύμβαση αγοράς ηλεκτρικής ενέργειας|
ΣΑΗΕ</t>
        </is>
      </c>
      <c r="W77" s="2" t="inlineStr">
        <is>
          <t>3|
3</t>
        </is>
      </c>
      <c r="X77" s="2" t="inlineStr">
        <is>
          <t xml:space="preserve">|
</t>
        </is>
      </c>
      <c r="Y77" t="inlineStr">
        <is>
          <t>σύμβαση μεταξύ δύο μερών, το ένα από τα οποία παράγει ηλεκτρική ενέργεια (ο πωλητής) και το άλλο επιδιώκει να αγοράσει ηλεκτρική ενέργεια (ο αγοραστής), η οποία καθορίζει τους εμπορικούς όρους για την πώληση ηλεκτρικής ενέργειας μεταξύ των δύο μερών, συμπεριλαμβανομένου του χρόνου έναρξης της εμπορικής εκμετάλλευσης του έργου, του χρονοδιαγράμματος παράδοσης ηλεκτρικής ενέργειας, των κυρώσεων για την ελλιπή παράδοση, των όρων πληρωμής και της καταγγελίας</t>
        </is>
      </c>
      <c r="Z77" s="2" t="inlineStr">
        <is>
          <t>power purchase agreement|
PPA</t>
        </is>
      </c>
      <c r="AA77" s="2" t="inlineStr">
        <is>
          <t>3|
3</t>
        </is>
      </c>
      <c r="AB77" s="2" t="inlineStr">
        <is>
          <t xml:space="preserve">|
</t>
        </is>
      </c>
      <c r="AC77" t="inlineStr">
        <is>
          <t>contract between two parties, one which generates electricity (the seller) and one which is looking to purchase electricity (the buyer), which lays down the commercial terms for the sale of electricity between the two parties, including when the project will begin commercial operation, schedule for delivery of electricity, penalties for under delivery, payment terms, and termination</t>
        </is>
      </c>
      <c r="AD77" s="2" t="inlineStr">
        <is>
          <t>CCE|
contrato de compra de electricidad|
acuerdo de compra de energía</t>
        </is>
      </c>
      <c r="AE77" s="2" t="inlineStr">
        <is>
          <t>3|
3|
3</t>
        </is>
      </c>
      <c r="AF77" s="2" t="inlineStr">
        <is>
          <t xml:space="preserve">|
|
</t>
        </is>
      </c>
      <c r="AG77" t="inlineStr">
        <is>
          <t>Acuerdo de suministro de electricidad a largo plazo entre un operador de
 instalación (vendedor) y un cliente de electricidad (comprador).</t>
        </is>
      </c>
      <c r="AH77" s="2" t="inlineStr">
        <is>
          <t>energiaostuleping</t>
        </is>
      </c>
      <c r="AI77" s="2" t="inlineStr">
        <is>
          <t>3</t>
        </is>
      </c>
      <c r="AJ77" s="2" t="inlineStr">
        <is>
          <t/>
        </is>
      </c>
      <c r="AK77" t="inlineStr">
        <is>
          <t/>
        </is>
      </c>
      <c r="AL77" s="2" t="inlineStr">
        <is>
          <t>sähkön ostosopimus|
sähkönhankintasopimus</t>
        </is>
      </c>
      <c r="AM77" s="2" t="inlineStr">
        <is>
          <t>3|
3</t>
        </is>
      </c>
      <c r="AN77" s="2" t="inlineStr">
        <is>
          <t xml:space="preserve">|
</t>
        </is>
      </c>
      <c r="AO77" t="inlineStr">
        <is>
          <t/>
        </is>
      </c>
      <c r="AP77" s="2" t="inlineStr">
        <is>
          <t>PPA|
contrat d'achat d'électricité|
AAE|
accord d'achat d'électricité</t>
        </is>
      </c>
      <c r="AQ77" s="2" t="inlineStr">
        <is>
          <t>3|
3|
3|
3</t>
        </is>
      </c>
      <c r="AR77" s="2" t="inlineStr">
        <is>
          <t xml:space="preserve">|
|
|
</t>
        </is>
      </c>
      <c r="AS77" t="inlineStr">
        <is>
          <t>contrat en vertu duquel une partie s’engage à acheter directement de l’électricité à un producteur d’électricité</t>
        </is>
      </c>
      <c r="AT77" s="2" t="inlineStr">
        <is>
          <t>PPA|
comhaontú ceannaigh cumhachta</t>
        </is>
      </c>
      <c r="AU77" s="2" t="inlineStr">
        <is>
          <t>3|
3</t>
        </is>
      </c>
      <c r="AV77" s="2" t="inlineStr">
        <is>
          <t xml:space="preserve">|
</t>
        </is>
      </c>
      <c r="AW77" t="inlineStr">
        <is>
          <t/>
        </is>
      </c>
      <c r="AX77" s="2" t="inlineStr">
        <is>
          <t>ugovor o kupnji energije</t>
        </is>
      </c>
      <c r="AY77" s="2" t="inlineStr">
        <is>
          <t>3</t>
        </is>
      </c>
      <c r="AZ77" s="2" t="inlineStr">
        <is>
          <t/>
        </is>
      </c>
      <c r="BA77" t="inlineStr">
        <is>
          <t/>
        </is>
      </c>
      <c r="BB77" s="2" t="inlineStr">
        <is>
          <t>energiavásárlási megállapodás</t>
        </is>
      </c>
      <c r="BC77" s="2" t="inlineStr">
        <is>
          <t>3</t>
        </is>
      </c>
      <c r="BD77" s="2" t="inlineStr">
        <is>
          <t/>
        </is>
      </c>
      <c r="BE77" t="inlineStr">
        <is>
          <t/>
        </is>
      </c>
      <c r="BF77" s="2" t="inlineStr">
        <is>
          <t>accordo per l'acquisto d'energia elettrica|
accordo di compravendita di energia elettrica</t>
        </is>
      </c>
      <c r="BG77" s="2" t="inlineStr">
        <is>
          <t>3|
3</t>
        </is>
      </c>
      <c r="BH77" s="2" t="inlineStr">
        <is>
          <t xml:space="preserve">|
</t>
        </is>
      </c>
      <c r="BI77" t="inlineStr">
        <is>
          <t>contratto con il quale una persona fisica o giuridica si impegna ad acquistare energia elettrica direttamente da un produttore di energia elettrica</t>
        </is>
      </c>
      <c r="BJ77" s="2" t="inlineStr">
        <is>
          <t>elektros energijos pirkimo sutartis</t>
        </is>
      </c>
      <c r="BK77" s="2" t="inlineStr">
        <is>
          <t>3</t>
        </is>
      </c>
      <c r="BL77" s="2" t="inlineStr">
        <is>
          <t/>
        </is>
      </c>
      <c r="BM77" t="inlineStr">
        <is>
          <t>sutartis, pagal kurią fizinis arba juridinis asmuo sutinka iš elektros energijos iš gamintojo tiesiogiai pirkti elektros energiją, o gamintojas – ją parduoti</t>
        </is>
      </c>
      <c r="BN77" s="2" t="inlineStr">
        <is>
          <t>elektroenerģijas pirkuma līgums</t>
        </is>
      </c>
      <c r="BO77" s="2" t="inlineStr">
        <is>
          <t>3</t>
        </is>
      </c>
      <c r="BP77" s="2" t="inlineStr">
        <is>
          <t/>
        </is>
      </c>
      <c r="BQ77" t="inlineStr">
        <is>
          <t>līgums, saskaņā ar kuru persona piekrīt pirkt elektroenerģiju tieši no elektroenerģijas ražotāja</t>
        </is>
      </c>
      <c r="BR77" s="2" t="inlineStr">
        <is>
          <t>PPA|
ftehim dwar ix-xiri tal-enerġija</t>
        </is>
      </c>
      <c r="BS77" s="2" t="inlineStr">
        <is>
          <t>3|
3</t>
        </is>
      </c>
      <c r="BT77" s="2" t="inlineStr">
        <is>
          <t xml:space="preserve">|
</t>
        </is>
      </c>
      <c r="BU77" t="inlineStr">
        <is>
          <t>kuntratt bejn żewġ partijiet, wieħed li jiġġenera l-elettriku (il-venditur) u wieħed li qed ifittex biex jixtri l-enerġija (il-kompratur), li jistabbilixxi t-termini kummerċjali bejn iż-żewġ partijiet, inkluż meta l-proġett se jibda l-operat kummerċjali, l-iskeda għall-forniment tal-elettriku, il-penalitajiet għal sottoforniment, it-termini tal-ħlas, u t-terminazzjoni</t>
        </is>
      </c>
      <c r="BV77" s="2" t="inlineStr">
        <is>
          <t>stroomafnameovereenkomst|
stroomleveringsovereenkomst|
PPA</t>
        </is>
      </c>
      <c r="BW77" s="2" t="inlineStr">
        <is>
          <t>3|
3|
3</t>
        </is>
      </c>
      <c r="BX77" s="2" t="inlineStr">
        <is>
          <t xml:space="preserve">|
|
</t>
        </is>
      </c>
      <c r="BY77" t="inlineStr">
        <is>
          <t>contract tussen een partij die elektriciteit opwekt (de verkoper) en een partij die elektriciteit wil afnemen (de koper) en waarin alle handelsvoorwaarden voor de verkoop van elektriciteit zijn vastgesteld</t>
        </is>
      </c>
      <c r="BZ77" s="2" t="inlineStr">
        <is>
          <t>umowa zakupu energii elektrycznej|
PPA</t>
        </is>
      </c>
      <c r="CA77" s="2" t="inlineStr">
        <is>
          <t>3|
3</t>
        </is>
      </c>
      <c r="CB77" s="2" t="inlineStr">
        <is>
          <t xml:space="preserve">|
</t>
        </is>
      </c>
      <c r="CC77" t="inlineStr">
        <is>
          <t>umowa, na podstawie której dana osoba zgadza się na zakup energii elektrycznej bezpośrednio od producenta energii elektrycznej</t>
        </is>
      </c>
      <c r="CD77" s="2" t="inlineStr">
        <is>
          <t>contrato de aquisição de energia|
contrato de compra de energia|
CAE</t>
        </is>
      </c>
      <c r="CE77" s="2" t="inlineStr">
        <is>
          <t>3|
3|
3</t>
        </is>
      </c>
      <c r="CF77" s="2" t="inlineStr">
        <is>
          <t xml:space="preserve">|
|
</t>
        </is>
      </c>
      <c r="CG77" t="inlineStr">
        <is>
          <t/>
        </is>
      </c>
      <c r="CH77" s="2" t="inlineStr">
        <is>
          <t>contract de achiziție de energie electrică</t>
        </is>
      </c>
      <c r="CI77" s="2" t="inlineStr">
        <is>
          <t>3</t>
        </is>
      </c>
      <c r="CJ77" s="2" t="inlineStr">
        <is>
          <t/>
        </is>
      </c>
      <c r="CK77" t="inlineStr">
        <is>
          <t/>
        </is>
      </c>
      <c r="CL77" s="2" t="inlineStr">
        <is>
          <t>zmluva o nákupe elektriny|
PPA</t>
        </is>
      </c>
      <c r="CM77" s="2" t="inlineStr">
        <is>
          <t>3|
3</t>
        </is>
      </c>
      <c r="CN77" s="2" t="inlineStr">
        <is>
          <t xml:space="preserve">|
</t>
        </is>
      </c>
      <c r="CO77" t="inlineStr">
        <is>
          <t>zmluva medzi dvomi stranami, ktorú uzatvorila strana vyrábajúca elektrickú energiu (predajca) a strana s úmyslom nakupovať elektrickú energiu (kupujúci) a v ktorej sa vymedzujú všetky obchodné podmienky predaja elektrickej energie medzi uvedenými stranami, vrátane okamihu začatia komerčnej prevádzky projektu, harmonogramu dodávky elektrickej energie, sankcií za nedodanie, platobných podmienok a vypovedania zmluvy</t>
        </is>
      </c>
      <c r="CP77" s="2" t="inlineStr">
        <is>
          <t>pogodba o nakupu električne energije</t>
        </is>
      </c>
      <c r="CQ77" s="2" t="inlineStr">
        <is>
          <t>3</t>
        </is>
      </c>
      <c r="CR77" s="2" t="inlineStr">
        <is>
          <t/>
        </is>
      </c>
      <c r="CS77" t="inlineStr">
        <is>
          <t/>
        </is>
      </c>
      <c r="CT77" s="2" t="inlineStr">
        <is>
          <t>energiköpsavtal|
elköpsavtal</t>
        </is>
      </c>
      <c r="CU77" s="2" t="inlineStr">
        <is>
          <t>3|
3</t>
        </is>
      </c>
      <c r="CV77" s="2" t="inlineStr">
        <is>
          <t xml:space="preserve">|
</t>
        </is>
      </c>
      <c r="CW77" t="inlineStr">
        <is>
          <t/>
        </is>
      </c>
    </row>
    <row r="78">
      <c r="A78" s="1" t="str">
        <f>HYPERLINK("https://iate.europa.eu/entry/result/3638665/all", "3638665")</f>
        <v>3638665</v>
      </c>
      <c r="B78" t="inlineStr">
        <is>
          <t>BUSINESS AND COMPETITION</t>
        </is>
      </c>
      <c r="C78" t="inlineStr">
        <is>
          <t>BUSINESS AND COMPETITION|competition|competition law</t>
        </is>
      </c>
      <c r="D78" t="inlineStr">
        <is>
          <t>yes</t>
        </is>
      </c>
      <c r="E78" t="inlineStr">
        <is>
          <t/>
        </is>
      </c>
      <c r="F78" s="2" t="inlineStr">
        <is>
          <t>благосъстояние на потребителите</t>
        </is>
      </c>
      <c r="G78" s="2" t="inlineStr">
        <is>
          <t>2</t>
        </is>
      </c>
      <c r="H78" s="2" t="inlineStr">
        <is>
          <t/>
        </is>
      </c>
      <c r="I78" t="inlineStr">
        <is>
          <t/>
        </is>
      </c>
      <c r="J78" s="2" t="inlineStr">
        <is>
          <t>podmínky pro spotřebitele</t>
        </is>
      </c>
      <c r="K78" s="2" t="inlineStr">
        <is>
          <t>2</t>
        </is>
      </c>
      <c r="L78" s="2" t="inlineStr">
        <is>
          <t/>
        </is>
      </c>
      <c r="M78" t="inlineStr">
        <is>
          <t/>
        </is>
      </c>
      <c r="N78" t="inlineStr">
        <is>
          <t/>
        </is>
      </c>
      <c r="O78" t="inlineStr">
        <is>
          <t/>
        </is>
      </c>
      <c r="P78" t="inlineStr">
        <is>
          <t/>
        </is>
      </c>
      <c r="Q78" t="inlineStr">
        <is>
          <t/>
        </is>
      </c>
      <c r="R78" t="inlineStr">
        <is>
          <t/>
        </is>
      </c>
      <c r="S78" t="inlineStr">
        <is>
          <t/>
        </is>
      </c>
      <c r="T78" t="inlineStr">
        <is>
          <t/>
        </is>
      </c>
      <c r="U78" t="inlineStr">
        <is>
          <t/>
        </is>
      </c>
      <c r="V78" t="inlineStr">
        <is>
          <t/>
        </is>
      </c>
      <c r="W78" t="inlineStr">
        <is>
          <t/>
        </is>
      </c>
      <c r="X78" t="inlineStr">
        <is>
          <t/>
        </is>
      </c>
      <c r="Y78" t="inlineStr">
        <is>
          <t/>
        </is>
      </c>
      <c r="Z78" s="2" t="inlineStr">
        <is>
          <t>consumer welfare</t>
        </is>
      </c>
      <c r="AA78" s="2" t="inlineStr">
        <is>
          <t>3</t>
        </is>
      </c>
      <c r="AB78" s="2" t="inlineStr">
        <is>
          <t/>
        </is>
      </c>
      <c r="AC78" t="inlineStr">
        <is>
          <t>individual benefits obtained from the
consumption of goods and services</t>
        </is>
      </c>
      <c r="AD78" s="2" t="inlineStr">
        <is>
          <t>bienestar de consumidores</t>
        </is>
      </c>
      <c r="AE78" s="2" t="inlineStr">
        <is>
          <t>2</t>
        </is>
      </c>
      <c r="AF78" s="2" t="inlineStr">
        <is>
          <t/>
        </is>
      </c>
      <c r="AG78" t="inlineStr">
        <is>
          <t/>
        </is>
      </c>
      <c r="AH78" t="inlineStr">
        <is>
          <t/>
        </is>
      </c>
      <c r="AI78" t="inlineStr">
        <is>
          <t/>
        </is>
      </c>
      <c r="AJ78" t="inlineStr">
        <is>
          <t/>
        </is>
      </c>
      <c r="AK78" t="inlineStr">
        <is>
          <t/>
        </is>
      </c>
      <c r="AL78" t="inlineStr">
        <is>
          <t/>
        </is>
      </c>
      <c r="AM78" t="inlineStr">
        <is>
          <t/>
        </is>
      </c>
      <c r="AN78" t="inlineStr">
        <is>
          <t/>
        </is>
      </c>
      <c r="AO78" t="inlineStr">
        <is>
          <t/>
        </is>
      </c>
      <c r="AP78" s="2" t="inlineStr">
        <is>
          <t>bien-être des consommateurs</t>
        </is>
      </c>
      <c r="AQ78" s="2" t="inlineStr">
        <is>
          <t>2</t>
        </is>
      </c>
      <c r="AR78" s="2" t="inlineStr">
        <is>
          <t/>
        </is>
      </c>
      <c r="AS78" t="inlineStr">
        <is>
          <t/>
        </is>
      </c>
      <c r="AT78" t="inlineStr">
        <is>
          <t/>
        </is>
      </c>
      <c r="AU78" t="inlineStr">
        <is>
          <t/>
        </is>
      </c>
      <c r="AV78" t="inlineStr">
        <is>
          <t/>
        </is>
      </c>
      <c r="AW78" t="inlineStr">
        <is>
          <t/>
        </is>
      </c>
      <c r="AX78" s="2" t="inlineStr">
        <is>
          <t>dobrobit potrošača</t>
        </is>
      </c>
      <c r="AY78" s="2" t="inlineStr">
        <is>
          <t>2</t>
        </is>
      </c>
      <c r="AZ78" s="2" t="inlineStr">
        <is>
          <t/>
        </is>
      </c>
      <c r="BA78" t="inlineStr">
        <is>
          <t/>
        </is>
      </c>
      <c r="BB78" t="inlineStr">
        <is>
          <t/>
        </is>
      </c>
      <c r="BC78" t="inlineStr">
        <is>
          <t/>
        </is>
      </c>
      <c r="BD78" t="inlineStr">
        <is>
          <t/>
        </is>
      </c>
      <c r="BE78" t="inlineStr">
        <is>
          <t/>
        </is>
      </c>
      <c r="BF78" s="2" t="inlineStr">
        <is>
          <t>benessere dei consumatori</t>
        </is>
      </c>
      <c r="BG78" s="2" t="inlineStr">
        <is>
          <t>2</t>
        </is>
      </c>
      <c r="BH78" s="2" t="inlineStr">
        <is>
          <t/>
        </is>
      </c>
      <c r="BI78" t="inlineStr">
        <is>
          <t/>
        </is>
      </c>
      <c r="BJ78" t="inlineStr">
        <is>
          <t/>
        </is>
      </c>
      <c r="BK78" t="inlineStr">
        <is>
          <t/>
        </is>
      </c>
      <c r="BL78" t="inlineStr">
        <is>
          <t/>
        </is>
      </c>
      <c r="BM78" t="inlineStr">
        <is>
          <t/>
        </is>
      </c>
      <c r="BN78" t="inlineStr">
        <is>
          <t/>
        </is>
      </c>
      <c r="BO78" t="inlineStr">
        <is>
          <t/>
        </is>
      </c>
      <c r="BP78" t="inlineStr">
        <is>
          <t/>
        </is>
      </c>
      <c r="BQ78" t="inlineStr">
        <is>
          <t/>
        </is>
      </c>
      <c r="BR78" t="inlineStr">
        <is>
          <t/>
        </is>
      </c>
      <c r="BS78" t="inlineStr">
        <is>
          <t/>
        </is>
      </c>
      <c r="BT78" t="inlineStr">
        <is>
          <t/>
        </is>
      </c>
      <c r="BU78" t="inlineStr">
        <is>
          <t/>
        </is>
      </c>
      <c r="BV78" t="inlineStr">
        <is>
          <t/>
        </is>
      </c>
      <c r="BW78" t="inlineStr">
        <is>
          <t/>
        </is>
      </c>
      <c r="BX78" t="inlineStr">
        <is>
          <t/>
        </is>
      </c>
      <c r="BY78" t="inlineStr">
        <is>
          <t/>
        </is>
      </c>
      <c r="BZ78" s="2" t="inlineStr">
        <is>
          <t>dobrobyt konsumenta|
dobrobyt konsumentów</t>
        </is>
      </c>
      <c r="CA78" s="2" t="inlineStr">
        <is>
          <t>2|
2</t>
        </is>
      </c>
      <c r="CB78" s="2" t="inlineStr">
        <is>
          <t xml:space="preserve">|
</t>
        </is>
      </c>
      <c r="CC78" t="inlineStr">
        <is>
          <t>etyczna ocena stanu i życia, w jakim znajduje się konsument; użyteczność czerpana z konsumpcji dóbr i usług</t>
        </is>
      </c>
      <c r="CD78" s="2" t="inlineStr">
        <is>
          <t>bem-estar dos consumidores</t>
        </is>
      </c>
      <c r="CE78" s="2" t="inlineStr">
        <is>
          <t>2</t>
        </is>
      </c>
      <c r="CF78" s="2" t="inlineStr">
        <is>
          <t/>
        </is>
      </c>
      <c r="CG78" t="inlineStr">
        <is>
          <t/>
        </is>
      </c>
      <c r="CH78" s="2" t="inlineStr">
        <is>
          <t>bunăstarea consumatorilor</t>
        </is>
      </c>
      <c r="CI78" s="2" t="inlineStr">
        <is>
          <t>2</t>
        </is>
      </c>
      <c r="CJ78" s="2" t="inlineStr">
        <is>
          <t/>
        </is>
      </c>
      <c r="CK78" t="inlineStr">
        <is>
          <t/>
        </is>
      </c>
      <c r="CL78" s="2" t="inlineStr">
        <is>
          <t>podmienky pre spotrebiteľov</t>
        </is>
      </c>
      <c r="CM78" s="2" t="inlineStr">
        <is>
          <t>2</t>
        </is>
      </c>
      <c r="CN78" s="2" t="inlineStr">
        <is>
          <t/>
        </is>
      </c>
      <c r="CO78" t="inlineStr">
        <is>
          <t/>
        </is>
      </c>
      <c r="CP78" s="2" t="inlineStr">
        <is>
          <t>blaginja potrošnikov</t>
        </is>
      </c>
      <c r="CQ78" s="2" t="inlineStr">
        <is>
          <t>2</t>
        </is>
      </c>
      <c r="CR78" s="2" t="inlineStr">
        <is>
          <t/>
        </is>
      </c>
      <c r="CS78" t="inlineStr">
        <is>
          <t/>
        </is>
      </c>
      <c r="CT78" t="inlineStr">
        <is>
          <t/>
        </is>
      </c>
      <c r="CU78" t="inlineStr">
        <is>
          <t/>
        </is>
      </c>
      <c r="CV78" t="inlineStr">
        <is>
          <t/>
        </is>
      </c>
      <c r="CW78" t="inlineStr">
        <is>
          <t/>
        </is>
      </c>
    </row>
    <row r="79">
      <c r="A79" s="1" t="str">
        <f>HYPERLINK("https://iate.europa.eu/entry/result/3639046/all", "3639046")</f>
        <v>3639046</v>
      </c>
      <c r="B79" t="inlineStr">
        <is>
          <t>ENERGY;TRADE</t>
        </is>
      </c>
      <c r="C79" t="inlineStr">
        <is>
          <t>ENERGY|energy policy|energy policy|energy audit|energy production;TRADE|distributive trades|distributive trades|wholesale trade</t>
        </is>
      </c>
      <c r="D79" t="inlineStr">
        <is>
          <t>yes</t>
        </is>
      </c>
      <c r="E79" t="inlineStr">
        <is>
          <t/>
        </is>
      </c>
      <c r="F79" t="inlineStr">
        <is>
          <t/>
        </is>
      </c>
      <c r="G79" t="inlineStr">
        <is>
          <t/>
        </is>
      </c>
      <c r="H79" t="inlineStr">
        <is>
          <t/>
        </is>
      </c>
      <c r="I79" t="inlineStr">
        <is>
          <t/>
        </is>
      </c>
      <c r="J79" s="2" t="inlineStr">
        <is>
          <t>platforma pro důvěrné informace</t>
        </is>
      </c>
      <c r="K79" s="2" t="inlineStr">
        <is>
          <t>2</t>
        </is>
      </c>
      <c r="L79" s="2" t="inlineStr">
        <is>
          <t>proposed</t>
        </is>
      </c>
      <c r="M79" t="inlineStr">
        <is>
          <t/>
        </is>
      </c>
      <c r="N79" s="2" t="inlineStr">
        <is>
          <t>platform for intern viden|
IIP</t>
        </is>
      </c>
      <c r="O79" s="2" t="inlineStr">
        <is>
          <t>3|
3</t>
        </is>
      </c>
      <c r="P79" s="2" t="inlineStr">
        <is>
          <t xml:space="preserve">|
</t>
        </is>
      </c>
      <c r="Q79" t="inlineStr">
        <is>
          <t>person, der er registreret i henhold til forordning xxx til på vegne af markedsdeltagere at udøve virksomhed, der består i at drive en platform til offentliggørelse af intern viden og til indberetning af offentliggjort intern viden til agenturet</t>
        </is>
      </c>
      <c r="R79" t="inlineStr">
        <is>
          <t/>
        </is>
      </c>
      <c r="S79" t="inlineStr">
        <is>
          <t/>
        </is>
      </c>
      <c r="T79" t="inlineStr">
        <is>
          <t/>
        </is>
      </c>
      <c r="U79" t="inlineStr">
        <is>
          <t/>
        </is>
      </c>
      <c r="V79" s="2" t="inlineStr">
        <is>
          <t>πλατφόρμα προνομιακών πληροφοριών|
IIP</t>
        </is>
      </c>
      <c r="W79" s="2" t="inlineStr">
        <is>
          <t>3|
3</t>
        </is>
      </c>
      <c r="X79" s="2" t="inlineStr">
        <is>
          <t xml:space="preserve">|
</t>
        </is>
      </c>
      <c r="Y79" t="inlineStr">
        <is>
          <t>πρόσωπο εγγεγραμμένο δυνάμει του κανονισμού ΧΧΧ για την παροχή της υπηρεσίας λειτουργίας πλατφόρμας για τη δημοσιοποίηση προνομιακών πληροφοριών και για τη γνωστοποίηση δημοσιοποιημένων προνομιακών πληροφοριών στον Οργανισμό για λογαριασμό συμμετεχόντων στην αγορά</t>
        </is>
      </c>
      <c r="Z79" s="2" t="inlineStr">
        <is>
          <t>IIP|
inside information platform</t>
        </is>
      </c>
      <c r="AA79" s="2" t="inlineStr">
        <is>
          <t>3|
3</t>
        </is>
      </c>
      <c r="AB79" s="2" t="inlineStr">
        <is>
          <t xml:space="preserve">|
</t>
        </is>
      </c>
      <c r="AC79" t="inlineStr">
        <is>
          <t>person registered under Regulation xxx to provide the service of operating a platform for the disclosure of inside information and for the reporting of disclosed inside information to the Agency on behalf of market participants</t>
        </is>
      </c>
      <c r="AD79" s="2" t="inlineStr">
        <is>
          <t>plataforma de información privilegiada|
PIP</t>
        </is>
      </c>
      <c r="AE79" s="2" t="inlineStr">
        <is>
          <t>3|
3</t>
        </is>
      </c>
      <c r="AF79" s="2" t="inlineStr">
        <is>
          <t xml:space="preserve">|
</t>
        </is>
      </c>
      <c r="AG79" t="inlineStr">
        <is>
          <t>Persona registrada de conformidad con lo dispuesto en la propuesta de
Reglamento a efectos de proveer el servicio de gestión de una plataforma
 para la divulgación de información privilegiada y la notificación a la 
Agencia, en nombre de los participantes en el mercado, de la información
 privilegiada divulgada.</t>
        </is>
      </c>
      <c r="AH79" s="2" t="inlineStr">
        <is>
          <t>siseteabeplatvorm</t>
        </is>
      </c>
      <c r="AI79" s="2" t="inlineStr">
        <is>
          <t>3</t>
        </is>
      </c>
      <c r="AJ79" s="2" t="inlineStr">
        <is>
          <t/>
        </is>
      </c>
      <c r="AK79" t="inlineStr">
        <is>
          <t>määruse XXX alusel registreeritud isik, kes osutab
 ametile turuosaliste nimel siseteabe avalikustamise ja avalikustatud siseteabest 
 teatamise platvormi haldamise teenust</t>
        </is>
      </c>
      <c r="AL79" s="2" t="inlineStr">
        <is>
          <t>sisäpiiritietoalusta</t>
        </is>
      </c>
      <c r="AM79" s="2" t="inlineStr">
        <is>
          <t>3</t>
        </is>
      </c>
      <c r="AN79" s="2" t="inlineStr">
        <is>
          <t/>
        </is>
      </c>
      <c r="AO79" t="inlineStr">
        <is>
          <t>henkilö, joka on rekisteröity tämän asetuksen nojalla tarjoamaan palvelua sisäpiiritiedon julkistamiseksi ja julkistetun sisäpiiritiedon ilmoittamiseksi virastolle markkinaosapuolten puolesta</t>
        </is>
      </c>
      <c r="AP79" t="inlineStr">
        <is>
          <t/>
        </is>
      </c>
      <c r="AQ79" t="inlineStr">
        <is>
          <t/>
        </is>
      </c>
      <c r="AR79" t="inlineStr">
        <is>
          <t/>
        </is>
      </c>
      <c r="AS79" t="inlineStr">
        <is>
          <t/>
        </is>
      </c>
      <c r="AT79" t="inlineStr">
        <is>
          <t/>
        </is>
      </c>
      <c r="AU79" t="inlineStr">
        <is>
          <t/>
        </is>
      </c>
      <c r="AV79" t="inlineStr">
        <is>
          <t/>
        </is>
      </c>
      <c r="AW79" t="inlineStr">
        <is>
          <t/>
        </is>
      </c>
      <c r="AX79" s="2" t="inlineStr">
        <is>
          <t>platforma za objavu povlaštenih informacija</t>
        </is>
      </c>
      <c r="AY79" s="2" t="inlineStr">
        <is>
          <t>3</t>
        </is>
      </c>
      <c r="AZ79" s="2" t="inlineStr">
        <is>
          <t/>
        </is>
      </c>
      <c r="BA79" t="inlineStr">
        <is>
          <t>osoba koja je u skladu s ovom Uredbom registrirana da pruža uslugu upravljanja platformom za objavljivanje povlaštenih informacija i da izvješćuje Agenciju o objavljenim povlaštenim informacijama u ime sudionika na tržištu</t>
        </is>
      </c>
      <c r="BB79" s="2" t="inlineStr">
        <is>
          <t>bennfentes információk közzétételére szolgáló platform</t>
        </is>
      </c>
      <c r="BC79" s="2" t="inlineStr">
        <is>
          <t>3</t>
        </is>
      </c>
      <c r="BD79" s="2" t="inlineStr">
        <is>
          <t/>
        </is>
      </c>
      <c r="BE79" t="inlineStr">
        <is>
          <t/>
        </is>
      </c>
      <c r="BF79" s="2" t="inlineStr">
        <is>
          <t>piattaforma per le informazioni privilegiate|
IIP</t>
        </is>
      </c>
      <c r="BG79" s="2" t="inlineStr">
        <is>
          <t>3|
3</t>
        </is>
      </c>
      <c r="BH79" s="2" t="inlineStr">
        <is>
          <t xml:space="preserve">|
</t>
        </is>
      </c>
      <c r="BI79" t="inlineStr">
        <is>
          <t>persona registrata ai sensi del regolamento xxx per gestire una piattaforma per la comunicazione di informazioni privilegiate e per la segnalazione delle informazioni privilegiate comunicate all'Agenzia per conto degli operatori di mercato</t>
        </is>
      </c>
      <c r="BJ79" s="2" t="inlineStr">
        <is>
          <t>viešai neatskleistos informacijos skelbimo platforma|
VNISP</t>
        </is>
      </c>
      <c r="BK79" s="2" t="inlineStr">
        <is>
          <t>2|
2</t>
        </is>
      </c>
      <c r="BL79" s="2" t="inlineStr">
        <is>
          <t xml:space="preserve">|
</t>
        </is>
      </c>
      <c r="BM79" t="inlineStr">
        <is>
          <t/>
        </is>
      </c>
      <c r="BN79" t="inlineStr">
        <is>
          <t/>
        </is>
      </c>
      <c r="BO79" t="inlineStr">
        <is>
          <t/>
        </is>
      </c>
      <c r="BP79" t="inlineStr">
        <is>
          <t/>
        </is>
      </c>
      <c r="BQ79" t="inlineStr">
        <is>
          <t/>
        </is>
      </c>
      <c r="BR79" s="2" t="inlineStr">
        <is>
          <t>pjattaforma tal-informazzjoni privileġġata</t>
        </is>
      </c>
      <c r="BS79" s="2" t="inlineStr">
        <is>
          <t>3</t>
        </is>
      </c>
      <c r="BT79" s="2" t="inlineStr">
        <is>
          <t/>
        </is>
      </c>
      <c r="BU79" t="inlineStr">
        <is>
          <t>persuna reġistrata skont biex tipprovdi s-servizz ta’ operat ta’ pjattaforma għall-iżvelar tal-informazzjoni privileġġata u r-rappurtar tal-informazzjoni privileġġata żvelata lill-Aġenzija f’isem il-parteċipanti fis-suq</t>
        </is>
      </c>
      <c r="BV79" t="inlineStr">
        <is>
          <t/>
        </is>
      </c>
      <c r="BW79" t="inlineStr">
        <is>
          <t/>
        </is>
      </c>
      <c r="BX79" t="inlineStr">
        <is>
          <t/>
        </is>
      </c>
      <c r="BY79" t="inlineStr">
        <is>
          <t/>
        </is>
      </c>
      <c r="BZ79" t="inlineStr">
        <is>
          <t/>
        </is>
      </c>
      <c r="CA79" t="inlineStr">
        <is>
          <t/>
        </is>
      </c>
      <c r="CB79" t="inlineStr">
        <is>
          <t/>
        </is>
      </c>
      <c r="CC79" t="inlineStr">
        <is>
          <t/>
        </is>
      </c>
      <c r="CD79" s="2" t="inlineStr">
        <is>
          <t>IIP|
plataforma de informação privilegiada</t>
        </is>
      </c>
      <c r="CE79" s="2" t="inlineStr">
        <is>
          <t>3|
3</t>
        </is>
      </c>
      <c r="CF79" s="2" t="inlineStr">
        <is>
          <t xml:space="preserve">|
</t>
        </is>
      </c>
      <c r="CG79" t="inlineStr">
        <is>
          <t/>
        </is>
      </c>
      <c r="CH79" s="2" t="inlineStr">
        <is>
          <t>platformă de publicare a informaţiilor privilegiate</t>
        </is>
      </c>
      <c r="CI79" s="2" t="inlineStr">
        <is>
          <t>3</t>
        </is>
      </c>
      <c r="CJ79" s="2" t="inlineStr">
        <is>
          <t/>
        </is>
      </c>
      <c r="CK79" t="inlineStr">
        <is>
          <t/>
        </is>
      </c>
      <c r="CL79" s="2" t="inlineStr">
        <is>
          <t>platforma dôverných informácií</t>
        </is>
      </c>
      <c r="CM79" s="2" t="inlineStr">
        <is>
          <t>3</t>
        </is>
      </c>
      <c r="CN79" s="2" t="inlineStr">
        <is>
          <t>proposed</t>
        </is>
      </c>
      <c r="CO79" t="inlineStr">
        <is>
          <t>subjekt registrovaný na poskytovanie služieb v súvislosti s prevádzkovaním platformy na zverejňovanie &lt;a href="https://iate.europa.eu/entry/result/1442734/sk" target="_blank"&gt;dôverných informácií&lt;/a&gt; a oznamovanie zverejnených dôverných informácií príslušnej agentúre v mene &lt;a href="https://iate.europa.eu/entry/result/272070/sk" target="_blank"&gt;účastníkov trhu&lt;/a&gt;</t>
        </is>
      </c>
      <c r="CP79" t="inlineStr">
        <is>
          <t/>
        </is>
      </c>
      <c r="CQ79" t="inlineStr">
        <is>
          <t/>
        </is>
      </c>
      <c r="CR79" t="inlineStr">
        <is>
          <t/>
        </is>
      </c>
      <c r="CS79" t="inlineStr">
        <is>
          <t/>
        </is>
      </c>
      <c r="CT79" s="2" t="inlineStr">
        <is>
          <t>plattform för insiderinformation|
IIP</t>
        </is>
      </c>
      <c r="CU79" s="2" t="inlineStr">
        <is>
          <t>3|
3</t>
        </is>
      </c>
      <c r="CV79" s="2" t="inlineStr">
        <is>
          <t xml:space="preserve">|
</t>
        </is>
      </c>
      <c r="CW79" t="inlineStr">
        <is>
          <t>person som är registrerad enligt denna förordning för att tillhandahålla tjänsten att driva en plattform för offentliggörande av insiderinformation och för rapportering av offentliggjord insiderinformation till byrån för marknadsaktörernas räkning</t>
        </is>
      </c>
    </row>
    <row r="80">
      <c r="A80" s="1" t="str">
        <f>HYPERLINK("https://iate.europa.eu/entry/result/1585874/all", "1585874")</f>
        <v>1585874</v>
      </c>
      <c r="B80" t="inlineStr">
        <is>
          <t>TRANSPORT;ENVIRONMENT</t>
        </is>
      </c>
      <c r="C80" t="inlineStr">
        <is>
          <t>TRANSPORT;ENVIRONMENT</t>
        </is>
      </c>
      <c r="D80" t="inlineStr">
        <is>
          <t>yes</t>
        </is>
      </c>
      <c r="E80" t="inlineStr">
        <is>
          <t/>
        </is>
      </c>
      <c r="F80" s="2" t="inlineStr">
        <is>
          <t>устойчива мобилност</t>
        </is>
      </c>
      <c r="G80" s="2" t="inlineStr">
        <is>
          <t>3</t>
        </is>
      </c>
      <c r="H80" s="2" t="inlineStr">
        <is>
          <t/>
        </is>
      </c>
      <c r="I80" t="inlineStr">
        <is>
          <t>способността да бъдат посрещнати нуждите на обществото от свободно движение, достъп, комуникации, търговия и установяване на отношения, без да бъдат жертвани други основни човешки или екологични ценности нито днес, нито в бъдещето</t>
        </is>
      </c>
      <c r="J80" s="2" t="inlineStr">
        <is>
          <t>udržitelná mobilita</t>
        </is>
      </c>
      <c r="K80" s="2" t="inlineStr">
        <is>
          <t>3</t>
        </is>
      </c>
      <c r="L80" s="2" t="inlineStr">
        <is>
          <t/>
        </is>
      </c>
      <c r="M80" t="inlineStr">
        <is>
          <t/>
        </is>
      </c>
      <c r="N80" s="2" t="inlineStr">
        <is>
          <t>bæredygtig mobilitet</t>
        </is>
      </c>
      <c r="O80" s="2" t="inlineStr">
        <is>
          <t>3</t>
        </is>
      </c>
      <c r="P80" s="2" t="inlineStr">
        <is>
          <t/>
        </is>
      </c>
      <c r="Q80" t="inlineStr">
        <is>
          <t>trafik og transport, der ikke forringer helbredet og livskvaliteten for nogen del af samfundet, hverken i dag eller i fremtiden, og som ikke efterlader langtidsvirkninger, der fører til en fattigere verden for kommende generationer</t>
        </is>
      </c>
      <c r="R80" s="2" t="inlineStr">
        <is>
          <t>nachhaltige Mobilität</t>
        </is>
      </c>
      <c r="S80" s="2" t="inlineStr">
        <is>
          <t>3</t>
        </is>
      </c>
      <c r="T80" s="2" t="inlineStr">
        <is>
          <t/>
        </is>
      </c>
      <c r="U80" t="inlineStr">
        <is>
          <t>Befriedigung der aktuellen und künftigen Mobilitätsbedürfnisse des Individualverkehrs und des Güterverkehrs auf nachhaltige Weise, d.h. mit möglichst geringen Emissionen, möglichst geringem Ressourcenverbrauch etc.</t>
        </is>
      </c>
      <c r="V80" s="2" t="inlineStr">
        <is>
          <t>βιώσιμη κινητικότητα</t>
        </is>
      </c>
      <c r="W80" s="2" t="inlineStr">
        <is>
          <t>4</t>
        </is>
      </c>
      <c r="X80" s="2" t="inlineStr">
        <is>
          <t/>
        </is>
      </c>
      <c r="Y80" t="inlineStr">
        <is>
          <t/>
        </is>
      </c>
      <c r="Z80" s="2" t="inlineStr">
        <is>
          <t>sustainable mobility|
sustainable and smart mobility</t>
        </is>
      </c>
      <c r="AA80" s="2" t="inlineStr">
        <is>
          <t>3|
1</t>
        </is>
      </c>
      <c r="AB80" s="2" t="inlineStr">
        <is>
          <t xml:space="preserve">|
</t>
        </is>
      </c>
      <c r="AC80" t="inlineStr">
        <is>
          <t>ability of members of a society to move freely, gain access, communicate, trade and establish relationships without sacrificing other essential human or ecological values, today or in the future</t>
        </is>
      </c>
      <c r="AD80" s="2" t="inlineStr">
        <is>
          <t>movilidad sostenible</t>
        </is>
      </c>
      <c r="AE80" s="2" t="inlineStr">
        <is>
          <t>3</t>
        </is>
      </c>
      <c r="AF80" s="2" t="inlineStr">
        <is>
          <t/>
        </is>
      </c>
      <c r="AG80" t="inlineStr">
        <is>
          <t>Desplazamiento o transporte de personas y cosas a través de medios de locomoción de bajo coste social, ambiental y energético.</t>
        </is>
      </c>
      <c r="AH80" s="2" t="inlineStr">
        <is>
          <t>säästev liikuvus|
kestlik liikuvus</t>
        </is>
      </c>
      <c r="AI80" s="2" t="inlineStr">
        <is>
          <t>3|
3</t>
        </is>
      </c>
      <c r="AJ80" s="2" t="inlineStr">
        <is>
          <t>|
preferred</t>
        </is>
      </c>
      <c r="AK80" t="inlineStr">
        <is>
          <t>liikuvuse lahutamine selle kahjulikest mõjudest</t>
        </is>
      </c>
      <c r="AL80" s="2" t="inlineStr">
        <is>
          <t>kestävä liikkuvuus</t>
        </is>
      </c>
      <c r="AM80" s="2" t="inlineStr">
        <is>
          <t>3</t>
        </is>
      </c>
      <c r="AN80" s="2" t="inlineStr">
        <is>
          <t/>
        </is>
      </c>
      <c r="AO80" t="inlineStr">
        <is>
          <t/>
        </is>
      </c>
      <c r="AP80" s="2" t="inlineStr">
        <is>
          <t>mobilité durable|
écomobilité</t>
        </is>
      </c>
      <c r="AQ80" s="2" t="inlineStr">
        <is>
          <t>3|
3</t>
        </is>
      </c>
      <c r="AR80" s="2" t="inlineStr">
        <is>
          <t xml:space="preserve">|
</t>
        </is>
      </c>
      <c r="AS80" t="inlineStr">
        <is>
          <t>recours à
des modes de déplacement compatibles avec les objectifs du développement
durable</t>
        </is>
      </c>
      <c r="AT80" s="2" t="inlineStr">
        <is>
          <t>soghluaisteacht inbhuanaithe</t>
        </is>
      </c>
      <c r="AU80" s="2" t="inlineStr">
        <is>
          <t>3</t>
        </is>
      </c>
      <c r="AV80" s="2" t="inlineStr">
        <is>
          <t/>
        </is>
      </c>
      <c r="AW80" t="inlineStr">
        <is>
          <t/>
        </is>
      </c>
      <c r="AX80" s="2" t="inlineStr">
        <is>
          <t>održiva mobilnost</t>
        </is>
      </c>
      <c r="AY80" s="2" t="inlineStr">
        <is>
          <t>3</t>
        </is>
      </c>
      <c r="AZ80" s="2" t="inlineStr">
        <is>
          <t/>
        </is>
      </c>
      <c r="BA80" t="inlineStr">
        <is>
          <t/>
        </is>
      </c>
      <c r="BB80" s="2" t="inlineStr">
        <is>
          <t>fenntartható mobilitás</t>
        </is>
      </c>
      <c r="BC80" s="2" t="inlineStr">
        <is>
          <t>3</t>
        </is>
      </c>
      <c r="BD80" s="2" t="inlineStr">
        <is>
          <t/>
        </is>
      </c>
      <c r="BE80" t="inlineStr">
        <is>
          <t>az egyéni és közösségi közlekedés biztosítása az alapvető emberi és ökológiai értékek megőrzésével</t>
        </is>
      </c>
      <c r="BF80" s="2" t="inlineStr">
        <is>
          <t>mobilità sostenibile</t>
        </is>
      </c>
      <c r="BG80" s="2" t="inlineStr">
        <is>
          <t>3</t>
        </is>
      </c>
      <c r="BH80" s="2" t="inlineStr">
        <is>
          <t/>
        </is>
      </c>
      <c r="BI80" t="inlineStr">
        <is>
          <t>tipologia di mobilità che consente la libera circolazione delle persone e delle merci, ma con un basso impatto ambientale, basata su modi di trasporto innovativi, compatibili con la salute dell'uomo e il rispetto dell'ambiente</t>
        </is>
      </c>
      <c r="BJ80" s="2" t="inlineStr">
        <is>
          <t>darnus judumas|
tvarus judumas</t>
        </is>
      </c>
      <c r="BK80" s="2" t="inlineStr">
        <is>
          <t>3|
3</t>
        </is>
      </c>
      <c r="BL80" s="2" t="inlineStr">
        <is>
          <t xml:space="preserve">preferred|
</t>
        </is>
      </c>
      <c r="BM80" t="inlineStr">
        <is>
          <t>gebėjimas tenkinti visuomenės poreikius laisvai judėti, turėti prieigą, vykdyti prekybą ir užmegzti santykius neaukojant kitų pagrindinių žmogiškųjų ar ekologinių vertybių dabar ar ateityje</t>
        </is>
      </c>
      <c r="BN80" s="2" t="inlineStr">
        <is>
          <t>ilgtspējīga mobilitāte</t>
        </is>
      </c>
      <c r="BO80" s="2" t="inlineStr">
        <is>
          <t>3</t>
        </is>
      </c>
      <c r="BP80" s="2" t="inlineStr">
        <is>
          <t/>
        </is>
      </c>
      <c r="BQ80" t="inlineStr">
        <is>
          <t>spēja nodrošināt nepieciešamo mobilitāti, mobilitātes vajadzības saskaņojot ar vides aizsardzības, un sociālās aizsardzības principiem tā, lai ilgtermiņā netiktu apdraudēta nākamo paaudžu attīstība</t>
        </is>
      </c>
      <c r="BR80" s="2" t="inlineStr">
        <is>
          <t>mobilità sostenibbli</t>
        </is>
      </c>
      <c r="BS80" s="2" t="inlineStr">
        <is>
          <t>3</t>
        </is>
      </c>
      <c r="BT80" s="2" t="inlineStr">
        <is>
          <t/>
        </is>
      </c>
      <c r="BU80" t="inlineStr">
        <is>
          <t/>
        </is>
      </c>
      <c r="BV80" s="2" t="inlineStr">
        <is>
          <t>duurzame mobiliteit</t>
        </is>
      </c>
      <c r="BW80" s="2" t="inlineStr">
        <is>
          <t>3</t>
        </is>
      </c>
      <c r="BX80" s="2" t="inlineStr">
        <is>
          <t/>
        </is>
      </c>
      <c r="BY80" t="inlineStr">
        <is>
          <t>optimaal maken van de beschikbare infrastructuur (wegen, spoor en water), vervoermiddelen (fiets, openbaar vervoer, auto, e.d.), waarbij wordt gestreefd naar minimale uitstoot van schadelijke gassen, minimale geluidshinder, optimale bereikbaarheid, ruimtelijke kwaliteit, veiligheid, leefomgeving en zekerheid van energievoorziening</t>
        </is>
      </c>
      <c r="BZ80" s="2" t="inlineStr">
        <is>
          <t>mobilność zgodna z zasadami zrównoważonego rozwoju|
zrównoważona mobilność</t>
        </is>
      </c>
      <c r="CA80" s="2" t="inlineStr">
        <is>
          <t>3|
3</t>
        </is>
      </c>
      <c r="CB80" s="2" t="inlineStr">
        <is>
          <t xml:space="preserve">|
</t>
        </is>
      </c>
      <c r="CC80" t="inlineStr">
        <is>
          <t>możliwość zaspokojenia potrzeb społecznych w zakresie swobodnego przemieszczania się, komunikacji, prowadzenia działalności i nawiązywania kontaktów z poszanowaniem podstawowych praw człowieka i zasad ochrony środowiska</t>
        </is>
      </c>
      <c r="CD80" s="2" t="inlineStr">
        <is>
          <t>mobilidade sustentável</t>
        </is>
      </c>
      <c r="CE80" s="2" t="inlineStr">
        <is>
          <t>3</t>
        </is>
      </c>
      <c r="CF80" s="2" t="inlineStr">
        <is>
          <t/>
        </is>
      </c>
      <c r="CG80" t="inlineStr">
        <is>
          <t>Capacidade de dar resposta às necessidades da sociedade de livre deslocação, acesso, comunicação, transação e estabelecimento de relações, sem sacrificar outros valores humanos ou ecológicos essenciais, hoje ou no futuro.</t>
        </is>
      </c>
      <c r="CH80" s="2" t="inlineStr">
        <is>
          <t>mobilitate durabilă</t>
        </is>
      </c>
      <c r="CI80" s="2" t="inlineStr">
        <is>
          <t>3</t>
        </is>
      </c>
      <c r="CJ80" s="2" t="inlineStr">
        <is>
          <t/>
        </is>
      </c>
      <c r="CK80" t="inlineStr">
        <is>
          <t>---</t>
        </is>
      </c>
      <c r="CL80" s="2" t="inlineStr">
        <is>
          <t>udržateľná mobilita</t>
        </is>
      </c>
      <c r="CM80" s="2" t="inlineStr">
        <is>
          <t>3</t>
        </is>
      </c>
      <c r="CN80" s="2" t="inlineStr">
        <is>
          <t/>
        </is>
      </c>
      <c r="CO80" t="inlineStr">
        <is>
          <t/>
        </is>
      </c>
      <c r="CP80" s="2" t="inlineStr">
        <is>
          <t>trajnostna mobilnost</t>
        </is>
      </c>
      <c r="CQ80" s="2" t="inlineStr">
        <is>
          <t>3</t>
        </is>
      </c>
      <c r="CR80" s="2" t="inlineStr">
        <is>
          <t/>
        </is>
      </c>
      <c r="CS80" t="inlineStr">
        <is>
          <t/>
        </is>
      </c>
      <c r="CT80" s="2" t="inlineStr">
        <is>
          <t>hållbar transport|
hållbar mobilitet|
hållbar rörlighet</t>
        </is>
      </c>
      <c r="CU80" s="2" t="inlineStr">
        <is>
          <t>3|
3|
3</t>
        </is>
      </c>
      <c r="CV80" s="2" t="inlineStr">
        <is>
          <t xml:space="preserve">|
preferred|
</t>
        </is>
      </c>
      <c r="CW80" t="inlineStr">
        <is>
          <t/>
        </is>
      </c>
    </row>
    <row r="81">
      <c r="A81" s="1" t="str">
        <f>HYPERLINK("https://iate.europa.eu/entry/result/1261229/all", "1261229")</f>
        <v>1261229</v>
      </c>
      <c r="B81" t="inlineStr">
        <is>
          <t>TRADE</t>
        </is>
      </c>
      <c r="C81" t="inlineStr">
        <is>
          <t>TRADE|marketing</t>
        </is>
      </c>
      <c r="D81" t="inlineStr">
        <is>
          <t>yes</t>
        </is>
      </c>
      <c r="E81" t="inlineStr">
        <is>
          <t/>
        </is>
      </c>
      <c r="F81" s="2" t="inlineStr">
        <is>
          <t>екологична маркировка</t>
        </is>
      </c>
      <c r="G81" s="2" t="inlineStr">
        <is>
          <t>3</t>
        </is>
      </c>
      <c r="H81" s="2" t="inlineStr">
        <is>
          <t/>
        </is>
      </c>
      <c r="I81" t="inlineStr">
        <is>
          <t>Схема за доказване на ефективността по отношение на някои екологични изисквания.</t>
        </is>
      </c>
      <c r="J81" s="2" t="inlineStr">
        <is>
          <t>environmentální značka|
ekoznačka</t>
        </is>
      </c>
      <c r="K81" s="2" t="inlineStr">
        <is>
          <t>3|
3</t>
        </is>
      </c>
      <c r="L81" s="2" t="inlineStr">
        <is>
          <t xml:space="preserve">preferred|
</t>
        </is>
      </c>
      <c r="M81" t="inlineStr">
        <is>
          <t>tvrzení, které vyjadřuje environmentální
aspekty produktu, procesu nebo obchodníka</t>
        </is>
      </c>
      <c r="N81" s="2" t="inlineStr">
        <is>
          <t>miljømærke</t>
        </is>
      </c>
      <c r="O81" s="2" t="inlineStr">
        <is>
          <t>3</t>
        </is>
      </c>
      <c r="P81" s="2" t="inlineStr">
        <is>
          <t/>
        </is>
      </c>
      <c r="Q81" t="inlineStr">
        <is>
          <t>&lt;a href="https://iate.europa.eu/entry/result/3639142/da" target="_blank"&gt;bæredygtighedsmærke&lt;/a&gt;, der udelukkende eller overvejende dækker miljøaspekter af et produkt, en proces eller en erhvervsdrivende</t>
        </is>
      </c>
      <c r="R81" s="2" t="inlineStr">
        <is>
          <t>Umweltzeichen</t>
        </is>
      </c>
      <c r="S81" s="2" t="inlineStr">
        <is>
          <t>3</t>
        </is>
      </c>
      <c r="T81" s="2" t="inlineStr">
        <is>
          <t/>
        </is>
      </c>
      <c r="U81" t="inlineStr">
        <is>
          <t>System zur Leistungskennzeichnung in Bezug auf bestimmte Umweltaspekte</t>
        </is>
      </c>
      <c r="V81" s="2" t="inlineStr">
        <is>
          <t>περιβαλλοντικό σήμα</t>
        </is>
      </c>
      <c r="W81" s="2" t="inlineStr">
        <is>
          <t>3</t>
        </is>
      </c>
      <c r="X81" s="2" t="inlineStr">
        <is>
          <t/>
        </is>
      </c>
      <c r="Y81" t="inlineStr">
        <is>
          <t>σύστημα αποτύπωσης των επιδόσεων σε ορισμένα περιβαλλοντικά θέματα.</t>
        </is>
      </c>
      <c r="Z81" s="2" t="inlineStr">
        <is>
          <t>environmental labels|
environmental label</t>
        </is>
      </c>
      <c r="AA81" s="2" t="inlineStr">
        <is>
          <t>1|
3</t>
        </is>
      </c>
      <c r="AB81" s="2" t="inlineStr">
        <is>
          <t xml:space="preserve">|
</t>
        </is>
      </c>
      <c r="AC81" t="inlineStr">
        <is>
          <t>&lt;a href="https://iate.europa.eu/entry/result/3639142/en" target="_blank"&gt;sustainability label&lt;/a&gt; covering
solely or predominantly environmental aspects of a product, a process or a trader</t>
        </is>
      </c>
      <c r="AD81" s="2" t="inlineStr">
        <is>
          <t>etiqueta ecológica|
etiqueta medioambiental</t>
        </is>
      </c>
      <c r="AE81" s="2" t="inlineStr">
        <is>
          <t>3|
3</t>
        </is>
      </c>
      <c r="AF81" s="2" t="inlineStr">
        <is>
          <t xml:space="preserve">|
</t>
        </is>
      </c>
      <c r="AG81" t="inlineStr">
        <is>
          <t>&lt;a href="https://iate.europa.eu/entry/result/3639142/es" target="_blank"&gt;Etiqueta de sostenibilidad&lt;/a&gt; que abarca solo o predominantemente los aspectos medioambientales de un producto, proceso u operador.</t>
        </is>
      </c>
      <c r="AH81" s="2" t="inlineStr">
        <is>
          <t>keskkonnamärgis</t>
        </is>
      </c>
      <c r="AI81" s="2" t="inlineStr">
        <is>
          <t>3</t>
        </is>
      </c>
      <c r="AJ81" s="2" t="inlineStr">
        <is>
          <t/>
        </is>
      </c>
      <c r="AK81" t="inlineStr">
        <is>
          <t>&lt;a href="https://iate.europa.eu/entry/result/3639142/et" target="_blank"&gt;kestlikkusmärgis&lt;/a&gt;, mis hõlmab ainult või peamiselt toote, protsessi
 või kaupleja keskkonnaaspekte</t>
        </is>
      </c>
      <c r="AL81" s="2" t="inlineStr">
        <is>
          <t>ympäristömerkki</t>
        </is>
      </c>
      <c r="AM81" s="2" t="inlineStr">
        <is>
          <t>3</t>
        </is>
      </c>
      <c r="AN81" s="2" t="inlineStr">
        <is>
          <t/>
        </is>
      </c>
      <c r="AO81" t="inlineStr">
        <is>
          <t>&lt;a href="https://iate.europa.eu/entry/result/3639142/fi" target="_blank"&gt;kestävyysmerkintä&lt;/a&gt;, joka kattaa ainoastaan tai pääasiassa tuotteen, prosessin tai elinkeinonharjoittajan ympäristönäkökohdat</t>
        </is>
      </c>
      <c r="AP81" s="2" t="inlineStr">
        <is>
          <t>label environnemental</t>
        </is>
      </c>
      <c r="AQ81" s="2" t="inlineStr">
        <is>
          <t>3</t>
        </is>
      </c>
      <c r="AR81" s="2" t="inlineStr">
        <is>
          <t/>
        </is>
      </c>
      <c r="AS81" t="inlineStr">
        <is>
          <t>marque ou allégation relative aux caractéristiques environnementales d'un produit ou service</t>
        </is>
      </c>
      <c r="AT81" s="2" t="inlineStr">
        <is>
          <t>lipéad comhshaoil</t>
        </is>
      </c>
      <c r="AU81" s="2" t="inlineStr">
        <is>
          <t>3</t>
        </is>
      </c>
      <c r="AV81" s="2" t="inlineStr">
        <is>
          <t/>
        </is>
      </c>
      <c r="AW81" t="inlineStr">
        <is>
          <t/>
        </is>
      </c>
      <c r="AX81" t="inlineStr">
        <is>
          <t/>
        </is>
      </c>
      <c r="AY81" t="inlineStr">
        <is>
          <t/>
        </is>
      </c>
      <c r="AZ81" t="inlineStr">
        <is>
          <t/>
        </is>
      </c>
      <c r="BA81" t="inlineStr">
        <is>
          <t/>
        </is>
      </c>
      <c r="BB81" s="2" t="inlineStr">
        <is>
          <t>környezetvédelmi címke</t>
        </is>
      </c>
      <c r="BC81" s="2" t="inlineStr">
        <is>
          <t>3</t>
        </is>
      </c>
      <c r="BD81" s="2" t="inlineStr">
        <is>
          <t/>
        </is>
      </c>
      <c r="BE81" t="inlineStr">
        <is>
          <t/>
        </is>
      </c>
      <c r="BF81" s="2" t="inlineStr">
        <is>
          <t>etichetta ambientale|
etichetta ecologica|
marchio ecologico</t>
        </is>
      </c>
      <c r="BG81" s="2" t="inlineStr">
        <is>
          <t>3|
3|
3</t>
        </is>
      </c>
      <c r="BH81" s="2" t="inlineStr">
        <is>
          <t xml:space="preserve">|
|
</t>
        </is>
      </c>
      <c r="BI81" t="inlineStr">
        <is>
          <t>asserzione che indica gli aspetti ambientali di un prodotto o un servizio</t>
        </is>
      </c>
      <c r="BJ81" s="2" t="inlineStr">
        <is>
          <t>aplinkosauginis ženklas|
ekologinis ženklas</t>
        </is>
      </c>
      <c r="BK81" s="2" t="inlineStr">
        <is>
          <t>3|
3</t>
        </is>
      </c>
      <c r="BL81" s="2" t="inlineStr">
        <is>
          <t xml:space="preserve">|
</t>
        </is>
      </c>
      <c r="BM81" t="inlineStr">
        <is>
          <t>ženklas, padedantis vartotojams atpažinti ekologiškai patikimus, mažiau aplinkai kenkiančius gaminius</t>
        </is>
      </c>
      <c r="BN81" t="inlineStr">
        <is>
          <t/>
        </is>
      </c>
      <c r="BO81" t="inlineStr">
        <is>
          <t/>
        </is>
      </c>
      <c r="BP81" t="inlineStr">
        <is>
          <t/>
        </is>
      </c>
      <c r="BQ81" t="inlineStr">
        <is>
          <t/>
        </is>
      </c>
      <c r="BR81" s="2" t="inlineStr">
        <is>
          <t>tikketta ambjentali</t>
        </is>
      </c>
      <c r="BS81" s="2" t="inlineStr">
        <is>
          <t>3</t>
        </is>
      </c>
      <c r="BT81" s="2" t="inlineStr">
        <is>
          <t/>
        </is>
      </c>
      <c r="BU81" t="inlineStr">
        <is>
          <t>tikketta ta’ sostenibbiltà li tkopri biss jew b’mod predominanti aspetti ambjentali ta’ prodott, proċess jew negozjant</t>
        </is>
      </c>
      <c r="BV81" t="inlineStr">
        <is>
          <t/>
        </is>
      </c>
      <c r="BW81" t="inlineStr">
        <is>
          <t/>
        </is>
      </c>
      <c r="BX81" t="inlineStr">
        <is>
          <t/>
        </is>
      </c>
      <c r="BY81" t="inlineStr">
        <is>
          <t/>
        </is>
      </c>
      <c r="BZ81" t="inlineStr">
        <is>
          <t/>
        </is>
      </c>
      <c r="CA81" t="inlineStr">
        <is>
          <t/>
        </is>
      </c>
      <c r="CB81" t="inlineStr">
        <is>
          <t/>
        </is>
      </c>
      <c r="CC81" t="inlineStr">
        <is>
          <t/>
        </is>
      </c>
      <c r="CD81" s="2" t="inlineStr">
        <is>
          <t>rótulo ambiental</t>
        </is>
      </c>
      <c r="CE81" s="2" t="inlineStr">
        <is>
          <t>3</t>
        </is>
      </c>
      <c r="CF81" s="2" t="inlineStr">
        <is>
          <t/>
        </is>
      </c>
      <c r="CG81" t="inlineStr">
        <is>
          <t>&lt;a href="https://iate.europa.eu/entry/result/3639142/pt" target="_blank"&gt;Rótulo de sustentabilidade&lt;/a&gt; que abrange apenas ou predominantemente os aspetos ambientais de um produto, processo ou profissional.</t>
        </is>
      </c>
      <c r="CH81" s="2" t="inlineStr">
        <is>
          <t>etichetă de mediu</t>
        </is>
      </c>
      <c r="CI81" s="2" t="inlineStr">
        <is>
          <t>3</t>
        </is>
      </c>
      <c r="CJ81" s="2" t="inlineStr">
        <is>
          <t/>
        </is>
      </c>
      <c r="CK81" t="inlineStr">
        <is>
          <t>mecanism cu ajutorul căruia se dovedesc performanțele în raport cu anumite aspecte de mediu</t>
        </is>
      </c>
      <c r="CL81" s="2" t="inlineStr">
        <is>
          <t>environmentálne označovanie</t>
        </is>
      </c>
      <c r="CM81" s="2" t="inlineStr">
        <is>
          <t>3</t>
        </is>
      </c>
      <c r="CN81" s="2" t="inlineStr">
        <is>
          <t/>
        </is>
      </c>
      <c r="CO81" t="inlineStr">
        <is>
          <t>systém, ktorý ukazuje výsledky dosiahnuté v určitých otázkach ochrany životného prostredia</t>
        </is>
      </c>
      <c r="CP81" s="2" t="inlineStr">
        <is>
          <t>okoljski znak</t>
        </is>
      </c>
      <c r="CQ81" s="2" t="inlineStr">
        <is>
          <t>3</t>
        </is>
      </c>
      <c r="CR81" s="2" t="inlineStr">
        <is>
          <t/>
        </is>
      </c>
      <c r="CS81" t="inlineStr">
        <is>
          <t/>
        </is>
      </c>
      <c r="CT81" t="inlineStr">
        <is>
          <t/>
        </is>
      </c>
      <c r="CU81" t="inlineStr">
        <is>
          <t/>
        </is>
      </c>
      <c r="CV81" t="inlineStr">
        <is>
          <t/>
        </is>
      </c>
      <c r="CW81" t="inlineStr">
        <is>
          <t/>
        </is>
      </c>
    </row>
    <row r="82">
      <c r="A82" s="1" t="str">
        <f>HYPERLINK("https://iate.europa.eu/entry/result/924618/all", "924618")</f>
        <v>924618</v>
      </c>
      <c r="B82" t="inlineStr">
        <is>
          <t>TRADE</t>
        </is>
      </c>
      <c r="C82" t="inlineStr">
        <is>
          <t>TRADE|marketing</t>
        </is>
      </c>
      <c r="D82" t="inlineStr">
        <is>
          <t>yes</t>
        </is>
      </c>
      <c r="E82" t="inlineStr">
        <is>
          <t/>
        </is>
      </c>
      <c r="F82" s="2" t="inlineStr">
        <is>
          <t>твърдение за екологосъобразност|
декларация за безвредност за околната среда</t>
        </is>
      </c>
      <c r="G82" s="2" t="inlineStr">
        <is>
          <t>3|
3</t>
        </is>
      </c>
      <c r="H82" s="2" t="inlineStr">
        <is>
          <t xml:space="preserve">|
</t>
        </is>
      </c>
      <c r="I82" t="inlineStr">
        <is>
          <t>в контекста на търговската комуникация, маркетинга или рекламата – декларация, че даден продукт или услуга е екологосъобразен или нанася по-малко щети на околната среда от обичайните продукти от този тип</t>
        </is>
      </c>
      <c r="J82" s="2" t="inlineStr">
        <is>
          <t>environmentální tvrzení</t>
        </is>
      </c>
      <c r="K82" s="2" t="inlineStr">
        <is>
          <t>3</t>
        </is>
      </c>
      <c r="L82" s="2" t="inlineStr">
        <is>
          <t/>
        </is>
      </c>
      <c r="M82" t="inlineStr">
        <is>
          <t>jakékoli sdělení nebo znázornění, které není povinné podle práva Unie ani vnitrostátního práva, včetně textového, obrazového, grafického nebo symbolického znázornění v jakékoli formě, včetně štítků, obchodních značek, názvů společností nebo názvů produktů, v souvislosti s obchodním sdělením, které uvádí nebo naznačuje, že produkt nebo obchodník mají pozitivní nebo žádný dopad na životní prostředí nebo na životní prostředí působí méně škodlivě než jiné produkty nebo obchodníci, nebo že v průběhu času svůj dopad zlepšili</t>
        </is>
      </c>
      <c r="N82" s="2" t="inlineStr">
        <is>
          <t>miljøanprisning|
grøn anprisning</t>
        </is>
      </c>
      <c r="O82" s="2" t="inlineStr">
        <is>
          <t>3|
3</t>
        </is>
      </c>
      <c r="P82" s="2" t="inlineStr">
        <is>
          <t xml:space="preserve">|
</t>
        </is>
      </c>
      <c r="Q82" t="inlineStr">
        <is>
          <t>budskab eller fremstilling, som ikke er obligatorisk i henhold til EU-retten eller national ret, herunder tekst, billeder, grafisk eller symbolsk fremstilling, uanset form, herunder mærker, varemærkenavne, firmanavne eller produktnavne, der bruges i en kommerciel kommunikation, og som angiver eller antyder, at et produkt eller en erhvervsdrivende har en positiv eller ingen indvirkning på miljøet eller er mindre miljøbelastende end andre produkter eller erhvervsdrivende eller har forbedret sin indvirkning over tid</t>
        </is>
      </c>
      <c r="R82" s="2" t="inlineStr">
        <is>
          <t>Umweltinformation|
Umweltaussage</t>
        </is>
      </c>
      <c r="S82" s="2" t="inlineStr">
        <is>
          <t>3|
3</t>
        </is>
      </c>
      <c r="T82" s="2" t="inlineStr">
        <is>
          <t xml:space="preserve">|
</t>
        </is>
      </c>
      <c r="U82" t="inlineStr">
        <is>
          <t/>
        </is>
      </c>
      <c r="V82" s="2" t="inlineStr">
        <is>
          <t>οικολογικός ισχυρισμός</t>
        </is>
      </c>
      <c r="W82" s="2" t="inlineStr">
        <is>
          <t>4</t>
        </is>
      </c>
      <c r="X82" s="2" t="inlineStr">
        <is>
          <t/>
        </is>
      </c>
      <c r="Y82" t="inlineStr">
        <is>
          <t/>
        </is>
      </c>
      <c r="Z82" s="2" t="inlineStr">
        <is>
          <t>environmental claim|
green claim</t>
        </is>
      </c>
      <c r="AA82" s="2" t="inlineStr">
        <is>
          <t>3|
3</t>
        </is>
      </c>
      <c r="AB82" s="2" t="inlineStr">
        <is>
          <t xml:space="preserve">preferred|
</t>
        </is>
      </c>
      <c r="AC82" t="inlineStr">
        <is>
          <t>message or representation, which is not mandatory under Union law or national law, including text, pictorial, graphic or symbolic representation, in any form, including labels, brand names, company names or product names, in the context of a commercial communication, which states or implies that a product or trader has a positive or no impact on the environment or is less damaging to the environment than other products or traders, respectively, or has improved their impact over time</t>
        </is>
      </c>
      <c r="AD82" s="2" t="inlineStr">
        <is>
          <t>alegación medioambiental|
alegación ecológica</t>
        </is>
      </c>
      <c r="AE82" s="2" t="inlineStr">
        <is>
          <t>3|
3</t>
        </is>
      </c>
      <c r="AF82" s="2" t="inlineStr">
        <is>
          <t xml:space="preserve">preferred|
</t>
        </is>
      </c>
      <c r="AG82" t="inlineStr">
        <is>
          <t>Todo mensaje o representación que no sea obligatorio con arreglo al 
Derecho de la Unión o al Derecho nacional, incluida la representación 
textual, pictórica, gráfica o simbólica, en cualquier forma, incluidas 
las etiquetas, las marcas comerciales, los nombres de empresas o los 
nombres de productos, en el contexto de una comunicación comercial, que 
indique o implique que un producto o un comerciante tiene un impacto 
positivo o nulo en el medio ambiente, es menos perjudicial para el medio
 ambiente que otros productos o comerciantes, respectivamente, o ha 
mejorado su impacto a lo largo del tiempo.</t>
        </is>
      </c>
      <c r="AH82" s="2" t="inlineStr">
        <is>
          <t>roheväide|
keskkonnaväide</t>
        </is>
      </c>
      <c r="AI82" s="2" t="inlineStr">
        <is>
          <t>3|
3</t>
        </is>
      </c>
      <c r="AJ82" s="2" t="inlineStr">
        <is>
          <t xml:space="preserve">|
</t>
        </is>
      </c>
      <c r="AK82" t="inlineStr">
        <is>
          <t>kinnitused keskkonnasäästlikkuse kohta, mis viitavad tegevusele, mille puhul väidetakse või luuakse muul viisil mulje, et toode või teenus on keskkonnahoidlik (s.t selle mõju keskkonnale on positiivne) või on keskkonnale vähem kahjulik kui konkureerivad tooted või teenused</t>
        </is>
      </c>
      <c r="AL82" s="2" t="inlineStr">
        <is>
          <t>ympäristöväite|
ympäristöväittämä</t>
        </is>
      </c>
      <c r="AM82" s="2" t="inlineStr">
        <is>
          <t>3|
3</t>
        </is>
      </c>
      <c r="AN82" s="2" t="inlineStr">
        <is>
          <t xml:space="preserve">|
</t>
        </is>
      </c>
      <c r="AO82" t="inlineStr">
        <is>
          <t>menettely, jossa kaupallisen viestinnän, markkinoinnin tai mainonnan yhteydessä annetaan ymmärtää tai muulla tavoin luodaan kuva, että tuote tai palvelu on ympäristöystävällinen eli se vaikuttaa positiivisesti ympäristöön tai vahingoittaa ympäristöä vähemmän kuin kilpaileva tuote tai palvelu</t>
        </is>
      </c>
      <c r="AP82" s="2" t="inlineStr">
        <is>
          <t>allégation environnementale</t>
        </is>
      </c>
      <c r="AQ82" s="2" t="inlineStr">
        <is>
          <t>3</t>
        </is>
      </c>
      <c r="AR82" s="2" t="inlineStr">
        <is>
          <t/>
        </is>
      </c>
      <c r="AS82" t="inlineStr">
        <is>
          <t>un terme (ou une expression) utilisé pour mettre en avant la qualité d’un produit au regard de la protection de l’environnement</t>
        </is>
      </c>
      <c r="AT82" s="2" t="inlineStr">
        <is>
          <t>maíomh comhshaoil</t>
        </is>
      </c>
      <c r="AU82" s="2" t="inlineStr">
        <is>
          <t>3</t>
        </is>
      </c>
      <c r="AV82" s="2" t="inlineStr">
        <is>
          <t/>
        </is>
      </c>
      <c r="AW82" t="inlineStr">
        <is>
          <t/>
        </is>
      </c>
      <c r="AX82" s="2" t="inlineStr">
        <is>
          <t>tvrdnja o prihvatljivosti za okoliš</t>
        </is>
      </c>
      <c r="AY82" s="2" t="inlineStr">
        <is>
          <t>2</t>
        </is>
      </c>
      <c r="AZ82" s="2" t="inlineStr">
        <is>
          <t/>
        </is>
      </c>
      <c r="BA82" t="inlineStr">
        <is>
          <t/>
        </is>
      </c>
      <c r="BB82" s="2" t="inlineStr">
        <is>
          <t>környezeti állítás|
környezetbarát jellegre vonatkozó állítás</t>
        </is>
      </c>
      <c r="BC82" s="2" t="inlineStr">
        <is>
          <t>3|
3</t>
        </is>
      </c>
      <c r="BD82" s="2" t="inlineStr">
        <is>
          <t xml:space="preserve">|
</t>
        </is>
      </c>
      <c r="BE82" t="inlineStr">
        <is>
          <t>termék, szolgáltatás, szervezet környezetet nem károsító jellegére, magatartására utaló közlés</t>
        </is>
      </c>
      <c r="BF82" s="2" t="inlineStr">
        <is>
          <t>autodichiarazione ambientale|
asserzione ambientale</t>
        </is>
      </c>
      <c r="BG82" s="2" t="inlineStr">
        <is>
          <t>3|
3</t>
        </is>
      </c>
      <c r="BH82" s="2" t="inlineStr">
        <is>
          <t xml:space="preserve">|
</t>
        </is>
      </c>
      <c r="BI82" t="inlineStr">
        <is>
          <t>pratica mediante la quale il produttore, importatore o distributore di un prodotto o il fornitore di un servizio suggerisce - o in altro modo dà l'impressione (nell'ambito di una comunicazione commerciale, del marketing o della pubblicità) - che il suo prodotto o servizio abbia un impatto positivo o sia privo di impatto sull'ambiente o sia meno dannoso per l'ambiente rispetto a prodotti o servizi concorrenti</t>
        </is>
      </c>
      <c r="BJ82" s="2" t="inlineStr">
        <is>
          <t>ekologiškumo teiginys|
aplinkosauginis pranešimas</t>
        </is>
      </c>
      <c r="BK82" s="2" t="inlineStr">
        <is>
          <t>3|
3</t>
        </is>
      </c>
      <c r="BL82" s="2" t="inlineStr">
        <is>
          <t>|
admitted</t>
        </is>
      </c>
      <c r="BM82" t="inlineStr">
        <is>
          <t>komerciniais pranešimais, rinkodaros ar reklamos priemonėmis pateikiamas teiginys, kuriuo tiesiogiai arba netiesiogiaisudaromas įspūdis, kad produktas ar paslauga yra ekologiški (t. y. turi teigiamą poveikį aplinkai) arba kenkia jai mažiau nei panašios konkurentų prekės ar paslaugos</t>
        </is>
      </c>
      <c r="BN82" s="2" t="inlineStr">
        <is>
          <t>zaļuma norāde|
vidiskuma norāde</t>
        </is>
      </c>
      <c r="BO82" s="2" t="inlineStr">
        <is>
          <t>2|
2</t>
        </is>
      </c>
      <c r="BP82" s="2" t="inlineStr">
        <is>
          <t xml:space="preserve">|
</t>
        </is>
      </c>
      <c r="BQ82" t="inlineStr">
        <is>
          <t>prakse, kas norāda vai citādi rada iespaidu (komerciāla paziņojuma, tirgvedības vai reklāmas kontekstā), ka prece vai pakalpojums ir videi draudzīgi (t. i., tie pozitīvi ietekmē vidi) vai nodara videi mazāku kaitējumu nekā konkurentu preces vai pakalpojumi</t>
        </is>
      </c>
      <c r="BR82" s="2" t="inlineStr">
        <is>
          <t>asserzjoni ambjentali</t>
        </is>
      </c>
      <c r="BS82" s="2" t="inlineStr">
        <is>
          <t>3</t>
        </is>
      </c>
      <c r="BT82" s="2" t="inlineStr">
        <is>
          <t/>
        </is>
      </c>
      <c r="BU82" t="inlineStr">
        <is>
          <t>komunikazzjoni dwar l-attributi ambjentali ta' prodott, servizz jew organizzazzjoni</t>
        </is>
      </c>
      <c r="BV82" s="2" t="inlineStr">
        <is>
          <t>groene claim|
milieuclaim</t>
        </is>
      </c>
      <c r="BW82" s="2" t="inlineStr">
        <is>
          <t>3|
3</t>
        </is>
      </c>
      <c r="BX82" s="2" t="inlineStr">
        <is>
          <t xml:space="preserve">|
</t>
        </is>
      </c>
      <c r="BY82" t="inlineStr">
        <is>
          <t>boodschap of voorstelling, die niet verplicht is uit hoofde van het Unierecht of het nationale recht, met inbegrip van tekst, beeldende, grafische of symbolische voorstellingen, in welke vorm ook, met inbegrip van labels, merknamen, bedrijfsnamen of productnamen, in de context van een commerciële communicatie, waarin gesteld of verondersteld wordt dat een product of handelaar een positief effect of geen effect op het milieu heeft, dan wel minder schadelijk voor het milieu is dan andere respectievelijke producten of handelaren, of dit effect in de loop der tijd is verbeterd</t>
        </is>
      </c>
      <c r="BZ82" s="2" t="inlineStr">
        <is>
          <t>oświadczenie środowiskowe|
twierdzenie dotyczące ekologiczności (produktu, usługi)</t>
        </is>
      </c>
      <c r="CA82" s="2" t="inlineStr">
        <is>
          <t>3|
2</t>
        </is>
      </c>
      <c r="CB82" s="2" t="inlineStr">
        <is>
          <t xml:space="preserve">|
</t>
        </is>
      </c>
      <c r="CC82" t="inlineStr">
        <is>
          <t>sugerowanie lub w inny sposób stwarzanie wrażenia (w kontekście informacji handlowej, wprowadzania do obrotu lub reklamy), że produkt lub usługa są przyjazne dla środowiska (tj. mają pozytywny wpływ na środowisko naturalne) lub są mniej szkodliwe dla środowiska od konkurencyjnych towarów lub usług</t>
        </is>
      </c>
      <c r="CD82" s="2" t="inlineStr">
        <is>
          <t>alegação ambiental</t>
        </is>
      </c>
      <c r="CE82" s="2" t="inlineStr">
        <is>
          <t>3</t>
        </is>
      </c>
      <c r="CF82" s="2" t="inlineStr">
        <is>
          <t/>
        </is>
      </c>
      <c r="CG82" t="inlineStr">
        <is>
          <t>Informação sobre o impacto ambiental positivo de produtos de consumo aposta nos produtos ou nas suas embalagens ou contida na literatura que os acompanha, e que pode incluir imagens ou símbolos.</t>
        </is>
      </c>
      <c r="CH82" s="2" t="inlineStr">
        <is>
          <t>afirmație legată de mediu</t>
        </is>
      </c>
      <c r="CI82" s="2" t="inlineStr">
        <is>
          <t>3</t>
        </is>
      </c>
      <c r="CJ82" s="2" t="inlineStr">
        <is>
          <t/>
        </is>
      </c>
      <c r="CK82" t="inlineStr">
        <is>
          <t>orice mesaj sau reprezentare care nu este obligatoriu (obligatorie) în temeiul dreptului Uniunii sau al dreptului intern, inclusiv text, imagine, reprezentare grafică sau simbolică, sub orice formă, inclusiv etichete, mărci, denumiri de societăți sau denumiri de produse, în contextul unei comunicări comerciale, care afirmă sau implică faptul că un produs sau un comerciant are un impact pozitiv sau nu are niciun impact asupra mediului sau este mai puțin dăunător pentru mediu decât alte produse sau, respectiv, ați comercianți ori și-a îmbunătățit impactul în timp</t>
        </is>
      </c>
      <c r="CL82" s="2" t="inlineStr">
        <is>
          <t>tvrdenie týkajúce sa životného prostredia</t>
        </is>
      </c>
      <c r="CM82" s="2" t="inlineStr">
        <is>
          <t>3</t>
        </is>
      </c>
      <c r="CN82" s="2" t="inlineStr">
        <is>
          <t/>
        </is>
      </c>
      <c r="CO82" t="inlineStr">
        <is>
          <t>informácia o environmentálnych vlastnostiach výrobku, služby alebo organizácie</t>
        </is>
      </c>
      <c r="CP82" s="2" t="inlineStr">
        <is>
          <t>okoljska trditev|
zelena trditev</t>
        </is>
      </c>
      <c r="CQ82" s="2" t="inlineStr">
        <is>
          <t>3|
3</t>
        </is>
      </c>
      <c r="CR82" s="2" t="inlineStr">
        <is>
          <t xml:space="preserve">preferred|
</t>
        </is>
      </c>
      <c r="CS82" t="inlineStr">
        <is>
          <t>vsako sporočilo ali predstavitev, ki ni obvezna na podlagi prava Unije ali nacionalnega prava, vključno z besedilom, slikovno predstavitvijo, grafično predstavitvijo ali predstavitvijo s simboli v kakršni koli obliki, vključno z oznakami, blagovnimi znamkami, imeni podjetij ali imeni izdelkov, v okviru tržne komunikacije, ki navaja ali namiguje, da ima izdelek ali trgovec pozitiven ali ničelni vpliv na okolje ali je manj škodljiv za okolje od drugih izdelkov oziroma trgovcev ali je svoj vpliv sčasoma izboljšal</t>
        </is>
      </c>
      <c r="CT82" s="2" t="inlineStr">
        <is>
          <t>miljöpåstående</t>
        </is>
      </c>
      <c r="CU82" s="2" t="inlineStr">
        <is>
          <t>3</t>
        </is>
      </c>
      <c r="CV82" s="2" t="inlineStr">
        <is>
          <t/>
        </is>
      </c>
      <c r="CW82" t="inlineStr">
        <is>
          <t/>
        </is>
      </c>
    </row>
    <row r="83">
      <c r="A83" s="1" t="str">
        <f>HYPERLINK("https://iate.europa.eu/entry/result/3578263/all", "3578263")</f>
        <v>3578263</v>
      </c>
      <c r="B83" t="inlineStr">
        <is>
          <t>SOCIAL QUESTIONS;INDUSTRY;ENERGY</t>
        </is>
      </c>
      <c r="C83" t="inlineStr">
        <is>
          <t>SOCIAL QUESTIONS|construction and town planning|housing policy|improvement of housing;INDUSTRY|building and public works;ENERGY|energy policy|energy policy|energy audit|energy efficiency</t>
        </is>
      </c>
      <c r="D83" t="inlineStr">
        <is>
          <t>yes</t>
        </is>
      </c>
      <c r="E83" t="inlineStr">
        <is>
          <t/>
        </is>
      </c>
      <c r="F83" s="2" t="inlineStr">
        <is>
          <t>енергийно обновяване на сгради|
енергийно саниране на сгради|
саниране на сгради</t>
        </is>
      </c>
      <c r="G83" s="2" t="inlineStr">
        <is>
          <t>3|
3|
3</t>
        </is>
      </c>
      <c r="H83" s="2" t="inlineStr">
        <is>
          <t xml:space="preserve">|
|
</t>
        </is>
      </c>
      <c r="I83" t="inlineStr">
        <is>
          <t>процес на модернизиране
на съществуващи сгради с цел намаляване на консумацията на енергия</t>
        </is>
      </c>
      <c r="J83" s="2" t="inlineStr">
        <is>
          <t>renovace budov|
energetická modernizace budov|
energetická renovace budov</t>
        </is>
      </c>
      <c r="K83" s="2" t="inlineStr">
        <is>
          <t>3|
3|
3</t>
        </is>
      </c>
      <c r="L83" s="2" t="inlineStr">
        <is>
          <t xml:space="preserve">|
|
</t>
        </is>
      </c>
      <c r="M83" t="inlineStr">
        <is>
          <t>veškeré druhy renovací budov týkající se energií, včetně izolace pláště 
budovy, tj. zdí, střechy, podlahy, výměny oken, nahrazení zařízení na 
vytápění, chlazení a vaření a instalace výroby energie z obnovitelných 
zdrojů přímo na místě</t>
        </is>
      </c>
      <c r="N83" s="2" t="inlineStr">
        <is>
          <t>energirenovering|
energirenovering af bygninger|
energiopgradering af bygninger</t>
        </is>
      </c>
      <c r="O83" s="2" t="inlineStr">
        <is>
          <t>3|
3|
3</t>
        </is>
      </c>
      <c r="P83" s="2" t="inlineStr">
        <is>
          <t xml:space="preserve">|
|
</t>
        </is>
      </c>
      <c r="Q83" t="inlineStr">
        <is>
          <t>alle former for energirelateret bygningsrenovering, herunder isolering af
klimaskærmen, dvs. vægge, tag, gulv, udskiftning af vinduer, udskiftning af
varme-, køle- og madlavningsapparater og installation af produktion af energi
fra vedvarende kilder på stedet</t>
        </is>
      </c>
      <c r="R83" s="2" t="inlineStr">
        <is>
          <t>Wärmesanierung|
energetische Renovierung von Gebäuden|
thermische Sanierung|
energetische Sanierung|
energetische Gebäudesanierung</t>
        </is>
      </c>
      <c r="S83" s="2" t="inlineStr">
        <is>
          <t>3|
3|
3|
3|
3</t>
        </is>
      </c>
      <c r="T83" s="2" t="inlineStr">
        <is>
          <t xml:space="preserve">|
preferred|
|
|
</t>
        </is>
      </c>
      <c r="U83" t="inlineStr">
        <is>
          <t>Änderungen an bestehenden Gebäuden mit dem Ziel der Verminderung des Energieverbrauchs</t>
        </is>
      </c>
      <c r="V83" s="2" t="inlineStr">
        <is>
          <t>ανακαίνιση κτιρίων|
ενεργειακή ανακαίνιση κτιρίων</t>
        </is>
      </c>
      <c r="W83" s="2" t="inlineStr">
        <is>
          <t>3|
3</t>
        </is>
      </c>
      <c r="X83" s="2" t="inlineStr">
        <is>
          <t xml:space="preserve">|
</t>
        </is>
      </c>
      <c r="Y83" t="inlineStr">
        <is>
          <t>κάθε είδους κτιριακή ανακαίνιση που σχετίζεται με την ενεργειακή απόδοση, π.χ. η μόνωση του κτιριακού κελύφους (δηλ. των τοίχων, της οροφής, του πατώματος), η αντικατάσταση των παραθύρων, η αντικατάσταση των συσκευών θέρμανσης, ψύξης και μαγειρέματος, και η εγκατάσταση επιτόπιας παραγωγής ενέργειας από ανανεώσιμες πηγές</t>
        </is>
      </c>
      <c r="Z83" s="2" t="inlineStr">
        <is>
          <t>energy retrofit|
energy retrofitting of buildings|
energy upgrade of buildings|
building renovation|
energy renovation of buildings</t>
        </is>
      </c>
      <c r="AA83" s="2" t="inlineStr">
        <is>
          <t>3|
3|
3|
2|
3</t>
        </is>
      </c>
      <c r="AB83" s="2" t="inlineStr">
        <is>
          <t xml:space="preserve">|
|
|
|
</t>
        </is>
      </c>
      <c r="AC83" t="inlineStr">
        <is>
          <t>all kinds of energy-related building renovation, including the insulation of the building envelope, that is to say walls, roof, floor, the replacement of windows, the replacement of heating, cooling and cooking appliances, and the installation of on-site production of energy from renewable sources</t>
        </is>
      </c>
      <c r="AD83" s="2" t="inlineStr">
        <is>
          <t>renovación de edificios|
rehabilitación energética de edificios|
renovación energética de edificios</t>
        </is>
      </c>
      <c r="AE83" s="2" t="inlineStr">
        <is>
          <t>3|
3|
3</t>
        </is>
      </c>
      <c r="AF83" s="2" t="inlineStr">
        <is>
          <t xml:space="preserve">|
|
</t>
        </is>
      </c>
      <c r="AG83" t="inlineStr">
        <is>
          <t>Todo tipo de renovación de edificios relacionada con la energía, incluido el aislamiento de la envolvente del edificio, es decir, paredes, tejados, suelo, la sustitución de ventanas, la sustitución de aparatos de calefacción, refrigeración y cocina, y la instalación de producción &lt;i&gt;in situ &lt;/i&gt;de energía renovable.</t>
        </is>
      </c>
      <c r="AH83" s="2" t="inlineStr">
        <is>
          <t>hoonete renoveerimine|
hoonete energiatõhusaks renoveerimine</t>
        </is>
      </c>
      <c r="AI83" s="2" t="inlineStr">
        <is>
          <t>3|
3</t>
        </is>
      </c>
      <c r="AJ83" s="2" t="inlineStr">
        <is>
          <t xml:space="preserve">|
</t>
        </is>
      </c>
      <c r="AK83" t="inlineStr">
        <is>
          <t>renoveerimine, eesmärgiga muuta olemasolevad hooned energia- ja ressursitõhusamaks</t>
        </is>
      </c>
      <c r="AL83" s="2" t="inlineStr">
        <is>
          <t>rakennuksen energiakorjaus|
rakennuksen energiaperuskorjaus|
energiaremontti|
rakennuksen perusparannus</t>
        </is>
      </c>
      <c r="AM83" s="2" t="inlineStr">
        <is>
          <t>3|
3|
3|
3</t>
        </is>
      </c>
      <c r="AN83" s="2" t="inlineStr">
        <is>
          <t xml:space="preserve">|
|
|
</t>
        </is>
      </c>
      <c r="AO83" t="inlineStr">
        <is>
          <t>rakennuksen korjaaminen energiaa säästäväksi</t>
        </is>
      </c>
      <c r="AP83" s="2" t="inlineStr">
        <is>
          <t>rénovation énergétique des bâtiments|
rénovation des bâtiments</t>
        </is>
      </c>
      <c r="AQ83" s="2" t="inlineStr">
        <is>
          <t>3|
3</t>
        </is>
      </c>
      <c r="AR83" s="2" t="inlineStr">
        <is>
          <t xml:space="preserve">|
</t>
        </is>
      </c>
      <c r="AS83" t="inlineStr">
        <is>
          <t>ensemble des travaux à réaliser dans un bâtiment afin de le rendre moins énergivore, tout en respectant des normes et des réglementations</t>
        </is>
      </c>
      <c r="AT83" s="2" t="inlineStr">
        <is>
          <t>aisfheistiú fuinnimh|
athchóiriú fuinnimh foirgneamh|
iarfheistiú fuinnimh</t>
        </is>
      </c>
      <c r="AU83" s="2" t="inlineStr">
        <is>
          <t>3|
3|
3</t>
        </is>
      </c>
      <c r="AV83" s="2" t="inlineStr">
        <is>
          <t xml:space="preserve">|
|
</t>
        </is>
      </c>
      <c r="AW83" t="inlineStr">
        <is>
          <t/>
        </is>
      </c>
      <c r="AX83" s="2" t="inlineStr">
        <is>
          <t>energetska obnova zgrada|
obnova zgrade</t>
        </is>
      </c>
      <c r="AY83" s="2" t="inlineStr">
        <is>
          <t>3|
3</t>
        </is>
      </c>
      <c r="AZ83" s="2" t="inlineStr">
        <is>
          <t xml:space="preserve">|
</t>
        </is>
      </c>
      <c r="BA83" t="inlineStr">
        <is>
          <t>vrste obnove zgrada povezane s energijom, uključujući izolaciju ovojnice zgrade, tj. zidova, krova, poda, zamjenu prozora, zamjenu uređaja za grijanje, hlađenje i kuhanje te uvođenje proizvodnje energije iz obnovljivih izvora na licu mjesta</t>
        </is>
      </c>
      <c r="BB83" s="2" t="inlineStr">
        <is>
          <t>épületek energetikai felújítása</t>
        </is>
      </c>
      <c r="BC83" s="2" t="inlineStr">
        <is>
          <t>3</t>
        </is>
      </c>
      <c r="BD83" s="2" t="inlineStr">
        <is>
          <t/>
        </is>
      </c>
      <c r="BE83" t="inlineStr">
        <is>
          <t/>
        </is>
      </c>
      <c r="BF83" s="2" t="inlineStr">
        <is>
          <t>ristrutturazione edilizia|
riqualificazione energetica di edifici esistenti</t>
        </is>
      </c>
      <c r="BG83" s="2" t="inlineStr">
        <is>
          <t>3|
3</t>
        </is>
      </c>
      <c r="BH83" s="2" t="inlineStr">
        <is>
          <t xml:space="preserve">|
</t>
        </is>
      </c>
      <c r="BI83" t="inlineStr">
        <is>
          <t>tutti i tipi di ristrutturazione edilizia connessi all'energia, compreso l'isolamento dell'involucro edilizio, vale a dire pareti, tetto, pavimento, sostituzione delle finestre, sostituzione degli apparecchi di riscaldamento, raffrescamento e cottura e l'installazione della produzione in loco di energia da fonti rinnovabili</t>
        </is>
      </c>
      <c r="BJ83" s="2" t="inlineStr">
        <is>
          <t>energinė pastatų renovacija|
pastatų renovacija jų energiniam naudingumui didinti</t>
        </is>
      </c>
      <c r="BK83" s="2" t="inlineStr">
        <is>
          <t>3|
3</t>
        </is>
      </c>
      <c r="BL83" s="2" t="inlineStr">
        <is>
          <t xml:space="preserve">|
</t>
        </is>
      </c>
      <c r="BM83" t="inlineStr">
        <is>
          <t>renovacija, atliekama siekiant padidinti pastatų energinį naudingumą​</t>
        </is>
      </c>
      <c r="BN83" s="2" t="inlineStr">
        <is>
          <t>ēku renovācija</t>
        </is>
      </c>
      <c r="BO83" s="2" t="inlineStr">
        <is>
          <t>3</t>
        </is>
      </c>
      <c r="BP83" s="2" t="inlineStr">
        <is>
          <t/>
        </is>
      </c>
      <c r="BQ83" t="inlineStr">
        <is>
          <t/>
        </is>
      </c>
      <c r="BR83" s="2" t="inlineStr">
        <is>
          <t>rinnovazzjoni enerġetika tal-binjiet|
rinnovazzjoni tal-bini</t>
        </is>
      </c>
      <c r="BS83" s="2" t="inlineStr">
        <is>
          <t>3|
3</t>
        </is>
      </c>
      <c r="BT83" s="2" t="inlineStr">
        <is>
          <t xml:space="preserve">|
</t>
        </is>
      </c>
      <c r="BU83" t="inlineStr">
        <is>
          <t>kull tip ta' rinnovazzjoni tal-bini relatata mal-enerġija, inkluż l-iżolazzjoni tal-&lt;a href="https://iate.europa.eu/entry/slideshow/1628498922921/3533199/mt" target="_blank"&gt;involukru tal-bini&lt;/a&gt;, jiġifieri l-ħitan, is-saqaf, l-art, is-sostituzzjoni tat-twieqi u tas-sistemi tat-tisħin u tat-tkessiħ, is-sostituzzjoni tal-apparat tat-tisjir, u l-installazzjoni ta' sistemi għall-produzzjoni fuq il-post tal-enerġija minn sorsi rinnovabbli</t>
        </is>
      </c>
      <c r="BV83" s="2" t="inlineStr">
        <is>
          <t>energierenovatie|
energetische renovatie|
energiebesparende renovatie</t>
        </is>
      </c>
      <c r="BW83" s="2" t="inlineStr">
        <is>
          <t>3|
2|
3</t>
        </is>
      </c>
      <c r="BX83" s="2" t="inlineStr">
        <is>
          <t xml:space="preserve">|
|
</t>
        </is>
      </c>
      <c r="BY83" t="inlineStr">
        <is>
          <t>vernieuwing van bestaande gebouwen met als doel het energieverbruik ervan te verminderen</t>
        </is>
      </c>
      <c r="BZ83" s="2" t="inlineStr">
        <is>
          <t>renowacja energetyczna budynków|
renowacja budynków</t>
        </is>
      </c>
      <c r="CA83" s="2" t="inlineStr">
        <is>
          <t>3|
3</t>
        </is>
      </c>
      <c r="CB83" s="2" t="inlineStr">
        <is>
          <t xml:space="preserve">|
</t>
        </is>
      </c>
      <c r="CC83" t="inlineStr">
        <is>
          <t>prace renowacyjne w budynkach poprawiające ich charakterystykę energetyczną</t>
        </is>
      </c>
      <c r="CD83" s="2" t="inlineStr">
        <is>
          <t>renovação energética dos edifícios</t>
        </is>
      </c>
      <c r="CE83" s="2" t="inlineStr">
        <is>
          <t>3</t>
        </is>
      </c>
      <c r="CF83" s="2" t="inlineStr">
        <is>
          <t/>
        </is>
      </c>
      <c r="CG83" t="inlineStr">
        <is>
          <t>Todos os tipos de renovação de edifícios relacionados com a energia, incluindo o isolamento da envolvente do edifício (paredes, telhado, pavimento), substituição de janelas, substituição de aparelhos de aquecimento, arrefecimento e de cozinha e a instalação de uma produção local de energia a partir de fontes renováveis.</t>
        </is>
      </c>
      <c r="CH83" s="2" t="inlineStr">
        <is>
          <t>renovare a clădirilor|
renovare energetică a clădirilor</t>
        </is>
      </c>
      <c r="CI83" s="2" t="inlineStr">
        <is>
          <t>3|
3</t>
        </is>
      </c>
      <c r="CJ83" s="2" t="inlineStr">
        <is>
          <t xml:space="preserve">|
</t>
        </is>
      </c>
      <c r="CK83" t="inlineStr">
        <is>
          <t/>
        </is>
      </c>
      <c r="CL83" s="2" t="inlineStr">
        <is>
          <t>obnova budovy|
energetická obnova budov</t>
        </is>
      </c>
      <c r="CM83" s="2" t="inlineStr">
        <is>
          <t>3|
3</t>
        </is>
      </c>
      <c r="CN83" s="2" t="inlineStr">
        <is>
          <t xml:space="preserve">|
</t>
        </is>
      </c>
      <c r="CO83" t="inlineStr">
        <is>
          <t>všetky druhy energetickej obnovy budovy vrátane izolácie plášťa budovy, t. j. stien, strechy, podlahy, výmeny okien, výmeny vykurovacích, chladiacich a varných spotrebičov a inštalácie výroby energie z obnoviteľných zdrojov na mieste</t>
        </is>
      </c>
      <c r="CP83" s="2" t="inlineStr">
        <is>
          <t>energetska prenova stavb|
prenova stavb</t>
        </is>
      </c>
      <c r="CQ83" s="2" t="inlineStr">
        <is>
          <t>3|
3</t>
        </is>
      </c>
      <c r="CR83" s="2" t="inlineStr">
        <is>
          <t xml:space="preserve">|
</t>
        </is>
      </c>
      <c r="CS83" t="inlineStr">
        <is>
          <t>vse vrste prenove stavb, povezane z energijo, vključno z izolacijo ovoja stavbe, tj. sten, strehe, tal, zamenjavo oken, zamenjavo naprav za ogrevanje, hlajenje in kuhanje, ter namestitvijo proizvodnje energije iz obnovljivih virov na kraju samem</t>
        </is>
      </c>
      <c r="CT83" s="2" t="inlineStr">
        <is>
          <t>energirenovering|
energieffektiviserande renovering|
energieffktiv renovering</t>
        </is>
      </c>
      <c r="CU83" s="2" t="inlineStr">
        <is>
          <t>3|
3|
3</t>
        </is>
      </c>
      <c r="CV83" s="2" t="inlineStr">
        <is>
          <t xml:space="preserve">|
|
</t>
        </is>
      </c>
      <c r="CW83" t="inlineStr">
        <is>
          <t/>
        </is>
      </c>
    </row>
    <row r="84">
      <c r="A84" s="1" t="str">
        <f>HYPERLINK("https://iate.europa.eu/entry/result/3633792/all", "3633792")</f>
        <v>3633792</v>
      </c>
      <c r="B84" t="inlineStr">
        <is>
          <t>INDUSTRY;ENVIRONMENT;EUROPEAN UNION</t>
        </is>
      </c>
      <c r="C84" t="inlineStr">
        <is>
          <t>INDUSTRY|industrial structures and policy|industrial policy|EU industrial policy;ENVIRONMENT|environmental policy|environmental policy|EU environmental policy;EUROPEAN UNION|European construction|deepening of the European Union</t>
        </is>
      </c>
      <c r="D84" t="inlineStr">
        <is>
          <t>yes</t>
        </is>
      </c>
      <c r="E84" t="inlineStr">
        <is>
          <t/>
        </is>
      </c>
      <c r="F84" s="2" t="inlineStr">
        <is>
          <t>промишлен план на Зеления пакт|
Промишлен план на Зеления пакт за ерата на нулеви нетни емисии</t>
        </is>
      </c>
      <c r="G84" s="2" t="inlineStr">
        <is>
          <t>3|
3</t>
        </is>
      </c>
      <c r="H84" s="2" t="inlineStr">
        <is>
          <t xml:space="preserve">|
</t>
        </is>
      </c>
      <c r="I84" t="inlineStr">
        <is>
          <t>план на ЕС — част от Европейския зелен пакт, който ще проправи пътя към неутралност по отношение на климата и ще даде възможност на
 Европа да поеме водеща роля в световен мащаб в ерата на промишлеността с
 нулеви нетни емисии</t>
        </is>
      </c>
      <c r="J84" s="2" t="inlineStr">
        <is>
          <t>průmyslový plán Zelené dohody pro Evropu|
průmyslový plán Zelené dohody|
Průmyslový plán Zelené dohody pro věk s nulovými čistými emisemi</t>
        </is>
      </c>
      <c r="K84" s="2" t="inlineStr">
        <is>
          <t>3|
3|
3</t>
        </is>
      </c>
      <c r="L84" s="2" t="inlineStr">
        <is>
          <t xml:space="preserve">|
|
</t>
        </is>
      </c>
      <c r="M84" t="inlineStr">
        <is>
          <t>průmyslový plán EU, který je součástí &lt;a href="https://iate.europa.eu/entry/result/3582003/cs" target="_blank"&gt;Zelené dohody pro Evropu&lt;/a&gt;, jež Evropu nasměrovala ke &lt;a href="https://iate.europa.eu/entry/result/3567524/cs" target="_blank"&gt;klimatické neutralitě&lt;/a&gt;, a který Evropě umožní zaujmout celosvětové vedoucí postavení v &lt;a href="https://iate.europa.eu/entry/result/3633795/cs" target="_blank"&gt;průmyslovém věku s nulovými čistými emisemi&lt;/a&gt;</t>
        </is>
      </c>
      <c r="N84" s="2" t="inlineStr">
        <is>
          <t>industriplan for den grønne pagt til nettonultidsalderen|
industriplan for den grønne pagt</t>
        </is>
      </c>
      <c r="O84" s="2" t="inlineStr">
        <is>
          <t>2|
3</t>
        </is>
      </c>
      <c r="P84" s="2" t="inlineStr">
        <is>
          <t xml:space="preserve">|
</t>
        </is>
      </c>
      <c r="Q84" t="inlineStr">
        <is>
          <t>EU-plan, som indgår i den &lt;a href="https://iate.europa.eu/entry/result/3582003/da" target="_blank"&gt;europæiske grønne pagt&lt;/a&gt;, der bringer Europa på rette vej mod &lt;a href="https://iate.europa.eu/entry/result/3567524/da" target="_blank"&gt;klimaneutralitet&lt;/a&gt;, og gør Europa i stand til at føre an på verdensplan i &lt;a href="https://iate.europa.eu/entry/result/3633795/da" target="_blank"&gt;nettonultidsalderen&lt;/a&gt;</t>
        </is>
      </c>
      <c r="R84" s="2" t="inlineStr">
        <is>
          <t>Industrieplan zum Grünen Deal|
Industrieplan zum Grünen Deal für das klimaneutrale Zeitalter</t>
        </is>
      </c>
      <c r="S84" s="2" t="inlineStr">
        <is>
          <t>3|
3</t>
        </is>
      </c>
      <c r="T84" s="2" t="inlineStr">
        <is>
          <t xml:space="preserve">|
</t>
        </is>
      </c>
      <c r="U84" t="inlineStr">
        <is>
          <t/>
        </is>
      </c>
      <c r="V84" s="2" t="inlineStr">
        <is>
          <t>βιομηχανικό σχέδιο της Πράσινης Συμφωνίας για την εποχή των μηδενικών καθαρών εκπομπών|
βιομηχανικό σχέδιο της Πράσινης Συμφωνίας</t>
        </is>
      </c>
      <c r="W84" s="2" t="inlineStr">
        <is>
          <t>3|
3</t>
        </is>
      </c>
      <c r="X84" s="2" t="inlineStr">
        <is>
          <t xml:space="preserve">|
</t>
        </is>
      </c>
      <c r="Y84" t="inlineStr">
        <is>
          <t>ενωσιακό σχέδιο που θα αποτελέσει μέρος της &lt;a href="https://iate.europa.eu/entry/result/3582003/en-el" target="_blank"&gt;Ευρωπαϊκής Πράσινης Συμφωνίας&lt;/a&gt;, η οποία θέτει την Ευρώπη σε πορεία προς την &lt;a href="https://iate.europa.eu/entry/result/3567524/en-el" target="_blank"&gt;κλιματική ουδετερότητα&lt;/a&gt;, και θα επιτρέψει στην Ευρώπη να πρωτοπορήσει παγκοσμίως στη &lt;a href="https://iate.europa.eu/entry/result/3633795/en-el" target="_blank"&gt;βιομηχανική εποχή των μηδενικών καθαρών εκπομπών&lt;time datetime="11.2.2023"&gt; (11.2.2023)&lt;/time&gt;&lt;/a&gt;</t>
        </is>
      </c>
      <c r="Z84" s="2" t="inlineStr">
        <is>
          <t>Green Deal Industrial Plan for the Net-Zero Age|
Net-Zero Industrial Plan|
Green Deal Industrial Plan</t>
        </is>
      </c>
      <c r="AA84" s="2" t="inlineStr">
        <is>
          <t>3|
1|
3</t>
        </is>
      </c>
      <c r="AB84" s="2" t="inlineStr">
        <is>
          <t xml:space="preserve">|
|
</t>
        </is>
      </c>
      <c r="AC84" t="inlineStr">
        <is>
          <t>EU plan that forms part of the &lt;a href="https://iate.europa.eu/entry/result/3582003/en" target="_blank"&gt;European Green Deal&lt;/a&gt;, which sets Europe on the path to &lt;a href="https://iate.europa.eu/entry/result/3567524/en" target="_blank"&gt;climate neutrality&lt;/a&gt;, and will enable Europe to lead the way globally in the
&lt;a href="https://iate.europa.eu/entry/result/3633795/en" target="_blank"&gt;net-zero industrial age&lt;/a&gt;</t>
        </is>
      </c>
      <c r="AD84" t="inlineStr">
        <is>
          <t/>
        </is>
      </c>
      <c r="AE84" t="inlineStr">
        <is>
          <t/>
        </is>
      </c>
      <c r="AF84" t="inlineStr">
        <is>
          <t/>
        </is>
      </c>
      <c r="AG84" t="inlineStr">
        <is>
          <t/>
        </is>
      </c>
      <c r="AH84" s="2" t="inlineStr">
        <is>
          <t>rohelise kokkuleppe tööstuskava kliimaneutraalsuse ajastuks|
rohelise kokkuleppe tööstuskava|
roheleppe tööstuskava</t>
        </is>
      </c>
      <c r="AI84" s="2" t="inlineStr">
        <is>
          <t>3|
3|
3</t>
        </is>
      </c>
      <c r="AJ84" s="2" t="inlineStr">
        <is>
          <t xml:space="preserve">|
|
</t>
        </is>
      </c>
      <c r="AK84" t="inlineStr">
        <is>
          <t>kava, mis on osa Euroopa rohelisest kokkuleppest ning suunab ELi kliimaneutraalsuse saavutamise teele ja võimaldab tal olla maailmas juhtpositsioonil tööstuse nullnetoajastu</t>
        </is>
      </c>
      <c r="AL84" s="2" t="inlineStr">
        <is>
          <t>Vihreän kehityksen teollisuussuunnitelma nettonollan aikakaudelle|
Vihreän kehityksen teollisuussuunnitelma</t>
        </is>
      </c>
      <c r="AM84" s="2" t="inlineStr">
        <is>
          <t>3|
3</t>
        </is>
      </c>
      <c r="AN84" s="2" t="inlineStr">
        <is>
          <t xml:space="preserve">|
</t>
        </is>
      </c>
      <c r="AO84" t="inlineStr">
        <is>
          <t>&lt;a href="https://iate.europa.eu/entry/result/3582003/fi" target="_blank"&gt;Euroopan vihreän kehityksen ohjelmaan&lt;/a&gt;kuuluva suunnitelma, jolla pyritään lisäämään nettonollateknologian ja -energiantuotannon kehittämistä, valmistusta ja käyttöönottoa</t>
        </is>
      </c>
      <c r="AP84" s="2" t="inlineStr">
        <is>
          <t>plan industriel du pacte vert pour l’ère du zéro émission nette|
plan industriel du pacte vert</t>
        </is>
      </c>
      <c r="AQ84" s="2" t="inlineStr">
        <is>
          <t>3|
3</t>
        </is>
      </c>
      <c r="AR84" s="2" t="inlineStr">
        <is>
          <t xml:space="preserve">|
</t>
        </is>
      </c>
      <c r="AS84" t="inlineStr">
        <is>
          <t>plan
 européen faisant partie du &lt;a href="https://iate.europa.eu/entry/result/3582003/fr" target="_blank"&gt;pacte vert pour l'Europe&lt;/a&gt; qui vise à permettre à l’industrie européenne d'atteindre la &lt;a href="https://iate.europa.eu/entry/result/3567524/fr" target="_blank"&gt;neutralité climatique&lt;/a&gt;</t>
        </is>
      </c>
      <c r="AT84" s="2" t="inlineStr">
        <is>
          <t>Plean Tionsclaíoch an Chomhaontaithe Ghlais</t>
        </is>
      </c>
      <c r="AU84" s="2" t="inlineStr">
        <is>
          <t>3</t>
        </is>
      </c>
      <c r="AV84" s="2" t="inlineStr">
        <is>
          <t/>
        </is>
      </c>
      <c r="AW84" t="inlineStr">
        <is>
          <t/>
        </is>
      </c>
      <c r="AX84" s="2" t="inlineStr">
        <is>
          <t>industrijski plan u okviru zelenog plana|
industrijski plan u okviru zelenog plana za doba nulte neto stope emisija</t>
        </is>
      </c>
      <c r="AY84" s="2" t="inlineStr">
        <is>
          <t>3|
3</t>
        </is>
      </c>
      <c r="AZ84" s="2" t="inlineStr">
        <is>
          <t xml:space="preserve">|
</t>
        </is>
      </c>
      <c r="BA84" t="inlineStr">
        <is>
          <t/>
        </is>
      </c>
      <c r="BB84" s="2" t="inlineStr">
        <is>
          <t>zöld megállapodáshoz kapcsolódó ipari terv</t>
        </is>
      </c>
      <c r="BC84" s="2" t="inlineStr">
        <is>
          <t>2</t>
        </is>
      </c>
      <c r="BD84" s="2" t="inlineStr">
        <is>
          <t/>
        </is>
      </c>
      <c r="BE84" t="inlineStr">
        <is>
          <t>az &lt;a href="https://iate.europa.eu/entry/result/3582003/hu" target="_blank"&gt;európai zöld megállapodás&lt;/a&gt; részét képező uniós terv, amely kijelöli az Unió számára a karbonsemlegesséhez vezető utat, és lehetőv teszi Európa számára, hogy globális vezető szerepet vállaljon a nulla nettó kibocsátásra épülő új ipari korszakban</t>
        </is>
      </c>
      <c r="BF84" s="2" t="inlineStr">
        <is>
          <t>piano industriale del Green Deal per l'era a zero emissioni nette|
piano industriale del Green Deal</t>
        </is>
      </c>
      <c r="BG84" s="2" t="inlineStr">
        <is>
          <t>3|
3</t>
        </is>
      </c>
      <c r="BH84" s="2" t="inlineStr">
        <is>
          <t xml:space="preserve">|
</t>
        </is>
      </c>
      <c r="BI84" t="inlineStr">
        <is>
          <t>piano dell'UE che fa parte del &lt;a href="https://iate.europa.eu/entry/result/3582003/it" target="_blank"&gt;Green Deal europeo&lt;/a&gt;, che metterà l'Europa sulla strada della &lt;a href="https://iate.europa.eu/entry/result/3567524/it" target="_blank"&gt;neutralità climatica&lt;/a&gt; e le consentirà di assumere un ruolo guida a livello mondiale nell'era industriale a zero emissioni nette</t>
        </is>
      </c>
      <c r="BJ84" s="2" t="inlineStr">
        <is>
          <t>Žaliojo kurso pramonės planas poveikio klimatui neutralizavimo amžiui|
Žaliojo kurso pramonės planas</t>
        </is>
      </c>
      <c r="BK84" s="2" t="inlineStr">
        <is>
          <t>2|
2</t>
        </is>
      </c>
      <c r="BL84" s="2" t="inlineStr">
        <is>
          <t xml:space="preserve">|
</t>
        </is>
      </c>
      <c r="BM84" t="inlineStr">
        <is>
          <t>į Europos žaliąjį kursą įtrauktas ES planas, kuriuo siekiama neutralizuoti poveikį klimatui sudarant sąlygas pertvarkyti ES pramonę</t>
        </is>
      </c>
      <c r="BN84" s="2" t="inlineStr">
        <is>
          <t>Zaļā kursa industriālais plāns neto nulles emisiju laikmetam|
Zaļā kursa industriālais plāns</t>
        </is>
      </c>
      <c r="BO84" s="2" t="inlineStr">
        <is>
          <t>3|
3</t>
        </is>
      </c>
      <c r="BP84" s="2" t="inlineStr">
        <is>
          <t xml:space="preserve">|
</t>
        </is>
      </c>
      <c r="BQ84" t="inlineStr">
        <is>
          <t/>
        </is>
      </c>
      <c r="BR84" t="inlineStr">
        <is>
          <t/>
        </is>
      </c>
      <c r="BS84" t="inlineStr">
        <is>
          <t/>
        </is>
      </c>
      <c r="BT84" t="inlineStr">
        <is>
          <t/>
        </is>
      </c>
      <c r="BU84" t="inlineStr">
        <is>
          <t/>
        </is>
      </c>
      <c r="BV84" s="2" t="inlineStr">
        <is>
          <t>industrieel plan voor de Green Deal|
industrieel plan voor de Green Deal voor het nettonultijdperk</t>
        </is>
      </c>
      <c r="BW84" s="2" t="inlineStr">
        <is>
          <t>3|
3</t>
        </is>
      </c>
      <c r="BX84" s="2" t="inlineStr">
        <is>
          <t xml:space="preserve">|
</t>
        </is>
      </c>
      <c r="BY84" t="inlineStr">
        <is>
          <t>plan dat deel uitmaakt van de Europese Green Deal waarmee Europa naar &lt;a href="https://iate.europa.eu/entry/result/3567524/nl" target="_blank"&gt;klimaatneutraliteit&lt;/a&gt; streeft en in staat zal zijn wereldwijd het voortouw te nemen in het industriële nettonultijdperk</t>
        </is>
      </c>
      <c r="BZ84" s="2" t="inlineStr">
        <is>
          <t>plan przemysłowy Zielonego Ładu|
Plan przemysłowy Zielonego Ładu na miarę epoki neutralności emisyjnej</t>
        </is>
      </c>
      <c r="CA84" s="2" t="inlineStr">
        <is>
          <t>3|
3</t>
        </is>
      </c>
      <c r="CB84" s="2" t="inlineStr">
        <is>
          <t>|
proposed</t>
        </is>
      </c>
      <c r="CC84" t="inlineStr">
        <is>
          <t>plan UE mający na celu zwiększenie na masową skalę w najbliższym dziesięcioleciu rozwoju technologicznego, wytwarzania i instalacji produktów neutralnych emisyjnie i dostaw energii, a także przyjęcie ogólnounijnego podejścia do tego, jak wspólnie sprostać temu wyzwaniu</t>
        </is>
      </c>
      <c r="CD84" s="2" t="inlineStr">
        <is>
          <t>Plano Industrial do Pacto Ecológico para a Era do Impacto Zero</t>
        </is>
      </c>
      <c r="CE84" s="2" t="inlineStr">
        <is>
          <t>3</t>
        </is>
      </c>
      <c r="CF84" s="2" t="inlineStr">
        <is>
          <t/>
        </is>
      </c>
      <c r="CG84" t="inlineStr">
        <is>
          <t>Plano da UE, parte do Pacto Ecológico Europeu, que traça a via para a neutralidade climática e que permitirá que a Europa ocupe uma posição de liderança, à escala mundial, na era da indústria de impacto zero.</t>
        </is>
      </c>
      <c r="CH84" s="2" t="inlineStr">
        <is>
          <t>Planul industrial al Pactului verde pentru era cu zero emisii nete|
Planul industrial al Pactului verde</t>
        </is>
      </c>
      <c r="CI84" s="2" t="inlineStr">
        <is>
          <t>3|
3</t>
        </is>
      </c>
      <c r="CJ84" s="2" t="inlineStr">
        <is>
          <t xml:space="preserve">|
</t>
        </is>
      </c>
      <c r="CK84" t="inlineStr">
        <is>
          <t/>
        </is>
      </c>
      <c r="CL84" s="2" t="inlineStr">
        <is>
          <t>Priemyselný plán Zelenej dohody|
Priemyselný plán v kontexte Zelenej dohody určený pre vek emisnej neutrálnosti</t>
        </is>
      </c>
      <c r="CM84" s="2" t="inlineStr">
        <is>
          <t>3|
3</t>
        </is>
      </c>
      <c r="CN84" s="2" t="inlineStr">
        <is>
          <t xml:space="preserve">|
</t>
        </is>
      </c>
      <c r="CO84" t="inlineStr">
        <is>
          <t>plán EÚ, ktorý je súčasťou&lt;a href="https://iate.europa.eu/entry/result/3582003/sk" target="_blank"&gt; Európskej zelenej dohody&lt;/a&gt; a ktorým sa doplnia aktivity zamerané na transformáciu priemyslu v kontexte tejto dohody a priemyselnej stratégie EÚ, najmä akčného plánu pre obehové hospodárstvo, pričom najvyššou prioritou je takisto modernizácia a dekarbonizácia energeticky náročných priemyselných odvetví</t>
        </is>
      </c>
      <c r="CP84" s="2" t="inlineStr">
        <is>
          <t>industrijski načrt v okviru zelenega dogovora|
industrijski načrt v okviru zelenega dogovora za neto ničelno dobo</t>
        </is>
      </c>
      <c r="CQ84" s="2" t="inlineStr">
        <is>
          <t>3|
3</t>
        </is>
      </c>
      <c r="CR84" s="2" t="inlineStr">
        <is>
          <t xml:space="preserve">|
</t>
        </is>
      </c>
      <c r="CS84" t="inlineStr">
        <is>
          <t>načrt EU v okviru &lt;a href="https://iate.europa.eu/entry/result/3582003/sl" target="_blank"&gt;evropskega zelenega dogovora&lt;/a&gt;, ki Evropo usmerja na pot do &lt;a href="https://iate.europa.eu/entry/result/3567524/sl" target="_blank"&gt;podnebne nevtralnosti&lt;/a&gt; in ji bo omogočil vodilno vlogo na svetovni ravni v &lt;a href="https://iate.europa.eu/entry/result/3633795/sl" target="_blank"&gt;neto ničelni industrijski dobi&lt;/a&gt;</t>
        </is>
      </c>
      <c r="CT84" s="2" t="inlineStr">
        <is>
          <t>industriplan i den gröna given|
industriplan i den gröna given för nettonollåldern</t>
        </is>
      </c>
      <c r="CU84" s="2" t="inlineStr">
        <is>
          <t>3|
3</t>
        </is>
      </c>
      <c r="CV84" s="2" t="inlineStr">
        <is>
          <t xml:space="preserve">|
</t>
        </is>
      </c>
      <c r="CW84" t="inlineStr">
        <is>
          <t>EU-plan som ingår i &lt;a href="https://iate.europa.eu/entry/result/3582003" target="_blank"&gt;den europeiska gröna given&lt;/a&gt; som leder in EU på vägen mot &lt;a href="https://iate.europa.eu/entry/result/3567524" target="_blank"&gt;klimatneutralitet&lt;/a&gt; och låter EU ta täten globalt i &lt;a href="https://iate.europa.eu/entry/result/3633795" target="_blank"&gt;nettonollåldern&lt;/a&gt;</t>
        </is>
      </c>
    </row>
    <row r="85">
      <c r="A85" s="1" t="str">
        <f>HYPERLINK("https://iate.europa.eu/entry/result/755238/all", "755238")</f>
        <v>755238</v>
      </c>
      <c r="B85" t="inlineStr">
        <is>
          <t>ENVIRONMENT</t>
        </is>
      </c>
      <c r="C85" t="inlineStr">
        <is>
          <t>ENVIRONMENT|environmental policy|environmental policy</t>
        </is>
      </c>
      <c r="D85" t="inlineStr">
        <is>
          <t>yes</t>
        </is>
      </c>
      <c r="E85" t="inlineStr">
        <is>
          <t/>
        </is>
      </c>
      <c r="F85" s="2" t="inlineStr">
        <is>
          <t>устойчивост на околната среда|
екологична устойчивост</t>
        </is>
      </c>
      <c r="G85" s="2" t="inlineStr">
        <is>
          <t>3|
3</t>
        </is>
      </c>
      <c r="H85" s="2" t="inlineStr">
        <is>
          <t xml:space="preserve">|
</t>
        </is>
      </c>
      <c r="I85" t="inlineStr">
        <is>
          <t>от гледна точка на екологията понятието "устойчивост" описва как биологичните системи запазват своето разнообразие и продуктивност във времето, а от гледна точка на човека то изразява потенциала за дългосрочно запазване на благосъстоянието, което от своя страна зависи от благосъстоянието на природата и отговорното използване на природните ресурси</t>
        </is>
      </c>
      <c r="J85" s="2" t="inlineStr">
        <is>
          <t>environmentální udržitelnost|
udržitelnost životního prostředí</t>
        </is>
      </c>
      <c r="K85" s="2" t="inlineStr">
        <is>
          <t>3|
3</t>
        </is>
      </c>
      <c r="L85" s="2" t="inlineStr">
        <is>
          <t xml:space="preserve">|
</t>
        </is>
      </c>
      <c r="M85" t="inlineStr">
        <is>
          <t>stav rovnováhy, kdy jsou přírodní zdroje čerpány způsobem, při kterém
zůstává zachována úroveň fungování ekosystémů na úrovni, jež má trvalý a
dlouhodobě se nezhoršující charakter</t>
        </is>
      </c>
      <c r="N85" s="2" t="inlineStr">
        <is>
          <t>miljømæssig bæredygtighed</t>
        </is>
      </c>
      <c r="O85" s="2" t="inlineStr">
        <is>
          <t>3</t>
        </is>
      </c>
      <c r="P85" s="2" t="inlineStr">
        <is>
          <t/>
        </is>
      </c>
      <c r="Q85" t="inlineStr">
        <is>
          <t>I Bruntlandrapporten er 
&lt;b&gt;bæredygtighed&lt;/b&gt; defineret som det, der "skaffer menneskene og miljøet det bedste uden at skade fremtidige generationers mulighed for dække deres behov" .</t>
        </is>
      </c>
      <c r="R85" s="2" t="inlineStr">
        <is>
          <t>ökologische Nachhaltigkeit</t>
        </is>
      </c>
      <c r="S85" s="2" t="inlineStr">
        <is>
          <t>3</t>
        </is>
      </c>
      <c r="T85" s="2" t="inlineStr">
        <is>
          <t/>
        </is>
      </c>
      <c r="U85" t="inlineStr">
        <is>
          <t>das Ziel, die natürlichen Ressourcen so zu nutzen, dass Natur und Umwelt für die nachfolgenden Generationen erhalten werden; Aufrechterhaltung der ökologischen Tragfähigkeit und Belastbarkeit der Ökosysteme</t>
        </is>
      </c>
      <c r="V85" s="2" t="inlineStr">
        <is>
          <t>περιβαλλοντική αειφορία|
περιβαλλοντική βιωσιμότητα</t>
        </is>
      </c>
      <c r="W85" s="2" t="inlineStr">
        <is>
          <t>3|
3</t>
        </is>
      </c>
      <c r="X85" s="2" t="inlineStr">
        <is>
          <t xml:space="preserve">|
</t>
        </is>
      </c>
      <c r="Y85" t="inlineStr">
        <is>
          <t>προσέγγιση η οποία εξασφαλίζει ότι τα βιολογικά συστήματα παραμένουν διαφοροποιημένα και παραγωγικά μέσω της υπεύθυνης και ενεργούς διαχείρισης και εκμετάλλευσης από τον άνθρωπο σε βάθος χρόνου</t>
        </is>
      </c>
      <c r="Z85" s="2" t="inlineStr">
        <is>
          <t>environmental sustainability</t>
        </is>
      </c>
      <c r="AA85" s="2" t="inlineStr">
        <is>
          <t>3</t>
        </is>
      </c>
      <c r="AB85" s="2" t="inlineStr">
        <is>
          <t/>
        </is>
      </c>
      <c r="AC85" t="inlineStr">
        <is>
          <t>condition of balance, resilience,
and interconnectedness that allows human society to
satisfy its needs while neither exceeding the capacity
of its supporting ecosystems to continue to regenerate
the services necessary to meet those needs nor by our
actions diminishing biological diversity</t>
        </is>
      </c>
      <c r="AD85" s="2" t="inlineStr">
        <is>
          <t>sostenibilidad ambiental|
sostenibilidad medioambiental</t>
        </is>
      </c>
      <c r="AE85" s="2" t="inlineStr">
        <is>
          <t>3|
3</t>
        </is>
      </c>
      <c r="AF85" s="2" t="inlineStr">
        <is>
          <t xml:space="preserve">|
</t>
        </is>
      </c>
      <c r="AG85" t="inlineStr">
        <is>
          <t>Enfoque que garantiza que los sistemas biológicos sigan siendo diversos y productivos mediante la gestión y explotación responsables y activas por parte del ser humano a lo largo del tiempo, de manera que la satisfacción de las necesidades de la presente generación no comprometa la capacidad de las generaciones futuras de satisfacer las suyas.</t>
        </is>
      </c>
      <c r="AH85" s="2" t="inlineStr">
        <is>
          <t>keskkonnakestlikkus|
keskkonnasäästlikkus</t>
        </is>
      </c>
      <c r="AI85" s="2" t="inlineStr">
        <is>
          <t>2|
2</t>
        </is>
      </c>
      <c r="AJ85" s="2" t="inlineStr">
        <is>
          <t xml:space="preserve">|
</t>
        </is>
      </c>
      <c r="AK85" t="inlineStr">
        <is>
          <t/>
        </is>
      </c>
      <c r="AL85" s="2" t="inlineStr">
        <is>
          <t>ympäristökestävyys|
ekologinen kestävyys|
ympäristöllinen kestävyys</t>
        </is>
      </c>
      <c r="AM85" s="2" t="inlineStr">
        <is>
          <t>3|
3|
3</t>
        </is>
      </c>
      <c r="AN85" s="2" t="inlineStr">
        <is>
          <t>|
|
admitted</t>
        </is>
      </c>
      <c r="AO85" t="inlineStr">
        <is>
          <t>toiminta (esimerkiksi luonnonvarojen hyödyntäminen), joka ei
vaaranna luonnon elinvoimaisuutta eikä ihmisten hyvinvointia nyt tai
tulevaisuudessa</t>
        </is>
      </c>
      <c r="AP85" s="2" t="inlineStr">
        <is>
          <t>durabilité environnementale|
viabilité environnementale</t>
        </is>
      </c>
      <c r="AQ85" s="2" t="inlineStr">
        <is>
          <t>3|
3</t>
        </is>
      </c>
      <c r="AR85" s="2" t="inlineStr">
        <is>
          <t xml:space="preserve">|
</t>
        </is>
      </c>
      <c r="AS85" t="inlineStr">
        <is>
          <t>caractéristique de toute activité humaine menée dans une perspective durable sur le plan environnemental, c'est-à-dire en permettant aux sociétés de satisfaire leur besoins tout en assurant une gestion efficace des ressources en vue de les préserver pour les besoins futurs</t>
        </is>
      </c>
      <c r="AT85" s="2" t="inlineStr">
        <is>
          <t>inbhuaine comhshaoil|
inbhuanaitheacht comhshaoil</t>
        </is>
      </c>
      <c r="AU85" s="2" t="inlineStr">
        <is>
          <t>4|
4</t>
        </is>
      </c>
      <c r="AV85" s="2" t="inlineStr">
        <is>
          <t xml:space="preserve">preferred|
</t>
        </is>
      </c>
      <c r="AW85" t="inlineStr">
        <is>
          <t>freastail ar riachtanais chomhaimseartha gan dochar a dhéanamh do chumas na nglúnta atá le teacht an rud céanna a dhéanamh</t>
        </is>
      </c>
      <c r="AX85" s="2" t="inlineStr">
        <is>
          <t>okolišna održivost</t>
        </is>
      </c>
      <c r="AY85" s="2" t="inlineStr">
        <is>
          <t>3</t>
        </is>
      </c>
      <c r="AZ85" s="2" t="inlineStr">
        <is>
          <t/>
        </is>
      </c>
      <c r="BA85" t="inlineStr">
        <is>
          <t>zadovoljavanje potreba u sadašnjosti bez ugrožavanja mogućnosti budućih generacija da zadovolje svoje potrebe</t>
        </is>
      </c>
      <c r="BB85" s="2" t="inlineStr">
        <is>
          <t>környezeti fenntarthatóság</t>
        </is>
      </c>
      <c r="BC85" s="2" t="inlineStr">
        <is>
          <t>3</t>
        </is>
      </c>
      <c r="BD85" s="2" t="inlineStr">
        <is>
          <t/>
        </is>
      </c>
      <c r="BE85" t="inlineStr">
        <is>
          <t>olyan egyensúlyi helyzet, amelyben az emberi társadalom alapvető igényeinek
kielégítése nem haladja meg a környezet eltartó- és tűrőképességét</t>
        </is>
      </c>
      <c r="BF85" s="2" t="inlineStr">
        <is>
          <t>sostenibilità ambientale</t>
        </is>
      </c>
      <c r="BG85" s="2" t="inlineStr">
        <is>
          <t>3</t>
        </is>
      </c>
      <c r="BH85" s="2" t="inlineStr">
        <is>
          <t/>
        </is>
      </c>
      <c r="BI85" t="inlineStr">
        <is>
          <t>condizione di uno sviluppo in grado di assicurare il soddisfacimento dei bisogni della generazione presente senza compromettere la possibilità delle generazioni future di realizzare i propri, utilizzando quindi le risorse naturali ad un ritmo tale che esse possano essere rigenerate naturalmente</t>
        </is>
      </c>
      <c r="BJ85" s="2" t="inlineStr">
        <is>
          <t>tvarumas aplinkos atžvilgiu|
aplinkos tvarumas|
aplinkosauginis tvarumas</t>
        </is>
      </c>
      <c r="BK85" s="2" t="inlineStr">
        <is>
          <t>3|
3|
3</t>
        </is>
      </c>
      <c r="BL85" s="2" t="inlineStr">
        <is>
          <t xml:space="preserve">|
|
</t>
        </is>
      </c>
      <c r="BM85" t="inlineStr">
        <is>
          <t>metodas, padedantis užtikrinti, kad žmonės atsakingai ir aktyviai valdytų ir naudotų biologines sistemas, kad jos ir ateityje išlaikytų įvairovę ir produktyvumą</t>
        </is>
      </c>
      <c r="BN85" s="2" t="inlineStr">
        <is>
          <t>vides ilgtspēja|
vidiskā ilgtspēja</t>
        </is>
      </c>
      <c r="BO85" s="2" t="inlineStr">
        <is>
          <t>3|
3</t>
        </is>
      </c>
      <c r="BP85" s="2" t="inlineStr">
        <is>
          <t>|
preferred</t>
        </is>
      </c>
      <c r="BQ85" t="inlineStr">
        <is>
          <t>stāvoklis, kurā bioloģiskās sistēmas ilgtermiņā spēj saglabāt savu daudzveidību un produktivitāti, vienlaikus apmierinot cilvēka vajadzības, pateicoties saprātīgai cilvēka īstenotai apsaimniekošanai un izmantošanai</t>
        </is>
      </c>
      <c r="BR85" s="2" t="inlineStr">
        <is>
          <t>sostenibbiltà ambjentali</t>
        </is>
      </c>
      <c r="BS85" s="2" t="inlineStr">
        <is>
          <t>3</t>
        </is>
      </c>
      <c r="BT85" s="2" t="inlineStr">
        <is>
          <t/>
        </is>
      </c>
      <c r="BU85" t="inlineStr">
        <is>
          <t>kundizzjoni ta' bilanċ, reżiljenza u interkonnettività li tippermetti lis-soċjetà umana tissodisfa l-bżonnijiet tagħha, u dan mingħajr ma teċċedi l-kapaċità tal-ekosistemi li jappoġġawha sabiex dawn ikunu jistgħu jirriġeneraw s-servizzi meħtieġa biex jintlaħqu dawn il-bżonnijiet u mingħajr ma titnaqqas id-diversità bijoloġika</t>
        </is>
      </c>
      <c r="BV85" s="2" t="inlineStr">
        <is>
          <t>ecologische duurzaamheid|
milieuduurzaamheid</t>
        </is>
      </c>
      <c r="BW85" s="2" t="inlineStr">
        <is>
          <t>3|
3</t>
        </is>
      </c>
      <c r="BX85" s="2" t="inlineStr">
        <is>
          <t xml:space="preserve">|
</t>
        </is>
      </c>
      <c r="BY85" t="inlineStr">
        <is>
          <t>methode om het behoud van de
diversiteit en productiviteit van
ecosystemen te waarborgen door middel
van langdurig verantwoord en actief menselijk beheer
en gebruik</t>
        </is>
      </c>
      <c r="BZ85" s="2" t="inlineStr">
        <is>
          <t>zrównoważoność środowiskowa|
zrównoważenie środowiskowe</t>
        </is>
      </c>
      <c r="CA85" s="2" t="inlineStr">
        <is>
          <t>3|
3</t>
        </is>
      </c>
      <c r="CB85" s="2" t="inlineStr">
        <is>
          <t xml:space="preserve">|
</t>
        </is>
      </c>
      <c r="CC85" t="inlineStr">
        <is>
          <t>element zrównoważonego rozwoju polegający na zachowaniu środowiska i zasobów
naturalnych dla przyszłych pokoleń w stanie nie gorszym, aniżeli go zastało dane pokolenie</t>
        </is>
      </c>
      <c r="CD85" s="2" t="inlineStr">
        <is>
          <t>sustentabilidade ambiental</t>
        </is>
      </c>
      <c r="CE85" s="2" t="inlineStr">
        <is>
          <t>3</t>
        </is>
      </c>
      <c r="CF85" s="2" t="inlineStr">
        <is>
          <t/>
        </is>
      </c>
      <c r="CG85" t="inlineStr">
        <is>
          <t>Situação de equilíbrio, resiliência e interligação que permite aos seres humanos satisfazer as suas necessidades sem exceder a capacidade que os ecossistemas de apoio têm de regenerar os serviços necessários à satisfação dessas necessidades, nem reduzir a diversidade biológica.</t>
        </is>
      </c>
      <c r="CH85" s="2" t="inlineStr">
        <is>
          <t>sustenabilitate din punctul de vedere al mediului|
durabilitatea mediului</t>
        </is>
      </c>
      <c r="CI85" s="2" t="inlineStr">
        <is>
          <t>3|
3</t>
        </is>
      </c>
      <c r="CJ85" s="2" t="inlineStr">
        <is>
          <t xml:space="preserve">|
</t>
        </is>
      </c>
      <c r="CK85" t="inlineStr">
        <is>
          <t>abordare prin care se asigură menținerea diversității și a productivității sistemelor biologice printr-o gestionare și exploatare responsabilă și activă de-a lungul timpului</t>
        </is>
      </c>
      <c r="CL85" s="2" t="inlineStr">
        <is>
          <t>environmentálna udržateľnosť|
udržateľnosť životného prostredia</t>
        </is>
      </c>
      <c r="CM85" s="2" t="inlineStr">
        <is>
          <t>3|
3</t>
        </is>
      </c>
      <c r="CN85" s="2" t="inlineStr">
        <is>
          <t xml:space="preserve">|
</t>
        </is>
      </c>
      <c r="CO85" t="inlineStr">
        <is>
          <t>stav, keď spoločnosť využíva biologické systémy a hospodári
s nimi tak, že sa zachováva ich diverzita a produktívnosť</t>
        </is>
      </c>
      <c r="CP85" s="2" t="inlineStr">
        <is>
          <t>okoljska trajnostnost</t>
        </is>
      </c>
      <c r="CQ85" s="2" t="inlineStr">
        <is>
          <t>3</t>
        </is>
      </c>
      <c r="CR85" s="2" t="inlineStr">
        <is>
          <t/>
        </is>
      </c>
      <c r="CS85" t="inlineStr">
        <is>
          <t/>
        </is>
      </c>
      <c r="CT85" s="2" t="inlineStr">
        <is>
          <t>miljömässig hållbarhet|
miljöhållbarhet</t>
        </is>
      </c>
      <c r="CU85" s="2" t="inlineStr">
        <is>
          <t>3|
3</t>
        </is>
      </c>
      <c r="CV85" s="2" t="inlineStr">
        <is>
          <t xml:space="preserve">preferred|
</t>
        </is>
      </c>
      <c r="CW85" t="inlineStr">
        <is>
          <t>långsiktigt upprätthållande av de önskade funktionerna hos jordens ekosystem, till exempel produktion av mat och energi, tillhandahållande av rent vatten, klimatreglering och rekreation</t>
        </is>
      </c>
    </row>
    <row r="86">
      <c r="A86" s="1" t="str">
        <f>HYPERLINK("https://iate.europa.eu/entry/result/1407733/all", "1407733")</f>
        <v>1407733</v>
      </c>
      <c r="B86" t="inlineStr">
        <is>
          <t>SCIENCE;INDUSTRY</t>
        </is>
      </c>
      <c r="C86" t="inlineStr">
        <is>
          <t>SCIENCE|natural and applied sciences|earth sciences;INDUSTRY|electronics and electrical engineering</t>
        </is>
      </c>
      <c r="D86" t="inlineStr">
        <is>
          <t>no</t>
        </is>
      </c>
      <c r="E86" t="inlineStr">
        <is>
          <t/>
        </is>
      </c>
      <c r="F86" t="inlineStr">
        <is>
          <t/>
        </is>
      </c>
      <c r="G86" t="inlineStr">
        <is>
          <t/>
        </is>
      </c>
      <c r="H86" t="inlineStr">
        <is>
          <t/>
        </is>
      </c>
      <c r="I86" t="inlineStr">
        <is>
          <t/>
        </is>
      </c>
      <c r="J86" t="inlineStr">
        <is>
          <t/>
        </is>
      </c>
      <c r="K86" t="inlineStr">
        <is>
          <t/>
        </is>
      </c>
      <c r="L86" t="inlineStr">
        <is>
          <t/>
        </is>
      </c>
      <c r="M86" t="inlineStr">
        <is>
          <t/>
        </is>
      </c>
      <c r="N86" t="inlineStr">
        <is>
          <t/>
        </is>
      </c>
      <c r="O86" t="inlineStr">
        <is>
          <t/>
        </is>
      </c>
      <c r="P86" t="inlineStr">
        <is>
          <t/>
        </is>
      </c>
      <c r="Q86" t="inlineStr">
        <is>
          <t/>
        </is>
      </c>
      <c r="R86" s="2" t="inlineStr">
        <is>
          <t>Rohrleitungsanlage</t>
        </is>
      </c>
      <c r="S86" s="2" t="inlineStr">
        <is>
          <t>3</t>
        </is>
      </c>
      <c r="T86" s="2" t="inlineStr">
        <is>
          <t/>
        </is>
      </c>
      <c r="U86" t="inlineStr">
        <is>
          <t>Gesamtheit der Rohrleitungen einschliesslich zugehoerigen Zubehoers, wie Formstuecke, Armaturen, Anschlusstuecke, Hausanschlussleitungen, Molchschleusen usw.</t>
        </is>
      </c>
      <c r="V86" s="2" t="inlineStr">
        <is>
          <t>εγκατάσταση μεταφοράς και διανομής|
δίκτυο</t>
        </is>
      </c>
      <c r="W86" s="2" t="inlineStr">
        <is>
          <t>3|
3</t>
        </is>
      </c>
      <c r="X86" s="2" t="inlineStr">
        <is>
          <t xml:space="preserve">|
</t>
        </is>
      </c>
      <c r="Y86" t="inlineStr">
        <is>
          <t/>
        </is>
      </c>
      <c r="Z86" s="2" t="inlineStr">
        <is>
          <t>transmission and distribution grid|
transmission and distribution system|
transmission and distribution network</t>
        </is>
      </c>
      <c r="AA86" s="2" t="inlineStr">
        <is>
          <t>0|
0|
0</t>
        </is>
      </c>
      <c r="AB86" s="2" t="inlineStr">
        <is>
          <t xml:space="preserve">|
|
</t>
        </is>
      </c>
      <c r="AC86" t="inlineStr">
        <is>
          <t>the whole of the pipelines and mains,including associated components,such as pipe fittings,valves,connections,house branch mains,pig traps,etc.</t>
        </is>
      </c>
      <c r="AD86" s="2" t="inlineStr">
        <is>
          <t>red|
instalación de transporte o de distribución</t>
        </is>
      </c>
      <c r="AE86" s="2" t="inlineStr">
        <is>
          <t>3|
3</t>
        </is>
      </c>
      <c r="AF86" s="2" t="inlineStr">
        <is>
          <t xml:space="preserve">|
</t>
        </is>
      </c>
      <c r="AG86" t="inlineStr">
        <is>
          <t>conjunto de conducciones y de los accesorios correspondientes tales como elementos de unión, válvulas, tomas de acometidas, acometidas propiamente dichas, trampas para los pistones, rascadores, etc</t>
        </is>
      </c>
      <c r="AH86" t="inlineStr">
        <is>
          <t/>
        </is>
      </c>
      <c r="AI86" t="inlineStr">
        <is>
          <t/>
        </is>
      </c>
      <c r="AJ86" t="inlineStr">
        <is>
          <t/>
        </is>
      </c>
      <c r="AK86" t="inlineStr">
        <is>
          <t/>
        </is>
      </c>
      <c r="AL86" t="inlineStr">
        <is>
          <t/>
        </is>
      </c>
      <c r="AM86" t="inlineStr">
        <is>
          <t/>
        </is>
      </c>
      <c r="AN86" t="inlineStr">
        <is>
          <t/>
        </is>
      </c>
      <c r="AO86" t="inlineStr">
        <is>
          <t/>
        </is>
      </c>
      <c r="AP86" s="2" t="inlineStr">
        <is>
          <t>installation de transport ou de distribution|
réseau</t>
        </is>
      </c>
      <c r="AQ86" s="2" t="inlineStr">
        <is>
          <t>3|
3</t>
        </is>
      </c>
      <c r="AR86" s="2" t="inlineStr">
        <is>
          <t xml:space="preserve">|
</t>
        </is>
      </c>
      <c r="AS86" t="inlineStr">
        <is>
          <t>ensemble des conduites et des accessoires correspondants, comme: pièces de raccords, robinetterie, prises de branchement, branchements proprement dits, sas pour pisto-râcleur, etc..</t>
        </is>
      </c>
      <c r="AT86" t="inlineStr">
        <is>
          <t/>
        </is>
      </c>
      <c r="AU86" t="inlineStr">
        <is>
          <t/>
        </is>
      </c>
      <c r="AV86" t="inlineStr">
        <is>
          <t/>
        </is>
      </c>
      <c r="AW86" t="inlineStr">
        <is>
          <t/>
        </is>
      </c>
      <c r="AX86" t="inlineStr">
        <is>
          <t/>
        </is>
      </c>
      <c r="AY86" t="inlineStr">
        <is>
          <t/>
        </is>
      </c>
      <c r="AZ86" t="inlineStr">
        <is>
          <t/>
        </is>
      </c>
      <c r="BA86" t="inlineStr">
        <is>
          <t/>
        </is>
      </c>
      <c r="BB86" t="inlineStr">
        <is>
          <t/>
        </is>
      </c>
      <c r="BC86" t="inlineStr">
        <is>
          <t/>
        </is>
      </c>
      <c r="BD86" t="inlineStr">
        <is>
          <t/>
        </is>
      </c>
      <c r="BE86" t="inlineStr">
        <is>
          <t/>
        </is>
      </c>
      <c r="BF86" s="2" t="inlineStr">
        <is>
          <t>rete|
impianto di trasporto o di distribuzione</t>
        </is>
      </c>
      <c r="BG86" s="2" t="inlineStr">
        <is>
          <t>3|
3</t>
        </is>
      </c>
      <c r="BH86" s="2" t="inlineStr">
        <is>
          <t xml:space="preserve">|
</t>
        </is>
      </c>
      <c r="BI86" t="inlineStr">
        <is>
          <t/>
        </is>
      </c>
      <c r="BJ86" t="inlineStr">
        <is>
          <t/>
        </is>
      </c>
      <c r="BK86" t="inlineStr">
        <is>
          <t/>
        </is>
      </c>
      <c r="BL86" t="inlineStr">
        <is>
          <t/>
        </is>
      </c>
      <c r="BM86" t="inlineStr">
        <is>
          <t/>
        </is>
      </c>
      <c r="BN86" s="2" t="inlineStr">
        <is>
          <t>pārvades un sadales tīkls</t>
        </is>
      </c>
      <c r="BO86" s="2" t="inlineStr">
        <is>
          <t>3</t>
        </is>
      </c>
      <c r="BP86" s="2" t="inlineStr">
        <is>
          <t/>
        </is>
      </c>
      <c r="BQ86" t="inlineStr">
        <is>
          <t/>
        </is>
      </c>
      <c r="BR86" t="inlineStr">
        <is>
          <t/>
        </is>
      </c>
      <c r="BS86" t="inlineStr">
        <is>
          <t/>
        </is>
      </c>
      <c r="BT86" t="inlineStr">
        <is>
          <t/>
        </is>
      </c>
      <c r="BU86" t="inlineStr">
        <is>
          <t/>
        </is>
      </c>
      <c r="BV86" t="inlineStr">
        <is>
          <t/>
        </is>
      </c>
      <c r="BW86" t="inlineStr">
        <is>
          <t/>
        </is>
      </c>
      <c r="BX86" t="inlineStr">
        <is>
          <t/>
        </is>
      </c>
      <c r="BY86" t="inlineStr">
        <is>
          <t/>
        </is>
      </c>
      <c r="BZ86" t="inlineStr">
        <is>
          <t/>
        </is>
      </c>
      <c r="CA86" t="inlineStr">
        <is>
          <t/>
        </is>
      </c>
      <c r="CB86" t="inlineStr">
        <is>
          <t/>
        </is>
      </c>
      <c r="CC86" t="inlineStr">
        <is>
          <t/>
        </is>
      </c>
      <c r="CD86" s="2" t="inlineStr">
        <is>
          <t>sistema de transporte|
rede|
sistema de distribuição</t>
        </is>
      </c>
      <c r="CE86" s="2" t="inlineStr">
        <is>
          <t>3|
3|
3</t>
        </is>
      </c>
      <c r="CF86" s="2" t="inlineStr">
        <is>
          <t xml:space="preserve">|
|
</t>
        </is>
      </c>
      <c r="CG86" t="inlineStr">
        <is>
          <t>conjunto das condutas e respectivos acessórios tais como válvulas,ligações,tubagens de derivação,etc.</t>
        </is>
      </c>
      <c r="CH86" t="inlineStr">
        <is>
          <t/>
        </is>
      </c>
      <c r="CI86" t="inlineStr">
        <is>
          <t/>
        </is>
      </c>
      <c r="CJ86" t="inlineStr">
        <is>
          <t/>
        </is>
      </c>
      <c r="CK86" t="inlineStr">
        <is>
          <t/>
        </is>
      </c>
      <c r="CL86" t="inlineStr">
        <is>
          <t/>
        </is>
      </c>
      <c r="CM86" t="inlineStr">
        <is>
          <t/>
        </is>
      </c>
      <c r="CN86" t="inlineStr">
        <is>
          <t/>
        </is>
      </c>
      <c r="CO86" t="inlineStr">
        <is>
          <t/>
        </is>
      </c>
      <c r="CP86" t="inlineStr">
        <is>
          <t/>
        </is>
      </c>
      <c r="CQ86" t="inlineStr">
        <is>
          <t/>
        </is>
      </c>
      <c r="CR86" t="inlineStr">
        <is>
          <t/>
        </is>
      </c>
      <c r="CS86" t="inlineStr">
        <is>
          <t/>
        </is>
      </c>
      <c r="CT86" t="inlineStr">
        <is>
          <t/>
        </is>
      </c>
      <c r="CU86" t="inlineStr">
        <is>
          <t/>
        </is>
      </c>
      <c r="CV86" t="inlineStr">
        <is>
          <t/>
        </is>
      </c>
      <c r="CW86" t="inlineStr">
        <is>
          <t/>
        </is>
      </c>
    </row>
    <row r="87">
      <c r="A87" s="1" t="str">
        <f>HYPERLINK("https://iate.europa.eu/entry/result/1406433/all", "1406433")</f>
        <v>1406433</v>
      </c>
      <c r="B87" t="inlineStr">
        <is>
          <t>INDUSTRY</t>
        </is>
      </c>
      <c r="C87" t="inlineStr">
        <is>
          <t>INDUSTRY|electronics and electrical engineering</t>
        </is>
      </c>
      <c r="D87" t="inlineStr">
        <is>
          <t>no</t>
        </is>
      </c>
      <c r="E87" t="inlineStr">
        <is>
          <t/>
        </is>
      </c>
      <c r="F87" t="inlineStr">
        <is>
          <t/>
        </is>
      </c>
      <c r="G87" t="inlineStr">
        <is>
          <t/>
        </is>
      </c>
      <c r="H87" t="inlineStr">
        <is>
          <t/>
        </is>
      </c>
      <c r="I87" t="inlineStr">
        <is>
          <t/>
        </is>
      </c>
      <c r="J87" t="inlineStr">
        <is>
          <t/>
        </is>
      </c>
      <c r="K87" t="inlineStr">
        <is>
          <t/>
        </is>
      </c>
      <c r="L87" t="inlineStr">
        <is>
          <t/>
        </is>
      </c>
      <c r="M87" t="inlineStr">
        <is>
          <t/>
        </is>
      </c>
      <c r="N87" s="2" t="inlineStr">
        <is>
          <t>ledningsmast|
mast|
gittermast</t>
        </is>
      </c>
      <c r="O87" s="2" t="inlineStr">
        <is>
          <t>3|
3|
3</t>
        </is>
      </c>
      <c r="P87" s="2" t="inlineStr">
        <is>
          <t xml:space="preserve">|
|
</t>
        </is>
      </c>
      <c r="Q87" t="inlineStr">
        <is>
          <t/>
        </is>
      </c>
      <c r="R87" s="2" t="inlineStr">
        <is>
          <t>Leitungsmast|
Mast|
Freileitungsmast</t>
        </is>
      </c>
      <c r="S87" s="2" t="inlineStr">
        <is>
          <t>3|
3|
3</t>
        </is>
      </c>
      <c r="T87" s="2" t="inlineStr">
        <is>
          <t xml:space="preserve">|
|
</t>
        </is>
      </c>
      <c r="U87" t="inlineStr">
        <is>
          <t/>
        </is>
      </c>
      <c r="V87" s="2" t="inlineStr">
        <is>
          <t>πυλώνας αναρτήσεως|
ιστός|
ιστός αναρτήσεως|
πυλώνας ηλεκτρικών γραμμών|
πύργος αναρτήσεως</t>
        </is>
      </c>
      <c r="W87" s="2" t="inlineStr">
        <is>
          <t>3|
3|
3|
3|
3</t>
        </is>
      </c>
      <c r="X87" s="2" t="inlineStr">
        <is>
          <t xml:space="preserve">|
|
|
|
</t>
        </is>
      </c>
      <c r="Y87" t="inlineStr">
        <is>
          <t/>
        </is>
      </c>
      <c r="Z87" s="2" t="inlineStr">
        <is>
          <t>tower|
transmission tower|
pylon|
transmission-line tower</t>
        </is>
      </c>
      <c r="AA87" s="2" t="inlineStr">
        <is>
          <t>3|
3|
3|
3</t>
        </is>
      </c>
      <c r="AB87" s="2" t="inlineStr">
        <is>
          <t xml:space="preserve">|
|
|
</t>
        </is>
      </c>
      <c r="AC87" t="inlineStr">
        <is>
          <t>support which may be made of any material,comprising a body which is normally four-sided,with cross-arms</t>
        </is>
      </c>
      <c r="AD87" s="2" t="inlineStr">
        <is>
          <t>torre para líneas aéreas|
torre|
apoyo</t>
        </is>
      </c>
      <c r="AE87" s="2" t="inlineStr">
        <is>
          <t>3|
3|
3</t>
        </is>
      </c>
      <c r="AF87" s="2" t="inlineStr">
        <is>
          <t xml:space="preserve">|
|
</t>
        </is>
      </c>
      <c r="AG87" t="inlineStr">
        <is>
          <t>estructura de bastante altura que sirve para el soporte de una o varias antenas, o que se utiliza con otra estructura igual para suspender los conductores de una antena de transmisión</t>
        </is>
      </c>
      <c r="AH87" t="inlineStr">
        <is>
          <t/>
        </is>
      </c>
      <c r="AI87" t="inlineStr">
        <is>
          <t/>
        </is>
      </c>
      <c r="AJ87" t="inlineStr">
        <is>
          <t/>
        </is>
      </c>
      <c r="AK87" t="inlineStr">
        <is>
          <t/>
        </is>
      </c>
      <c r="AL87" s="2" t="inlineStr">
        <is>
          <t>pylväs|
ristikkopylväs</t>
        </is>
      </c>
      <c r="AM87" s="2" t="inlineStr">
        <is>
          <t>3|
3</t>
        </is>
      </c>
      <c r="AN87" s="2" t="inlineStr">
        <is>
          <t xml:space="preserve">|
</t>
        </is>
      </c>
      <c r="AO87" t="inlineStr">
        <is>
          <t/>
        </is>
      </c>
      <c r="AP87" s="2" t="inlineStr">
        <is>
          <t>pylône pour lignes électriques|
pylône</t>
        </is>
      </c>
      <c r="AQ87" s="2" t="inlineStr">
        <is>
          <t>3|
3</t>
        </is>
      </c>
      <c r="AR87" s="2" t="inlineStr">
        <is>
          <t xml:space="preserve">|
</t>
        </is>
      </c>
      <c r="AS87" t="inlineStr">
        <is>
          <t>support constitué par des matériaux quelconques comportant un fut généralement quadrangulaire et des consoles ou traverses</t>
        </is>
      </c>
      <c r="AT87" t="inlineStr">
        <is>
          <t/>
        </is>
      </c>
      <c r="AU87" t="inlineStr">
        <is>
          <t/>
        </is>
      </c>
      <c r="AV87" t="inlineStr">
        <is>
          <t/>
        </is>
      </c>
      <c r="AW87" t="inlineStr">
        <is>
          <t/>
        </is>
      </c>
      <c r="AX87" t="inlineStr">
        <is>
          <t/>
        </is>
      </c>
      <c r="AY87" t="inlineStr">
        <is>
          <t/>
        </is>
      </c>
      <c r="AZ87" t="inlineStr">
        <is>
          <t/>
        </is>
      </c>
      <c r="BA87" t="inlineStr">
        <is>
          <t/>
        </is>
      </c>
      <c r="BB87" t="inlineStr">
        <is>
          <t/>
        </is>
      </c>
      <c r="BC87" t="inlineStr">
        <is>
          <t/>
        </is>
      </c>
      <c r="BD87" t="inlineStr">
        <is>
          <t/>
        </is>
      </c>
      <c r="BE87" t="inlineStr">
        <is>
          <t/>
        </is>
      </c>
      <c r="BF87" s="2" t="inlineStr">
        <is>
          <t>palo per linee elettriche|
sostegno|
traliccio|
palo|
palo elettrico</t>
        </is>
      </c>
      <c r="BG87" s="2" t="inlineStr">
        <is>
          <t>3|
3|
3|
3|
3</t>
        </is>
      </c>
      <c r="BH87" s="2" t="inlineStr">
        <is>
          <t xml:space="preserve">|
|
|
|
</t>
        </is>
      </c>
      <c r="BI87" t="inlineStr">
        <is>
          <t/>
        </is>
      </c>
      <c r="BJ87" s="2" t="inlineStr">
        <is>
          <t>elektros perdavimo linijos atrama|
atrama</t>
        </is>
      </c>
      <c r="BK87" s="2" t="inlineStr">
        <is>
          <t>3|
3</t>
        </is>
      </c>
      <c r="BL87" s="2" t="inlineStr">
        <is>
          <t xml:space="preserve">|
</t>
        </is>
      </c>
      <c r="BM87" t="inlineStr">
        <is>
          <t>atrama, naudojama žemosios arba aukštosios įtampos elektros perdavimo kabeliams laikyti</t>
        </is>
      </c>
      <c r="BN87" t="inlineStr">
        <is>
          <t/>
        </is>
      </c>
      <c r="BO87" t="inlineStr">
        <is>
          <t/>
        </is>
      </c>
      <c r="BP87" t="inlineStr">
        <is>
          <t/>
        </is>
      </c>
      <c r="BQ87" t="inlineStr">
        <is>
          <t/>
        </is>
      </c>
      <c r="BR87" t="inlineStr">
        <is>
          <t/>
        </is>
      </c>
      <c r="BS87" t="inlineStr">
        <is>
          <t/>
        </is>
      </c>
      <c r="BT87" t="inlineStr">
        <is>
          <t/>
        </is>
      </c>
      <c r="BU87" t="inlineStr">
        <is>
          <t/>
        </is>
      </c>
      <c r="BV87" s="2" t="inlineStr">
        <is>
          <t>leidingsmast|
mast</t>
        </is>
      </c>
      <c r="BW87" s="2" t="inlineStr">
        <is>
          <t>3|
3</t>
        </is>
      </c>
      <c r="BX87" s="2" t="inlineStr">
        <is>
          <t xml:space="preserve">|
</t>
        </is>
      </c>
      <c r="BY87" t="inlineStr">
        <is>
          <t/>
        </is>
      </c>
      <c r="BZ87" t="inlineStr">
        <is>
          <t/>
        </is>
      </c>
      <c r="CA87" t="inlineStr">
        <is>
          <t/>
        </is>
      </c>
      <c r="CB87" t="inlineStr">
        <is>
          <t/>
        </is>
      </c>
      <c r="CC87" t="inlineStr">
        <is>
          <t/>
        </is>
      </c>
      <c r="CD87" s="2" t="inlineStr">
        <is>
          <t>torre|
poste</t>
        </is>
      </c>
      <c r="CE87" s="2" t="inlineStr">
        <is>
          <t>3|
3</t>
        </is>
      </c>
      <c r="CF87" s="2" t="inlineStr">
        <is>
          <t xml:space="preserve">|
</t>
        </is>
      </c>
      <c r="CG87" t="inlineStr">
        <is>
          <t>Estrutura de suporte das linhas aéreas destinada a mantê-la a uma determinada altura acima do solo.</t>
        </is>
      </c>
      <c r="CH87" t="inlineStr">
        <is>
          <t/>
        </is>
      </c>
      <c r="CI87" t="inlineStr">
        <is>
          <t/>
        </is>
      </c>
      <c r="CJ87" t="inlineStr">
        <is>
          <t/>
        </is>
      </c>
      <c r="CK87" t="inlineStr">
        <is>
          <t/>
        </is>
      </c>
      <c r="CL87" t="inlineStr">
        <is>
          <t/>
        </is>
      </c>
      <c r="CM87" t="inlineStr">
        <is>
          <t/>
        </is>
      </c>
      <c r="CN87" t="inlineStr">
        <is>
          <t/>
        </is>
      </c>
      <c r="CO87" t="inlineStr">
        <is>
          <t/>
        </is>
      </c>
      <c r="CP87" t="inlineStr">
        <is>
          <t/>
        </is>
      </c>
      <c r="CQ87" t="inlineStr">
        <is>
          <t/>
        </is>
      </c>
      <c r="CR87" t="inlineStr">
        <is>
          <t/>
        </is>
      </c>
      <c r="CS87" t="inlineStr">
        <is>
          <t/>
        </is>
      </c>
      <c r="CT87" s="2" t="inlineStr">
        <is>
          <t>stolpe</t>
        </is>
      </c>
      <c r="CU87" s="2" t="inlineStr">
        <is>
          <t>3</t>
        </is>
      </c>
      <c r="CV87" s="2" t="inlineStr">
        <is>
          <t/>
        </is>
      </c>
      <c r="CW87" t="inlineStr">
        <is>
          <t/>
        </is>
      </c>
    </row>
    <row r="88">
      <c r="A88" s="1" t="str">
        <f>HYPERLINK("https://iate.europa.eu/entry/result/3629175/all", "3629175")</f>
        <v>3629175</v>
      </c>
      <c r="B88" t="inlineStr">
        <is>
          <t>FINANCE;ECONOMICS;EUROPEAN UNION</t>
        </is>
      </c>
      <c r="C88" t="inlineStr">
        <is>
          <t>FINANCE|financing and investment|investment;ECONOMICS|economic policy;EUROPEAN UNION|European construction|deepening of the European Union|EU activity|EU action|EU initiative</t>
        </is>
      </c>
      <c r="D88" t="inlineStr">
        <is>
          <t>yes</t>
        </is>
      </c>
      <c r="E88" t="inlineStr">
        <is>
          <t>proposed</t>
        </is>
      </c>
      <c r="F88" s="2" t="inlineStr">
        <is>
          <t>Европейски фонд за суверенитет</t>
        </is>
      </c>
      <c r="G88" s="2" t="inlineStr">
        <is>
          <t>3</t>
        </is>
      </c>
      <c r="H88" s="2" t="inlineStr">
        <is>
          <t/>
        </is>
      </c>
      <c r="I88" t="inlineStr">
        <is>
          <t/>
        </is>
      </c>
      <c r="J88" s="2" t="inlineStr">
        <is>
          <t>Evropský fond suverenity</t>
        </is>
      </c>
      <c r="K88" s="2" t="inlineStr">
        <is>
          <t>3</t>
        </is>
      </c>
      <c r="L88" s="2" t="inlineStr">
        <is>
          <t>proposed</t>
        </is>
      </c>
      <c r="M88" t="inlineStr">
        <is>
          <t/>
        </is>
      </c>
      <c r="N88" s="2" t="inlineStr">
        <is>
          <t>Den Europæiske Suverænitetsfond</t>
        </is>
      </c>
      <c r="O88" s="2" t="inlineStr">
        <is>
          <t>3</t>
        </is>
      </c>
      <c r="P88" s="2" t="inlineStr">
        <is>
          <t>proposed</t>
        </is>
      </c>
      <c r="Q88" t="inlineStr">
        <is>
          <t>fond, der skal sikre, at industriens fremtid ligger i Europa</t>
        </is>
      </c>
      <c r="R88" s="2" t="inlineStr">
        <is>
          <t>Europäischer Souveränitätsfonds</t>
        </is>
      </c>
      <c r="S88" s="2" t="inlineStr">
        <is>
          <t>3</t>
        </is>
      </c>
      <c r="T88" s="2" t="inlineStr">
        <is>
          <t>proposed</t>
        </is>
      </c>
      <c r="U88" t="inlineStr">
        <is>
          <t/>
        </is>
      </c>
      <c r="V88" s="2" t="inlineStr">
        <is>
          <t>Ταμείο Ευρωπαϊκής Κυριαρχίας</t>
        </is>
      </c>
      <c r="W88" s="2" t="inlineStr">
        <is>
          <t>3</t>
        </is>
      </c>
      <c r="X88" s="2" t="inlineStr">
        <is>
          <t>proposed</t>
        </is>
      </c>
      <c r="Y88" t="inlineStr">
        <is>
          <t>ταμείο το οποίο αποσκοπεί να διασφαλίσει ότι το μέλλον της βιομηχανίας θα είναι στην Ευρώπη</t>
        </is>
      </c>
      <c r="Z88" s="2" t="inlineStr">
        <is>
          <t>European Sovereignty Fund</t>
        </is>
      </c>
      <c r="AA88" s="2" t="inlineStr">
        <is>
          <t>3</t>
        </is>
      </c>
      <c r="AB88" s="2" t="inlineStr">
        <is>
          <t>proposed</t>
        </is>
      </c>
      <c r="AC88" t="inlineStr">
        <is>
          <t>fund to ensure that the future of industry is made in Europe</t>
        </is>
      </c>
      <c r="AD88" s="2" t="inlineStr">
        <is>
          <t>Fondo para la Soberanía Europea</t>
        </is>
      </c>
      <c r="AE88" s="2" t="inlineStr">
        <is>
          <t>3</t>
        </is>
      </c>
      <c r="AF88" s="2" t="inlineStr">
        <is>
          <t>proposed</t>
        </is>
      </c>
      <c r="AG88" t="inlineStr">
        <is>
          <t>Fondo cuya creación prevé impulsar la Comisión Europea cuya finalidad será garantizar que el futuro de la industria sea «hecho en Europa».</t>
        </is>
      </c>
      <c r="AH88" s="2" t="inlineStr">
        <is>
          <t>Euroopa suveräänsuse fond</t>
        </is>
      </c>
      <c r="AI88" s="2" t="inlineStr">
        <is>
          <t>3</t>
        </is>
      </c>
      <c r="AJ88" s="2" t="inlineStr">
        <is>
          <t>proposed</t>
        </is>
      </c>
      <c r="AK88" t="inlineStr">
        <is>
          <t/>
        </is>
      </c>
      <c r="AL88" s="2" t="inlineStr">
        <is>
          <t>Euroopan suvereniteettirahasto</t>
        </is>
      </c>
      <c r="AM88" s="2" t="inlineStr">
        <is>
          <t>3</t>
        </is>
      </c>
      <c r="AN88" s="2" t="inlineStr">
        <is>
          <t>proposed</t>
        </is>
      </c>
      <c r="AO88" t="inlineStr">
        <is>
          <t/>
        </is>
      </c>
      <c r="AP88" s="2" t="inlineStr">
        <is>
          <t>Fonds de souveraineté|
Fonds européen de souveraineté</t>
        </is>
      </c>
      <c r="AQ88" s="2" t="inlineStr">
        <is>
          <t>3|
3</t>
        </is>
      </c>
      <c r="AR88" s="2" t="inlineStr">
        <is>
          <t>proposed|
proposed</t>
        </is>
      </c>
      <c r="AS88" t="inlineStr">
        <is>
          <t/>
        </is>
      </c>
      <c r="AT88" s="2" t="inlineStr">
        <is>
          <t>Ciste an Aontais um Cheannasacht</t>
        </is>
      </c>
      <c r="AU88" s="2" t="inlineStr">
        <is>
          <t>3</t>
        </is>
      </c>
      <c r="AV88" s="2" t="inlineStr">
        <is>
          <t>proposed</t>
        </is>
      </c>
      <c r="AW88" t="inlineStr">
        <is>
          <t/>
        </is>
      </c>
      <c r="AX88" s="2" t="inlineStr">
        <is>
          <t>Fond za europsku suverenost</t>
        </is>
      </c>
      <c r="AY88" s="2" t="inlineStr">
        <is>
          <t>3</t>
        </is>
      </c>
      <c r="AZ88" s="2" t="inlineStr">
        <is>
          <t>proposed</t>
        </is>
      </c>
      <c r="BA88" t="inlineStr">
        <is>
          <t>fond kojime bi se osigurala budućnost industrije u Europi</t>
        </is>
      </c>
      <c r="BB88" s="2" t="inlineStr">
        <is>
          <t>Európai Szuverenitási Alap</t>
        </is>
      </c>
      <c r="BC88" s="2" t="inlineStr">
        <is>
          <t>3</t>
        </is>
      </c>
      <c r="BD88" s="2" t="inlineStr">
        <is>
          <t/>
        </is>
      </c>
      <c r="BE88" t="inlineStr">
        <is>
          <t>annak biztosítása érdekében létrehozott alap, hogy az európai ipar a jövőben minél önállóbb legyen</t>
        </is>
      </c>
      <c r="BF88" s="2" t="inlineStr">
        <is>
          <t>Fondo europeo di sovranità|
Fondo per la sovranità europea</t>
        </is>
      </c>
      <c r="BG88" s="2" t="inlineStr">
        <is>
          <t>3|
3</t>
        </is>
      </c>
      <c r="BH88" s="2" t="inlineStr">
        <is>
          <t>proposed|
proposed</t>
        </is>
      </c>
      <c r="BI88" t="inlineStr">
        <is>
          <t>fondo atto a
garantire che il futuro dell'industria sia realizzato in Europa</t>
        </is>
      </c>
      <c r="BJ88" s="2" t="inlineStr">
        <is>
          <t>Europos suverenumo fondas</t>
        </is>
      </c>
      <c r="BK88" s="2" t="inlineStr">
        <is>
          <t>3</t>
        </is>
      </c>
      <c r="BL88" s="2" t="inlineStr">
        <is>
          <t>proposed</t>
        </is>
      </c>
      <c r="BM88" t="inlineStr">
        <is>
          <t/>
        </is>
      </c>
      <c r="BN88" s="2" t="inlineStr">
        <is>
          <t>Eiropas Suverenitātes fonds</t>
        </is>
      </c>
      <c r="BO88" s="2" t="inlineStr">
        <is>
          <t>3</t>
        </is>
      </c>
      <c r="BP88" s="2" t="inlineStr">
        <is>
          <t/>
        </is>
      </c>
      <c r="BQ88" t="inlineStr">
        <is>
          <t>fonds, kura mērķis ir nodrošināt, ka rūpniecības nākotne tiek veidota Eiropā</t>
        </is>
      </c>
      <c r="BR88" s="2" t="inlineStr">
        <is>
          <t>Fond Ewropew għas-Sovranità</t>
        </is>
      </c>
      <c r="BS88" s="2" t="inlineStr">
        <is>
          <t>3</t>
        </is>
      </c>
      <c r="BT88" s="2" t="inlineStr">
        <is>
          <t/>
        </is>
      </c>
      <c r="BU88" t="inlineStr">
        <is>
          <t>fond tal-Unjoni Ewropea maħsub biex jgħin lill-kumpaniji Ewropej jinvestu fl-Ewropa u jilħqu standards ekoloġiċi ġodda u ambizzjużi bil-għan li dawn il-kumpaniji jinżammu fl-Ewropa u ma jistabilixxux faċilitajiet tal-produzzjoni bnadi oħra bħall-Istati Uniti jew l-Ażja</t>
        </is>
      </c>
      <c r="BV88" s="2" t="inlineStr">
        <is>
          <t>Europees Soevereiniteitsfonds</t>
        </is>
      </c>
      <c r="BW88" s="2" t="inlineStr">
        <is>
          <t>3</t>
        </is>
      </c>
      <c r="BX88" s="2" t="inlineStr">
        <is>
          <t/>
        </is>
      </c>
      <c r="BY88" t="inlineStr">
        <is>
          <t>EU-fonds om ervoor te zorgen dat de toekomst van de industrie "made in Europa" is</t>
        </is>
      </c>
      <c r="BZ88" s="2" t="inlineStr">
        <is>
          <t>Europejski Fundusz na rzecz Suwerenności</t>
        </is>
      </c>
      <c r="CA88" s="2" t="inlineStr">
        <is>
          <t>3</t>
        </is>
      </c>
      <c r="CB88" s="2" t="inlineStr">
        <is>
          <t>proposed</t>
        </is>
      </c>
      <c r="CC88" t="inlineStr">
        <is>
          <t/>
        </is>
      </c>
      <c r="CD88" s="2" t="inlineStr">
        <is>
          <t>Fundo Europeu de Soberania</t>
        </is>
      </c>
      <c r="CE88" s="2" t="inlineStr">
        <is>
          <t>3</t>
        </is>
      </c>
      <c r="CF88" s="2" t="inlineStr">
        <is>
          <t>proposed</t>
        </is>
      </c>
      <c r="CG88" t="inlineStr">
        <is>
          <t>Fundo destinado a garantir a autonomia estratégica da União e a reduzir a
dependência de países terceiros em setores fundamentais.</t>
        </is>
      </c>
      <c r="CH88" s="2" t="inlineStr">
        <is>
          <t>Fondul european pentru suveranitate</t>
        </is>
      </c>
      <c r="CI88" s="2" t="inlineStr">
        <is>
          <t>3</t>
        </is>
      </c>
      <c r="CJ88" s="2" t="inlineStr">
        <is>
          <t/>
        </is>
      </c>
      <c r="CK88" t="inlineStr">
        <is>
          <t/>
        </is>
      </c>
      <c r="CL88" s="2" t="inlineStr">
        <is>
          <t>Fond európskej suverenity|
Európsky fond suverenity</t>
        </is>
      </c>
      <c r="CM88" s="2" t="inlineStr">
        <is>
          <t>2|
3</t>
        </is>
      </c>
      <c r="CN88" s="2" t="inlineStr">
        <is>
          <t xml:space="preserve">proposed|
</t>
        </is>
      </c>
      <c r="CO88" t="inlineStr">
        <is>
          <t/>
        </is>
      </c>
      <c r="CP88" s="2" t="inlineStr">
        <is>
          <t>Evropski sklad za suverenost</t>
        </is>
      </c>
      <c r="CQ88" s="2" t="inlineStr">
        <is>
          <t>3</t>
        </is>
      </c>
      <c r="CR88" s="2" t="inlineStr">
        <is>
          <t>proposed</t>
        </is>
      </c>
      <c r="CS88" t="inlineStr">
        <is>
          <t/>
        </is>
      </c>
      <c r="CT88" s="2" t="inlineStr">
        <is>
          <t>fond för europeisk suveränitet</t>
        </is>
      </c>
      <c r="CU88" s="2" t="inlineStr">
        <is>
          <t>3</t>
        </is>
      </c>
      <c r="CV88" s="2" t="inlineStr">
        <is>
          <t>proposed</t>
        </is>
      </c>
      <c r="CW88" t="inlineStr">
        <is>
          <t/>
        </is>
      </c>
    </row>
    <row r="89">
      <c r="A89" s="1" t="str">
        <f>HYPERLINK("https://iate.europa.eu/entry/result/151398/all", "151398")</f>
        <v>151398</v>
      </c>
      <c r="B89" t="inlineStr">
        <is>
          <t>ENERGY;INDUSTRY</t>
        </is>
      </c>
      <c r="C89" t="inlineStr">
        <is>
          <t>ENERGY;INDUSTRY</t>
        </is>
      </c>
      <c r="D89" t="inlineStr">
        <is>
          <t>no</t>
        </is>
      </c>
      <c r="E89" t="inlineStr">
        <is>
          <t/>
        </is>
      </c>
      <c r="F89" t="inlineStr">
        <is>
          <t/>
        </is>
      </c>
      <c r="G89" t="inlineStr">
        <is>
          <t/>
        </is>
      </c>
      <c r="H89" t="inlineStr">
        <is>
          <t/>
        </is>
      </c>
      <c r="I89" t="inlineStr">
        <is>
          <t/>
        </is>
      </c>
      <c r="J89" t="inlineStr">
        <is>
          <t/>
        </is>
      </c>
      <c r="K89" t="inlineStr">
        <is>
          <t/>
        </is>
      </c>
      <c r="L89" t="inlineStr">
        <is>
          <t/>
        </is>
      </c>
      <c r="M89" t="inlineStr">
        <is>
          <t/>
        </is>
      </c>
      <c r="N89" s="2" t="inlineStr">
        <is>
          <t>brunkulsbriket</t>
        </is>
      </c>
      <c r="O89" s="2" t="inlineStr">
        <is>
          <t>3</t>
        </is>
      </c>
      <c r="P89" s="2" t="inlineStr">
        <is>
          <t/>
        </is>
      </c>
      <c r="Q89" t="inlineStr">
        <is>
          <t/>
        </is>
      </c>
      <c r="R89" s="2" t="inlineStr">
        <is>
          <t>Braunkohlebrikett|
Braunkohlenbrikett</t>
        </is>
      </c>
      <c r="S89" s="2" t="inlineStr">
        <is>
          <t>3|
3</t>
        </is>
      </c>
      <c r="T89" s="2" t="inlineStr">
        <is>
          <t xml:space="preserve">|
</t>
        </is>
      </c>
      <c r="U89" t="inlineStr">
        <is>
          <t/>
        </is>
      </c>
      <c r="V89" s="2" t="inlineStr">
        <is>
          <t>μπρικέτα λιγνίτη|
πλίνθος από λιγνίτη|
συσσωμάτωμα λιγνίτη</t>
        </is>
      </c>
      <c r="W89" s="2" t="inlineStr">
        <is>
          <t>3|
3|
3</t>
        </is>
      </c>
      <c r="X89" s="2" t="inlineStr">
        <is>
          <t xml:space="preserve">|
|
</t>
        </is>
      </c>
      <c r="Y89" t="inlineStr">
        <is>
          <t/>
        </is>
      </c>
      <c r="Z89" s="2" t="inlineStr">
        <is>
          <t>lignite briquette|
brown coal briquette</t>
        </is>
      </c>
      <c r="AA89" s="2" t="inlineStr">
        <is>
          <t>3|
3</t>
        </is>
      </c>
      <c r="AB89" s="2" t="inlineStr">
        <is>
          <t xml:space="preserve">|
</t>
        </is>
      </c>
      <c r="AC89" t="inlineStr">
        <is>
          <t/>
        </is>
      </c>
      <c r="AD89" s="2" t="inlineStr">
        <is>
          <t>briqueta de lignito|
aglomerado de lignito</t>
        </is>
      </c>
      <c r="AE89" s="2" t="inlineStr">
        <is>
          <t>0|
0</t>
        </is>
      </c>
      <c r="AF89" s="2" t="inlineStr">
        <is>
          <t xml:space="preserve">|
</t>
        </is>
      </c>
      <c r="AG89" t="inlineStr">
        <is>
          <t/>
        </is>
      </c>
      <c r="AH89" t="inlineStr">
        <is>
          <t/>
        </is>
      </c>
      <c r="AI89" t="inlineStr">
        <is>
          <t/>
        </is>
      </c>
      <c r="AJ89" t="inlineStr">
        <is>
          <t/>
        </is>
      </c>
      <c r="AK89" t="inlineStr">
        <is>
          <t/>
        </is>
      </c>
      <c r="AL89" s="2" t="inlineStr">
        <is>
          <t>ruskohiilipuriste</t>
        </is>
      </c>
      <c r="AM89" s="2" t="inlineStr">
        <is>
          <t>3</t>
        </is>
      </c>
      <c r="AN89" s="2" t="inlineStr">
        <is>
          <t/>
        </is>
      </c>
      <c r="AO89" t="inlineStr">
        <is>
          <t/>
        </is>
      </c>
      <c r="AP89" s="2" t="inlineStr">
        <is>
          <t>aggloméré de lignite|
briquette de lignite</t>
        </is>
      </c>
      <c r="AQ89" s="2" t="inlineStr">
        <is>
          <t>3|
3</t>
        </is>
      </c>
      <c r="AR89" s="2" t="inlineStr">
        <is>
          <t xml:space="preserve">|
</t>
        </is>
      </c>
      <c r="AS89" t="inlineStr">
        <is>
          <t/>
        </is>
      </c>
      <c r="AT89" t="inlineStr">
        <is>
          <t/>
        </is>
      </c>
      <c r="AU89" t="inlineStr">
        <is>
          <t/>
        </is>
      </c>
      <c r="AV89" t="inlineStr">
        <is>
          <t/>
        </is>
      </c>
      <c r="AW89" t="inlineStr">
        <is>
          <t/>
        </is>
      </c>
      <c r="AX89" t="inlineStr">
        <is>
          <t/>
        </is>
      </c>
      <c r="AY89" t="inlineStr">
        <is>
          <t/>
        </is>
      </c>
      <c r="AZ89" t="inlineStr">
        <is>
          <t/>
        </is>
      </c>
      <c r="BA89" t="inlineStr">
        <is>
          <t/>
        </is>
      </c>
      <c r="BB89" t="inlineStr">
        <is>
          <t/>
        </is>
      </c>
      <c r="BC89" t="inlineStr">
        <is>
          <t/>
        </is>
      </c>
      <c r="BD89" t="inlineStr">
        <is>
          <t/>
        </is>
      </c>
      <c r="BE89" t="inlineStr">
        <is>
          <t/>
        </is>
      </c>
      <c r="BF89" s="2" t="inlineStr">
        <is>
          <t>agglomerato di lignite|
mattonella di lignite</t>
        </is>
      </c>
      <c r="BG89" s="2" t="inlineStr">
        <is>
          <t>3|
3</t>
        </is>
      </c>
      <c r="BH89" s="2" t="inlineStr">
        <is>
          <t xml:space="preserve">|
</t>
        </is>
      </c>
      <c r="BI89" t="inlineStr">
        <is>
          <t/>
        </is>
      </c>
      <c r="BJ89" t="inlineStr">
        <is>
          <t/>
        </is>
      </c>
      <c r="BK89" t="inlineStr">
        <is>
          <t/>
        </is>
      </c>
      <c r="BL89" t="inlineStr">
        <is>
          <t/>
        </is>
      </c>
      <c r="BM89" t="inlineStr">
        <is>
          <t/>
        </is>
      </c>
      <c r="BN89" t="inlineStr">
        <is>
          <t/>
        </is>
      </c>
      <c r="BO89" t="inlineStr">
        <is>
          <t/>
        </is>
      </c>
      <c r="BP89" t="inlineStr">
        <is>
          <t/>
        </is>
      </c>
      <c r="BQ89" t="inlineStr">
        <is>
          <t/>
        </is>
      </c>
      <c r="BR89" t="inlineStr">
        <is>
          <t/>
        </is>
      </c>
      <c r="BS89" t="inlineStr">
        <is>
          <t/>
        </is>
      </c>
      <c r="BT89" t="inlineStr">
        <is>
          <t/>
        </is>
      </c>
      <c r="BU89" t="inlineStr">
        <is>
          <t/>
        </is>
      </c>
      <c r="BV89" s="2" t="inlineStr">
        <is>
          <t>bruinkoolbriket</t>
        </is>
      </c>
      <c r="BW89" s="2" t="inlineStr">
        <is>
          <t>3</t>
        </is>
      </c>
      <c r="BX89" s="2" t="inlineStr">
        <is>
          <t/>
        </is>
      </c>
      <c r="BY89" t="inlineStr">
        <is>
          <t/>
        </is>
      </c>
      <c r="BZ89" t="inlineStr">
        <is>
          <t/>
        </is>
      </c>
      <c r="CA89" t="inlineStr">
        <is>
          <t/>
        </is>
      </c>
      <c r="CB89" t="inlineStr">
        <is>
          <t/>
        </is>
      </c>
      <c r="CC89" t="inlineStr">
        <is>
          <t/>
        </is>
      </c>
      <c r="CD89" t="inlineStr">
        <is>
          <t/>
        </is>
      </c>
      <c r="CE89" t="inlineStr">
        <is>
          <t/>
        </is>
      </c>
      <c r="CF89" t="inlineStr">
        <is>
          <t/>
        </is>
      </c>
      <c r="CG89" t="inlineStr">
        <is>
          <t/>
        </is>
      </c>
      <c r="CH89" t="inlineStr">
        <is>
          <t/>
        </is>
      </c>
      <c r="CI89" t="inlineStr">
        <is>
          <t/>
        </is>
      </c>
      <c r="CJ89" t="inlineStr">
        <is>
          <t/>
        </is>
      </c>
      <c r="CK89" t="inlineStr">
        <is>
          <t/>
        </is>
      </c>
      <c r="CL89" t="inlineStr">
        <is>
          <t/>
        </is>
      </c>
      <c r="CM89" t="inlineStr">
        <is>
          <t/>
        </is>
      </c>
      <c r="CN89" t="inlineStr">
        <is>
          <t/>
        </is>
      </c>
      <c r="CO89" t="inlineStr">
        <is>
          <t/>
        </is>
      </c>
      <c r="CP89" t="inlineStr">
        <is>
          <t/>
        </is>
      </c>
      <c r="CQ89" t="inlineStr">
        <is>
          <t/>
        </is>
      </c>
      <c r="CR89" t="inlineStr">
        <is>
          <t/>
        </is>
      </c>
      <c r="CS89" t="inlineStr">
        <is>
          <t/>
        </is>
      </c>
      <c r="CT89" t="inlineStr">
        <is>
          <t/>
        </is>
      </c>
      <c r="CU89" t="inlineStr">
        <is>
          <t/>
        </is>
      </c>
      <c r="CV89" t="inlineStr">
        <is>
          <t/>
        </is>
      </c>
      <c r="CW89" t="inlineStr">
        <is>
          <t/>
        </is>
      </c>
    </row>
    <row r="90">
      <c r="A90" s="1" t="str">
        <f>HYPERLINK("https://iate.europa.eu/entry/result/3576720/all", "3576720")</f>
        <v>3576720</v>
      </c>
      <c r="B90" t="inlineStr">
        <is>
          <t>EUROPEAN UNION;PRODUCTION, TECHNOLOGY AND RESEARCH</t>
        </is>
      </c>
      <c r="C90" t="inlineStr">
        <is>
          <t>EUROPEAN UNION|EU finance;PRODUCTION, TECHNOLOGY AND RESEARCH|research and intellectual property|research|innovation;PRODUCTION, TECHNOLOGY AND RESEARCH|research and intellectual property|research policy</t>
        </is>
      </c>
      <c r="D90" t="inlineStr">
        <is>
          <t>yes</t>
        </is>
      </c>
      <c r="E90" t="inlineStr">
        <is>
          <t/>
        </is>
      </c>
      <c r="F90" s="2" t="inlineStr">
        <is>
          <t>„Хоризонт Европа“|
Рамкова програма за научни изследвания и иновации „Хоризонт Европа“</t>
        </is>
      </c>
      <c r="G90" s="2" t="inlineStr">
        <is>
          <t>3|
3</t>
        </is>
      </c>
      <c r="H90" s="2" t="inlineStr">
        <is>
          <t xml:space="preserve">|
</t>
        </is>
      </c>
      <c r="I90" t="inlineStr">
        <is>
          <t>водещата инициатива на ЕС за подпомагане на научните изследвания и иновациите, предложена от Комисията за периода 2021—2027 г.</t>
        </is>
      </c>
      <c r="J90" s="2" t="inlineStr">
        <is>
          <t>Horizont Evropa|
rámcový program pro výzkum a inovace Horizont Evropa</t>
        </is>
      </c>
      <c r="K90" s="2" t="inlineStr">
        <is>
          <t>3|
3</t>
        </is>
      </c>
      <c r="L90" s="2" t="inlineStr">
        <is>
          <t xml:space="preserve">|
</t>
        </is>
      </c>
      <c r="M90" t="inlineStr">
        <is>
          <t>stěžejní program EU na podporu výzkumu a inovací v období 2021–2027</t>
        </is>
      </c>
      <c r="N90" s="2" t="inlineStr">
        <is>
          <t>Horisont Europa|
Horisont Europa - rammeprogrammet for forskning og innovation</t>
        </is>
      </c>
      <c r="O90" s="2" t="inlineStr">
        <is>
          <t>4|
3</t>
        </is>
      </c>
      <c r="P90" s="2" t="inlineStr">
        <is>
          <t xml:space="preserve">|
</t>
        </is>
      </c>
      <c r="Q90" t="inlineStr">
        <is>
          <t>EU's flagskibsprogram til fordel for forskning og innovation</t>
        </is>
      </c>
      <c r="R90" s="2" t="inlineStr">
        <is>
          <t>Horizont Europa|
Rahmenprogramm für Forschung und Innovation „Horizont Europa"</t>
        </is>
      </c>
      <c r="S90" s="2" t="inlineStr">
        <is>
          <t>3|
3</t>
        </is>
      </c>
      <c r="T90" s="2" t="inlineStr">
        <is>
          <t xml:space="preserve">|
</t>
        </is>
      </c>
      <c r="U90" t="inlineStr">
        <is>
          <t>Programm, das die Richtung für die Forschungs- und Innovationsförderung der EU vorgibt</t>
        </is>
      </c>
      <c r="V90" s="2" t="inlineStr">
        <is>
          <t>Ορίζων Ευρώπη|
πρόγραμμα «Ορίζων Ευρώπη»|
προγράμμα-πλαίσιο έρευνας και καινοτομίας «Ορίζων Ευρώπη»</t>
        </is>
      </c>
      <c r="W90" s="2" t="inlineStr">
        <is>
          <t>3|
3|
3</t>
        </is>
      </c>
      <c r="X90" s="2" t="inlineStr">
        <is>
          <t xml:space="preserve">|
|
</t>
        </is>
      </c>
      <c r="Y90" t="inlineStr">
        <is>
          <t>εμβληματικό πρόγραμμα της ΕΕ για τη στήριξη της έρευνας και της καινοτομίας</t>
        </is>
      </c>
      <c r="Z90" s="2" t="inlineStr">
        <is>
          <t>Horizon Europe – the Framework Programme for Research and Innovation|
Horizon Europe programme|
Horizon Europe</t>
        </is>
      </c>
      <c r="AA90" s="2" t="inlineStr">
        <is>
          <t>3|
1|
3</t>
        </is>
      </c>
      <c r="AB90" s="2" t="inlineStr">
        <is>
          <t xml:space="preserve">|
|
</t>
        </is>
      </c>
      <c r="AC90" t="inlineStr">
        <is>
          <t>EU flagship programme to support research and innovation for the period 2021–2027</t>
        </is>
      </c>
      <c r="AD90" s="2" t="inlineStr">
        <is>
          <t>Programa Marco de Investigación e Innovación «Horizonte Europa»|
Horizonte Europa</t>
        </is>
      </c>
      <c r="AE90" s="2" t="inlineStr">
        <is>
          <t>3|
3</t>
        </is>
      </c>
      <c r="AF90" s="2" t="inlineStr">
        <is>
          <t xml:space="preserve">|
</t>
        </is>
      </c>
      <c r="AG90" t="inlineStr">
        <is>
          <t>Nuevo Programa Marco de Investigación e Innovación de la UE para el periodo 2021-2027 con el que se pretende que Europa permanezca en la vanguardia mundial de estos ámbitos.</t>
        </is>
      </c>
      <c r="AH90" s="2" t="inlineStr">
        <is>
          <t>teadusuuringute ja innovatsiooni raamprogramm „Euroopa horisont“|
programm „Euroopa horisont“</t>
        </is>
      </c>
      <c r="AI90" s="2" t="inlineStr">
        <is>
          <t>3|
3</t>
        </is>
      </c>
      <c r="AJ90" s="2" t="inlineStr">
        <is>
          <t xml:space="preserve">|
</t>
        </is>
      </c>
      <c r="AK90" t="inlineStr">
        <is>
          <t>ELi juhtprogramm teadusuuringute ja innovatsiooni toetamiseks perioodil 2021-2027</t>
        </is>
      </c>
      <c r="AL90" s="2" t="inlineStr">
        <is>
          <t>tutkimuksen ja innovoinnin puiteohjelma ”Horisontti Eurooppa”|
Horisontti Eurooppa -puiteohjelma|
Horisontti Eurooppa -ohjelma</t>
        </is>
      </c>
      <c r="AM90" s="2" t="inlineStr">
        <is>
          <t>3|
3|
3</t>
        </is>
      </c>
      <c r="AN90" s="2" t="inlineStr">
        <is>
          <t xml:space="preserve">|
preferred|
</t>
        </is>
      </c>
      <c r="AO90" t="inlineStr">
        <is>
          <t>EU:n lippulaivaohjelma tutkimuksen ja innovoinnin tukemiseen vuosina 2021–2027</t>
        </is>
      </c>
      <c r="AP90" s="2" t="inlineStr">
        <is>
          <t>programme-cadre pour la recherche et l’innovation «Horizon Europe»|
Horizon Europe</t>
        </is>
      </c>
      <c r="AQ90" s="2" t="inlineStr">
        <is>
          <t>3|
3</t>
        </is>
      </c>
      <c r="AR90" s="2" t="inlineStr">
        <is>
          <t xml:space="preserve">|
</t>
        </is>
      </c>
      <c r="AS90" t="inlineStr">
        <is>
          <t>programme-phare de l'UE axé sur la recherche et l'innovation</t>
        </is>
      </c>
      <c r="AT90" s="2" t="inlineStr">
        <is>
          <t>Fís Eorpach|
Fís Eorpach – an Clár Réime um Thaighde agus um Nuálaíocht|
an clár Fís Eorpach</t>
        </is>
      </c>
      <c r="AU90" s="2" t="inlineStr">
        <is>
          <t>3|
4|
3</t>
        </is>
      </c>
      <c r="AV90" s="2" t="inlineStr">
        <is>
          <t xml:space="preserve">|
|
</t>
        </is>
      </c>
      <c r="AW90" t="inlineStr">
        <is>
          <t/>
        </is>
      </c>
      <c r="AX90" s="2" t="inlineStr">
        <is>
          <t>Obzor Europa|
Okvirni program za istraživanja i inovacije Obzor Europa</t>
        </is>
      </c>
      <c r="AY90" s="2" t="inlineStr">
        <is>
          <t>3|
3</t>
        </is>
      </c>
      <c r="AZ90" s="2" t="inlineStr">
        <is>
          <t xml:space="preserve">|
</t>
        </is>
      </c>
      <c r="BA90" t="inlineStr">
        <is>
          <t>glavni program EU-a za potporu istraživanju i inovacijama u razdoblju od 2021. do 2027.</t>
        </is>
      </c>
      <c r="BB90" s="2" t="inlineStr">
        <is>
          <t>Horizont Európa|
Horizont Európa kutatási és innovációs keretprogram</t>
        </is>
      </c>
      <c r="BC90" s="2" t="inlineStr">
        <is>
          <t>3|
3</t>
        </is>
      </c>
      <c r="BD90" s="2" t="inlineStr">
        <is>
          <t xml:space="preserve">|
</t>
        </is>
      </c>
      <c r="BE90" t="inlineStr">
        <is>
          <t>a 2021-2027 közötti kutatási és innovációs tevékenységek támogatásának kereteit meghatározó uniós vezérprogram</t>
        </is>
      </c>
      <c r="BF90" s="2" t="inlineStr">
        <is>
          <t>Orizzonte Europa|
programma quadro di ricerca e innovazione Orizzonte Europa|
programma quadro di ricerca e innovazione «Orizzonte Europa»</t>
        </is>
      </c>
      <c r="BG90" s="2" t="inlineStr">
        <is>
          <t>3|
3|
3</t>
        </is>
      </c>
      <c r="BH90" s="2" t="inlineStr">
        <is>
          <t xml:space="preserve">|
|
</t>
        </is>
      </c>
      <c r="BI90" t="inlineStr">
        <is>
          <t>programma faro dell’UE a sostegno della ricerca e dell’innovazione per il periodo 2021-2027</t>
        </is>
      </c>
      <c r="BJ90" s="2" t="inlineStr">
        <is>
          <t>programa „Europos horizontas“|
„Europos horizontas“|
bendroji mokslinių tyrimų ir inovacijų programa „Europos horizontas“</t>
        </is>
      </c>
      <c r="BK90" s="2" t="inlineStr">
        <is>
          <t>3|
3|
3</t>
        </is>
      </c>
      <c r="BL90" s="2" t="inlineStr">
        <is>
          <t xml:space="preserve">|
|
</t>
        </is>
      </c>
      <c r="BM90" t="inlineStr">
        <is>
          <t>ES pavyzdinė mokslinių tyrimų ir inovacijų paramos programa</t>
        </is>
      </c>
      <c r="BN90" s="2" t="inlineStr">
        <is>
          <t>pētniecības un inovācijas pamatprogramma “Apvārsnis Eiropa”|
“Apvārsnis Eiropa”</t>
        </is>
      </c>
      <c r="BO90" s="2" t="inlineStr">
        <is>
          <t>3|
3</t>
        </is>
      </c>
      <c r="BP90" s="2" t="inlineStr">
        <is>
          <t xml:space="preserve">|
</t>
        </is>
      </c>
      <c r="BQ90" t="inlineStr">
        <is>
          <t>programma, ar ko paredzēts atbalstīt pētniecību un inovāciju pārtikas, lauksaimniecības, lauku attīstības un bioekonomikas jomās</t>
        </is>
      </c>
      <c r="BR90" s="2" t="inlineStr">
        <is>
          <t>Orizzont Ewropa - il-Programm Qafas għar-Riċerka u l-Innovazzjoni|
Orizzont Ewropa</t>
        </is>
      </c>
      <c r="BS90" s="2" t="inlineStr">
        <is>
          <t>3|
3</t>
        </is>
      </c>
      <c r="BT90" s="2" t="inlineStr">
        <is>
          <t xml:space="preserve">|
</t>
        </is>
      </c>
      <c r="BU90" t="inlineStr">
        <is>
          <t>programm emblematiku tal-UE li jappoġġja r-riċerka u l-innovazzjoni għall-perjodu 2021-2027</t>
        </is>
      </c>
      <c r="BV90" s="2" t="inlineStr">
        <is>
          <t>Horizon Europa|
Horizon Europa — het kaderprogramma voor onderzoek en innovatie</t>
        </is>
      </c>
      <c r="BW90" s="2" t="inlineStr">
        <is>
          <t>3|
3</t>
        </is>
      </c>
      <c r="BX90" s="2" t="inlineStr">
        <is>
          <t xml:space="preserve">|
</t>
        </is>
      </c>
      <c r="BY90" t="inlineStr">
        <is>
          <t>vlaggenschipprogramma van de EU voor onderzoek en innovatie in de periode 2021-2027</t>
        </is>
      </c>
      <c r="BZ90" s="2" t="inlineStr">
        <is>
          <t>„Horyzont Europa”|
program ramowy w zakresie badań naukowych i innowacji „Horyzont Europa”</t>
        </is>
      </c>
      <c r="CA90" s="2" t="inlineStr">
        <is>
          <t>3|
3</t>
        </is>
      </c>
      <c r="CB90" s="2" t="inlineStr">
        <is>
          <t xml:space="preserve">|
</t>
        </is>
      </c>
      <c r="CC90" t="inlineStr">
        <is>
          <t>sztandarowy program UE wspierający badania naukowe i innowacje, następca programu „Horyzont 2020”</t>
        </is>
      </c>
      <c r="CD90" s="2" t="inlineStr">
        <is>
          <t>Horizonte Europa — Programa-Quadro de Investigação e Inovação|
Horizonte Europa</t>
        </is>
      </c>
      <c r="CE90" s="2" t="inlineStr">
        <is>
          <t>3|
3</t>
        </is>
      </c>
      <c r="CF90" s="2" t="inlineStr">
        <is>
          <t xml:space="preserve">|
</t>
        </is>
      </c>
      <c r="CG90" t="inlineStr">
        <is>
          <t>Programa emblemático de apoio à investigação e inovação da UE para 2021-2027.</t>
        </is>
      </c>
      <c r="CH90" s="2" t="inlineStr">
        <is>
          <t>Orizont Europa|
programul-cadru pentru cercetare și inovare Orizont Europa</t>
        </is>
      </c>
      <c r="CI90" s="2" t="inlineStr">
        <is>
          <t>3|
3</t>
        </is>
      </c>
      <c r="CJ90" s="2" t="inlineStr">
        <is>
          <t xml:space="preserve">|
</t>
        </is>
      </c>
      <c r="CK90" t="inlineStr">
        <is>
          <t/>
        </is>
      </c>
      <c r="CL90" s="2" t="inlineStr">
        <is>
          <t>Horizont Európa – rámcový program pre výskum a inovácie|
Horizont Európa</t>
        </is>
      </c>
      <c r="CM90" s="2" t="inlineStr">
        <is>
          <t>3|
3</t>
        </is>
      </c>
      <c r="CN90" s="2" t="inlineStr">
        <is>
          <t xml:space="preserve">|
</t>
        </is>
      </c>
      <c r="CO90" t="inlineStr">
        <is>
          <t>hlavný program EÚ na obdobie 2021 – 2027, ktorého cieľom je podporiť výskum a inovácie</t>
        </is>
      </c>
      <c r="CP90" s="2" t="inlineStr">
        <is>
          <t>Obzorje Evropa|
okvirni program za raziskave in inovacije Obzorje Evropa</t>
        </is>
      </c>
      <c r="CQ90" s="2" t="inlineStr">
        <is>
          <t>3|
3</t>
        </is>
      </c>
      <c r="CR90" s="2" t="inlineStr">
        <is>
          <t xml:space="preserve">|
</t>
        </is>
      </c>
      <c r="CS90" t="inlineStr">
        <is>
          <t>vodilni program EU v podporo raziskavam in inovacijam</t>
        </is>
      </c>
      <c r="CT90" s="2" t="inlineStr">
        <is>
          <t>Horisont Europa – ramprogrammet för forskning och innovation|
Horisont Europa</t>
        </is>
      </c>
      <c r="CU90" s="2" t="inlineStr">
        <is>
          <t>3|
3</t>
        </is>
      </c>
      <c r="CV90" s="2" t="inlineStr">
        <is>
          <t xml:space="preserve">|
</t>
        </is>
      </c>
      <c r="CW90" t="inlineStr">
        <is>
          <t>EU:s flaggskeppsprogram för stöd till forskning och innovation</t>
        </is>
      </c>
    </row>
    <row r="91">
      <c r="A91" s="1" t="str">
        <f>HYPERLINK("https://iate.europa.eu/entry/result/3531539/all", "3531539")</f>
        <v>3531539</v>
      </c>
      <c r="B91" t="inlineStr">
        <is>
          <t>ENERGY</t>
        </is>
      </c>
      <c r="C91" t="inlineStr">
        <is>
          <t>ENERGY|energy policy|energy policy|energy audit|energy consumption</t>
        </is>
      </c>
      <c r="D91" t="inlineStr">
        <is>
          <t>yes</t>
        </is>
      </c>
      <c r="E91" t="inlineStr">
        <is>
          <t/>
        </is>
      </c>
      <c r="F91" s="2" t="inlineStr">
        <is>
          <t>интелигентно измерване|
интелигентно отчитане|
интелигентна измервателна система</t>
        </is>
      </c>
      <c r="G91" s="2" t="inlineStr">
        <is>
          <t>3|
3|
3</t>
        </is>
      </c>
      <c r="H91" s="2" t="inlineStr">
        <is>
          <t xml:space="preserve">|
|
</t>
        </is>
      </c>
      <c r="I91" t="inlineStr">
        <is>
          <t>(отчитане или измерване чрез) електронна система, която може да измерва потреблението на енергия, като предоставя повече информация от традиционен измервателен уред, и може да предава и да получава данни посредством форма на електронна комуникация</t>
        </is>
      </c>
      <c r="J91" s="2" t="inlineStr">
        <is>
          <t>inteligentní měřicí systém|
inteligentní měření</t>
        </is>
      </c>
      <c r="K91" s="2" t="inlineStr">
        <is>
          <t>4|
3</t>
        </is>
      </c>
      <c r="L91" s="2" t="inlineStr">
        <is>
          <t xml:space="preserve">|
</t>
        </is>
      </c>
      <c r="M91" t="inlineStr">
        <is>
          <t>elektronický systém, který může měřit spotřebu energie, přičemž oproti běžnému měřiči poskytuje více informací, a může přenášet a přijímat údaje za použití určité formy elektronické komunikace</t>
        </is>
      </c>
      <c r="N91" s="2" t="inlineStr">
        <is>
          <t>intelligent måling|
intelligent målersystem</t>
        </is>
      </c>
      <c r="O91" s="2" t="inlineStr">
        <is>
          <t>3|
3</t>
        </is>
      </c>
      <c r="P91" s="2" t="inlineStr">
        <is>
          <t xml:space="preserve">|
</t>
        </is>
      </c>
      <c r="Q91" t="inlineStr">
        <is>
          <t>elektronisk system, som kan måle den elektricitet, der leveres til nettet, eller den elektricitet, der forbruges, og give flere oplysninger end en konventionel måler, og som kan sende og modtage data til informations-, overvågnings- og kontrolformål ved hjælp af en form for elektronisk kommunikation</t>
        </is>
      </c>
      <c r="R91" s="2" t="inlineStr">
        <is>
          <t>intelligente Verbrauchsmessung|
intelligente Verbrauchserfassung|
intelligentes Verbrauchserfassungssystem</t>
        </is>
      </c>
      <c r="S91" s="2" t="inlineStr">
        <is>
          <t>3|
3|
3</t>
        </is>
      </c>
      <c r="T91" s="2" t="inlineStr">
        <is>
          <t xml:space="preserve">|
|
</t>
        </is>
      </c>
      <c r="U91" t="inlineStr">
        <is>
          <t>elektronisches System zur Messung des Energieverbrauchs, wobei mehr Informationen angezeigt werden als bei einem herkömmlichen Zähler und Daten auf einem elektronischen Kommunikationsweg übertragen und empfangen werden können</t>
        </is>
      </c>
      <c r="V91" s="2" t="inlineStr">
        <is>
          <t>ευφυές σύστημα μέτρησης|
έξυπνο σύστημα μέτρησης|
ευφυής μέτρηση</t>
        </is>
      </c>
      <c r="W91" s="2" t="inlineStr">
        <is>
          <t>3|
3|
3</t>
        </is>
      </c>
      <c r="X91" s="2" t="inlineStr">
        <is>
          <t xml:space="preserve">|
|
</t>
        </is>
      </c>
      <c r="Y91" t="inlineStr">
        <is>
          <t>«έξυπνο σύστημα μέτρησης» ή «ευφυές σύστημα μέτρησης»: ηλεκτρονικό σύστημα το οποίο μπορεί να μετρά την κατανάλωση ενέργειας, παρέχοντας περισσότερες πληροφορίες απ’ ό,τι ένας συμβατικός μετρητής και μπορεί να μεταδίδει και να λαμβάνει δεδομένα χρησιμοποιώντας μια μορφή ηλεκτρονικών επικοινωνιών.</t>
        </is>
      </c>
      <c r="Z91" s="2" t="inlineStr">
        <is>
          <t>smart metering system|
smart metering|
intelligent metering system|
smart energy metering</t>
        </is>
      </c>
      <c r="AA91" s="2" t="inlineStr">
        <is>
          <t>3|
3|
2|
2</t>
        </is>
      </c>
      <c r="AB91" s="2" t="inlineStr">
        <is>
          <t xml:space="preserve">|
|
|
</t>
        </is>
      </c>
      <c r="AC91" t="inlineStr">
        <is>
          <t>electronic system that is capable of measuring electricity fed into the grid or electricity consumed from the grid, providing more information than a conventional meter, and that is capable of transmitting and receiving data for information, monitoring and control purposes, using a form of electronic communication</t>
        </is>
      </c>
      <c r="AD91" s="2" t="inlineStr">
        <is>
          <t>sistema de medición inteligente</t>
        </is>
      </c>
      <c r="AE91" s="2" t="inlineStr">
        <is>
          <t>2</t>
        </is>
      </c>
      <c r="AF91" s="2" t="inlineStr">
        <is>
          <t/>
        </is>
      </c>
      <c r="AG91" t="inlineStr">
        <is>
          <t>Sistema de recogida permanente de datos que permite al usuario o al operador de un servicio obtener información en tiempo real, por ejemplo sobre el consumo de gas o electricidad, su coste, las horas de mayor utilización, las repercusiones en el medio ambiente, etc.</t>
        </is>
      </c>
      <c r="AH91" s="2" t="inlineStr">
        <is>
          <t>arukas arvestisüsteem</t>
        </is>
      </c>
      <c r="AI91" s="2" t="inlineStr">
        <is>
          <t>3</t>
        </is>
      </c>
      <c r="AJ91" s="2" t="inlineStr">
        <is>
          <t/>
        </is>
      </c>
      <c r="AK91" t="inlineStr">
        <is>
          <t>elektrooniline süsteem, mis on võimeline mõõtma energia tarbimist, andes tavapärasest arvestist rohkem teavet, ning on võimeline edastama ja vastu võtma andmeid elektroonilist sidevahendit kasutades</t>
        </is>
      </c>
      <c r="AL91" s="2" t="inlineStr">
        <is>
          <t>älykäs mittausjärjestelmä|
älykäs energiamittari</t>
        </is>
      </c>
      <c r="AM91" s="2" t="inlineStr">
        <is>
          <t>3|
3</t>
        </is>
      </c>
      <c r="AN91" s="2" t="inlineStr">
        <is>
          <t xml:space="preserve">|
</t>
        </is>
      </c>
      <c r="AO91" t="inlineStr">
        <is>
          <t>Sähköinen järjestelmä, joka kykenee mittaamaan verkkoon syötetyn sähkön tai verkosta kulutetun sähkön määrää ja joka tarjoaa enemmän tietoa kuin tavanomainen mittari sekä kykenee lähettämään ja vastaanottamaan tietoa sähköisen viestinnän keinoin tiedonsaanti-, seuranta- ja valvontatarkoituksiin.</t>
        </is>
      </c>
      <c r="AP91" s="2" t="inlineStr">
        <is>
          <t>système intelligent de mesure de la consommation d’énergie|
comptage intelligent|
système intelligent de mesure</t>
        </is>
      </c>
      <c r="AQ91" s="2" t="inlineStr">
        <is>
          <t>3|
3|
3</t>
        </is>
      </c>
      <c r="AR91" s="2" t="inlineStr">
        <is>
          <t xml:space="preserve">|
|
</t>
        </is>
      </c>
      <c r="AS91" t="inlineStr">
        <is>
          <t>(recours à un) système électronique qui peut mesurer la consommation d'énergie en apportant plus d'informations qu'un compteur classique et qui peut transmettre et recevoir des données en utilisant une forme de communication électronique</t>
        </is>
      </c>
      <c r="AT91" s="2" t="inlineStr">
        <is>
          <t>méadrú cliste|
córas méadraithe chliste</t>
        </is>
      </c>
      <c r="AU91" s="2" t="inlineStr">
        <is>
          <t>3|
3</t>
        </is>
      </c>
      <c r="AV91" s="2" t="inlineStr">
        <is>
          <t xml:space="preserve">|
</t>
        </is>
      </c>
      <c r="AW91" t="inlineStr">
        <is>
          <t/>
        </is>
      </c>
      <c r="AX91" s="2" t="inlineStr">
        <is>
          <t>pametno mjerenje</t>
        </is>
      </c>
      <c r="AY91" s="2" t="inlineStr">
        <is>
          <t>3</t>
        </is>
      </c>
      <c r="AZ91" s="2" t="inlineStr">
        <is>
          <t/>
        </is>
      </c>
      <c r="BA91" t="inlineStr">
        <is>
          <t>elektronički sustav koji mjeri potrošnju energije pružajući više informacija od konvencionalnog mjerenja te koji prenosi i prima podatke elektroničkim putem</t>
        </is>
      </c>
      <c r="BB91" s="2" t="inlineStr">
        <is>
          <t>intelligens fogyasztásmérő rendszer|
intelligens mérési rendszer|
intelligens fogyasztásmérés|
okos mérési rendszer</t>
        </is>
      </c>
      <c r="BC91" s="2" t="inlineStr">
        <is>
          <t>3|
3|
3|
3</t>
        </is>
      </c>
      <c r="BD91" s="2" t="inlineStr">
        <is>
          <t xml:space="preserve">|
|
|
</t>
        </is>
      </c>
      <c r="BE91" t="inlineStr">
        <is>
          <t>az energiafogyasztás mérésére alkalmas olyan elektronikus rendszer, amely a hagyományos fogyasztásmérőhöz képest több információt biztosít, és amely az elektronikus kommunikáció valamely formáján keresztül képes adatok továbbítására és fogadására</t>
        </is>
      </c>
      <c r="BF91" s="2" t="inlineStr">
        <is>
          <t>misurazione intelligente|
sistema di misurazione intelligente</t>
        </is>
      </c>
      <c r="BG91" s="2" t="inlineStr">
        <is>
          <t>3|
3</t>
        </is>
      </c>
      <c r="BH91" s="2" t="inlineStr">
        <is>
          <t xml:space="preserve">|
</t>
        </is>
      </c>
      <c r="BI91" t="inlineStr">
        <is>
          <t>sistema elettronico in grado di misurare il consumo di energia, fornendo maggiori informazioni rispetto ad un dispositivo convenzionale, e di trasmettere e ricevere dati utilizzando una forma di comunicazione elettronica</t>
        </is>
      </c>
      <c r="BJ91" s="2" t="inlineStr">
        <is>
          <t>pažangusis matavimas|
išmanioji apskaitos sistema|
pažangioji matavimo sistema|
išmanioji apskaita</t>
        </is>
      </c>
      <c r="BK91" s="2" t="inlineStr">
        <is>
          <t>2|
3|
2|
3</t>
        </is>
      </c>
      <c r="BL91" s="2" t="inlineStr">
        <is>
          <t xml:space="preserve">|
|
|
</t>
        </is>
      </c>
      <c r="BM91" t="inlineStr">
        <is>
          <t>elektroninė sistema, kuria galima išmatuoti energijos suvartojimą ir gauti daugiau informacijos nei naudojant įprastą skaitiklį ir kuri gali perduoti ir gauti duomenis naudojant tam tikrą elektroninį ryšį</t>
        </is>
      </c>
      <c r="BN91" s="2" t="inlineStr">
        <is>
          <t>viedā uzskaite</t>
        </is>
      </c>
      <c r="BO91" s="2" t="inlineStr">
        <is>
          <t>2</t>
        </is>
      </c>
      <c r="BP91" s="2" t="inlineStr">
        <is>
          <t/>
        </is>
      </c>
      <c r="BQ91" t="inlineStr">
        <is>
          <t>elektroniska sistēma, ar ko var mērīt enerģijas patēriņu, sniedzot vairāk informācijas nekā ar parasto skaitītāju, un ar ko var pārraidīt un saņemt datus, izmantojot kādu elektroniskās saziņas veidu</t>
        </is>
      </c>
      <c r="BR91" s="2" t="inlineStr">
        <is>
          <t>kejl intelliġenti|
sistema ta' kelj intelliġenti</t>
        </is>
      </c>
      <c r="BS91" s="2" t="inlineStr">
        <is>
          <t>3|
3</t>
        </is>
      </c>
      <c r="BT91" s="2" t="inlineStr">
        <is>
          <t xml:space="preserve">|
</t>
        </is>
      </c>
      <c r="BU91" t="inlineStr">
        <is>
          <t>sistema mfassla biex tipprovdi tagħrif lill-konsumatur dwar il-konsum tiegħu ta' enerġija domestika, dwar kemm qed jiswih dan il-konsum u dwar x'impatt għandu l-konsum tiegħu fuq l-emissjonijiet ta' gassijiet b'effett ta' serra</t>
        </is>
      </c>
      <c r="BV91" s="2" t="inlineStr">
        <is>
          <t>slimme bemetering|
intelligente bemetering</t>
        </is>
      </c>
      <c r="BW91" s="2" t="inlineStr">
        <is>
          <t>3|
3</t>
        </is>
      </c>
      <c r="BX91" s="2" t="inlineStr">
        <is>
          <t xml:space="preserve">|
</t>
        </is>
      </c>
      <c r="BY91" t="inlineStr">
        <is>
          <t>het gebruik van meters die meer meten dan alleen het verbruik, en die consument en producent in staat stellen efficiënter gebruik te maken van hulpbronnen</t>
        </is>
      </c>
      <c r="BZ91" s="2" t="inlineStr">
        <is>
          <t>inteligentny pomiar|
inteligentny system pomiarowy</t>
        </is>
      </c>
      <c r="CA91" s="2" t="inlineStr">
        <is>
          <t>3|
3</t>
        </is>
      </c>
      <c r="CB91" s="2" t="inlineStr">
        <is>
          <t xml:space="preserve">|
</t>
        </is>
      </c>
      <c r="CC91" t="inlineStr">
        <is>
          <t>system pomiaru zużycia energii cechujący się m.in.: dwukierunkowym przepływem informacji, zbieraniem informacji w czasie rzeczywistym, dostępnością informacji o wynikach pomiaru dla wszystkich uprawnionych adresatów</t>
        </is>
      </c>
      <c r="CD91" s="2" t="inlineStr">
        <is>
          <t>contagem inteligente</t>
        </is>
      </c>
      <c r="CE91" s="2" t="inlineStr">
        <is>
          <t>3</t>
        </is>
      </c>
      <c r="CF91" s="2" t="inlineStr">
        <is>
          <t/>
        </is>
      </c>
      <c r="CG91" t="inlineStr">
        <is>
          <t>Sistema que fornece aos consumidores informações em tempo real sobre o seu consumo de energia, incluindo os respetivos custos ao mesmo tempo que permite aos fornecedores gerir as suas redes. Esta tecnologia permite gerar significativas economias com vista a um consumo sustentável.</t>
        </is>
      </c>
      <c r="CH91" s="2" t="inlineStr">
        <is>
          <t>sistem de contorizare inteligentă|
contorizare inteligentă|
sistem de măsurare inteligentă a energiei electrice</t>
        </is>
      </c>
      <c r="CI91" s="2" t="inlineStr">
        <is>
          <t>3|
3|
3</t>
        </is>
      </c>
      <c r="CJ91" s="2" t="inlineStr">
        <is>
          <t xml:space="preserve">|
|
</t>
        </is>
      </c>
      <c r="CK91" t="inlineStr">
        <is>
          <t>sistem electronic care poate măsura consumul de energie oferind mai multe informații decât un contor tradițional și care poate transmite și primi date utilizând o anumită formă de comunicații electronice</t>
        </is>
      </c>
      <c r="CL91" s="2" t="inlineStr">
        <is>
          <t>inteligentný merací systém</t>
        </is>
      </c>
      <c r="CM91" s="2" t="inlineStr">
        <is>
          <t>3</t>
        </is>
      </c>
      <c r="CN91" s="2" t="inlineStr">
        <is>
          <t/>
        </is>
      </c>
      <c r="CO91" t="inlineStr">
        <is>
          <t>elektronický systém schopný merať elektrinu napájanú do siete alebo elektrinu spotrebovanú zo siete, ktorý poskytuje viac informácií než bežné meracie zariadenie a ktorý je schopný formou elektronickej komunikácie vysielať a prijímať údaje na účely informovania, monitorovania a regulácie</t>
        </is>
      </c>
      <c r="CP91" s="2" t="inlineStr">
        <is>
          <t>inteligentni merilni sistem|
pametno merjenje</t>
        </is>
      </c>
      <c r="CQ91" s="2" t="inlineStr">
        <is>
          <t>3|
4</t>
        </is>
      </c>
      <c r="CR91" s="2" t="inlineStr">
        <is>
          <t xml:space="preserve">|
</t>
        </is>
      </c>
      <c r="CS91" t="inlineStr">
        <is>
          <t>elektronski sistem, ki lahko meri porabo energije, ob čemer doda več informacij kot običajni števec ter lahko pošilja in prejema podatke z uporabo elektronske komunikacije</t>
        </is>
      </c>
      <c r="CT91" s="2" t="inlineStr">
        <is>
          <t>system med smarta mätare|
intelligent mätarsystem|
smart mätning|
smart mätarsystem</t>
        </is>
      </c>
      <c r="CU91" s="2" t="inlineStr">
        <is>
          <t>3|
3|
3|
3</t>
        </is>
      </c>
      <c r="CV91" s="2" t="inlineStr">
        <is>
          <t xml:space="preserve">|
|
|
</t>
        </is>
      </c>
      <c r="CW91" t="inlineStr">
        <is>
          <t>Elektroniskt system som kan mäta energianvändningen, ge mer information än en traditionell mätare och kan överföra uppgifter genom en sorts elektronisk kommunikation.</t>
        </is>
      </c>
    </row>
    <row r="92">
      <c r="A92" s="1" t="str">
        <f>HYPERLINK("https://iate.europa.eu/entry/result/3549696/all", "3549696")</f>
        <v>3549696</v>
      </c>
      <c r="B92" t="inlineStr">
        <is>
          <t>ENVIRONMENT;ENERGY</t>
        </is>
      </c>
      <c r="C92" t="inlineStr">
        <is>
          <t>ENVIRONMENT;ENERGY</t>
        </is>
      </c>
      <c r="D92" t="inlineStr">
        <is>
          <t>yes</t>
        </is>
      </c>
      <c r="E92" t="inlineStr">
        <is>
          <t/>
        </is>
      </c>
      <c r="F92" s="2" t="inlineStr">
        <is>
          <t>първично енергийно потребление</t>
        </is>
      </c>
      <c r="G92" s="2" t="inlineStr">
        <is>
          <t>3</t>
        </is>
      </c>
      <c r="H92" s="2" t="inlineStr">
        <is>
          <t/>
        </is>
      </c>
      <c r="I92" t="inlineStr">
        <is>
          <t>брутното потребление на първична енергия, с цел осигуряване на вторична енергия за потребителите</t>
        </is>
      </c>
      <c r="J92" s="2" t="inlineStr">
        <is>
          <t>spotřeba primární energie</t>
        </is>
      </c>
      <c r="K92" s="2" t="inlineStr">
        <is>
          <t>3</t>
        </is>
      </c>
      <c r="L92" s="2" t="inlineStr">
        <is>
          <t/>
        </is>
      </c>
      <c r="M92" t="inlineStr">
        <is>
          <t>hrubá domácí spotřeba, vyjma neenergetických účelů</t>
        </is>
      </c>
      <c r="N92" s="2" t="inlineStr">
        <is>
          <t>primærenergiforbrug</t>
        </is>
      </c>
      <c r="O92" s="2" t="inlineStr">
        <is>
          <t>4</t>
        </is>
      </c>
      <c r="P92" s="2" t="inlineStr">
        <is>
          <t/>
        </is>
      </c>
      <c r="Q92" t="inlineStr">
        <is>
          <t>indenlandsk bruttoforbrug af energi, bortset fra ikkeenergirelaterede anvendelser</t>
        </is>
      </c>
      <c r="R92" s="2" t="inlineStr">
        <is>
          <t>Primärenergieverbrauch</t>
        </is>
      </c>
      <c r="S92" s="2" t="inlineStr">
        <is>
          <t>3</t>
        </is>
      </c>
      <c r="T92" s="2" t="inlineStr">
        <is>
          <t/>
        </is>
      </c>
      <c r="U92" t="inlineStr">
        <is>
          <t>Bruttoinlandsverbrauch (von Primärenergie &lt;a href="/entry/result/770633/all" id="ENTRY_TO_ENTRY_CONVERTER" target="_blank"&gt;IATE:770633&lt;/a&gt; ) ohne nichtenergetische Nutzungsformen</t>
        </is>
      </c>
      <c r="V92" s="2" t="inlineStr">
        <is>
          <t>κατανάλωση πρωτογενούς ενέργειας</t>
        </is>
      </c>
      <c r="W92" s="2" t="inlineStr">
        <is>
          <t>3</t>
        </is>
      </c>
      <c r="X92" s="2" t="inlineStr">
        <is>
          <t/>
        </is>
      </c>
      <c r="Y92" t="inlineStr">
        <is>
          <t>"κατανάλωση πρωτογενούς ενέργειας": η ακαθάριστη εσωτερική κατανάλωση, εξαιρουμένων των μη ενεργειακών χρήσεων.</t>
        </is>
      </c>
      <c r="Z92" s="2" t="inlineStr">
        <is>
          <t>primary energy consumption|
PEC</t>
        </is>
      </c>
      <c r="AA92" s="2" t="inlineStr">
        <is>
          <t>3|
3</t>
        </is>
      </c>
      <c r="AB92" s="2" t="inlineStr">
        <is>
          <t xml:space="preserve">|
</t>
        </is>
      </c>
      <c r="AC92" t="inlineStr">
        <is>
          <t>gross consumption of &lt;a href="https://iate.europa.eu/entry/result/770633/en" target="_blank"&gt;primary energy&lt;/a&gt; for the purpose of providing &lt;a href="https://iate.europa.eu/entry/result/770634/en" target="_blank"&gt;secondary energy&lt;/a&gt; to consumers</t>
        </is>
      </c>
      <c r="AD92" s="2" t="inlineStr">
        <is>
          <t>consumo de energía primaria</t>
        </is>
      </c>
      <c r="AE92" s="2" t="inlineStr">
        <is>
          <t>3</t>
        </is>
      </c>
      <c r="AF92" s="2" t="inlineStr">
        <is>
          <t/>
        </is>
      </c>
      <c r="AG92" t="inlineStr">
        <is>
          <t>En el contexto de la eficiencia energética &lt;a href="/entry/result/755141/all" id="ENTRY_TO_ENTRY_CONVERTER" target="_blank"&gt;IATE:755141&lt;/a&gt; , el consumo interior bruto &lt;a href="/entry/result/807289/all" id="ENTRY_TO_ENTRY_CONVERTER" target="_blank"&gt;IATE:807289&lt;/a&gt; de energía primaria, excluidos los usos no energéticos &lt;a href="/entry/result/1691521/all" id="ENTRY_TO_ENTRY_CONVERTER" target="_blank"&gt;IATE:1691521&lt;/a&gt; ; es decir, el consumo interior bruto de energía primaria &lt;a href="/entry/result/770633/all" id="ENTRY_TO_ENTRY_CONVERTER" target="_blank"&gt;IATE:770633&lt;/a&gt; empleada para proporcionar energía secundaria &lt;a href="/entry/result/770634/all" id="ENTRY_TO_ENTRY_CONVERTER" target="_blank"&gt;IATE:770634&lt;/a&gt; a los consumidores.</t>
        </is>
      </c>
      <c r="AH92" s="2" t="inlineStr">
        <is>
          <t>primaarenergia tarbimine</t>
        </is>
      </c>
      <c r="AI92" s="2" t="inlineStr">
        <is>
          <t>3</t>
        </is>
      </c>
      <c r="AJ92" s="2" t="inlineStr">
        <is>
          <t/>
        </is>
      </c>
      <c r="AK92" t="inlineStr">
        <is>
          <t>brutosisetarbimine, välja arvatud mitteenergeetilised kasutusalad</t>
        </is>
      </c>
      <c r="AL92" s="2" t="inlineStr">
        <is>
          <t>primäärienergian kulutus</t>
        </is>
      </c>
      <c r="AM92" s="2" t="inlineStr">
        <is>
          <t>3</t>
        </is>
      </c>
      <c r="AN92" s="2" t="inlineStr">
        <is>
          <t/>
        </is>
      </c>
      <c r="AO92" t="inlineStr">
        <is>
          <t>primäärienergian (&lt;a href="/entry/result/770633/all" id="ENTRY_TO_ENTRY_CONVERTER" target="_blank"&gt;IATE:770633&lt;/a&gt; ) bruttokulutus sekundäärienergian (&lt;a href="/entry/result/770634/all" id="ENTRY_TO_ENTRY_CONVERTER" target="_blank"&gt;IATE:770634&lt;/a&gt; ) tarjoamiseksi kuluttajille</t>
        </is>
      </c>
      <c r="AP92" s="2" t="inlineStr">
        <is>
          <t>consommation d'énergie primaire</t>
        </is>
      </c>
      <c r="AQ92" s="2" t="inlineStr">
        <is>
          <t>3</t>
        </is>
      </c>
      <c r="AR92" s="2" t="inlineStr">
        <is>
          <t/>
        </is>
      </c>
      <c r="AS92" t="inlineStr">
        <is>
          <t>consommation intérieure brute d'énergie primaire, à l'exclusion des utilisations non énergétiques</t>
        </is>
      </c>
      <c r="AT92" s="2" t="inlineStr">
        <is>
          <t>ídiú fuinnimh phríomhúil|
tomhailt fuinnimh phríomha</t>
        </is>
      </c>
      <c r="AU92" s="2" t="inlineStr">
        <is>
          <t>3|
3</t>
        </is>
      </c>
      <c r="AV92" s="2" t="inlineStr">
        <is>
          <t xml:space="preserve">preferred|
</t>
        </is>
      </c>
      <c r="AW92" t="inlineStr">
        <is>
          <t/>
        </is>
      </c>
      <c r="AX92" s="2" t="inlineStr">
        <is>
          <t>potrošnja primarne energije</t>
        </is>
      </c>
      <c r="AY92" s="2" t="inlineStr">
        <is>
          <t>3</t>
        </is>
      </c>
      <c r="AZ92" s="2" t="inlineStr">
        <is>
          <t/>
        </is>
      </c>
      <c r="BA92" t="inlineStr">
        <is>
          <t/>
        </is>
      </c>
      <c r="BB92" s="2" t="inlineStr">
        <is>
          <t>primerenergia-fogyasztás</t>
        </is>
      </c>
      <c r="BC92" s="2" t="inlineStr">
        <is>
          <t>4</t>
        </is>
      </c>
      <c r="BD92" s="2" t="inlineStr">
        <is>
          <t/>
        </is>
      </c>
      <c r="BE92" t="inlineStr">
        <is>
          <t>az a teljes primerenergia-felhasználás ( &lt;a href="/entry/result/770633/all" id="ENTRY_TO_ENTRY_CONVERTER" target="_blank"&gt;IATE:770633&lt;/a&gt; ), amelynek célja a szekunder energia ( &lt;a href="/entry/result/770634/all" id="ENTRY_TO_ENTRY_CONVERTER" target="_blank"&gt;IATE:770634&lt;/a&gt; ) fogyasztók számára való előállítása</t>
        </is>
      </c>
      <c r="BF92" s="2" t="inlineStr">
        <is>
          <t>consumo di energia primaria</t>
        </is>
      </c>
      <c r="BG92" s="2" t="inlineStr">
        <is>
          <t>3</t>
        </is>
      </c>
      <c r="BH92" s="2" t="inlineStr">
        <is>
          <t/>
        </is>
      </c>
      <c r="BI92" t="inlineStr">
        <is>
          <t>consumo interno lordo di energia primaria [ &lt;a href="/entry/result/770633/all" id="ENTRY_TO_ENTRY_CONVERTER" target="_blank"&gt;IATE:770633&lt;/a&gt; ] ad esclusione degli usi non energetici, con il solo fine di fornire energia secondaria [ &lt;a href="/entry/result/770634/all" id="ENTRY_TO_ENTRY_CONVERTER" target="_blank"&gt;IATE:770634&lt;/a&gt; ] ai consumatori</t>
        </is>
      </c>
      <c r="BJ92" s="2" t="inlineStr">
        <is>
          <t>pirminės energijos vartojimas</t>
        </is>
      </c>
      <c r="BK92" s="2" t="inlineStr">
        <is>
          <t>3</t>
        </is>
      </c>
      <c r="BL92" s="2" t="inlineStr">
        <is>
          <t/>
        </is>
      </c>
      <c r="BM92" t="inlineStr">
        <is>
          <t>bendras pirminės energijos suvartojimas siekiant teikti antrinę energiją vartotojams</t>
        </is>
      </c>
      <c r="BN92" s="2" t="inlineStr">
        <is>
          <t>primārās enerģijas patēriņš</t>
        </is>
      </c>
      <c r="BO92" s="2" t="inlineStr">
        <is>
          <t>3</t>
        </is>
      </c>
      <c r="BP92" s="2" t="inlineStr">
        <is>
          <t/>
        </is>
      </c>
      <c r="BQ92" t="inlineStr">
        <is>
          <t>primārās enerģijas ( &lt;a href="/entry/result/770633/all" id="ENTRY_TO_ENTRY_CONVERTER" target="_blank"&gt;IATE:770633&lt;/a&gt; ) bruto patēriņš, lai patērētājiem nodrošinātu sekundāro enerģiju ( &lt;a href="/entry/result/770634/all" id="ENTRY_TO_ENTRY_CONVERTER" target="_blank"&gt;IATE:770634&lt;/a&gt; )</t>
        </is>
      </c>
      <c r="BR92" s="2" t="inlineStr">
        <is>
          <t>konsum tal-enerġija primarja</t>
        </is>
      </c>
      <c r="BS92" s="2" t="inlineStr">
        <is>
          <t>3</t>
        </is>
      </c>
      <c r="BT92" s="2" t="inlineStr">
        <is>
          <t/>
        </is>
      </c>
      <c r="BU92" t="inlineStr">
        <is>
          <t>il-konsum intern gross ta' enerġija, esklużi l-użi mhux tal-enerġija</t>
        </is>
      </c>
      <c r="BV92" s="2" t="inlineStr">
        <is>
          <t>primair energieverbruik</t>
        </is>
      </c>
      <c r="BW92" s="2" t="inlineStr">
        <is>
          <t>3</t>
        </is>
      </c>
      <c r="BX92" s="2" t="inlineStr">
        <is>
          <t/>
        </is>
      </c>
      <c r="BY92" t="inlineStr">
        <is>
          <t>bruto binnenlands verbruik, uitgezonderd verbruik voor niet-energetische doeleinden</t>
        </is>
      </c>
      <c r="BZ92" s="2" t="inlineStr">
        <is>
          <t>zużycie energii pierwotnej</t>
        </is>
      </c>
      <c r="CA92" s="2" t="inlineStr">
        <is>
          <t>3</t>
        </is>
      </c>
      <c r="CB92" s="2" t="inlineStr">
        <is>
          <t/>
        </is>
      </c>
      <c r="CC92" t="inlineStr">
        <is>
          <t>zużycie krajowe brutto z wyłączeniem zastosowań pozaenergetycznych</t>
        </is>
      </c>
      <c r="CD92" s="2" t="inlineStr">
        <is>
          <t>CEP|
consumo de energia primária|
PEC</t>
        </is>
      </c>
      <c r="CE92" s="2" t="inlineStr">
        <is>
          <t>3|
3|
3</t>
        </is>
      </c>
      <c r="CF92" s="2" t="inlineStr">
        <is>
          <t xml:space="preserve">|
|
</t>
        </is>
      </c>
      <c r="CG92" t="inlineStr">
        <is>
          <t>Consumo interno bruto de energia primária necessário para fornecer energia secundária aos consumidores, excluindo as utilizações não energéticas (nomeadamente na indústria química).</t>
        </is>
      </c>
      <c r="CH92" s="2" t="inlineStr">
        <is>
          <t>consum de energie primară</t>
        </is>
      </c>
      <c r="CI92" s="2" t="inlineStr">
        <is>
          <t>3</t>
        </is>
      </c>
      <c r="CJ92" s="2" t="inlineStr">
        <is>
          <t/>
        </is>
      </c>
      <c r="CK92" t="inlineStr">
        <is>
          <t>consumul intern brut, cu excepția utilizărilor neenergetice</t>
        </is>
      </c>
      <c r="CL92" s="2" t="inlineStr">
        <is>
          <t>primárna energetická spotreba</t>
        </is>
      </c>
      <c r="CM92" s="2" t="inlineStr">
        <is>
          <t>3</t>
        </is>
      </c>
      <c r="CN92" s="2" t="inlineStr">
        <is>
          <t/>
        </is>
      </c>
      <c r="CO92" t="inlineStr">
        <is>
          <t>hrubá spotreba primárnej energie na účely poskytovania sekundárnej energie spotrebiteľom</t>
        </is>
      </c>
      <c r="CP92" s="2" t="inlineStr">
        <is>
          <t>poraba primarne energije</t>
        </is>
      </c>
      <c r="CQ92" s="2" t="inlineStr">
        <is>
          <t>3</t>
        </is>
      </c>
      <c r="CR92" s="2" t="inlineStr">
        <is>
          <t/>
        </is>
      </c>
      <c r="CS92" t="inlineStr">
        <is>
          <t>bruto &lt;b&gt;poraba primarne energije&lt;/b&gt; [ &lt;a href="/entry/result/48366/all" id="ENTRY_TO_ENTRY_CONVERTER" target="_blank"&gt;IATE:48366&lt;/a&gt; ] pri oskrbi potrošnikov s &lt;b&gt;sekundarno energijo&lt;/b&gt; [ &lt;a href="/entry/result/770634/all" id="ENTRY_TO_ENTRY_CONVERTER" target="_blank"&gt;IATE:770634&lt;/a&gt; ]</t>
        </is>
      </c>
      <c r="CT92" s="2" t="inlineStr">
        <is>
          <t>primärenergianvändning</t>
        </is>
      </c>
      <c r="CU92" s="2" t="inlineStr">
        <is>
          <t>3</t>
        </is>
      </c>
      <c r="CV92" s="2" t="inlineStr">
        <is>
          <t/>
        </is>
      </c>
      <c r="CW92" t="inlineStr">
        <is>
          <t/>
        </is>
      </c>
    </row>
    <row r="93">
      <c r="A93" s="1" t="str">
        <f>HYPERLINK("https://iate.europa.eu/entry/result/1691379/all", "1691379")</f>
        <v>1691379</v>
      </c>
      <c r="B93" t="inlineStr">
        <is>
          <t>ENERGY</t>
        </is>
      </c>
      <c r="C93" t="inlineStr">
        <is>
          <t>ENERGY|energy policy</t>
        </is>
      </c>
      <c r="D93" t="inlineStr">
        <is>
          <t>yes</t>
        </is>
      </c>
      <c r="E93" t="inlineStr">
        <is>
          <t/>
        </is>
      </c>
      <c r="F93" s="2" t="inlineStr">
        <is>
          <t>собствено генериране</t>
        </is>
      </c>
      <c r="G93" s="2" t="inlineStr">
        <is>
          <t>3</t>
        </is>
      </c>
      <c r="H93" s="2" t="inlineStr">
        <is>
          <t/>
        </is>
      </c>
      <c r="I93" t="inlineStr">
        <is>
          <t/>
        </is>
      </c>
      <c r="J93" s="2" t="inlineStr">
        <is>
          <t>vlastní výroba</t>
        </is>
      </c>
      <c r="K93" s="2" t="inlineStr">
        <is>
          <t>3</t>
        </is>
      </c>
      <c r="L93" s="2" t="inlineStr">
        <is>
          <t/>
        </is>
      </c>
      <c r="M93" t="inlineStr">
        <is>
          <t>výroba vlastní elektřiny z obnovitelných zdrojů, která je využívána pro &lt;i&gt;vlastní spotřebu&lt;/i&gt; [ &lt;a href="/entry/result/3571369/all" id="ENTRY_TO_ENTRY_CONVERTER" target="_blank"&gt;IATE:3571369&lt;/a&gt; ] a jejíž nespotřebovaný přebytek lze odevzdat do elektrorozvodné sítě</t>
        </is>
      </c>
      <c r="N93" s="2" t="inlineStr">
        <is>
          <t>egenproduktion</t>
        </is>
      </c>
      <c r="O93" s="2" t="inlineStr">
        <is>
          <t>3</t>
        </is>
      </c>
      <c r="P93" s="2" t="inlineStr">
        <is>
          <t/>
        </is>
      </c>
      <c r="Q93" t="inlineStr">
        <is>
          <t/>
        </is>
      </c>
      <c r="R93" s="2" t="inlineStr">
        <is>
          <t>Eigenerzeugung</t>
        </is>
      </c>
      <c r="S93" s="2" t="inlineStr">
        <is>
          <t>3</t>
        </is>
      </c>
      <c r="T93" s="2" t="inlineStr">
        <is>
          <t/>
        </is>
      </c>
      <c r="U93" t="inlineStr">
        <is>
          <t>von einzelnen Verbrauchern zum Betrieb eigener Anlagen gewonnene Energie</t>
        </is>
      </c>
      <c r="V93" s="2" t="inlineStr">
        <is>
          <t>ιδιοπαραγωγή</t>
        </is>
      </c>
      <c r="W93" s="2" t="inlineStr">
        <is>
          <t>3</t>
        </is>
      </c>
      <c r="X93" s="2" t="inlineStr">
        <is>
          <t/>
        </is>
      </c>
      <c r="Y93" t="inlineStr">
        <is>
          <t>η παραγωγή ηλεκτρικής ενέργειας και/ή θέρμανσης από έναν καταναλωτή για ιδιοκατανάλωση [ &lt;a href="/entry/result/3571369/all" id="ENTRY_TO_ENTRY_CONVERTER" target="_blank"&gt;IATE:3571369&lt;/a&gt; ], ενώ παράλληλα η μη καταναλισκόμενη ηλεκτρική ενέργεια/θέρμανση εγχέεται στο δημόσιο δίκτυο</t>
        </is>
      </c>
      <c r="Z93" s="2" t="inlineStr">
        <is>
          <t>self-generation</t>
        </is>
      </c>
      <c r="AA93" s="2" t="inlineStr">
        <is>
          <t>3</t>
        </is>
      </c>
      <c r="AB93" s="2" t="inlineStr">
        <is>
          <t/>
        </is>
      </c>
      <c r="AC93" t="inlineStr">
        <is>
          <t>generation of power and/or heat on the premises of a private consumer for the purposes of self-consumption [ &lt;a href="/entry/result/3571369/all" id="ENTRY_TO_ENTRY_CONVERTER" target="_blank"&gt;IATE:3571369&lt;/a&gt; ] and feeding of excess electricity production to the public grid</t>
        </is>
      </c>
      <c r="AD93" s="2" t="inlineStr">
        <is>
          <t>autogeneración</t>
        </is>
      </c>
      <c r="AE93" s="2" t="inlineStr">
        <is>
          <t>3</t>
        </is>
      </c>
      <c r="AF93" s="2" t="inlineStr">
        <is>
          <t/>
        </is>
      </c>
      <c r="AG93" t="inlineStr">
        <is>
          <t>Generación de energías intermedias por parte del propio consumidor.</t>
        </is>
      </c>
      <c r="AH93" s="2" t="inlineStr">
        <is>
          <t>omatootmine</t>
        </is>
      </c>
      <c r="AI93" s="2" t="inlineStr">
        <is>
          <t>3</t>
        </is>
      </c>
      <c r="AJ93" s="2" t="inlineStr">
        <is>
          <t/>
        </is>
      </c>
      <c r="AK93" t="inlineStr">
        <is>
          <t>elektri ja/või soojuse tootmine eratarbija valduses omatarbeks ja ülejäägi suunamine üldvõrku</t>
        </is>
      </c>
      <c r="AL93" s="2" t="inlineStr">
        <is>
          <t>omatuotanto|
tuottaminen omaan käyttöön</t>
        </is>
      </c>
      <c r="AM93" s="2" t="inlineStr">
        <is>
          <t>3|
3</t>
        </is>
      </c>
      <c r="AN93" s="2" t="inlineStr">
        <is>
          <t xml:space="preserve">|
</t>
        </is>
      </c>
      <c r="AO93" t="inlineStr">
        <is>
          <t>sähkön tuotantoalaitoksessa, jota ei voida määritellä ”sähköntuottajaksi”</t>
        </is>
      </c>
      <c r="AP93" s="2" t="inlineStr">
        <is>
          <t>autoproduction d'électricité|
production autonome|
autoproduction</t>
        </is>
      </c>
      <c r="AQ93" s="2" t="inlineStr">
        <is>
          <t>3|
3|
3</t>
        </is>
      </c>
      <c r="AR93" s="2" t="inlineStr">
        <is>
          <t xml:space="preserve">|
|
</t>
        </is>
      </c>
      <c r="AS93" t="inlineStr">
        <is>
          <t>production d'électricité par un client pour ses propres besoins</t>
        </is>
      </c>
      <c r="AT93" s="2" t="inlineStr">
        <is>
          <t>féinghiniúint</t>
        </is>
      </c>
      <c r="AU93" s="2" t="inlineStr">
        <is>
          <t>3</t>
        </is>
      </c>
      <c r="AV93" s="2" t="inlineStr">
        <is>
          <t/>
        </is>
      </c>
      <c r="AW93" t="inlineStr">
        <is>
          <t/>
        </is>
      </c>
      <c r="AX93" s="2" t="inlineStr">
        <is>
          <t>vlastita proizvodnja</t>
        </is>
      </c>
      <c r="AY93" s="2" t="inlineStr">
        <is>
          <t>3</t>
        </is>
      </c>
      <c r="AZ93" s="2" t="inlineStr">
        <is>
          <t/>
        </is>
      </c>
      <c r="BA93" t="inlineStr">
        <is>
          <t/>
        </is>
      </c>
      <c r="BB93" s="2" t="inlineStr">
        <is>
          <t>saját termelés</t>
        </is>
      </c>
      <c r="BC93" s="2" t="inlineStr">
        <is>
          <t>4</t>
        </is>
      </c>
      <c r="BD93" s="2" t="inlineStr">
        <is>
          <t/>
        </is>
      </c>
      <c r="BE93" t="inlineStr">
        <is>
          <t>energia vagy hő lakásban, üzlethelyiségben energia-önellátási [ &lt;a href="/entry/result/3571369/all" id="ENTRY_TO_ENTRY_CONVERTER" target="_blank"&gt;IATE:3571369&lt;/a&gt; ] céllal történő előállítása, a felesleget azonban továbbíthatja a felhasználó a hálózatba</t>
        </is>
      </c>
      <c r="BF93" s="2" t="inlineStr">
        <is>
          <t>autoproduzione</t>
        </is>
      </c>
      <c r="BG93" s="2" t="inlineStr">
        <is>
          <t>3</t>
        </is>
      </c>
      <c r="BH93" s="2" t="inlineStr">
        <is>
          <t/>
        </is>
      </c>
      <c r="BI93" t="inlineStr">
        <is>
          <t/>
        </is>
      </c>
      <c r="BJ93" s="2" t="inlineStr">
        <is>
          <t>savarankiška energijos gamyba</t>
        </is>
      </c>
      <c r="BK93" s="2" t="inlineStr">
        <is>
          <t>3</t>
        </is>
      </c>
      <c r="BL93" s="2" t="inlineStr">
        <is>
          <t/>
        </is>
      </c>
      <c r="BM93" t="inlineStr">
        <is>
          <t>energijos gamybos būdas, kai vartotojas elektros arba šilumos energiją gamina savo valdoje savoms reikmėms, o perteklių tiekia į viešąjį tinklą</t>
        </is>
      </c>
      <c r="BN93" s="2" t="inlineStr">
        <is>
          <t>pašražošana</t>
        </is>
      </c>
      <c r="BO93" s="2" t="inlineStr">
        <is>
          <t>3</t>
        </is>
      </c>
      <c r="BP93" s="2" t="inlineStr">
        <is>
          <t/>
        </is>
      </c>
      <c r="BQ93" t="inlineStr">
        <is>
          <t>enerģijas ražošana pašpatēriņam [ &lt;a href="/entry/result/3571369/all" id="ENTRY_TO_ENTRY_CONVERTER" target="_blank"&gt;IATE:3571369&lt;/a&gt; ] un pārpalikuma nodošana tīklā</t>
        </is>
      </c>
      <c r="BR93" s="2" t="inlineStr">
        <is>
          <t>awtoġenerazzjoni</t>
        </is>
      </c>
      <c r="BS93" s="2" t="inlineStr">
        <is>
          <t>3</t>
        </is>
      </c>
      <c r="BT93" s="2" t="inlineStr">
        <is>
          <t/>
        </is>
      </c>
      <c r="BU93" t="inlineStr">
        <is>
          <t>ġenerazzjoni tal-enerġija elettrika u/jew tas-sħana fil-post ta' konsumatur privat għall-awtokonsum [ &lt;a href="/entry/result/3571369/all" id="ENTRY_TO_ENTRY_CONVERTER" target="_blank"&gt;IATE:3571369&lt;/a&gt; ] u biex il-produzzjoni tal-elettriku żejda tmur fil-grid pubbliku</t>
        </is>
      </c>
      <c r="BV93" s="2" t="inlineStr">
        <is>
          <t>zelfopwekking</t>
        </is>
      </c>
      <c r="BW93" s="2" t="inlineStr">
        <is>
          <t>3</t>
        </is>
      </c>
      <c r="BX93" s="2" t="inlineStr">
        <is>
          <t/>
        </is>
      </c>
      <c r="BY93" t="inlineStr">
        <is>
          <t>opwekking van elektriciteit door een installatie die niet beschouwd kan worden als een “elektriciteitsopwekker”</t>
        </is>
      </c>
      <c r="BZ93" s="2" t="inlineStr">
        <is>
          <t>prosumpcja energii|
własna produkcja energii</t>
        </is>
      </c>
      <c r="CA93" s="2" t="inlineStr">
        <is>
          <t>3|
3</t>
        </is>
      </c>
      <c r="CB93" s="2" t="inlineStr">
        <is>
          <t xml:space="preserve">|
</t>
        </is>
      </c>
      <c r="CC93" t="inlineStr">
        <is>
          <t>produkcja energii przez konsumentów i odsprzedawanie nadwyżek</t>
        </is>
      </c>
      <c r="CD93" s="2" t="inlineStr">
        <is>
          <t>autoprodução|
autoprodução de energia elétrica</t>
        </is>
      </c>
      <c r="CE93" s="2" t="inlineStr">
        <is>
          <t>3|
3</t>
        </is>
      </c>
      <c r="CF93" s="2" t="inlineStr">
        <is>
          <t xml:space="preserve">|
</t>
        </is>
      </c>
      <c r="CG93" t="inlineStr">
        <is>
          <t/>
        </is>
      </c>
      <c r="CH93" s="2" t="inlineStr">
        <is>
          <t>producție proprie</t>
        </is>
      </c>
      <c r="CI93" s="2" t="inlineStr">
        <is>
          <t>3</t>
        </is>
      </c>
      <c r="CJ93" s="2" t="inlineStr">
        <is>
          <t/>
        </is>
      </c>
      <c r="CK93" t="inlineStr">
        <is>
          <t/>
        </is>
      </c>
      <c r="CL93" s="2" t="inlineStr">
        <is>
          <t>vlastná výroba</t>
        </is>
      </c>
      <c r="CM93" s="2" t="inlineStr">
        <is>
          <t>3</t>
        </is>
      </c>
      <c r="CN93" s="2" t="inlineStr">
        <is>
          <t/>
        </is>
      </c>
      <c r="CO93" t="inlineStr">
        <is>
          <t/>
        </is>
      </c>
      <c r="CP93" t="inlineStr">
        <is>
          <t/>
        </is>
      </c>
      <c r="CQ93" t="inlineStr">
        <is>
          <t/>
        </is>
      </c>
      <c r="CR93" t="inlineStr">
        <is>
          <t/>
        </is>
      </c>
      <c r="CS93" t="inlineStr">
        <is>
          <t/>
        </is>
      </c>
      <c r="CT93" s="2" t="inlineStr">
        <is>
          <t>egenproduktion|
mikroproduktion</t>
        </is>
      </c>
      <c r="CU93" s="2" t="inlineStr">
        <is>
          <t>2|
3</t>
        </is>
      </c>
      <c r="CV93" s="2" t="inlineStr">
        <is>
          <t xml:space="preserve">|
</t>
        </is>
      </c>
      <c r="CW93" t="inlineStr">
        <is>
          <t/>
        </is>
      </c>
    </row>
    <row r="94">
      <c r="A94" s="1" t="str">
        <f>HYPERLINK("https://iate.europa.eu/entry/result/3550030/all", "3550030")</f>
        <v>3550030</v>
      </c>
      <c r="B94" t="inlineStr">
        <is>
          <t>ENERGY</t>
        </is>
      </c>
      <c r="C94" t="inlineStr">
        <is>
          <t>ENERGY</t>
        </is>
      </c>
      <c r="D94" t="inlineStr">
        <is>
          <t>yes</t>
        </is>
      </c>
      <c r="E94" t="inlineStr">
        <is>
          <t/>
        </is>
      </c>
      <c r="F94" s="2" t="inlineStr">
        <is>
          <t>произвеждащ потребител|
потребител производител</t>
        </is>
      </c>
      <c r="G94" s="2" t="inlineStr">
        <is>
          <t>2|
2</t>
        </is>
      </c>
      <c r="H94" s="2" t="inlineStr">
        <is>
          <t xml:space="preserve">|
</t>
        </is>
      </c>
      <c r="I94" t="inlineStr">
        <is>
          <t>Потребител, който не се ограничава до пасивно потребление, а същевременно е и производител.</t>
        </is>
      </c>
      <c r="J94" s="2" t="inlineStr">
        <is>
          <t>samospotřebitel|
prozument elektřiny|
samovýrobce|
prozument</t>
        </is>
      </c>
      <c r="K94" s="2" t="inlineStr">
        <is>
          <t>3|
3|
3|
3</t>
        </is>
      </c>
      <c r="L94" s="2" t="inlineStr">
        <is>
          <t xml:space="preserve">|
|
|
</t>
        </is>
      </c>
      <c r="M94" t="inlineStr">
        <is>
          <t>spotřebitel eletrické energie, který ji zároveň vyrábí</t>
        </is>
      </c>
      <c r="N94" s="2" t="inlineStr">
        <is>
          <t>egenforbruger|
egenproducent|
prosument|
producent-forbruger</t>
        </is>
      </c>
      <c r="O94" s="2" t="inlineStr">
        <is>
          <t>3|
3|
3|
3</t>
        </is>
      </c>
      <c r="P94" s="2" t="inlineStr">
        <is>
          <t xml:space="preserve">|
|
admitted|
</t>
        </is>
      </c>
      <c r="Q94" t="inlineStr">
        <is>
          <t>"Prosumenter kommer af det engelske ord prosumer – en kombination af producenter og konsumenter. Prosumenter kan være en husstand med solceller, som midt på dagen producerer el til nettet og om aftenen forbruger el fra nettet."</t>
        </is>
      </c>
      <c r="R94" s="2" t="inlineStr">
        <is>
          <t>Prosument</t>
        </is>
      </c>
      <c r="S94" s="2" t="inlineStr">
        <is>
          <t>2</t>
        </is>
      </c>
      <c r="T94" s="2" t="inlineStr">
        <is>
          <t/>
        </is>
      </c>
      <c r="U94" t="inlineStr">
        <is>
          <t>Verbraucher, der gleichzeitig Erzeuger ist</t>
        </is>
      </c>
      <c r="V94" s="2" t="inlineStr">
        <is>
          <t>παραγωγός-καταναλωτής</t>
        </is>
      </c>
      <c r="W94" s="2" t="inlineStr">
        <is>
          <t>3</t>
        </is>
      </c>
      <c r="X94" s="2" t="inlineStr">
        <is>
          <t/>
        </is>
      </c>
      <c r="Y94" t="inlineStr">
        <is>
          <t/>
        </is>
      </c>
      <c r="Z94" s="2" t="inlineStr">
        <is>
          <t>self-consumer|
self-producer|
self-generator|
prosumer|
producer-consumer|
producer/consumer|
electricity prosumer</t>
        </is>
      </c>
      <c r="AA94" s="2" t="inlineStr">
        <is>
          <t>3|
1|
3|
3|
1|
1|
3</t>
        </is>
      </c>
      <c r="AB94" s="2" t="inlineStr">
        <is>
          <t xml:space="preserve">|
|
|
|
|
|
</t>
        </is>
      </c>
      <c r="AC94" t="inlineStr">
        <is>
          <t>consumer who both produces and consumes electricity</t>
        </is>
      </c>
      <c r="AD94" s="2" t="inlineStr">
        <is>
          <t>prosumidor|
autoconsumidor</t>
        </is>
      </c>
      <c r="AE94" s="2" t="inlineStr">
        <is>
          <t>3|
3</t>
        </is>
      </c>
      <c r="AF94" s="2" t="inlineStr">
        <is>
          <t xml:space="preserve">|
</t>
        </is>
      </c>
      <c r="AG94" t="inlineStr">
        <is>
          <t>Productor que al mismo tiempo es consumidor.</t>
        </is>
      </c>
      <c r="AH94" s="2" t="inlineStr">
        <is>
          <t>tootev tarbija</t>
        </is>
      </c>
      <c r="AI94" s="2" t="inlineStr">
        <is>
          <t>3</t>
        </is>
      </c>
      <c r="AJ94" s="2" t="inlineStr">
        <is>
          <t/>
        </is>
      </c>
      <c r="AK94" t="inlineStr">
        <is>
          <t/>
        </is>
      </c>
      <c r="AL94" s="2" t="inlineStr">
        <is>
          <t>tuottajakuluttaja|
itse tuotettua energiaa käyttävä kuluttaja</t>
        </is>
      </c>
      <c r="AM94" s="2" t="inlineStr">
        <is>
          <t>3|
2</t>
        </is>
      </c>
      <c r="AN94" s="2" t="inlineStr">
        <is>
          <t xml:space="preserve">|
</t>
        </is>
      </c>
      <c r="AO94" t="inlineStr">
        <is>
          <t>henkilö, joka tuottaa ja kuluttaa energiaa uusiutuvista lähteistä</t>
        </is>
      </c>
      <c r="AP94" s="2" t="inlineStr">
        <is>
          <t>prosommateur d'électricité|
prosommateur</t>
        </is>
      </c>
      <c r="AQ94" s="2" t="inlineStr">
        <is>
          <t>3|
3</t>
        </is>
      </c>
      <c r="AR94" s="2" t="inlineStr">
        <is>
          <t xml:space="preserve">|
</t>
        </is>
      </c>
      <c r="AS94" t="inlineStr">
        <is>
          <t>mot-valise ( 
&lt;b&gt;pro&lt;/b&gt;ducteur - con 
&lt;b&gt;sommateur&lt;/b&gt;) qui désigne une personne qui prend part à la production du produit qu'il va consommer; s'applique notamment dans le domaine de l'énergie aux consommateurs (particuliers, collectivités, entreprises, etc.) qui produisent eux-mêmes de l'électricité dans de petites installations (panneaux solaires ou photovoltaïques, éoliennes, etc.); pour les utilisateurs raccordés à un réseau de distribution d'électricité, l'énergie produite en surplus peut être réinjectée dans le réseau</t>
        </is>
      </c>
      <c r="AT94" s="2" t="inlineStr">
        <is>
          <t>táirgeoir is tomhaltóir</t>
        </is>
      </c>
      <c r="AU94" s="2" t="inlineStr">
        <is>
          <t>3</t>
        </is>
      </c>
      <c r="AV94" s="2" t="inlineStr">
        <is>
          <t/>
        </is>
      </c>
      <c r="AW94" t="inlineStr">
        <is>
          <t/>
        </is>
      </c>
      <c r="AX94" s="2" t="inlineStr">
        <is>
          <t>prozument|
proizvođač potrošač</t>
        </is>
      </c>
      <c r="AY94" s="2" t="inlineStr">
        <is>
          <t>3|
2</t>
        </is>
      </c>
      <c r="AZ94" s="2" t="inlineStr">
        <is>
          <t xml:space="preserve">preferred|
</t>
        </is>
      </c>
      <c r="BA94" t="inlineStr">
        <is>
          <t>osoba koja je istovremeno i proizvođač i konzument, od čega je naslata složenica (pro+zument)</t>
        </is>
      </c>
      <c r="BB94" s="2" t="inlineStr">
        <is>
          <t>termelő-fogyasztó</t>
        </is>
      </c>
      <c r="BC94" s="2" t="inlineStr">
        <is>
          <t>2</t>
        </is>
      </c>
      <c r="BD94" s="2" t="inlineStr">
        <is>
          <t/>
        </is>
      </c>
      <c r="BE94" t="inlineStr">
        <is>
          <t/>
        </is>
      </c>
      <c r="BF94" s="2" t="inlineStr">
        <is>
          <t>prosumatore|
prosumer</t>
        </is>
      </c>
      <c r="BG94" s="2" t="inlineStr">
        <is>
          <t>3|
3</t>
        </is>
      </c>
      <c r="BH94" s="2" t="inlineStr">
        <is>
          <t>preferred|
admitted</t>
        </is>
      </c>
      <c r="BI94" t="inlineStr">
        <is>
          <t>soggetto che assume il ruolo sia di produttore che di consumatore di energia elettrica e, più in generale, di un determinato bene o servizio</t>
        </is>
      </c>
      <c r="BJ94" s="2" t="inlineStr">
        <is>
          <t>gaminantis vartotojas</t>
        </is>
      </c>
      <c r="BK94" s="2" t="inlineStr">
        <is>
          <t>2</t>
        </is>
      </c>
      <c r="BL94" s="2" t="inlineStr">
        <is>
          <t/>
        </is>
      </c>
      <c r="BM94" t="inlineStr">
        <is>
          <t>vartotojas, kuris kartu yra ir gamintojas.</t>
        </is>
      </c>
      <c r="BN94" s="2" t="inlineStr">
        <is>
          <t>ražojošs patērētājs</t>
        </is>
      </c>
      <c r="BO94" s="2" t="inlineStr">
        <is>
          <t>3</t>
        </is>
      </c>
      <c r="BP94" s="2" t="inlineStr">
        <is>
          <t/>
        </is>
      </c>
      <c r="BQ94" t="inlineStr">
        <is>
          <t/>
        </is>
      </c>
      <c r="BR94" s="2" t="inlineStr">
        <is>
          <t>prosumatur</t>
        </is>
      </c>
      <c r="BS94" s="2" t="inlineStr">
        <is>
          <t>3</t>
        </is>
      </c>
      <c r="BT94" s="2" t="inlineStr">
        <is>
          <t/>
        </is>
      </c>
      <c r="BU94" t="inlineStr">
        <is>
          <t/>
        </is>
      </c>
      <c r="BV94" s="2" t="inlineStr">
        <is>
          <t>prosument</t>
        </is>
      </c>
      <c r="BW94" s="2" t="inlineStr">
        <is>
          <t>3</t>
        </is>
      </c>
      <c r="BX94" s="2" t="inlineStr">
        <is>
          <t/>
        </is>
      </c>
      <c r="BY94" t="inlineStr">
        <is>
          <t>afnemer van een product die tegelijk ook leverancier van dat product is; in principe gaat het daarbij om energieproducten/stroom.</t>
        </is>
      </c>
      <c r="BZ94" s="2" t="inlineStr">
        <is>
          <t>prosument</t>
        </is>
      </c>
      <c r="CA94" s="2" t="inlineStr">
        <is>
          <t>3</t>
        </is>
      </c>
      <c r="CB94" s="2" t="inlineStr">
        <is>
          <t/>
        </is>
      </c>
      <c r="CC94" t="inlineStr">
        <is>
          <t>odbiorca, który dysponuje własnym źródłem energii, przeznaczonym w pierwszej kolejności na zaspokajanie własnych potrzeb energetycznych (ograniczenie zapotrzebowania z sieci), ale w przypadku dysponowania nadwyżkami, może także energię dostarczać i sprzedawać do sieci, z własnej inicjatywy lub na żądanie operatora</t>
        </is>
      </c>
      <c r="CD94" s="2" t="inlineStr">
        <is>
          <t>prossumidor|
autoconsumidor</t>
        </is>
      </c>
      <c r="CE94" s="2" t="inlineStr">
        <is>
          <t>3|
3</t>
        </is>
      </c>
      <c r="CF94" s="2" t="inlineStr">
        <is>
          <t xml:space="preserve">|
</t>
        </is>
      </c>
      <c r="CG94" t="inlineStr">
        <is>
          <t/>
        </is>
      </c>
      <c r="CH94" s="2" t="inlineStr">
        <is>
          <t>prosumator</t>
        </is>
      </c>
      <c r="CI94" s="2" t="inlineStr">
        <is>
          <t>3</t>
        </is>
      </c>
      <c r="CJ94" s="2" t="inlineStr">
        <is>
          <t/>
        </is>
      </c>
      <c r="CK94" t="inlineStr">
        <is>
          <t/>
        </is>
      </c>
      <c r="CL94" s="2" t="inlineStr">
        <is>
          <t>výrobca-spotrebiteľ</t>
        </is>
      </c>
      <c r="CM94" s="2" t="inlineStr">
        <is>
          <t>2</t>
        </is>
      </c>
      <c r="CN94" s="2" t="inlineStr">
        <is>
          <t/>
        </is>
      </c>
      <c r="CO94" t="inlineStr">
        <is>
          <t/>
        </is>
      </c>
      <c r="CP94" s="2" t="inlineStr">
        <is>
          <t>proizvajalec-odjemalec</t>
        </is>
      </c>
      <c r="CQ94" s="2" t="inlineStr">
        <is>
          <t>3</t>
        </is>
      </c>
      <c r="CR94" s="2" t="inlineStr">
        <is>
          <t/>
        </is>
      </c>
      <c r="CS94" t="inlineStr">
        <is>
          <t/>
        </is>
      </c>
      <c r="CT94" s="2" t="inlineStr">
        <is>
          <t>prosument|
egenanvändare</t>
        </is>
      </c>
      <c r="CU94" s="2" t="inlineStr">
        <is>
          <t>3|
3</t>
        </is>
      </c>
      <c r="CV94" s="2" t="inlineStr">
        <is>
          <t xml:space="preserve">|
</t>
        </is>
      </c>
      <c r="CW94" t="inlineStr">
        <is>
          <t>en aktör [som] producerar för eget behov samtidigt som det som den producerar kan konsumeras av andra, inte på en köp- och säljmarknad men på en öppen informationsmarknad med en oändlig mängd länkar och möjligheter</t>
        </is>
      </c>
    </row>
    <row r="95">
      <c r="A95" s="1" t="str">
        <f>HYPERLINK("https://iate.europa.eu/entry/result/825918/all", "825918")</f>
        <v>825918</v>
      </c>
      <c r="B95" t="inlineStr">
        <is>
          <t>FINANCE;TRADE</t>
        </is>
      </c>
      <c r="C95" t="inlineStr">
        <is>
          <t>FINANCE|free movement of capital|financial market;TRADE|marketing|commercial transaction</t>
        </is>
      </c>
      <c r="D95" t="inlineStr">
        <is>
          <t>yes</t>
        </is>
      </c>
      <c r="E95" t="inlineStr">
        <is>
          <t/>
        </is>
      </c>
      <c r="F95" s="2" t="inlineStr">
        <is>
          <t>спот цена</t>
        </is>
      </c>
      <c r="G95" s="2" t="inlineStr">
        <is>
          <t>3</t>
        </is>
      </c>
      <c r="H95" s="2" t="inlineStr">
        <is>
          <t/>
        </is>
      </c>
      <c r="I95" t="inlineStr">
        <is>
          <t/>
        </is>
      </c>
      <c r="J95" s="2" t="inlineStr">
        <is>
          <t>spotová cena</t>
        </is>
      </c>
      <c r="K95" s="2" t="inlineStr">
        <is>
          <t>3</t>
        </is>
      </c>
      <c r="L95" s="2" t="inlineStr">
        <is>
          <t/>
        </is>
      </c>
      <c r="M95" t="inlineStr">
        <is>
          <t>aktuální cena na trhu</t>
        </is>
      </c>
      <c r="N95" s="2" t="inlineStr">
        <is>
          <t>spotkurs|
spotpris</t>
        </is>
      </c>
      <c r="O95" s="2" t="inlineStr">
        <is>
          <t>3|
3</t>
        </is>
      </c>
      <c r="P95" s="2" t="inlineStr">
        <is>
          <t xml:space="preserve">|
</t>
        </is>
      </c>
      <c r="Q95" t="inlineStr">
        <is>
          <t>gældende kurs på et &lt;a href="https://iate.europa.eu/entry/result/1682343/da" target="_blank"&gt;spotmarked&lt;/a&gt;, hvor overdragelse sker umiddelbart</t>
        </is>
      </c>
      <c r="R95" s="2" t="inlineStr">
        <is>
          <t>Kassapreis|
Spot-Preis|
Spotmarktpreis</t>
        </is>
      </c>
      <c r="S95" s="2" t="inlineStr">
        <is>
          <t>3|
3|
3</t>
        </is>
      </c>
      <c r="T95" s="2" t="inlineStr">
        <is>
          <t xml:space="preserve">|
|
</t>
        </is>
      </c>
      <c r="U95" t="inlineStr">
        <is>
          <t>Preis, zu dem
eine Ware oder Währung den Besitzer wechselt, wenn sie sofort verkauft wird</t>
        </is>
      </c>
      <c r="V95" s="2" t="inlineStr">
        <is>
          <t>τιμή άμεσης παράδοσης|
τιμή "spot"</t>
        </is>
      </c>
      <c r="W95" s="2" t="inlineStr">
        <is>
          <t>2|
2</t>
        </is>
      </c>
      <c r="X95" s="2" t="inlineStr">
        <is>
          <t xml:space="preserve">|
</t>
        </is>
      </c>
      <c r="Y95" t="inlineStr">
        <is>
          <t/>
        </is>
      </c>
      <c r="Z95" s="2" t="inlineStr">
        <is>
          <t>spot rate|
spot price</t>
        </is>
      </c>
      <c r="AA95" s="2" t="inlineStr">
        <is>
          <t>3|
3</t>
        </is>
      </c>
      <c r="AB95" s="2" t="inlineStr">
        <is>
          <t xml:space="preserve">|
</t>
        </is>
      </c>
      <c r="AC95" t="inlineStr">
        <is>
          <t>cash price for securities or commodities for immediate delivery</t>
        </is>
      </c>
      <c r="AD95" s="2" t="inlineStr">
        <is>
          <t>tipo al contado|
precio al contado</t>
        </is>
      </c>
      <c r="AE95" s="2" t="inlineStr">
        <is>
          <t>3|
3</t>
        </is>
      </c>
      <c r="AF95" s="2" t="inlineStr">
        <is>
          <t xml:space="preserve">|
</t>
        </is>
      </c>
      <c r="AG95" t="inlineStr">
        <is>
          <t>&lt;div&gt;Precio de un activo financiero en el &lt;a href="https://iate.europa.eu/entry/result/1682343/es" target="_blank"&gt;mercado al contado&lt;/a&gt;, es decir, para entrega inmediata.&lt;/div&gt;</t>
        </is>
      </c>
      <c r="AH95" s="2" t="inlineStr">
        <is>
          <t>hetkehind|
spot-hind</t>
        </is>
      </c>
      <c r="AI95" s="2" t="inlineStr">
        <is>
          <t>3|
3</t>
        </is>
      </c>
      <c r="AJ95" s="2" t="inlineStr">
        <is>
          <t xml:space="preserve">|
</t>
        </is>
      </c>
      <c r="AK95" t="inlineStr">
        <is>
          <t>hind, mis hetketehingu eest saadakse mingil kujul rahas, mida saab kohe kasutada</t>
        </is>
      </c>
      <c r="AL95" s="2" t="inlineStr">
        <is>
          <t>spot-hinta</t>
        </is>
      </c>
      <c r="AM95" s="2" t="inlineStr">
        <is>
          <t>3</t>
        </is>
      </c>
      <c r="AN95" s="2" t="inlineStr">
        <is>
          <t/>
        </is>
      </c>
      <c r="AO95" t="inlineStr">
        <is>
          <t>arvopaperin, valuutan tai muun vaihdettavan hyödykkeen kyseisen hetken hinta, välittömästi (engl. 
&lt;i&gt;on the spot&lt;/i&gt;) tapahtuvalle vaihdolle</t>
        </is>
      </c>
      <c r="AP95" s="2" t="inlineStr">
        <is>
          <t>cours au comptant|
prix spot|
prix au comptant|
cours spot</t>
        </is>
      </c>
      <c r="AQ95" s="2" t="inlineStr">
        <is>
          <t>3|
3|
3|
3</t>
        </is>
      </c>
      <c r="AR95" s="2" t="inlineStr">
        <is>
          <t>|
admitted|
|
admitted</t>
        </is>
      </c>
      <c r="AS95" t="inlineStr">
        <is>
          <t>prix, sur
un &lt;a href="https://iate.europa.eu/entry/result/1682343/fr" target="_blank"&gt;marché au comptant&lt;/a&gt;,
d'une valeur mobilière ou d'une marchandise (pétrole, soja, devise, etc.) en
vue d'une livraison immédiate plutôt qu'à terme</t>
        </is>
      </c>
      <c r="AT95" s="2" t="inlineStr">
        <is>
          <t>spotphraghas</t>
        </is>
      </c>
      <c r="AU95" s="2" t="inlineStr">
        <is>
          <t>3</t>
        </is>
      </c>
      <c r="AV95" s="2" t="inlineStr">
        <is>
          <t/>
        </is>
      </c>
      <c r="AW95" t="inlineStr">
        <is>
          <t/>
        </is>
      </c>
      <c r="AX95" s="2" t="inlineStr">
        <is>
          <t>promptna cijena</t>
        </is>
      </c>
      <c r="AY95" s="2" t="inlineStr">
        <is>
          <t>3</t>
        </is>
      </c>
      <c r="AZ95" s="2" t="inlineStr">
        <is>
          <t/>
        </is>
      </c>
      <c r="BA95" t="inlineStr">
        <is>
          <t/>
        </is>
      </c>
      <c r="BB95" s="2" t="inlineStr">
        <is>
          <t>azonnali ár|
azonnali árfolyam|
prompt ár|
prompt árfolyam</t>
        </is>
      </c>
      <c r="BC95" s="2" t="inlineStr">
        <is>
          <t>4|
3|
3|
3</t>
        </is>
      </c>
      <c r="BD95" s="2" t="inlineStr">
        <is>
          <t>|
|
admitted|
admitted</t>
        </is>
      </c>
      <c r="BE95" t="inlineStr">
        <is>
          <t>azonnali piacon kötött ügylet ára, az eszközök ezen az áron kerülnek átadásra vagy azonnal vagy a nemzeti szabályozástól függően egy pár napon belül</t>
        </is>
      </c>
      <c r="BF95" s="2" t="inlineStr">
        <is>
          <t>prezzo spot|
prezzo a pronti|
tasso a pronti</t>
        </is>
      </c>
      <c r="BG95" s="2" t="inlineStr">
        <is>
          <t>3|
3|
3</t>
        </is>
      </c>
      <c r="BH95" s="2" t="inlineStr">
        <is>
          <t xml:space="preserve">|
|
</t>
        </is>
      </c>
      <c r="BI95" t="inlineStr">
        <is>
          <t>prezzo che un acquirente deve corrispondere al venditore per acquistare un bene oppure un'attività finanziaria la cui consegna è immediata, ossia contestuale alla stipula del contratto di compravendita</t>
        </is>
      </c>
      <c r="BJ95" s="2" t="inlineStr">
        <is>
          <t>momentinė kaina|
neatidėliotina kaina</t>
        </is>
      </c>
      <c r="BK95" s="2" t="inlineStr">
        <is>
          <t>3|
3</t>
        </is>
      </c>
      <c r="BL95" s="2" t="inlineStr">
        <is>
          <t>preferred|
admitted</t>
        </is>
      </c>
      <c r="BM95" t="inlineStr">
        <is>
          <t>trumpo dabarties momento rinkos kaina</t>
        </is>
      </c>
      <c r="BN95" s="2" t="inlineStr">
        <is>
          <t>tūlītējā cena</t>
        </is>
      </c>
      <c r="BO95" s="2" t="inlineStr">
        <is>
          <t>3</t>
        </is>
      </c>
      <c r="BP95" s="2" t="inlineStr">
        <is>
          <t/>
        </is>
      </c>
      <c r="BQ95" t="inlineStr">
        <is>
          <t>vērtspapīru vai preču cena skaidrā naudā tūlītējai piegādei</t>
        </is>
      </c>
      <c r="BR95" s="2" t="inlineStr">
        <is>
          <t>prezz spot</t>
        </is>
      </c>
      <c r="BS95" s="2" t="inlineStr">
        <is>
          <t>3</t>
        </is>
      </c>
      <c r="BT95" s="2" t="inlineStr">
        <is>
          <t/>
        </is>
      </c>
      <c r="BU95" t="inlineStr">
        <is>
          <t>il-prezz kurrenti fis-suq li bih assi partikolari bħal titolu, komodità jew valuta jistgħu jinxtraw jew jinbiegħu biex jintbagħtu immedjatament</t>
        </is>
      </c>
      <c r="BV95" s="2" t="inlineStr">
        <is>
          <t>spotprijs|
prijs op de spotmarkt|
spotmarktprijs</t>
        </is>
      </c>
      <c r="BW95" s="2" t="inlineStr">
        <is>
          <t>2|
3|
3</t>
        </is>
      </c>
      <c r="BX95" s="2" t="inlineStr">
        <is>
          <t xml:space="preserve">|
|
</t>
        </is>
      </c>
      <c r="BY95" t="inlineStr">
        <is>
          <t>prijs die tot stand komt op de spotmarkt; de markt die reageert op schommelingen tussen vraag en aanbod en waar direct leverbare goederen worden verhandeld</t>
        </is>
      </c>
      <c r="BZ95" s="2" t="inlineStr">
        <is>
          <t>cena kasowa</t>
        </is>
      </c>
      <c r="CA95" s="2" t="inlineStr">
        <is>
          <t>3</t>
        </is>
      </c>
      <c r="CB95" s="2" t="inlineStr">
        <is>
          <t/>
        </is>
      </c>
      <c r="CC95" t="inlineStr">
        <is>
          <t>cena, po której dokonuje się transakcji na rynku kasowym [ &lt;a href="/entry/result/1682343/all" id="ENTRY_TO_ENTRY_CONVERTER" target="_blank"&gt;IATE:1682343&lt;/a&gt; ]</t>
        </is>
      </c>
      <c r="CD95" s="2" t="inlineStr">
        <is>
          <t>preço à vista|
cotação à vista</t>
        </is>
      </c>
      <c r="CE95" s="2" t="inlineStr">
        <is>
          <t>3|
3</t>
        </is>
      </c>
      <c r="CF95" s="2" t="inlineStr">
        <is>
          <t xml:space="preserve">|
</t>
        </is>
      </c>
      <c r="CG95" t="inlineStr">
        <is>
          <t>Preço de uma transação no &lt;a href="https://iate.europa.eu/entry/result/1682343/pt" target="_blank"&gt;mercado à vista&lt;/a&gt;, com pronta entrega da mercadoria.</t>
        </is>
      </c>
      <c r="CH95" s="2" t="inlineStr">
        <is>
          <t>curs la vedere|
preț spot</t>
        </is>
      </c>
      <c r="CI95" s="2" t="inlineStr">
        <is>
          <t>3|
3</t>
        </is>
      </c>
      <c r="CJ95" s="2" t="inlineStr">
        <is>
          <t xml:space="preserve">|
</t>
        </is>
      </c>
      <c r="CK95" t="inlineStr">
        <is>
          <t/>
        </is>
      </c>
      <c r="CL95" s="2" t="inlineStr">
        <is>
          <t>spotová cena</t>
        </is>
      </c>
      <c r="CM95" s="2" t="inlineStr">
        <is>
          <t>3</t>
        </is>
      </c>
      <c r="CN95" s="2" t="inlineStr">
        <is>
          <t/>
        </is>
      </c>
      <c r="CO95" t="inlineStr">
        <is>
          <t>aktuálna cena na trhu, za ktorú je možné dané aktívum – napríklad cenný papier, komoditu alebo menu – kúpiť alebo predať s okamžitým dodaním</t>
        </is>
      </c>
      <c r="CP95" s="2" t="inlineStr">
        <is>
          <t>promptna cena</t>
        </is>
      </c>
      <c r="CQ95" s="2" t="inlineStr">
        <is>
          <t>3</t>
        </is>
      </c>
      <c r="CR95" s="2" t="inlineStr">
        <is>
          <t/>
        </is>
      </c>
      <c r="CS95" t="inlineStr">
        <is>
          <t/>
        </is>
      </c>
      <c r="CT95" s="2" t="inlineStr">
        <is>
          <t>spotkurs|
avistakurs|
spotpris|
avistapris</t>
        </is>
      </c>
      <c r="CU95" s="2" t="inlineStr">
        <is>
          <t>3|
3|
3|
3</t>
        </is>
      </c>
      <c r="CV95" s="2" t="inlineStr">
        <is>
          <t xml:space="preserve">|
|
|
</t>
        </is>
      </c>
      <c r="CW95" t="inlineStr">
        <is>
          <t>priset på marknaden vid direkt leverans eller leverans inom de närmaste dagarna</t>
        </is>
      </c>
    </row>
    <row r="96">
      <c r="A96" s="1" t="str">
        <f>HYPERLINK("https://iate.europa.eu/entry/result/3588399/all", "3588399")</f>
        <v>3588399</v>
      </c>
      <c r="B96" t="inlineStr">
        <is>
          <t>ENERGY;EUROPEAN UNION</t>
        </is>
      </c>
      <c r="C96" t="inlineStr">
        <is>
          <t>ENERGY|energy policy|energy policy;EUROPEAN UNION|European Union law|EU act;ENERGY|energy policy|energy policy|energy audit|energy efficiency</t>
        </is>
      </c>
      <c r="D96" t="inlineStr">
        <is>
          <t>yes</t>
        </is>
      </c>
      <c r="E96" t="inlineStr">
        <is>
          <t/>
        </is>
      </c>
      <c r="F96" s="2" t="inlineStr">
        <is>
          <t>Директива за енергийната ефективност|
Директива 2012/27/ЕС относно енергийната ефективност</t>
        </is>
      </c>
      <c r="G96" s="2" t="inlineStr">
        <is>
          <t>3|
3</t>
        </is>
      </c>
      <c r="H96" s="2" t="inlineStr">
        <is>
          <t xml:space="preserve">|
</t>
        </is>
      </c>
      <c r="I96" t="inlineStr">
        <is>
          <t>директива, с която се установява обща рамка от мерки за насърчаване на енергийната ефективност в Съюза, за да се гарантира постигането на водещите цели на Съюза в областта на енергийната ефективност от 20% за 2020 г. и от най-малко 32,5% за 2030 г., и се създават условия за допълнителни подобрения на енергийната ефективност след тези дати</t>
        </is>
      </c>
      <c r="J96" s="2" t="inlineStr">
        <is>
          <t>směrnice o energetické účinnosti|
směrnice Evropského parlamentu a Rady 2012/27/EU o energetické účinnosti, o změně směrnic 2009/125/ES a 2010/30/EU a o zrušení směrnic 2004/8/ES a 2006/32/ES</t>
        </is>
      </c>
      <c r="K96" s="2" t="inlineStr">
        <is>
          <t>3|
3</t>
        </is>
      </c>
      <c r="L96" s="2" t="inlineStr">
        <is>
          <t xml:space="preserve">|
</t>
        </is>
      </c>
      <c r="M96" t="inlineStr">
        <is>
          <t/>
        </is>
      </c>
      <c r="N96" s="2" t="inlineStr">
        <is>
          <t>Europa-Parlamentets og Rådets direktiv 2012/27/EU om energieffektivitet|
direktivet om energieffektivitet</t>
        </is>
      </c>
      <c r="O96" s="2" t="inlineStr">
        <is>
          <t>3|
3</t>
        </is>
      </c>
      <c r="P96" s="2" t="inlineStr">
        <is>
          <t xml:space="preserve">|
</t>
        </is>
      </c>
      <c r="Q96" t="inlineStr">
        <is>
          <t>direktiv, der opstiller en fælles ramme af foranstaltninger til fremme af energieffektivitet i Unionen med henblik på at sikre, at Unionens overordnede 2020-mål for energieffektivitet på 20 % og overordnede 2030-mål for energieffektivitet på mindst 32,5 % nås, og som baner vejen for yderligere forbedringer af energieffektiviteten derefter</t>
        </is>
      </c>
      <c r="R96" s="2" t="inlineStr">
        <is>
          <t>Richtlinie 2012/27/EU zur Energieeffizienz|
Energieeffizienz-Richtlinie</t>
        </is>
      </c>
      <c r="S96" s="2" t="inlineStr">
        <is>
          <t>3|
3</t>
        </is>
      </c>
      <c r="T96" s="2" t="inlineStr">
        <is>
          <t xml:space="preserve">|
</t>
        </is>
      </c>
      <c r="U96" t="inlineStr">
        <is>
          <t>Richtlinie zur Schaffung eines gemeinsamen Rahmens für Maßnahmen zur Förderung von Energieeffizienz in der Union, um sicherzustellen, dass das übergeordnete Energieeffizienzziel der Union von 20 % bis 2020 erreicht wird, und um weitere Energieeffizienzverbesserungen für die Zeit danach vorzubereiten</t>
        </is>
      </c>
      <c r="V96" s="2" t="inlineStr">
        <is>
          <t>οδηγία 2012/27/ΕΕ για την ενεργειακή απόδοση|
οδηγία για την ενεργειακή απόδοση</t>
        </is>
      </c>
      <c r="W96" s="2" t="inlineStr">
        <is>
          <t>3|
3</t>
        </is>
      </c>
      <c r="X96" s="2" t="inlineStr">
        <is>
          <t xml:space="preserve">|
</t>
        </is>
      </c>
      <c r="Y96" t="inlineStr">
        <is>
          <t/>
        </is>
      </c>
      <c r="Z96" s="2" t="inlineStr">
        <is>
          <t>Directive 2012/27/EU on energy efficiency|
EED|
Energy Efficiency Directive</t>
        </is>
      </c>
      <c r="AA96" s="2" t="inlineStr">
        <is>
          <t>3|
3|
3</t>
        </is>
      </c>
      <c r="AB96" s="2" t="inlineStr">
        <is>
          <t xml:space="preserve">|
|
</t>
        </is>
      </c>
      <c r="AC96" t="inlineStr">
        <is>
          <t>directive establishing a common framework of measures to promote energy efficiency within the Union, with the aim of ensuring that the Union's 2020 headline target on energy efficiency of 20% and its 2030 headline target on energy efficiency of at least 32.5% are met, paving the way for further energy efficiency improvements going forward</t>
        </is>
      </c>
      <c r="AD96" s="2" t="inlineStr">
        <is>
          <t>Directiva de eficiencia energética|
Directiva 2012/27/UE del Parlamento Europeo y del Consejo relativa a la eficiencia energética</t>
        </is>
      </c>
      <c r="AE96" s="2" t="inlineStr">
        <is>
          <t>3|
3</t>
        </is>
      </c>
      <c r="AF96" s="2" t="inlineStr">
        <is>
          <t xml:space="preserve">|
</t>
        </is>
      </c>
      <c r="AG96" t="inlineStr">
        <is>
          <t>Directiva que establece un marco común de medidas para el fomento de la eficiencia energética 
dentro de la Unión a fin de garantizar la consecución de los objetivos 
principales en materia de eficiencia energética de la Unión.</t>
        </is>
      </c>
      <c r="AH96" s="2" t="inlineStr">
        <is>
          <t>Euroopa Parlamendi ja nõukogu direktiiv 2012/27/EL, milles käsitletakse energiatõhusust|
energiatõhususe direktiiv</t>
        </is>
      </c>
      <c r="AI96" s="2" t="inlineStr">
        <is>
          <t>3|
3</t>
        </is>
      </c>
      <c r="AJ96" s="2" t="inlineStr">
        <is>
          <t xml:space="preserve">|
</t>
        </is>
      </c>
      <c r="AK96" t="inlineStr">
        <is>
          <t>direktiiv, millega kehtestatakse liidus energiatõhususe edendamise meetmete ühine raamistik, et tagada liidu 2020. aasta energiatõhususe põhieesmärgi 20% ja 2030. aasta energiatõhususe põhieesmärgi vähemalt 32,5% täitmine ning aidatakse kaasa edasisele energiatõhususe parandamisele pärast neid tähtaegu</t>
        </is>
      </c>
      <c r="AL96" s="2" t="inlineStr">
        <is>
          <t>Euroopan parlamentin ja neuvoston direktiivi 2012/27/EU energiatehokkuudesta, direktiivien 2009/125/EY ja 2010/30/EU muuttamisesta sekä direktiivien 2004/8/EY ja 2006/32/EY kumoamisesta|
energiatehokkuusdirektiivi</t>
        </is>
      </c>
      <c r="AM96" s="2" t="inlineStr">
        <is>
          <t>3|
3</t>
        </is>
      </c>
      <c r="AN96" s="2" t="inlineStr">
        <is>
          <t xml:space="preserve">|
</t>
        </is>
      </c>
      <c r="AO96" t="inlineStr">
        <is>
          <t/>
        </is>
      </c>
      <c r="AP96" s="2" t="inlineStr">
        <is>
          <t>directive 2012/27/UE relative à l'efficacité énergétique|
directive relative à l'efficacité énergétique</t>
        </is>
      </c>
      <c r="AQ96" s="2" t="inlineStr">
        <is>
          <t>3|
3</t>
        </is>
      </c>
      <c r="AR96" s="2" t="inlineStr">
        <is>
          <t xml:space="preserve">|
</t>
        </is>
      </c>
      <c r="AS96" t="inlineStr">
        <is>
          <t>directive établissant un cadre commun de mesures pour la promotion de l'efficacité énergétique dans l'Union en vue d'assurer la réalisation des objectifs principaux de l'Union consistant à améliorer l'efficacité énergétique de 20 % d'ici à 2020 et d'au moins 32,5 % d'ici à 2030, et prépare la voie pour de nouvelles améliorations de l'efficacité énergétique au-delà de ces dates</t>
        </is>
      </c>
      <c r="AT96" s="2" t="inlineStr">
        <is>
          <t>Treoir 2012/27/AE maidir le hÉifeachtúlacht Fuinnimh|
an Treoir maidir le hÉifeachtúlacht Fuinnimh</t>
        </is>
      </c>
      <c r="AU96" s="2" t="inlineStr">
        <is>
          <t>3|
3</t>
        </is>
      </c>
      <c r="AV96" s="2" t="inlineStr">
        <is>
          <t xml:space="preserve">|
</t>
        </is>
      </c>
      <c r="AW96" t="inlineStr">
        <is>
          <t/>
        </is>
      </c>
      <c r="AX96" s="2" t="inlineStr">
        <is>
          <t>DIREKTIVA 2012/27/EU o energetskoj učinkovitosti|
Direktiva o energetskoj učinkovitosti</t>
        </is>
      </c>
      <c r="AY96" s="2" t="inlineStr">
        <is>
          <t>3|
3</t>
        </is>
      </c>
      <c r="AZ96" s="2" t="inlineStr">
        <is>
          <t xml:space="preserve">|
</t>
        </is>
      </c>
      <c r="BA96" t="inlineStr">
        <is>
          <t/>
        </is>
      </c>
      <c r="BB96" s="2" t="inlineStr">
        <is>
          <t>az energiahatékonyságról szóló 2012/27/EU irányelv|
energiahatékonysági irányelv</t>
        </is>
      </c>
      <c r="BC96" s="2" t="inlineStr">
        <is>
          <t>3|
3</t>
        </is>
      </c>
      <c r="BD96" s="2" t="inlineStr">
        <is>
          <t xml:space="preserve">|
</t>
        </is>
      </c>
      <c r="BE96" t="inlineStr">
        <is>
          <t>az energiahatékonyság unióbeli előmozdítására irányuló közös keretrendszert megfogalmazó jogszabály</t>
        </is>
      </c>
      <c r="BF96" s="2" t="inlineStr">
        <is>
          <t>direttiva sull'efficienza energetica|
direttiva 2012/27/UE sull'efficienza energetica</t>
        </is>
      </c>
      <c r="BG96" s="2" t="inlineStr">
        <is>
          <t>3|
3</t>
        </is>
      </c>
      <c r="BH96" s="2" t="inlineStr">
        <is>
          <t xml:space="preserve">|
</t>
        </is>
      </c>
      <c r="BI96" t="inlineStr">
        <is>
          <t>direttiva che stabilisce un quadro comune di misure per promuovere l'efficienza energetica nell'Unione al fine di garantire il conseguimento degli obiettivi principali dell'Unione in materia di efficienza energetica del 20 % per il 2020 e il conseguimento dell'obiettivo principale in materia di efficienza energetica di almeno il 32,5 % per il 2030, e getta le basi per ulteriori miglioramenti dell'efficienza energetica al di là di tali scadenze</t>
        </is>
      </c>
      <c r="BJ96" s="2" t="inlineStr">
        <is>
          <t>Energijos vartojimo efektyvumo direktyva|
Europos Parlamento ir Tarybos direktyva 2012/27/ES dėl energijos vartojimo efektyvumo, kuria iš dalies keičiamos direktyvos 2009/125/EB ir 2010/30/ES bei kuria panaikinamos direktyvos 2004/8/EB ir 2006/32/EB</t>
        </is>
      </c>
      <c r="BK96" s="2" t="inlineStr">
        <is>
          <t>3|
3</t>
        </is>
      </c>
      <c r="BL96" s="2" t="inlineStr">
        <is>
          <t xml:space="preserve">|
</t>
        </is>
      </c>
      <c r="BM96" t="inlineStr">
        <is>
          <t/>
        </is>
      </c>
      <c r="BN96" s="2" t="inlineStr">
        <is>
          <t>Energoefektivitātes direktīva|
Eiropas Parlamenta un Padomes Direktīva 2012/27/ES par energoefektivitāti, ar ko groza Direktīvas 2009/125/EK un 2010/30/ES un atceļ Direktīvas 2004/8/EK un 2006/32/EK</t>
        </is>
      </c>
      <c r="BO96" s="2" t="inlineStr">
        <is>
          <t>3|
3</t>
        </is>
      </c>
      <c r="BP96" s="2" t="inlineStr">
        <is>
          <t xml:space="preserve">|
</t>
        </is>
      </c>
      <c r="BQ96" t="inlineStr">
        <is>
          <t>direktīva, ar ko izveido kopēju pasākumu sistēmu energoefektivitātes veicināšanai Savienībā, lai nodrošinātu Savienības 2020. gadam izvirzīto 20 % energoefektivitātes pamatmērķu un 2030. gadam izvirzīto energoefektivitātes pamatmērķu – vismaz 32,5 % – sasniegšanu un liktu pamatus turpmākiem energoefektivitātes uzlabojumiem pēc minētajiem termiņiem</t>
        </is>
      </c>
      <c r="BR96" s="2" t="inlineStr">
        <is>
          <t>Direttiva 2012/27/UE dwar l-effiċjenza fl-enerġija|
EED|
Direttiva dwar l-effiċjenza fl-enerġija</t>
        </is>
      </c>
      <c r="BS96" s="2" t="inlineStr">
        <is>
          <t>3|
3|
3</t>
        </is>
      </c>
      <c r="BT96" s="2" t="inlineStr">
        <is>
          <t xml:space="preserve">|
|
</t>
        </is>
      </c>
      <c r="BU96" t="inlineStr">
        <is>
          <t>direttiva li tistabbilixxi qafas komuni ta' miżuri biex tiġi promossa l-effiċjenza fl-enerġija fl-Unjoni, sabiex jiġi żgurat li l-mira ewlenija tal-Unjoni ta' 20 % effiċjenza fl-enerġija għall-2020 u l-mira ewlenija tagħha ta' mill-inqas 32.5 % effiċjenza fl-enerġija għall-2030 jintlaħqu u jwittu t-triq għal aktar titjib fl-effiċjenza fl-enerġija wara dawk id-dati.</t>
        </is>
      </c>
      <c r="BV96" s="2" t="inlineStr">
        <is>
          <t>richtlijn energie-efficiëntie|
energie-efficiëntierichtlijn|
richtlijn 2012/27/EU betreffende energie-efficiëntie</t>
        </is>
      </c>
      <c r="BW96" s="2" t="inlineStr">
        <is>
          <t>3|
3|
3</t>
        </is>
      </c>
      <c r="BX96" s="2" t="inlineStr">
        <is>
          <t xml:space="preserve">|
|
</t>
        </is>
      </c>
      <c r="BY96" t="inlineStr">
        <is>
          <t>richtlijn die een gemeenschappelijk kader biedt met maatregelen voor het bevorderen van energie-efficiëntie binnen de Unie, om ervoor te zorgen dat de Unie haar kerndoelen inzake energie-efficiëntie van 20% voor 2020 en minstens 32,5% voor 2030 haalt en ook verdere verbeteringen van de energie-efficiëntie na deze data mogelijk maakt</t>
        </is>
      </c>
      <c r="BZ96" s="2" t="inlineStr">
        <is>
          <t>dyrektywa Parlamentu Europejskiego i Rady 2012/27/UE w sprawie efektywności energetycznej, zmiany dyrektyw 2009/125/WE i 2010/30/UE oraz uchylenia dyrektyw 2004/8/WE i 2006/32/WE|
dyrektywa o efektywności energetycznej|
dyrektywa w sprawie efektywności energetycznej</t>
        </is>
      </c>
      <c r="CA96" s="2" t="inlineStr">
        <is>
          <t>3|
2|
3</t>
        </is>
      </c>
      <c r="CB96" s="2" t="inlineStr">
        <is>
          <t xml:space="preserve">|
|
</t>
        </is>
      </c>
      <c r="CC96" t="inlineStr">
        <is>
          <t>dyrektywa Parlamentu Europejskiego i Rady 2012/27/UE w sprawie efektywności energetycznej, zmiany dyrektyw 2009/125/WE i 2010/30/UE oraz uchylenia dyrektyw 2004/8/WE i 2006/32/WE</t>
        </is>
      </c>
      <c r="CD96" s="2" t="inlineStr">
        <is>
          <t>Diretiva Eficiência Energética|
Diretiva 2012/27/UE do Parlamento Europeu e do Conselho, de 25 de outubro de 2012, relativa à eficiência energética, que altera as Diretivas 2009/125/CE e 2010/30/UE e revoga as Diretivas 2004/8/CE e 2006/32/CE</t>
        </is>
      </c>
      <c r="CE96" s="2" t="inlineStr">
        <is>
          <t>3|
3</t>
        </is>
      </c>
      <c r="CF96" s="2" t="inlineStr">
        <is>
          <t xml:space="preserve">|
</t>
        </is>
      </c>
      <c r="CG96" t="inlineStr">
        <is>
          <t>Diretiva que estabelece
medidas juridicamente vinculativas com vista a intensificar os esforços dos
Estados-Membros no sentido de uma utilização mais eficiente em todas as fases
da cadeia de energia – desde a transformação de energia e sua distribuição até
ao consumo final.</t>
        </is>
      </c>
      <c r="CH96" s="2" t="inlineStr">
        <is>
          <t>Directiva privind eficiența energetică|
Directiva 2012/27/UE privind eficiența energetică</t>
        </is>
      </c>
      <c r="CI96" s="2" t="inlineStr">
        <is>
          <t>3|
3</t>
        </is>
      </c>
      <c r="CJ96" s="2" t="inlineStr">
        <is>
          <t xml:space="preserve">|
</t>
        </is>
      </c>
      <c r="CK96" t="inlineStr">
        <is>
          <t/>
        </is>
      </c>
      <c r="CL96" s="2" t="inlineStr">
        <is>
          <t>smernica o energetickej efektívnosti|
smernica 2012/27/EÚ o energetickej efektívnosti</t>
        </is>
      </c>
      <c r="CM96" s="2" t="inlineStr">
        <is>
          <t>3|
3</t>
        </is>
      </c>
      <c r="CN96" s="2" t="inlineStr">
        <is>
          <t xml:space="preserve">|
</t>
        </is>
      </c>
      <c r="CO96" t="inlineStr">
        <is>
          <t>smernica, ktorou sa stanovuje
spoločný rámec opatrení na podporu energetickej efektívnosti v Únii
s cieľom zabezpečiť dosiahnutie hlavných cieľov Únie v oblasti
energetickej efektívnosti na rok 2020 na úrovni 20 % a jej hlavných
cieľov v oblasti energetickej efektívnosti na rok 2030 na úrovni aspoň
32,5 % a ktorou sa vytvárajú podmienky na ďalšie zlepšovanie
energetickej efektívnosti v období po týchto rokoch</t>
        </is>
      </c>
      <c r="CP96" s="2" t="inlineStr">
        <is>
          <t>Direktiva 2012/27/EU o energetski učinkovitosti|
direktiva o energetski učinkovitosti</t>
        </is>
      </c>
      <c r="CQ96" s="2" t="inlineStr">
        <is>
          <t>3|
3</t>
        </is>
      </c>
      <c r="CR96" s="2" t="inlineStr">
        <is>
          <t xml:space="preserve">|
</t>
        </is>
      </c>
      <c r="CS96" t="inlineStr">
        <is>
          <t/>
        </is>
      </c>
      <c r="CT96" s="2" t="inlineStr">
        <is>
          <t>energieffektivitetsdirektivet|
Europaparlamentets och rådets direktiv 2012/27/EU om energieffektivitet, om ändring av direktiven 2009/125/EG och 2010/30/EU och om upphävande av direktiven 2004/8/EG och 2006/32/EG</t>
        </is>
      </c>
      <c r="CU96" s="2" t="inlineStr">
        <is>
          <t>3|
3</t>
        </is>
      </c>
      <c r="CV96" s="2" t="inlineStr">
        <is>
          <t xml:space="preserve">|
</t>
        </is>
      </c>
      <c r="CW96" t="inlineStr">
        <is>
          <t>direktiv som fastställer en gemensam ram för åtgärder för främjande av energieffektivitet inom unionen för att säkerställa att unionens överordnade energieffektivitetsmål på 20 % för 2020 och dess överordnade energieffektivitetsmål på minst 32,5 % för 2030 uppnås, och banar väg för ytterligare förbättringar av energieffektiviteten efter dessa datum</t>
        </is>
      </c>
    </row>
    <row r="97">
      <c r="A97" s="1" t="str">
        <f>HYPERLINK("https://iate.europa.eu/entry/result/3619737/all", "3619737")</f>
        <v>3619737</v>
      </c>
      <c r="B97" t="inlineStr">
        <is>
          <t>INDUSTRY</t>
        </is>
      </c>
      <c r="C97" t="inlineStr">
        <is>
          <t>INDUSTRY|electronics and electrical engineering|electrical engineering|electrical equipment|electricity storage device</t>
        </is>
      </c>
      <c r="D97" t="inlineStr">
        <is>
          <t>yes</t>
        </is>
      </c>
      <c r="E97" t="inlineStr">
        <is>
          <t/>
        </is>
      </c>
      <c r="F97" s="2" t="inlineStr">
        <is>
          <t>зададена стойност за мощността</t>
        </is>
      </c>
      <c r="G97" s="2" t="inlineStr">
        <is>
          <t>3</t>
        </is>
      </c>
      <c r="H97" s="2" t="inlineStr">
        <is>
          <t/>
        </is>
      </c>
      <c r="I97" t="inlineStr">
        <is>
          <t>информацията, запаметена в системата за управление на батерията, която определя настройките за електрическата мощност, при които батерията работи по време на зареждане или разреждане, така че да се оптимизират състоянието ѝ на изправност и експлоатационната ѝ употреба</t>
        </is>
      </c>
      <c r="J97" s="2" t="inlineStr">
        <is>
          <t>nastavení výkonu</t>
        </is>
      </c>
      <c r="K97" s="2" t="inlineStr">
        <is>
          <t>3</t>
        </is>
      </c>
      <c r="L97" s="2" t="inlineStr">
        <is>
          <t/>
        </is>
      </c>
      <c r="M97" t="inlineStr">
        <is>
          <t>informace uchovávané v systému řízení baterie, který předepisuje 
nastavení elektrického výkonu, ve kterém baterie pracuje během dobíjení 
nebo vybíjení tak, aby byl optimalizován její technický stav a provozní 
využívání</t>
        </is>
      </c>
      <c r="N97" s="2" t="inlineStr">
        <is>
          <t>strømsætpunkt</t>
        </is>
      </c>
      <c r="O97" s="2" t="inlineStr">
        <is>
          <t>3</t>
        </is>
      </c>
      <c r="P97" s="2" t="inlineStr">
        <is>
          <t/>
        </is>
      </c>
      <c r="Q97" t="inlineStr">
        <is>
          <t>oplysninger, der opbevares i et batteris styringssystem, som foreskriver de elektriske strømindstillinger, som batteriet anvender under en opladning eller afladning, således at dets sundhedstilstand og operationelle anvendelse optimeres</t>
        </is>
      </c>
      <c r="R97" s="2" t="inlineStr">
        <is>
          <t>Leistungseinstellung</t>
        </is>
      </c>
      <c r="S97" s="2" t="inlineStr">
        <is>
          <t>3</t>
        </is>
      </c>
      <c r="T97" s="2" t="inlineStr">
        <is>
          <t/>
        </is>
      </c>
      <c r="U97" t="inlineStr">
        <is>
          <t>im Managementsystem der Batterie gespeicherte Informationen, die die elektrischen Leistungseinstellungen vorgeben, mit denen die Batterie während eines Lade- oder Entladevorgangs arbeitet, um ihren Alterungszustand und die Nutzung im Betrieb zu optimieren</t>
        </is>
      </c>
      <c r="V97" s="2" t="inlineStr">
        <is>
          <t>σημείο ρύθμισης ισχύος</t>
        </is>
      </c>
      <c r="W97" s="2" t="inlineStr">
        <is>
          <t>3</t>
        </is>
      </c>
      <c r="X97" s="2" t="inlineStr">
        <is>
          <t/>
        </is>
      </c>
      <c r="Y97" t="inlineStr">
        <is>
          <t>οι πληροφορίες που περιέχονται στο σύστημα διαχείρισης μιας μπαταρίας και ορίζουν τις ρυθμίσεις ηλεκτρικής ισχύος στις οποίες λειτουργεί η μπαταρία κατά τη διάρκεια μιας επαναφόρτισης ή εκφόρτισης, έτσι ώστε να βελτιστοποιείται η κατάσταση της υγείας και η χρήση της</t>
        </is>
      </c>
      <c r="Z97" s="2" t="inlineStr">
        <is>
          <t>power set point</t>
        </is>
      </c>
      <c r="AA97" s="2" t="inlineStr">
        <is>
          <t>3</t>
        </is>
      </c>
      <c r="AB97" s="2" t="inlineStr">
        <is>
          <t/>
        </is>
      </c>
      <c r="AC97" t="inlineStr">
        <is>
          <t>information held in a battery’s management system prescribing the electric power settings at which the battery operates during a recharging or a discharging operation, so that its state of health and operational use are optimised</t>
        </is>
      </c>
      <c r="AD97" s="2" t="inlineStr">
        <is>
          <t>valor de consigna de potencia</t>
        </is>
      </c>
      <c r="AE97" s="2" t="inlineStr">
        <is>
          <t>3</t>
        </is>
      </c>
      <c r="AF97" s="2" t="inlineStr">
        <is>
          <t/>
        </is>
      </c>
      <c r="AG97" t="inlineStr">
        <is>
          <t>Información contenida en el sistema de 
gestión de la batería que indica la configuración de potencia eléctrica a
 la que funciona la batería durante una operación de recarga o descarga,
 a fin de optimizar su estado de salud y su uso operativo.</t>
        </is>
      </c>
      <c r="AH97" s="2" t="inlineStr">
        <is>
          <t>võimsuse seadeväärtus</t>
        </is>
      </c>
      <c r="AI97" s="2" t="inlineStr">
        <is>
          <t>3</t>
        </is>
      </c>
      <c r="AJ97" s="2" t="inlineStr">
        <is>
          <t/>
        </is>
      </c>
      <c r="AK97" t="inlineStr">
        <is>
          <t>akujuhtimissüsteemis olev teave, mille alusel määratakse kindlaks aku seisukorra ja kasutuse optimeerimiseks vajalik elektrilise võimsuse režiim, milles aku töötab laadimise ja tühjendamise ajal</t>
        </is>
      </c>
      <c r="AL97" s="2" t="inlineStr">
        <is>
          <t>tehon asetusarvo</t>
        </is>
      </c>
      <c r="AM97" s="2" t="inlineStr">
        <is>
          <t>3</t>
        </is>
      </c>
      <c r="AN97" s="2" t="inlineStr">
        <is>
          <t/>
        </is>
      </c>
      <c r="AO97" t="inlineStr">
        <is>
          <t>akun hallintajärjestelmän sisältämä tieto, jolla määritetään akun lataamisen tai purkautumisen aikana käytettävät sähkötehon asetukset siten, että akun toimintakunto ja käyttö ovat optimaalisia</t>
        </is>
      </c>
      <c r="AP97" s="2" t="inlineStr">
        <is>
          <t>point de consigne de puissance</t>
        </is>
      </c>
      <c r="AQ97" s="2" t="inlineStr">
        <is>
          <t>3</t>
        </is>
      </c>
      <c r="AR97" s="2" t="inlineStr">
        <is>
          <t/>
        </is>
      </c>
      <c r="AS97" t="inlineStr">
        <is>
          <t>informations contenues dans le système de gestion de batterie qui 
fixent les paramètres de puissance électrique applicables lors de la 
charge ou de la décharge de la batterie, de manière à optimiser son état
 de santé et son utilisation opérationnelle</t>
        </is>
      </c>
      <c r="AT97" s="2" t="inlineStr">
        <is>
          <t>pointe socraithe cumhachta</t>
        </is>
      </c>
      <c r="AU97" s="2" t="inlineStr">
        <is>
          <t>3</t>
        </is>
      </c>
      <c r="AV97" s="2" t="inlineStr">
        <is>
          <t/>
        </is>
      </c>
      <c r="AW97" t="inlineStr">
        <is>
          <t>an fhaisnéis a choinnítear i gcóras bainistíochta an cheallra lena fhorordaítear na socruithe cumhachta leictrí ag a noibríonn an ceallra le linn oibríocht athluchtaithe nó sceite, sa mhéid go bhfuil a staid sláinte agus a úsáid oibríochtúil barrfheabhsaithe</t>
        </is>
      </c>
      <c r="AX97" s="2" t="inlineStr">
        <is>
          <t>zadana vrijednost snage</t>
        </is>
      </c>
      <c r="AY97" s="2" t="inlineStr">
        <is>
          <t>3</t>
        </is>
      </c>
      <c r="AZ97" s="2" t="inlineStr">
        <is>
          <t/>
        </is>
      </c>
      <c r="BA97" t="inlineStr">
        <is>
          <t>informacije sadržane u sustavu upravljanja baterijom kojima se propisuju postavke električne snage pri kojima baterija radi tijekom punjenja ili pražnjenja kako bi se optimiziralo njezino stanje i operativno korištenje</t>
        </is>
      </c>
      <c r="BB97" s="2" t="inlineStr">
        <is>
          <t>munkaponti feszültség-, illetve áramerősség-adatok</t>
        </is>
      </c>
      <c r="BC97" s="2" t="inlineStr">
        <is>
          <t>2</t>
        </is>
      </c>
      <c r="BD97" s="2" t="inlineStr">
        <is>
          <t>proposed</t>
        </is>
      </c>
      <c r="BE97" t="inlineStr">
        <is>
          <t>&lt;a href="https://iate.europa.eu/entry/result/3581124/hu" target="_blank"&gt;elem-, illetve akkumulátorfelügyeleti rendszerben&lt;/a&gt; tárolt információk, amelyek előírják az &lt;a href="https://iate.europa.eu/entry/result/1084486/hu" target="_blank"&gt;akkumulátor&lt;/a&gt; állapotának és használatának optimalizálásához szükséges töltési vagy 
kisütési elektromos teljesítménybeállításokat</t>
        </is>
      </c>
      <c r="BF97" s="2" t="inlineStr">
        <is>
          <t>setpoint di potenza</t>
        </is>
      </c>
      <c r="BG97" s="2" t="inlineStr">
        <is>
          <t>3</t>
        </is>
      </c>
      <c r="BH97" s="2" t="inlineStr">
        <is>
          <t/>
        </is>
      </c>
      <c r="BI97" t="inlineStr">
        <is>
          <t>informazioni conservate nel sistema di gestione della batteria che prescrivono le impostazioni di potenza elettrica alle quali la batteria funziona durante le operazioni di ricarica o di scaricamento, in modo da ottimizzarne lo stato di salute e l'uso operativo</t>
        </is>
      </c>
      <c r="BJ97" s="2" t="inlineStr">
        <is>
          <t>galios nuostatis</t>
        </is>
      </c>
      <c r="BK97" s="2" t="inlineStr">
        <is>
          <t>3</t>
        </is>
      </c>
      <c r="BL97" s="2" t="inlineStr">
        <is>
          <t/>
        </is>
      </c>
      <c r="BM97" t="inlineStr">
        <is>
          <t/>
        </is>
      </c>
      <c r="BN97" s="2" t="inlineStr">
        <is>
          <t>jaudas iestatījuma punkts</t>
        </is>
      </c>
      <c r="BO97" s="2" t="inlineStr">
        <is>
          <t>3</t>
        </is>
      </c>
      <c r="BP97" s="2" t="inlineStr">
        <is>
          <t/>
        </is>
      </c>
      <c r="BQ97" t="inlineStr">
        <is>
          <t>informācija, kas atrodas baterijas pārvaldības sistēmā un nosaka, ar 
kādiem jaudas iestatījumiem baterija darbojas uzlādes vai izlādes 
operācijas laikā, lai optimizētu tās veselības stāvokli un operacionālo 
izmantojumu</t>
        </is>
      </c>
      <c r="BR97" s="2" t="inlineStr">
        <is>
          <t>set point tal-potenza</t>
        </is>
      </c>
      <c r="BS97" s="2" t="inlineStr">
        <is>
          <t>3</t>
        </is>
      </c>
      <c r="BT97" s="2" t="inlineStr">
        <is>
          <t/>
        </is>
      </c>
      <c r="BU97" t="inlineStr">
        <is>
          <t>informazzjoni li jkun hemm fis-sistema tal-ġestjoni tal-batterija li tiddetta s-settings tal-enerġija elettrika li biha taħdem il-batterija matul operazzjoni tal-irriċarġjar jew tad-disċarġjar, sabiex l-istat tas-saħħa u l-użu operazzjonali tagħha jiġu ottimizzati</t>
        </is>
      </c>
      <c r="BV97" s="2" t="inlineStr">
        <is>
          <t>instelpunt voor het vermogen</t>
        </is>
      </c>
      <c r="BW97" s="2" t="inlineStr">
        <is>
          <t>3</t>
        </is>
      </c>
      <c r="BX97" s="2" t="inlineStr">
        <is>
          <t/>
        </is>
      </c>
      <c r="BY97" t="inlineStr">
        <is>
          <t>"informatie in het beheersysteem van een batterij waarin de elektrische vermogensinstellingen zijn voorgeschreven waarbij de batterij tijdens het opladen of ontladen werkt, zodat de conditie en het operationele gebruik ervan worden geoptimaliseerd"</t>
        </is>
      </c>
      <c r="BZ97" s="2" t="inlineStr">
        <is>
          <t>wartość zadana mocy</t>
        </is>
      </c>
      <c r="CA97" s="2" t="inlineStr">
        <is>
          <t>3</t>
        </is>
      </c>
      <c r="CB97" s="2" t="inlineStr">
        <is>
          <t/>
        </is>
      </c>
      <c r="CC97" t="inlineStr">
        <is>
          <t>informacje przechowywane w systemie zarządzania baterią, określające ustawienia mocy elektrycznej, przy których bateria pracuje podczas ładowania lub rozładowywania, służące optymalizacji stanu zdrowia baterii i je eksploatacji</t>
        </is>
      </c>
      <c r="CD97" s="2" t="inlineStr">
        <is>
          <t>ponto de regulação da potência</t>
        </is>
      </c>
      <c r="CE97" s="2" t="inlineStr">
        <is>
          <t>3</t>
        </is>
      </c>
      <c r="CF97" s="2" t="inlineStr">
        <is>
          <t/>
        </is>
      </c>
      <c r="CG97" t="inlineStr">
        <is>
          <t/>
        </is>
      </c>
      <c r="CH97" s="2" t="inlineStr">
        <is>
          <t>punct de setare a puterii</t>
        </is>
      </c>
      <c r="CI97" s="2" t="inlineStr">
        <is>
          <t>3</t>
        </is>
      </c>
      <c r="CJ97" s="2" t="inlineStr">
        <is>
          <t/>
        </is>
      </c>
      <c r="CK97" t="inlineStr">
        <is>
          <t>informațiile deținute în sistemul 
de gestionare al unei baterii care prescriu setările de energie electrică la care 
funcționează bateria în timpul unei operațiuni de reîncărcare sau de descărcare, 
pentru a se optimiza starea sa de sănătate și utilizarea sa operațională</t>
        </is>
      </c>
      <c r="CL97" s="2" t="inlineStr">
        <is>
          <t>stanovený výkon</t>
        </is>
      </c>
      <c r="CM97" s="2" t="inlineStr">
        <is>
          <t>2</t>
        </is>
      </c>
      <c r="CN97" s="2" t="inlineStr">
        <is>
          <t/>
        </is>
      </c>
      <c r="CO97" t="inlineStr">
        <is>
          <t>informácia uložená v systéme riadenia batérie predpisujúca
 nastavený výkon, pri ktorom batéria funguje počas nabíjania alebo vybíjania
 na účely optimalizácie jej stavu a prevádzkového používania</t>
        </is>
      </c>
      <c r="CP97" s="2" t="inlineStr">
        <is>
          <t>vrednost delovne moči</t>
        </is>
      </c>
      <c r="CQ97" s="2" t="inlineStr">
        <is>
          <t>3</t>
        </is>
      </c>
      <c r="CR97" s="2" t="inlineStr">
        <is>
          <t/>
        </is>
      </c>
      <c r="CS97" t="inlineStr">
        <is>
          <t>informacije v sistemu upravljanja baterije, ki predpisujejo nastavitve električne energije, pri katerih baterija deluje med polnjenjem ali praznjenjem, tako da sta njeno stanje in operativna uporaba optimizirana</t>
        </is>
      </c>
      <c r="CT97" s="2" t="inlineStr">
        <is>
          <t>effektbörvärde</t>
        </is>
      </c>
      <c r="CU97" s="2" t="inlineStr">
        <is>
          <t>3</t>
        </is>
      </c>
      <c r="CV97" s="2" t="inlineStr">
        <is>
          <t/>
        </is>
      </c>
      <c r="CW97" t="inlineStr">
        <is>
          <t>den information som finns i batteriets styrsystem och som anger vilka effektinställningar batteriet ska ha under en uppladdning eller urladdning för att dess hälsotillstånd och operativa användning ska optimeras</t>
        </is>
      </c>
    </row>
    <row r="98">
      <c r="A98" s="1" t="str">
        <f>HYPERLINK("https://iate.europa.eu/entry/result/909260/all", "909260")</f>
        <v>909260</v>
      </c>
      <c r="B98" t="inlineStr">
        <is>
          <t>ENERGY</t>
        </is>
      </c>
      <c r="C98" t="inlineStr">
        <is>
          <t>ENERGY|oil industry|hydrocarbon|natural gas;ENERGY|energy policy|energy industry</t>
        </is>
      </c>
      <c r="D98" t="inlineStr">
        <is>
          <t>yes</t>
        </is>
      </c>
      <c r="E98" t="inlineStr">
        <is>
          <t/>
        </is>
      </c>
      <c r="F98" s="2" t="inlineStr">
        <is>
          <t>съоръжение за съхранение|
газохранилище|
съоръжениe за съхранение на газ</t>
        </is>
      </c>
      <c r="G98" s="2" t="inlineStr">
        <is>
          <t>3|
3|
3</t>
        </is>
      </c>
      <c r="H98" s="2" t="inlineStr">
        <is>
          <t xml:space="preserve">|
|
</t>
        </is>
      </c>
      <c r="I98" t="inlineStr">
        <is>
          <t>съоръжение, което се използва за съхранение на природен газ и което е собственост и/или се експлоатира от предприятие за природен газ, включително частта от съоръженията за ВПГ, която се използва за съхранение, но с изключение на частта, която се използва за добивни операции, и с изключение на съоръженията, запазени изключително за оператори на газопреносни системи за осъществяване на дейността им</t>
        </is>
      </c>
      <c r="J98" s="2" t="inlineStr">
        <is>
          <t>skladovací zařízení|
zásobník plynu</t>
        </is>
      </c>
      <c r="K98" s="2" t="inlineStr">
        <is>
          <t>3|
4</t>
        </is>
      </c>
      <c r="L98" s="2" t="inlineStr">
        <is>
          <t xml:space="preserve">|
</t>
        </is>
      </c>
      <c r="M98" t="inlineStr">
        <is>
          <t>Zařízení používané pro skladování zemního plynu, které patří plynárenskému podniku nebo jím je provozováno, včetně zařízení LNG používaného pro skladování, avšak s výjimkou části používané pro výrobní činnosti a s výjimkou zařízení vyhrazeného výhradně pro provozovatele přepravní soustavy při plnění jejich úkolů.</t>
        </is>
      </c>
      <c r="N98" s="2" t="inlineStr">
        <is>
          <t>gaslager|
lagerfacilitet|
gaslagerfacilitet</t>
        </is>
      </c>
      <c r="O98" s="2" t="inlineStr">
        <is>
          <t>3|
3|
3</t>
        </is>
      </c>
      <c r="P98" s="2" t="inlineStr">
        <is>
          <t xml:space="preserve">|
|
</t>
        </is>
      </c>
      <c r="Q98" t="inlineStr">
        <is>
          <t>et anlæg, der anvendes til oplagring af naturgas, og som ejes og/eller drives af en naturgasvirksomhed, herunder den del af LNG-faciliteter, der benyttes til oplagring, bortset fra den del, der benyttes til produktionsformål, og bortset fra faciliteter, der udelukkende er forbeholdt transmissionssystemoperatører, således at de kan udføre deres hverv</t>
        </is>
      </c>
      <c r="R98" s="2" t="inlineStr">
        <is>
          <t>Gasspeicheranlage|
Speicheranlage</t>
        </is>
      </c>
      <c r="S98" s="2" t="inlineStr">
        <is>
          <t>3|
3</t>
        </is>
      </c>
      <c r="T98" s="2" t="inlineStr">
        <is>
          <t xml:space="preserve">|
</t>
        </is>
      </c>
      <c r="U98" t="inlineStr">
        <is>
          <t>eine einem Erdgasunternehmen gehörende und/oder von ihm betriebene Anlage zur Speicherung von Erdgas, einschließlich des zu Speicherzwecken genutzten Teils von LNG-Anlagen, jedoch mit Ausnahme des Teils, der für eine Gewinnungstätigkeit genutzt wird</t>
        </is>
      </c>
      <c r="V98" s="2" t="inlineStr">
        <is>
          <t>εγκατάσταση αποθήκευσης</t>
        </is>
      </c>
      <c r="W98" s="2" t="inlineStr">
        <is>
          <t>3</t>
        </is>
      </c>
      <c r="X98" s="2" t="inlineStr">
        <is>
          <t/>
        </is>
      </c>
      <c r="Y98" t="inlineStr">
        <is>
          <t/>
        </is>
      </c>
      <c r="Z98" s="2" t="inlineStr">
        <is>
          <t>gas storage facility|
storage facility</t>
        </is>
      </c>
      <c r="AA98" s="2" t="inlineStr">
        <is>
          <t>3|
3</t>
        </is>
      </c>
      <c r="AB98" s="2" t="inlineStr">
        <is>
          <t xml:space="preserve">|
</t>
        </is>
      </c>
      <c r="AC98" t="inlineStr">
        <is>
          <t>facility used for the stocking of natural gas and owned and/or operated by a natural gas undertaking, including the part of &lt;a href="https://iate.europa.eu/entry/result/787316/en" target="_blank"&gt;LNG&lt;/a&gt; facilities used for storage but excluding the portion used for production operations, and excluding facilities reserved exclusively for &lt;a href="https://iate.europa.eu/entry/result/2250950/en" target="_blank"&gt;transmission system operators&lt;/a&gt; in carrying out their functions</t>
        </is>
      </c>
      <c r="AD98" s="2" t="inlineStr">
        <is>
          <t>instalación de almacenamiento</t>
        </is>
      </c>
      <c r="AE98" s="2" t="inlineStr">
        <is>
          <t>3</t>
        </is>
      </c>
      <c r="AF98" s="2" t="inlineStr">
        <is>
          <t/>
        </is>
      </c>
      <c r="AG98" t="inlineStr">
        <is>
          <t>Instalación utilizada para el almacenamiento de gas natural de la que sea propietaria o de cuya explotación se haga cargo una compañía de gas natural, incluida la parte de las instalaciones de GNL destinada al almacenamiento pero excluida la parte utilizada para operaciones de producción así como las instalaciones reservadas para uso exclusivo de los gestores de red de transporte en el ejercicio de sus funciones.</t>
        </is>
      </c>
      <c r="AH98" s="2" t="inlineStr">
        <is>
          <t>gaasihoidla</t>
        </is>
      </c>
      <c r="AI98" s="2" t="inlineStr">
        <is>
          <t>3</t>
        </is>
      </c>
      <c r="AJ98" s="2" t="inlineStr">
        <is>
          <t/>
        </is>
      </c>
      <c r="AK98" t="inlineStr">
        <is>
          <t>maagaasi hoidmiseks kasutatav rajatis, mis kuulub ja/või mida kasutab maagaasiettevõtja, kaasa arvatud selle veeldatud maagaasi hoidmiseks kasutatav osa, kuid välja arvatud selle tootmistegevuseks kasutatav osa ja välja arvatud ka eranditult ülekandesüsteemi halduri poolt nende ülesannete täitmisel kasutatav osa</t>
        </is>
      </c>
      <c r="AL98" s="2" t="inlineStr">
        <is>
          <t>kaasuvarasto</t>
        </is>
      </c>
      <c r="AM98" s="2" t="inlineStr">
        <is>
          <t>3</t>
        </is>
      </c>
      <c r="AN98" s="2" t="inlineStr">
        <is>
          <t/>
        </is>
      </c>
      <c r="AO98" t="inlineStr">
        <is>
          <t>maakaasualan yrityksen omistama ja/tai hoitama laitos, jota käytetään maakaasun varastointiin</t>
        </is>
      </c>
      <c r="AP98" s="2" t="inlineStr">
        <is>
          <t>installation de stockage de gaz|
installation de stockage</t>
        </is>
      </c>
      <c r="AQ98" s="2" t="inlineStr">
        <is>
          <t>3|
3</t>
        </is>
      </c>
      <c r="AR98" s="2" t="inlineStr">
        <is>
          <t xml:space="preserve">|
</t>
        </is>
      </c>
      <c r="AS98" t="inlineStr">
        <is>
          <t>installation utilisée pour le stockage de gaz naturel, et 
détenue et/ou exploitée par une entreprise de gaz naturel, y compris la partie des 
installations de &lt;a href="https://iate.europa.eu/entry/result/787316/fr" target="_blank"&gt;gaz naturel liquéfié&lt;/a&gt; utilisées pour le stockage, mais à l’exclusion de la partie 
utilisée pour des activités de production ainsi que des installations exclusivement 
réservées aux&lt;a href="https://iate.europa.eu/entry/result/2250950/fr" target="_blank"&gt; gestionnaires de réseau de transport&lt;/a&gt; dans l’accomplissement de leurs 
tâches</t>
        </is>
      </c>
      <c r="AT98" s="2" t="inlineStr">
        <is>
          <t>saoráid stórála</t>
        </is>
      </c>
      <c r="AU98" s="2" t="inlineStr">
        <is>
          <t>3</t>
        </is>
      </c>
      <c r="AV98" s="2" t="inlineStr">
        <is>
          <t/>
        </is>
      </c>
      <c r="AW98" t="inlineStr">
        <is>
          <t/>
        </is>
      </c>
      <c r="AX98" s="2" t="inlineStr">
        <is>
          <t>sustav skladišta (plina)</t>
        </is>
      </c>
      <c r="AY98" s="2" t="inlineStr">
        <is>
          <t>3</t>
        </is>
      </c>
      <c r="AZ98" s="2" t="inlineStr">
        <is>
          <t/>
        </is>
      </c>
      <c r="BA98" t="inlineStr">
        <is>
          <t>objekt koji je u vlasništvu i/ili kojim upravlja poduzeće za prirodni plin, koji se koristi za skladištenje prirodnog plina, uključujući dio terminala za UPP koji se koristi za skladištenje, ali isključujući dio koji se koristi za proizvodne radnje i objekte koji su namijenjeni isključivo obavljanju funkcija operatora transportnih sustava</t>
        </is>
      </c>
      <c r="BB98" s="2" t="inlineStr">
        <is>
          <t>földgáztároló|
gáztároló létesítmény|
gáztároló</t>
        </is>
      </c>
      <c r="BC98" s="2" t="inlineStr">
        <is>
          <t>4|
3|
3</t>
        </is>
      </c>
      <c r="BD98" s="2" t="inlineStr">
        <is>
          <t xml:space="preserve">|
|
</t>
        </is>
      </c>
      <c r="BE98" t="inlineStr">
        <is>
          <t>földgázipari vállalkozás tulajdonában lévő és/vagy általa üzemeltetett olyan létesítmény, amely földgáz tárolására szolgál, ideértve az LNG-létesítmények tárolásra szolgáló részét is, de a termelői tevékenységekhez használt rész, valamint azon létesítmények kivételével, amelyeket kizárólagosan a szállításirendszer-üzemeltetők számára tartanak fenn feladataik elvégzése érdekében</t>
        </is>
      </c>
      <c r="BF98" s="2" t="inlineStr">
        <is>
          <t>impianto di stoccaggio</t>
        </is>
      </c>
      <c r="BG98" s="2" t="inlineStr">
        <is>
          <t>3</t>
        </is>
      </c>
      <c r="BH98" s="2" t="inlineStr">
        <is>
          <t/>
        </is>
      </c>
      <c r="BI98" t="inlineStr">
        <is>
          <t>impianto utilizzato per lo stoccaggio di gas naturale, di proprietà di e/o gestito da un’impresa di gas naturale, compresi gli impianti GNL utilizzati per lo stoccaggio, ad esclusione della parte di impianto utilizzata per operazioni di produzione e degli impianti riservati esclusivamente ai gestori dei sistemi di trasporto nello svolgimento delle loro funzioni</t>
        </is>
      </c>
      <c r="BJ98" s="2" t="inlineStr">
        <is>
          <t>dujų saugykla|
saugykla</t>
        </is>
      </c>
      <c r="BK98" s="2" t="inlineStr">
        <is>
          <t>3|
3</t>
        </is>
      </c>
      <c r="BL98" s="2" t="inlineStr">
        <is>
          <t xml:space="preserve">|
</t>
        </is>
      </c>
      <c r="BM98" t="inlineStr">
        <is>
          <t>gamtinių dujų įmonei nuosavybės teise priklausantis ir (arba) jos eksploatuojamas įrenginys gamtinėms dujoms laikyti, įskaitant įrenginius SGD laikyti, išskyrus tuos įrenginius ar įrenginių dalį, kurie naudojami gamtinių dujų gavybos operacijoms, SGD pakartotiniam dujinimui, mažos apimties SGD pakartotiniam dujinimui ir (arba) SGD perkrovai vykdyti, ir įrenginius, skirtus vien tik perdavimo sistemos operatoriams, atliekantiems savo funkcijas</t>
        </is>
      </c>
      <c r="BN98" s="2" t="inlineStr">
        <is>
          <t>gāzes krātuve</t>
        </is>
      </c>
      <c r="BO98" s="2" t="inlineStr">
        <is>
          <t>3</t>
        </is>
      </c>
      <c r="BP98" s="2" t="inlineStr">
        <is>
          <t/>
        </is>
      </c>
      <c r="BQ98" t="inlineStr">
        <is>
          <t>objekts, ko izmanto dabasgāzes uzglabāšanai un kas pieder dabasgāzes uzņēmumam un/vai ko tas izmanto – arī &lt;i&gt;&lt;a href="https://iate.europa.eu/entry/result/787316/lv" target="_blank"&gt;LNG&lt;/a&gt;&lt;/i&gt; iekārtu daļa, ko izmanto uzglabāšanai, bet kas nav ražošanā izmantotā daļa un iekārtas, kuras rezervētas vienīgi &lt;a href="https://iate.europa.eu/entry/result/2250950/all" target="_blank"&gt;pārvades sistēmu operatoriem&lt;/a&gt;, kuri nodrošina pārvadi</t>
        </is>
      </c>
      <c r="BR98" s="2" t="inlineStr">
        <is>
          <t>faċilità tal-ħżin|
faċilità tal-ħżin tal-gass</t>
        </is>
      </c>
      <c r="BS98" s="2" t="inlineStr">
        <is>
          <t>3|
3</t>
        </is>
      </c>
      <c r="BT98" s="2" t="inlineStr">
        <is>
          <t xml:space="preserve">|
</t>
        </is>
      </c>
      <c r="BU98" t="inlineStr">
        <is>
          <t>faċilità użata għall-ħżin tal-gass naturali u proprjetà ta’ u/jew operata minn impriża tal-gass naturali, inkluża l-parti tal-faċilitajiet tal-&lt;a href="https://iate.europa.eu/entry/result/787316/mt" target="_blank"&gt;LNG &lt;/a&gt;użati għall-ħżin iżda eskluż is-sehem użat għall-produzzjoni, u esklużi l-faċilitajiet riservati esklussivament għall-&lt;a href="https://iate.europa.eu/entry/result/2250950/mt" target="_blank"&gt;operaturi tas-sistemi ta’ trażmissjoni&lt;/a&gt; fit-twettiq tal-funzjonijiet tagħhom</t>
        </is>
      </c>
      <c r="BV98" s="2" t="inlineStr">
        <is>
          <t>opslaginstallatie|
gasopslaginstallatie</t>
        </is>
      </c>
      <c r="BW98" s="2" t="inlineStr">
        <is>
          <t>3|
3</t>
        </is>
      </c>
      <c r="BX98" s="2" t="inlineStr">
        <is>
          <t xml:space="preserve">|
</t>
        </is>
      </c>
      <c r="BY98" t="inlineStr">
        <is>
          <t>installatie die wordt gebruikt voor de opslag van aardgas en eigendom is van en/of geëxploiteerd wordt door een aardgasbedrijf, met inbegrip van het gedeelte van LNG-installaties dat voor opslag gebruikt wordt, maar met uitzondering van het gedeelte dat in gebruik is voor productiedoeleinden en met uitzondering van installaties die uitsluitend ten dienste staan van transmissiesysteembeheerders bij de uitoefening van hun functies</t>
        </is>
      </c>
      <c r="BZ98" s="2" t="inlineStr">
        <is>
          <t>instalacja magazynowa|
magazyn gazu</t>
        </is>
      </c>
      <c r="CA98" s="2" t="inlineStr">
        <is>
          <t>3|
3</t>
        </is>
      </c>
      <c r="CB98" s="2" t="inlineStr">
        <is>
          <t xml:space="preserve">|
</t>
        </is>
      </c>
      <c r="CC98" t="inlineStr">
        <is>
          <t>instalacja używana do magazynowania gazu ziemnego, będąca własnością przedsiębiorstwa gazowego lub eksploatowana przez nie, wraz z częścią instalacji LNG używaną do magazynowania LNG, ale z wyłączeniem części wykorzystywanej do działalności produkcyjnej oraz z wyłączeniem instalacji przeznaczonych wyłącznie dla operatorów systemów przesyłowych dla realizacji ich zadań</t>
        </is>
      </c>
      <c r="CD98" s="2" t="inlineStr">
        <is>
          <t>instalação de armazenamento</t>
        </is>
      </c>
      <c r="CE98" s="2" t="inlineStr">
        <is>
          <t>3</t>
        </is>
      </c>
      <c r="CF98" s="2" t="inlineStr">
        <is>
          <t/>
        </is>
      </c>
      <c r="CG98" t="inlineStr">
        <is>
          <t>Instalação utilizada para o armazenamento de gás natural, pertencente e/ou explorada por uma empresa de gás natural, incluindo a parte das instalações de GNL utilizada para o armazenamento, mas excluindo as instalações exclusivamente reservadas aos operadores das redes de transporte no exercício das suas funções.</t>
        </is>
      </c>
      <c r="CH98" s="2" t="inlineStr">
        <is>
          <t>instalație de înmagazinare a gazelor|
instalație de înmagazinare</t>
        </is>
      </c>
      <c r="CI98" s="2" t="inlineStr">
        <is>
          <t>3|
3</t>
        </is>
      </c>
      <c r="CJ98" s="2" t="inlineStr">
        <is>
          <t xml:space="preserve">|
</t>
        </is>
      </c>
      <c r="CK98" t="inlineStr">
        <is>
          <t>instalație utilizată pentru înmagazinarea gazelor naturale și care este deținută și/sau exploatată de o întreprindere din sectorul gazelor naturale, incluzând partea instalațiilor GNL utilizate pentru înmagazinare, dar excluzând partea utilizată pentru activitățile de producție, precum și instalațiile rezervate exclusiv pentru operatorii de transport și de sistem în vederea îndeplinirii atribuțiilor lor</t>
        </is>
      </c>
      <c r="CL98" s="2" t="inlineStr">
        <is>
          <t>zásobník plynu|
zásobník</t>
        </is>
      </c>
      <c r="CM98" s="2" t="inlineStr">
        <is>
          <t>3|
3</t>
        </is>
      </c>
      <c r="CN98" s="2" t="inlineStr">
        <is>
          <t xml:space="preserve">|
</t>
        </is>
      </c>
      <c r="CO98" t="inlineStr">
        <is>
          <t>zariadenie, ktoré sa používa na uskladňovanie zemného plynu a ktoré vlastní a/alebo prevádzkuje plynárenský podnik, vrátane tej časti zariadení LNG ( &lt;a href="/entry/result/896184/all" id="ENTRY_TO_ENTRY_CONVERTER" target="_blank"&gt;IATE:896184&lt;/a&gt; ), ktorá slúži na uskladňovanie, ale okrem časti používanej na ťažobné činnosti a okrem zariadení vyhradených výlučne pre prevádzkovateľov prepravných sietí na vykonávanie ich činností</t>
        </is>
      </c>
      <c r="CP98" s="2" t="inlineStr">
        <is>
          <t>skladišče</t>
        </is>
      </c>
      <c r="CQ98" s="2" t="inlineStr">
        <is>
          <t>3</t>
        </is>
      </c>
      <c r="CR98" s="2" t="inlineStr">
        <is>
          <t/>
        </is>
      </c>
      <c r="CS98" t="inlineStr">
        <is>
          <t>objekt za skladiščenje zemeljskega plina, ki je v lasti podjetja plinskega gospodarstva in/ali ki ga upravlja podjetje plinskega gospodarstva, vključno z delom obrata za UZP, ki se uporablja za skladiščenje, razen tistega dela, ki je namenjen dejavnostim pridobivanja, in razen objektov, ki so rezervirani izključno za operaterje prenosnih sistemov in izvajanje njihovih dejavnosti</t>
        </is>
      </c>
      <c r="CT98" s="2" t="inlineStr">
        <is>
          <t>lagringsanläggning|
gaslagringsanläggning</t>
        </is>
      </c>
      <c r="CU98" s="2" t="inlineStr">
        <is>
          <t>3|
3</t>
        </is>
      </c>
      <c r="CV98" s="2" t="inlineStr">
        <is>
          <t xml:space="preserve">|
</t>
        </is>
      </c>
      <c r="CW98" t="inlineStr">
        <is>
          <t>Anläggning som används för lagring av naturgas och som ägs och/eller drivs av ett naturgasföretag, inbegripet den del av en LNG-anläggning som används för lagring men undantaget den del som används för produktionsverksamhet, och undantaget anläggningar som uteslutande är förbehållna systemansvariga för överföringssystemet när de utför sina uppgifter.</t>
        </is>
      </c>
    </row>
    <row r="99">
      <c r="A99" s="1" t="str">
        <f>HYPERLINK("https://iate.europa.eu/entry/result/1474767/all", "1474767")</f>
        <v>1474767</v>
      </c>
      <c r="B99" t="inlineStr">
        <is>
          <t>TRADE</t>
        </is>
      </c>
      <c r="C99" t="inlineStr">
        <is>
          <t>TRADE</t>
        </is>
      </c>
      <c r="D99" t="inlineStr">
        <is>
          <t>yes</t>
        </is>
      </c>
      <c r="E99" t="inlineStr">
        <is>
          <t/>
        </is>
      </c>
      <c r="F99" s="2" t="inlineStr">
        <is>
          <t>снабдяване</t>
        </is>
      </c>
      <c r="G99" s="2" t="inlineStr">
        <is>
          <t>3</t>
        </is>
      </c>
      <c r="H99" s="2" t="inlineStr">
        <is>
          <t/>
        </is>
      </c>
      <c r="I99" t="inlineStr">
        <is>
          <t>процесът на осигуряване на продукти и услуги от външни източници, който включва, от една страна, определянето (качествено и количествено) на потребностите на организацията от продукти и планиране на удовлетворяването им, и от друга - избора на доставчици и развитието на взаимоотношенията с тях, информационните системи и измерването на резултатите от извършените дейности</t>
        </is>
      </c>
      <c r="J99" s="2" t="inlineStr">
        <is>
          <t>získávání zdrojů</t>
        </is>
      </c>
      <c r="K99" s="2" t="inlineStr">
        <is>
          <t>3</t>
        </is>
      </c>
      <c r="L99" s="2" t="inlineStr">
        <is>
          <t/>
        </is>
      </c>
      <c r="M99" t="inlineStr">
        <is>
          <t>činnosti v rámci
podniku související s obstaráváním zdrojů, včetně jejich identifikace a rozhodnutí
o strategii nákupu produktů či služeb, polotovarů, surovin apod., jakož i
zajišťování některých zdrojů a souvisejících procesů externími dodavateli (outsorcing)</t>
        </is>
      </c>
      <c r="N99" s="2" t="inlineStr">
        <is>
          <t>sourcing|
produktopsøgning|
leverandøreftersøgning</t>
        </is>
      </c>
      <c r="O99" s="2" t="inlineStr">
        <is>
          <t>3|
3|
3</t>
        </is>
      </c>
      <c r="P99" s="2" t="inlineStr">
        <is>
          <t xml:space="preserve">|
|
</t>
        </is>
      </c>
      <c r="Q99" t="inlineStr">
        <is>
          <t/>
        </is>
      </c>
      <c r="R99" s="2" t="inlineStr">
        <is>
          <t>Beschaffung</t>
        </is>
      </c>
      <c r="S99" s="2" t="inlineStr">
        <is>
          <t>3</t>
        </is>
      </c>
      <c r="T99" s="2" t="inlineStr">
        <is>
          <t/>
        </is>
      </c>
      <c r="U99" t="inlineStr">
        <is>
          <t>alle Tätigkeiten, die der Gestaltung des Leistungsbezugs eines Unternehmens dienen, also Entscheidungen und
Strategien zum Einkauf von Produkten und/oder Dienstleistungen sowie die
Auslagerung von Fertigungsteilen und damit verbundenen Prozessen</t>
        </is>
      </c>
      <c r="V99" s="2" t="inlineStr">
        <is>
          <t>προμήθεια</t>
        </is>
      </c>
      <c r="W99" s="2" t="inlineStr">
        <is>
          <t>3</t>
        </is>
      </c>
      <c r="X99" s="2" t="inlineStr">
        <is>
          <t/>
        </is>
      </c>
      <c r="Y99" t="inlineStr">
        <is>
          <t/>
        </is>
      </c>
      <c r="Z99" s="2" t="inlineStr">
        <is>
          <t>sourcing</t>
        </is>
      </c>
      <c r="AA99" s="2" t="inlineStr">
        <is>
          <t>3</t>
        </is>
      </c>
      <c r="AB99" s="2" t="inlineStr">
        <is>
          <t/>
        </is>
      </c>
      <c r="AC99" t="inlineStr">
        <is>
          <t>process encompassing all activities that revolve around identifying and assessing potential suppliers as well as selecting and engaging with an appropriate supplier who offers the best value</t>
        </is>
      </c>
      <c r="AD99" s="2" t="inlineStr">
        <is>
          <t>abastecimiento</t>
        </is>
      </c>
      <c r="AE99" s="2" t="inlineStr">
        <is>
          <t>3</t>
        </is>
      </c>
      <c r="AF99" s="2" t="inlineStr">
        <is>
          <t/>
        </is>
      </c>
      <c r="AG99" t="inlineStr">
        <is>
          <t>Conjunto de actividades destinadas a identificar y evaluar a los posibles suministradores de un producto y a seleccionar al suministrador idóneo atendiendo, en particular, a criterios de calidad-precio.</t>
        </is>
      </c>
      <c r="AH99" s="2" t="inlineStr">
        <is>
          <t>hankimine</t>
        </is>
      </c>
      <c r="AI99" s="2" t="inlineStr">
        <is>
          <t>3</t>
        </is>
      </c>
      <c r="AJ99" s="2" t="inlineStr">
        <is>
          <t/>
        </is>
      </c>
      <c r="AK99" t="inlineStr">
        <is>
          <t/>
        </is>
      </c>
      <c r="AL99" s="2" t="inlineStr">
        <is>
          <t>hankinta</t>
        </is>
      </c>
      <c r="AM99" s="2" t="inlineStr">
        <is>
          <t>3</t>
        </is>
      </c>
      <c r="AN99" s="2" t="inlineStr">
        <is>
          <t/>
        </is>
      </c>
      <c r="AO99" t="inlineStr">
        <is>
          <t>kaikki sellaiset toimet käsittävä prosessi, joilla pyritään löytämään ja arvioimaan mahdollisia toimittajia sekä valitsemaan niistä parhaiten sopiva</t>
        </is>
      </c>
      <c r="AP99" s="2" t="inlineStr">
        <is>
          <t>sourçage</t>
        </is>
      </c>
      <c r="AQ99" s="2" t="inlineStr">
        <is>
          <t>3</t>
        </is>
      </c>
      <c r="AR99" s="2" t="inlineStr">
        <is>
          <t/>
        </is>
      </c>
      <c r="AS99" t="inlineStr">
        <is>
          <t>activité de mise en relation des centrales d'achat, des grossistes, des importateurs avec des fabricants étrangers afin de trouver dans tout pays du monde des produits au meilleur rapport qualité-prix</t>
        </is>
      </c>
      <c r="AT99" s="2" t="inlineStr">
        <is>
          <t>foinsiú</t>
        </is>
      </c>
      <c r="AU99" s="2" t="inlineStr">
        <is>
          <t>3</t>
        </is>
      </c>
      <c r="AV99" s="2" t="inlineStr">
        <is>
          <t/>
        </is>
      </c>
      <c r="AW99" t="inlineStr">
        <is>
          <t/>
        </is>
      </c>
      <c r="AX99" s="2" t="inlineStr">
        <is>
          <t>nabava</t>
        </is>
      </c>
      <c r="AY99" s="2" t="inlineStr">
        <is>
          <t>3</t>
        </is>
      </c>
      <c r="AZ99" s="2" t="inlineStr">
        <is>
          <t/>
        </is>
      </c>
      <c r="BA99" t="inlineStr">
        <is>
          <t>proces koji obuhvaća sve aktivnosti koje se odnose na utvrđivanje i procjenu potencijalnih dobavljača, kao i odabir odgovarajućeg dobavljača koji nudi najbolju vrijednost te suradnja s njim</t>
        </is>
      </c>
      <c r="BB99" s="2" t="inlineStr">
        <is>
          <t>beszerzés</t>
        </is>
      </c>
      <c r="BC99" s="2" t="inlineStr">
        <is>
          <t>3</t>
        </is>
      </c>
      <c r="BD99" s="2" t="inlineStr">
        <is>
          <t/>
        </is>
      </c>
      <c r="BE99" t="inlineStr">
        <is>
          <t>a potenciális beszállítók felkutatására és értékelésére, valamint a legjobb ár-érték arányt kínáló beszállító kiválasztására irányuló tevékenységeket magában foglaló folyamat</t>
        </is>
      </c>
      <c r="BF99" s="2" t="inlineStr">
        <is>
          <t>approvvigionamento</t>
        </is>
      </c>
      <c r="BG99" s="2" t="inlineStr">
        <is>
          <t>3</t>
        </is>
      </c>
      <c r="BH99" s="2" t="inlineStr">
        <is>
          <t/>
        </is>
      </c>
      <c r="BI99" t="inlineStr">
        <is>
          <t>attività mediante la quale un'impresa sceglie le materie prime e componenti (se si tratta di un'impresa produttrice di beni) e i prodotti finiti (se si tratta di un'impresa di commercio al dettaglio)</t>
        </is>
      </c>
      <c r="BJ99" s="2" t="inlineStr">
        <is>
          <t>tiekimo šaltinių pasirinkimas|
apsirūpinimas</t>
        </is>
      </c>
      <c r="BK99" s="2" t="inlineStr">
        <is>
          <t>3|
2</t>
        </is>
      </c>
      <c r="BL99" s="2" t="inlineStr">
        <is>
          <t xml:space="preserve">|
</t>
        </is>
      </c>
      <c r="BM99" t="inlineStr">
        <is>
          <t/>
        </is>
      </c>
      <c r="BN99" s="2" t="inlineStr">
        <is>
          <t>iegādes avoti|
sagāde</t>
        </is>
      </c>
      <c r="BO99" s="2" t="inlineStr">
        <is>
          <t>3|
3</t>
        </is>
      </c>
      <c r="BP99" s="2" t="inlineStr">
        <is>
          <t xml:space="preserve">|
</t>
        </is>
      </c>
      <c r="BQ99" t="inlineStr">
        <is>
          <t>process, kas aptver visas darbības saistībā ar potenciālu piegādātāju apzināšanu un izvērtēšanu, kā arī ar tādu piemērotu piegādātāju izraudzīšanos un sadarbību ar tiem, kuru piedāvājums ir visizdevīgākais</t>
        </is>
      </c>
      <c r="BR99" s="2" t="inlineStr">
        <is>
          <t>akkwist|
provenjenza|
tiftix ta' sorsi ta' provvista|
provvista</t>
        </is>
      </c>
      <c r="BS99" s="2" t="inlineStr">
        <is>
          <t>2|
2|
3|
2</t>
        </is>
      </c>
      <c r="BT99" s="2" t="inlineStr">
        <is>
          <t xml:space="preserve">|
|
preferred|
</t>
        </is>
      </c>
      <c r="BU99" t="inlineStr">
        <is>
          <t>proċess li jinkludi l-attivitajiet kollha relatati mal-identifikazzjoni u l-valutazzjoni ta’ fornituri potenzjali kif ukoll l-għażla ta' fornitur xieraq li joffri l-aħjar valur u l-involviment miegħu</t>
        </is>
      </c>
      <c r="BV99" s="2" t="inlineStr">
        <is>
          <t>sourcing|
sourcen</t>
        </is>
      </c>
      <c r="BW99" s="2" t="inlineStr">
        <is>
          <t>3|
3</t>
        </is>
      </c>
      <c r="BX99" s="2" t="inlineStr">
        <is>
          <t xml:space="preserve">|
</t>
        </is>
      </c>
      <c r="BY99" t="inlineStr">
        <is>
          <t>het betrekken, aankopen, proactief zoeken, werven en/of beheren van grondstoffen, voorraden, kandidaten enz.</t>
        </is>
      </c>
      <c r="BZ99" s="2" t="inlineStr">
        <is>
          <t>pozyskiwanie źródeł zaopatrzenia|
zaopatrzenie|
źródła zaopatrzenia</t>
        </is>
      </c>
      <c r="CA99" s="2" t="inlineStr">
        <is>
          <t>3|
3|
3</t>
        </is>
      </c>
      <c r="CB99" s="2" t="inlineStr">
        <is>
          <t xml:space="preserve">|
|
</t>
        </is>
      </c>
      <c r="CC99" t="inlineStr">
        <is>
          <t>proces obejmujący wszystkie działania związane z identyfikacją i oceną potencjalnych dostawców, a także z wyborem i nawiązaniem współpracy z odpowiednim dostawcą, który oferuje najlepszą wartość</t>
        </is>
      </c>
      <c r="CD99" s="2" t="inlineStr">
        <is>
          <t>aprovisionamento</t>
        </is>
      </c>
      <c r="CE99" s="2" t="inlineStr">
        <is>
          <t>3</t>
        </is>
      </c>
      <c r="CF99" s="2" t="inlineStr">
        <is>
          <t/>
        </is>
      </c>
      <c r="CG99" t="inlineStr">
        <is>
          <t>Processo que engloba todas as atividades em torno da identificação e avaliação de potenciais fornecedores, bem como a seleção e os contactos com o fornecedor adequado que ofereça o melhor valor.</t>
        </is>
      </c>
      <c r="CH99" t="inlineStr">
        <is>
          <t/>
        </is>
      </c>
      <c r="CI99" t="inlineStr">
        <is>
          <t/>
        </is>
      </c>
      <c r="CJ99" t="inlineStr">
        <is>
          <t/>
        </is>
      </c>
      <c r="CK99" t="inlineStr">
        <is>
          <t/>
        </is>
      </c>
      <c r="CL99" s="2" t="inlineStr">
        <is>
          <t>získavanie zdrojov</t>
        </is>
      </c>
      <c r="CM99" s="2" t="inlineStr">
        <is>
          <t>3</t>
        </is>
      </c>
      <c r="CN99" s="2" t="inlineStr">
        <is>
          <t/>
        </is>
      </c>
      <c r="CO99" t="inlineStr">
        <is>
          <t>proces spočívajúci v hľadaní a identifikácii potenciálnych dodávateľov, ich hodnotení, výbere až po uzatvorenie zmluvy</t>
        </is>
      </c>
      <c r="CP99" s="2" t="inlineStr">
        <is>
          <t>pridobivanje</t>
        </is>
      </c>
      <c r="CQ99" s="2" t="inlineStr">
        <is>
          <t>2</t>
        </is>
      </c>
      <c r="CR99" s="2" t="inlineStr">
        <is>
          <t/>
        </is>
      </c>
      <c r="CS99" t="inlineStr">
        <is>
          <t/>
        </is>
      </c>
      <c r="CT99" s="2" t="inlineStr">
        <is>
          <t>sourcing|
anskaffning</t>
        </is>
      </c>
      <c r="CU99" s="2" t="inlineStr">
        <is>
          <t>3|
3</t>
        </is>
      </c>
      <c r="CV99" s="2" t="inlineStr">
        <is>
          <t xml:space="preserve">|
</t>
        </is>
      </c>
      <c r="CW99" t="inlineStr">
        <is>
          <t/>
        </is>
      </c>
    </row>
    <row r="100">
      <c r="A100" s="1" t="str">
        <f>HYPERLINK("https://iate.europa.eu/entry/result/756361/all", "756361")</f>
        <v>756361</v>
      </c>
      <c r="B100" t="inlineStr">
        <is>
          <t>AGRICULTURE, FORESTRY AND FISHERIES</t>
        </is>
      </c>
      <c r="C100" t="inlineStr">
        <is>
          <t>AGRICULTURE, FORESTRY AND FISHERIES|forestry|forestry policy;AGRICULTURE, FORESTRY AND FISHERIES|forestry|forestry policy|forestry development|afforestation</t>
        </is>
      </c>
      <c r="D100" t="inlineStr">
        <is>
          <t>yes</t>
        </is>
      </c>
      <c r="E100" t="inlineStr">
        <is>
          <t/>
        </is>
      </c>
      <c r="F100" s="2" t="inlineStr">
        <is>
          <t>залесяване|
ново залесяване</t>
        </is>
      </c>
      <c r="G100" s="2" t="inlineStr">
        <is>
          <t>3|
3</t>
        </is>
      </c>
      <c r="H100" s="2" t="inlineStr">
        <is>
          <t xml:space="preserve">|
</t>
        </is>
      </c>
      <c r="I100" t="inlineStr">
        <is>
          <t>1) създаване на нова гора чрез засаждане върху незалесена площ; &lt;br&gt;2)засаждане на дървета върху земя, която преди е била използвана за други цели, различни от лесовъдството; &lt;br&gt;3) засаждане на дървета на територия или стопанисването ѝ с цел естествено възстановяване.</t>
        </is>
      </c>
      <c r="J100" s="2" t="inlineStr">
        <is>
          <t>zalesňování</t>
        </is>
      </c>
      <c r="K100" s="2" t="inlineStr">
        <is>
          <t>3</t>
        </is>
      </c>
      <c r="L100" s="2" t="inlineStr">
        <is>
          <t/>
        </is>
      </c>
      <c r="M100" t="inlineStr">
        <is>
          <t>výsadba nových lesů na pozemcích, na nichž v zaznamenané historii nerostl les</t>
        </is>
      </c>
      <c r="N100" s="2" t="inlineStr">
        <is>
          <t>skovtilplantning|
skovrejsning|
skovplantning|
tilplantning med skov|
nyplantning af skov|
plantning af skov</t>
        </is>
      </c>
      <c r="O100" s="2" t="inlineStr">
        <is>
          <t>3|
3|
3|
3|
3|
3</t>
        </is>
      </c>
      <c r="P100" s="2" t="inlineStr">
        <is>
          <t xml:space="preserve">|
|
|
|
|
</t>
        </is>
      </c>
      <c r="Q100" t="inlineStr">
        <is>
          <t>plantning af nye skove på landarealer, hvor der aldrig tidligere har været registreret skov</t>
        </is>
      </c>
      <c r="R100" s="2" t="inlineStr">
        <is>
          <t>Aufforstung</t>
        </is>
      </c>
      <c r="S100" s="2" t="inlineStr">
        <is>
          <t>3</t>
        </is>
      </c>
      <c r="T100" s="2" t="inlineStr">
        <is>
          <t/>
        </is>
      </c>
      <c r="U100" t="inlineStr">
        <is>
          <t>die künstliche Bewaldung von nicht (seit mindestens 50 Jahren) mit Wald bewachsenen Flächen durch Pflanzung junger Bäume oder Saat von Samen</t>
        </is>
      </c>
      <c r="V100" s="2" t="inlineStr">
        <is>
          <t>δασοφυτεία|
δάσωση</t>
        </is>
      </c>
      <c r="W100" s="2" t="inlineStr">
        <is>
          <t>2|
3</t>
        </is>
      </c>
      <c r="X100" s="2" t="inlineStr">
        <is>
          <t xml:space="preserve">|
</t>
        </is>
      </c>
      <c r="Y100" t="inlineStr">
        <is>
          <t>η φύτευση νέων δασών σε εκτάσεις που, ιστορικά, δεν
ήταν ποτέ καλυμμένες από δάση</t>
        </is>
      </c>
      <c r="Z100" s="2" t="inlineStr">
        <is>
          <t>afforestation|
forestation|
forest plantation|
forestation</t>
        </is>
      </c>
      <c r="AA100" s="2" t="inlineStr">
        <is>
          <t>3|
3|
3|
1</t>
        </is>
      </c>
      <c r="AB100" s="2" t="inlineStr">
        <is>
          <t xml:space="preserve">|
|
|
</t>
        </is>
      </c>
      <c r="AC100" t="inlineStr">
        <is>
          <t>artificial establishment of forest on lands which previously did not carry forest within living memory</t>
        </is>
      </c>
      <c r="AD100" s="2" t="inlineStr">
        <is>
          <t>repoblación forestal|
forestación</t>
        </is>
      </c>
      <c r="AE100" s="2" t="inlineStr">
        <is>
          <t>3|
4</t>
        </is>
      </c>
      <c r="AF100" s="2" t="inlineStr">
        <is>
          <t xml:space="preserve">|
</t>
        </is>
      </c>
      <c r="AG100" t="inlineStr">
        <is>
          <t>Implantación de una cubierta forestal &lt;a href="/entry/result/910184/all" id="ENTRY_TO_ENTRY_CONVERTER" target="_blank"&gt;IATE:910184&lt;/a&gt; en una zona que carecía de ella o donde estaba muy pobremente representada.</t>
        </is>
      </c>
      <c r="AH100" s="2" t="inlineStr">
        <is>
          <t>metsastamine|
metsastus</t>
        </is>
      </c>
      <c r="AI100" s="2" t="inlineStr">
        <is>
          <t>3|
0</t>
        </is>
      </c>
      <c r="AJ100" s="2" t="inlineStr">
        <is>
          <t xml:space="preserve">|
</t>
        </is>
      </c>
      <c r="AK100" t="inlineStr">
        <is>
          <t>otsesest inimtegevusest tingitud muutus, kus maa, mis ei ole olnud mets vähemalt 50 aastat, muudetakse metsaks istutamise, külvamise ja/või looduslikule uuenemisele inimtegevusega kaasaaitamise abil</t>
        </is>
      </c>
      <c r="AL100" s="2" t="inlineStr">
        <is>
          <t>metsänistutus|
metsitys|
metsittäminen</t>
        </is>
      </c>
      <c r="AM100" s="2" t="inlineStr">
        <is>
          <t>2|
3|
3</t>
        </is>
      </c>
      <c r="AN100" s="2" t="inlineStr">
        <is>
          <t xml:space="preserve">|
|
</t>
        </is>
      </c>
      <c r="AO100" t="inlineStr">
        <is>
          <t>"Puuttoman alueen esim. pellon muuttaminen metsäksi istuttamalla."</t>
        </is>
      </c>
      <c r="AP100" s="2" t="inlineStr">
        <is>
          <t>plantation forestière|
création de forêt|
afforestation|
boisement</t>
        </is>
      </c>
      <c r="AQ100" s="2" t="inlineStr">
        <is>
          <t>3|
3|
3|
4</t>
        </is>
      </c>
      <c r="AR100" s="2" t="inlineStr">
        <is>
          <t>|
|
|
preferred</t>
        </is>
      </c>
      <c r="AS100" t="inlineStr">
        <is>
          <t>conversion de terres qui n'avaient pas porté de forêts pendant au moins 50 ans en terres forestières - par plantation, ensemencement et/ou promotion par l'homme d'un ensemencement naturel</t>
        </is>
      </c>
      <c r="AT100" s="2" t="inlineStr">
        <is>
          <t>foraoisiú</t>
        </is>
      </c>
      <c r="AU100" s="2" t="inlineStr">
        <is>
          <t>3</t>
        </is>
      </c>
      <c r="AV100" s="2" t="inlineStr">
        <is>
          <t/>
        </is>
      </c>
      <c r="AW100" t="inlineStr">
        <is>
          <t/>
        </is>
      </c>
      <c r="AX100" s="2" t="inlineStr">
        <is>
          <t>pošumljavanje</t>
        </is>
      </c>
      <c r="AY100" s="2" t="inlineStr">
        <is>
          <t>3</t>
        </is>
      </c>
      <c r="AZ100" s="2" t="inlineStr">
        <is>
          <t/>
        </is>
      </c>
      <c r="BA100" t="inlineStr">
        <is>
          <t/>
        </is>
      </c>
      <c r="BB100" s="2" t="inlineStr">
        <is>
          <t>erdőtelepítés</t>
        </is>
      </c>
      <c r="BC100" s="2" t="inlineStr">
        <is>
          <t>4</t>
        </is>
      </c>
      <c r="BD100" s="2" t="inlineStr">
        <is>
          <t/>
        </is>
      </c>
      <c r="BE100" t="inlineStr">
        <is>
          <t>nem erdőművelési ágban lévő, erdővel nem borított területen a talaj-előkészítést követően csemeteültetés, magvetés vagy dugványozás útján erdő létrehozása</t>
        </is>
      </c>
      <c r="BF100" s="2" t="inlineStr">
        <is>
          <t>imboschimento|
afforestazione</t>
        </is>
      </c>
      <c r="BG100" s="2" t="inlineStr">
        <is>
          <t>3|
3</t>
        </is>
      </c>
      <c r="BH100" s="2" t="inlineStr">
        <is>
          <t xml:space="preserve">|
</t>
        </is>
      </c>
      <c r="BI100" t="inlineStr">
        <is>
          <t>conversione in foresta, per azione antropica, di un’area che non sia stata foresta per almeno 50 anni; l’afforestazione può essere realizzata per mezzo di piantagione, semina e/o un intervento antropico di sostegno all’affermazione delle modalità naturali di propagazione.</t>
        </is>
      </c>
      <c r="BJ100" s="2" t="inlineStr">
        <is>
          <t>miško įveisimas</t>
        </is>
      </c>
      <c r="BK100" s="2" t="inlineStr">
        <is>
          <t>3</t>
        </is>
      </c>
      <c r="BL100" s="2" t="inlineStr">
        <is>
          <t/>
        </is>
      </c>
      <c r="BM100" t="inlineStr">
        <is>
          <t>kryptingas žmogaus vykdomas ne miško žemės, kurioje bent 50 metų neaugo miškas, pavertimas mišku apsodinant, apsėjant ir (arba) žmogui skatinant natūralų sėklų plitimą</t>
        </is>
      </c>
      <c r="BN100" s="2" t="inlineStr">
        <is>
          <t>apmežošana|
pirmreizēja apmežošana</t>
        </is>
      </c>
      <c r="BO100" s="2" t="inlineStr">
        <is>
          <t>3|
3</t>
        </is>
      </c>
      <c r="BP100" s="2" t="inlineStr">
        <is>
          <t xml:space="preserve">|
</t>
        </is>
      </c>
      <c r="BQ100" t="inlineStr">
        <is>
          <t>meža ieaudzēšana nemeža platībās</t>
        </is>
      </c>
      <c r="BR100" s="2" t="inlineStr">
        <is>
          <t>tisġir|
afforestazzjoni</t>
        </is>
      </c>
      <c r="BS100" s="2" t="inlineStr">
        <is>
          <t>3|
2</t>
        </is>
      </c>
      <c r="BT100" s="2" t="inlineStr">
        <is>
          <t>preferred|
admitted</t>
        </is>
      </c>
      <c r="BU100" t="inlineStr">
        <is>
          <t>it-taħwil ta’ siġar għall-ħolqien ta' boskijiet jew foresti</t>
        </is>
      </c>
      <c r="BV100" s="2" t="inlineStr">
        <is>
          <t>bebossen|
bebossing</t>
        </is>
      </c>
      <c r="BW100" s="2" t="inlineStr">
        <is>
          <t>3|
2</t>
        </is>
      </c>
      <c r="BX100" s="2" t="inlineStr">
        <is>
          <t xml:space="preserve">|
</t>
        </is>
      </c>
      <c r="BY100" t="inlineStr">
        <is>
          <t>"rechtstreekse antropogene omzetting in bosgebied van land waar gedurende minstens vijftig jaar geen bossen zijn aangeplant of ingezaaid, en/of waar de natuurlijke bezaaiing gedurende minstens vijftig jaar niet is bevorderd door de mens"</t>
        </is>
      </c>
      <c r="BZ100" s="2" t="inlineStr">
        <is>
          <t>zalesianie|
plantacja leśna</t>
        </is>
      </c>
      <c r="CA100" s="2" t="inlineStr">
        <is>
          <t>3|
3</t>
        </is>
      </c>
      <c r="CB100" s="2" t="inlineStr">
        <is>
          <t xml:space="preserve">|
</t>
        </is>
      </c>
      <c r="CC100" t="inlineStr">
        <is>
          <t>bezpośrednio spowodowane przez człowieka przekształcenie terenu, który nie był zalesiony przez okres co najmniej 50 ostatnich lat, w teren zalesiony poprzez sadzenie, siew lub promocję naturalnych zasobów nasion</t>
        </is>
      </c>
      <c r="CD100" s="2" t="inlineStr">
        <is>
          <t>florestamento|
repovoamento florestal|
florestação</t>
        </is>
      </c>
      <c r="CE100" s="2" t="inlineStr">
        <is>
          <t>3|
3|
3</t>
        </is>
      </c>
      <c r="CF100" s="2" t="inlineStr">
        <is>
          <t xml:space="preserve">|
|
</t>
        </is>
      </c>
      <c r="CG100" t="inlineStr">
        <is>
          <t>Criação de floresta, por sementeira ou plantação, em terras anteriormente não ocupadas por floresta.</t>
        </is>
      </c>
      <c r="CH100" s="2" t="inlineStr">
        <is>
          <t>împădurire</t>
        </is>
      </c>
      <c r="CI100" s="2" t="inlineStr">
        <is>
          <t>3</t>
        </is>
      </c>
      <c r="CJ100" s="2" t="inlineStr">
        <is>
          <t/>
        </is>
      </c>
      <c r="CK100" t="inlineStr">
        <is>
          <t>anasamblu de lucrări prin care se plantează sau se însămânțează o suprafață de teren cu scopul de a se crea noi arboreturi pe terenurile forestiere exploatate și pe terenurile lipsite de vegetație (de pe care vegetația forestieră a dispărut din cauza tăierilor, calamitaților, incendiilor sau pașunatului)</t>
        </is>
      </c>
      <c r="CL100" s="2" t="inlineStr">
        <is>
          <t>zalesňovanie</t>
        </is>
      </c>
      <c r="CM100" s="2" t="inlineStr">
        <is>
          <t>3</t>
        </is>
      </c>
      <c r="CN100" s="2" t="inlineStr">
        <is>
          <t/>
        </is>
      </c>
      <c r="CO100" t="inlineStr">
        <is>
          <t>vysievanie, výsadba alebo prirodzená obnova stromov na plochách, kde stromy nikdy alebo veľmi dlho neboli.</t>
        </is>
      </c>
      <c r="CP100" s="2" t="inlineStr">
        <is>
          <t>pogozdovanje</t>
        </is>
      </c>
      <c r="CQ100" s="2" t="inlineStr">
        <is>
          <t>3</t>
        </is>
      </c>
      <c r="CR100" s="2" t="inlineStr">
        <is>
          <t/>
        </is>
      </c>
      <c r="CS100" t="inlineStr">
        <is>
          <t>načrtno sajenje mladik gozdnega drevja na določenem zemljišču zaradi gojitve ali obnove, pomlajevanja gozdov, parkov</t>
        </is>
      </c>
      <c r="CT100" s="2" t="inlineStr">
        <is>
          <t>beskogning|
nybeskogning|
skogsodling</t>
        </is>
      </c>
      <c r="CU100" s="2" t="inlineStr">
        <is>
          <t>3|
3|
3</t>
        </is>
      </c>
      <c r="CV100" s="2" t="inlineStr">
        <is>
          <t xml:space="preserve">|
|
</t>
        </is>
      </c>
      <c r="CW100" t="inlineStr">
        <is>
          <t/>
        </is>
      </c>
    </row>
    <row r="101">
      <c r="A101" s="1" t="str">
        <f>HYPERLINK("https://iate.europa.eu/entry/result/830759/all", "830759")</f>
        <v>830759</v>
      </c>
      <c r="B101" t="inlineStr">
        <is>
          <t>ENERGY</t>
        </is>
      </c>
      <c r="C101" t="inlineStr">
        <is>
          <t>ENERGY|electrical and nuclear industries|electrical industry</t>
        </is>
      </c>
      <c r="D101" t="inlineStr">
        <is>
          <t>yes</t>
        </is>
      </c>
      <c r="E101" t="inlineStr">
        <is>
          <t/>
        </is>
      </c>
      <c r="F101" s="2" t="inlineStr">
        <is>
          <t>производство на електрическа енергия|
генериране на електроенергия</t>
        </is>
      </c>
      <c r="G101" s="2" t="inlineStr">
        <is>
          <t>3|
3</t>
        </is>
      </c>
      <c r="H101" s="2" t="inlineStr">
        <is>
          <t xml:space="preserve">|
</t>
        </is>
      </c>
      <c r="I101" t="inlineStr">
        <is>
          <t/>
        </is>
      </c>
      <c r="J101" s="2" t="inlineStr">
        <is>
          <t>výroba elektrické energie</t>
        </is>
      </c>
      <c r="K101" s="2" t="inlineStr">
        <is>
          <t>3</t>
        </is>
      </c>
      <c r="L101" s="2" t="inlineStr">
        <is>
          <t/>
        </is>
      </c>
      <c r="M101" t="inlineStr">
        <is>
          <t/>
        </is>
      </c>
      <c r="N101" s="2" t="inlineStr">
        <is>
          <t>elektricitetsfremstilling|
elektricitetsproduktion|
elproduktion</t>
        </is>
      </c>
      <c r="O101" s="2" t="inlineStr">
        <is>
          <t>4|
4|
3</t>
        </is>
      </c>
      <c r="P101" s="2" t="inlineStr">
        <is>
          <t xml:space="preserve">|
|
</t>
        </is>
      </c>
      <c r="Q101" t="inlineStr">
        <is>
          <t/>
        </is>
      </c>
      <c r="R101" s="2" t="inlineStr">
        <is>
          <t>Stromerzeugung|
Elektrizitätserzeugung</t>
        </is>
      </c>
      <c r="S101" s="2" t="inlineStr">
        <is>
          <t>3|
3</t>
        </is>
      </c>
      <c r="T101" s="2" t="inlineStr">
        <is>
          <t xml:space="preserve">|
</t>
        </is>
      </c>
      <c r="U101" t="inlineStr">
        <is>
          <t>Gewinnung elekrischer Energie m.Hilfe von Energieträgern (z.B. Kohle, Gas) in Kraftwerken oder kleineren dezentralen Anlagen (z.B. Biogas-Anlage)</t>
        </is>
      </c>
      <c r="V101" s="2" t="inlineStr">
        <is>
          <t>παραγωγή ηλεκτρισμού|
παραγωγή ηλεκτρικής ενέργειας</t>
        </is>
      </c>
      <c r="W101" s="2" t="inlineStr">
        <is>
          <t>3|
3</t>
        </is>
      </c>
      <c r="X101" s="2" t="inlineStr">
        <is>
          <t xml:space="preserve">|
</t>
        </is>
      </c>
      <c r="Y101" t="inlineStr">
        <is>
          <t/>
        </is>
      </c>
      <c r="Z101" s="2" t="inlineStr">
        <is>
          <t>power generation|
electricity production|
electric power generation|
generation|
electricity generation</t>
        </is>
      </c>
      <c r="AA101" s="2" t="inlineStr">
        <is>
          <t>3|
3|
3|
3|
3</t>
        </is>
      </c>
      <c r="AB101" s="2" t="inlineStr">
        <is>
          <t xml:space="preserve">|
|
|
|
</t>
        </is>
      </c>
      <c r="AC101" t="inlineStr">
        <is>
          <t>the large-scale production of electric power for industrial, residential and rural use, generally in stationary plants designed for that purpose</t>
        </is>
      </c>
      <c r="AD101" s="2" t="inlineStr">
        <is>
          <t>generación de electricidad|
producción eléctrica|
producción de energía eléctrica|
generación de energía eléctrica|
generación eléctrica|
producción de electricidad</t>
        </is>
      </c>
      <c r="AE101" s="2" t="inlineStr">
        <is>
          <t>3|
3|
3|
3|
3|
3</t>
        </is>
      </c>
      <c r="AF101" s="2" t="inlineStr">
        <is>
          <t xml:space="preserve">|
|
|
|
|
</t>
        </is>
      </c>
      <c r="AG101" t="inlineStr">
        <is>
          <t>Producción de electricidad para usos industriales, residenciales o públicos en centrales capaces de obtener energía eléctrica a partir de energías primarias renovables (viento, radiación solar, mareas, etc.) y no renovables (carbón, gas natural, petróleo, etc.).</t>
        </is>
      </c>
      <c r="AH101" s="2" t="inlineStr">
        <is>
          <t>elektrienergia tootmine|
elektritootmine</t>
        </is>
      </c>
      <c r="AI101" s="2" t="inlineStr">
        <is>
          <t>3|
3</t>
        </is>
      </c>
      <c r="AJ101" s="2" t="inlineStr">
        <is>
          <t xml:space="preserve">|
</t>
        </is>
      </c>
      <c r="AK101" t="inlineStr">
        <is>
          <t>reeglina selleks otstarbeks ehitatud paiksetes rajatistes toimuv suuremahuline elektrienergia tootmine tööstuslikuks ja eratarbimiseks ning põllumajanduslikuks kasutuseks</t>
        </is>
      </c>
      <c r="AL101" s="2" t="inlineStr">
        <is>
          <t>sähköntuotanto</t>
        </is>
      </c>
      <c r="AM101" s="2" t="inlineStr">
        <is>
          <t>3</t>
        </is>
      </c>
      <c r="AN101" s="2" t="inlineStr">
        <is>
          <t/>
        </is>
      </c>
      <c r="AO101" t="inlineStr">
        <is>
          <t>energiantuotantoa, jossa erilaisia primäärienergian muotoja muunnetaan sähköksi</t>
        </is>
      </c>
      <c r="AP101" s="2" t="inlineStr">
        <is>
          <t>production d'énergie électrique|
production d'électricité</t>
        </is>
      </c>
      <c r="AQ101" s="2" t="inlineStr">
        <is>
          <t>3|
3</t>
        </is>
      </c>
      <c r="AR101" s="2" t="inlineStr">
        <is>
          <t xml:space="preserve">|
</t>
        </is>
      </c>
      <c r="AS101" t="inlineStr">
        <is>
          <t>production
d'électricité pour une utilisation industrielle, résidentielle ou publique,
comprenant la production des producteurs dont la production est l'activité
principale (qui produisent essentiellement pour la vente à des tiers) et celle
des autoproducteurs (qui produisent, en totalité ou en partie, pour leur propre
compte accessoirement à leur activité principale)</t>
        </is>
      </c>
      <c r="AT101" s="2" t="inlineStr">
        <is>
          <t>giniúint leictreachais</t>
        </is>
      </c>
      <c r="AU101" s="2" t="inlineStr">
        <is>
          <t>3</t>
        </is>
      </c>
      <c r="AV101" s="2" t="inlineStr">
        <is>
          <t/>
        </is>
      </c>
      <c r="AW101" t="inlineStr">
        <is>
          <t/>
        </is>
      </c>
      <c r="AX101" s="2" t="inlineStr">
        <is>
          <t>proizvodnja električne energije|
proizvodnja energije</t>
        </is>
      </c>
      <c r="AY101" s="2" t="inlineStr">
        <is>
          <t>3|
3</t>
        </is>
      </c>
      <c r="AZ101" s="2" t="inlineStr">
        <is>
          <t xml:space="preserve">|
</t>
        </is>
      </c>
      <c r="BA101" t="inlineStr">
        <is>
          <t>proizvodnja električne energije u velikim količinama za industrijske, stambene i ruralne namjene, uglavnom u stacionarnim postrojenjima namjenjenima toj svrsi</t>
        </is>
      </c>
      <c r="BB101" s="2" t="inlineStr">
        <is>
          <t>villamosenergia-termelés</t>
        </is>
      </c>
      <c r="BC101" s="2" t="inlineStr">
        <is>
          <t>4</t>
        </is>
      </c>
      <c r="BD101" s="2" t="inlineStr">
        <is>
          <t/>
        </is>
      </c>
      <c r="BE101" t="inlineStr">
        <is>
          <t>villamos energia előállítása</t>
        </is>
      </c>
      <c r="BF101" s="2" t="inlineStr">
        <is>
          <t>produzione di energia elettrica|
produzione di elettricità</t>
        </is>
      </c>
      <c r="BG101" s="2" t="inlineStr">
        <is>
          <t>3|
3</t>
        </is>
      </c>
      <c r="BH101" s="2" t="inlineStr">
        <is>
          <t xml:space="preserve">|
</t>
        </is>
      </c>
      <c r="BI101" t="inlineStr">
        <is>
          <t>complesso di procedimenti che porta alla generazione di elettricità, partendo dalle fonti più diverse</t>
        </is>
      </c>
      <c r="BJ101" s="2" t="inlineStr">
        <is>
          <t>gamyba|
elektros gamyba|
elektros energijos gamyba</t>
        </is>
      </c>
      <c r="BK101" s="2" t="inlineStr">
        <is>
          <t>3|
3|
3</t>
        </is>
      </c>
      <c r="BL101" s="2" t="inlineStr">
        <is>
          <t xml:space="preserve">|
|
</t>
        </is>
      </c>
      <c r="BM101" t="inlineStr">
        <is>
          <t>elektros energijos gaminimas</t>
        </is>
      </c>
      <c r="BN101" s="2" t="inlineStr">
        <is>
          <t>elektroenerģijas ražošana</t>
        </is>
      </c>
      <c r="BO101" s="2" t="inlineStr">
        <is>
          <t>3</t>
        </is>
      </c>
      <c r="BP101" s="2" t="inlineStr">
        <is>
          <t/>
        </is>
      </c>
      <c r="BQ101" t="inlineStr">
        <is>
          <t>tehnisks process, kurā cita veida enerģiju pārveido elektroenerģijā</t>
        </is>
      </c>
      <c r="BR101" s="2" t="inlineStr">
        <is>
          <t>ġenerazzjoni|
ġenerazzjoni tal-enerġija|
ġenerazzjoni tal-elettriku|
produzzjoni tal-elettriku</t>
        </is>
      </c>
      <c r="BS101" s="2" t="inlineStr">
        <is>
          <t>3|
3|
3|
3</t>
        </is>
      </c>
      <c r="BT101" s="2" t="inlineStr">
        <is>
          <t xml:space="preserve">|
|
|
</t>
        </is>
      </c>
      <c r="BU101" t="inlineStr">
        <is>
          <t>il-produzzjoni fuq skala kbira ta' enerġija elettrika għall-użu industrijali, residenzjali jew rurali, ġeneralment f'impjanti stazzjonarji maħsuba għal dak l-għan</t>
        </is>
      </c>
      <c r="BV101" s="2" t="inlineStr">
        <is>
          <t>energieopwekking|
elektriciteitsproductie|
elektriciteitsopwekking|
opwekking van elektriciteit</t>
        </is>
      </c>
      <c r="BW101" s="2" t="inlineStr">
        <is>
          <t>3|
3|
3|
2</t>
        </is>
      </c>
      <c r="BX101" s="2" t="inlineStr">
        <is>
          <t xml:space="preserve">|
|
|
</t>
        </is>
      </c>
      <c r="BY101" t="inlineStr">
        <is>
          <t/>
        </is>
      </c>
      <c r="BZ101" s="2" t="inlineStr">
        <is>
          <t>produkcja energii elektrycznej|
wytwarzanie energii elektrycznej</t>
        </is>
      </c>
      <c r="CA101" s="2" t="inlineStr">
        <is>
          <t>2|
2</t>
        </is>
      </c>
      <c r="CB101" s="2" t="inlineStr">
        <is>
          <t xml:space="preserve">|
</t>
        </is>
      </c>
      <c r="CC101" t="inlineStr">
        <is>
          <t>a) uzysk energii elektrycznej z procesu przemiany energetycznej w postaci prądu elektrycznego zmierzony na zaciskach generatora (= produkcja BRUTTO) b) ilość energii elektrycznej (w kWh, kJ lub jednostkach pochodnych) wytworzonej dla potrzeb rynkowych i dostarczonej do sieci elektroenergetycznej (= produkcja NETTO)</t>
        </is>
      </c>
      <c r="CD101" s="2" t="inlineStr">
        <is>
          <t>produção de energia elétrica|
produção de eletricidade</t>
        </is>
      </c>
      <c r="CE101" s="2" t="inlineStr">
        <is>
          <t>3|
3</t>
        </is>
      </c>
      <c r="CF101" s="2" t="inlineStr">
        <is>
          <t xml:space="preserve">|
</t>
        </is>
      </c>
      <c r="CG101" t="inlineStr">
        <is>
          <t>Produção em larga escala de energia elétrica para utilização industrial e doméstica, em centrais concebidas para o efeito.</t>
        </is>
      </c>
      <c r="CH101" s="2" t="inlineStr">
        <is>
          <t>producție de energie electrică|
producere de energie electrică</t>
        </is>
      </c>
      <c r="CI101" s="2" t="inlineStr">
        <is>
          <t>3|
3</t>
        </is>
      </c>
      <c r="CJ101" s="2" t="inlineStr">
        <is>
          <t xml:space="preserve">|
</t>
        </is>
      </c>
      <c r="CK101" t="inlineStr">
        <is>
          <t/>
        </is>
      </c>
      <c r="CL101" s="2" t="inlineStr">
        <is>
          <t>výroba elektriny|
výroba elektrickej energie</t>
        </is>
      </c>
      <c r="CM101" s="2" t="inlineStr">
        <is>
          <t>3|
3</t>
        </is>
      </c>
      <c r="CN101" s="2" t="inlineStr">
        <is>
          <t>preferred|
admitted</t>
        </is>
      </c>
      <c r="CO101" t="inlineStr">
        <is>
          <t/>
        </is>
      </c>
      <c r="CP101" s="2" t="inlineStr">
        <is>
          <t>proizvodnja električne energije</t>
        </is>
      </c>
      <c r="CQ101" s="2" t="inlineStr">
        <is>
          <t>3</t>
        </is>
      </c>
      <c r="CR101" s="2" t="inlineStr">
        <is>
          <t/>
        </is>
      </c>
      <c r="CS101" t="inlineStr">
        <is>
          <t/>
        </is>
      </c>
      <c r="CT101" s="2" t="inlineStr">
        <is>
          <t>elproduktion</t>
        </is>
      </c>
      <c r="CU101" s="2" t="inlineStr">
        <is>
          <t>3</t>
        </is>
      </c>
      <c r="CV101" s="2" t="inlineStr">
        <is>
          <t/>
        </is>
      </c>
      <c r="CW101" t="inlineStr">
        <is>
          <t>process där primära energikällor omvandlas till elektricitet</t>
        </is>
      </c>
    </row>
    <row r="102">
      <c r="A102" s="1" t="str">
        <f>HYPERLINK("https://iate.europa.eu/entry/result/3548442/all", "3548442")</f>
        <v>3548442</v>
      </c>
      <c r="B102" t="inlineStr">
        <is>
          <t>TRANSPORT</t>
        </is>
      </c>
      <c r="C102" t="inlineStr">
        <is>
          <t>TRANSPORT|transport policy|transport policy</t>
        </is>
      </c>
      <c r="D102" t="inlineStr">
        <is>
          <t>yes</t>
        </is>
      </c>
      <c r="E102" t="inlineStr">
        <is>
          <t/>
        </is>
      </c>
      <c r="F102" t="inlineStr">
        <is>
          <t/>
        </is>
      </c>
      <c r="G102" t="inlineStr">
        <is>
          <t/>
        </is>
      </c>
      <c r="H102" t="inlineStr">
        <is>
          <t/>
        </is>
      </c>
      <c r="I102" t="inlineStr">
        <is>
          <t/>
        </is>
      </c>
      <c r="J102" s="2" t="inlineStr">
        <is>
          <t>infrastruktura pro alternativní paliva</t>
        </is>
      </c>
      <c r="K102" s="2" t="inlineStr">
        <is>
          <t>3</t>
        </is>
      </c>
      <c r="L102" s="2" t="inlineStr">
        <is>
          <t/>
        </is>
      </c>
      <c r="M102" t="inlineStr">
        <is>
          <t/>
        </is>
      </c>
      <c r="N102" s="2" t="inlineStr">
        <is>
          <t>infrastruktur for alternative brændstoffer</t>
        </is>
      </c>
      <c r="O102" s="2" t="inlineStr">
        <is>
          <t>3</t>
        </is>
      </c>
      <c r="P102" s="2" t="inlineStr">
        <is>
          <t/>
        </is>
      </c>
      <c r="Q102" t="inlineStr">
        <is>
          <t/>
        </is>
      </c>
      <c r="R102" t="inlineStr">
        <is>
          <t/>
        </is>
      </c>
      <c r="S102" t="inlineStr">
        <is>
          <t/>
        </is>
      </c>
      <c r="T102" t="inlineStr">
        <is>
          <t/>
        </is>
      </c>
      <c r="U102" t="inlineStr">
        <is>
          <t/>
        </is>
      </c>
      <c r="V102" s="2" t="inlineStr">
        <is>
          <t>υποδομή εναλλακτικών καυσίμων</t>
        </is>
      </c>
      <c r="W102" s="2" t="inlineStr">
        <is>
          <t>3</t>
        </is>
      </c>
      <c r="X102" s="2" t="inlineStr">
        <is>
          <t/>
        </is>
      </c>
      <c r="Y102" t="inlineStr">
        <is>
          <t/>
        </is>
      </c>
      <c r="Z102" s="2" t="inlineStr">
        <is>
          <t>alternative fuels infrastructure|
AFI</t>
        </is>
      </c>
      <c r="AA102" s="2" t="inlineStr">
        <is>
          <t>3|
1</t>
        </is>
      </c>
      <c r="AB102" s="2" t="inlineStr">
        <is>
          <t xml:space="preserve">|
</t>
        </is>
      </c>
      <c r="AC102" t="inlineStr">
        <is>
          <t/>
        </is>
      </c>
      <c r="AD102" s="2" t="inlineStr">
        <is>
          <t>infraestructura para los combustibles alternativos</t>
        </is>
      </c>
      <c r="AE102" s="2" t="inlineStr">
        <is>
          <t>3</t>
        </is>
      </c>
      <c r="AF102" s="2" t="inlineStr">
        <is>
          <t/>
        </is>
      </c>
      <c r="AG102" t="inlineStr">
        <is>
          <t/>
        </is>
      </c>
      <c r="AH102" t="inlineStr">
        <is>
          <t/>
        </is>
      </c>
      <c r="AI102" t="inlineStr">
        <is>
          <t/>
        </is>
      </c>
      <c r="AJ102" t="inlineStr">
        <is>
          <t/>
        </is>
      </c>
      <c r="AK102" t="inlineStr">
        <is>
          <t/>
        </is>
      </c>
      <c r="AL102" s="2" t="inlineStr">
        <is>
          <t>vaihtoehtoisten polttoaineiden infrastruktuuri</t>
        </is>
      </c>
      <c r="AM102" s="2" t="inlineStr">
        <is>
          <t>2</t>
        </is>
      </c>
      <c r="AN102" s="2" t="inlineStr">
        <is>
          <t/>
        </is>
      </c>
      <c r="AO102" t="inlineStr">
        <is>
          <t/>
        </is>
      </c>
      <c r="AP102" s="2" t="inlineStr">
        <is>
          <t>infrastructure pour carburants alternatifs</t>
        </is>
      </c>
      <c r="AQ102" s="2" t="inlineStr">
        <is>
          <t>3</t>
        </is>
      </c>
      <c r="AR102" s="2" t="inlineStr">
        <is>
          <t/>
        </is>
      </c>
      <c r="AS102" t="inlineStr">
        <is>
          <t>ensemble des équipements de recharge et de ravitaillement pour les carburants ou sources d'énergie qui servent, au moins partiellement, de substitut aux carburants fossiles dans l'approvisionnement énergétique des transports</t>
        </is>
      </c>
      <c r="AT102" s="2" t="inlineStr">
        <is>
          <t>bonneagar breoslaí malartacha</t>
        </is>
      </c>
      <c r="AU102" s="2" t="inlineStr">
        <is>
          <t>3</t>
        </is>
      </c>
      <c r="AV102" s="2" t="inlineStr">
        <is>
          <t/>
        </is>
      </c>
      <c r="AW102" t="inlineStr">
        <is>
          <t/>
        </is>
      </c>
      <c r="AX102" t="inlineStr">
        <is>
          <t/>
        </is>
      </c>
      <c r="AY102" t="inlineStr">
        <is>
          <t/>
        </is>
      </c>
      <c r="AZ102" t="inlineStr">
        <is>
          <t/>
        </is>
      </c>
      <c r="BA102" t="inlineStr">
        <is>
          <t/>
        </is>
      </c>
      <c r="BB102" s="2" t="inlineStr">
        <is>
          <t>alternatív üzemanyagok infrastruktúrája</t>
        </is>
      </c>
      <c r="BC102" s="2" t="inlineStr">
        <is>
          <t>3</t>
        </is>
      </c>
      <c r="BD102" s="2" t="inlineStr">
        <is>
          <t/>
        </is>
      </c>
      <c r="BE102" t="inlineStr">
        <is>
          <t/>
        </is>
      </c>
      <c r="BF102" t="inlineStr">
        <is>
          <t/>
        </is>
      </c>
      <c r="BG102" t="inlineStr">
        <is>
          <t/>
        </is>
      </c>
      <c r="BH102" t="inlineStr">
        <is>
          <t/>
        </is>
      </c>
      <c r="BI102" t="inlineStr">
        <is>
          <t/>
        </is>
      </c>
      <c r="BJ102" s="2" t="inlineStr">
        <is>
          <t>alternatyviųjų degalų infrastruktūra</t>
        </is>
      </c>
      <c r="BK102" s="2" t="inlineStr">
        <is>
          <t>3</t>
        </is>
      </c>
      <c r="BL102" s="2" t="inlineStr">
        <is>
          <t/>
        </is>
      </c>
      <c r="BM102" t="inlineStr">
        <is>
          <t>alternatyviesiems degalams tiekti į transporto priemones naudojami degalų pildymo punktai ir elektrinių transporto priemonių įkrovimo stotelės</t>
        </is>
      </c>
      <c r="BN102" s="2" t="inlineStr">
        <is>
          <t>alternatīvo degvielu infrastruktūra</t>
        </is>
      </c>
      <c r="BO102" s="2" t="inlineStr">
        <is>
          <t>3</t>
        </is>
      </c>
      <c r="BP102" s="2" t="inlineStr">
        <is>
          <t/>
        </is>
      </c>
      <c r="BQ102" t="inlineStr">
        <is>
          <t/>
        </is>
      </c>
      <c r="BR102" s="2" t="inlineStr">
        <is>
          <t>infrastruttura tal-fjuwils alternattivi</t>
        </is>
      </c>
      <c r="BS102" s="2" t="inlineStr">
        <is>
          <t>3</t>
        </is>
      </c>
      <c r="BT102" s="2" t="inlineStr">
        <is>
          <t/>
        </is>
      </c>
      <c r="BU102" t="inlineStr">
        <is>
          <t/>
        </is>
      </c>
      <c r="BV102" s="2" t="inlineStr">
        <is>
          <t>infrastructuur voor alternatieve brandstoffen</t>
        </is>
      </c>
      <c r="BW102" s="2" t="inlineStr">
        <is>
          <t>3</t>
        </is>
      </c>
      <c r="BX102" s="2" t="inlineStr">
        <is>
          <t/>
        </is>
      </c>
      <c r="BY102" t="inlineStr">
        <is>
          <t/>
        </is>
      </c>
      <c r="BZ102" s="2" t="inlineStr">
        <is>
          <t>infrastruktura paliw alternatywnych</t>
        </is>
      </c>
      <c r="CA102" s="2" t="inlineStr">
        <is>
          <t>3</t>
        </is>
      </c>
      <c r="CB102" s="2" t="inlineStr">
        <is>
          <t/>
        </is>
      </c>
      <c r="CC102" t="inlineStr">
        <is>
          <t/>
        </is>
      </c>
      <c r="CD102" s="2" t="inlineStr">
        <is>
          <t>infraestrutura para combustíveis alternativos</t>
        </is>
      </c>
      <c r="CE102" s="2" t="inlineStr">
        <is>
          <t>3</t>
        </is>
      </c>
      <c r="CF102" s="2" t="inlineStr">
        <is>
          <t/>
        </is>
      </c>
      <c r="CG102" t="inlineStr">
        <is>
          <t/>
        </is>
      </c>
      <c r="CH102" t="inlineStr">
        <is>
          <t/>
        </is>
      </c>
      <c r="CI102" t="inlineStr">
        <is>
          <t/>
        </is>
      </c>
      <c r="CJ102" t="inlineStr">
        <is>
          <t/>
        </is>
      </c>
      <c r="CK102" t="inlineStr">
        <is>
          <t/>
        </is>
      </c>
      <c r="CL102" s="2" t="inlineStr">
        <is>
          <t>infraštruktúra pre alternatívne palivá</t>
        </is>
      </c>
      <c r="CM102" s="2" t="inlineStr">
        <is>
          <t>3</t>
        </is>
      </c>
      <c r="CN102" s="2" t="inlineStr">
        <is>
          <t/>
        </is>
      </c>
      <c r="CO102" t="inlineStr">
        <is>
          <t>súbor technických zariadení na prepravu a distribúciu alternatívnych palív, ktorých zavádzanie má za cieľ minimalizovať závislosť od ropy a zmierniť vplyv dopravy na životné prostredie</t>
        </is>
      </c>
      <c r="CP102" s="2" t="inlineStr">
        <is>
          <t>infrastruktura za alternativna goriva</t>
        </is>
      </c>
      <c r="CQ102" s="2" t="inlineStr">
        <is>
          <t>3</t>
        </is>
      </c>
      <c r="CR102" s="2" t="inlineStr">
        <is>
          <t/>
        </is>
      </c>
      <c r="CS102" t="inlineStr">
        <is>
          <t/>
        </is>
      </c>
      <c r="CT102" s="2" t="inlineStr">
        <is>
          <t>infrastruktur för alternativa bränslen</t>
        </is>
      </c>
      <c r="CU102" s="2" t="inlineStr">
        <is>
          <t>3</t>
        </is>
      </c>
      <c r="CV102" s="2" t="inlineStr">
        <is>
          <t/>
        </is>
      </c>
      <c r="CW102" t="inlineStr">
        <is>
          <t/>
        </is>
      </c>
    </row>
    <row r="103">
      <c r="A103" s="1" t="str">
        <f>HYPERLINK("https://iate.europa.eu/entry/result/776970/all", "776970")</f>
        <v>776970</v>
      </c>
      <c r="B103" t="inlineStr">
        <is>
          <t>PRODUCTION, TECHNOLOGY AND RESEARCH;ENERGY;TRANSPORT</t>
        </is>
      </c>
      <c r="C103" t="inlineStr">
        <is>
          <t>PRODUCTION, TECHNOLOGY AND RESEARCH|research and intellectual property|research;ENERGY;TRANSPORT|air and space transport|air transport</t>
        </is>
      </c>
      <c r="D103" t="inlineStr">
        <is>
          <t>yes</t>
        </is>
      </c>
      <c r="E103" t="inlineStr">
        <is>
          <t/>
        </is>
      </c>
      <c r="F103" s="2" t="inlineStr">
        <is>
          <t>алтернативно гориво</t>
        </is>
      </c>
      <c r="G103" s="2" t="inlineStr">
        <is>
          <t>3</t>
        </is>
      </c>
      <c r="H103" s="2" t="inlineStr">
        <is>
          <t/>
        </is>
      </c>
      <c r="I103" t="inlineStr">
        <is>
          <t>гориво, при получаването и изгарянето на което, или не се отделя въглероден диоксид (CO2), или отделеният въглероден диоксид е в много малко количество</t>
        </is>
      </c>
      <c r="J103" s="2" t="inlineStr">
        <is>
          <t>alternativní palivo</t>
        </is>
      </c>
      <c r="K103" s="2" t="inlineStr">
        <is>
          <t>3</t>
        </is>
      </c>
      <c r="L103" s="2" t="inlineStr">
        <is>
          <t/>
        </is>
      </c>
      <c r="M103" t="inlineStr">
        <is>
          <t>látkové směsi s vysokým obsahem využitelné energie, které mohou nahradit stávající konvenční paliva nebo umožňují využití energie jinými technologiemi než stávajícími</t>
        </is>
      </c>
      <c r="N103" s="2" t="inlineStr">
        <is>
          <t>substitutionsbrændstof|
alternativt brændstof</t>
        </is>
      </c>
      <c r="O103" s="2" t="inlineStr">
        <is>
          <t>4|
4</t>
        </is>
      </c>
      <c r="P103" s="2" t="inlineStr">
        <is>
          <t xml:space="preserve">|
</t>
        </is>
      </c>
      <c r="Q103" t="inlineStr">
        <is>
          <t/>
        </is>
      </c>
      <c r="R103" s="2" t="inlineStr">
        <is>
          <t>alternativer Energieträger|
alternativer Kraftstoff</t>
        </is>
      </c>
      <c r="S103" s="2" t="inlineStr">
        <is>
          <t>2|
3</t>
        </is>
      </c>
      <c r="T103" s="2" t="inlineStr">
        <is>
          <t xml:space="preserve">|
</t>
        </is>
      </c>
      <c r="U103" t="inlineStr">
        <is>
          <t>Kraftstoff oder Energiequellen, der/die zumindest teilweise als Ersatz für Erdöl als Energieträger für den Verkehrssektor dient, damit zur Reduzierung der CO2-Emissionen beiträgt und die Umweltverträglichkeit des Verkehrssektors erhöhen kann</t>
        </is>
      </c>
      <c r="V103" s="2" t="inlineStr">
        <is>
          <t>εναλλακτικό καύσιμο</t>
        </is>
      </c>
      <c r="W103" s="2" t="inlineStr">
        <is>
          <t>3</t>
        </is>
      </c>
      <c r="X103" s="2" t="inlineStr">
        <is>
          <t/>
        </is>
      </c>
      <c r="Y103" t="inlineStr">
        <is>
          <t/>
        </is>
      </c>
      <c r="Z103" s="2" t="inlineStr">
        <is>
          <t>alternative motor fuel|
alternative fuel</t>
        </is>
      </c>
      <c r="AA103" s="2" t="inlineStr">
        <is>
          <t>1|
3</t>
        </is>
      </c>
      <c r="AB103" s="2" t="inlineStr">
        <is>
          <t xml:space="preserve">|
</t>
        </is>
      </c>
      <c r="AC103" t="inlineStr">
        <is>
          <t>fuel or power source which serves, at least partly, as a substitute for fossil oil sources in the energy supply to transport and which have the potential to contribute to its decarbonisation and enhance the environmental performance of the transport sector</t>
        </is>
      </c>
      <c r="AD103" s="2" t="inlineStr">
        <is>
          <t>combustible alternativo</t>
        </is>
      </c>
      <c r="AE103" s="2" t="inlineStr">
        <is>
          <t>3</t>
        </is>
      </c>
      <c r="AF103" s="2" t="inlineStr">
        <is>
          <t/>
        </is>
      </c>
      <c r="AG103" t="inlineStr">
        <is>
          <t>Combustible o fuente de energía que sustituye, al menos en parte, a los combustibles
fósiles en el suministro de energía al transporte y que puede contribuir a la
descarbonización de este y a mejorar el comportamiento medioambiental del
sector del transporte.</t>
        </is>
      </c>
      <c r="AH103" s="2" t="inlineStr">
        <is>
          <t>alternatiivkütus</t>
        </is>
      </c>
      <c r="AI103" s="2" t="inlineStr">
        <is>
          <t>3</t>
        </is>
      </c>
      <c r="AJ103" s="2" t="inlineStr">
        <is>
          <t/>
        </is>
      </c>
      <c r="AK103" t="inlineStr">
        <is>
          <t>naftasaadusi asendav kütus, näiteks metanool, etanool, vedel maagaas</t>
        </is>
      </c>
      <c r="AL103" s="2" t="inlineStr">
        <is>
          <t>vaihtoehtoinen polttoaine</t>
        </is>
      </c>
      <c r="AM103" s="2" t="inlineStr">
        <is>
          <t>3</t>
        </is>
      </c>
      <c r="AN103" s="2" t="inlineStr">
        <is>
          <t/>
        </is>
      </c>
      <c r="AO103" t="inlineStr">
        <is>
          <t/>
        </is>
      </c>
      <c r="AP103" s="2" t="inlineStr">
        <is>
          <t>combustible de substitution|
carburant alternatif</t>
        </is>
      </c>
      <c r="AQ103" s="2" t="inlineStr">
        <is>
          <t>3|
3</t>
        </is>
      </c>
      <c r="AR103" s="2" t="inlineStr">
        <is>
          <t xml:space="preserve">|
</t>
        </is>
      </c>
      <c r="AS103" t="inlineStr">
        <is>
          <t>tout type de combustible utilisé en remplacement d'un autre afin de pallier des problématiques de pénurie, d'indépendance énergétique, de coût économique ou d'impact environnemental (par ex. réduire les émissions de gaz à effet de serre)</t>
        </is>
      </c>
      <c r="AT103" s="2" t="inlineStr">
        <is>
          <t>breosla malartach</t>
        </is>
      </c>
      <c r="AU103" s="2" t="inlineStr">
        <is>
          <t>3</t>
        </is>
      </c>
      <c r="AV103" s="2" t="inlineStr">
        <is>
          <t/>
        </is>
      </c>
      <c r="AW103" t="inlineStr">
        <is>
          <t/>
        </is>
      </c>
      <c r="AX103" s="2" t="inlineStr">
        <is>
          <t>alternativno gorivo</t>
        </is>
      </c>
      <c r="AY103" s="2" t="inlineStr">
        <is>
          <t>3</t>
        </is>
      </c>
      <c r="AZ103" s="2" t="inlineStr">
        <is>
          <t/>
        </is>
      </c>
      <c r="BA103" t="inlineStr">
        <is>
          <t/>
        </is>
      </c>
      <c r="BB103" s="2" t="inlineStr">
        <is>
          <t>alternatív üzemanyag|
alternatív tüzelőanyag</t>
        </is>
      </c>
      <c r="BC103" s="2" t="inlineStr">
        <is>
          <t>3|
3</t>
        </is>
      </c>
      <c r="BD103" s="2" t="inlineStr">
        <is>
          <t xml:space="preserve">|
</t>
        </is>
      </c>
      <c r="BE103" t="inlineStr">
        <is>
          <t>más, elsősorban fosszilis tüzelőanyagok helyettesítésére használt energiahordozó</t>
        </is>
      </c>
      <c r="BF103" s="2" t="inlineStr">
        <is>
          <t>carburante alternativo</t>
        </is>
      </c>
      <c r="BG103" s="2" t="inlineStr">
        <is>
          <t>3</t>
        </is>
      </c>
      <c r="BH103" s="2" t="inlineStr">
        <is>
          <t/>
        </is>
      </c>
      <c r="BI103" t="inlineStr">
        <is>
          <t>sostanza che può essere utilizzata come sostituto di un altro carburante</t>
        </is>
      </c>
      <c r="BJ103" s="2" t="inlineStr">
        <is>
          <t>alternatyvieji degalai</t>
        </is>
      </c>
      <c r="BK103" s="2" t="inlineStr">
        <is>
          <t>3</t>
        </is>
      </c>
      <c r="BL103" s="2" t="inlineStr">
        <is>
          <t/>
        </is>
      </c>
      <c r="BM103" t="inlineStr">
        <is>
          <t>degalai arba energijos šaltiniai, kurie tiekiant energiją transportui bent iš dalies pakeičia degalus, gaunamus iš iškastinės naftos šaltinių, ir kurie gali prisidėti prie transporto dekarbonizacijos bei pagerinti transporto sektoriaus aplinkosauginį veiksmingumą</t>
        </is>
      </c>
      <c r="BN103" s="2" t="inlineStr">
        <is>
          <t>alternatīva degviela|
alternatīvs kurināmais</t>
        </is>
      </c>
      <c r="BO103" s="2" t="inlineStr">
        <is>
          <t>3|
2</t>
        </is>
      </c>
      <c r="BP103" s="2" t="inlineStr">
        <is>
          <t xml:space="preserve">|
</t>
        </is>
      </c>
      <c r="BQ103" t="inlineStr">
        <is>
          <t>degvielas un kurināmā veidi, ar kuriem var aizstāt konvencionālās degvielas un kurināmos</t>
        </is>
      </c>
      <c r="BR103" s="2" t="inlineStr">
        <is>
          <t>fjuwil alternattiv</t>
        </is>
      </c>
      <c r="BS103" s="2" t="inlineStr">
        <is>
          <t>3</t>
        </is>
      </c>
      <c r="BT103" s="2" t="inlineStr">
        <is>
          <t/>
        </is>
      </c>
      <c r="BU103" t="inlineStr">
        <is>
          <t>kwalunkwe sustanza li tista' tintuża b'sostituzzjoni għal fjuwil ieħor</t>
        </is>
      </c>
      <c r="BV103" s="2" t="inlineStr">
        <is>
          <t>vervangende brandstof</t>
        </is>
      </c>
      <c r="BW103" s="2" t="inlineStr">
        <is>
          <t>3</t>
        </is>
      </c>
      <c r="BX103" s="2" t="inlineStr">
        <is>
          <t/>
        </is>
      </c>
      <c r="BY103" t="inlineStr">
        <is>
          <t/>
        </is>
      </c>
      <c r="BZ103" s="2" t="inlineStr">
        <is>
          <t>paliwo alternatywne</t>
        </is>
      </c>
      <c r="CA103" s="2" t="inlineStr">
        <is>
          <t>3</t>
        </is>
      </c>
      <c r="CB103" s="2" t="inlineStr">
        <is>
          <t/>
        </is>
      </c>
      <c r="CC103" t="inlineStr">
        <is>
          <t>paliwo lub źródło energii, które służą, przynajmniej częściowo, jako substytut dla pochodzących z surowej ropy naftowej źródeł energii w transporcie i które mogą potencjalnie przyczynić się do dekarbonizacji transportu i poprawy ekologiczności sektora transportu</t>
        </is>
      </c>
      <c r="CD103" s="2" t="inlineStr">
        <is>
          <t>combustível alternativo|
carburante alternativo</t>
        </is>
      </c>
      <c r="CE103" s="2" t="inlineStr">
        <is>
          <t>3|
3</t>
        </is>
      </c>
      <c r="CF103" s="2" t="inlineStr">
        <is>
          <t xml:space="preserve">|
</t>
        </is>
      </c>
      <c r="CG103" t="inlineStr">
        <is>
          <t>Combustível &lt;a href="/entry/result/752087/all" id="ENTRY_TO_ENTRY_CONVERTER" target="_blank"&gt;IATE:752087&lt;/a&gt; utilizado como carburante &lt;a href="/entry/result/783479/all" id="ENTRY_TO_ENTRY_CONVERTER" target="_blank"&gt;IATE:783479&lt;/a&gt; que pode ser usado em substituição de um combustível ou carburante convencional. 
&lt;br&gt;São exemplos de combustíveis ou carburantes convencionais os derivados do petróleo (gasolina, gasóleo, fueóleo), ou o gás natural. Os combustíveis ou carburantes alternativos incluem o biogás, o biogasóleo de origem vegetal (colza, girassol, óleo de palma), o bio-álcool (metanol, etanol, butanol), a eletricidade armazenada em pilhas e células combustíveis, o hidrogénio, etc.</t>
        </is>
      </c>
      <c r="CH103" s="2" t="inlineStr">
        <is>
          <t>combustibil alternativ</t>
        </is>
      </c>
      <c r="CI103" s="2" t="inlineStr">
        <is>
          <t>3</t>
        </is>
      </c>
      <c r="CJ103" s="2" t="inlineStr">
        <is>
          <t/>
        </is>
      </c>
      <c r="CK103" t="inlineStr">
        <is>
          <t>combustibili sau sursă de energie care servește, cel puțin parțial, drept substitut pentru sursele de petrol fosil în furnizarea de energie pentru transporturi și care are potențialul de a contribui la decarbonizarea acesteia și de a îmbunătăți performanța de mediu a sectorului transporturilor</t>
        </is>
      </c>
      <c r="CL103" s="2" t="inlineStr">
        <is>
          <t>alternatívne palivo|
palivo na let na náhradné letisko</t>
        </is>
      </c>
      <c r="CM103" s="2" t="inlineStr">
        <is>
          <t>3|
3</t>
        </is>
      </c>
      <c r="CN103" s="2" t="inlineStr">
        <is>
          <t xml:space="preserve">|
</t>
        </is>
      </c>
      <c r="CO103" t="inlineStr">
        <is>
          <t>palivo alebo zdroj energie, ktoré slúžia, aspoň čiastočne, ako náhrada fosílnych zdrojov ropy v dodávkach energie pre dopravu a ktoré majú potenciál prispievať k eliminácii emisií uhlíka a vylepšujú environmentálne charakteristiky odvetvia dopravy</t>
        </is>
      </c>
      <c r="CP103" s="2" t="inlineStr">
        <is>
          <t>alternativno gorivo</t>
        </is>
      </c>
      <c r="CQ103" s="2" t="inlineStr">
        <is>
          <t>3</t>
        </is>
      </c>
      <c r="CR103" s="2" t="inlineStr">
        <is>
          <t/>
        </is>
      </c>
      <c r="CS103" t="inlineStr">
        <is>
          <t>gorivo ali vir energije, ki se vsaj deloma uporablja kot nadomestek za fosilne naftne vire pri oskrbi prometa z energijo ter ki lahko prispeva k dekarbonizaciji prometa in izboljšuje okoljske parametre delovanja prometnega sektorja</t>
        </is>
      </c>
      <c r="CT103" s="2" t="inlineStr">
        <is>
          <t>alternativt bränsle</t>
        </is>
      </c>
      <c r="CU103" s="2" t="inlineStr">
        <is>
          <t>3</t>
        </is>
      </c>
      <c r="CV103" s="2" t="inlineStr">
        <is>
          <t/>
        </is>
      </c>
      <c r="CW103" t="inlineStr">
        <is>
          <t/>
        </is>
      </c>
    </row>
    <row r="104">
      <c r="A104" s="1" t="str">
        <f>HYPERLINK("https://iate.europa.eu/entry/result/2246187/all", "2246187")</f>
        <v>2246187</v>
      </c>
      <c r="B104" t="inlineStr">
        <is>
          <t>ENERGY;INDUSTRY</t>
        </is>
      </c>
      <c r="C104" t="inlineStr">
        <is>
          <t>ENERGY|soft energy|soft energy;INDUSTRY|building and public works|building services</t>
        </is>
      </c>
      <c r="D104" t="inlineStr">
        <is>
          <t>yes</t>
        </is>
      </c>
      <c r="E104" t="inlineStr">
        <is>
          <t/>
        </is>
      </c>
      <c r="F104" s="2" t="inlineStr">
        <is>
          <t>термопомпа</t>
        </is>
      </c>
      <c r="G104" s="2" t="inlineStr">
        <is>
          <t>3</t>
        </is>
      </c>
      <c r="H104" s="2" t="inlineStr">
        <is>
          <t/>
        </is>
      </c>
      <c r="I104" t="inlineStr">
        <is>
          <t>уред или съоръжение, което при ниски температури извлича топлина от въздух, вода или земя и я подава към сградата</t>
        </is>
      </c>
      <c r="J104" s="2" t="inlineStr">
        <is>
          <t>tepelné čerpadlo</t>
        </is>
      </c>
      <c r="K104" s="2" t="inlineStr">
        <is>
          <t>3</t>
        </is>
      </c>
      <c r="L104" s="2" t="inlineStr">
        <is>
          <t/>
        </is>
      </c>
      <c r="M104" t="inlineStr">
        <is>
          <t>přístroj nebo zařízení, které jímá nízkopotenciální teplo z ovzduší, vody nebo půdy a dodává je do budovy</t>
        </is>
      </c>
      <c r="N104" s="2" t="inlineStr">
        <is>
          <t>varmepumpe</t>
        </is>
      </c>
      <c r="O104" s="2" t="inlineStr">
        <is>
          <t>2</t>
        </is>
      </c>
      <c r="P104" s="2" t="inlineStr">
        <is>
          <t/>
        </is>
      </c>
      <c r="Q104" t="inlineStr">
        <is>
          <t>en anordning eller et anlæg, som trækker varme ved lav temperatur ud af luft, vand eller jord og leverer varme til bygningen</t>
        </is>
      </c>
      <c r="R104" s="2" t="inlineStr">
        <is>
          <t>Wärmepumpe</t>
        </is>
      </c>
      <c r="S104" s="2" t="inlineStr">
        <is>
          <t>3</t>
        </is>
      </c>
      <c r="T104" s="2" t="inlineStr">
        <is>
          <t/>
        </is>
      </c>
      <c r="U104" t="inlineStr">
        <is>
          <t>Einrichtung oder Anlage, die der Luft, dem Wasser oder dem Boden bei niedriger Temperatur Wärmeenergie entzieht und diese einem Gebäude zuführt</t>
        </is>
      </c>
      <c r="V104" s="2" t="inlineStr">
        <is>
          <t>αντλία θερμότητας</t>
        </is>
      </c>
      <c r="W104" s="2" t="inlineStr">
        <is>
          <t>3</t>
        </is>
      </c>
      <c r="X104" s="2" t="inlineStr">
        <is>
          <t/>
        </is>
      </c>
      <c r="Y104" t="inlineStr">
        <is>
          <t>μηχάνημα, συσκευή ή εγκατάσταση που μεταφέρει θερμότητα από φυσικό περιβάλλον όπως ο αέρας, το νερό ή το έδαφος σε κτίρια ή βιομηχανικές εφαρμογές με την αναστροφή της φυσικής ροής της θερμότητας, κατά τρόπο ώστε να ρέει από χαμηλότερη σε υψηλότερη θερμοκρασία</t>
        </is>
      </c>
      <c r="Z104" s="2" t="inlineStr">
        <is>
          <t>heat pump</t>
        </is>
      </c>
      <c r="AA104" s="2" t="inlineStr">
        <is>
          <t>3</t>
        </is>
      </c>
      <c r="AB104" s="2" t="inlineStr">
        <is>
          <t/>
        </is>
      </c>
      <c r="AC104" t="inlineStr">
        <is>
          <t>machine, device or installation that transfers heat from natural surroundings such as air, water or ground to buildings or industrial applications by reversing the natural flow of heat such that it flows from a lower to a higher temperature</t>
        </is>
      </c>
      <c r="AD104" s="2" t="inlineStr">
        <is>
          <t>bomba de calor</t>
        </is>
      </c>
      <c r="AE104" s="2" t="inlineStr">
        <is>
          <t>3</t>
        </is>
      </c>
      <c r="AF104" s="2" t="inlineStr">
        <is>
          <t/>
        </is>
      </c>
      <c r="AG104" t="inlineStr">
        <is>
          <t>&lt;div&gt;Máquina, dispositivo o instalación que transfiere calor del entorno natural, como el aire, el agua o la tierra, al edificio o a aplicaciones industriales invirtiendo el flujo natural de calor, de modo que fluya de una temperatura más baja a una más alta. En el caso de las bombas de calor reversible, también pueden trasladar calor del edificio al entorno natural.&lt;br&gt;&lt;/div&gt;</t>
        </is>
      </c>
      <c r="AH104" s="2" t="inlineStr">
        <is>
          <t>soojuspump</t>
        </is>
      </c>
      <c r="AI104" s="2" t="inlineStr">
        <is>
          <t>3</t>
        </is>
      </c>
      <c r="AJ104" s="2" t="inlineStr">
        <is>
          <t/>
        </is>
      </c>
      <c r="AK104" t="inlineStr">
        <is>
          <t>masin, seade või paigaldis, mis kannab niisugusest looduslikust keskkonnast nagu õhust, veest või maapinnast saadava soojuse üle hoonetesse või tööstuslikesse rakendustesse, pöörates soojuse loomuliku voolu niisuguseks, et see voolab madalamalt temperatuurilt kõrgemale; reverseeritavad soojuspumbad võivad ühtlasi kanda soojust hoonest looduslikku keskkonda</t>
        </is>
      </c>
      <c r="AL104" s="2" t="inlineStr">
        <is>
          <t>lämpöpumppu</t>
        </is>
      </c>
      <c r="AM104" s="2" t="inlineStr">
        <is>
          <t>3</t>
        </is>
      </c>
      <c r="AN104" s="2" t="inlineStr">
        <is>
          <t/>
        </is>
      </c>
      <c r="AO104" t="inlineStr">
        <is>
          <t>laite tai järjestelmä, joka ottaa lämpöä alhaisessa lämpötilassa ilmasta, vedestä tai maaperästä ja toimittaa lämmön rakennukseen</t>
        </is>
      </c>
      <c r="AP104" s="2" t="inlineStr">
        <is>
          <t>pompe à chaleur</t>
        </is>
      </c>
      <c r="AQ104" s="2" t="inlineStr">
        <is>
          <t>1</t>
        </is>
      </c>
      <c r="AR104" s="2" t="inlineStr">
        <is>
          <t/>
        </is>
      </c>
      <c r="AS104" t="inlineStr">
        <is>
          <t>un dispositif ou une installation qui prélève de la chaleur, à basse température, dans l'air, l'eau ou la terre pour la fournir au bâtiment</t>
        </is>
      </c>
      <c r="AT104" s="2" t="inlineStr">
        <is>
          <t>teaschaidéal</t>
        </is>
      </c>
      <c r="AU104" s="2" t="inlineStr">
        <is>
          <t>3</t>
        </is>
      </c>
      <c r="AV104" s="2" t="inlineStr">
        <is>
          <t/>
        </is>
      </c>
      <c r="AW104" t="inlineStr">
        <is>
          <t/>
        </is>
      </c>
      <c r="AX104" s="2" t="inlineStr">
        <is>
          <t>dizalica topline</t>
        </is>
      </c>
      <c r="AY104" s="2" t="inlineStr">
        <is>
          <t>3</t>
        </is>
      </c>
      <c r="AZ104" s="2" t="inlineStr">
        <is>
          <t/>
        </is>
      </c>
      <c r="BA104" t="inlineStr">
        <is>
          <t>uređaj, naprava ili postrojenje koje prenosi toplinu iz prirodnog okruženja kao što su zrak, voda ili tlo, u zgrade ili industrijske aplikacije obrtanjem prirodnog tijeka topline tako da ona teče od niže temperaturne razine prema višoj</t>
        </is>
      </c>
      <c r="BB104" s="2" t="inlineStr">
        <is>
          <t>hőszivattyú</t>
        </is>
      </c>
      <c r="BC104" s="2" t="inlineStr">
        <is>
          <t>3</t>
        </is>
      </c>
      <c r="BD104" s="2" t="inlineStr">
        <is>
          <t/>
        </is>
      </c>
      <c r="BE104" t="inlineStr">
        <is>
          <t>olyan gép, készülék vagy berendezés, amely a természetes közegekből – például a levegőből, a vízből vagy a talajból – hőt vezet át az épületekbe vagy az ipari alkalmazásokba azáltal, hogy megfordítja a hő természetes áramlásának irányát, és így az az alacsonyabb hőmérséklettől a magasabb hőmérséklet felé áramlik</t>
        </is>
      </c>
      <c r="BF104" s="2" t="inlineStr">
        <is>
          <t>pompa di calore</t>
        </is>
      </c>
      <c r="BG104" s="2" t="inlineStr">
        <is>
          <t>3</t>
        </is>
      </c>
      <c r="BH104" s="2" t="inlineStr">
        <is>
          <t/>
        </is>
      </c>
      <c r="BI104" t="inlineStr">
        <is>
          <t>dispositivo che sottrae calore da un corpa a bassa temperatura (aria, acqua o suolo) e lo trasferisce all'impianto di riscaldamento di un edificio utilizzando energia elettrica</t>
        </is>
      </c>
      <c r="BJ104" s="2" t="inlineStr">
        <is>
          <t>šilumos siurblys</t>
        </is>
      </c>
      <c r="BK104" s="2" t="inlineStr">
        <is>
          <t>3</t>
        </is>
      </c>
      <c r="BL104" s="2" t="inlineStr">
        <is>
          <t/>
        </is>
      </c>
      <c r="BM104" t="inlineStr">
        <is>
          <t>mechanizmas, įtaisas ar įrenginys, kuriuo šiluma iš natūralios aplinkos, pvz., oro, vandens ar grunto, perduodama į pastatus ar pramonės įrenginius natūralų šilumos srautą pakeičiant taip, kad šiluma būtų perduodama iš žemesnės temperatūros aplinkos į aukštesnės temperatūros aplinką</t>
        </is>
      </c>
      <c r="BN104" s="2" t="inlineStr">
        <is>
          <t>siltumsūknis</t>
        </is>
      </c>
      <c r="BO104" s="2" t="inlineStr">
        <is>
          <t>3</t>
        </is>
      </c>
      <c r="BP104" s="2" t="inlineStr">
        <is>
          <t/>
        </is>
      </c>
      <c r="BQ104" t="inlineStr">
        <is>
          <t>ierīce vai iekārta, kas pie zemas temperatūras uzņem siltumu no gaisa, ūdens vai zemes un pievada to ēkai</t>
        </is>
      </c>
      <c r="BR104" s="2" t="inlineStr">
        <is>
          <t>pompa tas-sħana</t>
        </is>
      </c>
      <c r="BS104" s="2" t="inlineStr">
        <is>
          <t>2</t>
        </is>
      </c>
      <c r="BT104" s="2" t="inlineStr">
        <is>
          <t/>
        </is>
      </c>
      <c r="BU104" t="inlineStr">
        <is>
          <t>inġenju jew installazzjoni li tiġbed is-sħana f’temperatura baxxa mill-arja, l-ilma jew l-art u tissupplixxi s-sħana lill-bini</t>
        </is>
      </c>
      <c r="BV104" s="2" t="inlineStr">
        <is>
          <t>warmtepomp</t>
        </is>
      </c>
      <c r="BW104" s="2" t="inlineStr">
        <is>
          <t>3</t>
        </is>
      </c>
      <c r="BX104" s="2" t="inlineStr">
        <is>
          <t/>
        </is>
      </c>
      <c r="BY104" t="inlineStr">
        <is>
          <t>toestel dat of installatie die bij lage temperatuur warmte aan lucht, water of bodem onttrekt en deze aan een gebouw afgeeft</t>
        </is>
      </c>
      <c r="BZ104" s="2" t="inlineStr">
        <is>
          <t>pompa ciepła</t>
        </is>
      </c>
      <c r="CA104" s="2" t="inlineStr">
        <is>
          <t>3</t>
        </is>
      </c>
      <c r="CB104" s="2" t="inlineStr">
        <is>
          <t/>
        </is>
      </c>
      <c r="CC104" t="inlineStr">
        <is>
          <t>maszyna, urządzenie lub instalacja, które przenoszą ciepło z naturalnego otoczenia, takiego jak powietrze, woda lub grunt, do budynków lub zastosowań przemysłowych poprzez odwrócenie naturalnego przepływu ciepła, tak że przepływa ono z niższej do wyższej temperatury; w przypadku odwracalnych pomp ciepła mogą one także odprowadzać ciepło z budynków do naturalnego otoczenia</t>
        </is>
      </c>
      <c r="CD104" s="2" t="inlineStr">
        <is>
          <t>bomba de calor</t>
        </is>
      </c>
      <c r="CE104" s="2" t="inlineStr">
        <is>
          <t>3</t>
        </is>
      </c>
      <c r="CF104" s="2" t="inlineStr">
        <is>
          <t/>
        </is>
      </c>
      <c r="CG104" t="inlineStr">
        <is>
          <t>Dispositivo ou a instalação que extrai calor a baixa temperatura do ar, da água ou da terra e que fornece calor ao edifício.</t>
        </is>
      </c>
      <c r="CH104" s="2" t="inlineStr">
        <is>
          <t>pompă de căldură</t>
        </is>
      </c>
      <c r="CI104" s="2" t="inlineStr">
        <is>
          <t>3</t>
        </is>
      </c>
      <c r="CJ104" s="2" t="inlineStr">
        <is>
          <t/>
        </is>
      </c>
      <c r="CK104" t="inlineStr">
        <is>
          <t>mecanism, dispozitiv sau instalaţie care transferă căldura din mediul natural - aer, apă sau sol - către clădire sau către instalaţii industriale, inversând fluxul natural al căldurii, astfel încât să circule de la o temperatură mai scăzută spre una mai ridicată. În cazul pompelor de căldură reversibile, acestea pot transfera căldura din clădire către mediul natural</t>
        </is>
      </c>
      <c r="CL104" s="2" t="inlineStr">
        <is>
          <t>tepelné čerpadlo</t>
        </is>
      </c>
      <c r="CM104" s="2" t="inlineStr">
        <is>
          <t>3</t>
        </is>
      </c>
      <c r="CN104" s="2" t="inlineStr">
        <is>
          <t/>
        </is>
      </c>
      <c r="CO104" t="inlineStr">
        <is>
          <t>prístroj alebo zariadenie, ktoré odoberá teplo za nízkej teploty zo vzduchu, vody alebo pôdy a dodáva teplo do budovy</t>
        </is>
      </c>
      <c r="CP104" s="2" t="inlineStr">
        <is>
          <t>toplotna črpalka</t>
        </is>
      </c>
      <c r="CQ104" s="2" t="inlineStr">
        <is>
          <t>3</t>
        </is>
      </c>
      <c r="CR104" s="2" t="inlineStr">
        <is>
          <t/>
        </is>
      </c>
      <c r="CS104" t="inlineStr">
        <is>
          <t>naprava ali sistem, ki pridobiva toploto pri nizki temperaturi iz zraka, vode ali zemlje in jo dobavlja stavbi</t>
        </is>
      </c>
      <c r="CT104" s="2" t="inlineStr">
        <is>
          <t>värmepump</t>
        </is>
      </c>
      <c r="CU104" s="2" t="inlineStr">
        <is>
          <t>3</t>
        </is>
      </c>
      <c r="CV104" s="2" t="inlineStr">
        <is>
          <t/>
        </is>
      </c>
      <c r="CW104" t="inlineStr">
        <is>
          <t>maskin, anordning eller installation som överför värme från den naturliga omgivningen, som luft, vatten eller jord och levererar värmen till byggnader eller industritillämpningar genom att vända det naturliga värmeflödet så att det flyter från en lägre till en högre temperatur</t>
        </is>
      </c>
    </row>
    <row r="105">
      <c r="A105" s="1" t="str">
        <f>HYPERLINK("https://iate.europa.eu/entry/result/3541445/all", "3541445")</f>
        <v>3541445</v>
      </c>
      <c r="B105" t="inlineStr">
        <is>
          <t>AGRICULTURE, FORESTRY AND FISHERIES;ENVIRONMENT</t>
        </is>
      </c>
      <c r="C105" t="inlineStr">
        <is>
          <t>AGRICULTURE, FORESTRY AND FISHERIES|forestry;ENVIRONMENT|environmental policy|climate change policy;AGRICULTURE, FORESTRY AND FISHERIES|cultivation of agricultural land|land use;ENVIRONMENT|deterioration of the environment|nuisance|pollutant|atmospheric pollutant|greenhouse gas</t>
        </is>
      </c>
      <c r="D105" t="inlineStr">
        <is>
          <t>yes</t>
        </is>
      </c>
      <c r="E105" t="inlineStr">
        <is>
          <t/>
        </is>
      </c>
      <c r="F105" s="2" t="inlineStr">
        <is>
          <t>поглъщане по поглътители|
отстраняване от поглътители|
поглъщане</t>
        </is>
      </c>
      <c r="G105" s="2" t="inlineStr">
        <is>
          <t>3|
3|
3</t>
        </is>
      </c>
      <c r="H105" s="2" t="inlineStr">
        <is>
          <t xml:space="preserve">|
|
</t>
        </is>
      </c>
      <c r="I105" t="inlineStr">
        <is>
          <t>антропогенно поглъщане на парникови газове от атмосферата по поглътители [ &lt;a href="/entry/result/840879/all" id="ENTRY_TO_ENTRY_CONVERTER" target="_blank"&gt;IATE:840879&lt;/a&gt; ].</t>
        </is>
      </c>
      <c r="J105" s="2" t="inlineStr">
        <is>
          <t>pohlcení skleníkových plynů|
pohlcení|
pohlcení pomocí propadu</t>
        </is>
      </c>
      <c r="K105" s="2" t="inlineStr">
        <is>
          <t>3|
3|
3</t>
        </is>
      </c>
      <c r="L105" s="2" t="inlineStr">
        <is>
          <t xml:space="preserve">|
|
</t>
        </is>
      </c>
      <c r="M105" t="inlineStr">
        <is>
          <t>pohlcení skleníkových plynů z ovzduší pomocí 
&lt;a href="https://iate.europa.eu/entry/result/840879/cs" target="_blank"&gt;propadů&lt;/a&gt;</t>
        </is>
      </c>
      <c r="N105" s="2" t="inlineStr">
        <is>
          <t>drivhusgasoptag|
optag af drivhusgasser|
optag|
optagelse af drivhusgasser|
optagelse</t>
        </is>
      </c>
      <c r="O105" s="2" t="inlineStr">
        <is>
          <t>3|
3|
3|
3|
3</t>
        </is>
      </c>
      <c r="P105" s="2" t="inlineStr">
        <is>
          <t xml:space="preserve">|
|
|
|
</t>
        </is>
      </c>
      <c r="Q105" t="inlineStr">
        <is>
          <t>optag af drivhusgasser fra atmosfæren i dræn</t>
        </is>
      </c>
      <c r="R105" s="2" t="inlineStr">
        <is>
          <t>Abbau von Treibhausgasen|
Abbau|
Abbau durch Senken</t>
        </is>
      </c>
      <c r="S105" s="2" t="inlineStr">
        <is>
          <t>3|
3|
3</t>
        </is>
      </c>
      <c r="T105" s="2" t="inlineStr">
        <is>
          <t xml:space="preserve">|
|
</t>
        </is>
      </c>
      <c r="U105" t="inlineStr">
        <is>
          <t>Abbau von Treibhausgasen in der Atmosphäre durch &lt;a href="https://iate.europa.eu/entry/result/840879/de" target="_blank"&gt;Senken&lt;/a&gt;</t>
        </is>
      </c>
      <c r="V105" s="2" t="inlineStr">
        <is>
          <t>απορρόφηση|
απορρόφηση αερίων του θερμοκηπίου</t>
        </is>
      </c>
      <c r="W105" s="2" t="inlineStr">
        <is>
          <t>3|
3</t>
        </is>
      </c>
      <c r="X105" s="2" t="inlineStr">
        <is>
          <t xml:space="preserve">|
</t>
        </is>
      </c>
      <c r="Y105" t="inlineStr">
        <is>
          <t>απορρόφηση από την ατμόσφαιρα ανθρωπογενών αερίων του θερμοκηπίου από καταβόθρες</t>
        </is>
      </c>
      <c r="Z105" s="2" t="inlineStr">
        <is>
          <t>removal of greenhouse gas|
GHG removal|
GGR|
removal of greenhouse gases|
removal|
greenhouse gas removal|
removal by sink|
CO&lt;sub&gt;2&lt;/sub&gt; absorption</t>
        </is>
      </c>
      <c r="AA105" s="2" t="inlineStr">
        <is>
          <t>1|
3|
3|
1|
3|
3|
3|
1</t>
        </is>
      </c>
      <c r="AB105" s="2" t="inlineStr">
        <is>
          <t xml:space="preserve">|
|
|
|
|
|
|
</t>
        </is>
      </c>
      <c r="AC105" t="inlineStr">
        <is>
          <t>removal of greenhouse gases from the atmosphere by &lt;a href="https://iate.europa.eu/entry/result/840879/en" target="_blank"&gt;sinks&lt;/a&gt;</t>
        </is>
      </c>
      <c r="AD105" s="2" t="inlineStr">
        <is>
          <t>absorción de gases de efecto invernadero|
absorción|
absorción por los sumideros</t>
        </is>
      </c>
      <c r="AE105" s="2" t="inlineStr">
        <is>
          <t>3|
3|
3</t>
        </is>
      </c>
      <c r="AF105" s="2" t="inlineStr">
        <is>
          <t xml:space="preserve">|
|
</t>
        </is>
      </c>
      <c r="AG105" t="inlineStr">
        <is>
          <t>Reducción de las emisiones de gases de efecto invernadero a la atmósfera por la acción de los bosques, de la vegetación o de los suelos con capacidad de absorción de CO&lt;sub&gt;2&lt;/sub&gt;.</t>
        </is>
      </c>
      <c r="AH105" s="2" t="inlineStr">
        <is>
          <t>sidumine neeldajates|
kasvuhoonegaaside sidumine|
sidumine|
KHG sidumine</t>
        </is>
      </c>
      <c r="AI105" s="2" t="inlineStr">
        <is>
          <t>3|
3|
3|
3</t>
        </is>
      </c>
      <c r="AJ105" s="2" t="inlineStr">
        <is>
          <t xml:space="preserve">|
|
|
</t>
        </is>
      </c>
      <c r="AK105" t="inlineStr">
        <is>
          <t>kasvuhoonegaaside
eemaldamine atmosfäärist nende sidumise teel</t>
        </is>
      </c>
      <c r="AL105" s="2" t="inlineStr">
        <is>
          <t>GHG-poistuma|
poistuma|
kasvihuonekaasujen poistuma|
kasvihuonekaasupoistuma</t>
        </is>
      </c>
      <c r="AM105" s="2" t="inlineStr">
        <is>
          <t>3|
3|
2|
2</t>
        </is>
      </c>
      <c r="AN105" s="2" t="inlineStr">
        <is>
          <t xml:space="preserve">|
|
|
</t>
        </is>
      </c>
      <c r="AO105" t="inlineStr">
        <is>
          <t>&lt;a href="https://iate.europa.eu/entry/result/922868/fi" target="_blank"&gt;LULUCFin&lt;/a&gt; yhteydessä &lt;a href="https://iate.europa.eu/entry/result/840879/fi" target="_blank"&gt;nielujen&lt;/a&gt; aikaansaama ihmisen toiminnasta aiheutuva kasvihuonekaasujen poistuma ilmakehästä</t>
        </is>
      </c>
      <c r="AP105" s="2" t="inlineStr">
        <is>
          <t>absorption|
absorption des gaz à effet de serre|
absorption par les puits</t>
        </is>
      </c>
      <c r="AQ105" s="2" t="inlineStr">
        <is>
          <t>3|
3|
2</t>
        </is>
      </c>
      <c r="AR105" s="2" t="inlineStr">
        <is>
          <t xml:space="preserve">|
|
</t>
        </is>
      </c>
      <c r="AS105" t="inlineStr">
        <is>
          <t>réduction de la concentration des gaz à effet de serre présents dans l'atmosphère grâce aux &lt;a href="https://iate.europa.eu/entry/result/840879/en-fr" target="_blank"&gt;puits&lt;/a&gt;</t>
        </is>
      </c>
      <c r="AT105" s="2" t="inlineStr">
        <is>
          <t>aistriú gás ceaptha teasa|
baint|
aistriú GCT</t>
        </is>
      </c>
      <c r="AU105" s="2" t="inlineStr">
        <is>
          <t>3|
3|
3</t>
        </is>
      </c>
      <c r="AV105" s="2" t="inlineStr">
        <is>
          <t xml:space="preserve">|
|
</t>
        </is>
      </c>
      <c r="AW105" t="inlineStr">
        <is>
          <t/>
        </is>
      </c>
      <c r="AX105" s="2" t="inlineStr">
        <is>
          <t>uklanjanje stakleničkih plinova</t>
        </is>
      </c>
      <c r="AY105" s="2" t="inlineStr">
        <is>
          <t>3</t>
        </is>
      </c>
      <c r="AZ105" s="2" t="inlineStr">
        <is>
          <t/>
        </is>
      </c>
      <c r="BA105" t="inlineStr">
        <is>
          <t/>
        </is>
      </c>
      <c r="BB105" s="2" t="inlineStr">
        <is>
          <t>üvegházhatásúgáz-elnyelés|
az ÜHG-k elnyelése|
elnyelés</t>
        </is>
      </c>
      <c r="BC105" s="2" t="inlineStr">
        <is>
          <t>3|
2|
4</t>
        </is>
      </c>
      <c r="BD105" s="2" t="inlineStr">
        <is>
          <t xml:space="preserve">|
|
</t>
        </is>
      </c>
      <c r="BE105" t="inlineStr">
        <is>
          <t>az üvegházhatású gázok &lt;a href="https://iate.europa.eu/entry/result/840879/hu" target="_blank"&gt;nyelők&lt;/a&gt; általi kivonása a légkörből</t>
        </is>
      </c>
      <c r="BF105" s="2" t="inlineStr">
        <is>
          <t>assorbimento di gas a effetto serra|
assorbimento</t>
        </is>
      </c>
      <c r="BG105" s="2" t="inlineStr">
        <is>
          <t>3|
3</t>
        </is>
      </c>
      <c r="BH105" s="2" t="inlineStr">
        <is>
          <t xml:space="preserve">|
</t>
        </is>
      </c>
      <c r="BI105" t="inlineStr">
        <is>
          <t>attività di riduzione del gas a effetto serra nell'atmosfera mediante l’incremento di &lt;a href="https://iate.europa.eu/entry/result/840879/en-it" target="_blank"&gt;pozzi&lt;/a&gt; in grado di assorbire i gas</t>
        </is>
      </c>
      <c r="BJ105" s="2" t="inlineStr">
        <is>
          <t>absorbavimas|
ŠESD absorbavimas|
šiltnamio efektą sukeliančių dujų absorbavimas|
šalinimas absorbentais</t>
        </is>
      </c>
      <c r="BK105" s="2" t="inlineStr">
        <is>
          <t>3|
3|
3|
3</t>
        </is>
      </c>
      <c r="BL105" s="2" t="inlineStr">
        <is>
          <t xml:space="preserve">|
|
preferred|
</t>
        </is>
      </c>
      <c r="BM105" t="inlineStr">
        <is>
          <t>šiltnamio efektą sukeliančių dujų šalinimas iš atmosferos absorbentais</t>
        </is>
      </c>
      <c r="BN105" s="2" t="inlineStr">
        <is>
          <t>siltumnīcefekta gāzu piesaistījumi|
siltumnīcefekta gāzu piesaiste|
piesaistījums|
piesaiste</t>
        </is>
      </c>
      <c r="BO105" s="2" t="inlineStr">
        <is>
          <t>3|
3|
3|
3</t>
        </is>
      </c>
      <c r="BP105" s="2" t="inlineStr">
        <is>
          <t xml:space="preserve">|
|
|
</t>
        </is>
      </c>
      <c r="BQ105" t="inlineStr">
        <is>
          <t>siltumnīcefekta gāzu antropogēna piesaiste no atmosfēras piesaistītājos</t>
        </is>
      </c>
      <c r="BR105" s="2" t="inlineStr">
        <is>
          <t>assorbiment ta' gassijiet serra|
assorbiment</t>
        </is>
      </c>
      <c r="BS105" s="2" t="inlineStr">
        <is>
          <t>3|
3</t>
        </is>
      </c>
      <c r="BT105" s="2" t="inlineStr">
        <is>
          <t xml:space="preserve">|
</t>
        </is>
      </c>
      <c r="BU105" t="inlineStr">
        <is>
          <t>l-assorbiment minn bjar (&lt;a href="/entry/result/840879/all" id="ENTRY_TO_ENTRY_CONVERTER" target="_blank"&gt;IATE:840879&lt;/a&gt;) ta' gassijiet serra mill-atmosfera</t>
        </is>
      </c>
      <c r="BV105" s="2" t="inlineStr">
        <is>
          <t>verwijdering van broeikasgassen|
verwijdering|
broeikasgasverwijdering</t>
        </is>
      </c>
      <c r="BW105" s="2" t="inlineStr">
        <is>
          <t>3|
3|
3</t>
        </is>
      </c>
      <c r="BX105" s="2" t="inlineStr">
        <is>
          <t xml:space="preserve">|
|
</t>
        </is>
      </c>
      <c r="BY105" t="inlineStr">
        <is>
          <t>verwijdering van broeikasgassen uit de atmosfeer via &lt;a href="https://iate.europa.eu/entry/result/840879/nl" target="_blank"&gt;putten&lt;/a&gt;</t>
        </is>
      </c>
      <c r="BZ105" s="2" t="inlineStr">
        <is>
          <t>usuwanie|
usuwanie gazów cieplarnianych</t>
        </is>
      </c>
      <c r="CA105" s="2" t="inlineStr">
        <is>
          <t>3|
3</t>
        </is>
      </c>
      <c r="CB105" s="2" t="inlineStr">
        <is>
          <t xml:space="preserve">preferred|
</t>
        </is>
      </c>
      <c r="CC105" t="inlineStr">
        <is>
          <t>usuwanie gazów cieplarnianych z atmosfery przez &lt;a href="https://iate.europa.eu/entry/result/840879/pl" target="_blank"&gt;pochłaniacze&lt;/a&gt;</t>
        </is>
      </c>
      <c r="CD105" s="2" t="inlineStr">
        <is>
          <t>remoção de gases com efeito de estufa|
remoção</t>
        </is>
      </c>
      <c r="CE105" s="2" t="inlineStr">
        <is>
          <t>3|
3</t>
        </is>
      </c>
      <c r="CF105" s="2" t="inlineStr">
        <is>
          <t xml:space="preserve">|
</t>
        </is>
      </c>
      <c r="CG105" t="inlineStr">
        <is>
          <t>sequestro de gases com efeito de estufa da atmosfera através de sumidouros [ &lt;a href="/entry/result/840879/all" id="ENTRY_TO_ENTRY_CONVERTER" target="_blank"&gt;IATE:840879&lt;/a&gt; ] florestais ou agrícolas.</t>
        </is>
      </c>
      <c r="CH105" s="2" t="inlineStr">
        <is>
          <t>eliminare de către absorbanți a gazelor cu efect de seră|
eliminare de către absorbanți|
absorbție|
absorpție a gazelor cu efect de seră</t>
        </is>
      </c>
      <c r="CI105" s="2" t="inlineStr">
        <is>
          <t>3|
3|
3|
3</t>
        </is>
      </c>
      <c r="CJ105" s="2" t="inlineStr">
        <is>
          <t xml:space="preserve">|
|
|
</t>
        </is>
      </c>
      <c r="CK105" t="inlineStr">
        <is>
          <t>eliminare antropică a gazelor cu efect
de seră din atmosferă de către &lt;a href="https://iate.europa.eu/entry/result/840879/ro" target="_blank"&gt;absorbanți&lt;/a&gt;</t>
        </is>
      </c>
      <c r="CL105" s="2" t="inlineStr">
        <is>
          <t>odstraňovanie|
odstraňovanie pomocou záchytov|
odstraňovanie emisií skleníkových plynov|
odstraňovanie záchytmi</t>
        </is>
      </c>
      <c r="CM105" s="2" t="inlineStr">
        <is>
          <t>3|
3|
3|
3</t>
        </is>
      </c>
      <c r="CN105" s="2" t="inlineStr">
        <is>
          <t xml:space="preserve">|
|
|
</t>
        </is>
      </c>
      <c r="CO105" t="inlineStr">
        <is>
          <t>odstraňovanie skleníkových plynov z atmosféry pomocou &lt;a href="https://iate.europa.eu/entry/result/840879/sk" target="_blank"&gt;záchytov&lt;/a&gt;</t>
        </is>
      </c>
      <c r="CP105" s="2" t="inlineStr">
        <is>
          <t>odvzem|
odvzem toplogrednih plinov</t>
        </is>
      </c>
      <c r="CQ105" s="2" t="inlineStr">
        <is>
          <t>3|
3</t>
        </is>
      </c>
      <c r="CR105" s="2" t="inlineStr">
        <is>
          <t xml:space="preserve">|
</t>
        </is>
      </c>
      <c r="CS105" t="inlineStr">
        <is>
          <t>antropogeni odvzem toplogrednih plinov po &lt;a href="https://iate.europa.eu/entry/result/840879/sl" target="_blank"&gt;ponorih&lt;/a&gt;</t>
        </is>
      </c>
      <c r="CT105" s="2" t="inlineStr">
        <is>
          <t>upptag|
upptag av växthusgaser</t>
        </is>
      </c>
      <c r="CU105" s="2" t="inlineStr">
        <is>
          <t>3|
3</t>
        </is>
      </c>
      <c r="CV105" s="2" t="inlineStr">
        <is>
          <t xml:space="preserve">|
</t>
        </is>
      </c>
      <c r="CW105" t="inlineStr">
        <is>
          <t>upptag av växthusgaser från atmosfären i sänkor</t>
        </is>
      </c>
    </row>
    <row r="106">
      <c r="A106" s="1" t="str">
        <f>HYPERLINK("https://iate.europa.eu/entry/result/1413420/all", "1413420")</f>
        <v>1413420</v>
      </c>
      <c r="B106" t="inlineStr">
        <is>
          <t>ENERGY</t>
        </is>
      </c>
      <c r="C106" t="inlineStr">
        <is>
          <t>ENERGY|coal and mining industries|coal industry</t>
        </is>
      </c>
      <c r="D106" t="inlineStr">
        <is>
          <t>yes</t>
        </is>
      </c>
      <c r="E106" t="inlineStr">
        <is>
          <t/>
        </is>
      </c>
      <c r="F106" s="2" t="inlineStr">
        <is>
          <t>битуминозни въглища|
черни въглища</t>
        </is>
      </c>
      <c r="G106" s="2" t="inlineStr">
        <is>
          <t>3|
3</t>
        </is>
      </c>
      <c r="H106" s="2" t="inlineStr">
        <is>
          <t xml:space="preserve">|
</t>
        </is>
      </c>
      <c r="I106" t="inlineStr">
        <is>
          <t/>
        </is>
      </c>
      <c r="J106" s="2" t="inlineStr">
        <is>
          <t>bituminózní uhlí</t>
        </is>
      </c>
      <c r="K106" s="2" t="inlineStr">
        <is>
          <t>3</t>
        </is>
      </c>
      <c r="L106" s="2" t="inlineStr">
        <is>
          <t/>
        </is>
      </c>
      <c r="M106" t="inlineStr">
        <is>
          <t>uhlí s vyšším obsahem těkavých látek, než má antracit (více než 10 %), a nižším obsahem uhlíku (méně než 90 % pevného uhlíku)</t>
        </is>
      </c>
      <c r="N106" s="2" t="inlineStr">
        <is>
          <t>fede kul|
bituminøst kul|
dampkul</t>
        </is>
      </c>
      <c r="O106" s="2" t="inlineStr">
        <is>
          <t>2|
3|
3</t>
        </is>
      </c>
      <c r="P106" s="2" t="inlineStr">
        <is>
          <t xml:space="preserve">|
|
</t>
        </is>
      </c>
      <c r="Q106" t="inlineStr">
        <is>
          <t>&lt;a href="https://iate.europa.eu/entry/result/1377126/da" target="_blank"&gt;kokskul&lt;/a&gt; og andet kul, som har et højere indhold af flygtige stoffer end &lt;a href="https://iate.europa.eu/entry/result/1377697/da" target="_blank"&gt;antracit&lt;/a&gt; (over 10 %) og et lavere karbonindhold (under 90 % fast karbon)</t>
        </is>
      </c>
      <c r="R106" s="2" t="inlineStr">
        <is>
          <t>Fettkohle|
bituminöse Kohle</t>
        </is>
      </c>
      <c r="S106" s="2" t="inlineStr">
        <is>
          <t>3|
3</t>
        </is>
      </c>
      <c r="T106" s="2" t="inlineStr">
        <is>
          <t xml:space="preserve">|
</t>
        </is>
      </c>
      <c r="U106" t="inlineStr">
        <is>
          <t>dichte Kohle, für gewöhnlich schwarz, manchmal dunkelbraun, oft mit gut erkennbaren hellen und matten Streifen, die überwiegend als Brennstoff in der Energieerzeugung genutzt wird</t>
        </is>
      </c>
      <c r="V106" s="2" t="inlineStr">
        <is>
          <t>πισσoύχoς άvθρακας|
ασφαλτούχος άνθρακας|
λιθάνθρακας</t>
        </is>
      </c>
      <c r="W106" s="2" t="inlineStr">
        <is>
          <t>3|
3|
3</t>
        </is>
      </c>
      <c r="X106" s="2" t="inlineStr">
        <is>
          <t xml:space="preserve">|
|
</t>
        </is>
      </c>
      <c r="Y106" t="inlineStr">
        <is>
          <t>ιζηματογενές πέτρωμα μαύρου χρώματος σκληρής υφής το οποίο σχηματίζεται από την ενανθράκωση φυτικής ύλης μέσα στη Γη και του οποίου το βασικό συστατικό είναι ο άνθρακας (50% του βάρους και άνω του 70% του όγκου του πετρώματος)</t>
        </is>
      </c>
      <c r="Z106" s="2" t="inlineStr">
        <is>
          <t>soft coal|
black coal|
steam coal|
bituminous coal</t>
        </is>
      </c>
      <c r="AA106" s="2" t="inlineStr">
        <is>
          <t>3|
1|
3|
3</t>
        </is>
      </c>
      <c r="AB106" s="2" t="inlineStr">
        <is>
          <t xml:space="preserve">|
|
admitted|
</t>
        </is>
      </c>
      <c r="AC106" t="inlineStr">
        <is>
          <t>coal category that encompasses &lt;i&gt;&lt;a href="https://iate.europa.eu/entry/result/1377697/en" target="_blank"&gt;'anthracite'&lt;/a&gt;&lt;/i&gt;, &lt;i&gt;&lt;a href="https://iate.europa.eu/entry/result/1377126/en" target="_blank"&gt;'coking coal'&lt;/a&gt;&lt;/i&gt; and &lt;i&gt;&lt;a href="https://iate.europa.eu/entry/result/3556954/en" target="_blank"&gt;'other bituminous coal'&lt;/a&gt;&lt;/i&gt;</t>
        </is>
      </c>
      <c r="AD106" s="2" t="inlineStr">
        <is>
          <t>carbón bituminoso|
carbón graso</t>
        </is>
      </c>
      <c r="AE106" s="2" t="inlineStr">
        <is>
          <t>3|
2</t>
        </is>
      </c>
      <c r="AF106" s="2" t="inlineStr">
        <is>
          <t xml:space="preserve">|
</t>
        </is>
      </c>
      <c r="AG106" t="inlineStr">
        <is>
          <t>Carbón estratificado de rango medio alto, cuyas vitrinitas funden y dan coque si se calienta, en ausencia de aire, por encima de 400 ºC. Su contenido en carbono es superior al 69 % y en volátiles al 14.</t>
        </is>
      </c>
      <c r="AH106" s="2" t="inlineStr">
        <is>
          <t>bituminoosne kivisüsi</t>
        </is>
      </c>
      <c r="AI106" s="2" t="inlineStr">
        <is>
          <t>3</t>
        </is>
      </c>
      <c r="AJ106" s="2" t="inlineStr">
        <is>
          <t/>
        </is>
      </c>
      <c r="AK106" t="inlineStr">
        <is>
          <t>suurema niiskusesisalduse ja madalama süsinikusisaldusega kivisöe liik</t>
        </is>
      </c>
      <c r="AL106" s="2" t="inlineStr">
        <is>
          <t>bituminen hiili|
höyryhiili</t>
        </is>
      </c>
      <c r="AM106" s="2" t="inlineStr">
        <is>
          <t>3|
3</t>
        </is>
      </c>
      <c r="AN106" s="2" t="inlineStr">
        <is>
          <t xml:space="preserve">|
</t>
        </is>
      </c>
      <c r="AO106" t="inlineStr">
        <is>
          <t>paisuuntumaton hiili, jonka lämpöarvo on yli 23 865 kJ/kg (sisältää kosteuden mutteituhkaa)</t>
        </is>
      </c>
      <c r="AP106" s="2" t="inlineStr">
        <is>
          <t>charbon bitumineux</t>
        </is>
      </c>
      <c r="AQ106" s="2" t="inlineStr">
        <is>
          <t>3</t>
        </is>
      </c>
      <c r="AR106" s="2" t="inlineStr">
        <is>
          <t/>
        </is>
      </c>
      <c r="AS106" t="inlineStr">
        <is>
          <t>charbon à teneur en matières volatiles plus élevée que celle de l'&lt;a href="https://iate.europa.eu/entry/result/1377697/fr" target="_blank"&gt;anthracite&lt;/a&gt; (plus de 10%) et à teneur en carbone plus faible (moins de 90% de carbone fixe)</t>
        </is>
      </c>
      <c r="AT106" s="2" t="inlineStr">
        <is>
          <t>gual biotúmanach</t>
        </is>
      </c>
      <c r="AU106" s="2" t="inlineStr">
        <is>
          <t>3</t>
        </is>
      </c>
      <c r="AV106" s="2" t="inlineStr">
        <is>
          <t/>
        </is>
      </c>
      <c r="AW106" t="inlineStr">
        <is>
          <t/>
        </is>
      </c>
      <c r="AX106" s="2" t="inlineStr">
        <is>
          <t>bitumenski kameni ugljen</t>
        </is>
      </c>
      <c r="AY106" s="2" t="inlineStr">
        <is>
          <t>3</t>
        </is>
      </c>
      <c r="AZ106" s="2" t="inlineStr">
        <is>
          <t/>
        </is>
      </c>
      <c r="BA106" t="inlineStr">
        <is>
          <t/>
        </is>
      </c>
      <c r="BB106" s="2" t="inlineStr">
        <is>
          <t>feketekőszén|
feketeszén|
bitumenes kőszén</t>
        </is>
      </c>
      <c r="BC106" s="2" t="inlineStr">
        <is>
          <t>3|
3|
3</t>
        </is>
      </c>
      <c r="BD106" s="2" t="inlineStr">
        <is>
          <t xml:space="preserve">|
|
</t>
        </is>
      </c>
      <c r="BE106" t="inlineStr">
        <is>
          <t/>
        </is>
      </c>
      <c r="BF106" s="2" t="inlineStr">
        <is>
          <t>carbone bituminoso|
carbone per caldaie|
carbone da vapore|
litantrace bituminoso</t>
        </is>
      </c>
      <c r="BG106" s="2" t="inlineStr">
        <is>
          <t>3|
3|
3|
3</t>
        </is>
      </c>
      <c r="BH106" s="2" t="inlineStr">
        <is>
          <t xml:space="preserve">|
|
|
</t>
        </is>
      </c>
      <c r="BI106" t="inlineStr">
        <is>
          <t>carbone per antonomasia, quello più comunemente utilizzato per la produzione di energia elettrica, che si presenta denso, nero e tenero, spesso caratterizzato dall’avere delle evidenti bande di materiale lucente</t>
        </is>
      </c>
      <c r="BJ106" s="2" t="inlineStr">
        <is>
          <t>bituminės anglys</t>
        </is>
      </c>
      <c r="BK106" s="2" t="inlineStr">
        <is>
          <t>3</t>
        </is>
      </c>
      <c r="BL106" s="2" t="inlineStr">
        <is>
          <t/>
        </is>
      </c>
      <c r="BM106" t="inlineStr">
        <is>
          <t>akmens anglys, turinčios daug bitumų</t>
        </is>
      </c>
      <c r="BN106" s="2" t="inlineStr">
        <is>
          <t>bitumenogles</t>
        </is>
      </c>
      <c r="BO106" s="2" t="inlineStr">
        <is>
          <t>3</t>
        </is>
      </c>
      <c r="BP106" s="2" t="inlineStr">
        <is>
          <t/>
        </is>
      </c>
      <c r="BQ106" t="inlineStr">
        <is>
          <t>ogles ar augstāku gaistošo vielu īpatsvaru (vairāk nekā 10 %) un mazāku oglekļa saturu (mazāk nekā 90 %) nekā antracītam</t>
        </is>
      </c>
      <c r="BR106" s="2" t="inlineStr">
        <is>
          <t>faħam bituminuż</t>
        </is>
      </c>
      <c r="BS106" s="2" t="inlineStr">
        <is>
          <t>3</t>
        </is>
      </c>
      <c r="BT106" s="2" t="inlineStr">
        <is>
          <t/>
        </is>
      </c>
      <c r="BU106" t="inlineStr">
        <is>
          <t>faħam bi kwantità ogħla ta' materja volatili (aktar minn 10%) u kontenut ta' karbonju iktar baxx (inqas minn 90% ta' karbonju fiss) mill-antraċit</t>
        </is>
      </c>
      <c r="BV106" s="2" t="inlineStr">
        <is>
          <t>bitumineuze steenkool|
vetkool</t>
        </is>
      </c>
      <c r="BW106" s="2" t="inlineStr">
        <is>
          <t>3|
3</t>
        </is>
      </c>
      <c r="BX106" s="2" t="inlineStr">
        <is>
          <t xml:space="preserve">|
</t>
        </is>
      </c>
      <c r="BY106" t="inlineStr">
        <is>
          <t>kolencategorie die '&lt;a href="https://iate.europa.eu/entry/result/1377697/nl" target="_blank"&gt;antraciet&lt;/a&gt;', '&lt;a href="https://iate.europa.eu/entry/result/1377126/nl" target="_blank"&gt;cokeskool&lt;/a&gt;' en 'andere bitumineuze kool' omvat</t>
        </is>
      </c>
      <c r="BZ106" s="2" t="inlineStr">
        <is>
          <t>węgiel bitumiczny|
węgiel bitumiczny gazowopłomienny</t>
        </is>
      </c>
      <c r="CA106" s="2" t="inlineStr">
        <is>
          <t>3|
3</t>
        </is>
      </c>
      <c r="CB106" s="2" t="inlineStr">
        <is>
          <t xml:space="preserve">|
</t>
        </is>
      </c>
      <c r="CC106" t="inlineStr">
        <is>
          <t>rodzaj węgla (kamiennego lub brunatnego) o wysokiej zawartości części lotnych – tzw. bitumów</t>
        </is>
      </c>
      <c r="CD106" s="2" t="inlineStr">
        <is>
          <t>carvão betuminoso</t>
        </is>
      </c>
      <c r="CE106" s="2" t="inlineStr">
        <is>
          <t>3</t>
        </is>
      </c>
      <c r="CF106" s="2" t="inlineStr">
        <is>
          <t/>
        </is>
      </c>
      <c r="CG106" t="inlineStr">
        <is>
          <t/>
        </is>
      </c>
      <c r="CH106" s="2" t="inlineStr">
        <is>
          <t>cărbune bituminos|
huilă bituminoasă</t>
        </is>
      </c>
      <c r="CI106" s="2" t="inlineStr">
        <is>
          <t>3|
3</t>
        </is>
      </c>
      <c r="CJ106" s="2" t="inlineStr">
        <is>
          <t xml:space="preserve">|
</t>
        </is>
      </c>
      <c r="CK106" t="inlineStr">
        <is>
          <t>cărbune caracterizat printr-un conținut mai ridicat de materii volatile (mai mult de 10 %) și un conținut mai mic de carbon (mai puțin de 90 % carbon fix) decât antracitul</t>
        </is>
      </c>
      <c r="CL106" s="2" t="inlineStr">
        <is>
          <t>bituminózne uhlie</t>
        </is>
      </c>
      <c r="CM106" s="2" t="inlineStr">
        <is>
          <t>3</t>
        </is>
      </c>
      <c r="CN106" s="2" t="inlineStr">
        <is>
          <t/>
        </is>
      </c>
      <c r="CO106" t="inlineStr">
        <is>
          <t>uhlie vysokej kvality, ktorého spalné teplo je väčšie než 24 000 kJ/kg</t>
        </is>
      </c>
      <c r="CP106" s="2" t="inlineStr">
        <is>
          <t>črni premog|
bituminozni premog</t>
        </is>
      </c>
      <c r="CQ106" s="2" t="inlineStr">
        <is>
          <t>2|
3</t>
        </is>
      </c>
      <c r="CR106" s="2" t="inlineStr">
        <is>
          <t xml:space="preserve">|
</t>
        </is>
      </c>
      <c r="CS106" t="inlineStr">
        <is>
          <t>premog z večjo vsebnostjo hlapne snovi kot pri antracitu (več kot 10 %) in manjšo vsebnostjo ogljika (manj kot 90 % vezanega ogljika)</t>
        </is>
      </c>
      <c r="CT106" s="2" t="inlineStr">
        <is>
          <t>bituminöst kol|
stenkol</t>
        </is>
      </c>
      <c r="CU106" s="2" t="inlineStr">
        <is>
          <t>3|
3</t>
        </is>
      </c>
      <c r="CV106" s="2" t="inlineStr">
        <is>
          <t xml:space="preserve">|
</t>
        </is>
      </c>
      <c r="CW106" t="inlineStr">
        <is>
          <t>svart sedimentär bergart med en kolhalt på 84–91 % som utgör ett mellanstadium i omvandlingskedjan från torv via brunkol till antracit</t>
        </is>
      </c>
    </row>
    <row r="107">
      <c r="A107" s="1" t="str">
        <f>HYPERLINK("https://iate.europa.eu/entry/result/3567909/all", "3567909")</f>
        <v>3567909</v>
      </c>
      <c r="B107" t="inlineStr">
        <is>
          <t>ENVIRONMENT</t>
        </is>
      </c>
      <c r="C107" t="inlineStr">
        <is>
          <t>ENVIRONMENT|deterioration of the environment|pollution|atmospheric pollution</t>
        </is>
      </c>
      <c r="D107" t="inlineStr">
        <is>
          <t>yes</t>
        </is>
      </c>
      <c r="E107" t="inlineStr">
        <is>
          <t/>
        </is>
      </c>
      <c r="F107" s="2" t="inlineStr">
        <is>
          <t>замърсяване на въздуха|
атмосферно замърсяване</t>
        </is>
      </c>
      <c r="G107" s="2" t="inlineStr">
        <is>
          <t>3|
3</t>
        </is>
      </c>
      <c r="H107" s="2" t="inlineStr">
        <is>
          <t xml:space="preserve">|
</t>
        </is>
      </c>
      <c r="I107" t="inlineStr">
        <is>
          <t>въвеждането от човека, пряко или косвено, на вещества или енергия във въздушната среда, което носи след себе си вредни последствия от такъв характер, като заплаха за здравето на хората, нанасяне на щети върху живите ресурси, екосистемите и материалните ценности, а също така нанасяне на щети на ценности на ландшафта или пречки за други законни видове използване на околната среда</t>
        </is>
      </c>
      <c r="J107" s="2" t="inlineStr">
        <is>
          <t>znečištění ovzduší|
znečišťování ovzduší</t>
        </is>
      </c>
      <c r="K107" s="2" t="inlineStr">
        <is>
          <t>3|
3</t>
        </is>
      </c>
      <c r="L107" s="2" t="inlineStr">
        <is>
          <t xml:space="preserve">|
</t>
        </is>
      </c>
      <c r="M107" t="inlineStr">
        <is>
          <t>přítomnost jedné nebo více znečišťujících látek v ovzduší nebo vnášení těchto látek do ovzduší</t>
        </is>
      </c>
      <c r="N107" s="2" t="inlineStr">
        <is>
          <t>luftforurening|
forurening af atmosfæren</t>
        </is>
      </c>
      <c r="O107" s="2" t="inlineStr">
        <is>
          <t>3|
3</t>
        </is>
      </c>
      <c r="P107" s="2" t="inlineStr">
        <is>
          <t xml:space="preserve">|
</t>
        </is>
      </c>
      <c r="Q107" t="inlineStr">
        <is>
          <t>Luftforurening kan bedst beskrives som det forhold, at nogle stoffer optræder i ubekvemme koncentrationer på uheldige steder, idet selv naturlig, "ren" luft indeholder de fleste af de stoffer, som kan betragtes som forureninger. Naturlige kilder er fx vulkanudbrud, skovbrande og nedbrydning af organisk materiale.</t>
        </is>
      </c>
      <c r="R107" s="2" t="inlineStr">
        <is>
          <t>Luftverschmutzung|
Luftverunreinigung</t>
        </is>
      </c>
      <c r="S107" s="2" t="inlineStr">
        <is>
          <t>3|
3</t>
        </is>
      </c>
      <c r="T107" s="2" t="inlineStr">
        <is>
          <t xml:space="preserve">|
</t>
        </is>
      </c>
      <c r="U107" t="inlineStr">
        <is>
          <t>atmosphärische Schadstoffbelastung</t>
        </is>
      </c>
      <c r="V107" s="2" t="inlineStr">
        <is>
          <t>ατμοσφαιρική ρύπανση</t>
        </is>
      </c>
      <c r="W107" s="2" t="inlineStr">
        <is>
          <t>3</t>
        </is>
      </c>
      <c r="X107" s="2" t="inlineStr">
        <is>
          <t/>
        </is>
      </c>
      <c r="Y107" t="inlineStr">
        <is>
          <t/>
        </is>
      </c>
      <c r="Z107" s="2" t="inlineStr">
        <is>
          <t>atmospheric pollution|
air pollution</t>
        </is>
      </c>
      <c r="AA107" s="2" t="inlineStr">
        <is>
          <t>3|
3</t>
        </is>
      </c>
      <c r="AB107" s="2" t="inlineStr">
        <is>
          <t>|
preferred</t>
        </is>
      </c>
      <c r="AC107" t="inlineStr">
        <is>
          <t>contamination of the indoor or outdoor environment by any chemical, physical or biological agent that modifies the natural characteristics of the atmosphere</t>
        </is>
      </c>
      <c r="AD107" s="2" t="inlineStr">
        <is>
          <t>contaminación atmosférica</t>
        </is>
      </c>
      <c r="AE107" s="2" t="inlineStr">
        <is>
          <t>3</t>
        </is>
      </c>
      <c r="AF107" s="2" t="inlineStr">
        <is>
          <t/>
        </is>
      </c>
      <c r="AG107" t="inlineStr">
        <is>
          <t>Se entiende por contaminación atmosférica a la presencia en el aire de materias o formas de energía que implican riesgo, daño o molestia grave para las personas y bienes de cualquier naturaleza, así como que puedan atacar a distintos materiales, reducir la visibilidad o producir olores desagradables.</t>
        </is>
      </c>
      <c r="AH107" s="2" t="inlineStr">
        <is>
          <t>õhusaaste</t>
        </is>
      </c>
      <c r="AI107" s="2" t="inlineStr">
        <is>
          <t>3</t>
        </is>
      </c>
      <c r="AJ107" s="2" t="inlineStr">
        <is>
          <t/>
        </is>
      </c>
      <c r="AK107" t="inlineStr">
        <is>
          <t/>
        </is>
      </c>
      <c r="AL107" s="2" t="inlineStr">
        <is>
          <t>ilman saastuminen|
ilman pilaantuminen</t>
        </is>
      </c>
      <c r="AM107" s="2" t="inlineStr">
        <is>
          <t>3|
3</t>
        </is>
      </c>
      <c r="AN107" s="2" t="inlineStr">
        <is>
          <t xml:space="preserve">|
</t>
        </is>
      </c>
      <c r="AO107" t="inlineStr">
        <is>
          <t>ihmisen toiminnasta johtuva ilman koostumuksen tai sen ominaisuuksien muuttuminen, joka välittömästi tai välillisesti aiheuttaa haittaa terveydelle sekä luonnolle ja sen toiminnoille tai vähentää viihtyisyyttä</t>
        </is>
      </c>
      <c r="AP107" s="2" t="inlineStr">
        <is>
          <t>pollution atmosphérique|
pollution de l'air</t>
        </is>
      </c>
      <c r="AQ107" s="2" t="inlineStr">
        <is>
          <t>3|
3</t>
        </is>
      </c>
      <c r="AR107" s="2" t="inlineStr">
        <is>
          <t xml:space="preserve">|
</t>
        </is>
      </c>
      <c r="AS107" t="inlineStr">
        <is>
          <t>contamination de l’environnement intérieur ou extérieur par un agent chimique, physique ou biologique qui modifie les caractéristiques naturelles de l’atmosphère</t>
        </is>
      </c>
      <c r="AT107" s="2" t="inlineStr">
        <is>
          <t>truailliú aeir|
aerthruailliú</t>
        </is>
      </c>
      <c r="AU107" s="2" t="inlineStr">
        <is>
          <t>3|
3</t>
        </is>
      </c>
      <c r="AV107" s="2" t="inlineStr">
        <is>
          <t xml:space="preserve">|
</t>
        </is>
      </c>
      <c r="AW107" t="inlineStr">
        <is>
          <t/>
        </is>
      </c>
      <c r="AX107" s="2" t="inlineStr">
        <is>
          <t>onečišćenje zraka</t>
        </is>
      </c>
      <c r="AY107" s="2" t="inlineStr">
        <is>
          <t>4</t>
        </is>
      </c>
      <c r="AZ107" s="2" t="inlineStr">
        <is>
          <t/>
        </is>
      </c>
      <c r="BA107" t="inlineStr">
        <is>
          <t/>
        </is>
      </c>
      <c r="BB107" s="2" t="inlineStr">
        <is>
          <t>légszennyezés|
levegőszennyezés|
légszennyezettség</t>
        </is>
      </c>
      <c r="BC107" s="2" t="inlineStr">
        <is>
          <t>4|
4|
4</t>
        </is>
      </c>
      <c r="BD107" s="2" t="inlineStr">
        <is>
          <t xml:space="preserve">preferred|
|
</t>
        </is>
      </c>
      <c r="BE107" t="inlineStr">
        <is>
          <t>üzemanyag égetése, valamint vegyi és ipari folyamatok és nukleáris robbanás okozta szennyezés, amely az atmoszféra nagy mennyiségű gáz-, por- és sugárzástartalmával jellemezhető</t>
        </is>
      </c>
      <c r="BF107" s="2" t="inlineStr">
        <is>
          <t>inquinamento dell'aria|
inquinamento atmosferico</t>
        </is>
      </c>
      <c r="BG107" s="2" t="inlineStr">
        <is>
          <t>3|
2</t>
        </is>
      </c>
      <c r="BH107" s="2" t="inlineStr">
        <is>
          <t xml:space="preserve">|
</t>
        </is>
      </c>
      <c r="BI107" t="inlineStr">
        <is>
          <t/>
        </is>
      </c>
      <c r="BJ107" s="2" t="inlineStr">
        <is>
          <t>oro tarša|
atmosferos tarša</t>
        </is>
      </c>
      <c r="BK107" s="2" t="inlineStr">
        <is>
          <t>3|
3</t>
        </is>
      </c>
      <c r="BL107" s="2" t="inlineStr">
        <is>
          <t xml:space="preserve">preferred|
</t>
        </is>
      </c>
      <c r="BM107" t="inlineStr">
        <is>
          <t>žmogaus veiklos sukeltas tiesioginis ar netiesioginis medžiagų ar energijos išmetimas į atmosferos orą, darantis poveikį žmonių sveikatai, žalą gyvosios gamtos ištekliams ir ekosistemoms</t>
        </is>
      </c>
      <c r="BN107" s="2" t="inlineStr">
        <is>
          <t>gaisa piesārņojums</t>
        </is>
      </c>
      <c r="BO107" s="2" t="inlineStr">
        <is>
          <t>3</t>
        </is>
      </c>
      <c r="BP107" s="2" t="inlineStr">
        <is>
          <t/>
        </is>
      </c>
      <c r="BQ107" t="inlineStr">
        <is>
          <t>gaisu piesārņojošas vielas koncentrācija gaisā (telpās vai ārā), kas ir izmainījusi atmosfēras dabīgās īpašības</t>
        </is>
      </c>
      <c r="BR107" s="2" t="inlineStr">
        <is>
          <t>tniġġis tal-arja</t>
        </is>
      </c>
      <c r="BS107" s="2" t="inlineStr">
        <is>
          <t>3</t>
        </is>
      </c>
      <c r="BT107" s="2" t="inlineStr">
        <is>
          <t/>
        </is>
      </c>
      <c r="BU107" t="inlineStr">
        <is>
          <t>kontaminazzjoni tal-ambjent ta' ġewwa jew ta' barra permezz ta' xi aġent kimiku, fiżiku jew bijoloġiku li jbiddel il-karatteristiċi naturali tal-atmosfera</t>
        </is>
      </c>
      <c r="BV107" s="2" t="inlineStr">
        <is>
          <t>luchtverontreiniging</t>
        </is>
      </c>
      <c r="BW107" s="2" t="inlineStr">
        <is>
          <t>3</t>
        </is>
      </c>
      <c r="BX107" s="2" t="inlineStr">
        <is>
          <t/>
        </is>
      </c>
      <c r="BY107" t="inlineStr">
        <is>
          <t/>
        </is>
      </c>
      <c r="BZ107" s="2" t="inlineStr">
        <is>
          <t>zanieczyszczenie powietrza</t>
        </is>
      </c>
      <c r="CA107" s="2" t="inlineStr">
        <is>
          <t>3</t>
        </is>
      </c>
      <c r="CB107" s="2" t="inlineStr">
        <is>
          <t/>
        </is>
      </c>
      <c r="CC107" t="inlineStr">
        <is>
          <t>wszelkie skażenie powietrza przez substancje, które są szkodliwe dla zdrowia lub niebezpieczne z innych przyczyn, bez względu na ich postać fizyczną</t>
        </is>
      </c>
      <c r="CD107" s="2" t="inlineStr">
        <is>
          <t>poluição atmosférica|
poluição do ar</t>
        </is>
      </c>
      <c r="CE107" s="2" t="inlineStr">
        <is>
          <t>3|
3</t>
        </is>
      </c>
      <c r="CF107" s="2" t="inlineStr">
        <is>
          <t xml:space="preserve">|
</t>
        </is>
      </c>
      <c r="CG107" t="inlineStr">
        <is>
          <t/>
        </is>
      </c>
      <c r="CH107" s="2" t="inlineStr">
        <is>
          <t>poluare atmosferică|
poluarea aerului</t>
        </is>
      </c>
      <c r="CI107" s="2" t="inlineStr">
        <is>
          <t>3|
3</t>
        </is>
      </c>
      <c r="CJ107" s="2" t="inlineStr">
        <is>
          <t xml:space="preserve">|
</t>
        </is>
      </c>
      <c r="CK107" t="inlineStr">
        <is>
          <t/>
        </is>
      </c>
      <c r="CL107" s="2" t="inlineStr">
        <is>
          <t>znečistenie ovzdušia</t>
        </is>
      </c>
      <c r="CM107" s="2" t="inlineStr">
        <is>
          <t>3</t>
        </is>
      </c>
      <c r="CN107" s="2" t="inlineStr">
        <is>
          <t/>
        </is>
      </c>
      <c r="CO107" t="inlineStr">
        <is>
          <t>stav atmosféry, keď sú v ovzduší prítomné zložky na kratší alebo dlhší čas nepriaznivo ovplyvňujúce životné prostredie</t>
        </is>
      </c>
      <c r="CP107" s="2" t="inlineStr">
        <is>
          <t>onesnaženost zraka|
onesnaževanje zraka</t>
        </is>
      </c>
      <c r="CQ107" s="2" t="inlineStr">
        <is>
          <t>3|
3</t>
        </is>
      </c>
      <c r="CR107" s="2" t="inlineStr">
        <is>
          <t xml:space="preserve">|
</t>
        </is>
      </c>
      <c r="CS107" t="inlineStr">
        <is>
          <t/>
        </is>
      </c>
      <c r="CT107" s="2" t="inlineStr">
        <is>
          <t>luftförorening</t>
        </is>
      </c>
      <c r="CU107" s="2" t="inlineStr">
        <is>
          <t>3</t>
        </is>
      </c>
      <c r="CV107" s="2" t="inlineStr">
        <is>
          <t/>
        </is>
      </c>
      <c r="CW107" t="inlineStr">
        <is>
          <t>skadliga eller andra icke önskvärda ämnen ieller organismer i luft</t>
        </is>
      </c>
    </row>
    <row r="108">
      <c r="A108" s="1" t="str">
        <f>HYPERLINK("https://iate.europa.eu/entry/result/879441/all", "879441")</f>
        <v>879441</v>
      </c>
      <c r="B108" t="inlineStr">
        <is>
          <t>INTERNATIONAL RELATIONS;EUROPEAN UNION</t>
        </is>
      </c>
      <c r="C108" t="inlineStr">
        <is>
          <t>INTERNATIONAL RELATIONS|international affairs|international agreement;EUROPEAN UNION|European construction|EU relations</t>
        </is>
      </c>
      <c r="D108" t="inlineStr">
        <is>
          <t>yes</t>
        </is>
      </c>
      <c r="E108" t="inlineStr">
        <is>
          <t/>
        </is>
      </c>
      <c r="F108" s="2" t="inlineStr">
        <is>
          <t>СПС|
споразумение за партньорство и сътрудничество</t>
        </is>
      </c>
      <c r="G108" s="2" t="inlineStr">
        <is>
          <t>3|
3</t>
        </is>
      </c>
      <c r="H108" s="2" t="inlineStr">
        <is>
          <t xml:space="preserve">|
</t>
        </is>
      </c>
      <c r="I108" t="inlineStr">
        <is>
          <t>споразумение с трета държава, с което се цели укрепване на демокрацията в нея и развиване на икономиката ѝ чрез сътрудничество в редица области и чрез политически диалог</t>
        </is>
      </c>
      <c r="J108" s="2" t="inlineStr">
        <is>
          <t>dohoda o partnerství a spolupráci</t>
        </is>
      </c>
      <c r="K108" s="2" t="inlineStr">
        <is>
          <t>3</t>
        </is>
      </c>
      <c r="L108" s="2" t="inlineStr">
        <is>
          <t/>
        </is>
      </c>
      <c r="M108" t="inlineStr">
        <is>
          <t>dohoda uzavřená mezi EU a třetími zeměmi, jejímž cílem je posílení demokracie a rozvoj hospodářství partnerských zemí prostřednictvím spolupráce v celé řadě oblastí a prostřednictvím politického dialogu</t>
        </is>
      </c>
      <c r="N108" s="2" t="inlineStr">
        <is>
          <t>partnerskabs- og samarbejdsaftale|
PCA|
PSA</t>
        </is>
      </c>
      <c r="O108" s="2" t="inlineStr">
        <is>
          <t>3|
3|
3</t>
        </is>
      </c>
      <c r="P108" s="2" t="inlineStr">
        <is>
          <t xml:space="preserve">|
|
</t>
        </is>
      </c>
      <c r="Q108" t="inlineStr">
        <is>
          <t>aftale med et tredjeland, som har til formål at styrke det pågældende lands demokrati og udvikle dets økonomi ved hjælp af samarbejde på en lang række områder og gennem politisk dialog</t>
        </is>
      </c>
      <c r="R108" s="2" t="inlineStr">
        <is>
          <t>PKA|
Abkommen über Partnerschaft und Zusammenarbeit|
Partnerschafts- und Kooperationsabkommen</t>
        </is>
      </c>
      <c r="S108" s="2" t="inlineStr">
        <is>
          <t>3|
3|
3</t>
        </is>
      </c>
      <c r="T108" s="2" t="inlineStr">
        <is>
          <t xml:space="preserve">|
|
</t>
        </is>
      </c>
      <c r="U108" t="inlineStr">
        <is>
          <t>Abkommen der EU mit einem Drittstaat zur Konsolidierung der Demokratie und Entwicklung der Wirtschaft</t>
        </is>
      </c>
      <c r="V108" s="2" t="inlineStr">
        <is>
          <t>ΣΕΣΣ|
συμφωνία εταιρικής σχέσης και συνεργασίας</t>
        </is>
      </c>
      <c r="W108" s="2" t="inlineStr">
        <is>
          <t>3|
3</t>
        </is>
      </c>
      <c r="X108" s="2" t="inlineStr">
        <is>
          <t xml:space="preserve">|
</t>
        </is>
      </c>
      <c r="Y108" t="inlineStr">
        <is>
          <t>νομικά δεσμευτική συμφωνία μεταξύ της ΕΕ και τρίτης χώρας, με την οποία η ΕΕ στηρίζει τη δημοκρατική και οικονομική ανάπτυξη της εν λόγω χώρας</t>
        </is>
      </c>
      <c r="Z108" s="2" t="inlineStr">
        <is>
          <t>Partnership and Co-operation Agreement|
Partnership and Cooperation Agreement|
PCA</t>
        </is>
      </c>
      <c r="AA108" s="2" t="inlineStr">
        <is>
          <t>1|
3|
3</t>
        </is>
      </c>
      <c r="AB108" s="2" t="inlineStr">
        <is>
          <t xml:space="preserve">|
|
</t>
        </is>
      </c>
      <c r="AC108" t="inlineStr">
        <is>
          <t>agreement with a third country aiming to strengthen its democracy and develop its economy through cooperation in a wide range of areas and through political dialogue</t>
        </is>
      </c>
      <c r="AD108" s="2" t="inlineStr">
        <is>
          <t>acuerdo de colaboración y cooperación|
ACC</t>
        </is>
      </c>
      <c r="AE108" s="2" t="inlineStr">
        <is>
          <t>4|
3</t>
        </is>
      </c>
      <c r="AF108" s="2" t="inlineStr">
        <is>
          <t xml:space="preserve">|
</t>
        </is>
      </c>
      <c r="AG108" t="inlineStr">
        <is>
          <t>&lt;p&gt;Acuerdo celebrado por la UE con un tercer país con el fin de consolidar en él la democracia y desarrollar su economía gracias a la cooperación en muy diversas materias y al mantenimiento de un diálogo político.&lt;/p&gt;</t>
        </is>
      </c>
      <c r="AH108" s="2" t="inlineStr">
        <is>
          <t>partnerlus- ja koostööleping</t>
        </is>
      </c>
      <c r="AI108" s="2" t="inlineStr">
        <is>
          <t>3</t>
        </is>
      </c>
      <c r="AJ108" s="2" t="inlineStr">
        <is>
          <t/>
        </is>
      </c>
      <c r="AK108" t="inlineStr">
        <is>
          <t>kolmanda riigiga sõlmitud leping, mille eesmärk on tugevdada demokraatiat ja riigi majandust laialdase koostöö ja poliitilise dialoogi kaudu</t>
        </is>
      </c>
      <c r="AL108" s="2" t="inlineStr">
        <is>
          <t>kumppanuus- ja yhteistyösopimus</t>
        </is>
      </c>
      <c r="AM108" s="2" t="inlineStr">
        <is>
          <t>3</t>
        </is>
      </c>
      <c r="AN108" s="2" t="inlineStr">
        <is>
          <t/>
        </is>
      </c>
      <c r="AO108" t="inlineStr">
        <is>
          <t>EU:n kolmannen maan kanssa tekemä sopimus sen demokratian ja talouden lujittamiseksi laaja-alaisen yhteistyön ja poliittisen vuoropuhelun kautta</t>
        </is>
      </c>
      <c r="AP108" s="2" t="inlineStr">
        <is>
          <t>accord de partenariat et de coopération|
APC</t>
        </is>
      </c>
      <c r="AQ108" s="2" t="inlineStr">
        <is>
          <t>3|
3</t>
        </is>
      </c>
      <c r="AR108" s="2" t="inlineStr">
        <is>
          <t xml:space="preserve">|
</t>
        </is>
      </c>
      <c r="AS108" t="inlineStr">
        <is>
          <t>accord de partenariat conclu avec un pays tiers et visant à fournir un cadre approprié au dialogue politique, à soutenir les efforts du pays partenaire pour consolider la démocratie et développer son économie, à accompagner sa transition vers une économie de marché et à promouvoir les échanges et les investissements, tout en jetant les bases d'une coopération dans les domaines législatif, économique, social, financier, scientifique civil, technologique et culturel</t>
        </is>
      </c>
      <c r="AT108" s="2" t="inlineStr">
        <is>
          <t>comhaontú comhpháirtíochta agus comhair|
comhaontú um chomhpháirtíocht agus um chomhar|
CCC</t>
        </is>
      </c>
      <c r="AU108" s="2" t="inlineStr">
        <is>
          <t>3|
3|
3</t>
        </is>
      </c>
      <c r="AV108" s="2" t="inlineStr">
        <is>
          <t xml:space="preserve">preferred|
|
</t>
        </is>
      </c>
      <c r="AW108" t="inlineStr">
        <is>
          <t/>
        </is>
      </c>
      <c r="AX108" s="2" t="inlineStr">
        <is>
          <t>sporazum o partnerstvu i suradnji</t>
        </is>
      </c>
      <c r="AY108" s="2" t="inlineStr">
        <is>
          <t>4</t>
        </is>
      </c>
      <c r="AZ108" s="2" t="inlineStr">
        <is>
          <t/>
        </is>
      </c>
      <c r="BA108" t="inlineStr">
        <is>
          <t>sporazum sklopljen s trećom zemljom s ciljem jačanja demokracije u toj zemlji i razvoja njezina gospodarstva putem političkog dijaloga i suradnje u širokom rasponu područja</t>
        </is>
      </c>
      <c r="BB108" s="2" t="inlineStr">
        <is>
          <t>partnerségi és együttműködési megállapodás|
PEM</t>
        </is>
      </c>
      <c r="BC108" s="2" t="inlineStr">
        <is>
          <t>3|
3</t>
        </is>
      </c>
      <c r="BD108" s="2" t="inlineStr">
        <is>
          <t xml:space="preserve">|
</t>
        </is>
      </c>
      <c r="BE108" t="inlineStr">
        <is>
          <t>harmadik országokkal kötött megállapodás, amelynek célja a demokrácia erősítése és a gazdaság fejlesztésének előmozdítása az adott országban, elsősorban együttműködés és politikai párbeszéd révén</t>
        </is>
      </c>
      <c r="BF108" s="2" t="inlineStr">
        <is>
          <t>APC|
accordo di partenariato e di cooperazione</t>
        </is>
      </c>
      <c r="BG108" s="2" t="inlineStr">
        <is>
          <t>3|
3</t>
        </is>
      </c>
      <c r="BH108" s="2" t="inlineStr">
        <is>
          <t xml:space="preserve">|
</t>
        </is>
      </c>
      <c r="BI108" t="inlineStr">
        <is>
          <t>accordo concluso dall'Unione europea con paesi terzi al fine di consolidare la democrazia e sviluppare l'economia di detti paesi mediante la cooperazione in un'ampia gamma di settori e attraverso il dialogo politico</t>
        </is>
      </c>
      <c r="BJ108" s="2" t="inlineStr">
        <is>
          <t>PBS|
partnerystės ir bendradarbiavimo susitarimas</t>
        </is>
      </c>
      <c r="BK108" s="2" t="inlineStr">
        <is>
          <t>3|
3</t>
        </is>
      </c>
      <c r="BL108" s="2" t="inlineStr">
        <is>
          <t xml:space="preserve">|
</t>
        </is>
      </c>
      <c r="BM108" t="inlineStr">
        <is>
          <t>ES susitarimas su trečiąja šalimi, sudaromas jos demokratijos stiprinimo ir ekonomikos vystymo tikslais, bendradarbiaujant įvairiose srityse ir vedant politinį dialogą</t>
        </is>
      </c>
      <c r="BN108" s="2" t="inlineStr">
        <is>
          <t>partnerības un sadarbības nolīgums|
PSN</t>
        </is>
      </c>
      <c r="BO108" s="2" t="inlineStr">
        <is>
          <t>3|
2</t>
        </is>
      </c>
      <c r="BP108" s="2" t="inlineStr">
        <is>
          <t xml:space="preserve">|
</t>
        </is>
      </c>
      <c r="BQ108" t="inlineStr">
        <is>
          <t>Nolīgums, kuru ES noslēdz ar trešo valsti ar mērķi stiprināt attiecīgās trešās valsts demokrātiju un attīstīt ekonomiku, sadarbojoties virknē jomu un izvēršot politisku dialogu.</t>
        </is>
      </c>
      <c r="BR108" s="2" t="inlineStr">
        <is>
          <t>FSK|
Ftehim ta' Sħubija u Kooperazzjoni</t>
        </is>
      </c>
      <c r="BS108" s="2" t="inlineStr">
        <is>
          <t>3|
3</t>
        </is>
      </c>
      <c r="BT108" s="2" t="inlineStr">
        <is>
          <t xml:space="preserve">|
</t>
        </is>
      </c>
      <c r="BU108" t="inlineStr">
        <is>
          <t>ftehim bejn l-UE u wieħed minn diversi pajjiżi fl-Ewropa tal-Lvant, il-Kawkasu tan-Nofsinhar u l-Asja Ċentrali bl-għan li tissaħħaħ id-demokrazija f'dawn il-pajjiżi u sabiex l-ekonomija tagħhom tiġi żviluppata permezz ta' kooperazzjoni f'firxa wiesgħa ta' oqsma u permezz ta' djalogu politiku</t>
        </is>
      </c>
      <c r="BV108" s="2" t="inlineStr">
        <is>
          <t>partnerschaps- en samenwerkingsovereenkomst|
PSO</t>
        </is>
      </c>
      <c r="BW108" s="2" t="inlineStr">
        <is>
          <t>4|
3</t>
        </is>
      </c>
      <c r="BX108" s="2" t="inlineStr">
        <is>
          <t xml:space="preserve">|
</t>
        </is>
      </c>
      <c r="BY108" t="inlineStr">
        <is>
          <t/>
        </is>
      </c>
      <c r="BZ108" s="2" t="inlineStr">
        <is>
          <t>UPiW|
umowa o partnerstwie i współpracy</t>
        </is>
      </c>
      <c r="CA108" s="2" t="inlineStr">
        <is>
          <t>3|
3</t>
        </is>
      </c>
      <c r="CB108" s="2" t="inlineStr">
        <is>
          <t xml:space="preserve">|
</t>
        </is>
      </c>
      <c r="CC108" t="inlineStr">
        <is>
          <t>umowa pomiędzy UE a państwem trzecim zawarta z myślą o wzmocnieniu demokracji w tym państwie i rozwinięciu jego gospodarki poprzez współpracę w wielu dziedzinach i w drodze dialogu politycznego</t>
        </is>
      </c>
      <c r="CD108" s="2" t="inlineStr">
        <is>
          <t>APC|
acordo de parceria e cooperação</t>
        </is>
      </c>
      <c r="CE108" s="2" t="inlineStr">
        <is>
          <t>3|
3</t>
        </is>
      </c>
      <c r="CF108" s="2" t="inlineStr">
        <is>
          <t xml:space="preserve">|
</t>
        </is>
      </c>
      <c r="CG108" t="inlineStr">
        <is>
          <t>Cada um dos acordos celebrados entre a União Europeia e países da antiga União Soviética (Rússia, países da Europa Oriental, do Cáucaso Meridional e da Ásia Central), que visam consolidar a democracia e desenvolver a economia destes países através de uma cooperação num vasto leque de domínios e de um diálogo político.</t>
        </is>
      </c>
      <c r="CH108" s="2" t="inlineStr">
        <is>
          <t>APC|
acord de parteneriat și cooperare</t>
        </is>
      </c>
      <c r="CI108" s="2" t="inlineStr">
        <is>
          <t>3|
3</t>
        </is>
      </c>
      <c r="CJ108" s="2" t="inlineStr">
        <is>
          <t xml:space="preserve">|
</t>
        </is>
      </c>
      <c r="CK108" t="inlineStr">
        <is>
          <t>instrumente încheiate de UE cu Rusia, cu tarile din Europa de Est, din Caucazul de Sud și din Asia Centrală, având ca obiectiv consolidarea democrațiilor şi dezvoltarea economiilor acestor tari, printr-o cooperare într-o gamă largă de domenii, precum și prin dialog politic</t>
        </is>
      </c>
      <c r="CL108" s="2" t="inlineStr">
        <is>
          <t>DPS|
dohoda o partnerstve a spolupráci</t>
        </is>
      </c>
      <c r="CM108" s="2" t="inlineStr">
        <is>
          <t>3|
3</t>
        </is>
      </c>
      <c r="CN108" s="2" t="inlineStr">
        <is>
          <t xml:space="preserve">|
</t>
        </is>
      </c>
      <c r="CO108" t="inlineStr">
        <is>
          <t>dohoda s treťou krajinou, ktorej cieľom je poskytnúť vhodný rámec pre politický dialóg, podporovať úsilie partnerských krajín o upevnenie demokracie a rozvoj hospodárstva, prechod na trhové hospodárstvo, ako aj obchod a investície a zároveň vytvoriť základy pre spoluprácu v oblasti legislatívnej, hospodárskej, sociálnej, finančnej, občianskej, vedeckej, technickej a kultúrnej</t>
        </is>
      </c>
      <c r="CP108" s="2" t="inlineStr">
        <is>
          <t>SPS|
sporazum o partnerstvu in sodelovanju</t>
        </is>
      </c>
      <c r="CQ108" s="2" t="inlineStr">
        <is>
          <t>3|
3</t>
        </is>
      </c>
      <c r="CR108" s="2" t="inlineStr">
        <is>
          <t xml:space="preserve">|
</t>
        </is>
      </c>
      <c r="CS108" t="inlineStr">
        <is>
          <t/>
        </is>
      </c>
      <c r="CT108" s="2" t="inlineStr">
        <is>
          <t>partnerskaps- och samarbetsavtal</t>
        </is>
      </c>
      <c r="CU108" s="2" t="inlineStr">
        <is>
          <t>3</t>
        </is>
      </c>
      <c r="CV108" s="2" t="inlineStr">
        <is>
          <t/>
        </is>
      </c>
      <c r="CW108" t="inlineStr">
        <is>
          <t/>
        </is>
      </c>
    </row>
    <row r="109">
      <c r="A109" s="1" t="str">
        <f>HYPERLINK("https://iate.europa.eu/entry/result/3590233/all", "3590233")</f>
        <v>3590233</v>
      </c>
      <c r="B109" t="inlineStr">
        <is>
          <t>FINANCE;ENVIRONMENT;ECONOMICS</t>
        </is>
      </c>
      <c r="C109" t="inlineStr">
        <is>
          <t>FINANCE|financing and investment|financing|financing policy;ENVIRONMENT|environmental policy;ECONOMICS|economic policy|economic policy|development policy|sustainable development</t>
        </is>
      </c>
      <c r="D109" t="inlineStr">
        <is>
          <t>yes</t>
        </is>
      </c>
      <c r="E109" t="inlineStr">
        <is>
          <t/>
        </is>
      </c>
      <c r="F109" s="2" t="inlineStr">
        <is>
          <t>фактор в подкрепа на екологосъобразността|
коефициент за подпомагане за „зелени активи“</t>
        </is>
      </c>
      <c r="G109" s="2" t="inlineStr">
        <is>
          <t>4|
3</t>
        </is>
      </c>
      <c r="H109" s="2" t="inlineStr">
        <is>
          <t xml:space="preserve">|
</t>
        </is>
      </c>
      <c r="I109" t="inlineStr">
        <is>
          <t>включването
 на рисковете относно климата в управленски политики, като се поддържат
 финансовите институции, които допринасят за финансирането на устойчиви
 проекти</t>
        </is>
      </c>
      <c r="J109" s="2" t="inlineStr">
        <is>
          <t>zelený podpůrný faktor</t>
        </is>
      </c>
      <c r="K109" s="2" t="inlineStr">
        <is>
          <t>4</t>
        </is>
      </c>
      <c r="L109" s="2" t="inlineStr">
        <is>
          <t/>
        </is>
      </c>
      <c r="M109" t="inlineStr">
        <is>
          <t>méně přísné kapitálové požadavky u úvěrů na činnosti přispívající k urychlení přechodu k udržitelné a klimaticky neutrální ekonomice</t>
        </is>
      </c>
      <c r="N109" s="2" t="inlineStr">
        <is>
          <t>grøn støttefaktor|
støttefaktor for grønne aktiver</t>
        </is>
      </c>
      <c r="O109" s="2" t="inlineStr">
        <is>
          <t>4|
3</t>
        </is>
      </c>
      <c r="P109" s="2" t="inlineStr">
        <is>
          <t xml:space="preserve">|
</t>
        </is>
      </c>
      <c r="Q109" t="inlineStr">
        <is>
          <t>indarbejdelse af klimarisici i bankernes
 risikostyringspolitikker ved at støtte finansielle institutter, der bidrager
 til finansiering af bæredygtige projekter</t>
        </is>
      </c>
      <c r="R109" s="2" t="inlineStr">
        <is>
          <t>Faktor zur Unterstützung umweltfreundlicher Lösungen|
Grüner Unterstützungsfaktor|
Green Supporting Factor</t>
        </is>
      </c>
      <c r="S109" s="2" t="inlineStr">
        <is>
          <t>4|
3|
4</t>
        </is>
      </c>
      <c r="T109" s="2" t="inlineStr">
        <is>
          <t xml:space="preserve">|
|
</t>
        </is>
      </c>
      <c r="U109" t="inlineStr">
        <is>
          <t>Faktor zur Einbeziehung von Klimarisiken in das Risikomanagement
 von Banken durch Unterstützung von Finanzinstitutionen, die zur Finanzierung
 nachhaltiger Projekte beitragen</t>
        </is>
      </c>
      <c r="V109" s="2" t="inlineStr">
        <is>
          <t>πράσινος συντελεστής υποστήριξης|
οικολογικός συντελεστής στήριξης</t>
        </is>
      </c>
      <c r="W109" s="2" t="inlineStr">
        <is>
          <t>3|
4</t>
        </is>
      </c>
      <c r="X109" s="2" t="inlineStr">
        <is>
          <t xml:space="preserve">|
</t>
        </is>
      </c>
      <c r="Y109" t="inlineStr">
        <is>
          <t>ενσωμάτωση κλιματικών κινδύνων στις πολιτικές διαχείρισης
 κινδύνων των τραπεζών μέσω της παροχής στήριξης σε χρηματοπιστωτικά ιδρύματα
 που συμβάλλουν στη χρηματοδότηση βιώσιμων έργων</t>
        </is>
      </c>
      <c r="Z109" s="2" t="inlineStr">
        <is>
          <t>green supporting factor</t>
        </is>
      </c>
      <c r="AA109" s="2" t="inlineStr">
        <is>
          <t>3</t>
        </is>
      </c>
      <c r="AB109" s="2" t="inlineStr">
        <is>
          <t/>
        </is>
      </c>
      <c r="AC109" t="inlineStr">
        <is>
          <t>capital incentive that allows lenders to reduce capital requirements if they invest in green infrastructure such as renewable energy facilities</t>
        </is>
      </c>
      <c r="AD109" s="2" t="inlineStr">
        <is>
          <t>factor de apoyo verde</t>
        </is>
      </c>
      <c r="AE109" s="2" t="inlineStr">
        <is>
          <t>3</t>
        </is>
      </c>
      <c r="AF109" s="2" t="inlineStr">
        <is>
          <t>proposed</t>
        </is>
      </c>
      <c r="AG109" t="inlineStr">
        <is>
          <t>Instrumento por el cual los reguladores financieros pueden promover la inversión en actividades bajas en carbono.</t>
        </is>
      </c>
      <c r="AH109" s="2" t="inlineStr">
        <is>
          <t>roheline toetuskordaja|
keskkonnahoidlikkuse toetuskoefitsient|
toetavad tegurid keskkonnahoiule</t>
        </is>
      </c>
      <c r="AI109" s="2" t="inlineStr">
        <is>
          <t>2|
4|
4</t>
        </is>
      </c>
      <c r="AJ109" s="2" t="inlineStr">
        <is>
          <t xml:space="preserve">|
|
</t>
        </is>
      </c>
      <c r="AK109" t="inlineStr">
        <is>
          <t>soodustus, mille korral rohetaristusse tehtavate investeeringute kapitalinõue on väiksem</t>
        </is>
      </c>
      <c r="AL109" s="2" t="inlineStr">
        <is>
          <t>vihreä tukikerroin</t>
        </is>
      </c>
      <c r="AM109" s="2" t="inlineStr">
        <is>
          <t>4</t>
        </is>
      </c>
      <c r="AN109" s="2" t="inlineStr">
        <is>
          <t/>
        </is>
      </c>
      <c r="AO109" t="inlineStr">
        <is>
          <t>ilmastoriskien sisällyttäminen pankkien riskinhallinnan
 toimintalinjoihin tukemalla rahoituslaitoksia, jotka osallistuvat kestävien
 hankkeiden rahoitukseen</t>
        </is>
      </c>
      <c r="AP109" s="2" t="inlineStr">
        <is>
          <t>facteur de soutien vert</t>
        </is>
      </c>
      <c r="AQ109" s="2" t="inlineStr">
        <is>
          <t>4</t>
        </is>
      </c>
      <c r="AR109" s="2" t="inlineStr">
        <is>
          <t/>
        </is>
      </c>
      <c r="AS109" t="inlineStr">
        <is>
          <t>incitation réduisant les exigences de capitaux que doivent remplir les investisseurs
due à leur contribution à la transition vers une économie durable et neutre
pour le climat</t>
        </is>
      </c>
      <c r="AT109" s="2" t="inlineStr">
        <is>
          <t>fachtóir tacaíochta glas</t>
        </is>
      </c>
      <c r="AU109" s="2" t="inlineStr">
        <is>
          <t>3</t>
        </is>
      </c>
      <c r="AV109" s="2" t="inlineStr">
        <is>
          <t/>
        </is>
      </c>
      <c r="AW109" t="inlineStr">
        <is>
          <t/>
        </is>
      </c>
      <c r="AX109" s="2" t="inlineStr">
        <is>
          <t>zeleni pomoćni faktor</t>
        </is>
      </c>
      <c r="AY109" s="2" t="inlineStr">
        <is>
          <t>3</t>
        </is>
      </c>
      <c r="AZ109" s="2" t="inlineStr">
        <is>
          <t/>
        </is>
      </c>
      <c r="BA109" t="inlineStr">
        <is>
          <t>ugrađivanje klimatskih rizika u bankarsku politiku upravljanja
 kroz podršku financijskih institucija koje doprinose financiranju održivih
 projekata</t>
        </is>
      </c>
      <c r="BB109" s="2" t="inlineStr">
        <is>
          <t>környezetbarát megoldásokat támogató tényező|
a zöld eszközökre vonatkozó támogatási szorzó</t>
        </is>
      </c>
      <c r="BC109" s="2" t="inlineStr">
        <is>
          <t>4|
3</t>
        </is>
      </c>
      <c r="BD109" s="2" t="inlineStr">
        <is>
          <t xml:space="preserve">|
</t>
        </is>
      </c>
      <c r="BE109" t="inlineStr">
        <is>
          <t>a zöld infrastruktúrában (pl. megújuló energiát termelő létesítményekbe) fektető hitelezők felé támasztott tőkekövetelmény csökkentését lehetővé tevő ösztönző</t>
        </is>
      </c>
      <c r="BF109" s="2" t="inlineStr">
        <is>
          <t>fattore di sostegno ecologico|
fattore di sostegno verde</t>
        </is>
      </c>
      <c r="BG109" s="2" t="inlineStr">
        <is>
          <t>3|
4</t>
        </is>
      </c>
      <c r="BH109" s="2" t="inlineStr">
        <is>
          <t xml:space="preserve">|
</t>
        </is>
      </c>
      <c r="BI109" t="inlineStr">
        <is>
          <t>trattamento più favorevole in materia di requisiti patrimoniali delle banche applicato per gli investimenti nell’economia verde</t>
        </is>
      </c>
      <c r="BJ109" s="2" t="inlineStr">
        <is>
          <t>žaliojo rėmimo koeficientas|
žaliųjų investicijų rėmimo koeficientas</t>
        </is>
      </c>
      <c r="BK109" s="2" t="inlineStr">
        <is>
          <t>4|
2</t>
        </is>
      </c>
      <c r="BL109" s="2" t="inlineStr">
        <is>
          <t xml:space="preserve">|
</t>
        </is>
      </c>
      <c r="BM109" t="inlineStr">
        <is>
          <t>su klimatu susijusios rizikos įtraukimas į bankų rizikos valdymo
 politiką, remiant tas finansų institucijas, kurios prisideda prie tvarių
 projektų finansavimo</t>
        </is>
      </c>
      <c r="BN109" s="2" t="inlineStr">
        <is>
          <t>zaļā atbalsta faktors|
zaļais atbalsta koeficients</t>
        </is>
      </c>
      <c r="BO109" s="2" t="inlineStr">
        <is>
          <t>4|
2</t>
        </is>
      </c>
      <c r="BP109" s="2" t="inlineStr">
        <is>
          <t xml:space="preserve">|
</t>
        </is>
      </c>
      <c r="BQ109" t="inlineStr">
        <is>
          <t>klimata risku iekļaušana banku riska pārvaldības politikā,
 atbalstot finanšu iestādes, kas sniedz ieguldījumu ilgtspējīgu projektu
 finansēšanā</t>
        </is>
      </c>
      <c r="BR109" s="2" t="inlineStr">
        <is>
          <t>fattur ta' sostenn ekoloġiku</t>
        </is>
      </c>
      <c r="BS109" s="2" t="inlineStr">
        <is>
          <t>3</t>
        </is>
      </c>
      <c r="BT109" s="2" t="inlineStr">
        <is>
          <t/>
        </is>
      </c>
      <c r="BU109" t="inlineStr">
        <is>
          <t>inċentiv li jippermetti lill-banek u lill-istituzzjonijiet finanzjarji l-oħra jnaqqsu r-rekwiżiti ta' kapital jekk l-investiment ikun fl-infrastrutturi ekoloġiċi bħall-faċilitajiet tal-enerġija rinnovabbli</t>
        </is>
      </c>
      <c r="BV109" s="2" t="inlineStr">
        <is>
          <t>groene ondersteuningsfactor</t>
        </is>
      </c>
      <c r="BW109" s="2" t="inlineStr">
        <is>
          <t>3</t>
        </is>
      </c>
      <c r="BX109" s="2" t="inlineStr">
        <is>
          <t/>
        </is>
      </c>
      <c r="BY109" t="inlineStr">
        <is>
          <t>kapitaalprikkel
 waardoor de kapitaalvereisten voor kredietverleners kunnen worden verlaagd
 als zij investeren in groene infrastructuur zoals installaties voor
 hernieuwbare energie</t>
        </is>
      </c>
      <c r="BZ109" s="2" t="inlineStr">
        <is>
          <t>współczynnik wsparcia ekologicznego|
czynnik proekologiczny</t>
        </is>
      </c>
      <c r="CA109" s="2" t="inlineStr">
        <is>
          <t>4|
3</t>
        </is>
      </c>
      <c r="CB109" s="2" t="inlineStr">
        <is>
          <t xml:space="preserve">|
</t>
        </is>
      </c>
      <c r="CC109" t="inlineStr">
        <is>
          <t>ujęcie ryzyka związanego ze zmianami klimatu w polityce
 zarządzania ryzykiem banków przez wspieranie instytucji finansowych, które
 uczestniczą w finansowaniu projektów na rzecz zrównoważonego rozwoju</t>
        </is>
      </c>
      <c r="CD109" s="2" t="inlineStr">
        <is>
          <t>fator de apoio verde|
fator de apoio ecológico</t>
        </is>
      </c>
      <c r="CE109" s="2" t="inlineStr">
        <is>
          <t>4|
3</t>
        </is>
      </c>
      <c r="CF109" s="2" t="inlineStr">
        <is>
          <t xml:space="preserve">|
</t>
        </is>
      </c>
      <c r="CG109" t="inlineStr">
        <is>
          <t>Incentivo que permite aos bancos e outras instituições financeiras reduzirem os requisitos de fundos próprios se investirem em infraestruturas verdes, como as instalações de energias renováveis.</t>
        </is>
      </c>
      <c r="CH109" s="2" t="inlineStr">
        <is>
          <t>factor de sprijin ecologic|
factor de sprijin pentru infrastructură</t>
        </is>
      </c>
      <c r="CI109" s="2" t="inlineStr">
        <is>
          <t>4|
2</t>
        </is>
      </c>
      <c r="CJ109" s="2" t="inlineStr">
        <is>
          <t xml:space="preserve">|
</t>
        </is>
      </c>
      <c r="CK109" t="inlineStr">
        <is>
          <t>introducerea riscurilor climatice în politicile de management al
 riscurilor bancare prin sprijinirea instituțiilor financiare care contribuie
 la finanțarea de proiecte durabile</t>
        </is>
      </c>
      <c r="CL109" s="2" t="inlineStr">
        <is>
          <t>GSF|
faktor podporujúci environmentálnu udržateľnosť|
zelený podporný faktor|
ekologický podporný faktor</t>
        </is>
      </c>
      <c r="CM109" s="2" t="inlineStr">
        <is>
          <t>4|
4|
4|
3</t>
        </is>
      </c>
      <c r="CN109" s="2" t="inlineStr">
        <is>
          <t xml:space="preserve">|
|
|
</t>
        </is>
      </c>
      <c r="CO109" t="inlineStr">
        <is>
          <t>kapitálový stimul umožňujúci &lt;a href="https://iate.europa.eu/entry/slideshow/1604049307934/3519870/sk" target="_blank"&gt;veriteľom&lt;/a&gt; znížiť &lt;a href="https://iate.europa.eu/entry/slideshow/1604049071471/856347/sk" target="_blank"&gt;kapitálové požiadavky&lt;/a&gt;, ak investujú do &lt;a href="https://iate.europa.eu/entry/slideshow/1604049359866/3510582/sk" target="_blank"&gt;zelenej infraštruktúry&lt;/a&gt;, ako sú zariadenia využívajúce &lt;a href="https://iate.europa.eu/entry/slideshow/1604049417707/1691552/sk" target="_blank"&gt;energiu z obnoviteľných zdrojov&lt;/a&gt;</t>
        </is>
      </c>
      <c r="CP109" s="2" t="inlineStr">
        <is>
          <t>zeleni podporni dejavnik|
zeleni nagrajevalni faktor|
faktor za podporo okolju</t>
        </is>
      </c>
      <c r="CQ109" s="2" t="inlineStr">
        <is>
          <t>4|
2|
4</t>
        </is>
      </c>
      <c r="CR109" s="2" t="inlineStr">
        <is>
          <t xml:space="preserve">|
|
</t>
        </is>
      </c>
      <c r="CS109" t="inlineStr">
        <is>
          <t>zmanjšane kapitalske zahteve za posojila za zelene naložbe z manjšimi tveganji za okolje</t>
        </is>
      </c>
      <c r="CT109" s="2" t="inlineStr">
        <is>
          <t>stödfaktor för gröna tillgångar|
grön stödfaktor</t>
        </is>
      </c>
      <c r="CU109" s="2" t="inlineStr">
        <is>
          <t>2|
4</t>
        </is>
      </c>
      <c r="CV109" s="2" t="inlineStr">
        <is>
          <t xml:space="preserve">|
</t>
        </is>
      </c>
      <c r="CW109" t="inlineStr">
        <is>
          <t>införlivande av klimatrisker i bankers riskhanteringspolicyer
 genom att stödja finansinstitut som bidrar till att finansiera hållbara
 projekt</t>
        </is>
      </c>
    </row>
    <row r="110">
      <c r="A110" s="1" t="str">
        <f>HYPERLINK("https://iate.europa.eu/entry/result/1206275/all", "1206275")</f>
        <v>1206275</v>
      </c>
      <c r="B110" t="inlineStr">
        <is>
          <t>ENERGY</t>
        </is>
      </c>
      <c r="C110" t="inlineStr">
        <is>
          <t>ENERGY|oil industry</t>
        </is>
      </c>
      <c r="D110" t="inlineStr">
        <is>
          <t>yes</t>
        </is>
      </c>
      <c r="E110" t="inlineStr">
        <is>
          <t/>
        </is>
      </c>
      <c r="F110" s="2" t="inlineStr">
        <is>
          <t>течно гориво</t>
        </is>
      </c>
      <c r="G110" s="2" t="inlineStr">
        <is>
          <t>3</t>
        </is>
      </c>
      <c r="H110" s="2" t="inlineStr">
        <is>
          <t/>
        </is>
      </c>
      <c r="I110" t="inlineStr">
        <is>
          <t>&lt;i&gt;гориво&lt;/i&gt;&lt;sup&gt;1&lt;/sup&gt;, което съществува в течно състояние при стандартни атмосферни условия (298 K, 101,3 kPa абсолютно атмосферно налягане)&lt;p&gt;&lt;sup&gt;1&lt;/sup&gt; [ &lt;a href="/entry/result/752087/all" id="ENTRY_TO_ENTRY_CONVERTER" target="_blank"&gt;IATE:752087&lt;/a&gt; ]&lt;/p&gt;</t>
        </is>
      </c>
      <c r="J110" s="2" t="inlineStr">
        <is>
          <t>kapalné palivo</t>
        </is>
      </c>
      <c r="K110" s="2" t="inlineStr">
        <is>
          <t>3</t>
        </is>
      </c>
      <c r="L110" s="2" t="inlineStr">
        <is>
          <t/>
        </is>
      </c>
      <c r="M110" t="inlineStr">
        <is>
          <t>palivo [ &lt;a href="/entry/result/752087/all" id="ENTRY_TO_ENTRY_CONVERTER" target="_blank"&gt;IATE:752087&lt;/a&gt; ], které se za běžných podmínek prostředí (298 K, absolutní tlak prostředí 101,3 kPa) nachází v kapalném stavu</t>
        </is>
      </c>
      <c r="N110" s="2" t="inlineStr">
        <is>
          <t>flydende brændsel|
flydende brændstof</t>
        </is>
      </c>
      <c r="O110" s="2" t="inlineStr">
        <is>
          <t>3|
3</t>
        </is>
      </c>
      <c r="P110" s="2" t="inlineStr">
        <is>
          <t xml:space="preserve">|
</t>
        </is>
      </c>
      <c r="Q110" t="inlineStr">
        <is>
          <t/>
        </is>
      </c>
      <c r="R110" s="2" t="inlineStr">
        <is>
          <t>Flüssigkraftstoff</t>
        </is>
      </c>
      <c r="S110" s="2" t="inlineStr">
        <is>
          <t>3</t>
        </is>
      </c>
      <c r="T110" s="2" t="inlineStr">
        <is>
          <t/>
        </is>
      </c>
      <c r="U110" t="inlineStr">
        <is>
          <t>Kraftstoff, der sich unter normalen Umweltbedingungen] (298 K bei einem absoluten Umgebungsdruck von 101,3 kPa) in flüssigem Aggregatzustand befindet</t>
        </is>
      </c>
      <c r="V110" s="2" t="inlineStr">
        <is>
          <t>υγρό καύσιμο</t>
        </is>
      </c>
      <c r="W110" s="2" t="inlineStr">
        <is>
          <t>3</t>
        </is>
      </c>
      <c r="X110" s="2" t="inlineStr">
        <is>
          <t/>
        </is>
      </c>
      <c r="Y110" t="inlineStr">
        <is>
          <t>καύσιμο [ &lt;a href="/entry/result/752087/all" id="ENTRY_TO_ENTRY_CONVERTER" target="_blank"&gt;IATE:752087&lt;/a&gt; ] σε υγρή μορφή υπό κανονικές ατμοσφαιρικές συνθήκες (θερμοκρασία 298 K και απόλυτη ατμοσφαιρική πίεση 101,3 kPa)</t>
        </is>
      </c>
      <c r="Z110" s="2" t="inlineStr">
        <is>
          <t>liquid fuel</t>
        </is>
      </c>
      <c r="AA110" s="2" t="inlineStr">
        <is>
          <t>3</t>
        </is>
      </c>
      <c r="AB110" s="2" t="inlineStr">
        <is>
          <t/>
        </is>
      </c>
      <c r="AC110" t="inlineStr">
        <is>
          <t>fuel [ &lt;a href="/entry/result/752087/all" id="ENTRY_TO_ENTRY_CONVERTER" target="_blank"&gt;IATE:752087&lt;/a&gt; ] which exists in the liquid state at standard ambient conditions (298 K, absolute ambient pressure 101,3 kPa)</t>
        </is>
      </c>
      <c r="AD110" s="2" t="inlineStr">
        <is>
          <t>combustible líquido</t>
        </is>
      </c>
      <c r="AE110" s="2" t="inlineStr">
        <is>
          <t>3</t>
        </is>
      </c>
      <c r="AF110" s="2" t="inlineStr">
        <is>
          <t/>
        </is>
      </c>
      <c r="AG110" t="inlineStr">
        <is>
          <t>Mezcla de hidrocarburos líquidos derivados del petróleo bruto o del alquitrán de hulla utilizados para generar energía por medio de combustión.</t>
        </is>
      </c>
      <c r="AH110" s="2" t="inlineStr">
        <is>
          <t>vedelkütus</t>
        </is>
      </c>
      <c r="AI110" s="2" t="inlineStr">
        <is>
          <t>3</t>
        </is>
      </c>
      <c r="AJ110" s="2" t="inlineStr">
        <is>
          <t/>
        </is>
      </c>
      <c r="AK110" t="inlineStr">
        <is>
          <t>vedel põlevaine, mida saab kasutada energiaallikana soojusjõumasinates ja muudes selleks sobivates energiamuundamisseadmetes, mootorsõidukites kasutatav vedelgaas, mis standardtingimustel, see on rõhul 0,1 MPa ja temperatuuril 15 °C, on gaasilises olekus, ning mootorsõidukites kasutatav biogaas</t>
        </is>
      </c>
      <c r="AL110" s="2" t="inlineStr">
        <is>
          <t>nestemäinen polttoaine</t>
        </is>
      </c>
      <c r="AM110" s="2" t="inlineStr">
        <is>
          <t>3</t>
        </is>
      </c>
      <c r="AN110" s="2" t="inlineStr">
        <is>
          <t/>
        </is>
      </c>
      <c r="AO110" t="inlineStr">
        <is>
          <t>mm. kotitalouksien lämmitysöljy ja valaistukseen käytettävä öljy</t>
        </is>
      </c>
      <c r="AP110" s="2" t="inlineStr">
        <is>
          <t>carburant liquide</t>
        </is>
      </c>
      <c r="AQ110" s="2" t="inlineStr">
        <is>
          <t>3</t>
        </is>
      </c>
      <c r="AR110" s="2" t="inlineStr">
        <is>
          <t/>
        </is>
      </c>
      <c r="AS110" t="inlineStr">
        <is>
          <t>carburant qui existe à l'état liquide dans des conditions ambiantes normales (298 K, pression ambiante absolue de 101,3 kPa)</t>
        </is>
      </c>
      <c r="AT110" s="2" t="inlineStr">
        <is>
          <t>breosla leachtach</t>
        </is>
      </c>
      <c r="AU110" s="2" t="inlineStr">
        <is>
          <t>3</t>
        </is>
      </c>
      <c r="AV110" s="2" t="inlineStr">
        <is>
          <t/>
        </is>
      </c>
      <c r="AW110" t="inlineStr">
        <is>
          <t>breosla a bhíonn i riocht leachtach faoi choinníollacha caighdeánacha timpeallachta (298K, brú iomlán comhthimpeallach 101,3 kPa)</t>
        </is>
      </c>
      <c r="AX110" s="2" t="inlineStr">
        <is>
          <t>tekuće gorivo</t>
        </is>
      </c>
      <c r="AY110" s="2" t="inlineStr">
        <is>
          <t>3</t>
        </is>
      </c>
      <c r="AZ110" s="2" t="inlineStr">
        <is>
          <t/>
        </is>
      </c>
      <c r="BA110" t="inlineStr">
        <is>
          <t>gorivo koje u standardnim okolnim uvjetima postoji u tekućem stanju (298 K, apsolutni okolni tlak 101,3 kPa)</t>
        </is>
      </c>
      <c r="BB110" s="2" t="inlineStr">
        <is>
          <t>folyékony üzemanyag</t>
        </is>
      </c>
      <c r="BC110" s="2" t="inlineStr">
        <is>
          <t>4</t>
        </is>
      </c>
      <c r="BD110" s="2" t="inlineStr">
        <is>
          <t/>
        </is>
      </c>
      <c r="BE110" t="inlineStr">
        <is>
          <t>olyan tüzelőanyag [ &lt;a href="/entry/result/752087/all" id="ENTRY_TO_ENTRY_CONVERTER" target="_blank"&gt;IATE:752087&lt;/a&gt; ], amely szabványos környezeti feltételek (298 K, illetve 101,3 kPa abszolút környezeti nyomás) mellett folyékony halmazállapotú</t>
        </is>
      </c>
      <c r="BF110" s="2" t="inlineStr">
        <is>
          <t>combustibile liquido</t>
        </is>
      </c>
      <c r="BG110" s="2" t="inlineStr">
        <is>
          <t>3</t>
        </is>
      </c>
      <c r="BH110" s="2" t="inlineStr">
        <is>
          <t/>
        </is>
      </c>
      <c r="BI110" t="inlineStr">
        <is>
          <t>carburante&lt;sup&gt;1&lt;/sup&gt; allo stato liquido in condizioni ambientali standard (298 K, pressione ambientale assoluta 101,3 kPa)</t>
        </is>
      </c>
      <c r="BJ110" s="2" t="inlineStr">
        <is>
          <t>skystieji degalai|
skystasis kuras</t>
        </is>
      </c>
      <c r="BK110" s="2" t="inlineStr">
        <is>
          <t>3|
3</t>
        </is>
      </c>
      <c r="BL110" s="2" t="inlineStr">
        <is>
          <t xml:space="preserve">|
</t>
        </is>
      </c>
      <c r="BM110" t="inlineStr">
        <is>
          <t>degalai, kurie standartinėmis aplinkos sąlygomis yra skystosios būsenos (298K, absoliutusis aplinkos slėgis 101,3 kPa)</t>
        </is>
      </c>
      <c r="BN110" s="2" t="inlineStr">
        <is>
          <t>šķidrais kurināmais|
šķidrā degviela</t>
        </is>
      </c>
      <c r="BO110" s="2" t="inlineStr">
        <is>
          <t>3|
3</t>
        </is>
      </c>
      <c r="BP110" s="2" t="inlineStr">
        <is>
          <t xml:space="preserve">|
</t>
        </is>
      </c>
      <c r="BQ110" t="inlineStr">
        <is>
          <t/>
        </is>
      </c>
      <c r="BR110" s="2" t="inlineStr">
        <is>
          <t>fjuwil likwidu</t>
        </is>
      </c>
      <c r="BS110" s="2" t="inlineStr">
        <is>
          <t>3</t>
        </is>
      </c>
      <c r="BT110" s="2" t="inlineStr">
        <is>
          <t/>
        </is>
      </c>
      <c r="BU110" t="inlineStr">
        <is>
          <t>fjuwil [ &lt;a href="/entry/result/752087/all" id="ENTRY_TO_ENTRY_CONVERTER" target="_blank"&gt;IATE:752087&lt;/a&gt; ] li jeżisti fl-istat likwidu f'kundizzjonijiet ambjentali standard (298 K, pressjoni ambjentali assoluta 101,3 kPa)</t>
        </is>
      </c>
      <c r="BV110" s="2" t="inlineStr">
        <is>
          <t>vloeibare brandstof</t>
        </is>
      </c>
      <c r="BW110" s="2" t="inlineStr">
        <is>
          <t>3</t>
        </is>
      </c>
      <c r="BX110" s="2" t="inlineStr">
        <is>
          <t/>
        </is>
      </c>
      <c r="BY110" t="inlineStr">
        <is>
          <t>brandstof die onder standaardomgevingsomstandigheden in vloeibare vorm voorkomt (298 K, absolute omgevingsdruk 101,3 kPa)</t>
        </is>
      </c>
      <c r="BZ110" s="2" t="inlineStr">
        <is>
          <t>paliwo ciekłe</t>
        </is>
      </c>
      <c r="CA110" s="2" t="inlineStr">
        <is>
          <t>3</t>
        </is>
      </c>
      <c r="CB110" s="2" t="inlineStr">
        <is>
          <t/>
        </is>
      </c>
      <c r="CC110" t="inlineStr">
        <is>
          <t>pochodzi zwykle z przeróbki ropy naftowej lub (w marginalnym stopniu) z węgla kamiennego i brunatnego, stosowane przede wszystkim do napędu silników spalinowych, w mniejszym stopniu do rozruchu kotłów parowych, do celów grzewczych i technologicznych</t>
        </is>
      </c>
      <c r="CD110" s="2" t="inlineStr">
        <is>
          <t>combustível líquido</t>
        </is>
      </c>
      <c r="CE110" s="2" t="inlineStr">
        <is>
          <t>3</t>
        </is>
      </c>
      <c r="CF110" s="2" t="inlineStr">
        <is>
          <t/>
        </is>
      </c>
      <c r="CG110" t="inlineStr">
        <is>
          <t>Combustível que existe no estado líquido em condições ambientes de referência (298 K, pressão atmosférica absoluta 101,3 kPa).</t>
        </is>
      </c>
      <c r="CH110" s="2" t="inlineStr">
        <is>
          <t>combustibil lichid</t>
        </is>
      </c>
      <c r="CI110" s="2" t="inlineStr">
        <is>
          <t>3</t>
        </is>
      </c>
      <c r="CJ110" s="2" t="inlineStr">
        <is>
          <t/>
        </is>
      </c>
      <c r="CK110" t="inlineStr">
        <is>
          <t/>
        </is>
      </c>
      <c r="CL110" s="2" t="inlineStr">
        <is>
          <t>kvapalné palivo</t>
        </is>
      </c>
      <c r="CM110" s="2" t="inlineStr">
        <is>
          <t>3</t>
        </is>
      </c>
      <c r="CN110" s="2" t="inlineStr">
        <is>
          <t/>
        </is>
      </c>
      <c r="CO110" t="inlineStr">
        <is>
          <t>palivo [ &lt;a href="/entry/result/752087/all" id="ENTRY_TO_ENTRY_CONVERTER" target="_blank"&gt;IATE:752087&lt;/a&gt; ], ktoré je za štandardných podmienok okolia (298 K, absolútny atmosférický tlak 101,3 kPa) v kvapalnom skupenstve</t>
        </is>
      </c>
      <c r="CP110" s="2" t="inlineStr">
        <is>
          <t>tekoče gorivo</t>
        </is>
      </c>
      <c r="CQ110" s="2" t="inlineStr">
        <is>
          <t>3</t>
        </is>
      </c>
      <c r="CR110" s="2" t="inlineStr">
        <is>
          <t/>
        </is>
      </c>
      <c r="CS110" t="inlineStr">
        <is>
          <t/>
        </is>
      </c>
      <c r="CT110" s="2" t="inlineStr">
        <is>
          <t>flytande bränsle</t>
        </is>
      </c>
      <c r="CU110" s="2" t="inlineStr">
        <is>
          <t>3</t>
        </is>
      </c>
      <c r="CV110" s="2" t="inlineStr">
        <is>
          <t/>
        </is>
      </c>
      <c r="CW110" t="inlineStr">
        <is>
          <t>ett bränsle som är flytande under normala omgivande förhållanden (298 K, totalt omgivande tryck 101,3 kPa)</t>
        </is>
      </c>
    </row>
    <row r="111">
      <c r="A111" s="1" t="str">
        <f>HYPERLINK("https://iate.europa.eu/entry/result/2230541/all", "2230541")</f>
        <v>2230541</v>
      </c>
      <c r="B111" t="inlineStr">
        <is>
          <t>ENVIRONMENT</t>
        </is>
      </c>
      <c r="C111" t="inlineStr">
        <is>
          <t>ENVIRONMENT|environmental policy|climate change policy|adaptation to climate change;ENVIRONMENT|environmental policy|climate change policy</t>
        </is>
      </c>
      <c r="D111" t="inlineStr">
        <is>
          <t>yes</t>
        </is>
      </c>
      <c r="E111" t="inlineStr">
        <is>
          <t/>
        </is>
      </c>
      <c r="F111" s="2" t="inlineStr">
        <is>
          <t>устойчивост на климата</t>
        </is>
      </c>
      <c r="G111" s="2" t="inlineStr">
        <is>
          <t>2</t>
        </is>
      </c>
      <c r="H111" s="2" t="inlineStr">
        <is>
          <t/>
        </is>
      </c>
      <c r="I111" t="inlineStr">
        <is>
          <t>систематична оценка на климатичните рискове и включване на изменението на климата към стратегии и програми за развитие</t>
        </is>
      </c>
      <c r="J111" s="2" t="inlineStr">
        <is>
          <t>zajištění odolnosti vůči změně klimatu|
posilování odolnosti vůči klimatickým změnám|
posilování klimatické odolnosti|
zvyšování odolnosti vůči klimatické změně|
zvyšování odolnosti vůči změně klimatu</t>
        </is>
      </c>
      <c r="K111" s="2" t="inlineStr">
        <is>
          <t>4|
3|
3|
3|
3</t>
        </is>
      </c>
      <c r="L111" s="2" t="inlineStr">
        <is>
          <t xml:space="preserve">preferred|
|
|
|
</t>
        </is>
      </c>
      <c r="M111" t="inlineStr">
        <is>
          <t>proces, který má zabránit tomu, aby byla infrastruktura zranitelná 
z hlediska potenciálních dlouhodobých důsledků změny klimatu, a zároveň 
zajistit, aby byla dodržována zásada „energetická účinnost v první řadě“
 a aby úroveň emisí skleníkových plynů, které při projektu vzniknou, 
byla v souladu s cílem klimatické neutrality do roku 2050</t>
        </is>
      </c>
      <c r="N111" s="2" t="inlineStr">
        <is>
          <t>klimasikring</t>
        </is>
      </c>
      <c r="O111" s="2" t="inlineStr">
        <is>
          <t>4</t>
        </is>
      </c>
      <c r="P111" s="2" t="inlineStr">
        <is>
          <t/>
        </is>
      </c>
      <c r="Q111" t="inlineStr">
        <is>
          <t/>
        </is>
      </c>
      <c r="R111" s="2" t="inlineStr">
        <is>
          <t>Klimasicherung|
Sicherung der Klimaverträglichkeit</t>
        </is>
      </c>
      <c r="S111" s="2" t="inlineStr">
        <is>
          <t>2|
3</t>
        </is>
      </c>
      <c r="T111" s="2" t="inlineStr">
        <is>
          <t>|
preferred</t>
        </is>
      </c>
      <c r="U111" t="inlineStr">
        <is>
          <t>Ausrichtung von Maßnahmen, Plänen und Programmen an den Anforderungen, die sich aus dem Klimawandel ergeben</t>
        </is>
      </c>
      <c r="V111" s="2" t="inlineStr">
        <is>
          <t>ενίσχυση της ανθεκτικότητας στην αλλαγή του κλίματος</t>
        </is>
      </c>
      <c r="W111" s="2" t="inlineStr">
        <is>
          <t>3</t>
        </is>
      </c>
      <c r="X111" s="2" t="inlineStr">
        <is>
          <t/>
        </is>
      </c>
      <c r="Y111" t="inlineStr">
        <is>
          <t>Το "climate-proofing" έγκειται στην ενίσχυση της ανθεκτικότητας και στη μείωση των κινδύνων που θέτουν οι κλιματικές μεταβολές, πχ με τη βελτίωση της ικανότητας της υποδομής να ανθίσταται σε πλημμύρες και κυκλώνες.</t>
        </is>
      </c>
      <c r="Z111" s="2" t="inlineStr">
        <is>
          <t>climate-proof|
climate proofing|
climate-proofing</t>
        </is>
      </c>
      <c r="AA111" s="2" t="inlineStr">
        <is>
          <t>1|
3|
1</t>
        </is>
      </c>
      <c r="AB111" s="2" t="inlineStr">
        <is>
          <t xml:space="preserve">|
|
</t>
        </is>
      </c>
      <c r="AC111" t="inlineStr">
        <is>
          <t>making areas and assets resistant and communities more resilient to climate variability and change</t>
        </is>
      </c>
      <c r="AD111" s="2" t="inlineStr">
        <is>
          <t>reducción del impacto del cambio climático|
defensa contra el cambio climático</t>
        </is>
      </c>
      <c r="AE111" s="2" t="inlineStr">
        <is>
          <t>2|
3</t>
        </is>
      </c>
      <c r="AF111" s="2" t="inlineStr">
        <is>
          <t xml:space="preserve">|
</t>
        </is>
      </c>
      <c r="AG111" t="inlineStr">
        <is>
          <t>Consiste en determinar los riesgos que la variabilidad del clima y el cambio climático entrañan para un proyecto de desarrollo, una infraestructura o cualquier otro bien o iniciativa y procurar reducir esos riesgos a niveles aceptables mediante medidas de diversa índole.</t>
        </is>
      </c>
      <c r="AH111" s="2" t="inlineStr">
        <is>
          <t>ilmastikukindluse tagamine|
kliimakindluse tagamine</t>
        </is>
      </c>
      <c r="AI111" s="2" t="inlineStr">
        <is>
          <t>2|
3</t>
        </is>
      </c>
      <c r="AJ111" s="2" t="inlineStr">
        <is>
          <t xml:space="preserve">|
</t>
        </is>
      </c>
      <c r="AK111" t="inlineStr">
        <is>
          <t>protsess, mille abil tagatakse riiklike eeskirjade ja juhiste (kui need on olemas) või rahvusvaheliselt tunnustatud standardite kohaselt taristu vastupidavus negatiivsele kliimamõjule</t>
        </is>
      </c>
      <c r="AL111" s="2" t="inlineStr">
        <is>
          <t>ilmastokestävyyden varmistaminen</t>
        </is>
      </c>
      <c r="AM111" s="2" t="inlineStr">
        <is>
          <t>3</t>
        </is>
      </c>
      <c r="AN111" s="2" t="inlineStr">
        <is>
          <t/>
        </is>
      </c>
      <c r="AO111" t="inlineStr">
        <is>
          <t>prosessi sen varmistamiseksi, että infrastruktuurilla on kyky selvitä 
ilmastonmuutoksen kielteisistä vaikutuksista kansallisten sääntöjen ja 
ohjeiden ja tarvittaessa kansainvälisesti tunnustettujen standardien 
mukaisesti</t>
        </is>
      </c>
      <c r="AP111" s="2" t="inlineStr">
        <is>
          <t>protéger contre les effets des changements climatiques</t>
        </is>
      </c>
      <c r="AQ111" s="2" t="inlineStr">
        <is>
          <t>3</t>
        </is>
      </c>
      <c r="AR111" s="2" t="inlineStr">
        <is>
          <t/>
        </is>
      </c>
      <c r="AS111" t="inlineStr">
        <is>
          <t>tenir compte des effets du changement climatique en investissant dans des projets, des biens, des technologies ou des infrastructures permettant à l'environnement et aux populations de mieux résister - et de s'adapter- aux changements actuels et à venir</t>
        </is>
      </c>
      <c r="AT111" s="2" t="inlineStr">
        <is>
          <t>díonadh ar an athrú aeráide</t>
        </is>
      </c>
      <c r="AU111" s="2" t="inlineStr">
        <is>
          <t>3</t>
        </is>
      </c>
      <c r="AV111" s="2" t="inlineStr">
        <is>
          <t/>
        </is>
      </c>
      <c r="AW111" t="inlineStr">
        <is>
          <t/>
        </is>
      </c>
      <c r="AX111" t="inlineStr">
        <is>
          <t/>
        </is>
      </c>
      <c r="AY111" t="inlineStr">
        <is>
          <t/>
        </is>
      </c>
      <c r="AZ111" t="inlineStr">
        <is>
          <t/>
        </is>
      </c>
      <c r="BA111" t="inlineStr">
        <is>
          <t/>
        </is>
      </c>
      <c r="BB111" s="2" t="inlineStr">
        <is>
          <t>éghajlatváltozási rezilienciavizsgálat</t>
        </is>
      </c>
      <c r="BC111" s="2" t="inlineStr">
        <is>
          <t>3</t>
        </is>
      </c>
      <c r="BD111" s="2" t="inlineStr">
        <is>
          <t/>
        </is>
      </c>
      <c r="BE111" t="inlineStr">
        <is>
          <t>nemzeti szabályok és iránymutatások, valamint nemzetközi szabványok alapján annak vizsgálata, hogy az éghajlat változékonysága és az extrém időjárási jelenségek milyen hatással vannak a természeti és emberi erőforrásokra, a projektekre és az infrastruktúrára</t>
        </is>
      </c>
      <c r="BF111" s="2" t="inlineStr">
        <is>
          <t>climate-proofing|
immunizzazione dagli effetti del clima|
rendere a prova di clima</t>
        </is>
      </c>
      <c r="BG111" s="2" t="inlineStr">
        <is>
          <t>2|
3|
3</t>
        </is>
      </c>
      <c r="BH111" s="2" t="inlineStr">
        <is>
          <t xml:space="preserve">|
|
</t>
        </is>
      </c>
      <c r="BI111" t="inlineStr">
        <is>
          <t>insieme di attività finalizzate a garantire la sostenibilità degli investimenti per tutta la loro durata, tenendo esplicitamente conto di un clima in mutamento</t>
        </is>
      </c>
      <c r="BJ111" s="2" t="inlineStr">
        <is>
          <t>atsparumo klimato kaitai didinimas|
prisitaikymas prie klimato kaitos</t>
        </is>
      </c>
      <c r="BK111" s="2" t="inlineStr">
        <is>
          <t>3|
3</t>
        </is>
      </c>
      <c r="BL111" s="2" t="inlineStr">
        <is>
          <t xml:space="preserve">preferred|
</t>
        </is>
      </c>
      <c r="BM111" t="inlineStr">
        <is>
          <t/>
        </is>
      </c>
      <c r="BN111" s="2" t="inlineStr">
        <is>
          <t>klimatizturība|
panākt klimatgatavību</t>
        </is>
      </c>
      <c r="BO111" s="2" t="inlineStr">
        <is>
          <t>2|
2</t>
        </is>
      </c>
      <c r="BP111" s="2" t="inlineStr">
        <is>
          <t xml:space="preserve">|
</t>
        </is>
      </c>
      <c r="BQ111" t="inlineStr">
        <is>
          <t>spēja pielāgoties klimata pārmaiņām un izturēt to ietekmi</t>
        </is>
      </c>
      <c r="BR111" s="2" t="inlineStr">
        <is>
          <t>(azzjonijiet favur) ir-reżistenza għall-klima</t>
        </is>
      </c>
      <c r="BS111" s="2" t="inlineStr">
        <is>
          <t>3</t>
        </is>
      </c>
      <c r="BT111" s="2" t="inlineStr">
        <is>
          <t/>
        </is>
      </c>
      <c r="BU111" t="inlineStr">
        <is>
          <t>sensiela ta’
azzjonijiet meħtieġa biex żoni u assi jsiru reżistenti għall-varjabbiltà u
għat-tibdil fil-klima u biex il-komunitajiet u n-nies isiru iktar reżiljenti</t>
        </is>
      </c>
      <c r="BV111" s="2" t="inlineStr">
        <is>
          <t>klimaatbestendig maken|
klimaatbestendig inrichten</t>
        </is>
      </c>
      <c r="BW111" s="2" t="inlineStr">
        <is>
          <t>3|
2</t>
        </is>
      </c>
      <c r="BX111" s="2" t="inlineStr">
        <is>
          <t xml:space="preserve">|
</t>
        </is>
      </c>
      <c r="BY111" t="inlineStr">
        <is>
          <t>proces om te voorkomen dat infrastructuur kwetsbaar is voor mogelijke klimaateffecten op lange termijn, en er tevens voor te zorgen dat het “energie-efficiëntie eerst”-beginsel in acht wordt genomen en dat het niveau van broeikasgasemissies als gevolg van het project spoort met de doelstelling inzake klimaatneutraliteit in 2050</t>
        </is>
      </c>
      <c r="BZ111" s="2" t="inlineStr">
        <is>
          <t>uodpornianie na zmiany klimatu|
uodparnianie na klimat</t>
        </is>
      </c>
      <c r="CA111" s="2" t="inlineStr">
        <is>
          <t>3|
3</t>
        </is>
      </c>
      <c r="CB111" s="2" t="inlineStr">
        <is>
          <t xml:space="preserve">preferred|
</t>
        </is>
      </c>
      <c r="CC111" t="inlineStr">
        <is>
          <t>działania zabezpieczające przed negatywnym wpływem zmiany lub zmienności klimatu i ekstremalnych warunków pogodowych oraz zapewniające stosowanie strategii rozwojowych przyjaznych dla klimatu</t>
        </is>
      </c>
      <c r="CD111" s="2" t="inlineStr">
        <is>
          <t>resistência às alterações climáticas</t>
        </is>
      </c>
      <c r="CE111" s="2" t="inlineStr">
        <is>
          <t>3</t>
        </is>
      </c>
      <c r="CF111" s="2" t="inlineStr">
        <is>
          <t/>
        </is>
      </c>
      <c r="CG111" t="inlineStr">
        <is>
          <t/>
        </is>
      </c>
      <c r="CH111" s="2" t="inlineStr">
        <is>
          <t>imunizare la schimbările climatice|
integrarea dimensiunii climatice|
reziliență la efectele schimbărilor climatice</t>
        </is>
      </c>
      <c r="CI111" s="2" t="inlineStr">
        <is>
          <t>3|
3|
3</t>
        </is>
      </c>
      <c r="CJ111" s="2" t="inlineStr">
        <is>
          <t xml:space="preserve">|
|
</t>
        </is>
      </c>
      <c r="CK111" t="inlineStr">
        <is>
          <t/>
        </is>
      </c>
      <c r="CL111" s="2" t="inlineStr">
        <is>
          <t>zvýšenie odolnosti proti zmene klímy|
zabezpečenie odolnosti proti zmene klímy</t>
        </is>
      </c>
      <c r="CM111" s="2" t="inlineStr">
        <is>
          <t>3|
3</t>
        </is>
      </c>
      <c r="CN111" s="2" t="inlineStr">
        <is>
          <t xml:space="preserve">|
</t>
        </is>
      </c>
      <c r="CO111" t="inlineStr">
        <is>
          <t>metodický prístup spočívajúci v začlenení otázok zmeny klímy do rozvojového plánovania</t>
        </is>
      </c>
      <c r="CP111" s="2" t="inlineStr">
        <is>
          <t>krepitev podnebne odpornosti</t>
        </is>
      </c>
      <c r="CQ111" s="2" t="inlineStr">
        <is>
          <t>3</t>
        </is>
      </c>
      <c r="CR111" s="2" t="inlineStr">
        <is>
          <t/>
        </is>
      </c>
      <c r="CS111" t="inlineStr">
        <is>
          <t>sistematično ocenjevanje podnebnega tveganja in vključevanje podnebnih sprememb v razvojne strategije in programe</t>
        </is>
      </c>
      <c r="CT111" s="2" t="inlineStr">
        <is>
          <t>klimatsäkring</t>
        </is>
      </c>
      <c r="CU111" s="2" t="inlineStr">
        <is>
          <t>3</t>
        </is>
      </c>
      <c r="CV111" s="2" t="inlineStr">
        <is>
          <t/>
        </is>
      </c>
      <c r="CW111" t="inlineStr">
        <is>
          <t>förfarande för att förbättra infrastrukturs och samhällens resiliens när det gäller negativa klimateffekter</t>
        </is>
      </c>
    </row>
    <row r="112">
      <c r="A112" s="1" t="str">
        <f>HYPERLINK("https://iate.europa.eu/entry/result/3530344/all", "3530344")</f>
        <v>3530344</v>
      </c>
      <c r="B112" t="inlineStr">
        <is>
          <t>ENERGY</t>
        </is>
      </c>
      <c r="C112" t="inlineStr">
        <is>
          <t>ENERGY|energy policy</t>
        </is>
      </c>
      <c r="D112" t="inlineStr">
        <is>
          <t>yes</t>
        </is>
      </c>
      <c r="E112" t="inlineStr">
        <is>
          <t/>
        </is>
      </c>
      <c r="F112" s="2" t="inlineStr">
        <is>
          <t>енергийна инфраструктура</t>
        </is>
      </c>
      <c r="G112" s="2" t="inlineStr">
        <is>
          <t>2</t>
        </is>
      </c>
      <c r="H112" s="2" t="inlineStr">
        <is>
          <t/>
        </is>
      </c>
      <c r="I112" t="inlineStr">
        <is>
          <t/>
        </is>
      </c>
      <c r="J112" s="2" t="inlineStr">
        <is>
          <t>energetická infrastruktura</t>
        </is>
      </c>
      <c r="K112" s="2" t="inlineStr">
        <is>
          <t>3</t>
        </is>
      </c>
      <c r="L112" s="2" t="inlineStr">
        <is>
          <t/>
        </is>
      </c>
      <c r="M112" t="inlineStr">
        <is>
          <t>každé fyzické zařízení navržené tak, aby umožňovalo přenos a distribuci elektřiny nebo plynu, přepravu ropy nebo oxidu uhličitého nebo skladování elektřiny nebo zemního plynu</t>
        </is>
      </c>
      <c r="N112" s="2" t="inlineStr">
        <is>
          <t>energiinfrastruktur</t>
        </is>
      </c>
      <c r="O112" s="2" t="inlineStr">
        <is>
          <t>3</t>
        </is>
      </c>
      <c r="P112" s="2" t="inlineStr">
        <is>
          <t/>
        </is>
      </c>
      <c r="Q112" t="inlineStr">
        <is>
          <t>type sf anlæg eller del af anlæg med relation til produktion, transport eller oplagring af energi og energikilder eller kuldioxid</t>
        </is>
      </c>
      <c r="R112" s="2" t="inlineStr">
        <is>
          <t>Energieinfrastruktur</t>
        </is>
      </c>
      <c r="S112" s="2" t="inlineStr">
        <is>
          <t>3</t>
        </is>
      </c>
      <c r="T112" s="2" t="inlineStr">
        <is>
          <t/>
        </is>
      </c>
      <c r="U112" t="inlineStr">
        <is>
          <t>alle Arten von Anlagen oder Teilen von Anlagen für die Erzeugung, Übertragung und Lagerung/Speicherung von Energie</t>
        </is>
      </c>
      <c r="V112" s="2" t="inlineStr">
        <is>
          <t>ενεργειακή υποδομή</t>
        </is>
      </c>
      <c r="W112" s="2" t="inlineStr">
        <is>
          <t>3</t>
        </is>
      </c>
      <c r="X112" s="2" t="inlineStr">
        <is>
          <t/>
        </is>
      </c>
      <c r="Y112" t="inlineStr">
        <is>
          <t>κάθε είδους εγκαταστάσεις ή μέρος εγκαταστάσεων που αφορούν την παραγωγή, μεταφορά και αποθήκευση ενέργειας και ενεργειακών προϊόντων ή διοξειδίου του άνθρακα</t>
        </is>
      </c>
      <c r="Z112" s="2" t="inlineStr">
        <is>
          <t>energy infrastructure</t>
        </is>
      </c>
      <c r="AA112" s="2" t="inlineStr">
        <is>
          <t>3</t>
        </is>
      </c>
      <c r="AB112" s="2" t="inlineStr">
        <is>
          <t/>
        </is>
      </c>
      <c r="AC112" t="inlineStr">
        <is>
          <t>type of installations or part of installations related to the production, transport and storage of energy and energy sources or carbon dioxide</t>
        </is>
      </c>
      <c r="AD112" s="2" t="inlineStr">
        <is>
          <t>infraestructura energética</t>
        </is>
      </c>
      <c r="AE112" s="2" t="inlineStr">
        <is>
          <t>3</t>
        </is>
      </c>
      <c r="AF112" s="2" t="inlineStr">
        <is>
          <t/>
        </is>
      </c>
      <c r="AG112" t="inlineStr">
        <is>
          <t>Tipos de instalaciones o partes de instalaciones relacionadas con la producción, el transporte y el almacenamiento de energía y de fuentes de energía o de dióxido de carbono.</t>
        </is>
      </c>
      <c r="AH112" s="2" t="inlineStr">
        <is>
          <t>energiataristu|
energia infrastruktuur</t>
        </is>
      </c>
      <c r="AI112" s="2" t="inlineStr">
        <is>
          <t>3|
3</t>
        </is>
      </c>
      <c r="AJ112" s="2" t="inlineStr">
        <is>
          <t xml:space="preserve">|
</t>
        </is>
      </c>
      <c r="AK112" t="inlineStr">
        <is>
          <t>füüsilised seadmed või rajatised, mis kuuluvad energiataristukategooriate alla ning asuvad liidus või ühendavad liitu ja üht või mitut kolmandat riiki</t>
        </is>
      </c>
      <c r="AL112" s="2" t="inlineStr">
        <is>
          <t>energiainfrastruktuuri</t>
        </is>
      </c>
      <c r="AM112" s="2" t="inlineStr">
        <is>
          <t>3</t>
        </is>
      </c>
      <c r="AN112" s="2" t="inlineStr">
        <is>
          <t/>
        </is>
      </c>
      <c r="AO112" t="inlineStr">
        <is>
          <t>kaikki fyysiset laitteet tai laitokset, jotka kuuluvat energiainfrastruktuuriluokkiin ja jotka sijaitsevat unionin alueella tai yhdistävät unionin ja yhden tai useamman kol­mannen maan</t>
        </is>
      </c>
      <c r="AP112" s="2" t="inlineStr">
        <is>
          <t>infrastructure énergétique</t>
        </is>
      </c>
      <c r="AQ112" s="2" t="inlineStr">
        <is>
          <t>3</t>
        </is>
      </c>
      <c r="AR112" s="2" t="inlineStr">
        <is>
          <t/>
        </is>
      </c>
      <c r="AS112" t="inlineStr">
        <is>
          <t>tout type d’installation ou de partie d’installation liée à la production, au transport ou au stockage d'énergie et de sources d'énergie ou de dioxyde de carbone</t>
        </is>
      </c>
      <c r="AT112" s="2" t="inlineStr">
        <is>
          <t>bonneagar fuinnimh</t>
        </is>
      </c>
      <c r="AU112" s="2" t="inlineStr">
        <is>
          <t>3</t>
        </is>
      </c>
      <c r="AV112" s="2" t="inlineStr">
        <is>
          <t/>
        </is>
      </c>
      <c r="AW112" t="inlineStr">
        <is>
          <t/>
        </is>
      </c>
      <c r="AX112" s="2" t="inlineStr">
        <is>
          <t>energetska infrastruktura</t>
        </is>
      </c>
      <c r="AY112" s="2" t="inlineStr">
        <is>
          <t>3</t>
        </is>
      </c>
      <c r="AZ112" s="2" t="inlineStr">
        <is>
          <t/>
        </is>
      </c>
      <c r="BA112" t="inlineStr">
        <is>
          <t>vrsta instalacija ili dio instalacija koji se koristi za proizvodnju, prenošenje i skladištenje energije i izvora energije ili ugljikova dioksida</t>
        </is>
      </c>
      <c r="BB112" s="2" t="inlineStr">
        <is>
          <t>energiaipari infrastruktúra|
energetikai infrastruktúra</t>
        </is>
      </c>
      <c r="BC112" s="2" t="inlineStr">
        <is>
          <t>3|
4</t>
        </is>
      </c>
      <c r="BD112" s="2" t="inlineStr">
        <is>
          <t>|
preferred</t>
        </is>
      </c>
      <c r="BE112" t="inlineStr">
        <is>
          <t>az energia, az energiaforrások vagy a szén-dioxid termeléséhez, szállításához és tárolásához kapcsolódó létesítménytípusok vagy létesítményrészek</t>
        </is>
      </c>
      <c r="BF112" s="2" t="inlineStr">
        <is>
          <t>infrastruttura per l'energia|
infrastruttura energetica</t>
        </is>
      </c>
      <c r="BG112" s="2" t="inlineStr">
        <is>
          <t>3|
3</t>
        </is>
      </c>
      <c r="BH112" s="2" t="inlineStr">
        <is>
          <t xml:space="preserve">|
</t>
        </is>
      </c>
      <c r="BI112" t="inlineStr">
        <is>
          <t>qualsiasi tipo di impianto o parti di impianto connesso alla produzione, al trasporto e allo stoccaggio dell'energia e delle fonti di energia, o di anidride carbonica</t>
        </is>
      </c>
      <c r="BJ112" s="2" t="inlineStr">
        <is>
          <t>energetikos infrastruktūra</t>
        </is>
      </c>
      <c r="BK112" s="2" t="inlineStr">
        <is>
          <t>3</t>
        </is>
      </c>
      <c r="BL112" s="2" t="inlineStr">
        <is>
          <t/>
        </is>
      </c>
      <c r="BM112" t="inlineStr">
        <is>
          <t>su energijos gamyba bei atitinkamų energijos šaltinių perdavimu ir saugojimu arba su anglies dioksido išmetimu, perdavimu ir saugojimu susiję bet kurio tipo įrenginiai arba jų dalis</t>
        </is>
      </c>
      <c r="BN112" s="2" t="inlineStr">
        <is>
          <t>energoinfrastruktūra|
enerģētikas infrastruktūra</t>
        </is>
      </c>
      <c r="BO112" s="2" t="inlineStr">
        <is>
          <t>3|
3</t>
        </is>
      </c>
      <c r="BP112" s="2" t="inlineStr">
        <is>
          <t xml:space="preserve">|
</t>
        </is>
      </c>
      <c r="BQ112" t="inlineStr">
        <is>
          <t>visu veidu iekārtas vai iekārtu daļas, kas ir saistītas ar enerģijas, kā arī attiecīgo enerģijas avotu vai oglekļa dioksīda ražošanu, transportu un glabāšanu</t>
        </is>
      </c>
      <c r="BR112" s="2" t="inlineStr">
        <is>
          <t>infrastruttura tal-enerġija</t>
        </is>
      </c>
      <c r="BS112" s="2" t="inlineStr">
        <is>
          <t>3</t>
        </is>
      </c>
      <c r="BT112" s="2" t="inlineStr">
        <is>
          <t/>
        </is>
      </c>
      <c r="BU112" t="inlineStr">
        <is>
          <t>tipi ta' installazzjonijiet jew parti minn installazzjonijiet relatati mal-produzzjoni, it-trasport u l-ħżin ta' enerġija u ta' sorsi tal-enerġija jew tal-dijossidu tal-karbonju</t>
        </is>
      </c>
      <c r="BV112" s="2" t="inlineStr">
        <is>
          <t>energie-infrastructuur</t>
        </is>
      </c>
      <c r="BW112" s="2" t="inlineStr">
        <is>
          <t>3</t>
        </is>
      </c>
      <c r="BX112" s="2" t="inlineStr">
        <is>
          <t/>
        </is>
      </c>
      <c r="BY112" t="inlineStr">
        <is>
          <t>technische en andere voorwaarden voor energievoorziening: pijpleidingen, kabels, apparatuur, wet- en regelgeving, instituties, marktsystemen, enz.</t>
        </is>
      </c>
      <c r="BZ112" s="2" t="inlineStr">
        <is>
          <t>infrastruktura energetyczna</t>
        </is>
      </c>
      <c r="CA112" s="2" t="inlineStr">
        <is>
          <t>3</t>
        </is>
      </c>
      <c r="CB112" s="2" t="inlineStr">
        <is>
          <t/>
        </is>
      </c>
      <c r="CC112" t="inlineStr">
        <is>
          <t>wszelkie instalacje lub części instalacji związane z produkcją, przesyłem i składowaniem energii oraz jej nośników lub dwutlenku węgla</t>
        </is>
      </c>
      <c r="CD112" s="2" t="inlineStr">
        <is>
          <t>infraestrutura energética</t>
        </is>
      </c>
      <c r="CE112" s="2" t="inlineStr">
        <is>
          <t>3</t>
        </is>
      </c>
      <c r="CF112" s="2" t="inlineStr">
        <is>
          <t/>
        </is>
      </c>
      <c r="CG112" t="inlineStr">
        <is>
          <t>Instalações ou partes de instalações, de qualquer tipo, relacionadas com a produção, o transporte e o armazenamento de energia e de fontes de energia ou de dióxido de carbono.</t>
        </is>
      </c>
      <c r="CH112" s="2" t="inlineStr">
        <is>
          <t>infrastructură energetică</t>
        </is>
      </c>
      <c r="CI112" s="2" t="inlineStr">
        <is>
          <t>4</t>
        </is>
      </c>
      <c r="CJ112" s="2" t="inlineStr">
        <is>
          <t/>
        </is>
      </c>
      <c r="CK112" t="inlineStr">
        <is>
          <t/>
        </is>
      </c>
      <c r="CL112" s="2" t="inlineStr">
        <is>
          <t>energetická infraštruktúra</t>
        </is>
      </c>
      <c r="CM112" s="2" t="inlineStr">
        <is>
          <t>3</t>
        </is>
      </c>
      <c r="CN112" s="2" t="inlineStr">
        <is>
          <t/>
        </is>
      </c>
      <c r="CO112" t="inlineStr">
        <is>
          <t>akýkoľvek druh zariadení alebo časť zariadení súvisiacich s výrobou, prepravou a akumuláciou energie a zdrojov energie alebo ukladaním oxidu uhličitého</t>
        </is>
      </c>
      <c r="CP112" s="2" t="inlineStr">
        <is>
          <t>energetska infrastruktura</t>
        </is>
      </c>
      <c r="CQ112" s="2" t="inlineStr">
        <is>
          <t>3</t>
        </is>
      </c>
      <c r="CR112" s="2" t="inlineStr">
        <is>
          <t/>
        </is>
      </c>
      <c r="CS112" t="inlineStr">
        <is>
          <t/>
        </is>
      </c>
      <c r="CT112" s="2" t="inlineStr">
        <is>
          <t>energiinfrastruktur</t>
        </is>
      </c>
      <c r="CU112" s="2" t="inlineStr">
        <is>
          <t>3</t>
        </is>
      </c>
      <c r="CV112" s="2" t="inlineStr">
        <is>
          <t/>
        </is>
      </c>
      <c r="CW112" t="inlineStr">
        <is>
          <t/>
        </is>
      </c>
    </row>
    <row r="113">
      <c r="A113" s="1" t="str">
        <f>HYPERLINK("https://iate.europa.eu/entry/result/1364862/all", "1364862")</f>
        <v>1364862</v>
      </c>
      <c r="B113" t="inlineStr">
        <is>
          <t>INDUSTRY</t>
        </is>
      </c>
      <c r="C113" t="inlineStr">
        <is>
          <t>INDUSTRY|chemistry</t>
        </is>
      </c>
      <c r="D113" t="inlineStr">
        <is>
          <t>yes</t>
        </is>
      </c>
      <c r="E113" t="inlineStr">
        <is>
          <t/>
        </is>
      </c>
      <c r="F113" t="inlineStr">
        <is>
          <t/>
        </is>
      </c>
      <c r="G113" t="inlineStr">
        <is>
          <t/>
        </is>
      </c>
      <c r="H113" t="inlineStr">
        <is>
          <t/>
        </is>
      </c>
      <c r="I113" t="inlineStr">
        <is>
          <t/>
        </is>
      </c>
      <c r="J113" s="2" t="inlineStr">
        <is>
          <t>pyrolýza</t>
        </is>
      </c>
      <c r="K113" s="2" t="inlineStr">
        <is>
          <t>3</t>
        </is>
      </c>
      <c r="L113" s="2" t="inlineStr">
        <is>
          <t/>
        </is>
      </c>
      <c r="M113" t="inlineStr">
        <is>
          <t>tepelný rozklad paliva na jednodušší sloučeniny bez přístupu vzduchu či jiného oxidovadla</t>
        </is>
      </c>
      <c r="N113" s="2" t="inlineStr">
        <is>
          <t>pyrolytisk proces|
pyrolyse</t>
        </is>
      </c>
      <c r="O113" s="2" t="inlineStr">
        <is>
          <t>3|
3</t>
        </is>
      </c>
      <c r="P113" s="2" t="inlineStr">
        <is>
          <t xml:space="preserve">|
</t>
        </is>
      </c>
      <c r="Q113" t="inlineStr">
        <is>
          <t>proces, hvor man ved opvarmning uden tilstedeværelse af ilt (luft) spalter højmolekylære stoffer til små molekyler</t>
        </is>
      </c>
      <c r="R113" s="2" t="inlineStr">
        <is>
          <t>Pyrolysevorgang|
Pyrolyseverfahren|
Pyrolyse</t>
        </is>
      </c>
      <c r="S113" s="2" t="inlineStr">
        <is>
          <t>3|
3|
3</t>
        </is>
      </c>
      <c r="T113" s="2" t="inlineStr">
        <is>
          <t xml:space="preserve">|
|
</t>
        </is>
      </c>
      <c r="U113" t="inlineStr">
        <is>
          <t>thermo-chemische Spaltung organischer Verbindungen, wobei durch hohe Temperaturen (500-900 °C) ein Bindungsbruch innerhalb großer Moleküle in kleinere erzwungen wird</t>
        </is>
      </c>
      <c r="V113" s="2" t="inlineStr">
        <is>
          <t>διεργασία πυρολυτική|
πυρόλυση</t>
        </is>
      </c>
      <c r="W113" s="2" t="inlineStr">
        <is>
          <t>3|
3</t>
        </is>
      </c>
      <c r="X113" s="2" t="inlineStr">
        <is>
          <t xml:space="preserve">|
</t>
        </is>
      </c>
      <c r="Y113" t="inlineStr">
        <is>
          <t/>
        </is>
      </c>
      <c r="Z113" s="2" t="inlineStr">
        <is>
          <t>pyrolytic treatment|
pyrolytic process|
pyrolysis</t>
        </is>
      </c>
      <c r="AA113" s="2" t="inlineStr">
        <is>
          <t>1|
1|
3</t>
        </is>
      </c>
      <c r="AB113" s="2" t="inlineStr">
        <is>
          <t>|
|
preferred</t>
        </is>
      </c>
      <c r="AC113" t="inlineStr">
        <is>
          <t>thermolysis, usually associated with exposure to a high temperature</t>
        </is>
      </c>
      <c r="AD113" s="2" t="inlineStr">
        <is>
          <t>pirólisis</t>
        </is>
      </c>
      <c r="AE113" s="2" t="inlineStr">
        <is>
          <t>3</t>
        </is>
      </c>
      <c r="AF113" s="2" t="inlineStr">
        <is>
          <t/>
        </is>
      </c>
      <c r="AG113" t="inlineStr">
        <is>
          <t>Descomposición físico-química de la materia orgánica por acción del calor y en ausencia de oxidantes, que genera gases, líquidos y residuos carbonosos en cantidades relativas que dependen de las propiedades de la biomasa tratada y de los parámetros de funcionamiento de los equipos.</t>
        </is>
      </c>
      <c r="AH113" s="2" t="inlineStr">
        <is>
          <t>pürolüüs</t>
        </is>
      </c>
      <c r="AI113" s="2" t="inlineStr">
        <is>
          <t>3</t>
        </is>
      </c>
      <c r="AJ113" s="2" t="inlineStr">
        <is>
          <t/>
        </is>
      </c>
      <c r="AK113" t="inlineStr">
        <is>
          <t>aine muundumine kõrgel temperatuuril ilma õhu juurdepääsuta (või vähese õhu juuresolekul)</t>
        </is>
      </c>
      <c r="AL113" s="2" t="inlineStr">
        <is>
          <t>pyrolyysi</t>
        </is>
      </c>
      <c r="AM113" s="2" t="inlineStr">
        <is>
          <t>3</t>
        </is>
      </c>
      <c r="AN113" s="2" t="inlineStr">
        <is>
          <t/>
        </is>
      </c>
      <c r="AO113" t="inlineStr">
        <is>
          <t>termisen käsittelyn tekniikka, jossa terminen hajotus tapahtuu hapettomissa olosuhteissa</t>
        </is>
      </c>
      <c r="AP113" s="2" t="inlineStr">
        <is>
          <t>pyrolyse|
opération de pyrolyse|
procédé pyrolitique</t>
        </is>
      </c>
      <c r="AQ113" s="2" t="inlineStr">
        <is>
          <t>3|
3|
3</t>
        </is>
      </c>
      <c r="AR113" s="2" t="inlineStr">
        <is>
          <t xml:space="preserve">|
|
</t>
        </is>
      </c>
      <c r="AS113" t="inlineStr">
        <is>
          <t>décomposition thermique de la biomasse en l'absence d'oxygène à haute température</t>
        </is>
      </c>
      <c r="AT113" s="2" t="inlineStr">
        <is>
          <t>pirealú</t>
        </is>
      </c>
      <c r="AU113" s="2" t="inlineStr">
        <is>
          <t>3</t>
        </is>
      </c>
      <c r="AV113" s="2" t="inlineStr">
        <is>
          <t/>
        </is>
      </c>
      <c r="AW113" t="inlineStr">
        <is>
          <t>dianscaoileadh ábhair trí théamh gan ocsaigin a bheith i láthair</t>
        </is>
      </c>
      <c r="AX113" s="2" t="inlineStr">
        <is>
          <t>piroliza</t>
        </is>
      </c>
      <c r="AY113" s="2" t="inlineStr">
        <is>
          <t>3</t>
        </is>
      </c>
      <c r="AZ113" s="2" t="inlineStr">
        <is>
          <t/>
        </is>
      </c>
      <c r="BA113" t="inlineStr">
        <is>
          <t>razgradnja organskih tvari pod utjecajem topline uz smanjen dotok ili odsutnost kisika</t>
        </is>
      </c>
      <c r="BB113" t="inlineStr">
        <is>
          <t/>
        </is>
      </c>
      <c r="BC113" t="inlineStr">
        <is>
          <t/>
        </is>
      </c>
      <c r="BD113" t="inlineStr">
        <is>
          <t/>
        </is>
      </c>
      <c r="BE113" t="inlineStr">
        <is>
          <t/>
        </is>
      </c>
      <c r="BF113" s="2" t="inlineStr">
        <is>
          <t>piroscissione|
pirolisi</t>
        </is>
      </c>
      <c r="BG113" s="2" t="inlineStr">
        <is>
          <t>3|
3</t>
        </is>
      </c>
      <c r="BH113" s="2" t="inlineStr">
        <is>
          <t xml:space="preserve">|
</t>
        </is>
      </c>
      <c r="BI113" t="inlineStr">
        <is>
          <t>metodo di decomposizione termochimica ottenuta in genere mediante l’applicazione di calore a temperature elevate</t>
        </is>
      </c>
      <c r="BJ113" s="2" t="inlineStr">
        <is>
          <t>pirolizė</t>
        </is>
      </c>
      <c r="BK113" s="2" t="inlineStr">
        <is>
          <t>3</t>
        </is>
      </c>
      <c r="BL113" s="2" t="inlineStr">
        <is>
          <t/>
        </is>
      </c>
      <c r="BM113" t="inlineStr">
        <is>
          <t>medžiagų skaidymas aukštoje temperatūroje be oro</t>
        </is>
      </c>
      <c r="BN113" s="2" t="inlineStr">
        <is>
          <t>pirolīze</t>
        </is>
      </c>
      <c r="BO113" s="2" t="inlineStr">
        <is>
          <t>3</t>
        </is>
      </c>
      <c r="BP113" s="2" t="inlineStr">
        <is>
          <t/>
        </is>
      </c>
      <c r="BQ113" t="inlineStr">
        <is>
          <t>organisku vielu sadalīšanās (destrukcija) augstas temperatūras iedarbībā bez gaisa, ķīmisku, fizikālu faktoru (piemēram, gaismas) ietekmes</t>
        </is>
      </c>
      <c r="BR113" s="2" t="inlineStr">
        <is>
          <t>piroliżi</t>
        </is>
      </c>
      <c r="BS113" s="2" t="inlineStr">
        <is>
          <t>3</t>
        </is>
      </c>
      <c r="BT113" s="2" t="inlineStr">
        <is>
          <t/>
        </is>
      </c>
      <c r="BU113" t="inlineStr">
        <is>
          <t/>
        </is>
      </c>
      <c r="BV113" s="2" t="inlineStr">
        <is>
          <t>pyrolyse</t>
        </is>
      </c>
      <c r="BW113" s="2" t="inlineStr">
        <is>
          <t>3</t>
        </is>
      </c>
      <c r="BX113" s="2" t="inlineStr">
        <is>
          <t/>
        </is>
      </c>
      <c r="BY113" t="inlineStr">
        <is>
          <t>"thermisch
 proces dat organisch materiaal ontleedt in afwezigheid van zuurstof"</t>
        </is>
      </c>
      <c r="BZ113" s="2" t="inlineStr">
        <is>
          <t>piroliza</t>
        </is>
      </c>
      <c r="CA113" s="2" t="inlineStr">
        <is>
          <t>3</t>
        </is>
      </c>
      <c r="CB113" s="2" t="inlineStr">
        <is>
          <t/>
        </is>
      </c>
      <c r="CC113" t="inlineStr">
        <is>
          <t>Rozkład termiczny substancji poprzez poddawanie ich działaniu wysokiej temperatury bez dostępu tlenu lub innych czynników utleniających</t>
        </is>
      </c>
      <c r="CD113" s="2" t="inlineStr">
        <is>
          <t>processo pirolítico|
pirólise|
operação de pirólise</t>
        </is>
      </c>
      <c r="CE113" s="2" t="inlineStr">
        <is>
          <t>3|
3|
3</t>
        </is>
      </c>
      <c r="CF113" s="2" t="inlineStr">
        <is>
          <t xml:space="preserve">|
|
</t>
        </is>
      </c>
      <c r="CG113" t="inlineStr">
        <is>
          <t>Degradação química e decomposição irreversível de qualquer material exposto à acção do calor e sob condições anaeróbias</t>
        </is>
      </c>
      <c r="CH113" t="inlineStr">
        <is>
          <t/>
        </is>
      </c>
      <c r="CI113" t="inlineStr">
        <is>
          <t/>
        </is>
      </c>
      <c r="CJ113" t="inlineStr">
        <is>
          <t/>
        </is>
      </c>
      <c r="CK113" t="inlineStr">
        <is>
          <t/>
        </is>
      </c>
      <c r="CL113" s="2" t="inlineStr">
        <is>
          <t>pyrolýza</t>
        </is>
      </c>
      <c r="CM113" s="2" t="inlineStr">
        <is>
          <t>3</t>
        </is>
      </c>
      <c r="CN113" s="2" t="inlineStr">
        <is>
          <t/>
        </is>
      </c>
      <c r="CO113" t="inlineStr">
        <is>
          <t>fyzikálno-chemický proces, radiaci sa do relatívne širokej skupiny tepelných procesov</t>
        </is>
      </c>
      <c r="CP113" s="2" t="inlineStr">
        <is>
          <t>piroliza</t>
        </is>
      </c>
      <c r="CQ113" s="2" t="inlineStr">
        <is>
          <t>3</t>
        </is>
      </c>
      <c r="CR113" s="2" t="inlineStr">
        <is>
          <t/>
        </is>
      </c>
      <c r="CS113" t="inlineStr">
        <is>
          <t>termični razkroj kompleksnejše zgrajenih kemijskih snovi, pri katerih s cepitvijo in prerazdelitvijo pride do nastanka snovi z nižjo molekulsko maso</t>
        </is>
      </c>
      <c r="CT113" s="2" t="inlineStr">
        <is>
          <t>pyrolys</t>
        </is>
      </c>
      <c r="CU113" s="2" t="inlineStr">
        <is>
          <t>3</t>
        </is>
      </c>
      <c r="CV113" s="2" t="inlineStr">
        <is>
          <t/>
        </is>
      </c>
      <c r="CW113" t="inlineStr">
        <is>
          <t>process vid vilken ett ämne upphettas utan närvaro av syre</t>
        </is>
      </c>
    </row>
    <row r="114">
      <c r="A114" s="1" t="str">
        <f>HYPERLINK("https://iate.europa.eu/entry/result/1365544/all", "1365544")</f>
        <v>1365544</v>
      </c>
      <c r="B114" t="inlineStr">
        <is>
          <t>ENERGY</t>
        </is>
      </c>
      <c r="C114" t="inlineStr">
        <is>
          <t>ENERGY|energy policy</t>
        </is>
      </c>
      <c r="D114" t="inlineStr">
        <is>
          <t>yes</t>
        </is>
      </c>
      <c r="E114" t="inlineStr">
        <is>
          <t/>
        </is>
      </c>
      <c r="F114" s="2" t="inlineStr">
        <is>
          <t>изключване на електрически товари</t>
        </is>
      </c>
      <c r="G114" s="2" t="inlineStr">
        <is>
          <t>3</t>
        </is>
      </c>
      <c r="H114" s="2" t="inlineStr">
        <is>
          <t/>
        </is>
      </c>
      <c r="I114" t="inlineStr">
        <is>
          <t/>
        </is>
      </c>
      <c r="J114" s="2" t="inlineStr">
        <is>
          <t>odlehčování|
odlehčování sítě|
odlehčení sítě</t>
        </is>
      </c>
      <c r="K114" s="2" t="inlineStr">
        <is>
          <t>3|
3|
3</t>
        </is>
      </c>
      <c r="L114" s="2" t="inlineStr">
        <is>
          <t xml:space="preserve">|
|
</t>
        </is>
      </c>
      <c r="M114" t="inlineStr">
        <is>
          <t>snižování nároků na elektrizační soustavu v době náporu (když výroba nemůže pokrýt zatížení), které se realizuje odpojováním spotřebičů nebo odstavováním velkých odběratelů na základě předchozí dohody</t>
        </is>
      </c>
      <c r="N114" s="2" t="inlineStr">
        <is>
          <t>udkobling af forbrug|
frakobling af forbrug|
belastningsreduktion</t>
        </is>
      </c>
      <c r="O114" s="2" t="inlineStr">
        <is>
          <t>3|
3|
3</t>
        </is>
      </c>
      <c r="P114" s="2" t="inlineStr">
        <is>
          <t xml:space="preserve">|
|
</t>
        </is>
      </c>
      <c r="Q114" t="inlineStr">
        <is>
          <t/>
        </is>
      </c>
      <c r="R114" s="2" t="inlineStr">
        <is>
          <t>Lastabwurf</t>
        </is>
      </c>
      <c r="S114" s="2" t="inlineStr">
        <is>
          <t>3</t>
        </is>
      </c>
      <c r="T114" s="2" t="inlineStr">
        <is>
          <t/>
        </is>
      </c>
      <c r="U114" t="inlineStr">
        <is>
          <t>Abschalten von Netzlast zur Laststeuerung im Stromnetz</t>
        </is>
      </c>
      <c r="V114" s="2" t="inlineStr">
        <is>
          <t>αποφόρτιση|
μείωση φορτίου|
σκόπιμη διακοπή φορτίων|
απόρριψη φορτίου</t>
        </is>
      </c>
      <c r="W114" s="2" t="inlineStr">
        <is>
          <t>3|
3|
3|
3</t>
        </is>
      </c>
      <c r="X114" s="2" t="inlineStr">
        <is>
          <t xml:space="preserve">|
|
|
</t>
        </is>
      </c>
      <c r="Y114" t="inlineStr">
        <is>
          <t/>
        </is>
      </c>
      <c r="Z114" s="2" t="inlineStr">
        <is>
          <t>load throw-off|
load rejection|
load shedding</t>
        </is>
      </c>
      <c r="AA114" s="2" t="inlineStr">
        <is>
          <t>3|
3|
3</t>
        </is>
      </c>
      <c r="AB114" s="2" t="inlineStr">
        <is>
          <t xml:space="preserve">|
|
</t>
        </is>
      </c>
      <c r="AC114" t="inlineStr">
        <is>
          <t>process of deliberately disconnecting preselected loads from a power system in response to an abnormal condition in order to maintain the integrity of the remainder of the system</t>
        </is>
      </c>
      <c r="AD114" s="2" t="inlineStr">
        <is>
          <t>desconexión de carga|
separación</t>
        </is>
      </c>
      <c r="AE114" s="2" t="inlineStr">
        <is>
          <t>3|
3</t>
        </is>
      </c>
      <c r="AF114" s="2" t="inlineStr">
        <is>
          <t xml:space="preserve">|
</t>
        </is>
      </c>
      <c r="AG114" t="inlineStr">
        <is>
          <t>Reducción rápida de la carga de un sistema de suministro eléctrico al producirse una interrupción eléctrica por la desconexión selectiva de las cargas no vitales.</t>
        </is>
      </c>
      <c r="AH114" s="2" t="inlineStr">
        <is>
          <t>koormuse vähendamine|
koormuse avariiline vähendamine</t>
        </is>
      </c>
      <c r="AI114" s="2" t="inlineStr">
        <is>
          <t>3|
3</t>
        </is>
      </c>
      <c r="AJ114" s="2" t="inlineStr">
        <is>
          <t xml:space="preserve">|
</t>
        </is>
      </c>
      <c r="AK114" t="inlineStr">
        <is>
          <t>eelnevalt kindlaksmääratud koormuste tahtlik lahtiühendamine süsteemist selle erakorralise seisundi tõttu, et säilitada ülejäänud süsteemi talitluskindlus</t>
        </is>
      </c>
      <c r="AL114" s="2" t="inlineStr">
        <is>
          <t>kuormien erottaminen|
kuorman irrottaminen</t>
        </is>
      </c>
      <c r="AM114" s="2" t="inlineStr">
        <is>
          <t>3|
3</t>
        </is>
      </c>
      <c r="AN114" s="2" t="inlineStr">
        <is>
          <t xml:space="preserve">|
</t>
        </is>
      </c>
      <c r="AO114" t="inlineStr">
        <is>
          <t/>
        </is>
      </c>
      <c r="AP114" s="2" t="inlineStr">
        <is>
          <t>délestage de consommation|
délestage</t>
        </is>
      </c>
      <c r="AQ114" s="2" t="inlineStr">
        <is>
          <t>3|
3</t>
        </is>
      </c>
      <c r="AR114" s="2" t="inlineStr">
        <is>
          <t xml:space="preserve">|
</t>
        </is>
      </c>
      <c r="AS114" t="inlineStr">
        <is>
          <t>opération consistant en cas d'une condition anormale à séparer du réseau des charges présélectionnées afin de maintenir l'alimentation du reste du réseau</t>
        </is>
      </c>
      <c r="AT114" s="2" t="inlineStr">
        <is>
          <t>scoitheadh lóid</t>
        </is>
      </c>
      <c r="AU114" s="2" t="inlineStr">
        <is>
          <t>3</t>
        </is>
      </c>
      <c r="AV114" s="2" t="inlineStr">
        <is>
          <t/>
        </is>
      </c>
      <c r="AW114" t="inlineStr">
        <is>
          <t/>
        </is>
      </c>
      <c r="AX114" t="inlineStr">
        <is>
          <t/>
        </is>
      </c>
      <c r="AY114" t="inlineStr">
        <is>
          <t/>
        </is>
      </c>
      <c r="AZ114" t="inlineStr">
        <is>
          <t/>
        </is>
      </c>
      <c r="BA114" t="inlineStr">
        <is>
          <t/>
        </is>
      </c>
      <c r="BB114" t="inlineStr">
        <is>
          <t/>
        </is>
      </c>
      <c r="BC114" t="inlineStr">
        <is>
          <t/>
        </is>
      </c>
      <c r="BD114" t="inlineStr">
        <is>
          <t/>
        </is>
      </c>
      <c r="BE114" t="inlineStr">
        <is>
          <t/>
        </is>
      </c>
      <c r="BF114" s="2" t="inlineStr">
        <is>
          <t>eliminazione del carico|
distacco di carico|
alleggerimento del carico|
rifiuto del carico|
riduzione del carico</t>
        </is>
      </c>
      <c r="BG114" s="2" t="inlineStr">
        <is>
          <t>3|
3|
3|
3|
3</t>
        </is>
      </c>
      <c r="BH114" s="2" t="inlineStr">
        <is>
          <t xml:space="preserve">|
|
|
|
</t>
        </is>
      </c>
      <c r="BI114" t="inlineStr">
        <is>
          <t>sequenza di azioni automatiche e manovre, riguardanti i gruppi termoelettrici, attivata dall’apertura dell’interruttore di gruppo in seguito a guasti esterni all’unità, il cui scopo è quello di regolare la velocità del gruppo a valori prossimi a quella nominale e ridurre, o eliminare, l’adduzione di combustibile per adeguare la potenza prodotta a quella dei servizi ausiliari di centrale e di consentire così il rapido rientro in produzione dell’unità</t>
        </is>
      </c>
      <c r="BJ114" s="2" t="inlineStr">
        <is>
          <t>nukrovimas</t>
        </is>
      </c>
      <c r="BK114" s="2" t="inlineStr">
        <is>
          <t>3</t>
        </is>
      </c>
      <c r="BL114" s="2" t="inlineStr">
        <is>
          <t/>
        </is>
      </c>
      <c r="BM114" t="inlineStr">
        <is>
          <t>apkrovos mažinimas</t>
        </is>
      </c>
      <c r="BN114" s="2" t="inlineStr">
        <is>
          <t>energosistēmas atslodze|
atslogošana</t>
        </is>
      </c>
      <c r="BO114" s="2" t="inlineStr">
        <is>
          <t>3|
3</t>
        </is>
      </c>
      <c r="BP114" s="2" t="inlineStr">
        <is>
          <t xml:space="preserve">|
</t>
        </is>
      </c>
      <c r="BQ114" t="inlineStr">
        <is>
          <t>iepriekš noteiktu elektrisko slodžu atslēgšana no tīkla ārkārtējos apstākļos, lai saglabātu darbā elektroapgādes sistēmu</t>
        </is>
      </c>
      <c r="BR114" s="2" t="inlineStr">
        <is>
          <t>tnaqqis tat-tagħbija|
ċaħda tat-tagħbija</t>
        </is>
      </c>
      <c r="BS114" s="2" t="inlineStr">
        <is>
          <t>3|
3</t>
        </is>
      </c>
      <c r="BT114" s="2" t="inlineStr">
        <is>
          <t xml:space="preserve">|
</t>
        </is>
      </c>
      <c r="BU114" t="inlineStr">
        <is>
          <t>it-twaqqif temporanju tal-provvista tal-elettriku lil parti mill-klijenti f'ċertu partijiet tal-pajjiż</t>
        </is>
      </c>
      <c r="BV114" s="2" t="inlineStr">
        <is>
          <t>afschakeling|
belastingsafschakeling|
lastafworp|
ontlasting</t>
        </is>
      </c>
      <c r="BW114" s="2" t="inlineStr">
        <is>
          <t>3|
3|
3|
3</t>
        </is>
      </c>
      <c r="BX114" s="2" t="inlineStr">
        <is>
          <t xml:space="preserve">preferred|
|
|
</t>
        </is>
      </c>
      <c r="BY114" t="inlineStr">
        <is>
          <t>tijdelijke stopzetting van de elektriciteitslevering bij een deel van de eindafnemers in bepaalde gebieden van een land</t>
        </is>
      </c>
      <c r="BZ114" s="2" t="inlineStr">
        <is>
          <t>zmniejszanie obciążenia</t>
        </is>
      </c>
      <c r="CA114" s="2" t="inlineStr">
        <is>
          <t>3</t>
        </is>
      </c>
      <c r="CB114" s="2" t="inlineStr">
        <is>
          <t/>
        </is>
      </c>
      <c r="CC114" t="inlineStr">
        <is>
          <t>automatyczne zmniejszanie nieistotnych obciążeń w celu uniknięcia obciążeń szczytowych</t>
        </is>
      </c>
      <c r="CD114" s="2" t="inlineStr">
        <is>
          <t>deslastre de carga|
rejeição de carga|
descarga</t>
        </is>
      </c>
      <c r="CE114" s="2" t="inlineStr">
        <is>
          <t>3|
3|
3</t>
        </is>
      </c>
      <c r="CF114" s="2" t="inlineStr">
        <is>
          <t xml:space="preserve">|
|
</t>
        </is>
      </c>
      <c r="CG114" t="inlineStr">
        <is>
          <t>Interrupção da alimentação de alguns consumos de energia elétrica, com o objetivo de preservar o funcionamento do sistema elétrico, a nível local ou nacional, em condições aceitáveis de tensão e frequência.</t>
        </is>
      </c>
      <c r="CH114" s="2" t="inlineStr">
        <is>
          <t>descărcare automată a sarcinii|
descărcarea sarcinii</t>
        </is>
      </c>
      <c r="CI114" s="2" t="inlineStr">
        <is>
          <t>2|
2</t>
        </is>
      </c>
      <c r="CJ114" s="2" t="inlineStr">
        <is>
          <t xml:space="preserve">|
</t>
        </is>
      </c>
      <c r="CK114" t="inlineStr">
        <is>
          <t/>
        </is>
      </c>
      <c r="CL114" t="inlineStr">
        <is>
          <t/>
        </is>
      </c>
      <c r="CM114" t="inlineStr">
        <is>
          <t/>
        </is>
      </c>
      <c r="CN114" t="inlineStr">
        <is>
          <t/>
        </is>
      </c>
      <c r="CO114" t="inlineStr">
        <is>
          <t/>
        </is>
      </c>
      <c r="CP114" s="2" t="inlineStr">
        <is>
          <t>zmanjševanje bremena</t>
        </is>
      </c>
      <c r="CQ114" s="2" t="inlineStr">
        <is>
          <t>3</t>
        </is>
      </c>
      <c r="CR114" s="2" t="inlineStr">
        <is>
          <t/>
        </is>
      </c>
      <c r="CS114" t="inlineStr">
        <is>
          <t/>
        </is>
      </c>
      <c r="CT114" s="2" t="inlineStr">
        <is>
          <t>balastningsfrånkoppling</t>
        </is>
      </c>
      <c r="CU114" s="2" t="inlineStr">
        <is>
          <t>3</t>
        </is>
      </c>
      <c r="CV114" s="2" t="inlineStr">
        <is>
          <t/>
        </is>
      </c>
      <c r="CW114" t="inlineStr">
        <is>
          <t/>
        </is>
      </c>
    </row>
    <row r="115">
      <c r="A115" s="1" t="str">
        <f>HYPERLINK("https://iate.europa.eu/entry/result/915270/all", "915270")</f>
        <v>915270</v>
      </c>
      <c r="B115" t="inlineStr">
        <is>
          <t>ENVIRONMENT</t>
        </is>
      </c>
      <c r="C115" t="inlineStr">
        <is>
          <t>ENVIRONMENT</t>
        </is>
      </c>
      <c r="D115" t="inlineStr">
        <is>
          <t>yes</t>
        </is>
      </c>
      <c r="E115" t="inlineStr">
        <is>
          <t/>
        </is>
      </c>
      <c r="F115" t="inlineStr">
        <is>
          <t/>
        </is>
      </c>
      <c r="G115" t="inlineStr">
        <is>
          <t/>
        </is>
      </c>
      <c r="H115" t="inlineStr">
        <is>
          <t/>
        </is>
      </c>
      <c r="I115" t="inlineStr">
        <is>
          <t/>
        </is>
      </c>
      <c r="J115" s="2" t="inlineStr">
        <is>
          <t>změna využívání půdy|
změny ve využití půdy</t>
        </is>
      </c>
      <c r="K115" s="2" t="inlineStr">
        <is>
          <t>3|
3</t>
        </is>
      </c>
      <c r="L115" s="2" t="inlineStr">
        <is>
          <t xml:space="preserve">|
</t>
        </is>
      </c>
      <c r="M115" t="inlineStr">
        <is>
          <t/>
        </is>
      </c>
      <c r="N115" s="2" t="inlineStr">
        <is>
          <t>LUC|
ændringer i arealanvendelse|
ændringer i arealudnyttelse</t>
        </is>
      </c>
      <c r="O115" s="2" t="inlineStr">
        <is>
          <t>4|
4|
4</t>
        </is>
      </c>
      <c r="P115" s="2" t="inlineStr">
        <is>
          <t xml:space="preserve">|
|
</t>
        </is>
      </c>
      <c r="Q115" t="inlineStr">
        <is>
          <t/>
        </is>
      </c>
      <c r="R115" s="2" t="inlineStr">
        <is>
          <t>Landnutzungsänderungen</t>
        </is>
      </c>
      <c r="S115" s="2" t="inlineStr">
        <is>
          <t>2</t>
        </is>
      </c>
      <c r="T115" s="2" t="inlineStr">
        <is>
          <t/>
        </is>
      </c>
      <c r="U115" t="inlineStr">
        <is>
          <t/>
        </is>
      </c>
      <c r="V115" s="2" t="inlineStr">
        <is>
          <t>αλλαγή της χρήσης της γής</t>
        </is>
      </c>
      <c r="W115" s="2" t="inlineStr">
        <is>
          <t>4</t>
        </is>
      </c>
      <c r="X115" s="2" t="inlineStr">
        <is>
          <t/>
        </is>
      </c>
      <c r="Y115" t="inlineStr">
        <is>
          <t/>
        </is>
      </c>
      <c r="Z115" s="2" t="inlineStr">
        <is>
          <t>land-use change|
LUC</t>
        </is>
      </c>
      <c r="AA115" s="2" t="inlineStr">
        <is>
          <t>3|
3</t>
        </is>
      </c>
      <c r="AB115" s="2" t="inlineStr">
        <is>
          <t xml:space="preserve">|
</t>
        </is>
      </c>
      <c r="AC115" t="inlineStr">
        <is>
          <t/>
        </is>
      </c>
      <c r="AD115" s="2" t="inlineStr">
        <is>
          <t>cambio de uso de la tierra</t>
        </is>
      </c>
      <c r="AE115" s="2" t="inlineStr">
        <is>
          <t>3</t>
        </is>
      </c>
      <c r="AF115" s="2" t="inlineStr">
        <is>
          <t/>
        </is>
      </c>
      <c r="AG115" t="inlineStr">
        <is>
          <t>Un cambio en el uso o gestión de las tierras por los humanos, que puede llevar a un cambio en la cubierta de dichas tierras &lt;a href="/entry/result/902658/all" id="ENTRY_TO_ENTRY_CONVERTER" target="_blank"&gt;IATE:902658&lt;/a&gt; .&lt;br&gt;La cubierta de las tierras y el cambio en el uso de las tierras pueden tener un impacto en el albedo &lt;a href="/entry/result/752037/all" id="ENTRY_TO_ENTRY_CONVERTER" target="_blank"&gt;IATE:752037&lt;/a&gt; , la evapotranspiración &lt;a href="/entry/result/830059/all" id="ENTRY_TO_ENTRY_CONVERTER" target="_blank"&gt;IATE:830059&lt;/a&gt; , y las fuentes &lt;a href="/entry/result/1491206/all" id="ENTRY_TO_ENTRY_CONVERTER" target="_blank"&gt;IATE:1491206&lt;/a&gt; y los sumideros de gases de efecto invernadero &lt;a href="/entry/result/1194983/all" id="ENTRY_TO_ENTRY_CONVERTER" target="_blank"&gt;IATE:1194983&lt;/a&gt; , u otras propiedades del sistema climático, y puede tener igualmente consecuencias en el clima, ya sea de manera local o mundial.</t>
        </is>
      </c>
      <c r="AH115" s="2" t="inlineStr">
        <is>
          <t>maakasutuse muutus|
maakasutuse muutmine</t>
        </is>
      </c>
      <c r="AI115" s="2" t="inlineStr">
        <is>
          <t>3|
3</t>
        </is>
      </c>
      <c r="AJ115" s="2" t="inlineStr">
        <is>
          <t xml:space="preserve">|
</t>
        </is>
      </c>
      <c r="AK115" t="inlineStr">
        <is>
          <t/>
        </is>
      </c>
      <c r="AL115" s="2" t="inlineStr">
        <is>
          <t>maankäytön muutos</t>
        </is>
      </c>
      <c r="AM115" s="2" t="inlineStr">
        <is>
          <t>3</t>
        </is>
      </c>
      <c r="AN115" s="2" t="inlineStr">
        <is>
          <t/>
        </is>
      </c>
      <c r="AO115" t="inlineStr">
        <is>
          <t/>
        </is>
      </c>
      <c r="AP115" s="2" t="inlineStr">
        <is>
          <t>changement d'affectation des terres</t>
        </is>
      </c>
      <c r="AQ115" s="2" t="inlineStr">
        <is>
          <t>3</t>
        </is>
      </c>
      <c r="AR115" s="2" t="inlineStr">
        <is>
          <t/>
        </is>
      </c>
      <c r="AS115" t="inlineStr">
        <is>
          <t/>
        </is>
      </c>
      <c r="AT115" s="2" t="inlineStr">
        <is>
          <t>athrú ar thalamhúsáid</t>
        </is>
      </c>
      <c r="AU115" s="2" t="inlineStr">
        <is>
          <t>3</t>
        </is>
      </c>
      <c r="AV115" s="2" t="inlineStr">
        <is>
          <t/>
        </is>
      </c>
      <c r="AW115" t="inlineStr">
        <is>
          <t/>
        </is>
      </c>
      <c r="AX115" s="2" t="inlineStr">
        <is>
          <t>prenamjena zemljišta</t>
        </is>
      </c>
      <c r="AY115" s="2" t="inlineStr">
        <is>
          <t>3</t>
        </is>
      </c>
      <c r="AZ115" s="2" t="inlineStr">
        <is>
          <t/>
        </is>
      </c>
      <c r="BA115" t="inlineStr">
        <is>
          <t>konverzija između pojedinih kategorija korištenja zemljišta</t>
        </is>
      </c>
      <c r="BB115" s="2" t="inlineStr">
        <is>
          <t>földhasználat megváltoztatása|
földhasználat-változtatás</t>
        </is>
      </c>
      <c r="BC115" s="2" t="inlineStr">
        <is>
          <t>3|
3</t>
        </is>
      </c>
      <c r="BD115" s="2" t="inlineStr">
        <is>
          <t xml:space="preserve">|
</t>
        </is>
      </c>
      <c r="BE115" t="inlineStr">
        <is>
          <t/>
        </is>
      </c>
      <c r="BF115" s="2" t="inlineStr">
        <is>
          <t>cambiamento della destinazione dei suoli</t>
        </is>
      </c>
      <c r="BG115" s="2" t="inlineStr">
        <is>
          <t>3</t>
        </is>
      </c>
      <c r="BH115" s="2" t="inlineStr">
        <is>
          <t/>
        </is>
      </c>
      <c r="BI115" t="inlineStr">
        <is>
          <t/>
        </is>
      </c>
      <c r="BJ115" s="2" t="inlineStr">
        <is>
          <t>žemės naudojimo keitimas</t>
        </is>
      </c>
      <c r="BK115" s="2" t="inlineStr">
        <is>
          <t>3</t>
        </is>
      </c>
      <c r="BL115" s="2" t="inlineStr">
        <is>
          <t/>
        </is>
      </c>
      <c r="BM115" t="inlineStr">
        <is>
          <t/>
        </is>
      </c>
      <c r="BN115" s="2" t="inlineStr">
        <is>
          <t>zemes izmantošanas maiņa|
zemes izmantojuma maiņa</t>
        </is>
      </c>
      <c r="BO115" s="2" t="inlineStr">
        <is>
          <t>3|
3</t>
        </is>
      </c>
      <c r="BP115" s="2" t="inlineStr">
        <is>
          <t>|
preferred</t>
        </is>
      </c>
      <c r="BQ115" t="inlineStr">
        <is>
          <t/>
        </is>
      </c>
      <c r="BR115" s="2" t="inlineStr">
        <is>
          <t>bidla fl-użu tal-art|
użu ġdid tal-art</t>
        </is>
      </c>
      <c r="BS115" s="2" t="inlineStr">
        <is>
          <t>4|
3</t>
        </is>
      </c>
      <c r="BT115" s="2" t="inlineStr">
        <is>
          <t xml:space="preserve">|
</t>
        </is>
      </c>
      <c r="BU115" t="inlineStr">
        <is>
          <t/>
        </is>
      </c>
      <c r="BV115" s="2" t="inlineStr">
        <is>
          <t>verandering van landgebruik|
verandering in landgebruik|
landgebruikverandering</t>
        </is>
      </c>
      <c r="BW115" s="2" t="inlineStr">
        <is>
          <t>3|
3|
3</t>
        </is>
      </c>
      <c r="BX115" s="2" t="inlineStr">
        <is>
          <t xml:space="preserve">|
|
</t>
        </is>
      </c>
      <c r="BY115" t="inlineStr">
        <is>
          <t/>
        </is>
      </c>
      <c r="BZ115" s="2" t="inlineStr">
        <is>
          <t>zmiana sposobu użytkowania gruntów|
zmiana użytkowania gruntów</t>
        </is>
      </c>
      <c r="CA115" s="2" t="inlineStr">
        <is>
          <t>3|
3</t>
        </is>
      </c>
      <c r="CB115" s="2" t="inlineStr">
        <is>
          <t xml:space="preserve">|
</t>
        </is>
      </c>
      <c r="CC115" t="inlineStr">
        <is>
          <t>ustalenie innego niż dotychczasowy (np. rolniczy lub leśny) sposobu użytkowania gruntów</t>
        </is>
      </c>
      <c r="CD115" s="2" t="inlineStr">
        <is>
          <t>mudança do uso do solo|
alteração do uso do solo</t>
        </is>
      </c>
      <c r="CE115" s="2" t="inlineStr">
        <is>
          <t>3|
3</t>
        </is>
      </c>
      <c r="CF115" s="2" t="inlineStr">
        <is>
          <t xml:space="preserve">|
</t>
        </is>
      </c>
      <c r="CG115" t="inlineStr">
        <is>
          <t/>
        </is>
      </c>
      <c r="CH115" s="2" t="inlineStr">
        <is>
          <t>schimbare a utilizării terenurilor</t>
        </is>
      </c>
      <c r="CI115" s="2" t="inlineStr">
        <is>
          <t>3</t>
        </is>
      </c>
      <c r="CJ115" s="2" t="inlineStr">
        <is>
          <t/>
        </is>
      </c>
      <c r="CK115" t="inlineStr">
        <is>
          <t/>
        </is>
      </c>
      <c r="CL115" s="2" t="inlineStr">
        <is>
          <t>zmena využívania pôdy</t>
        </is>
      </c>
      <c r="CM115" s="2" t="inlineStr">
        <is>
          <t>4</t>
        </is>
      </c>
      <c r="CN115" s="2" t="inlineStr">
        <is>
          <t/>
        </is>
      </c>
      <c r="CO115" t="inlineStr">
        <is>
          <t/>
        </is>
      </c>
      <c r="CP115" s="2" t="inlineStr">
        <is>
          <t>sprememba rabe zemljišča|
sprememba namembnosti zemljišč</t>
        </is>
      </c>
      <c r="CQ115" s="2" t="inlineStr">
        <is>
          <t>3|
2</t>
        </is>
      </c>
      <c r="CR115" s="2" t="inlineStr">
        <is>
          <t xml:space="preserve">|
</t>
        </is>
      </c>
      <c r="CS115" t="inlineStr">
        <is>
          <t/>
        </is>
      </c>
      <c r="CT115" s="2" t="inlineStr">
        <is>
          <t>förändrad markanvändning</t>
        </is>
      </c>
      <c r="CU115" s="2" t="inlineStr">
        <is>
          <t>3</t>
        </is>
      </c>
      <c r="CV115" s="2" t="inlineStr">
        <is>
          <t/>
        </is>
      </c>
      <c r="CW115" t="inlineStr">
        <is>
          <t/>
        </is>
      </c>
    </row>
    <row r="116">
      <c r="A116" s="1" t="str">
        <f>HYPERLINK("https://iate.europa.eu/entry/result/761714/all", "761714")</f>
        <v>761714</v>
      </c>
      <c r="B116" t="inlineStr">
        <is>
          <t>ENERGY</t>
        </is>
      </c>
      <c r="C116" t="inlineStr">
        <is>
          <t>ENERGY</t>
        </is>
      </c>
      <c r="D116" t="inlineStr">
        <is>
          <t>yes</t>
        </is>
      </c>
      <c r="E116" t="inlineStr">
        <is>
          <t/>
        </is>
      </c>
      <c r="F116" s="2" t="inlineStr">
        <is>
          <t>невъзобновяем енергиен източник|
невъзобновяем източник на енергия</t>
        </is>
      </c>
      <c r="G116" s="2" t="inlineStr">
        <is>
          <t>3|
3</t>
        </is>
      </c>
      <c r="H116" s="2" t="inlineStr">
        <is>
          <t xml:space="preserve">|
</t>
        </is>
      </c>
      <c r="I116" t="inlineStr">
        <is>
          <t>източник на енергия, свързан с ограничени и постоянно намаляващи ресурси, които ще се изчерпват и поскъпват в дългосрочен план, без да подлежат на възстановяване</t>
        </is>
      </c>
      <c r="J116" s="2" t="inlineStr">
        <is>
          <t>neobnovitelné zdroje energie</t>
        </is>
      </c>
      <c r="K116" s="2" t="inlineStr">
        <is>
          <t>3</t>
        </is>
      </c>
      <c r="L116" s="2" t="inlineStr">
        <is>
          <t/>
        </is>
      </c>
      <c r="M116" t="inlineStr">
        <is>
          <t/>
        </is>
      </c>
      <c r="N116" s="2" t="inlineStr">
        <is>
          <t>ikkefornyelig energikilde|
ikkevedvarende energikilde</t>
        </is>
      </c>
      <c r="O116" s="2" t="inlineStr">
        <is>
          <t>4|
4</t>
        </is>
      </c>
      <c r="P116" s="2" t="inlineStr">
        <is>
          <t xml:space="preserve">|
</t>
        </is>
      </c>
      <c r="Q116" t="inlineStr">
        <is>
          <t/>
        </is>
      </c>
      <c r="R116" s="2" t="inlineStr">
        <is>
          <t>nicht erneuerbare Energiequelle</t>
        </is>
      </c>
      <c r="S116" s="2" t="inlineStr">
        <is>
          <t>3</t>
        </is>
      </c>
      <c r="T116" s="2" t="inlineStr">
        <is>
          <t/>
        </is>
      </c>
      <c r="U116" t="inlineStr">
        <is>
          <t>fossiler Energieträger mit erschöpfbaren Reserven wie Erdöl, Erdgas, Braunkohle, Steinkohle und Torf</t>
        </is>
      </c>
      <c r="V116" s="2" t="inlineStr">
        <is>
          <t>μη ανανεώσιμη πηγή ενέργειας</t>
        </is>
      </c>
      <c r="W116" s="2" t="inlineStr">
        <is>
          <t>3</t>
        </is>
      </c>
      <c r="X116" s="2" t="inlineStr">
        <is>
          <t/>
        </is>
      </c>
      <c r="Y116" t="inlineStr">
        <is>
          <t/>
        </is>
      </c>
      <c r="Z116" s="2" t="inlineStr">
        <is>
          <t>non-renewable energy resource|
non-renewable energy source</t>
        </is>
      </c>
      <c r="AA116" s="2" t="inlineStr">
        <is>
          <t>1|
3</t>
        </is>
      </c>
      <c r="AB116" s="2" t="inlineStr">
        <is>
          <t xml:space="preserve">|
</t>
        </is>
      </c>
      <c r="AC116" t="inlineStr">
        <is>
          <t>a source that draws on finite resources which will eventually dwindle, becoming too expensive or too environmentally damaging to retrieve</t>
        </is>
      </c>
      <c r="AD116" s="2" t="inlineStr">
        <is>
          <t>fuente de energía no renovable</t>
        </is>
      </c>
      <c r="AE116" s="2" t="inlineStr">
        <is>
          <t>3</t>
        </is>
      </c>
      <c r="AF116" s="2" t="inlineStr">
        <is>
          <t/>
        </is>
      </c>
      <c r="AG116" t="inlineStr">
        <is>
          <t>Fuente de energía &lt;a href="/entry/result/1680946/all" id="ENTRY_TO_ENTRY_CONVERTER" target="_blank"&gt;IATE:1680946&lt;/a&gt; que depende de recursos naturales no inagotables, como los combustibles fósiles.</t>
        </is>
      </c>
      <c r="AH116" s="2" t="inlineStr">
        <is>
          <t>taastumatu energiaallikas</t>
        </is>
      </c>
      <c r="AI116" s="2" t="inlineStr">
        <is>
          <t>3</t>
        </is>
      </c>
      <c r="AJ116" s="2" t="inlineStr">
        <is>
          <t/>
        </is>
      </c>
      <c r="AK116" t="inlineStr">
        <is>
          <t>põlevate süsinikku sisaldavate ja orgaanilise päritoluga geoloogiliste setete (nt kivisüsi, nafta, maagaas, põlevkivi) üldnimetus fossiilkütustele</t>
        </is>
      </c>
      <c r="AL116" s="2" t="inlineStr">
        <is>
          <t>uusiutumaton energialähde</t>
        </is>
      </c>
      <c r="AM116" s="2" t="inlineStr">
        <is>
          <t>3</t>
        </is>
      </c>
      <c r="AN116" s="2" t="inlineStr">
        <is>
          <t/>
        </is>
      </c>
      <c r="AO116" t="inlineStr">
        <is>
          <t>"ehtyvä energialähde, joka pienenee ihmisen sitä käyttäessä ja joka ei palaudu"</t>
        </is>
      </c>
      <c r="AP116" s="2" t="inlineStr">
        <is>
          <t>source d'énergie non renouvelable</t>
        </is>
      </c>
      <c r="AQ116" s="2" t="inlineStr">
        <is>
          <t>3</t>
        </is>
      </c>
      <c r="AR116" s="2" t="inlineStr">
        <is>
          <t/>
        </is>
      </c>
      <c r="AS116" t="inlineStr">
        <is>
          <t>source d'énergie basée sur des réserves finies (comme les combustibles)</t>
        </is>
      </c>
      <c r="AT116" s="2" t="inlineStr">
        <is>
          <t>foinse fuinnimh neamh-inathnuaite</t>
        </is>
      </c>
      <c r="AU116" s="2" t="inlineStr">
        <is>
          <t>3</t>
        </is>
      </c>
      <c r="AV116" s="2" t="inlineStr">
        <is>
          <t/>
        </is>
      </c>
      <c r="AW116" t="inlineStr">
        <is>
          <t/>
        </is>
      </c>
      <c r="AX116" s="2" t="inlineStr">
        <is>
          <t>neobnovljivi izvor energije</t>
        </is>
      </c>
      <c r="AY116" s="2" t="inlineStr">
        <is>
          <t>2</t>
        </is>
      </c>
      <c r="AZ116" s="2" t="inlineStr">
        <is>
          <t/>
        </is>
      </c>
      <c r="BA116" t="inlineStr">
        <is>
          <t/>
        </is>
      </c>
      <c r="BB116" s="2" t="inlineStr">
        <is>
          <t>nem megújuló energiaforrás</t>
        </is>
      </c>
      <c r="BC116" s="2" t="inlineStr">
        <is>
          <t>4</t>
        </is>
      </c>
      <c r="BD116" s="2" t="inlineStr">
        <is>
          <t/>
        </is>
      </c>
      <c r="BE116" t="inlineStr">
        <is>
          <t>Olyan energiaforrás, amely nem termelődik újra, mennyisége közel végesnek tekinthető. Pl.: a fosszilis tüzelőanyagok (kőszén, kőolaj, földgáz).</t>
        </is>
      </c>
      <c r="BF116" s="2" t="inlineStr">
        <is>
          <t>fonte energetica non rinnovabile</t>
        </is>
      </c>
      <c r="BG116" s="2" t="inlineStr">
        <is>
          <t>4</t>
        </is>
      </c>
      <c r="BH116" s="2" t="inlineStr">
        <is>
          <t/>
        </is>
      </c>
      <c r="BI116" t="inlineStr">
        <is>
          <t/>
        </is>
      </c>
      <c r="BJ116" s="2" t="inlineStr">
        <is>
          <t>neatsinaujinantieji energijos ištekliai</t>
        </is>
      </c>
      <c r="BK116" s="2" t="inlineStr">
        <is>
          <t>3</t>
        </is>
      </c>
      <c r="BL116" s="2" t="inlineStr">
        <is>
          <t/>
        </is>
      </c>
      <c r="BM116" t="inlineStr">
        <is>
          <t/>
        </is>
      </c>
      <c r="BN116" s="2" t="inlineStr">
        <is>
          <t>neatjaunojams energoresurss</t>
        </is>
      </c>
      <c r="BO116" s="2" t="inlineStr">
        <is>
          <t>3</t>
        </is>
      </c>
      <c r="BP116" s="2" t="inlineStr">
        <is>
          <t/>
        </is>
      </c>
      <c r="BQ116" t="inlineStr">
        <is>
          <t>resurss, kura veidošanās vairs nenotiek vai arī notiek ļoti ilgā laika posmā</t>
        </is>
      </c>
      <c r="BR116" s="2" t="inlineStr">
        <is>
          <t>sors ta' enerġija mhux rinnovabbli</t>
        </is>
      </c>
      <c r="BS116" s="2" t="inlineStr">
        <is>
          <t>3</t>
        </is>
      </c>
      <c r="BT116" s="2" t="inlineStr">
        <is>
          <t/>
        </is>
      </c>
      <c r="BU116" t="inlineStr">
        <is>
          <t>sors li jiddependi minn riżorsi finiti li eventwalment jonqsu, isiru jiswew wisq flus jew isiru wisq ta' ħsara għall-ambjent biex jiġu rkuprati</t>
        </is>
      </c>
      <c r="BV116" s="2" t="inlineStr">
        <is>
          <t>niet-hernieuwbare energiebron</t>
        </is>
      </c>
      <c r="BW116" s="2" t="inlineStr">
        <is>
          <t>3</t>
        </is>
      </c>
      <c r="BX116" s="2" t="inlineStr">
        <is>
          <t/>
        </is>
      </c>
      <c r="BY116" t="inlineStr">
        <is>
          <t/>
        </is>
      </c>
      <c r="BZ116" s="2" t="inlineStr">
        <is>
          <t>nieodnawialne źródło energii</t>
        </is>
      </c>
      <c r="CA116" s="2" t="inlineStr">
        <is>
          <t>3</t>
        </is>
      </c>
      <c r="CB116" s="2" t="inlineStr">
        <is>
          <t/>
        </is>
      </c>
      <c r="CC116" t="inlineStr">
        <is>
          <t>Wszelkie źródła energii, które nie odnawiają się w krótkim okresie; ich wykorzystanie jest znacznie szybsze niż uzupełnianie zasobów. Źródłami nieodnawialnymi są węgiel kamienny, węgiel brunatny, uran, torf i ropa naftowa.</t>
        </is>
      </c>
      <c r="CD116" s="2" t="inlineStr">
        <is>
          <t>fonte de energia não renovável</t>
        </is>
      </c>
      <c r="CE116" s="2" t="inlineStr">
        <is>
          <t>3</t>
        </is>
      </c>
      <c r="CF116" s="2" t="inlineStr">
        <is>
          <t/>
        </is>
      </c>
      <c r="CG116" t="inlineStr">
        <is>
          <t>Fontes de energia que se encontram na natureza em quantidades limitadas e que se extinguem com a sua utilização.</t>
        </is>
      </c>
      <c r="CH116" s="2" t="inlineStr">
        <is>
          <t>sursă neregenerabilă de energie|
sursă de energie neregenerabilă</t>
        </is>
      </c>
      <c r="CI116" s="2" t="inlineStr">
        <is>
          <t>3|
3</t>
        </is>
      </c>
      <c r="CJ116" s="2" t="inlineStr">
        <is>
          <t xml:space="preserve">|
</t>
        </is>
      </c>
      <c r="CK116" t="inlineStr">
        <is>
          <t/>
        </is>
      </c>
      <c r="CL116" s="2" t="inlineStr">
        <is>
          <t>neobnoviteľný zdroj energie</t>
        </is>
      </c>
      <c r="CM116" s="2" t="inlineStr">
        <is>
          <t>3</t>
        </is>
      </c>
      <c r="CN116" s="2" t="inlineStr">
        <is>
          <t/>
        </is>
      </c>
      <c r="CO116" t="inlineStr">
        <is>
          <t>zdroje energie, ktoré sú obmedzené, vyčerpateľné a ich používaním sa znečisťuje životné prostredie. Patria medzi ne fosílne palivá (uhlie, zemný plyn a ropa).</t>
        </is>
      </c>
      <c r="CP116" s="2" t="inlineStr">
        <is>
          <t>neobnovljivi vir energije</t>
        </is>
      </c>
      <c r="CQ116" s="2" t="inlineStr">
        <is>
          <t>3</t>
        </is>
      </c>
      <c r="CR116" s="2" t="inlineStr">
        <is>
          <t/>
        </is>
      </c>
      <c r="CS116" t="inlineStr">
        <is>
          <t>to so fosilna goriva, nastala pred okoli tristo milijoni let v enem od obdobij paleozoika, karbonu; so omejen vir energije - ko jih bomo porabili, jih ne bo več; nastanek: ko so drevesa in rastline odmrle, so se potopile na dno oceanov in se spremenile v šoto, več stoletij so se nanjo usedali pesek, glina in drugi minerali, nakar so se spremenili v kamenino - t.i. sediment, kamenine so se kopičile druga na drugi in začele pritiskati šoto k tlom, zaradi pritiska je bila iz šote izstisnjena voda; po milijonih let se je tako izsušena šota spremenila v premog, nafto ali petrolej in zemeljski plin. Neobnovljivi viri energije: premog, nafta, zemeljski plin, jedrska energija</t>
        </is>
      </c>
      <c r="CT116" s="2" t="inlineStr">
        <is>
          <t>icke-förnybar energikälla</t>
        </is>
      </c>
      <c r="CU116" s="2" t="inlineStr">
        <is>
          <t>3</t>
        </is>
      </c>
      <c r="CV116" s="2" t="inlineStr">
        <is>
          <t/>
        </is>
      </c>
      <c r="CW116" t="inlineStr">
        <is>
          <t/>
        </is>
      </c>
    </row>
    <row r="117">
      <c r="A117" s="1" t="str">
        <f>HYPERLINK("https://iate.europa.eu/entry/result/2245486/all", "2245486")</f>
        <v>2245486</v>
      </c>
      <c r="B117" t="inlineStr">
        <is>
          <t>ENERGY;INDUSTRY</t>
        </is>
      </c>
      <c r="C117" t="inlineStr">
        <is>
          <t>ENERGY|energy policy;INDUSTRY|mechanical engineering;INDUSTRY|building and public works</t>
        </is>
      </c>
      <c r="D117" t="inlineStr">
        <is>
          <t>yes</t>
        </is>
      </c>
      <c r="E117" t="inlineStr">
        <is>
          <t/>
        </is>
      </c>
      <c r="F117" t="inlineStr">
        <is>
          <t/>
        </is>
      </c>
      <c r="G117" t="inlineStr">
        <is>
          <t/>
        </is>
      </c>
      <c r="H117" t="inlineStr">
        <is>
          <t/>
        </is>
      </c>
      <c r="I117" t="inlineStr">
        <is>
          <t/>
        </is>
      </c>
      <c r="J117" t="inlineStr">
        <is>
          <t/>
        </is>
      </c>
      <c r="K117" t="inlineStr">
        <is>
          <t/>
        </is>
      </c>
      <c r="L117" t="inlineStr">
        <is>
          <t/>
        </is>
      </c>
      <c r="M117" t="inlineStr">
        <is>
          <t/>
        </is>
      </c>
      <c r="N117" t="inlineStr">
        <is>
          <t/>
        </is>
      </c>
      <c r="O117" t="inlineStr">
        <is>
          <t/>
        </is>
      </c>
      <c r="P117" t="inlineStr">
        <is>
          <t/>
        </is>
      </c>
      <c r="Q117" t="inlineStr">
        <is>
          <t/>
        </is>
      </c>
      <c r="R117" t="inlineStr">
        <is>
          <t/>
        </is>
      </c>
      <c r="S117" t="inlineStr">
        <is>
          <t/>
        </is>
      </c>
      <c r="T117" t="inlineStr">
        <is>
          <t/>
        </is>
      </c>
      <c r="U117" t="inlineStr">
        <is>
          <t/>
        </is>
      </c>
      <c r="V117" t="inlineStr">
        <is>
          <t/>
        </is>
      </c>
      <c r="W117" t="inlineStr">
        <is>
          <t/>
        </is>
      </c>
      <c r="X117" t="inlineStr">
        <is>
          <t/>
        </is>
      </c>
      <c r="Y117" t="inlineStr">
        <is>
          <t/>
        </is>
      </c>
      <c r="Z117" s="2" t="inlineStr">
        <is>
          <t>AFUE|
annual fuel utilization efficiency|
annual fuel utilisation efficiency</t>
        </is>
      </c>
      <c r="AA117" s="2" t="inlineStr">
        <is>
          <t>3|
1|
3</t>
        </is>
      </c>
      <c r="AB117" s="2" t="inlineStr">
        <is>
          <t xml:space="preserve">|
|
</t>
        </is>
      </c>
      <c r="AC117" t="inlineStr">
        <is>
          <t>the amount of fuel converted to space heat in proportion to the amount of fuel entering the boiler</t>
        </is>
      </c>
      <c r="AD117" t="inlineStr">
        <is>
          <t/>
        </is>
      </c>
      <c r="AE117" t="inlineStr">
        <is>
          <t/>
        </is>
      </c>
      <c r="AF117" t="inlineStr">
        <is>
          <t/>
        </is>
      </c>
      <c r="AG117" t="inlineStr">
        <is>
          <t/>
        </is>
      </c>
      <c r="AH117" t="inlineStr">
        <is>
          <t/>
        </is>
      </c>
      <c r="AI117" t="inlineStr">
        <is>
          <t/>
        </is>
      </c>
      <c r="AJ117" t="inlineStr">
        <is>
          <t/>
        </is>
      </c>
      <c r="AK117" t="inlineStr">
        <is>
          <t/>
        </is>
      </c>
      <c r="AL117" t="inlineStr">
        <is>
          <t/>
        </is>
      </c>
      <c r="AM117" t="inlineStr">
        <is>
          <t/>
        </is>
      </c>
      <c r="AN117" t="inlineStr">
        <is>
          <t/>
        </is>
      </c>
      <c r="AO117" t="inlineStr">
        <is>
          <t/>
        </is>
      </c>
      <c r="AP117" t="inlineStr">
        <is>
          <t/>
        </is>
      </c>
      <c r="AQ117" t="inlineStr">
        <is>
          <t/>
        </is>
      </c>
      <c r="AR117" t="inlineStr">
        <is>
          <t/>
        </is>
      </c>
      <c r="AS117" t="inlineStr">
        <is>
          <t/>
        </is>
      </c>
      <c r="AT117" s="2" t="inlineStr">
        <is>
          <t>éifeachtúlacht bhliantúil úsáide breosla</t>
        </is>
      </c>
      <c r="AU117" s="2" t="inlineStr">
        <is>
          <t>3</t>
        </is>
      </c>
      <c r="AV117" s="2" t="inlineStr">
        <is>
          <t/>
        </is>
      </c>
      <c r="AW117" t="inlineStr">
        <is>
          <t/>
        </is>
      </c>
      <c r="AX117" t="inlineStr">
        <is>
          <t/>
        </is>
      </c>
      <c r="AY117" t="inlineStr">
        <is>
          <t/>
        </is>
      </c>
      <c r="AZ117" t="inlineStr">
        <is>
          <t/>
        </is>
      </c>
      <c r="BA117" t="inlineStr">
        <is>
          <t/>
        </is>
      </c>
      <c r="BB117" t="inlineStr">
        <is>
          <t/>
        </is>
      </c>
      <c r="BC117" t="inlineStr">
        <is>
          <t/>
        </is>
      </c>
      <c r="BD117" t="inlineStr">
        <is>
          <t/>
        </is>
      </c>
      <c r="BE117" t="inlineStr">
        <is>
          <t/>
        </is>
      </c>
      <c r="BF117" t="inlineStr">
        <is>
          <t/>
        </is>
      </c>
      <c r="BG117" t="inlineStr">
        <is>
          <t/>
        </is>
      </c>
      <c r="BH117" t="inlineStr">
        <is>
          <t/>
        </is>
      </c>
      <c r="BI117" t="inlineStr">
        <is>
          <t/>
        </is>
      </c>
      <c r="BJ117" t="inlineStr">
        <is>
          <t/>
        </is>
      </c>
      <c r="BK117" t="inlineStr">
        <is>
          <t/>
        </is>
      </c>
      <c r="BL117" t="inlineStr">
        <is>
          <t/>
        </is>
      </c>
      <c r="BM117" t="inlineStr">
        <is>
          <t/>
        </is>
      </c>
      <c r="BN117" t="inlineStr">
        <is>
          <t/>
        </is>
      </c>
      <c r="BO117" t="inlineStr">
        <is>
          <t/>
        </is>
      </c>
      <c r="BP117" t="inlineStr">
        <is>
          <t/>
        </is>
      </c>
      <c r="BQ117" t="inlineStr">
        <is>
          <t/>
        </is>
      </c>
      <c r="BR117" t="inlineStr">
        <is>
          <t/>
        </is>
      </c>
      <c r="BS117" t="inlineStr">
        <is>
          <t/>
        </is>
      </c>
      <c r="BT117" t="inlineStr">
        <is>
          <t/>
        </is>
      </c>
      <c r="BU117" t="inlineStr">
        <is>
          <t/>
        </is>
      </c>
      <c r="BV117" t="inlineStr">
        <is>
          <t/>
        </is>
      </c>
      <c r="BW117" t="inlineStr">
        <is>
          <t/>
        </is>
      </c>
      <c r="BX117" t="inlineStr">
        <is>
          <t/>
        </is>
      </c>
      <c r="BY117" t="inlineStr">
        <is>
          <t/>
        </is>
      </c>
      <c r="BZ117" t="inlineStr">
        <is>
          <t/>
        </is>
      </c>
      <c r="CA117" t="inlineStr">
        <is>
          <t/>
        </is>
      </c>
      <c r="CB117" t="inlineStr">
        <is>
          <t/>
        </is>
      </c>
      <c r="CC117" t="inlineStr">
        <is>
          <t/>
        </is>
      </c>
      <c r="CD117" t="inlineStr">
        <is>
          <t/>
        </is>
      </c>
      <c r="CE117" t="inlineStr">
        <is>
          <t/>
        </is>
      </c>
      <c r="CF117" t="inlineStr">
        <is>
          <t/>
        </is>
      </c>
      <c r="CG117" t="inlineStr">
        <is>
          <t/>
        </is>
      </c>
      <c r="CH117" t="inlineStr">
        <is>
          <t/>
        </is>
      </c>
      <c r="CI117" t="inlineStr">
        <is>
          <t/>
        </is>
      </c>
      <c r="CJ117" t="inlineStr">
        <is>
          <t/>
        </is>
      </c>
      <c r="CK117" t="inlineStr">
        <is>
          <t/>
        </is>
      </c>
      <c r="CL117" t="inlineStr">
        <is>
          <t/>
        </is>
      </c>
      <c r="CM117" t="inlineStr">
        <is>
          <t/>
        </is>
      </c>
      <c r="CN117" t="inlineStr">
        <is>
          <t/>
        </is>
      </c>
      <c r="CO117" t="inlineStr">
        <is>
          <t/>
        </is>
      </c>
      <c r="CP117" t="inlineStr">
        <is>
          <t/>
        </is>
      </c>
      <c r="CQ117" t="inlineStr">
        <is>
          <t/>
        </is>
      </c>
      <c r="CR117" t="inlineStr">
        <is>
          <t/>
        </is>
      </c>
      <c r="CS117" t="inlineStr">
        <is>
          <t/>
        </is>
      </c>
      <c r="CT117" t="inlineStr">
        <is>
          <t/>
        </is>
      </c>
      <c r="CU117" t="inlineStr">
        <is>
          <t/>
        </is>
      </c>
      <c r="CV117" t="inlineStr">
        <is>
          <t/>
        </is>
      </c>
      <c r="CW117" t="inlineStr">
        <is>
          <t/>
        </is>
      </c>
    </row>
    <row r="118">
      <c r="A118" s="1" t="str">
        <f>HYPERLINK("https://iate.europa.eu/entry/result/3579822/all", "3579822")</f>
        <v>3579822</v>
      </c>
      <c r="B118" t="inlineStr">
        <is>
          <t>TRADE;PRODUCTION, TECHNOLOGY AND RESEARCH</t>
        </is>
      </c>
      <c r="C118" t="inlineStr">
        <is>
          <t>TRADE|consumption|consumer;PRODUCTION, TECHNOLOGY AND RESEARCH|technology and technical regulations|industrial manufacturing</t>
        </is>
      </c>
      <c r="D118" t="inlineStr">
        <is>
          <t>yes</t>
        </is>
      </c>
      <c r="E118" t="inlineStr">
        <is>
          <t/>
        </is>
      </c>
      <c r="F118" s="2" t="inlineStr">
        <is>
          <t>възможност за възстановяване</t>
        </is>
      </c>
      <c r="G118" s="2" t="inlineStr">
        <is>
          <t>2</t>
        </is>
      </c>
      <c r="H118" s="2" t="inlineStr">
        <is>
          <t/>
        </is>
      </c>
      <c r="I118" t="inlineStr">
        <is>
          <t/>
        </is>
      </c>
      <c r="J118" s="2" t="inlineStr">
        <is>
          <t>opravitelnost</t>
        </is>
      </c>
      <c r="K118" s="2" t="inlineStr">
        <is>
          <t>3</t>
        </is>
      </c>
      <c r="L118" s="2" t="inlineStr">
        <is>
          <t/>
        </is>
      </c>
      <c r="M118" t="inlineStr">
        <is>
          <t/>
        </is>
      </c>
      <c r="N118" s="2" t="inlineStr">
        <is>
          <t>reparerbarhed|
reparationsvenlighed|
mulighed for reparation</t>
        </is>
      </c>
      <c r="O118" s="2" t="inlineStr">
        <is>
          <t>2|
2|
3</t>
        </is>
      </c>
      <c r="P118" s="2" t="inlineStr">
        <is>
          <t xml:space="preserve">|
|
</t>
        </is>
      </c>
      <c r="Q118" t="inlineStr">
        <is>
          <t>udtryk for, hvor let det er at reparere et produkt i løbet af dets levetid</t>
        </is>
      </c>
      <c r="R118" s="2" t="inlineStr">
        <is>
          <t>Reparierbarkeit</t>
        </is>
      </c>
      <c r="S118" s="2" t="inlineStr">
        <is>
          <t>3</t>
        </is>
      </c>
      <c r="T118" s="2" t="inlineStr">
        <is>
          <t/>
        </is>
      </c>
      <c r="U118" t="inlineStr">
        <is>
          <t>Fähigkeit, die Funktionalität eines Produkts nach dem Auftreten eines Fehlers wiederherzustellen</t>
        </is>
      </c>
      <c r="V118" s="2" t="inlineStr">
        <is>
          <t>επιδιορθωσιμότητα</t>
        </is>
      </c>
      <c r="W118" s="2" t="inlineStr">
        <is>
          <t>3</t>
        </is>
      </c>
      <c r="X118" s="2" t="inlineStr">
        <is>
          <t/>
        </is>
      </c>
      <c r="Y118" t="inlineStr">
        <is>
          <t/>
        </is>
      </c>
      <c r="Z118" s="2" t="inlineStr">
        <is>
          <t>reparability|
repairability</t>
        </is>
      </c>
      <c r="AA118" s="2" t="inlineStr">
        <is>
          <t>3|
3</t>
        </is>
      </c>
      <c r="AB118" s="2" t="inlineStr">
        <is>
          <t xml:space="preserve">|
</t>
        </is>
      </c>
      <c r="AC118" t="inlineStr">
        <is>
          <t>the ability and ease of a product to be repaired during its life cycle</t>
        </is>
      </c>
      <c r="AD118" s="2" t="inlineStr">
        <is>
          <t>posibilidad de reparación|
reparabilidad</t>
        </is>
      </c>
      <c r="AE118" s="2" t="inlineStr">
        <is>
          <t>3|
3</t>
        </is>
      </c>
      <c r="AF118" s="2" t="inlineStr">
        <is>
          <t xml:space="preserve">|
</t>
        </is>
      </c>
      <c r="AG118" t="inlineStr">
        <is>
          <t>Medida de la facilidad con que se puede arreglar un producto cuando tiene un desperfecto o falla.</t>
        </is>
      </c>
      <c r="AH118" s="2" t="inlineStr">
        <is>
          <t>parandatavus</t>
        </is>
      </c>
      <c r="AI118" s="2" t="inlineStr">
        <is>
          <t>3</t>
        </is>
      </c>
      <c r="AJ118" s="2" t="inlineStr">
        <is>
          <t/>
        </is>
      </c>
      <c r="AK118" t="inlineStr">
        <is>
          <t/>
        </is>
      </c>
      <c r="AL118" s="2" t="inlineStr">
        <is>
          <t>korjattavuus</t>
        </is>
      </c>
      <c r="AM118" s="2" t="inlineStr">
        <is>
          <t>3</t>
        </is>
      </c>
      <c r="AN118" s="2" t="inlineStr">
        <is>
          <t/>
        </is>
      </c>
      <c r="AO118" t="inlineStr">
        <is>
          <t/>
        </is>
      </c>
      <c r="AP118" s="2" t="inlineStr">
        <is>
          <t>réparabilité</t>
        </is>
      </c>
      <c r="AQ118" s="2" t="inlineStr">
        <is>
          <t>3</t>
        </is>
      </c>
      <c r="AR118" s="2" t="inlineStr">
        <is>
          <t/>
        </is>
      </c>
      <c r="AS118" t="inlineStr">
        <is>
          <t>capacité à pouvoir être réparé</t>
        </is>
      </c>
      <c r="AT118" s="2" t="inlineStr">
        <is>
          <t>indeisitheacht</t>
        </is>
      </c>
      <c r="AU118" s="2" t="inlineStr">
        <is>
          <t>3</t>
        </is>
      </c>
      <c r="AV118" s="2" t="inlineStr">
        <is>
          <t/>
        </is>
      </c>
      <c r="AW118" t="inlineStr">
        <is>
          <t/>
        </is>
      </c>
      <c r="AX118" s="2" t="inlineStr">
        <is>
          <t>mogućnost popravka</t>
        </is>
      </c>
      <c r="AY118" s="2" t="inlineStr">
        <is>
          <t>3</t>
        </is>
      </c>
      <c r="AZ118" s="2" t="inlineStr">
        <is>
          <t/>
        </is>
      </c>
      <c r="BA118" t="inlineStr">
        <is>
          <t/>
        </is>
      </c>
      <c r="BB118" s="2" t="inlineStr">
        <is>
          <t>javíthatóság</t>
        </is>
      </c>
      <c r="BC118" s="2" t="inlineStr">
        <is>
          <t>3</t>
        </is>
      </c>
      <c r="BD118" s="2" t="inlineStr">
        <is>
          <t/>
        </is>
      </c>
      <c r="BE118" t="inlineStr">
        <is>
          <t/>
        </is>
      </c>
      <c r="BF118" s="2" t="inlineStr">
        <is>
          <t>riparabilità</t>
        </is>
      </c>
      <c r="BG118" s="2" t="inlineStr">
        <is>
          <t>3</t>
        </is>
      </c>
      <c r="BH118" s="2" t="inlineStr">
        <is>
          <t/>
        </is>
      </c>
      <c r="BI118" t="inlineStr">
        <is>
          <t/>
        </is>
      </c>
      <c r="BJ118" s="2" t="inlineStr">
        <is>
          <t>taisomumas|
galimybė pataisyti</t>
        </is>
      </c>
      <c r="BK118" s="2" t="inlineStr">
        <is>
          <t>3|
2</t>
        </is>
      </c>
      <c r="BL118" s="2" t="inlineStr">
        <is>
          <t xml:space="preserve">|
</t>
        </is>
      </c>
      <c r="BM118" t="inlineStr">
        <is>
          <t>gaminio savybė, kurią užtikrina gamintojas (naudodamas atitinkamas medžiagas ir gamybos būdus) ir kuriai esant sugedusį gaminį įmanoma (lengviau ar sudėtingiau) pataisyti, kad jį būtų galima toliau naudoti</t>
        </is>
      </c>
      <c r="BN118" s="2" t="inlineStr">
        <is>
          <t>remontējamība</t>
        </is>
      </c>
      <c r="BO118" s="2" t="inlineStr">
        <is>
          <t>3</t>
        </is>
      </c>
      <c r="BP118" s="2" t="inlineStr">
        <is>
          <t/>
        </is>
      </c>
      <c r="BQ118" t="inlineStr">
        <is>
          <t/>
        </is>
      </c>
      <c r="BR118" s="2" t="inlineStr">
        <is>
          <t>possibbiltà ta' tiswija</t>
        </is>
      </c>
      <c r="BS118" s="2" t="inlineStr">
        <is>
          <t>3</t>
        </is>
      </c>
      <c r="BT118" s="2" t="inlineStr">
        <is>
          <t/>
        </is>
      </c>
      <c r="BU118" t="inlineStr">
        <is>
          <t>il-kapaċità u l-faċilità li bihom prodott jista' jissewwa matul iċ-ċiklu ta' ħajja tiegħu</t>
        </is>
      </c>
      <c r="BV118" s="2" t="inlineStr">
        <is>
          <t>repareerbaarheid</t>
        </is>
      </c>
      <c r="BW118" s="2" t="inlineStr">
        <is>
          <t>2</t>
        </is>
      </c>
      <c r="BX118" s="2" t="inlineStr">
        <is>
          <t/>
        </is>
      </c>
      <c r="BY118" t="inlineStr">
        <is>
          <t/>
        </is>
      </c>
      <c r="BZ118" s="2" t="inlineStr">
        <is>
          <t>możliwość naprawy</t>
        </is>
      </c>
      <c r="CA118" s="2" t="inlineStr">
        <is>
          <t>3</t>
        </is>
      </c>
      <c r="CB118" s="2" t="inlineStr">
        <is>
          <t/>
        </is>
      </c>
      <c r="CC118" t="inlineStr">
        <is>
          <t/>
        </is>
      </c>
      <c r="CD118" s="2" t="inlineStr">
        <is>
          <t>possibilidade de reparação|
reparabilidade</t>
        </is>
      </c>
      <c r="CE118" s="2" t="inlineStr">
        <is>
          <t>3|
3</t>
        </is>
      </c>
      <c r="CF118" s="2" t="inlineStr">
        <is>
          <t xml:space="preserve">|
</t>
        </is>
      </c>
      <c r="CG118" t="inlineStr">
        <is>
          <t/>
        </is>
      </c>
      <c r="CH118" s="2" t="inlineStr">
        <is>
          <t>potențial de reparare</t>
        </is>
      </c>
      <c r="CI118" s="2" t="inlineStr">
        <is>
          <t>3</t>
        </is>
      </c>
      <c r="CJ118" s="2" t="inlineStr">
        <is>
          <t/>
        </is>
      </c>
      <c r="CK118" t="inlineStr">
        <is>
          <t>capacitatea unui produs de a fi reparat</t>
        </is>
      </c>
      <c r="CL118" s="2" t="inlineStr">
        <is>
          <t>opraviteľnosť</t>
        </is>
      </c>
      <c r="CM118" s="2" t="inlineStr">
        <is>
          <t>3</t>
        </is>
      </c>
      <c r="CN118" s="2" t="inlineStr">
        <is>
          <t/>
        </is>
      </c>
      <c r="CO118" t="inlineStr">
        <is>
          <t/>
        </is>
      </c>
      <c r="CP118" s="2" t="inlineStr">
        <is>
          <t>popravljivost</t>
        </is>
      </c>
      <c r="CQ118" s="2" t="inlineStr">
        <is>
          <t>3</t>
        </is>
      </c>
      <c r="CR118" s="2" t="inlineStr">
        <is>
          <t/>
        </is>
      </c>
      <c r="CS118" t="inlineStr">
        <is>
          <t/>
        </is>
      </c>
      <c r="CT118" s="2" t="inlineStr">
        <is>
          <t>reparerbarhet</t>
        </is>
      </c>
      <c r="CU118" s="2" t="inlineStr">
        <is>
          <t>3</t>
        </is>
      </c>
      <c r="CV118" s="2" t="inlineStr">
        <is>
          <t/>
        </is>
      </c>
      <c r="CW118" t="inlineStr">
        <is>
          <t/>
        </is>
      </c>
    </row>
    <row r="119">
      <c r="A119" s="1" t="str">
        <f>HYPERLINK("https://iate.europa.eu/entry/result/3588235/all", "3588235")</f>
        <v>3588235</v>
      </c>
      <c r="B119" t="inlineStr">
        <is>
          <t>ENVIRONMENT</t>
        </is>
      </c>
      <c r="C119" t="inlineStr">
        <is>
          <t>ENVIRONMENT|environmental policy|waste management;ENVIRONMENT|environmental policy|waste management|waste recycling</t>
        </is>
      </c>
      <c r="D119" t="inlineStr">
        <is>
          <t>yes</t>
        </is>
      </c>
      <c r="E119" t="inlineStr">
        <is>
          <t/>
        </is>
      </c>
      <c r="F119" s="2" t="inlineStr">
        <is>
          <t>задължително рециклирано съдържание</t>
        </is>
      </c>
      <c r="G119" s="2" t="inlineStr">
        <is>
          <t>3</t>
        </is>
      </c>
      <c r="H119" s="2" t="inlineStr">
        <is>
          <t/>
        </is>
      </c>
      <c r="I119" t="inlineStr">
        <is>
          <t/>
        </is>
      </c>
      <c r="J119" s="2" t="inlineStr">
        <is>
          <t>povinný recyklovaný obsah</t>
        </is>
      </c>
      <c r="K119" s="2" t="inlineStr">
        <is>
          <t>3</t>
        </is>
      </c>
      <c r="L119" s="2" t="inlineStr">
        <is>
          <t/>
        </is>
      </c>
      <c r="M119" t="inlineStr">
        <is>
          <t>poměrná část výrobku, která musí být vyrobena z &lt;a href="https://iate.europa.eu/entry/slideshow/1608120232733/2149020/cs" target="_blank"&gt;recyklovaného materiálu&lt;time datetime="16. 12. 2020"&gt; (16. 12. 2020)&lt;/time&gt;&lt;/a&gt;</t>
        </is>
      </c>
      <c r="N119" s="2" t="inlineStr">
        <is>
          <t>obligatorisk indhold af genanvendt materiale</t>
        </is>
      </c>
      <c r="O119" s="2" t="inlineStr">
        <is>
          <t>3</t>
        </is>
      </c>
      <c r="P119" s="2" t="inlineStr">
        <is>
          <t/>
        </is>
      </c>
      <c r="Q119" t="inlineStr">
        <is>
          <t/>
        </is>
      </c>
      <c r="R119" s="2" t="inlineStr">
        <is>
          <t>vorgeschriebener Recyclinganteil</t>
        </is>
      </c>
      <c r="S119" s="2" t="inlineStr">
        <is>
          <t>3</t>
        </is>
      </c>
      <c r="T119" s="2" t="inlineStr">
        <is>
          <t/>
        </is>
      </c>
      <c r="U119" t="inlineStr">
        <is>
          <t/>
        </is>
      </c>
      <c r="V119" s="2" t="inlineStr">
        <is>
          <t>υποχρεωτική περιεκτικότητα σε ανακυκλωμένο υλικό</t>
        </is>
      </c>
      <c r="W119" s="2" t="inlineStr">
        <is>
          <t>3</t>
        </is>
      </c>
      <c r="X119" s="2" t="inlineStr">
        <is>
          <t/>
        </is>
      </c>
      <c r="Y119" t="inlineStr">
        <is>
          <t>ποσοστό προϊόντος που επιβάλλεται να αποτελείται από ανακυκλωμένο υλικό</t>
        </is>
      </c>
      <c r="Z119" s="2" t="inlineStr">
        <is>
          <t>mandatory recycled content</t>
        </is>
      </c>
      <c r="AA119" s="2" t="inlineStr">
        <is>
          <t>3</t>
        </is>
      </c>
      <c r="AB119" s="2" t="inlineStr">
        <is>
          <t/>
        </is>
      </c>
      <c r="AC119" t="inlineStr">
        <is>
          <t>proportion
of a product that has to be made up of recycled material</t>
        </is>
      </c>
      <c r="AD119" s="2" t="inlineStr">
        <is>
          <t>contenido reciclado obligatorio</t>
        </is>
      </c>
      <c r="AE119" s="2" t="inlineStr">
        <is>
          <t>3</t>
        </is>
      </c>
      <c r="AF119" s="2" t="inlineStr">
        <is>
          <t/>
        </is>
      </c>
      <c r="AG119" t="inlineStr">
        <is>
          <t>Porcentaje
de material reciclado que debe contener obligatoriamente un producto.</t>
        </is>
      </c>
      <c r="AH119" s="2" t="inlineStr">
        <is>
          <t>ringlussevõetud materjalide kohustuslik sisaldus</t>
        </is>
      </c>
      <c r="AI119" s="2" t="inlineStr">
        <is>
          <t>3</t>
        </is>
      </c>
      <c r="AJ119" s="2" t="inlineStr">
        <is>
          <t/>
        </is>
      </c>
      <c r="AK119" t="inlineStr">
        <is>
          <t>teatud osa toote valmistamiseks kasutatud materjalist, mis peab olema pärit taaskasutusest</t>
        </is>
      </c>
      <c r="AL119" s="2" t="inlineStr">
        <is>
          <t>pakollinen kierrätetty osuus|
pakollinen kierrätysmateriaalin osuus</t>
        </is>
      </c>
      <c r="AM119" s="2" t="inlineStr">
        <is>
          <t>3|
3</t>
        </is>
      </c>
      <c r="AN119" s="2" t="inlineStr">
        <is>
          <t xml:space="preserve">|
</t>
        </is>
      </c>
      <c r="AO119" t="inlineStr">
        <is>
          <t/>
        </is>
      </c>
      <c r="AP119" s="2" t="inlineStr">
        <is>
          <t>contenu recyclé obligatoire</t>
        </is>
      </c>
      <c r="AQ119" s="2" t="inlineStr">
        <is>
          <t>3</t>
        </is>
      </c>
      <c r="AR119" s="2" t="inlineStr">
        <is>
          <t/>
        </is>
      </c>
      <c r="AS119" t="inlineStr">
        <is>
          <t/>
        </is>
      </c>
      <c r="AT119" s="2" t="inlineStr">
        <is>
          <t>cion athchúrsáilte éigeantach</t>
        </is>
      </c>
      <c r="AU119" s="2" t="inlineStr">
        <is>
          <t>3</t>
        </is>
      </c>
      <c r="AV119" s="2" t="inlineStr">
        <is>
          <t/>
        </is>
      </c>
      <c r="AW119" t="inlineStr">
        <is>
          <t/>
        </is>
      </c>
      <c r="AX119" s="2" t="inlineStr">
        <is>
          <t>obvezni reciklirani udio</t>
        </is>
      </c>
      <c r="AY119" s="2" t="inlineStr">
        <is>
          <t>3</t>
        </is>
      </c>
      <c r="AZ119" s="2" t="inlineStr">
        <is>
          <t/>
        </is>
      </c>
      <c r="BA119" t="inlineStr">
        <is>
          <t/>
        </is>
      </c>
      <c r="BB119" s="2" t="inlineStr">
        <is>
          <t>kötelező újrafeldolgozott tartalom</t>
        </is>
      </c>
      <c r="BC119" s="2" t="inlineStr">
        <is>
          <t>3</t>
        </is>
      </c>
      <c r="BD119" s="2" t="inlineStr">
        <is>
          <t/>
        </is>
      </c>
      <c r="BE119" t="inlineStr">
        <is>
          <t>a termékben vagy csomagolásban meglévő, az előírások alapján meghatározott mennyiségű újrafeldolgozottanyag-tartalom</t>
        </is>
      </c>
      <c r="BF119" s="2" t="inlineStr">
        <is>
          <t>contenuto riciclato obbligatorio</t>
        </is>
      </c>
      <c r="BG119" s="2" t="inlineStr">
        <is>
          <t>3</t>
        </is>
      </c>
      <c r="BH119" s="2" t="inlineStr">
        <is>
          <t/>
        </is>
      </c>
      <c r="BI119" t="inlineStr">
        <is>
          <t>percentuale di materiale riciclato di cui deve essere costituito un prodotto</t>
        </is>
      </c>
      <c r="BJ119" s="2" t="inlineStr">
        <is>
          <t>privalomoji perdirbtųjų medžiagų dalis</t>
        </is>
      </c>
      <c r="BK119" s="2" t="inlineStr">
        <is>
          <t>3</t>
        </is>
      </c>
      <c r="BL119" s="2" t="inlineStr">
        <is>
          <t/>
        </is>
      </c>
      <c r="BM119" t="inlineStr">
        <is>
          <t/>
        </is>
      </c>
      <c r="BN119" s="2" t="inlineStr">
        <is>
          <t>obligātais reciklēta materiāla saturs</t>
        </is>
      </c>
      <c r="BO119" s="2" t="inlineStr">
        <is>
          <t>3</t>
        </is>
      </c>
      <c r="BP119" s="2" t="inlineStr">
        <is>
          <t/>
        </is>
      </c>
      <c r="BQ119" t="inlineStr">
        <is>
          <t>proporcionālā daļa, kādai ražojumā jābūt izgatavotai no reciklēta materiāla</t>
        </is>
      </c>
      <c r="BR119" s="2" t="inlineStr">
        <is>
          <t>kontenut riċiklat obbligatorju</t>
        </is>
      </c>
      <c r="BS119" s="2" t="inlineStr">
        <is>
          <t>3</t>
        </is>
      </c>
      <c r="BT119" s="2" t="inlineStr">
        <is>
          <t/>
        </is>
      </c>
      <c r="BU119" t="inlineStr">
        <is>
          <t>il-proporzjon ta' prodott li jrid ikun magħmul minn materjal riċiklat</t>
        </is>
      </c>
      <c r="BV119" s="2" t="inlineStr">
        <is>
          <t>verplicht gehalte aan gerecycleerd materiaal</t>
        </is>
      </c>
      <c r="BW119" s="2" t="inlineStr">
        <is>
          <t>3</t>
        </is>
      </c>
      <c r="BX119" s="2" t="inlineStr">
        <is>
          <t/>
        </is>
      </c>
      <c r="BY119" t="inlineStr">
        <is>
          <t>percentage gerecycleerd materiaal waaruit een product moet bestaan</t>
        </is>
      </c>
      <c r="BZ119" s="2" t="inlineStr">
        <is>
          <t>minimalna zawartość materiałów pochodzących z recyklingu</t>
        </is>
      </c>
      <c r="CA119" s="2" t="inlineStr">
        <is>
          <t>3</t>
        </is>
      </c>
      <c r="CB119" s="2" t="inlineStr">
        <is>
          <t/>
        </is>
      </c>
      <c r="CC119" t="inlineStr">
        <is>
          <t/>
        </is>
      </c>
      <c r="CD119" s="2" t="inlineStr">
        <is>
          <t>teor obrigatório de material reciclado|
conteúdo obrigatório de material reciclado|
nível obrigatório de componentes reciclados</t>
        </is>
      </c>
      <c r="CE119" s="2" t="inlineStr">
        <is>
          <t>3|
3|
3</t>
        </is>
      </c>
      <c r="CF119" s="2" t="inlineStr">
        <is>
          <t xml:space="preserve">preferred|
|
</t>
        </is>
      </c>
      <c r="CG119" t="inlineStr">
        <is>
          <t>Percentagem de material reciclado que deve ser obrigatória na composição de um produto.</t>
        </is>
      </c>
      <c r="CH119" s="2" t="inlineStr">
        <is>
          <t>conținut obligatoriu de materiale reciclate</t>
        </is>
      </c>
      <c r="CI119" s="2" t="inlineStr">
        <is>
          <t>2</t>
        </is>
      </c>
      <c r="CJ119" s="2" t="inlineStr">
        <is>
          <t/>
        </is>
      </c>
      <c r="CK119" t="inlineStr">
        <is>
          <t/>
        </is>
      </c>
      <c r="CL119" s="2" t="inlineStr">
        <is>
          <t>povinný recyklovaný obsah</t>
        </is>
      </c>
      <c r="CM119" s="2" t="inlineStr">
        <is>
          <t>3</t>
        </is>
      </c>
      <c r="CN119" s="2" t="inlineStr">
        <is>
          <t/>
        </is>
      </c>
      <c r="CO119" t="inlineStr">
        <is>
          <t>podiel výrobku, ktorý musí byť vyrobený z &lt;a href="https://iate.europa.eu/entry/result/2149020/sk" target="_blank"&gt;recyklovaného materiálu&lt;/a&gt;</t>
        </is>
      </c>
      <c r="CP119" s="2" t="inlineStr">
        <is>
          <t>predpisana vsebnost recikliranih materialov</t>
        </is>
      </c>
      <c r="CQ119" s="2" t="inlineStr">
        <is>
          <t>3</t>
        </is>
      </c>
      <c r="CR119" s="2" t="inlineStr">
        <is>
          <t/>
        </is>
      </c>
      <c r="CS119" t="inlineStr">
        <is>
          <t/>
        </is>
      </c>
      <c r="CT119" s="2" t="inlineStr">
        <is>
          <t>obligatoriskt återvunnet material</t>
        </is>
      </c>
      <c r="CU119" s="2" t="inlineStr">
        <is>
          <t>3</t>
        </is>
      </c>
      <c r="CV119" s="2" t="inlineStr">
        <is>
          <t/>
        </is>
      </c>
      <c r="CW119" t="inlineStr">
        <is>
          <t>del av produkt som måste utgöras av återvunnet material</t>
        </is>
      </c>
    </row>
    <row r="120">
      <c r="A120" s="1" t="str">
        <f>HYPERLINK("https://iate.europa.eu/entry/result/3572315/all", "3572315")</f>
        <v>3572315</v>
      </c>
      <c r="B120" t="inlineStr">
        <is>
          <t>EDUCATION AND COMMUNICATIONS;PRODUCTION, TECHNOLOGY AND RESEARCH</t>
        </is>
      </c>
      <c r="C120" t="inlineStr">
        <is>
          <t>EDUCATION AND COMMUNICATIONS|information technology and data processing;PRODUCTION, TECHNOLOGY AND RESEARCH|research and intellectual property|research|innovation</t>
        </is>
      </c>
      <c r="D120" t="inlineStr">
        <is>
          <t>yes</t>
        </is>
      </c>
      <c r="E120" t="inlineStr">
        <is>
          <t/>
        </is>
      </c>
      <c r="F120" s="2" t="inlineStr">
        <is>
          <t>експериментална нормативна среда|
регулаторна лаборатория|
регулаторен пясъчник</t>
        </is>
      </c>
      <c r="G120" s="2" t="inlineStr">
        <is>
          <t>3|
3|
3</t>
        </is>
      </c>
      <c r="H120" s="2" t="inlineStr">
        <is>
          <t xml:space="preserve">|
|
</t>
        </is>
      </c>
      <c r="I120" t="inlineStr">
        <is>
          <t>„безопасна среда“, в която могат да бъдат изпитвани иновативни продукти, услуги, бизнес модели и механизми за доставка, без да се спазват пълните регулаторни или наздорни изисквания, които в противен случай биха се прилагали</t>
        </is>
      </c>
      <c r="J120" s="2" t="inlineStr">
        <is>
          <t>regulační pískoviště</t>
        </is>
      </c>
      <c r="K120" s="2" t="inlineStr">
        <is>
          <t>3</t>
        </is>
      </c>
      <c r="L120" s="2" t="inlineStr">
        <is>
          <t/>
        </is>
      </c>
      <c r="M120" t="inlineStr">
        <is>
          <t>mechanismus, s jehož
pomocí regulační orgány a podniky v kontrolovaném reálném prostředí s
nastavenými vhodnými zárukami posuzují slučitelnost regulačních pravidel a
inovativních produktů, zejména v kontextu digitalizace</t>
        </is>
      </c>
      <c r="N120" s="2" t="inlineStr">
        <is>
          <t>reguleringsmæssig sandkasse|
regulatorisk sandkasse</t>
        </is>
      </c>
      <c r="O120" s="2" t="inlineStr">
        <is>
          <t>3|
3</t>
        </is>
      </c>
      <c r="P120" s="2" t="inlineStr">
        <is>
          <t xml:space="preserve">|
</t>
        </is>
      </c>
      <c r="Q120" t="inlineStr">
        <is>
          <t>koncept, hvor virksomheder
efter en særlig ansøgning til det britiske finanstilsyn, Financial Conduct Authority, og under
kontrollerede forhold kan teste nye teknologier uden at skulle leve op til de samme høje reguleringsstandarder,
som gælder ”uden for sandkassen”.</t>
        </is>
      </c>
      <c r="R120" s="2" t="inlineStr">
        <is>
          <t>Reallabor|
regulatorischer "Sandkasten"</t>
        </is>
      </c>
      <c r="S120" s="2" t="inlineStr">
        <is>
          <t>3|
2</t>
        </is>
      </c>
      <c r="T120" s="2" t="inlineStr">
        <is>
          <t xml:space="preserve">preferred|
</t>
        </is>
      </c>
      <c r="U120" t="inlineStr">
        <is>
          <t>&lt;div&gt;Mechanismus, der es Regulierungsstellen und Unternehmen ermöglicht, innovative Technologien, Produkte, Dienstleistungen oder Ansätze – derzeit insbesondere im Zusammenhang mit der Digitalisierung – in einer realen Umgebung für einen begrenzten Zeitraum oder in einem begrenzten Teil einer Branche oder eines Gebiets unter Gewährleistung angemessener Schutzmaßnahmen zu erproben&lt;br&gt;&lt;/div&gt;</t>
        </is>
      </c>
      <c r="V120" s="2" t="inlineStr">
        <is>
          <t>ρυθμιστικό δοκιμαστήριο|
προστατευμένο κανονιστικό περιβάλλον</t>
        </is>
      </c>
      <c r="W120" s="2" t="inlineStr">
        <is>
          <t>3|
3</t>
        </is>
      </c>
      <c r="X120" s="2" t="inlineStr">
        <is>
          <t xml:space="preserve">|
</t>
        </is>
      </c>
      <c r="Y120" t="inlineStr">
        <is>
          <t>συγκεκριμένο πλαίσιο το οποίο, παρέχοντας ένα δομημένο συγκείμενο για πειραματισμό, επιτρέπει κατά περίπτωση σε πραγματικό περιβάλλον τη δοκιμή καινοτόμων τεχνολογιών, προϊόντων, υπηρεσιών ή προσεγγίσεων —επί του παρόντος ιδίως στο πλαίσιο της ψηφιοποίησης— για περιορισμένο χρονικό διάστημα και σε περιορισμένο μέρος ενός τομέα ή χώρου που υπόκειται σε κανονιστική εποπτεία, εξασφαλίζοντας ότι υπάρχουν κατάλληλες διασφαλίσεις.</t>
        </is>
      </c>
      <c r="Z120" s="2" t="inlineStr">
        <is>
          <t>regulatory sandbox</t>
        </is>
      </c>
      <c r="AA120" s="2" t="inlineStr">
        <is>
          <t>3</t>
        </is>
      </c>
      <c r="AB120" s="2" t="inlineStr">
        <is>
          <t/>
        </is>
      </c>
      <c r="AC120" t="inlineStr">
        <is>
          <t>mechanism used by regulators and businesses for gauging the compatibility of
regulations and innovative products, particularly in the context of digitalisation,
in a controlled real-world environment with appropriate safeguards in place</t>
        </is>
      </c>
      <c r="AD120" s="2" t="inlineStr">
        <is>
          <t>entorno de pruebas normativo|
espacio controlado de pruebas|
banco de pruebas regulatorio</t>
        </is>
      </c>
      <c r="AE120" s="2" t="inlineStr">
        <is>
          <t>3|
4|
3</t>
        </is>
      </c>
      <c r="AF120" s="2" t="inlineStr">
        <is>
          <t xml:space="preserve">|
|
</t>
        </is>
      </c>
      <c r="AG120" t="inlineStr">
        <is>
          <t>Entorno controlado creado por las autoridades de supervisión de un sector como herramienta para acompasar la legislación con la innovación, constituido por un conjunto de disposiciones que amparan la realización controlada y delimitada de pruebas con productos, servicios y modelos de negocio innovadores.</t>
        </is>
      </c>
      <c r="AH120" s="2" t="inlineStr">
        <is>
          <t>reguleeritud testimiskeskkond|
regulatsiooni testkeskkond|
reguleeritud liivakast</t>
        </is>
      </c>
      <c r="AI120" s="2" t="inlineStr">
        <is>
          <t>3|
3|
3</t>
        </is>
      </c>
      <c r="AJ120" s="2" t="inlineStr">
        <is>
          <t xml:space="preserve">|
|
</t>
        </is>
      </c>
      <c r="AK120" t="inlineStr">
        <is>
          <t>mehhanism, mida kasutavad reguleerijad ja ettevõtjad, et hinnata regulatsioonide vastavust innovaatiliste toodetega seotud vajadustele (eelkõige digitaliseerimise kontekstis), ning mis võimaldab teha seda kontrollitud ja tegelikele tingimustele vastavas keskkonnas, tagades asjakohaste kaitsemeetmete olemasolu</t>
        </is>
      </c>
      <c r="AL120" s="2" t="inlineStr">
        <is>
          <t>sääntelyn testiympäristö</t>
        </is>
      </c>
      <c r="AM120" s="2" t="inlineStr">
        <is>
          <t>3</t>
        </is>
      </c>
      <c r="AN120" s="2" t="inlineStr">
        <is>
          <t/>
        </is>
      </c>
      <c r="AO120" t="inlineStr">
        <is>
          <t>konkreettinen jäsennelty kehys, jossa voidaan testata reaalimaailman kaltaisissa olosuhteissa innovatiivisia teknologioita, tuotteita, palveluja tai toimintatapoja rajoitetun ajan ja rajatussa osassa tiettyä sektoria tai alaa ja jossa voidaan varmistaa viranomaisvalvonnan avulla, että asianmukaiset suojatoimet on toteutettu</t>
        </is>
      </c>
      <c r="AP120" s="2" t="inlineStr">
        <is>
          <t>sas réglementaire|
bac à sable réglementaire</t>
        </is>
      </c>
      <c r="AQ120" s="2" t="inlineStr">
        <is>
          <t>3|
2</t>
        </is>
      </c>
      <c r="AR120" s="2" t="inlineStr">
        <is>
          <t xml:space="preserve">|
</t>
        </is>
      </c>
      <c r="AS120" t="inlineStr">
        <is>
          <t>cadre
établi par une autorité de réglementation, qui permet aux jeunes entreprises et autres innovateurs de divers secteurs de tester leurs projets en situation réelle dans
un contexte d'expérimentation contrôlé et structuré, sous la surveillance de l'autorité de règlementation en question et dans le respect des garanties mises en place</t>
        </is>
      </c>
      <c r="AT120" s="2" t="inlineStr">
        <is>
          <t>bosca gainimh rialála|
deis thrialach rialála</t>
        </is>
      </c>
      <c r="AU120" s="2" t="inlineStr">
        <is>
          <t>3|
3</t>
        </is>
      </c>
      <c r="AV120" s="2" t="inlineStr">
        <is>
          <t xml:space="preserve">|
</t>
        </is>
      </c>
      <c r="AW120" t="inlineStr">
        <is>
          <t>meicníocht trínar féidir le rialtóirí agus cuideachtaí a sheiceáil, i dtimpeallacht fíorshaoil rialaithe ina bhfuil na coimircí cuí, an bhfuil táirgí nuálacha, go háirithe i gcomhthéacs na digiteála, comhoiriúnach le rialacháin,</t>
        </is>
      </c>
      <c r="AX120" s="2" t="inlineStr">
        <is>
          <t>regulatorno izolirano okruženje|
regulatorno sigurno testno okruženje</t>
        </is>
      </c>
      <c r="AY120" s="2" t="inlineStr">
        <is>
          <t>3|
3</t>
        </is>
      </c>
      <c r="AZ120" s="2" t="inlineStr">
        <is>
          <t xml:space="preserve">preferred|
</t>
        </is>
      </c>
      <c r="BA120" t="inlineStr">
        <is>
          <t>mehanizam kojim se koriste regulatorna tijela i poduzeća kako bi, posebno u kontekstu digitalizacije, ocijenila usklađenost propisa i inovativnih proizvoda u kontroliranom stvarnom okruženju u kojem su uspostavljene odgovarajuće zaštitne mjere</t>
        </is>
      </c>
      <c r="BB120" s="2" t="inlineStr">
        <is>
          <t>pénzügyi innovációs tesztkörnyezet|
szabályozói tesztkörnyezet</t>
        </is>
      </c>
      <c r="BC120" s="2" t="inlineStr">
        <is>
          <t>3|
3</t>
        </is>
      </c>
      <c r="BD120" s="2" t="inlineStr">
        <is>
          <t xml:space="preserve">|
</t>
        </is>
      </c>
      <c r="BE120" t="inlineStr">
        <is>
          <t>innovatív technológiák,
termékek, szolgáltatások és megközelítések valós környezetben történő, megfelelő biztosítékok garantálása melletti tesztelését lehetővé tevő struktrurált környezet</t>
        </is>
      </c>
      <c r="BF120" s="2" t="inlineStr">
        <is>
          <t>spazio di sperimentazione normativa</t>
        </is>
      </c>
      <c r="BG120" s="2" t="inlineStr">
        <is>
          <t>3</t>
        </is>
      </c>
      <c r="BH120" s="2" t="inlineStr">
        <is>
          <t/>
        </is>
      </c>
      <c r="BI120" t="inlineStr">
        <is>
          <t>meccanismo utilizzato dalle autorità di regolamentazione e dalle imprese per valutare la compatibilità di normative e prodotti innovativi, in particolare nel contesto della digitalizzazione, in un ambiente reale controllato, garantendo la messa in atto di opportune misure di salvaguardia</t>
        </is>
      </c>
      <c r="BJ120" s="2" t="inlineStr">
        <is>
          <t>apribota bandomoji reglamentavimo aplinka|
bandomoji reguliavimo nuostatų taikymo aplinka|
bandomoji finansinių inovacijų aplinka</t>
        </is>
      </c>
      <c r="BK120" s="2" t="inlineStr">
        <is>
          <t>3|
2|
3</t>
        </is>
      </c>
      <c r="BL120" s="2" t="inlineStr">
        <is>
          <t>preferred|
|
admitted</t>
        </is>
      </c>
      <c r="BM120" t="inlineStr">
        <is>
          <t>konkrečios sistemos, kurios, suteikdamos struktūrizuotą kontekstą eksperimentavimui, sudaro sąlygas, kai tikslinga, ribotą laiką ir ribotoje sektoriaus ar srities dalyje, taikant reguliavimo priežiūrą, kuria užtikrinama, kad būtų taikomos tinkamos apsaugos priemonės, realiomis sąlygomis išbandyti pažangias technologijas, produktus, paslaugas ar metodus – šiuo metu visų pirma skaitmeninimo kontekste</t>
        </is>
      </c>
      <c r="BN120" s="2" t="inlineStr">
        <is>
          <t>“regulatīvā smilškaste”</t>
        </is>
      </c>
      <c r="BO120" s="2" t="inlineStr">
        <is>
          <t>2</t>
        </is>
      </c>
      <c r="BP120" s="2" t="inlineStr">
        <is>
          <t/>
        </is>
      </c>
      <c r="BQ120" t="inlineStr">
        <is>
          <t>regulatīvi kontrolēta telpa, kurā finanšu iestādes un nefinanšu uzņēmumi ar kompetento iestāžu atbalstu noteiktā laikposmā var izmēģināt inovatīvus finanšu tehnoloģijas risinājumus; tādējādi tiem ļauj drošā vidē novērtēt un izmēģināt savus darījumdarbības modeļus</t>
        </is>
      </c>
      <c r="BR120" s="2" t="inlineStr">
        <is>
          <t>ambjent ta’ esperimentazzjoni regolatorja</t>
        </is>
      </c>
      <c r="BS120" s="2" t="inlineStr">
        <is>
          <t>3</t>
        </is>
      </c>
      <c r="BT120" s="2" t="inlineStr">
        <is>
          <t/>
        </is>
      </c>
      <c r="BU120" t="inlineStr">
        <is>
          <t>mekkaniżmu użat mir-regolaturi u n-negozji biex ikejlu l-kompatibilità ta' regolamenti u prodotti innovattivi, b'mod partikolari fil-kuntest tad-diġitalizzazzjoni, f'ambjent reali kkontrollat​​ bis-salvagwardji xierqa fis-seħħ</t>
        </is>
      </c>
      <c r="BV120" s="2" t="inlineStr">
        <is>
          <t>sandbox|
regulatory sandbox|
testomgeving voor regelgeving</t>
        </is>
      </c>
      <c r="BW120" s="2" t="inlineStr">
        <is>
          <t>2|
3|
3</t>
        </is>
      </c>
      <c r="BX120" s="2" t="inlineStr">
        <is>
          <t xml:space="preserve">|
|
</t>
        </is>
      </c>
      <c r="BY120" t="inlineStr">
        <is>
          <t>mechanisme
bedoeld voor regelgevers en bedrijven met het oog op het beter op elkaar
afstemmen – via een tijdelijke, gecontroleerde, reële testomgeving – van
regelgeving en innovatieve technologieën, producten of diensten, vooral op het
vlak van digitalisering</t>
        </is>
      </c>
      <c r="BZ120" s="2" t="inlineStr">
        <is>
          <t>piaskownica regulacyjna</t>
        </is>
      </c>
      <c r="CA120" s="2" t="inlineStr">
        <is>
          <t>3</t>
        </is>
      </c>
      <c r="CB120" s="2" t="inlineStr">
        <is>
          <t/>
        </is>
      </c>
      <c r="CC120" t="inlineStr">
        <is>
          <t>„środowisko testowe” tworzone przy współpracy organu nadzoru lub przez niego organizowane, mające na celu przygotowanie „podmiotów testujących” do wejścia na silnie regulowany rynek (rynek finansowy, względnie kapitałowy)</t>
        </is>
      </c>
      <c r="CD120" s="2" t="inlineStr">
        <is>
          <t>ambiente de testagem da regulamentação</t>
        </is>
      </c>
      <c r="CE120" s="2" t="inlineStr">
        <is>
          <t>3</t>
        </is>
      </c>
      <c r="CF120" s="2" t="inlineStr">
        <is>
          <t/>
        </is>
      </c>
      <c r="CG120" t="inlineStr">
        <is>
          <t>Mecanismo utilizado por reguladores e empresas que proporciona um contexto estruturado para testar produtos, serviços, modelos de negócio e mecanismos de concretização inovadores sem que as empresas incorreram imediatamente em todas as cosequências regulamentares habituais de enveredarem pela atividade projetada.</t>
        </is>
      </c>
      <c r="CH120" s="2" t="inlineStr">
        <is>
          <t>spațiu de testare în materie de reglementare</t>
        </is>
      </c>
      <c r="CI120" s="2" t="inlineStr">
        <is>
          <t>3</t>
        </is>
      </c>
      <c r="CJ120" s="2" t="inlineStr">
        <is>
          <t/>
        </is>
      </c>
      <c r="CK120" t="inlineStr">
        <is>
          <t>&lt;div&gt;cadru concret care, prin asigurarea unui context structurat pentru experimentare, permite, după caz, într-un mediu real, testarea unor tehnologii, produse, servicii sau abordări inovatoare – în prezent, în special în contextul digitalizării – pentru o perioadă limitată și într-o parte limitată a unui sector sau domeniu aflat sub supraveghere reglementară, asigurând existența unor garanții adecvate&lt;/div&gt;</t>
        </is>
      </c>
      <c r="CL120" s="2" t="inlineStr">
        <is>
          <t>experimentálne regulačné prostredie|
regulačný testovací režim</t>
        </is>
      </c>
      <c r="CM120" s="2" t="inlineStr">
        <is>
          <t>3|
3</t>
        </is>
      </c>
      <c r="CN120" s="2" t="inlineStr">
        <is>
          <t xml:space="preserve">|
</t>
        </is>
      </c>
      <c r="CO120" t="inlineStr">
        <is>
          <t>mechanizmus poskytujúci regulačným orgánom a podnikom možnosť zmerať súlad inovačných výrobkov s predpismi – predovšetkým v kontexte digitalizácie – a to v kontrolovanom reálnom priestore a pri uplatnení vhodných záruk</t>
        </is>
      </c>
      <c r="CP120" s="2" t="inlineStr">
        <is>
          <t>regulativni peskovnik</t>
        </is>
      </c>
      <c r="CQ120" s="2" t="inlineStr">
        <is>
          <t>3</t>
        </is>
      </c>
      <c r="CR120" s="2" t="inlineStr">
        <is>
          <t/>
        </is>
      </c>
      <c r="CS120" t="inlineStr">
        <is>
          <t>nadzorovan prostor, v katerem lahko finančne institucije in nefinančna podjetja omejeno obdobje preskušajo inovativne finančnotehnološke rešitve s podporo pristojnega organa, zaradi česar lahko svoje poslovne modele ovrednotijo in preskusijo v varnem okolju</t>
        </is>
      </c>
      <c r="CT120" s="2" t="inlineStr">
        <is>
          <t>regulatorisk sandlåda</t>
        </is>
      </c>
      <c r="CU120" s="2" t="inlineStr">
        <is>
          <t>3</t>
        </is>
      </c>
      <c r="CV120" s="2" t="inlineStr">
        <is>
          <t/>
        </is>
      </c>
      <c r="CW120" t="inlineStr">
        <is>
          <t>möjlighet för företag att på särskilda villkor och under tillsynsmyndighetens övervakning testa en innovation på marknaden och se om den i praktiken är förenlig med gällande bestämmelser</t>
        </is>
      </c>
    </row>
    <row r="121">
      <c r="A121" s="1" t="str">
        <f>HYPERLINK("https://iate.europa.eu/entry/result/3551177/all", "3551177")</f>
        <v>3551177</v>
      </c>
      <c r="B121" t="inlineStr">
        <is>
          <t>ENERGY</t>
        </is>
      </c>
      <c r="C121" t="inlineStr">
        <is>
          <t>ENERGY|energy policy;ENERGY|electrical and nuclear industries|electrical industry</t>
        </is>
      </c>
      <c r="D121" t="inlineStr">
        <is>
          <t>yes</t>
        </is>
      </c>
      <c r="E121" t="inlineStr">
        <is>
          <t/>
        </is>
      </c>
      <c r="F121" s="2" t="inlineStr">
        <is>
          <t>период за уреждане на дисбалансите</t>
        </is>
      </c>
      <c r="G121" s="2" t="inlineStr">
        <is>
          <t>3</t>
        </is>
      </c>
      <c r="H121" s="2" t="inlineStr">
        <is>
          <t/>
        </is>
      </c>
      <c r="I121" t="inlineStr">
        <is>
          <t>периодът от време, за който се изчислява дисбалансът на отговарящите за баланса лица</t>
        </is>
      </c>
      <c r="J121" s="2" t="inlineStr">
        <is>
          <t>interval zúčtování odchylek</t>
        </is>
      </c>
      <c r="K121" s="2" t="inlineStr">
        <is>
          <t>3</t>
        </is>
      </c>
      <c r="L121" s="2" t="inlineStr">
        <is>
          <t/>
        </is>
      </c>
      <c r="M121" t="inlineStr">
        <is>
          <t>časový úsek, za který se vypočítávají odchylky &lt;i&gt;subjektů zúčtování&lt;/i&gt;
[ &lt;a href="/entry/result/3552519/all" id="ENTRY_TO_ENTRY_CONVERTER" target="_blank"&gt;IATE:3552519&lt;/a&gt; ]</t>
        </is>
      </c>
      <c r="N121" s="2" t="inlineStr">
        <is>
          <t>periode for afregning af ubalancer</t>
        </is>
      </c>
      <c r="O121" s="2" t="inlineStr">
        <is>
          <t>3</t>
        </is>
      </c>
      <c r="P121" s="2" t="inlineStr">
        <is>
          <t/>
        </is>
      </c>
      <c r="Q121" t="inlineStr">
        <is>
          <t>tidsenhed, for hvilken balanceansvarlige parters ubalance beregnes</t>
        </is>
      </c>
      <c r="R121" s="2" t="inlineStr">
        <is>
          <t>Bilanzkreisabrechnungszeitintervall</t>
        </is>
      </c>
      <c r="S121" s="2" t="inlineStr">
        <is>
          <t>3</t>
        </is>
      </c>
      <c r="T121" s="2" t="inlineStr">
        <is>
          <t/>
        </is>
      </c>
      <c r="U121" t="inlineStr">
        <is>
          <t>finanzieller Abrechnungsmechanismus, mit dessen Hilfe Bilanzkreisabweichungen den jeweiligen Bilanzkreisverantwortlichen in Rechnung gestellt bzw. entsprechende Zahlungen an sie vorgenommen werden</t>
        </is>
      </c>
      <c r="V121" s="2" t="inlineStr">
        <is>
          <t>περίοδος εκκαθάρισης αποκλίσεων|
περίοδος εκκαθάρισης ανισορροπιών</t>
        </is>
      </c>
      <c r="W121" s="2" t="inlineStr">
        <is>
          <t>3|
3</t>
        </is>
      </c>
      <c r="X121" s="2" t="inlineStr">
        <is>
          <t xml:space="preserve">|
</t>
        </is>
      </c>
      <c r="Y121" t="inlineStr">
        <is>
          <t>η χρονική μονάδα για την οποία υπολογίζεται η ανισορροπία των υπεύθυνων για την ισορροπία μερών</t>
        </is>
      </c>
      <c r="Z121" s="2" t="inlineStr">
        <is>
          <t>imbalance settlement period</t>
        </is>
      </c>
      <c r="AA121" s="2" t="inlineStr">
        <is>
          <t>3</t>
        </is>
      </c>
      <c r="AB121" s="2" t="inlineStr">
        <is>
          <t/>
        </is>
      </c>
      <c r="AC121" t="inlineStr">
        <is>
          <t>time unit for which the &lt;a href="https://iate.europa.eu/entry/result/3552592/en" target="_blank"&gt;imbalances&lt;/a&gt; of &lt;a href="https://iate.europa.eu/entry/result/3552519/en" target="_blank"&gt;balance responsible parties&lt;/a&gt; are calculated</t>
        </is>
      </c>
      <c r="AD121" s="2" t="inlineStr">
        <is>
          <t>periodo de liquidación de los desvíos</t>
        </is>
      </c>
      <c r="AE121" s="2" t="inlineStr">
        <is>
          <t>3</t>
        </is>
      </c>
      <c r="AF121" s="2" t="inlineStr">
        <is>
          <t/>
        </is>
      </c>
      <c r="AG121" t="inlineStr">
        <is>
          <t>Unidad de tiempo para la cual se calcula el desvío de los sujetos de liquidación responsables del balance.</t>
        </is>
      </c>
      <c r="AH121" s="2" t="inlineStr">
        <is>
          <t>tasakaaluarveldusperiood</t>
        </is>
      </c>
      <c r="AI121" s="2" t="inlineStr">
        <is>
          <t>3</t>
        </is>
      </c>
      <c r="AJ121" s="2" t="inlineStr">
        <is>
          <t/>
        </is>
      </c>
      <c r="AK121" t="inlineStr">
        <is>
          <t>ajavahemik, mille kohta tehakse tasakaalustushaldurite tasakaalu arveldus</t>
        </is>
      </c>
      <c r="AL121" s="2" t="inlineStr">
        <is>
          <t>taseselvitysjakso</t>
        </is>
      </c>
      <c r="AM121" s="2" t="inlineStr">
        <is>
          <t>3</t>
        </is>
      </c>
      <c r="AN121" s="2" t="inlineStr">
        <is>
          <t/>
        </is>
      </c>
      <c r="AO121" t="inlineStr">
        <is>
          <t>aikayksikkö, jolta tasevastaavien tasepoikkeama lasketaan</t>
        </is>
      </c>
      <c r="AP121" s="2" t="inlineStr">
        <is>
          <t>période de règlement des déséquilibres</t>
        </is>
      </c>
      <c r="AQ121" s="2" t="inlineStr">
        <is>
          <t>3</t>
        </is>
      </c>
      <c r="AR121" s="2" t="inlineStr">
        <is>
          <t/>
        </is>
      </c>
      <c r="AS121" t="inlineStr">
        <is>
          <t>unité de temps pour laquelle le déséquilibre des responsables d’équilibre est calculé</t>
        </is>
      </c>
      <c r="AT121" s="2" t="inlineStr">
        <is>
          <t>tréimhse shocraíochta éagothroime</t>
        </is>
      </c>
      <c r="AU121" s="2" t="inlineStr">
        <is>
          <t>3</t>
        </is>
      </c>
      <c r="AV121" s="2" t="inlineStr">
        <is>
          <t/>
        </is>
      </c>
      <c r="AW121" t="inlineStr">
        <is>
          <t/>
        </is>
      </c>
      <c r="AX121" s="2" t="inlineStr">
        <is>
          <t>razdoblje obračuna odstupanja|
rok namirivanja neravnoteže</t>
        </is>
      </c>
      <c r="AY121" s="2" t="inlineStr">
        <is>
          <t>2|
3</t>
        </is>
      </c>
      <c r="AZ121" s="2" t="inlineStr">
        <is>
          <t xml:space="preserve">|
</t>
        </is>
      </c>
      <c r="BA121" t="inlineStr">
        <is>
          <t>vremenska jedinica za obračun odstupanja subjekata odgovornih za odstupanje</t>
        </is>
      </c>
      <c r="BB121" s="2" t="inlineStr">
        <is>
          <t>kiegyenlítőenergia-elszámolási időszak</t>
        </is>
      </c>
      <c r="BC121" s="2" t="inlineStr">
        <is>
          <t>4</t>
        </is>
      </c>
      <c r="BD121" s="2" t="inlineStr">
        <is>
          <t/>
        </is>
      </c>
      <c r="BE121" t="inlineStr">
        <is>
          <t>az az időszak (havonta, tárgyhó elseje 00:00 órától tárgyhó utolsó napja 24:00 óráig), amelyre vonatkozóan a rendszerirányító pénzügyileg elszámolja a mérlegkör-felelősökkel a kiegyenlítő energiát és a rendszerszintű szolgáltatásokra szerződött piaci szereplőkkel az energiadíjat</t>
        </is>
      </c>
      <c r="BF121" s="2" t="inlineStr">
        <is>
          <t>periodo di regolamento degli sbilanciamenti</t>
        </is>
      </c>
      <c r="BG121" s="2" t="inlineStr">
        <is>
          <t>3</t>
        </is>
      </c>
      <c r="BH121" s="2" t="inlineStr">
        <is>
          <t/>
        </is>
      </c>
      <c r="BI121" t="inlineStr">
        <is>
          <t>unità di tempo per la quale è calcolato lo sbilanciamento dei responsabili del bilanciamento</t>
        </is>
      </c>
      <c r="BJ121" s="2" t="inlineStr">
        <is>
          <t>atsiskaitymo už disbalansą laikotarpis</t>
        </is>
      </c>
      <c r="BK121" s="2" t="inlineStr">
        <is>
          <t>3</t>
        </is>
      </c>
      <c r="BL121" s="2" t="inlineStr">
        <is>
          <t/>
        </is>
      </c>
      <c r="BM121" t="inlineStr">
        <is>
          <t>laiko vienetas, už kurį skaičiuojamas už balansą atsakingų šalių disbalansas</t>
        </is>
      </c>
      <c r="BN121" s="2" t="inlineStr">
        <is>
          <t>nebalansa norēķinu periods</t>
        </is>
      </c>
      <c r="BO121" s="2" t="inlineStr">
        <is>
          <t>2</t>
        </is>
      </c>
      <c r="BP121" s="2" t="inlineStr">
        <is>
          <t/>
        </is>
      </c>
      <c r="BQ121" t="inlineStr">
        <is>
          <t>laika vienība, par kuru aprēķina &lt;i&gt;balansatbildīgo pušu nebalansu&lt;/i&gt;</t>
        </is>
      </c>
      <c r="BR121" s="2" t="inlineStr">
        <is>
          <t>perjodu tal-issetiljar tal-iżbilanċ</t>
        </is>
      </c>
      <c r="BS121" s="2" t="inlineStr">
        <is>
          <t>3</t>
        </is>
      </c>
      <c r="BT121" s="2" t="inlineStr">
        <is>
          <t/>
        </is>
      </c>
      <c r="BU121" t="inlineStr">
        <is>
          <t>l-unità ta’ ħin li għalih jiġi kkalkulat l-iżbilanċ tal-partijiet responsabbli mill-ibbilanċjar</t>
        </is>
      </c>
      <c r="BV121" s="2" t="inlineStr">
        <is>
          <t>onbalansverrekeningsperiode</t>
        </is>
      </c>
      <c r="BW121" s="2" t="inlineStr">
        <is>
          <t>4</t>
        </is>
      </c>
      <c r="BX121" s="2" t="inlineStr">
        <is>
          <t/>
        </is>
      </c>
      <c r="BY121" t="inlineStr">
        <is>
          <t>tijdseenheid waarover de onbalans van balanceringsverantwoordelijken (BRP’s) wordt berekend</t>
        </is>
      </c>
      <c r="BZ121" s="2" t="inlineStr">
        <is>
          <t>okres rozliczania niezbilansowania</t>
        </is>
      </c>
      <c r="CA121" s="2" t="inlineStr">
        <is>
          <t>3</t>
        </is>
      </c>
      <c r="CB121" s="2" t="inlineStr">
        <is>
          <t/>
        </is>
      </c>
      <c r="CC121" t="inlineStr">
        <is>
          <t>jednostka czasu, w odniesieniu do której oblicza się niezbilansowanie podmiotów odpowiedzialnych za bilansowanie</t>
        </is>
      </c>
      <c r="CD121" s="2" t="inlineStr">
        <is>
          <t>período de compensação de desequilíbrios</t>
        </is>
      </c>
      <c r="CE121" s="2" t="inlineStr">
        <is>
          <t>3</t>
        </is>
      </c>
      <c r="CF121" s="2" t="inlineStr">
        <is>
          <t/>
        </is>
      </c>
      <c r="CG121" t="inlineStr">
        <is>
          <t>Unidade de tempo utilizada para calcular os desequilíbrios das partes responsáveis pelo equilíbrio.</t>
        </is>
      </c>
      <c r="CH121" s="2" t="inlineStr">
        <is>
          <t>intervalul de decontare a dezechilibrului</t>
        </is>
      </c>
      <c r="CI121" s="2" t="inlineStr">
        <is>
          <t>3</t>
        </is>
      </c>
      <c r="CJ121" s="2" t="inlineStr">
        <is>
          <t/>
        </is>
      </c>
      <c r="CK121" t="inlineStr">
        <is>
          <t/>
        </is>
      </c>
      <c r="CL121" s="2" t="inlineStr">
        <is>
          <t>obdobie zúčtovania odchýlok</t>
        </is>
      </c>
      <c r="CM121" s="2" t="inlineStr">
        <is>
          <t>3</t>
        </is>
      </c>
      <c r="CN121" s="2" t="inlineStr">
        <is>
          <t/>
        </is>
      </c>
      <c r="CO121" t="inlineStr">
        <is>
          <t>časová jednotka použitá na výpočet odchýlok subjektu zúčtovania</t>
        </is>
      </c>
      <c r="CP121" s="2" t="inlineStr">
        <is>
          <t>obdobje za bilančni obračun</t>
        </is>
      </c>
      <c r="CQ121" s="2" t="inlineStr">
        <is>
          <t>3</t>
        </is>
      </c>
      <c r="CR121" s="2" t="inlineStr">
        <is>
          <t/>
        </is>
      </c>
      <c r="CS121" t="inlineStr">
        <is>
          <t>časovno obdobje, za katerega se izračuna &lt;a href="https://iate.europa.eu/entry/result/3552592/sl" target="_blank"&gt;odstopanje&lt;/a&gt; &lt;a href="https://iate.europa.eu/entry/result/3552519/sl" target="_blank"&gt;strani, odgovornih za izravnavo&lt;/a&gt;</t>
        </is>
      </c>
      <c r="CT121" s="2" t="inlineStr">
        <is>
          <t>avräkningsperiod för obalanser</t>
        </is>
      </c>
      <c r="CU121" s="2" t="inlineStr">
        <is>
          <t>3</t>
        </is>
      </c>
      <c r="CV121" s="2" t="inlineStr">
        <is>
          <t/>
        </is>
      </c>
      <c r="CW121" t="inlineStr">
        <is>
          <t>den tidsenhet som används för beräkning av obalansen hos en balansansvarig part</t>
        </is>
      </c>
    </row>
    <row r="122">
      <c r="A122" s="1" t="str">
        <f>HYPERLINK("https://iate.europa.eu/entry/result/2243633/all", "2243633")</f>
        <v>2243633</v>
      </c>
      <c r="B122" t="inlineStr">
        <is>
          <t>ENERGY</t>
        </is>
      </c>
      <c r="C122" t="inlineStr">
        <is>
          <t>ENERGY|energy policy|energy policy|energy grid</t>
        </is>
      </c>
      <c r="D122" t="inlineStr">
        <is>
          <t>yes</t>
        </is>
      </c>
      <c r="E122" t="inlineStr">
        <is>
          <t/>
        </is>
      </c>
      <c r="F122" s="2" t="inlineStr">
        <is>
          <t>междусистемна връзка|
междусистемен електропровод|
междусистемен газопровод</t>
        </is>
      </c>
      <c r="G122" s="2" t="inlineStr">
        <is>
          <t>3|
3|
3</t>
        </is>
      </c>
      <c r="H122" s="2" t="inlineStr">
        <is>
          <t xml:space="preserve">|
|
</t>
        </is>
      </c>
      <c r="I122" t="inlineStr">
        <is>
          <t>преносен електропровод или газопровод, който пресича или върви по протежението на граница между държавите и който свързва националните преносни мрежи на държавите</t>
        </is>
      </c>
      <c r="J122" s="2" t="inlineStr">
        <is>
          <t>propojovací vedení</t>
        </is>
      </c>
      <c r="K122" s="2" t="inlineStr">
        <is>
          <t>3</t>
        </is>
      </c>
      <c r="L122" s="2" t="inlineStr">
        <is>
          <t/>
        </is>
      </c>
      <c r="M122" t="inlineStr">
        <is>
          <t>přenosové vedení, které překračuje nebo překlenuje hranici mezi členskými státy, a které propojuje vnitrostátní přenosové soustavy členských států</t>
        </is>
      </c>
      <c r="N122" s="2" t="inlineStr">
        <is>
          <t>samkøringslinje|
samkøringsforbindelse</t>
        </is>
      </c>
      <c r="O122" s="2" t="inlineStr">
        <is>
          <t>4|
4</t>
        </is>
      </c>
      <c r="P122" s="2" t="inlineStr">
        <is>
          <t xml:space="preserve">|
</t>
        </is>
      </c>
      <c r="Q122" t="inlineStr">
        <is>
          <t>""Samkøringslinje": transmissionslinje, som krydser eller spænder over en grænse mellem medlemsstater, og som forbinder medlemsstaternes nationale transmissionssystemer."</t>
        </is>
      </c>
      <c r="R122" s="2" t="inlineStr">
        <is>
          <t>Verbindungsleitung</t>
        </is>
      </c>
      <c r="S122" s="2" t="inlineStr">
        <is>
          <t>3</t>
        </is>
      </c>
      <c r="T122" s="2" t="inlineStr">
        <is>
          <t/>
        </is>
      </c>
      <c r="U122" t="inlineStr">
        <is>
          <t>Übertragungsleitung, die eine Grenze zwischen Mitgliedstaaten überquert oder überspannt und die nationalen Übertragungsnetze der Mitgliedstaaten verbindet</t>
        </is>
      </c>
      <c r="V122" s="2" t="inlineStr">
        <is>
          <t>γραμμή διασύνδεσης</t>
        </is>
      </c>
      <c r="W122" s="2" t="inlineStr">
        <is>
          <t>3</t>
        </is>
      </c>
      <c r="X122" s="2" t="inlineStr">
        <is>
          <t/>
        </is>
      </c>
      <c r="Y122" t="inlineStr">
        <is>
          <t>μια γραμμή μεταφοράς που διασχίζει ή γεφυρώνει σύνορο μεταξύ κρατών μελών και η οποία συνδέει τα εθνικά δίκτυα μεταφοράς των κρατών μελών</t>
        </is>
      </c>
      <c r="Z122" s="2" t="inlineStr">
        <is>
          <t>interconnector|
energy interconnector</t>
        </is>
      </c>
      <c r="AA122" s="2" t="inlineStr">
        <is>
          <t>3|
3</t>
        </is>
      </c>
      <c r="AB122" s="2" t="inlineStr">
        <is>
          <t xml:space="preserve">|
</t>
        </is>
      </c>
      <c r="AC122" t="inlineStr">
        <is>
          <t>transmission line which crosses or spans a border between Member States and which connects the national transmission systems of the Member States</t>
        </is>
      </c>
      <c r="AD122" s="2" t="inlineStr">
        <is>
          <t>interconector</t>
        </is>
      </c>
      <c r="AE122" s="2" t="inlineStr">
        <is>
          <t>3</t>
        </is>
      </c>
      <c r="AF122" s="2" t="inlineStr">
        <is>
          <t/>
        </is>
      </c>
      <c r="AG122" t="inlineStr">
        <is>
          <t>Línea de transporte que cruza una frontera entre Estados miembros o se extiende a lo largo de ella y conecta los sistemas nacionales de transporte de los Estados miembros.</t>
        </is>
      </c>
      <c r="AH122" s="2" t="inlineStr">
        <is>
          <t>võrkudevaheline ühendus</t>
        </is>
      </c>
      <c r="AI122" s="2" t="inlineStr">
        <is>
          <t>3</t>
        </is>
      </c>
      <c r="AJ122" s="2" t="inlineStr">
        <is>
          <t/>
        </is>
      </c>
      <c r="AK122" t="inlineStr">
        <is>
          <t>ülekandeliin, mis kulgeb või ulatub üle liikmesriikidevahelise piiri ning ühendab nende liikmesriikide siseriiklikud põhivõrgud</t>
        </is>
      </c>
      <c r="AL122" s="2" t="inlineStr">
        <is>
          <t>yhdysjohto|
rajayhdysjohto|
rajajohto|
yhdysputki</t>
        </is>
      </c>
      <c r="AM122" s="2" t="inlineStr">
        <is>
          <t>3|
3|
3|
3</t>
        </is>
      </c>
      <c r="AN122" s="2" t="inlineStr">
        <is>
          <t xml:space="preserve">|
|
|
</t>
        </is>
      </c>
      <c r="AO122" t="inlineStr">
        <is>
          <t>voimansiirtojohto, joka ylittää jäsenvaltioiden välisen rajan ja joka yhdistää näiden jäsenvaltioiden kansalliset siirtoverkot</t>
        </is>
      </c>
      <c r="AP122" s="2" t="inlineStr">
        <is>
          <t>interconnecteur|
interconnecteur énergétique|
interconnexion</t>
        </is>
      </c>
      <c r="AQ122" s="2" t="inlineStr">
        <is>
          <t>3|
3|
2</t>
        </is>
      </c>
      <c r="AR122" s="2" t="inlineStr">
        <is>
          <t xml:space="preserve">|
|
</t>
        </is>
      </c>
      <c r="AS122" t="inlineStr">
        <is>
          <t>ligne de transport qui traverse ou enjambe une frontière séparant des États membres et qui relie les réseaux de transport nationaux des États membres</t>
        </is>
      </c>
      <c r="AT122" s="2" t="inlineStr">
        <is>
          <t>idirnascaire</t>
        </is>
      </c>
      <c r="AU122" s="2" t="inlineStr">
        <is>
          <t>3</t>
        </is>
      </c>
      <c r="AV122" s="2" t="inlineStr">
        <is>
          <t/>
        </is>
      </c>
      <c r="AW122" t="inlineStr">
        <is>
          <t/>
        </is>
      </c>
      <c r="AX122" s="2" t="inlineStr">
        <is>
          <t>interkonekcijski vod|
spojni vod</t>
        </is>
      </c>
      <c r="AY122" s="2" t="inlineStr">
        <is>
          <t>3|
3</t>
        </is>
      </c>
      <c r="AZ122" s="2" t="inlineStr">
        <is>
          <t xml:space="preserve">|
</t>
        </is>
      </c>
      <c r="BA122" t="inlineStr">
        <is>
          <t>prijenosni vod koji prelazi ili premošćuje granicu između država članica i koji povezuje nacionalne prijenosne sustave država članica</t>
        </is>
      </c>
      <c r="BB122" s="2" t="inlineStr">
        <is>
          <t>rendszerösszekötő|
energiarendszer-összekötő</t>
        </is>
      </c>
      <c r="BC122" s="2" t="inlineStr">
        <is>
          <t>4|
3</t>
        </is>
      </c>
      <c r="BD122" s="2" t="inlineStr">
        <is>
          <t xml:space="preserve">|
</t>
        </is>
      </c>
      <c r="BE122" t="inlineStr">
        <is>
          <t>átviteli vezetéket jelenti, amely tagállamok közötti határt keresztez, vagy ilyen határon ível át, és a tagállamok nemzeti átviteli hálózatait köti össze</t>
        </is>
      </c>
      <c r="BF122" s="2" t="inlineStr">
        <is>
          <t>dispositivo di interconnessione|
interconnettore dell’energia|
interconnettore</t>
        </is>
      </c>
      <c r="BG122" s="2" t="inlineStr">
        <is>
          <t>3|
3|
3</t>
        </is>
      </c>
      <c r="BH122" s="2" t="inlineStr">
        <is>
          <t xml:space="preserve">|
|
</t>
        </is>
      </c>
      <c r="BI122" t="inlineStr">
        <is>
          <t>linea di trasmissione che attraversa o si estende oltre una frontiera tra Stati membri e che collega i sistemi nazionali di trasmissione degli Stati membri</t>
        </is>
      </c>
      <c r="BJ122" s="2" t="inlineStr">
        <is>
          <t>jungiamasis dujotiekis|
jungiamasis vamzdynas|
jungiamoji linija|
jungtis</t>
        </is>
      </c>
      <c r="BK122" s="2" t="inlineStr">
        <is>
          <t>3|
3|
3|
3</t>
        </is>
      </c>
      <c r="BL122" s="2" t="inlineStr">
        <is>
          <t>|
|
|
preferred</t>
        </is>
      </c>
      <c r="BM122" t="inlineStr">
        <is>
          <t>perdavimo linija arba dujotiekis, kuri(s) kerta sieną tarp valstybių narių ir sujungia jų nacionalines perdavimo sistemas</t>
        </is>
      </c>
      <c r="BN122" s="2" t="inlineStr">
        <is>
          <t>starpsavienojums|
starpsavienotājs</t>
        </is>
      </c>
      <c r="BO122" s="2" t="inlineStr">
        <is>
          <t>3|
3</t>
        </is>
      </c>
      <c r="BP122" s="2" t="inlineStr">
        <is>
          <t>|
preferred</t>
        </is>
      </c>
      <c r="BQ122" t="inlineStr">
        <is>
          <t>pārvades līnija, kas šķērso vai izplešas pāri robežai starp dalībvalstīm un kas savieno dalībvalstu pārvades sistēmas</t>
        </is>
      </c>
      <c r="BR122" s="2" t="inlineStr">
        <is>
          <t>interkonnettur</t>
        </is>
      </c>
      <c r="BS122" s="2" t="inlineStr">
        <is>
          <t>3</t>
        </is>
      </c>
      <c r="BT122" s="2" t="inlineStr">
        <is>
          <t/>
        </is>
      </c>
      <c r="BU122" t="inlineStr">
        <is>
          <t>linja ta' trażmissjoni li taqsam jew tilħaq it-tul kollu tal-fruntiera bejn l-Istati Membri u li tgħaqqad is-sistemi nazzjonali ta' trażmissjoni tal-Istati Membri</t>
        </is>
      </c>
      <c r="BV122" s="2" t="inlineStr">
        <is>
          <t>interconnector</t>
        </is>
      </c>
      <c r="BW122" s="2" t="inlineStr">
        <is>
          <t>3</t>
        </is>
      </c>
      <c r="BX122" s="2" t="inlineStr">
        <is>
          <t/>
        </is>
      </c>
      <c r="BY122" t="inlineStr">
        <is>
          <t>transmissielijn die een grens tussen lidstaten overschrijdt of overspant, en de nationale transmissiesystemen van de lidstaten onderling koppelt</t>
        </is>
      </c>
      <c r="BZ122" s="2" t="inlineStr">
        <is>
          <t>rurociąg międzysystemowy|
połączenie wzajemne</t>
        </is>
      </c>
      <c r="CA122" s="2" t="inlineStr">
        <is>
          <t>3|
3</t>
        </is>
      </c>
      <c r="CB122" s="2" t="inlineStr">
        <is>
          <t xml:space="preserve">|
</t>
        </is>
      </c>
      <c r="CC122" t="inlineStr">
        <is>
          <t>linia przesyłowa przekraczająca granicę między państwami członkowskimi wyłącznie w celu połączenia krajowych systemów przesyłowych tych państw członkowskich</t>
        </is>
      </c>
      <c r="CD122" s="2" t="inlineStr">
        <is>
          <t>interconector|
interligação</t>
        </is>
      </c>
      <c r="CE122" s="2" t="inlineStr">
        <is>
          <t>3|
3</t>
        </is>
      </c>
      <c r="CF122" s="2" t="inlineStr">
        <is>
          <t xml:space="preserve">|
</t>
        </is>
      </c>
      <c r="CG122" t="inlineStr">
        <is>
          <t>Equipamento que permite ligar duas redes elétricas distintas.</t>
        </is>
      </c>
      <c r="CH122" s="2" t="inlineStr">
        <is>
          <t>linie de interconexiune|
conductă de interconectare|
capacitate de interconexiune</t>
        </is>
      </c>
      <c r="CI122" s="2" t="inlineStr">
        <is>
          <t>3|
3|
3</t>
        </is>
      </c>
      <c r="CJ122" s="2" t="inlineStr">
        <is>
          <t xml:space="preserve">|
|
</t>
        </is>
      </c>
      <c r="CK122" t="inlineStr">
        <is>
          <t>linie de transport care traversează sau trece peste o frontieră dintre două state și care face legătura între sistemele de transport naționale ale acestor state</t>
        </is>
      </c>
      <c r="CL122" s="2" t="inlineStr">
        <is>
          <t>prepojovacie vedenie|
spojovacie vedenie</t>
        </is>
      </c>
      <c r="CM122" s="2" t="inlineStr">
        <is>
          <t>3|
3</t>
        </is>
      </c>
      <c r="CN122" s="2" t="inlineStr">
        <is>
          <t xml:space="preserve">|
</t>
        </is>
      </c>
      <c r="CO122" t="inlineStr">
        <is>
          <t>prenosové vedenie, ktoré prechádza alebo preklenuje hranicu dvoch členských štátov a ktoré spája národné prenosové sústavy členských štátov</t>
        </is>
      </c>
      <c r="CP122" s="2" t="inlineStr">
        <is>
          <t>povezovalni daljnovod</t>
        </is>
      </c>
      <c r="CQ122" s="2" t="inlineStr">
        <is>
          <t>3</t>
        </is>
      </c>
      <c r="CR122" s="2" t="inlineStr">
        <is>
          <t/>
        </is>
      </c>
      <c r="CS122" t="inlineStr">
        <is>
          <t>prenosni daljnovod, ki prečka ali povezuje meji med državami članicami in ki spaja nacionalna prenosna omrežja držav članic</t>
        </is>
      </c>
      <c r="CT122" s="2" t="inlineStr">
        <is>
          <t>sammanlänkning|
förbindelseledning</t>
        </is>
      </c>
      <c r="CU122" s="2" t="inlineStr">
        <is>
          <t>3|
3</t>
        </is>
      </c>
      <c r="CV122" s="2" t="inlineStr">
        <is>
          <t xml:space="preserve">|
</t>
        </is>
      </c>
      <c r="CW122" t="inlineStr">
        <is>
          <t>en överföringsledning som passerar eller sträcker sig över en gräns mellan två medlemsstater och som kopplar samman medlemsstaternas nationella överföringssystem</t>
        </is>
      </c>
    </row>
    <row r="123">
      <c r="A123" s="1" t="str">
        <f>HYPERLINK("https://iate.europa.eu/entry/result/348424/all", "348424")</f>
        <v>348424</v>
      </c>
      <c r="B123" t="inlineStr">
        <is>
          <t>FINANCE;SOCIAL QUESTIONS;TRADE;ENERGY</t>
        </is>
      </c>
      <c r="C123" t="inlineStr">
        <is>
          <t>FINANCE;SOCIAL QUESTIONS|construction and town planning|town planning|urban infrastructure|electricity supply;TRADE|trade policy|market;ENERGY|electrical and nuclear industries|electrical industry|electrical energy</t>
        </is>
      </c>
      <c r="D123" t="inlineStr">
        <is>
          <t>yes</t>
        </is>
      </c>
      <c r="E123" t="inlineStr">
        <is>
          <t/>
        </is>
      </c>
      <c r="F123" s="2" t="inlineStr">
        <is>
          <t>пазар на електроенергия на едро</t>
        </is>
      </c>
      <c r="G123" s="2" t="inlineStr">
        <is>
          <t>3</t>
        </is>
      </c>
      <c r="H123" s="2" t="inlineStr">
        <is>
          <t/>
        </is>
      </c>
      <c r="I123" t="inlineStr">
        <is>
          <t/>
        </is>
      </c>
      <c r="J123" s="2" t="inlineStr">
        <is>
          <t>velkoobchodní trh s elektřinou</t>
        </is>
      </c>
      <c r="K123" s="2" t="inlineStr">
        <is>
          <t>3</t>
        </is>
      </c>
      <c r="L123" s="2" t="inlineStr">
        <is>
          <t/>
        </is>
      </c>
      <c r="M123" t="inlineStr">
        <is>
          <t>trh pro obchodování s elektřinou, která se poté dodává koncovým spotřebitelům (jednotlivcům, domácnostem nebo podnikům) prostřednictvím &lt;a href="https://iate.europa.eu/entry/result/1681070/all" target="_blank"&gt;elektrizační soustavy&lt;/a&gt;</t>
        </is>
      </c>
      <c r="N123" s="2" t="inlineStr">
        <is>
          <t>engrosmarked for elektricitet</t>
        </is>
      </c>
      <c r="O123" s="2" t="inlineStr">
        <is>
          <t>3</t>
        </is>
      </c>
      <c r="P123" s="2" t="inlineStr">
        <is>
          <t/>
        </is>
      </c>
      <c r="Q123" t="inlineStr">
        <is>
          <t>det marked, hvor elektriciteten handles (købes og sælges), før den leveres til slutbrugerne (private, husholdninger eller virksomheder) via elnettet</t>
        </is>
      </c>
      <c r="R123" s="2" t="inlineStr">
        <is>
          <t>Stromgroßhandelsmarkt</t>
        </is>
      </c>
      <c r="S123" s="2" t="inlineStr">
        <is>
          <t>3</t>
        </is>
      </c>
      <c r="T123" s="2" t="inlineStr">
        <is>
          <t/>
        </is>
      </c>
      <c r="U123" t="inlineStr">
        <is>
          <t>Markt für den reinen Handel mit Strom zwischen Stromproduzenten und -lieferanten, unabhängig von und vor der Versorgung der Endverbraucher über das jeweilige Versorgungsnetz</t>
        </is>
      </c>
      <c r="V123" s="2" t="inlineStr">
        <is>
          <t>χονδρική αγορά ηλεκτρικής ενέργειας</t>
        </is>
      </c>
      <c r="W123" s="2" t="inlineStr">
        <is>
          <t>3</t>
        </is>
      </c>
      <c r="X123" s="2" t="inlineStr">
        <is>
          <t/>
        </is>
      </c>
      <c r="Y123" t="inlineStr">
        <is>
          <t/>
        </is>
      </c>
      <c r="Z123" s="2" t="inlineStr">
        <is>
          <t>wholesale electricity market</t>
        </is>
      </c>
      <c r="AA123" s="2" t="inlineStr">
        <is>
          <t>3</t>
        </is>
      </c>
      <c r="AB123" s="2" t="inlineStr">
        <is>
          <t/>
        </is>
      </c>
      <c r="AC123" t="inlineStr">
        <is>
          <t>market where electricity is
traded (bought and sold) before being delivered to end consumers (individuals,
households or businesses) via the grid</t>
        </is>
      </c>
      <c r="AD123" s="2" t="inlineStr">
        <is>
          <t>mercado mayorista de electricidad</t>
        </is>
      </c>
      <c r="AE123" s="2" t="inlineStr">
        <is>
          <t>4</t>
        </is>
      </c>
      <c r="AF123" s="2" t="inlineStr">
        <is>
          <t/>
        </is>
      </c>
      <c r="AG123" t="inlineStr">
        <is>
          <t>Mercado en el que las centrales eléctricas y las empresas comercializadoras de electricidad negocian la compraventa de energía eléctrica, antes de su entrega a los consumidores finales a través de la red eléctrica.</t>
        </is>
      </c>
      <c r="AH123" s="2" t="inlineStr">
        <is>
          <t>elektri hulgimüügiturg|
elektrienergia hulgimüügiturg</t>
        </is>
      </c>
      <c r="AI123" s="2" t="inlineStr">
        <is>
          <t>3|
3</t>
        </is>
      </c>
      <c r="AJ123" s="2" t="inlineStr">
        <is>
          <t xml:space="preserve">|
</t>
        </is>
      </c>
      <c r="AK123" t="inlineStr">
        <is>
          <t>turg, kus kaubeldakse elektrienergiaga, enne kui see tarnitakse võrgu kaudu lõpptarbijatele</t>
        </is>
      </c>
      <c r="AL123" s="2" t="inlineStr">
        <is>
          <t>sähkön tukkumarkkinat</t>
        </is>
      </c>
      <c r="AM123" s="2" t="inlineStr">
        <is>
          <t>3</t>
        </is>
      </c>
      <c r="AN123" s="2" t="inlineStr">
        <is>
          <t/>
        </is>
      </c>
      <c r="AO123" t="inlineStr">
        <is>
          <t>markkinat, joilla sähköä ostetaan ja myydään ennen sen toimittamista loppukäyttäjille (henkilöille, kotitalouksille tai yrityksille) verkon välityksellä</t>
        </is>
      </c>
      <c r="AP123" s="2" t="inlineStr">
        <is>
          <t>marché de gros de l'électricité</t>
        </is>
      </c>
      <c r="AQ123" s="2" t="inlineStr">
        <is>
          <t>3</t>
        </is>
      </c>
      <c r="AR123" s="2" t="inlineStr">
        <is>
          <t/>
        </is>
      </c>
      <c r="AS123" t="inlineStr">
        <is>
          <t>marché où l’électricité est négociée (achetée et vendue) avant d’être livrée aux clients finals (particuliers ou entreprises) via le réseau</t>
        </is>
      </c>
      <c r="AT123" s="2" t="inlineStr">
        <is>
          <t>margadh mórdhíola leictreachais|
margadh leictreachais mórdhíola</t>
        </is>
      </c>
      <c r="AU123" s="2" t="inlineStr">
        <is>
          <t>3|
3</t>
        </is>
      </c>
      <c r="AV123" s="2" t="inlineStr">
        <is>
          <t xml:space="preserve">|
</t>
        </is>
      </c>
      <c r="AW123" t="inlineStr">
        <is>
          <t/>
        </is>
      </c>
      <c r="AX123" s="2" t="inlineStr">
        <is>
          <t>veleprodajno tržište električne energije</t>
        </is>
      </c>
      <c r="AY123" s="2" t="inlineStr">
        <is>
          <t>3</t>
        </is>
      </c>
      <c r="AZ123" s="2" t="inlineStr">
        <is>
          <t/>
        </is>
      </c>
      <c r="BA123" t="inlineStr">
        <is>
          <t/>
        </is>
      </c>
      <c r="BB123" s="2" t="inlineStr">
        <is>
          <t>nagykereskedelmi villamosenergia-piac</t>
        </is>
      </c>
      <c r="BC123" s="2" t="inlineStr">
        <is>
          <t>3</t>
        </is>
      </c>
      <c r="BD123" s="2" t="inlineStr">
        <is>
          <t/>
        </is>
      </c>
      <c r="BE123" t="inlineStr">
        <is>
          <t>olyan piac, ahol a kereskedők beszerzik a végső fogyasztók számára értékesítendő villamosenergiát, mielőtt a végső fogyasztókhoz (magánszemélyek, háztartások vagy vállalkozások részére) a hálózaton keresztül eljuttatják azt</t>
        </is>
      </c>
      <c r="BF123" s="2" t="inlineStr">
        <is>
          <t>mercato all'ingrosso dell'energia elettrica</t>
        </is>
      </c>
      <c r="BG123" s="2" t="inlineStr">
        <is>
          <t>3</t>
        </is>
      </c>
      <c r="BH123" s="2" t="inlineStr">
        <is>
          <t/>
        </is>
      </c>
      <c r="BI123" t="inlineStr">
        <is>
          <t>mercato all'ingrosso in cui acquirenti e venditori di energia sono in grado di presentare offerte per scambiare elettricità tra tutti i sistemi europei interconnessi, in modo continuo, nei momenti in cui l'energia è necessaria, fino a un'ora prima rispetto alla consegna</t>
        </is>
      </c>
      <c r="BJ123" s="2" t="inlineStr">
        <is>
          <t>didmeninė elektros energijos rinka</t>
        </is>
      </c>
      <c r="BK123" s="2" t="inlineStr">
        <is>
          <t>3</t>
        </is>
      </c>
      <c r="BL123" s="2" t="inlineStr">
        <is>
          <t/>
        </is>
      </c>
      <c r="BM123" t="inlineStr">
        <is>
          <t>rinka, kurioje elektra prekiaujama (ji perkama ir parduodama) iki ją tiekiant galutiniams vartotojams (fiziniams asmenims, namų ūkiams ar įmonėms) per tinklą</t>
        </is>
      </c>
      <c r="BN123" s="2" t="inlineStr">
        <is>
          <t>elektroenerģijas vairumtirgus</t>
        </is>
      </c>
      <c r="BO123" s="2" t="inlineStr">
        <is>
          <t>3</t>
        </is>
      </c>
      <c r="BP123" s="2" t="inlineStr">
        <is>
          <t/>
        </is>
      </c>
      <c r="BQ123" t="inlineStr">
        <is>
          <t>tirgus, kurā elektroenerģija tiek tirgota (pirkta un pārdota) pirms piegādes tiešajiem patērētājiem (privātpersonām, mājsaimniecībām vai uzņēmumiem) pa energotīklu</t>
        </is>
      </c>
      <c r="BR123" s="2" t="inlineStr">
        <is>
          <t>suq tal-elettriku bl-ingrossa</t>
        </is>
      </c>
      <c r="BS123" s="2" t="inlineStr">
        <is>
          <t>3</t>
        </is>
      </c>
      <c r="BT123" s="2" t="inlineStr">
        <is>
          <t/>
        </is>
      </c>
      <c r="BU123" t="inlineStr">
        <is>
          <t>suq fejn jiġi nnegozjat l-elettriku (jinxtara u jinbiegħ) qabel ma jitwassal lill-utenti finali (individwi, unitajiet domestiċi jew negozji) permezz tal-grilja tal-elettriku</t>
        </is>
      </c>
      <c r="BV123" s="2" t="inlineStr">
        <is>
          <t>groothandelsmarkt voor elektriciteit</t>
        </is>
      </c>
      <c r="BW123" s="2" t="inlineStr">
        <is>
          <t>3</t>
        </is>
      </c>
      <c r="BX123" s="2" t="inlineStr">
        <is>
          <t/>
        </is>
      </c>
      <c r="BY123" t="inlineStr">
        <is>
          <t>elke markt in de Unie waarop voor de groothandel bestemde energieproducten worden verhandeld</t>
        </is>
      </c>
      <c r="BZ123" s="2" t="inlineStr">
        <is>
          <t>hurtowy rynek energii elektrycznej</t>
        </is>
      </c>
      <c r="CA123" s="2" t="inlineStr">
        <is>
          <t>3</t>
        </is>
      </c>
      <c r="CB123" s="2" t="inlineStr">
        <is>
          <t/>
        </is>
      </c>
      <c r="CC123" t="inlineStr">
        <is>
          <t/>
        </is>
      </c>
      <c r="CD123" s="2" t="inlineStr">
        <is>
          <t>mercado grossista da eletricidade</t>
        </is>
      </c>
      <c r="CE123" s="2" t="inlineStr">
        <is>
          <t>3</t>
        </is>
      </c>
      <c r="CF123" s="2" t="inlineStr">
        <is>
          <t/>
        </is>
      </c>
      <c r="CG123" t="inlineStr">
        <is>
          <t>Mercado em que os produtores de energia vendem eletricidade aos retalhistas e distribuidores de energia, que posteriormente a vendem aos consumidores finais.</t>
        </is>
      </c>
      <c r="CH123" s="2" t="inlineStr">
        <is>
          <t>piața angro de energie electrică</t>
        </is>
      </c>
      <c r="CI123" s="2" t="inlineStr">
        <is>
          <t>3</t>
        </is>
      </c>
      <c r="CJ123" s="2" t="inlineStr">
        <is>
          <t/>
        </is>
      </c>
      <c r="CK123" t="inlineStr">
        <is>
          <t>cadrul organizat de tranzacționare a energiei electrice și a serviciilor asociate la care participă producătorii de energie electrică, operatorul de transport și de sistem, operatorii de distribuție, operatorul pieței de energie electrică și clienții angro</t>
        </is>
      </c>
      <c r="CL123" s="2" t="inlineStr">
        <is>
          <t>veľkoobchodný trh s elektrinou</t>
        </is>
      </c>
      <c r="CM123" s="2" t="inlineStr">
        <is>
          <t>3</t>
        </is>
      </c>
      <c r="CN123" s="2" t="inlineStr">
        <is>
          <t/>
        </is>
      </c>
      <c r="CO123" t="inlineStr">
        <is>
          <t>trh, na ktorom sa kupuje a predáva elektrina ešte predtým, ako sa dodá koncovým spotrebiteľom, domácnostiam alebo do &lt;a href="https://iate.europa.eu/entry/result/1681070/sk" target="_blank"&gt;elektrizačnej sústavy&lt;/a&gt;</t>
        </is>
      </c>
      <c r="CP123" s="2" t="inlineStr">
        <is>
          <t>veleprodajni trg z električno energijo</t>
        </is>
      </c>
      <c r="CQ123" s="2" t="inlineStr">
        <is>
          <t>3</t>
        </is>
      </c>
      <c r="CR123" s="2" t="inlineStr">
        <is>
          <t/>
        </is>
      </c>
      <c r="CS123" t="inlineStr">
        <is>
          <t>trg, na katerem proizvajalci, trgovci in dobavitelji električne energije med sabo prodajajo in
kupujejo električno energijo; pri tem sklepajo zaprte pogodbe, pri katerih so količine in časovni potek
dobave pogodbenih količin električne energije vnaprej določeni, cena pa ni odvisna od dejanske realizacije pogodb</t>
        </is>
      </c>
      <c r="CT123" s="2" t="inlineStr">
        <is>
          <t>grossistmarknad för el</t>
        </is>
      </c>
      <c r="CU123" s="2" t="inlineStr">
        <is>
          <t>3</t>
        </is>
      </c>
      <c r="CV123" s="2" t="inlineStr">
        <is>
          <t/>
        </is>
      </c>
      <c r="CW123" t="inlineStr">
        <is>
          <t/>
        </is>
      </c>
    </row>
    <row r="124">
      <c r="A124" s="1" t="str">
        <f>HYPERLINK("https://iate.europa.eu/entry/result/3571405/all", "3571405")</f>
        <v>3571405</v>
      </c>
      <c r="B124" t="inlineStr">
        <is>
          <t>ENVIRONMENT;ENERGY</t>
        </is>
      </c>
      <c r="C124" t="inlineStr">
        <is>
          <t>ENVIRONMENT|environmental policy|pollution control measures;ENERGY|energy policy</t>
        </is>
      </c>
      <c r="D124" t="inlineStr">
        <is>
          <t>yes</t>
        </is>
      </c>
      <c r="E124" t="inlineStr">
        <is>
          <t/>
        </is>
      </c>
      <c r="F124" s="2" t="inlineStr">
        <is>
          <t>чисто готвене</t>
        </is>
      </c>
      <c r="G124" s="2" t="inlineStr">
        <is>
          <t>3</t>
        </is>
      </c>
      <c r="H124" s="2" t="inlineStr">
        <is>
          <t/>
        </is>
      </c>
      <c r="I124" t="inlineStr">
        <is>
          <t>готвене чрез използването на чисти горива и чисти печки, които причиняват минимално замърсяване на въздуха (както на закрито, така и на открито)</t>
        </is>
      </c>
      <c r="J124" s="2" t="inlineStr">
        <is>
          <t>čistá řešení pro účely vaření</t>
        </is>
      </c>
      <c r="K124" s="2" t="inlineStr">
        <is>
          <t>2</t>
        </is>
      </c>
      <c r="L124" s="2" t="inlineStr">
        <is>
          <t/>
        </is>
      </c>
      <c r="M124" t="inlineStr">
        <is>
          <t>přípravu pokrmů za použití čistých paliv a energeticky účinnějších sporáků, které mají minimální dopad na znečištění ovzduší (uvnitř budov i venku)</t>
        </is>
      </c>
      <c r="N124" s="2" t="inlineStr">
        <is>
          <t>ren madlavning</t>
        </is>
      </c>
      <c r="O124" s="2" t="inlineStr">
        <is>
          <t>3</t>
        </is>
      </c>
      <c r="P124" s="2" t="inlineStr">
        <is>
          <t/>
        </is>
      </c>
      <c r="Q124" t="inlineStr">
        <is>
          <t/>
        </is>
      </c>
      <c r="R124" s="2" t="inlineStr">
        <is>
          <t>sauberes Kochen</t>
        </is>
      </c>
      <c r="S124" s="2" t="inlineStr">
        <is>
          <t>3</t>
        </is>
      </c>
      <c r="T124" s="2" t="inlineStr">
        <is>
          <t/>
        </is>
      </c>
      <c r="U124" t="inlineStr">
        <is>
          <t>Kochen unter Verwendung von Kochgelegenheiten, die mit sauberen Brennstoffen und unter minimaler Luftverschmutzung funktionieren</t>
        </is>
      </c>
      <c r="V124" s="2" t="inlineStr">
        <is>
          <t>καθαρή μαγειρική</t>
        </is>
      </c>
      <c r="W124" s="2" t="inlineStr">
        <is>
          <t>3</t>
        </is>
      </c>
      <c r="X124" s="2" t="inlineStr">
        <is>
          <t/>
        </is>
      </c>
      <c r="Y124" t="inlineStr">
        <is>
          <t>Μαγείρεμα με χαμηλό οικολογικό αντίκτυπο (με καθαρά καύσιμα)</t>
        </is>
      </c>
      <c r="Z124" s="2" t="inlineStr">
        <is>
          <t>clean cooking</t>
        </is>
      </c>
      <c r="AA124" s="2" t="inlineStr">
        <is>
          <t>3</t>
        </is>
      </c>
      <c r="AB124" s="2" t="inlineStr">
        <is>
          <t/>
        </is>
      </c>
      <c r="AC124" t="inlineStr">
        <is>
          <t>cooking using clean fuels and clean cooking stoves causing minimal air pollution (indoors as well as outdoors)</t>
        </is>
      </c>
      <c r="AD124" s="2" t="inlineStr">
        <is>
          <t>cocina verde|
cocina no contaminante</t>
        </is>
      </c>
      <c r="AE124" s="2" t="inlineStr">
        <is>
          <t>2|
2</t>
        </is>
      </c>
      <c r="AF124" s="2" t="inlineStr">
        <is>
          <t xml:space="preserve">|
</t>
        </is>
      </c>
      <c r="AG124" t="inlineStr">
        <is>
          <t>Preparación de alimentos utilizando energías limpias.</t>
        </is>
      </c>
      <c r="AH124" t="inlineStr">
        <is>
          <t/>
        </is>
      </c>
      <c r="AI124" t="inlineStr">
        <is>
          <t/>
        </is>
      </c>
      <c r="AJ124" t="inlineStr">
        <is>
          <t/>
        </is>
      </c>
      <c r="AK124" t="inlineStr">
        <is>
          <t/>
        </is>
      </c>
      <c r="AL124" s="2" t="inlineStr">
        <is>
          <t>puhdas ruoanvalmistus</t>
        </is>
      </c>
      <c r="AM124" s="2" t="inlineStr">
        <is>
          <t>3</t>
        </is>
      </c>
      <c r="AN124" s="2" t="inlineStr">
        <is>
          <t/>
        </is>
      </c>
      <c r="AO124" t="inlineStr">
        <is>
          <t>ruoan valmistaminen energiaa säästävillä liesillä, jotka vähentävät polttoaineen tarvetta, sisäilman saastuneisuutta ja kasvihuonepäästöjä</t>
        </is>
      </c>
      <c r="AP124" s="2" t="inlineStr">
        <is>
          <t>cuisson propre</t>
        </is>
      </c>
      <c r="AQ124" s="2" t="inlineStr">
        <is>
          <t>3</t>
        </is>
      </c>
      <c r="AR124" s="2" t="inlineStr">
        <is>
          <t/>
        </is>
      </c>
      <c r="AS124" t="inlineStr">
        <is>
          <t/>
        </is>
      </c>
      <c r="AT124" s="2" t="inlineStr">
        <is>
          <t>modh glan cócaireachta</t>
        </is>
      </c>
      <c r="AU124" s="2" t="inlineStr">
        <is>
          <t>3</t>
        </is>
      </c>
      <c r="AV124" s="2" t="inlineStr">
        <is>
          <t/>
        </is>
      </c>
      <c r="AW124" t="inlineStr">
        <is>
          <t/>
        </is>
      </c>
      <c r="AX124" t="inlineStr">
        <is>
          <t/>
        </is>
      </c>
      <c r="AY124" t="inlineStr">
        <is>
          <t/>
        </is>
      </c>
      <c r="AZ124" t="inlineStr">
        <is>
          <t/>
        </is>
      </c>
      <c r="BA124" t="inlineStr">
        <is>
          <t/>
        </is>
      </c>
      <c r="BB124" s="2" t="inlineStr">
        <is>
          <t>tiszta főzés</t>
        </is>
      </c>
      <c r="BC124" s="2" t="inlineStr">
        <is>
          <t>3</t>
        </is>
      </c>
      <c r="BD124" s="2" t="inlineStr">
        <is>
          <t/>
        </is>
      </c>
      <c r="BE124" t="inlineStr">
        <is>
          <t>egészségkárosító tüzelőanyag-felhasználási
módok helyett megújuló energiaforrások használata főzési céllal</t>
        </is>
      </c>
      <c r="BF124" t="inlineStr">
        <is>
          <t/>
        </is>
      </c>
      <c r="BG124" t="inlineStr">
        <is>
          <t/>
        </is>
      </c>
      <c r="BH124" t="inlineStr">
        <is>
          <t/>
        </is>
      </c>
      <c r="BI124" t="inlineStr">
        <is>
          <t/>
        </is>
      </c>
      <c r="BJ124" s="2" t="inlineStr">
        <is>
          <t>maisto gamyba naudojant švarią energiją</t>
        </is>
      </c>
      <c r="BK124" s="2" t="inlineStr">
        <is>
          <t>2</t>
        </is>
      </c>
      <c r="BL124" s="2" t="inlineStr">
        <is>
          <t/>
        </is>
      </c>
      <c r="BM124" t="inlineStr">
        <is>
          <t/>
        </is>
      </c>
      <c r="BN124" s="2" t="inlineStr">
        <is>
          <t>ēdiena gatavošana, izmantojot nepiesārņojošu enerģiju|
ēdiena tīra gatavošana</t>
        </is>
      </c>
      <c r="BO124" s="2" t="inlineStr">
        <is>
          <t>2|
2</t>
        </is>
      </c>
      <c r="BP124" s="2" t="inlineStr">
        <is>
          <t xml:space="preserve">|
</t>
        </is>
      </c>
      <c r="BQ124" t="inlineStr">
        <is>
          <t>ēdiena gatavošana, radot pēc iespējas mazāku kaitējumu videi, veselībai un labklājībai</t>
        </is>
      </c>
      <c r="BR124" s="2" t="inlineStr">
        <is>
          <t>tisjir nadif</t>
        </is>
      </c>
      <c r="BS124" s="2" t="inlineStr">
        <is>
          <t>3</t>
        </is>
      </c>
      <c r="BT124" s="2" t="inlineStr">
        <is>
          <t/>
        </is>
      </c>
      <c r="BU124" t="inlineStr">
        <is>
          <t>tisjir bl-użu ta' karburanti nodfa u fuklari tat-tisjir li jikkawżaw l-inqas tniġġis possibbli fl-arja (kemm barra kif ukoll ġewwa)</t>
        </is>
      </c>
      <c r="BV124" s="2" t="inlineStr">
        <is>
          <t>schoon koken</t>
        </is>
      </c>
      <c r="BW124" s="2" t="inlineStr">
        <is>
          <t>3</t>
        </is>
      </c>
      <c r="BX124" s="2" t="inlineStr">
        <is>
          <t/>
        </is>
      </c>
      <c r="BY124" t="inlineStr">
        <is>
          <t>koken met kookvuren die zo weinig mogelijk luchtverontreiniging veroorzaken</t>
        </is>
      </c>
      <c r="BZ124" s="2" t="inlineStr">
        <is>
          <t>czyste gotowanie</t>
        </is>
      </c>
      <c r="CA124" s="2" t="inlineStr">
        <is>
          <t>3</t>
        </is>
      </c>
      <c r="CB124" s="2" t="inlineStr">
        <is>
          <t/>
        </is>
      </c>
      <c r="CC124" t="inlineStr">
        <is>
          <t>propagowanie ekologicznych rozwiązań w zakresie gotowania żywności, sprowadzające się m.in. do używania nowoczesnych pieców, które nie zanieczyszczałyby powietrza</t>
        </is>
      </c>
      <c r="CD124" s="2" t="inlineStr">
        <is>
          <t>cozinha sem fumo|
cozinha com combustíveis limpos|
cozinha ecológica</t>
        </is>
      </c>
      <c r="CE124" s="2" t="inlineStr">
        <is>
          <t>3|
3|
3</t>
        </is>
      </c>
      <c r="CF124" s="2" t="inlineStr">
        <is>
          <t xml:space="preserve">|
|
</t>
        </is>
      </c>
      <c r="CG124" t="inlineStr">
        <is>
          <t/>
        </is>
      </c>
      <c r="CH124" s="2" t="inlineStr">
        <is>
          <t>gătit ecologic|
gătit curat</t>
        </is>
      </c>
      <c r="CI124" s="2" t="inlineStr">
        <is>
          <t>3|
3</t>
        </is>
      </c>
      <c r="CJ124" s="2" t="inlineStr">
        <is>
          <t xml:space="preserve">|
</t>
        </is>
      </c>
      <c r="CK124" t="inlineStr">
        <is>
          <t>pregătire a hranei folosind combustibili nepoluanți și aparate electrocasnice pentru gătit moderne, sustenabile și cu impact minim asupra mediului înconjurător</t>
        </is>
      </c>
      <c r="CL124" s="2" t="inlineStr">
        <is>
          <t>čisté varenie</t>
        </is>
      </c>
      <c r="CM124" s="2" t="inlineStr">
        <is>
          <t>3</t>
        </is>
      </c>
      <c r="CN124" s="2" t="inlineStr">
        <is>
          <t/>
        </is>
      </c>
      <c r="CO124" t="inlineStr">
        <is>
          <t>spôsob
prípravy pokrmov, pri ktorom sa využívajú palivá a druhy energie, ktoré vytvárajú menej
emisií, ako aj moderné a úspornejšie zariadenia na varenie</t>
        </is>
      </c>
      <c r="CP124" s="2" t="inlineStr">
        <is>
          <t>čisto kuhanje</t>
        </is>
      </c>
      <c r="CQ124" s="2" t="inlineStr">
        <is>
          <t>2</t>
        </is>
      </c>
      <c r="CR124" s="2" t="inlineStr">
        <is>
          <t/>
        </is>
      </c>
      <c r="CS124" t="inlineStr">
        <is>
          <t/>
        </is>
      </c>
      <c r="CT124" s="2" t="inlineStr">
        <is>
          <t>ren matlagning</t>
        </is>
      </c>
      <c r="CU124" s="2" t="inlineStr">
        <is>
          <t>2</t>
        </is>
      </c>
      <c r="CV124" s="2" t="inlineStr">
        <is>
          <t/>
        </is>
      </c>
      <c r="CW124" t="inlineStr">
        <is>
          <t>matlagning där man använder rent bränsle och rena spisar som förorsakar minsta möjliga luftförorening (inomhus såväl som utomhus)</t>
        </is>
      </c>
    </row>
    <row r="125">
      <c r="A125" s="1" t="str">
        <f>HYPERLINK("https://iate.europa.eu/entry/result/3552519/all", "3552519")</f>
        <v>3552519</v>
      </c>
      <c r="B125" t="inlineStr">
        <is>
          <t>PRODUCTION, TECHNOLOGY AND RESEARCH;ENERGY</t>
        </is>
      </c>
      <c r="C125" t="inlineStr">
        <is>
          <t>PRODUCTION, TECHNOLOGY AND RESEARCH|technology and technical regulations|technical regulations;ENERGY|energy policy;ENERGY|electrical and nuclear industries|electrical industry</t>
        </is>
      </c>
      <c r="D125" t="inlineStr">
        <is>
          <t>yes</t>
        </is>
      </c>
      <c r="E125" t="inlineStr">
        <is>
          <t/>
        </is>
      </c>
      <c r="F125" s="2" t="inlineStr">
        <is>
          <t>отговарящо за баланса лице</t>
        </is>
      </c>
      <c r="G125" s="2" t="inlineStr">
        <is>
          <t>3</t>
        </is>
      </c>
      <c r="H125" s="2" t="inlineStr">
        <is>
          <t/>
        </is>
      </c>
      <c r="I125" t="inlineStr">
        <is>
          <t>е участник на пазара или негов представител, който носи отговорност за дисбалансите</t>
        </is>
      </c>
      <c r="J125" s="2" t="inlineStr">
        <is>
          <t>subjekt zúčtování</t>
        </is>
      </c>
      <c r="K125" s="2" t="inlineStr">
        <is>
          <t>3</t>
        </is>
      </c>
      <c r="L125" s="2" t="inlineStr">
        <is>
          <t/>
        </is>
      </c>
      <c r="M125" t="inlineStr">
        <is>
          <t>účastník trhu s elektřinou, který nese odpovědnost za své odchylky, nebo jeho zvolený zástupce</t>
        </is>
      </c>
      <c r="N125" s="2" t="inlineStr">
        <is>
          <t>balanceansvarlig aktør|
balanceansvarlig|
balanceansvarlig part</t>
        </is>
      </c>
      <c r="O125" s="2" t="inlineStr">
        <is>
          <t>3|
3|
3</t>
        </is>
      </c>
      <c r="P125" s="2" t="inlineStr">
        <is>
          <t xml:space="preserve">|
|
</t>
        </is>
      </c>
      <c r="Q125" t="inlineStr">
        <is>
          <t>markedsdeltager eller dennes valgte repræsentant, som har ansvaret for vedkommendes ubalancer på elmarkedet</t>
        </is>
      </c>
      <c r="R125" s="2" t="inlineStr">
        <is>
          <t>Bilanzkreisverantwortlicher</t>
        </is>
      </c>
      <c r="S125" s="2" t="inlineStr">
        <is>
          <t>3</t>
        </is>
      </c>
      <c r="T125" s="2" t="inlineStr">
        <is>
          <t/>
        </is>
      </c>
      <c r="U125" t="inlineStr">
        <is>
          <t>Marktteilnehmer oder seinen von ihm gewählten Vertreter, der für dessen Bilanzkreisabweichungen verantwortlich ist</t>
        </is>
      </c>
      <c r="V125" s="2" t="inlineStr">
        <is>
          <t>υπεύθυνο για την ισορροπία μέρος</t>
        </is>
      </c>
      <c r="W125" s="2" t="inlineStr">
        <is>
          <t>3</t>
        </is>
      </c>
      <c r="X125" s="2" t="inlineStr">
        <is>
          <t/>
        </is>
      </c>
      <c r="Y125" t="inlineStr">
        <is>
          <t>παράγοντας της αγοράς ή επιλεγμένος εκπρόσωπός του που είναι υπεύθυνος για τις ανισορροπίες του</t>
        </is>
      </c>
      <c r="Z125" s="2" t="inlineStr">
        <is>
          <t>balance responsible party</t>
        </is>
      </c>
      <c r="AA125" s="2" t="inlineStr">
        <is>
          <t>3</t>
        </is>
      </c>
      <c r="AB125" s="2" t="inlineStr">
        <is>
          <t/>
        </is>
      </c>
      <c r="AC125" t="inlineStr">
        <is>
          <t>market participant or its chosen representative responsible for its &lt;a href="https://iate.europa.eu/entry/result/3552592/en" target="_blank"&gt;imbalances&lt;/a&gt;</t>
        </is>
      </c>
      <c r="AD125" s="2" t="inlineStr">
        <is>
          <t>sujeto de liquidación responsable del balance</t>
        </is>
      </c>
      <c r="AE125" s="2" t="inlineStr">
        <is>
          <t>3</t>
        </is>
      </c>
      <c r="AF125" s="2" t="inlineStr">
        <is>
          <t/>
        </is>
      </c>
      <c r="AG125" t="inlineStr">
        <is>
          <t>Participante del mercado o su representante elegido, responsable de los desvíos.</t>
        </is>
      </c>
      <c r="AH125" s="2" t="inlineStr">
        <is>
          <t>tasakaaluhaldur</t>
        </is>
      </c>
      <c r="AI125" s="2" t="inlineStr">
        <is>
          <t>3</t>
        </is>
      </c>
      <c r="AJ125" s="2" t="inlineStr">
        <is>
          <t/>
        </is>
      </c>
      <c r="AK125" t="inlineStr">
        <is>
          <t>turuosaline või tema valitud esindaja, kes vastutab tasakaalustamatuse eest</t>
        </is>
      </c>
      <c r="AL125" s="2" t="inlineStr">
        <is>
          <t>tasevastaava</t>
        </is>
      </c>
      <c r="AM125" s="2" t="inlineStr">
        <is>
          <t>3</t>
        </is>
      </c>
      <c r="AN125" s="2" t="inlineStr">
        <is>
          <t/>
        </is>
      </c>
      <c r="AO125" t="inlineStr">
        <is>
          <t>markkinaosapuoli tai sen valittu edustaja, joka vastaa kyseisen markkinaosapuolen tasepoikkeamista</t>
        </is>
      </c>
      <c r="AP125" s="2" t="inlineStr">
        <is>
          <t>responsable d'équilibre</t>
        </is>
      </c>
      <c r="AQ125" s="2" t="inlineStr">
        <is>
          <t>3</t>
        </is>
      </c>
      <c r="AR125" s="2" t="inlineStr">
        <is>
          <t/>
        </is>
      </c>
      <c r="AS125" t="inlineStr">
        <is>
          <t>acteur du marché, ou son représentant désigné, ayant la responsabilité de ses déséquilibres</t>
        </is>
      </c>
      <c r="AT125" s="2" t="inlineStr">
        <is>
          <t>páirtí freagrach cothromúcháin</t>
        </is>
      </c>
      <c r="AU125" s="2" t="inlineStr">
        <is>
          <t>3</t>
        </is>
      </c>
      <c r="AV125" s="2" t="inlineStr">
        <is>
          <t/>
        </is>
      </c>
      <c r="AW125" t="inlineStr">
        <is>
          <t/>
        </is>
      </c>
      <c r="AX125" s="2" t="inlineStr">
        <is>
          <t>subjekt odgovoran za odstupanje</t>
        </is>
      </c>
      <c r="AY125" s="2" t="inlineStr">
        <is>
          <t>3</t>
        </is>
      </c>
      <c r="AZ125" s="2" t="inlineStr">
        <is>
          <t/>
        </is>
      </c>
      <c r="BA125" t="inlineStr">
        <is>
          <t>sudionik tržišta, ili njegov izabrani predstavnik, odgovoran za svoja odstupanja</t>
        </is>
      </c>
      <c r="BB125" s="2" t="inlineStr">
        <is>
          <t>egyensúlyért felelős fél</t>
        </is>
      </c>
      <c r="BC125" s="2" t="inlineStr">
        <is>
          <t>4</t>
        </is>
      </c>
      <c r="BD125" s="2" t="inlineStr">
        <is>
          <t/>
        </is>
      </c>
      <c r="BE125" t="inlineStr">
        <is>
          <t>a termelés, a fogyasztás és a kereskedelmi ügyletek között egy adott kiegyenlítőenergia-elszámolási időszakban felmerülő eltérésekért felelős piaci szereplő vagy annak kiválasztott képviselője</t>
        </is>
      </c>
      <c r="BF125" s="2" t="inlineStr">
        <is>
          <t>responsabile del bilanciamento</t>
        </is>
      </c>
      <c r="BG125" s="2" t="inlineStr">
        <is>
          <t>3</t>
        </is>
      </c>
      <c r="BH125" s="2" t="inlineStr">
        <is>
          <t/>
        </is>
      </c>
      <c r="BI125" t="inlineStr">
        <is>
          <t>operatore di mercato o suo rappresentante designato responsabile del bilanciamento</t>
        </is>
      </c>
      <c r="BJ125" s="2" t="inlineStr">
        <is>
          <t>už balansą atsakinga šalis</t>
        </is>
      </c>
      <c r="BK125" s="2" t="inlineStr">
        <is>
          <t>3</t>
        </is>
      </c>
      <c r="BL125" s="2" t="inlineStr">
        <is>
          <t/>
        </is>
      </c>
      <c r="BM125" t="inlineStr">
        <is>
          <t>rinkos dalyvis arba jo pasirinktas atstovas, atsakingas už rinkos dalyvio disbalansą elektros energijos rinkoje</t>
        </is>
      </c>
      <c r="BN125" s="2" t="inlineStr">
        <is>
          <t>balansatbildīgā puse</t>
        </is>
      </c>
      <c r="BO125" s="2" t="inlineStr">
        <is>
          <t>2</t>
        </is>
      </c>
      <c r="BP125" s="2" t="inlineStr">
        <is>
          <t/>
        </is>
      </c>
      <c r="BQ125" t="inlineStr">
        <is>
          <t>tirgus dalībnieks vai tā izraudzīts pārstāvis, kas atbild par &lt;i&gt;nebalansu&lt;/i&gt;</t>
        </is>
      </c>
      <c r="BR125" s="2" t="inlineStr">
        <is>
          <t>parti responsabbli mill-bilanċ|
parti responsabbli mill-ibbilanċjar|
parti inkarigata mill-ibbilanċjar</t>
        </is>
      </c>
      <c r="BS125" s="2" t="inlineStr">
        <is>
          <t>3|
3|
3</t>
        </is>
      </c>
      <c r="BT125" s="2" t="inlineStr">
        <is>
          <t xml:space="preserve">|
|
</t>
        </is>
      </c>
      <c r="BU125" t="inlineStr">
        <is>
          <t>entità relatata mas-suq jew ir-rappreżentanti nominati responsabbli għall-iżbilanċi tagħha</t>
        </is>
      </c>
      <c r="BV125" s="2" t="inlineStr">
        <is>
          <t>balanceringsverantwoordelijke|
BRP</t>
        </is>
      </c>
      <c r="BW125" s="2" t="inlineStr">
        <is>
          <t>4|
4</t>
        </is>
      </c>
      <c r="BX125" s="2" t="inlineStr">
        <is>
          <t xml:space="preserve">|
</t>
        </is>
      </c>
      <c r="BY125" t="inlineStr">
        <is>
          <t>marktpartij, of de door een marktpartij gekozen vertegenwoordiger, die verantwoordelijk is voor haar onbalansen</t>
        </is>
      </c>
      <c r="BZ125" s="2" t="inlineStr">
        <is>
          <t>POB|
podmiot odpowiedzialny za bilansowanie</t>
        </is>
      </c>
      <c r="CA125" s="2" t="inlineStr">
        <is>
          <t>3|
3</t>
        </is>
      </c>
      <c r="CB125" s="2" t="inlineStr">
        <is>
          <t xml:space="preserve">|
</t>
        </is>
      </c>
      <c r="CC125" t="inlineStr">
        <is>
          <t>uczestnik rynku lub wybrany przez niego przedstawiciel odpowiedzialny za jego niezbilansowania na rynku energii elektrycznej</t>
        </is>
      </c>
      <c r="CD125" s="2" t="inlineStr">
        <is>
          <t>parte responsável pelo equilíbrio</t>
        </is>
      </c>
      <c r="CE125" s="2" t="inlineStr">
        <is>
          <t>3</t>
        </is>
      </c>
      <c r="CF125" s="2" t="inlineStr">
        <is>
          <t/>
        </is>
      </c>
      <c r="CG125" t="inlineStr">
        <is>
          <t>Participante no mercado ou o seu representante escolhido, responsável pelos seus desequilíbrios.</t>
        </is>
      </c>
      <c r="CH125" s="2" t="inlineStr">
        <is>
          <t>partea responsabilă cu echilibrarea|
PRE</t>
        </is>
      </c>
      <c r="CI125" s="2" t="inlineStr">
        <is>
          <t>3|
3</t>
        </is>
      </c>
      <c r="CJ125" s="2" t="inlineStr">
        <is>
          <t xml:space="preserve">|
</t>
        </is>
      </c>
      <c r="CK125" t="inlineStr">
        <is>
          <t>titular de licență înregistrat de OTS care își asumă responsabilitatea financiară pentru dezechilibrele dintre valorile notificate și valorile măsurate de energie electrică aferente utilizatorilor pentru care și-a asumat responsabilitatea echilibrării</t>
        </is>
      </c>
      <c r="CL125" s="2" t="inlineStr">
        <is>
          <t>subjekt zúčtovania</t>
        </is>
      </c>
      <c r="CM125" s="2" t="inlineStr">
        <is>
          <t>3</t>
        </is>
      </c>
      <c r="CN125" s="2" t="inlineStr">
        <is>
          <t/>
        </is>
      </c>
      <c r="CO125" t="inlineStr">
        <is>
          <t>účastník trhu s elektrinou, ktorý si zvolil režim vlastnej zodpovednosti za odchýlku a uzatvoril so zúčtovateľom odchýlok zmluvu o zúčtovaní odchýlky</t>
        </is>
      </c>
      <c r="CP125" s="2" t="inlineStr">
        <is>
          <t>stran, odgovorna za izravnavo</t>
        </is>
      </c>
      <c r="CQ125" s="2" t="inlineStr">
        <is>
          <t>3</t>
        </is>
      </c>
      <c r="CR125" s="2" t="inlineStr">
        <is>
          <t/>
        </is>
      </c>
      <c r="CS125" t="inlineStr">
        <is>
          <t>udeleženec na trgu ali njegov izbrani predstavnik, ki je odgovoren za njegova &lt;i&gt;&lt;a href="https://iate.europa.eu/entry/result/3552592/sl" target="_blank"&gt;odstopanja&lt;/a&gt;&lt;/i&gt;</t>
        </is>
      </c>
      <c r="CT125" s="2" t="inlineStr">
        <is>
          <t>balansansvarig part</t>
        </is>
      </c>
      <c r="CU125" s="2" t="inlineStr">
        <is>
          <t>3</t>
        </is>
      </c>
      <c r="CV125" s="2" t="inlineStr">
        <is>
          <t/>
        </is>
      </c>
      <c r="CW125" t="inlineStr">
        <is>
          <t>marknadsaktör eller dennes utsedda företrädare som ansvarar för aktörens obalanser</t>
        </is>
      </c>
    </row>
    <row r="126">
      <c r="A126" s="1" t="str">
        <f>HYPERLINK("https://iate.europa.eu/entry/result/2230131/all", "2230131")</f>
        <v>2230131</v>
      </c>
      <c r="B126" t="inlineStr">
        <is>
          <t>ENVIRONMENT</t>
        </is>
      </c>
      <c r="C126" t="inlineStr">
        <is>
          <t>ENVIRONMENT|environmental policy|climate change policy;ENVIRONMENT|deterioration of the environment|nuisance|pollutant|atmospheric pollutant|greenhouse gas</t>
        </is>
      </c>
      <c r="D126" t="inlineStr">
        <is>
          <t>yes</t>
        </is>
      </c>
      <c r="E126" t="inlineStr">
        <is>
          <t/>
        </is>
      </c>
      <c r="F126" s="2" t="inlineStr">
        <is>
          <t>CCS|
улавяне и съхранение на СО&lt;sub&gt;2&lt;/sub&gt;|
улавяне и съхранение на въглерод|
улавяне и съхранение на въглероден диоксид</t>
        </is>
      </c>
      <c r="G126" s="2" t="inlineStr">
        <is>
          <t>3|
3|
3|
3</t>
        </is>
      </c>
      <c r="H126" s="2" t="inlineStr">
        <is>
          <t xml:space="preserve">|
|
|
</t>
        </is>
      </c>
      <c r="I126" t="inlineStr">
        <is>
          <t/>
        </is>
      </c>
      <c r="J126" s="2" t="inlineStr">
        <is>
          <t>zachycování a ukládání CO&lt;sub&gt;2&lt;/sub&gt;|
zachycování a ukládání uhlíku|
CCS</t>
        </is>
      </c>
      <c r="K126" s="2" t="inlineStr">
        <is>
          <t>3|
4|
3</t>
        </is>
      </c>
      <c r="L126" s="2" t="inlineStr">
        <is>
          <t xml:space="preserve">|
preferred|
</t>
        </is>
      </c>
      <c r="M126" t="inlineStr">
        <is>
          <t>technika zachycování emisí oxidu uhličitého z velkých zdrojů, jako jsou elektrárny, jejich stlačování a přeprava pro bezpečné uložení uhlíku hluboko v zemi</t>
        </is>
      </c>
      <c r="N126" s="2" t="inlineStr">
        <is>
          <t>CCS|
CO&lt;sub&gt;2&lt;/sub&gt;-opsamling og -lagring</t>
        </is>
      </c>
      <c r="O126" s="2" t="inlineStr">
        <is>
          <t>3|
3</t>
        </is>
      </c>
      <c r="P126" s="2" t="inlineStr">
        <is>
          <t xml:space="preserve">|
</t>
        </is>
      </c>
      <c r="Q126" t="inlineStr">
        <is>
          <t>et sæt teknologier, der er udviklet til opsamling af CO&lt;sub&gt;2&lt;/sub&gt; fra udledninger fra kraftværker og industrielle kilder, til infrastrukturen til håndtering og transport af CO&lt;sub&gt;2&lt;/sub&gt; og til injektion og lagring i dybe geologiske formationer</t>
        </is>
      </c>
      <c r="R126" s="2" t="inlineStr">
        <is>
          <t>Kohlendioxidabscheidung und -speicherung|
Kohlenstoffabscheidung und -speicherung|
CCS|
CO&lt;sub&gt;2&lt;/sub&gt;-Abscheidung und -Speicherung</t>
        </is>
      </c>
      <c r="S126" s="2" t="inlineStr">
        <is>
          <t>2|
2|
3|
3</t>
        </is>
      </c>
      <c r="T126" s="2" t="inlineStr">
        <is>
          <t xml:space="preserve">|
admitted|
|
</t>
        </is>
      </c>
      <c r="U126" t="inlineStr">
        <is>
          <t>Verfahren, bei dem Kohlendioxid (CO&lt;sub&gt;2&lt;/sub&gt;) aus dem Gasgemisch, das bei der Verbrennung fossiler Energieträger in Kraftwerken entsteht, abgeschieden und verdichtet wird, bevor es in geologische Formationen oder unter dem Meeresboden gespeichert wird</t>
        </is>
      </c>
      <c r="V126" s="2" t="inlineStr">
        <is>
          <t>δέσμευση και αποθήκευση CO&lt;sub&gt;2&lt;/sub&gt;|
δέσμευση και αποθήκευση άνθρακα|
δέσμευση και αποθήκευση διοξειδίου του άνθρακα</t>
        </is>
      </c>
      <c r="W126" s="2" t="inlineStr">
        <is>
          <t>3|
3|
4</t>
        </is>
      </c>
      <c r="X126" s="2" t="inlineStr">
        <is>
          <t xml:space="preserve">|
|
</t>
        </is>
      </c>
      <c r="Y126" t="inlineStr">
        <is>
          <t>τεχνολογία που αφορά όχι μόνο τη μείωση των εκπομπών διοξειδίου του άνθρακα, αλλά και τη μεταφορά του εν λόγω αερίου και την υπόγεια ή υποθαλάσσια αποθήκευσή του</t>
        </is>
      </c>
      <c r="Z126" s="2" t="inlineStr">
        <is>
          <t>carbon dioxide capture and geological storage|
carbon dioxide capture and storage|
CCS|
carbon capture and geological storage|
CO&lt;sub&gt;2&lt;/sub&gt; capture and storage|
carbon capture and storage</t>
        </is>
      </c>
      <c r="AA126" s="2" t="inlineStr">
        <is>
          <t>1|
3|
3|
1|
3|
3</t>
        </is>
      </c>
      <c r="AB126" s="2" t="inlineStr">
        <is>
          <t xml:space="preserve">|
|
|
|
|
</t>
        </is>
      </c>
      <c r="AC126" t="inlineStr">
        <is>
          <t>set of technologies developed to capture carbon dioxide gas from the exhausts of power stations and industrial sources, the infrastructure for handling and transporting carbon dioxide, and those for injection and storage in deep geological formations</t>
        </is>
      </c>
      <c r="AD126" s="2" t="inlineStr">
        <is>
          <t>captura y almacenamiento de dióxido de carbono|
captura y almacenamiento de carbono|
CAC</t>
        </is>
      </c>
      <c r="AE126" s="2" t="inlineStr">
        <is>
          <t>3|
3|
3</t>
        </is>
      </c>
      <c r="AF126" s="2" t="inlineStr">
        <is>
          <t xml:space="preserve">|
preferred|
</t>
        </is>
      </c>
      <c r="AG126" t="inlineStr">
        <is>
          <t>&lt;p&gt;1- Tecnología que consiste en capturar el dióxido de carbono antes de que pueda emitirse a la atmósfera, transportarlo a un lugar seguro y aislarlo de la atmósfera, por ejemplo, en una formación geológica.&lt;/p&gt;&lt;p&gt;2- Proceso en el que un flujo relativamente puro de dióxido de carbono (CO&lt;sub&gt;2&lt;/sub&gt;) procedente de fuentes industriales y de fuentes relacionadas con la energía se separa (captura), se condiciona, se comprime y se transporta hasta un lugar de almacenamiento para su aislamiento de la atmósfera durante un largo periodo de tiempo.&lt;/p&gt;</t>
        </is>
      </c>
      <c r="AH126" s="2" t="inlineStr">
        <is>
          <t>CO&lt;sub&gt;2&lt;/sub&gt; kogumine ja säilitamine|
süsinikdioksiidi kogumine ja säilitamine|
süsiniku kogumine ja säilitamine</t>
        </is>
      </c>
      <c r="AI126" s="2" t="inlineStr">
        <is>
          <t>3|
3|
3</t>
        </is>
      </c>
      <c r="AJ126" s="2" t="inlineStr">
        <is>
          <t xml:space="preserve">|
|
</t>
        </is>
      </c>
      <c r="AK126" t="inlineStr">
        <is>
          <t>tööstusrajatiste süsinikdioksiidi (CO&lt;sub&gt;2&lt;/sub&gt;) kogumine, säilitamiskohta transportimine ja juhtimine püsiva säilitamise eesmärgil sobivasse maa-alusesse geoloogilisse formatsiooni</t>
        </is>
      </c>
      <c r="AL126" s="2" t="inlineStr">
        <is>
          <t>CCS|
hiilidioksidin talteenotto ja varastointi</t>
        </is>
      </c>
      <c r="AM126" s="2" t="inlineStr">
        <is>
          <t>3|
3</t>
        </is>
      </c>
      <c r="AN126" s="2" t="inlineStr">
        <is>
          <t xml:space="preserve">|
</t>
        </is>
      </c>
      <c r="AO126" t="inlineStr">
        <is>
          <t>sarja teknologisia prosesseja, joihin kuuluvat hiilidioksidin talteenotto teollisuuden päästämistä kaasuista sekä sen siirtäminen ja injektointi geologisiin muodostumiin</t>
        </is>
      </c>
      <c r="AP126" s="2" t="inlineStr">
        <is>
          <t>CSC|
piégeage et stockage du CO&lt;sub&gt;2&lt;/sub&gt;|
piégeage et stockage du dioxyde de carbone|
captage et stockage du CO&lt;sub&gt;2&lt;/sub&gt;|
captage et stockage du dioxyde de carbone</t>
        </is>
      </c>
      <c r="AQ126" s="2" t="inlineStr">
        <is>
          <t>3|
3|
3|
3|
3</t>
        </is>
      </c>
      <c r="AR126" s="2" t="inlineStr">
        <is>
          <t xml:space="preserve">|
|
|
|
</t>
        </is>
      </c>
      <c r="AS126" t="inlineStr">
        <is>
          <t>processus consistant à extraire le dioxyde de carbone des sources d’émissions industrielles et énergétiques, à le transporter vers un site de stockage et à l’isoler de l’atmosphère pendant une longue période de temps</t>
        </is>
      </c>
      <c r="AT126" s="2" t="inlineStr">
        <is>
          <t>gabháil agus stóráil dé-ocsaíde carbóin|
GSC|
gabháil agus stóráil carbóin</t>
        </is>
      </c>
      <c r="AU126" s="2" t="inlineStr">
        <is>
          <t>3|
3|
3</t>
        </is>
      </c>
      <c r="AV126" s="2" t="inlineStr">
        <is>
          <t xml:space="preserve">|
|
</t>
        </is>
      </c>
      <c r="AW126" t="inlineStr">
        <is>
          <t>dé-ocsaíd
 charbóin (CO2) a ghabháil ó shuiteálacha tionsclaíocha, í a iompar go
 láithreán stórála agus í a instealladh i bhfoirmíocht oiriúnach gheolaíoch
 faoi thalamh chun críocha buanstórála</t>
        </is>
      </c>
      <c r="AX126" s="2" t="inlineStr">
        <is>
          <t>hvatanje i skladištenje CO&lt;sub&gt;2&lt;/sub&gt;|
hvatanje i skladištenje ugljika</t>
        </is>
      </c>
      <c r="AY126" s="2" t="inlineStr">
        <is>
          <t>3|
3</t>
        </is>
      </c>
      <c r="AZ126" s="2" t="inlineStr">
        <is>
          <t xml:space="preserve">|
</t>
        </is>
      </c>
      <c r="BA126" t="inlineStr">
        <is>
          <t/>
        </is>
      </c>
      <c r="BB126" s="2" t="inlineStr">
        <is>
          <t>szén-dioxid-leválasztás és -tárolás|
CO&lt;sub&gt;2&lt;/sub&gt;-leválasztás és -tárolás|
CLT</t>
        </is>
      </c>
      <c r="BC126" s="2" t="inlineStr">
        <is>
          <t>4|
3|
3</t>
        </is>
      </c>
      <c r="BD126" s="2" t="inlineStr">
        <is>
          <t xml:space="preserve">|
|
</t>
        </is>
      </c>
      <c r="BE126" t="inlineStr">
        <is>
          <t>a nagy léptékű, pontszerű kibocsátásokból (például ipari létesítmények, erőművek) eredő szén-dioxid leválasztására, sűrítésére, szállítására, majd megfelelő helyen a föld alá sajtolására kifejlesztett technológiák láncolata</t>
        </is>
      </c>
      <c r="BF126" s="2" t="inlineStr">
        <is>
          <t>CCS|
cattura e stoccaggio del diossido di carbonio|
cattura e stoccaggio del carbonio</t>
        </is>
      </c>
      <c r="BG126" s="2" t="inlineStr">
        <is>
          <t>3|
3|
4</t>
        </is>
      </c>
      <c r="BH126" s="2" t="inlineStr">
        <is>
          <t>|
|
preferred</t>
        </is>
      </c>
      <c r="BI126" t="inlineStr">
        <is>
          <t>serie di tecnologie elaborate per estrarre diossido di carbonio dagli scarichi prodotti da impianti di combustione, renderlo fluido per consentirne il trasporto verso un deposito e - se non utilizzato a fini produttivi - provvedere al suo stoccaggio avendo cura che non si verifichino dispersioni in atmosfera</t>
        </is>
      </c>
      <c r="BJ126" s="2" t="inlineStr">
        <is>
          <t>CO&lt;sub&gt;2&lt;/sub&gt; surinkimas ir saugojimas|
CCS|
anglies dioksido surinkimas ir saugojimas</t>
        </is>
      </c>
      <c r="BK126" s="2" t="inlineStr">
        <is>
          <t>3|
3|
3</t>
        </is>
      </c>
      <c r="BL126" s="2" t="inlineStr">
        <is>
          <t xml:space="preserve">|
|
</t>
        </is>
      </c>
      <c r="BM126" t="inlineStr">
        <is>
          <t>technologija, kuria stambaus teršėjo (pvz., jėgainės) išmetamas anglies dioksidas yra ne išmetamas į atmosferą, o „sugaunamas“, transportuojamas ir patalpinamas į saugojimo vietą (žemę, vandenį ar naudojant kitas terpes ir technologijas)</t>
        </is>
      </c>
      <c r="BN126" s="2" t="inlineStr">
        <is>
          <t>oglekļa dioksīda uztveršana un uzglabāšana|
CO&lt;sub&gt;2&lt;/sub&gt; uztveršana un uzglabāšana|
oglekļa uztveršana un uzglabāšana</t>
        </is>
      </c>
      <c r="BO126" s="2" t="inlineStr">
        <is>
          <t>3|
3|
3</t>
        </is>
      </c>
      <c r="BP126" s="2" t="inlineStr">
        <is>
          <t>|
|
preferred</t>
        </is>
      </c>
      <c r="BQ126" t="inlineStr">
        <is>
          <t>tehnoloģiju kopums, ar kuru palīdzību CO&lt;sub&gt;2&lt;/sub&gt; atdala no rūpnieciskiem un enerģētiskiem avotiem, transportē uz uzglabāšanas vietu un ilglaicīgi izolē no atmosfēras zemes dzīlēs</t>
        </is>
      </c>
      <c r="BR126" s="2" t="inlineStr">
        <is>
          <t>CCS|
ġbir u ħżin tad-diossidu tal-karbonju|
qbid u ħżin tad-diossidu tal-karbonju|
ġbir u ħżin tas-CO&lt;sub&gt;2&lt;/sub&gt;</t>
        </is>
      </c>
      <c r="BS126" s="2" t="inlineStr">
        <is>
          <t>3|
3|
3|
3</t>
        </is>
      </c>
      <c r="BT126" s="2" t="inlineStr">
        <is>
          <t xml:space="preserve">|
|
preferred|
</t>
        </is>
      </c>
      <c r="BU126" t="inlineStr">
        <is>
          <t>sett ta' teknoloġiji żviluppati biex jiġbru l-gass tad-diossidu tal-karbonju mill-egżost tal-impjanti tal-enerġija u sorsi industrijali, l-infrastruttura għall-ġestjoni u t-trasport tad-diossidu tal-karbonju, u dawk għall-injezzjoni u l-ħżin f'formazzjonijiet ġeoloġiċi profondi</t>
        </is>
      </c>
      <c r="BV126" s="2" t="inlineStr">
        <is>
          <t>afvangen en opslaan van kooldioxide|
CO&lt;sub&gt;2&lt;/sub&gt;-afvang en -opslag|
afvang en opslag van kooldioxide|
CCS|
koolstofafvang en -opslag</t>
        </is>
      </c>
      <c r="BW126" s="2" t="inlineStr">
        <is>
          <t>3|
3|
3|
3|
3</t>
        </is>
      </c>
      <c r="BX126" s="2" t="inlineStr">
        <is>
          <t xml:space="preserve">|
|
|
|
</t>
        </is>
      </c>
      <c r="BY126" t="inlineStr">
        <is>
          <t>techniek voor het afvangen, transporteren - meestal vloeibaar gemaakt, per schip of via pijpleidingen - en het ondergronds opslaan van CO&lt;sub&gt;2&lt;/sub&gt; die ontstaat in bijvoorbeeld een fabriek of energiecentrale</t>
        </is>
      </c>
      <c r="BZ126" s="2" t="inlineStr">
        <is>
          <t>CCS|
wychwytywanie i składowanie dwutlenku węgla</t>
        </is>
      </c>
      <c r="CA126" s="2" t="inlineStr">
        <is>
          <t>3|
3</t>
        </is>
      </c>
      <c r="CB126" s="2" t="inlineStr">
        <is>
          <t xml:space="preserve">|
</t>
        </is>
      </c>
      <c r="CC126" t="inlineStr">
        <is>
          <t>system procesów technologicznych obejmujący wychwytywanie dwutlenku węgla (CO&lt;sub&gt;2&lt;/sub&gt;) z gazów emitowanych przez przemysł oraz transportowanie i wtłaczanie go do formacji geologicznych</t>
        </is>
      </c>
      <c r="CD126" s="2" t="inlineStr">
        <is>
          <t>captura e armazenamento de CO&lt;sub&gt;2&lt;/sub&gt;|
captura e armazenamento de dióxido de carbono|
CAC</t>
        </is>
      </c>
      <c r="CE126" s="2" t="inlineStr">
        <is>
          <t>3|
3|
3</t>
        </is>
      </c>
      <c r="CF126" s="2" t="inlineStr">
        <is>
          <t xml:space="preserve">|
|
</t>
        </is>
      </c>
      <c r="CG126" t="inlineStr">
        <is>
          <t>Processo integrado de separação e recolha do dióxido de carbono em fontes pontuais importantes (instalações industriais e em particular instalações energéticas) e do seu transporte e armazenagem/confinamento a longo prazo de modo a diminuir a sua concentração na atmosfera.</t>
        </is>
      </c>
      <c r="CH126" s="2" t="inlineStr">
        <is>
          <t>CSC|
captare și stocare a dioxidului de carbon|
captare și stocare a CO&lt;sub&gt;2&lt;/sub&gt;</t>
        </is>
      </c>
      <c r="CI126" s="2" t="inlineStr">
        <is>
          <t>4|
4|
3</t>
        </is>
      </c>
      <c r="CJ126" s="2" t="inlineStr">
        <is>
          <t xml:space="preserve">|
|
</t>
        </is>
      </c>
      <c r="CK126" t="inlineStr">
        <is>
          <t/>
        </is>
      </c>
      <c r="CL126" s="2" t="inlineStr">
        <is>
          <t>zachytávanie a ukladanie CO&lt;sub&gt;2&lt;/sub&gt;|
zachytávanie a ukladanie oxidu uhličitého|
CCS</t>
        </is>
      </c>
      <c r="CM126" s="2" t="inlineStr">
        <is>
          <t>3|
3|
3</t>
        </is>
      </c>
      <c r="CN126" s="2" t="inlineStr">
        <is>
          <t xml:space="preserve">|
|
</t>
        </is>
      </c>
      <c r="CO126" t="inlineStr">
        <is>
          <t>proces spočívajúci v &lt;a href="https://iate.europa.eu/entry/result/2206053/sk" target="_blank"&gt;zachytávaní oxidu uhličitého&lt;/a&gt; (CO&lt;sub&gt;2&lt;/sub&gt;) z priemyselných zariadení, v jeho preprave na úložisko a jeho vtláčaní do vhodnej podzemnej geologickej jednotky na účely trvalého ukladania</t>
        </is>
      </c>
      <c r="CP126" s="2" t="inlineStr">
        <is>
          <t>zajemanje in shranjevanje CO&lt;sub&gt;2&lt;/sub&gt;|
zajemanje in shranjevanje ogljikovega dioksida|
zajemanje in shranjevanje ogljika</t>
        </is>
      </c>
      <c r="CQ126" s="2" t="inlineStr">
        <is>
          <t>3|
3|
3</t>
        </is>
      </c>
      <c r="CR126" s="2" t="inlineStr">
        <is>
          <t xml:space="preserve">|
|
</t>
        </is>
      </c>
      <c r="CS126" t="inlineStr">
        <is>
          <t>zaporedje tehnoloških procesov, med katerimi so zajem CO&lt;sub&gt;2&lt;/sub&gt; iz odpadnih industrijskih plinov ter njegov prevoz in injiciranje v geološke formacije</t>
        </is>
      </c>
      <c r="CT126" s="2" t="inlineStr">
        <is>
          <t>CCS|
infångning och lagring av koldioxid|
avskiljning och lagring av koldioxid</t>
        </is>
      </c>
      <c r="CU126" s="2" t="inlineStr">
        <is>
          <t>3|
2|
3</t>
        </is>
      </c>
      <c r="CV126" s="2" t="inlineStr">
        <is>
          <t xml:space="preserve">|
|
</t>
        </is>
      </c>
      <c r="CW126" t="inlineStr">
        <is>
          <t>metod för att minska utsläpp av koldioxid till atmosfären; koldioxid avskiljs från stora utsläppskällor inom energi- och basindustrin för att sedan transporteras till en lämplig lagringsplats; lagring sker i geologiska formationer såsom tömda olje- och gasfält eller djupa saltvattenakvifärer</t>
        </is>
      </c>
    </row>
    <row r="127">
      <c r="A127" s="1" t="str">
        <f>HYPERLINK("https://iate.europa.eu/entry/result/1574535/all", "1574535")</f>
        <v>1574535</v>
      </c>
      <c r="B127" t="inlineStr">
        <is>
          <t>INDUSTRY</t>
        </is>
      </c>
      <c r="C127" t="inlineStr">
        <is>
          <t>INDUSTRY|electronics and electrical engineering</t>
        </is>
      </c>
      <c r="D127" t="inlineStr">
        <is>
          <t>no</t>
        </is>
      </c>
      <c r="E127" t="inlineStr">
        <is>
          <t/>
        </is>
      </c>
      <c r="F127" t="inlineStr">
        <is>
          <t/>
        </is>
      </c>
      <c r="G127" t="inlineStr">
        <is>
          <t/>
        </is>
      </c>
      <c r="H127" t="inlineStr">
        <is>
          <t/>
        </is>
      </c>
      <c r="I127" t="inlineStr">
        <is>
          <t/>
        </is>
      </c>
      <c r="J127" t="inlineStr">
        <is>
          <t/>
        </is>
      </c>
      <c r="K127" t="inlineStr">
        <is>
          <t/>
        </is>
      </c>
      <c r="L127" t="inlineStr">
        <is>
          <t/>
        </is>
      </c>
      <c r="M127" t="inlineStr">
        <is>
          <t/>
        </is>
      </c>
      <c r="N127" s="2" t="inlineStr">
        <is>
          <t>backup-strøm</t>
        </is>
      </c>
      <c r="O127" s="2" t="inlineStr">
        <is>
          <t>3</t>
        </is>
      </c>
      <c r="P127" s="2" t="inlineStr">
        <is>
          <t/>
        </is>
      </c>
      <c r="Q127" t="inlineStr">
        <is>
          <t>i ISDN bruger-net grænseflade: strøm, der er tilstrækkelig til at bevare TEI-værdien i hukommelsen samt bevare evnen til at modtage og sende lag 2-frames tilknyttet TEI-procedurerne</t>
        </is>
      </c>
      <c r="R127" s="2" t="inlineStr">
        <is>
          <t>eingeschränkte Betriebsleistung</t>
        </is>
      </c>
      <c r="S127" s="2" t="inlineStr">
        <is>
          <t>3</t>
        </is>
      </c>
      <c r="T127" s="2" t="inlineStr">
        <is>
          <t/>
        </is>
      </c>
      <c r="U127" t="inlineStr">
        <is>
          <t>bei der Stromversorgung der ISDN-Teilnehmer-Netz-Schnittstelle: Leistung, die dazu ausreicht, den TEI-Wert im Speicher zu verwahren und die mit den TEI-Prozeduren zusammenhängenden Schicht-2-Rahmen empfangen und senden zu können</t>
        </is>
      </c>
      <c r="V127" s="2" t="inlineStr">
        <is>
          <t>εφεδρική ισχύς</t>
        </is>
      </c>
      <c r="W127" s="2" t="inlineStr">
        <is>
          <t>3</t>
        </is>
      </c>
      <c r="X127" s="2" t="inlineStr">
        <is>
          <t/>
        </is>
      </c>
      <c r="Y127" t="inlineStr">
        <is>
          <t>η εφεδρική ισχύς είναι αρκετή για να κρατά την τιμή του ΤΕΙ στη μνήμη και να διατηρεί την ικανότητα λήψης και εκπομπής πλαισίων Στρώματος 2 συσχετισμένων με τις διαδικασίες ΤΕΙ.</t>
        </is>
      </c>
      <c r="Z127" s="2" t="inlineStr">
        <is>
          <t>backup power</t>
        </is>
      </c>
      <c r="AA127" s="2" t="inlineStr">
        <is>
          <t>3</t>
        </is>
      </c>
      <c r="AB127" s="2" t="inlineStr">
        <is>
          <t/>
        </is>
      </c>
      <c r="AC127" t="inlineStr">
        <is>
          <t>for the purposes of power feeding in the ISDN user-network interface:power enough to hold TEI values in memory and maintain the capability of receiving and transmitting layer 2 frames with the terminal endpoint identifier(TEI)</t>
        </is>
      </c>
      <c r="AD127" s="2" t="inlineStr">
        <is>
          <t>energía de reserva</t>
        </is>
      </c>
      <c r="AE127" s="2" t="inlineStr">
        <is>
          <t>3</t>
        </is>
      </c>
      <c r="AF127" s="2" t="inlineStr">
        <is>
          <t/>
        </is>
      </c>
      <c r="AG127" t="inlineStr">
        <is>
          <t>energía suficiente para mantener en memoria el valor del IET y conservar la capacidad de recibir y emitir tramas de capa 2 asociadas con los procedimientos IET</t>
        </is>
      </c>
      <c r="AH127" t="inlineStr">
        <is>
          <t/>
        </is>
      </c>
      <c r="AI127" t="inlineStr">
        <is>
          <t/>
        </is>
      </c>
      <c r="AJ127" t="inlineStr">
        <is>
          <t/>
        </is>
      </c>
      <c r="AK127" t="inlineStr">
        <is>
          <t/>
        </is>
      </c>
      <c r="AL127" s="2" t="inlineStr">
        <is>
          <t>varatehonsyöttö|
varateho</t>
        </is>
      </c>
      <c r="AM127" s="2" t="inlineStr">
        <is>
          <t>3|
3</t>
        </is>
      </c>
      <c r="AN127" s="2" t="inlineStr">
        <is>
          <t xml:space="preserve">|
</t>
        </is>
      </c>
      <c r="AO127" t="inlineStr">
        <is>
          <t/>
        </is>
      </c>
      <c r="AP127" s="2" t="inlineStr">
        <is>
          <t>énergie de réserve|
alimentation de secours</t>
        </is>
      </c>
      <c r="AQ127" s="2" t="inlineStr">
        <is>
          <t>3|
3</t>
        </is>
      </c>
      <c r="AR127" s="2" t="inlineStr">
        <is>
          <t xml:space="preserve">|
</t>
        </is>
      </c>
      <c r="AS127" t="inlineStr">
        <is>
          <t>aux fins de l'alimentation en énergie de l'interface usager-réseau RNIS:énergie qui permet de garder en mémoire des valeurs de l'identificateur de point d'extrémité du terminal(IPET)et d'assurer la fonction de réception et d'émission de trames de la couche 2 associées aux procédures de l'IPET</t>
        </is>
      </c>
      <c r="AT127" t="inlineStr">
        <is>
          <t/>
        </is>
      </c>
      <c r="AU127" t="inlineStr">
        <is>
          <t/>
        </is>
      </c>
      <c r="AV127" t="inlineStr">
        <is>
          <t/>
        </is>
      </c>
      <c r="AW127" t="inlineStr">
        <is>
          <t/>
        </is>
      </c>
      <c r="AX127" t="inlineStr">
        <is>
          <t/>
        </is>
      </c>
      <c r="AY127" t="inlineStr">
        <is>
          <t/>
        </is>
      </c>
      <c r="AZ127" t="inlineStr">
        <is>
          <t/>
        </is>
      </c>
      <c r="BA127" t="inlineStr">
        <is>
          <t/>
        </is>
      </c>
      <c r="BB127" t="inlineStr">
        <is>
          <t/>
        </is>
      </c>
      <c r="BC127" t="inlineStr">
        <is>
          <t/>
        </is>
      </c>
      <c r="BD127" t="inlineStr">
        <is>
          <t/>
        </is>
      </c>
      <c r="BE127" t="inlineStr">
        <is>
          <t/>
        </is>
      </c>
      <c r="BF127" s="2" t="inlineStr">
        <is>
          <t>potenza di riserva</t>
        </is>
      </c>
      <c r="BG127" s="2" t="inlineStr">
        <is>
          <t>3</t>
        </is>
      </c>
      <c r="BH127" s="2" t="inlineStr">
        <is>
          <t/>
        </is>
      </c>
      <c r="BI127" t="inlineStr">
        <is>
          <t>per l'alimentazione dell'interfaccia utente-rete-ISDN:potenza che basta per conservare in memoria il valore del TEI e per mantenere la capacità di ricevere e trasmettere le trame del livello 2 associate con le procedure TEI</t>
        </is>
      </c>
      <c r="BJ127" t="inlineStr">
        <is>
          <t/>
        </is>
      </c>
      <c r="BK127" t="inlineStr">
        <is>
          <t/>
        </is>
      </c>
      <c r="BL127" t="inlineStr">
        <is>
          <t/>
        </is>
      </c>
      <c r="BM127" t="inlineStr">
        <is>
          <t/>
        </is>
      </c>
      <c r="BN127" t="inlineStr">
        <is>
          <t/>
        </is>
      </c>
      <c r="BO127" t="inlineStr">
        <is>
          <t/>
        </is>
      </c>
      <c r="BP127" t="inlineStr">
        <is>
          <t/>
        </is>
      </c>
      <c r="BQ127" t="inlineStr">
        <is>
          <t/>
        </is>
      </c>
      <c r="BR127" t="inlineStr">
        <is>
          <t/>
        </is>
      </c>
      <c r="BS127" t="inlineStr">
        <is>
          <t/>
        </is>
      </c>
      <c r="BT127" t="inlineStr">
        <is>
          <t/>
        </is>
      </c>
      <c r="BU127" t="inlineStr">
        <is>
          <t/>
        </is>
      </c>
      <c r="BV127" s="2" t="inlineStr">
        <is>
          <t>backup-voeding</t>
        </is>
      </c>
      <c r="BW127" s="2" t="inlineStr">
        <is>
          <t>3</t>
        </is>
      </c>
      <c r="BX127" s="2" t="inlineStr">
        <is>
          <t/>
        </is>
      </c>
      <c r="BY127" t="inlineStr">
        <is>
          <t>voeding die voldoende is om de TEI-waarde in het geheugen vast te houden en de mogelijkheid te behouden om frames van laag 2 die betrekking hebben op de TEI-procedures te ontvangen en te zenden</t>
        </is>
      </c>
      <c r="BZ127" t="inlineStr">
        <is>
          <t/>
        </is>
      </c>
      <c r="CA127" t="inlineStr">
        <is>
          <t/>
        </is>
      </c>
      <c r="CB127" t="inlineStr">
        <is>
          <t/>
        </is>
      </c>
      <c r="CC127" t="inlineStr">
        <is>
          <t/>
        </is>
      </c>
      <c r="CD127" t="inlineStr">
        <is>
          <t/>
        </is>
      </c>
      <c r="CE127" t="inlineStr">
        <is>
          <t/>
        </is>
      </c>
      <c r="CF127" t="inlineStr">
        <is>
          <t/>
        </is>
      </c>
      <c r="CG127" t="inlineStr">
        <is>
          <t/>
        </is>
      </c>
      <c r="CH127" t="inlineStr">
        <is>
          <t/>
        </is>
      </c>
      <c r="CI127" t="inlineStr">
        <is>
          <t/>
        </is>
      </c>
      <c r="CJ127" t="inlineStr">
        <is>
          <t/>
        </is>
      </c>
      <c r="CK127" t="inlineStr">
        <is>
          <t/>
        </is>
      </c>
      <c r="CL127" t="inlineStr">
        <is>
          <t/>
        </is>
      </c>
      <c r="CM127" t="inlineStr">
        <is>
          <t/>
        </is>
      </c>
      <c r="CN127" t="inlineStr">
        <is>
          <t/>
        </is>
      </c>
      <c r="CO127" t="inlineStr">
        <is>
          <t/>
        </is>
      </c>
      <c r="CP127" t="inlineStr">
        <is>
          <t/>
        </is>
      </c>
      <c r="CQ127" t="inlineStr">
        <is>
          <t/>
        </is>
      </c>
      <c r="CR127" t="inlineStr">
        <is>
          <t/>
        </is>
      </c>
      <c r="CS127" t="inlineStr">
        <is>
          <t/>
        </is>
      </c>
      <c r="CT127" s="2" t="inlineStr">
        <is>
          <t>reservkraft</t>
        </is>
      </c>
      <c r="CU127" s="2" t="inlineStr">
        <is>
          <t>3</t>
        </is>
      </c>
      <c r="CV127" s="2" t="inlineStr">
        <is>
          <t/>
        </is>
      </c>
      <c r="CW127" t="inlineStr">
        <is>
          <t/>
        </is>
      </c>
    </row>
    <row r="128">
      <c r="A128" s="1" t="str">
        <f>HYPERLINK("https://iate.europa.eu/entry/result/1693536/all", "1693536")</f>
        <v>1693536</v>
      </c>
      <c r="B128" t="inlineStr">
        <is>
          <t>ENERGY;INDUSTRY</t>
        </is>
      </c>
      <c r="C128" t="inlineStr">
        <is>
          <t>ENERGY;INDUSTRY|electronics and electrical engineering</t>
        </is>
      </c>
      <c r="D128" t="inlineStr">
        <is>
          <t>no</t>
        </is>
      </c>
      <c r="E128" t="inlineStr">
        <is>
          <t/>
        </is>
      </c>
      <c r="F128" t="inlineStr">
        <is>
          <t/>
        </is>
      </c>
      <c r="G128" t="inlineStr">
        <is>
          <t/>
        </is>
      </c>
      <c r="H128" t="inlineStr">
        <is>
          <t/>
        </is>
      </c>
      <c r="I128" t="inlineStr">
        <is>
          <t/>
        </is>
      </c>
      <c r="J128" t="inlineStr">
        <is>
          <t/>
        </is>
      </c>
      <c r="K128" t="inlineStr">
        <is>
          <t/>
        </is>
      </c>
      <c r="L128" t="inlineStr">
        <is>
          <t/>
        </is>
      </c>
      <c r="M128" t="inlineStr">
        <is>
          <t/>
        </is>
      </c>
      <c r="N128" s="2" t="inlineStr">
        <is>
          <t>backup strømforsyning|
reservestrømforsyning</t>
        </is>
      </c>
      <c r="O128" s="2" t="inlineStr">
        <is>
          <t>3|
3</t>
        </is>
      </c>
      <c r="P128" s="2" t="inlineStr">
        <is>
          <t xml:space="preserve">|
</t>
        </is>
      </c>
      <c r="Q128" t="inlineStr">
        <is>
          <t/>
        </is>
      </c>
      <c r="R128" s="2" t="inlineStr">
        <is>
          <t>Notstromversorgung|
Reservestromversorgung|
Stromausfallüberbrückung</t>
        </is>
      </c>
      <c r="S128" s="2" t="inlineStr">
        <is>
          <t>3|
3|
3</t>
        </is>
      </c>
      <c r="T128" s="2" t="inlineStr">
        <is>
          <t xml:space="preserve">|
|
</t>
        </is>
      </c>
      <c r="U128" t="inlineStr">
        <is>
          <t/>
        </is>
      </c>
      <c r="V128" s="2" t="inlineStr">
        <is>
          <t>εφεδρικό τροφοδοτικό ισχύος</t>
        </is>
      </c>
      <c r="W128" s="2" t="inlineStr">
        <is>
          <t>3</t>
        </is>
      </c>
      <c r="X128" s="2" t="inlineStr">
        <is>
          <t/>
        </is>
      </c>
      <c r="Y128" t="inlineStr">
        <is>
          <t/>
        </is>
      </c>
      <c r="Z128" s="2" t="inlineStr">
        <is>
          <t>BPS|
back-up power supply|
backup power supply</t>
        </is>
      </c>
      <c r="AA128" s="2" t="inlineStr">
        <is>
          <t>3|
1|
3</t>
        </is>
      </c>
      <c r="AB128" s="2" t="inlineStr">
        <is>
          <t xml:space="preserve">|
|
</t>
        </is>
      </c>
      <c r="AC128" t="inlineStr">
        <is>
          <t>a second power source that activates if the primary power source fails</t>
        </is>
      </c>
      <c r="AD128" s="2" t="inlineStr">
        <is>
          <t>fuente de alimentación de reserva</t>
        </is>
      </c>
      <c r="AE128" s="2" t="inlineStr">
        <is>
          <t>3</t>
        </is>
      </c>
      <c r="AF128" s="2" t="inlineStr">
        <is>
          <t/>
        </is>
      </c>
      <c r="AG128" t="inlineStr">
        <is>
          <t/>
        </is>
      </c>
      <c r="AH128" t="inlineStr">
        <is>
          <t/>
        </is>
      </c>
      <c r="AI128" t="inlineStr">
        <is>
          <t/>
        </is>
      </c>
      <c r="AJ128" t="inlineStr">
        <is>
          <t/>
        </is>
      </c>
      <c r="AK128" t="inlineStr">
        <is>
          <t/>
        </is>
      </c>
      <c r="AL128" s="2" t="inlineStr">
        <is>
          <t>varateholähde</t>
        </is>
      </c>
      <c r="AM128" s="2" t="inlineStr">
        <is>
          <t>3</t>
        </is>
      </c>
      <c r="AN128" s="2" t="inlineStr">
        <is>
          <t/>
        </is>
      </c>
      <c r="AO128" t="inlineStr">
        <is>
          <t/>
        </is>
      </c>
      <c r="AP128" s="2" t="inlineStr">
        <is>
          <t>alimentation de secours|
alimentation électrique de secours</t>
        </is>
      </c>
      <c r="AQ128" s="2" t="inlineStr">
        <is>
          <t>3|
3</t>
        </is>
      </c>
      <c r="AR128" s="2" t="inlineStr">
        <is>
          <t xml:space="preserve">|
</t>
        </is>
      </c>
      <c r="AS128" t="inlineStr">
        <is>
          <t/>
        </is>
      </c>
      <c r="AT128" t="inlineStr">
        <is>
          <t/>
        </is>
      </c>
      <c r="AU128" t="inlineStr">
        <is>
          <t/>
        </is>
      </c>
      <c r="AV128" t="inlineStr">
        <is>
          <t/>
        </is>
      </c>
      <c r="AW128" t="inlineStr">
        <is>
          <t/>
        </is>
      </c>
      <c r="AX128" t="inlineStr">
        <is>
          <t/>
        </is>
      </c>
      <c r="AY128" t="inlineStr">
        <is>
          <t/>
        </is>
      </c>
      <c r="AZ128" t="inlineStr">
        <is>
          <t/>
        </is>
      </c>
      <c r="BA128" t="inlineStr">
        <is>
          <t/>
        </is>
      </c>
      <c r="BB128" t="inlineStr">
        <is>
          <t/>
        </is>
      </c>
      <c r="BC128" t="inlineStr">
        <is>
          <t/>
        </is>
      </c>
      <c r="BD128" t="inlineStr">
        <is>
          <t/>
        </is>
      </c>
      <c r="BE128" t="inlineStr">
        <is>
          <t/>
        </is>
      </c>
      <c r="BF128" t="inlineStr">
        <is>
          <t/>
        </is>
      </c>
      <c r="BG128" t="inlineStr">
        <is>
          <t/>
        </is>
      </c>
      <c r="BH128" t="inlineStr">
        <is>
          <t/>
        </is>
      </c>
      <c r="BI128" t="inlineStr">
        <is>
          <t/>
        </is>
      </c>
      <c r="BJ128" t="inlineStr">
        <is>
          <t/>
        </is>
      </c>
      <c r="BK128" t="inlineStr">
        <is>
          <t/>
        </is>
      </c>
      <c r="BL128" t="inlineStr">
        <is>
          <t/>
        </is>
      </c>
      <c r="BM128" t="inlineStr">
        <is>
          <t/>
        </is>
      </c>
      <c r="BN128" t="inlineStr">
        <is>
          <t/>
        </is>
      </c>
      <c r="BO128" t="inlineStr">
        <is>
          <t/>
        </is>
      </c>
      <c r="BP128" t="inlineStr">
        <is>
          <t/>
        </is>
      </c>
      <c r="BQ128" t="inlineStr">
        <is>
          <t/>
        </is>
      </c>
      <c r="BR128" t="inlineStr">
        <is>
          <t/>
        </is>
      </c>
      <c r="BS128" t="inlineStr">
        <is>
          <t/>
        </is>
      </c>
      <c r="BT128" t="inlineStr">
        <is>
          <t/>
        </is>
      </c>
      <c r="BU128" t="inlineStr">
        <is>
          <t/>
        </is>
      </c>
      <c r="BV128" s="2" t="inlineStr">
        <is>
          <t>BPS-systeem|
BPS</t>
        </is>
      </c>
      <c r="BW128" s="2" t="inlineStr">
        <is>
          <t>3|
3</t>
        </is>
      </c>
      <c r="BX128" s="2" t="inlineStr">
        <is>
          <t xml:space="preserve">|
</t>
        </is>
      </c>
      <c r="BY128" t="inlineStr">
        <is>
          <t/>
        </is>
      </c>
      <c r="BZ128" t="inlineStr">
        <is>
          <t/>
        </is>
      </c>
      <c r="CA128" t="inlineStr">
        <is>
          <t/>
        </is>
      </c>
      <c r="CB128" t="inlineStr">
        <is>
          <t/>
        </is>
      </c>
      <c r="CC128" t="inlineStr">
        <is>
          <t/>
        </is>
      </c>
      <c r="CD128" s="2" t="inlineStr">
        <is>
          <t>unidade de alimentação de reserva|
unidade de alimentação de segurança</t>
        </is>
      </c>
      <c r="CE128" s="2" t="inlineStr">
        <is>
          <t>3|
3</t>
        </is>
      </c>
      <c r="CF128" s="2" t="inlineStr">
        <is>
          <t xml:space="preserve">|
</t>
        </is>
      </c>
      <c r="CG128" t="inlineStr">
        <is>
          <t/>
        </is>
      </c>
      <c r="CH128" t="inlineStr">
        <is>
          <t/>
        </is>
      </c>
      <c r="CI128" t="inlineStr">
        <is>
          <t/>
        </is>
      </c>
      <c r="CJ128" t="inlineStr">
        <is>
          <t/>
        </is>
      </c>
      <c r="CK128" t="inlineStr">
        <is>
          <t/>
        </is>
      </c>
      <c r="CL128" t="inlineStr">
        <is>
          <t/>
        </is>
      </c>
      <c r="CM128" t="inlineStr">
        <is>
          <t/>
        </is>
      </c>
      <c r="CN128" t="inlineStr">
        <is>
          <t/>
        </is>
      </c>
      <c r="CO128" t="inlineStr">
        <is>
          <t/>
        </is>
      </c>
      <c r="CP128" t="inlineStr">
        <is>
          <t/>
        </is>
      </c>
      <c r="CQ128" t="inlineStr">
        <is>
          <t/>
        </is>
      </c>
      <c r="CR128" t="inlineStr">
        <is>
          <t/>
        </is>
      </c>
      <c r="CS128" t="inlineStr">
        <is>
          <t/>
        </is>
      </c>
      <c r="CT128" t="inlineStr">
        <is>
          <t/>
        </is>
      </c>
      <c r="CU128" t="inlineStr">
        <is>
          <t/>
        </is>
      </c>
      <c r="CV128" t="inlineStr">
        <is>
          <t/>
        </is>
      </c>
      <c r="CW128" t="inlineStr">
        <is>
          <t/>
        </is>
      </c>
    </row>
    <row r="129">
      <c r="A129" s="1" t="str">
        <f>HYPERLINK("https://iate.europa.eu/entry/result/895909/all", "895909")</f>
        <v>895909</v>
      </c>
      <c r="B129" t="inlineStr">
        <is>
          <t>ENVIRONMENT;ENERGY</t>
        </is>
      </c>
      <c r="C129" t="inlineStr">
        <is>
          <t>ENVIRONMENT;ENERGY</t>
        </is>
      </c>
      <c r="D129" t="inlineStr">
        <is>
          <t>yes</t>
        </is>
      </c>
      <c r="E129" t="inlineStr">
        <is>
          <t/>
        </is>
      </c>
      <c r="F129" s="2" t="inlineStr">
        <is>
          <t>крайно енергопотребление|
крайно потребление на енергия|
крайно енергийно потребление</t>
        </is>
      </c>
      <c r="G129" s="2" t="inlineStr">
        <is>
          <t>3|
3|
3</t>
        </is>
      </c>
      <c r="H129" s="2" t="inlineStr">
        <is>
          <t xml:space="preserve">|
|
</t>
        </is>
      </c>
      <c r="I129" t="inlineStr">
        <is>
          <t>включва цялото енергопотребление на крайните потребители</t>
        </is>
      </c>
      <c r="J129" s="2" t="inlineStr">
        <is>
          <t>konečná spotřeba energie</t>
        </is>
      </c>
      <c r="K129" s="2" t="inlineStr">
        <is>
          <t>3</t>
        </is>
      </c>
      <c r="L129" s="2" t="inlineStr">
        <is>
          <t/>
        </is>
      </c>
      <c r="M129" t="inlineStr">
        <is>
          <t>množství energie dodané ke konečnému spotřebiteli pro všechny typy využití energie</t>
        </is>
      </c>
      <c r="N129" s="2" t="inlineStr">
        <is>
          <t>endeligt energiforbrug|
slutenergiforbrug</t>
        </is>
      </c>
      <c r="O129" s="2" t="inlineStr">
        <is>
          <t>4|
4</t>
        </is>
      </c>
      <c r="P129" s="2" t="inlineStr">
        <is>
          <t xml:space="preserve">|
</t>
        </is>
      </c>
      <c r="Q129" t="inlineStr">
        <is>
          <t>det energiforbrug, der er leveret til slutbrugerne, dvs. private og offentlige erhverv samt husholdninger. Formålene med energianvendelsen er fremstilling af varer og tjenester, rumopvarmning, belysning og andet apparatforbrug samt transport. Hertil kommer forbrug til ikke-energiformål, dvs. smøring, rensning og bitumen (asfalt) til asfaltering. Energiforbrug i forb. med udvinding af energi, raffinering og konvertering er ikke inkluderet i endeligt energiforbrug. Afgrænsningen og opdelingen af endeligt energiforbrug følger IEA's og Eurostats retningslinjer. Herefter skal energiforbrug til transport på vej, bane, til søs, i luften og i rør - uanset forbruger - udskilles som en særlig hovedkategori. Det betyder, at energiforbrug i erhverv og husholdninger opgøres ekskl. forbrug til transportformål</t>
        </is>
      </c>
      <c r="R129" s="2" t="inlineStr">
        <is>
          <t>energetischer Endverbrauch|
Endenergieverbrauch|
EEV</t>
        </is>
      </c>
      <c r="S129" s="2" t="inlineStr">
        <is>
          <t>3|
3|
2</t>
        </is>
      </c>
      <c r="T129" s="2" t="inlineStr">
        <is>
          <t xml:space="preserve">|
|
</t>
        </is>
      </c>
      <c r="U129" t="inlineStr">
        <is>
          <t>die Energie, die am Ende der Energiewandlungskette in das Endgerät eingespeist wird, das die Energiedienstleistung &lt;a href="/entry/result/2210211/all" id="ENTRY_TO_ENTRY_CONVERTER" target="_blank"&gt;IATE:2210211&lt;/a&gt; erzeugt</t>
        </is>
      </c>
      <c r="V129" s="2" t="inlineStr">
        <is>
          <t>τελική κατανάλωση ενέργειας</t>
        </is>
      </c>
      <c r="W129" s="2" t="inlineStr">
        <is>
          <t>4</t>
        </is>
      </c>
      <c r="X129" s="2" t="inlineStr">
        <is>
          <t/>
        </is>
      </c>
      <c r="Y129" t="inlineStr">
        <is>
          <t>&lt;b&gt;Τελική κατανάλωση ενέργειας &lt;/b&gt;είναι η ενέργεια που καταναλώνεται στους τομείς των μεταφορών, της βιομηχανίας, του εμπορίου, της γεωργίας και των νοικοκυριών. Εξαιρείται η ενέργεια που παρέχεται στον τομέα της ενεργειακής μετατροπής και στις βιομηχανίες ενέργειας αυτές καθαυτές.</t>
        </is>
      </c>
      <c r="Z129" s="2" t="inlineStr">
        <is>
          <t>FEC|
final energy consumption</t>
        </is>
      </c>
      <c r="AA129" s="2" t="inlineStr">
        <is>
          <t>3|
3</t>
        </is>
      </c>
      <c r="AB129" s="2" t="inlineStr">
        <is>
          <t xml:space="preserve">|
</t>
        </is>
      </c>
      <c r="AC129" t="inlineStr">
        <is>
          <t>all energy supplied to industry, transport, households, services and agriculture</t>
        </is>
      </c>
      <c r="AD129" s="2" t="inlineStr">
        <is>
          <t>consumo energético final|
CEF|
consumo final de energía|
consumo de energía final</t>
        </is>
      </c>
      <c r="AE129" s="2" t="inlineStr">
        <is>
          <t>2|
3|
3|
4</t>
        </is>
      </c>
      <c r="AF129" s="2" t="inlineStr">
        <is>
          <t xml:space="preserve">|
|
|
</t>
        </is>
      </c>
      <c r="AG129" t="inlineStr">
        <is>
          <t>Toda la energía &lt;a href="/entry/result/1372453/all" id="ENTRY_TO_ENTRY_CONVERTER" target="_blank"&gt;IATE:1372453&lt;/a&gt; suministrada a la industria, el transporte, los hogares, los servicios y la agricultura (los consumidores finales &lt;a href="/entry/result/118754/all" id="ENTRY_TO_ENTRY_CONVERTER" target="_blank"&gt;IATE:118754&lt;/a&gt; de todos los sectores). No incluye los suministros al sector de transformación de la energía &lt;a href="/entry/result/1153667/all" id="ENTRY_TO_ENTRY_CONVERTER" target="_blank"&gt;IATE:1153667&lt;/a&gt; y a las industrias de la energía propiamente dichas.</t>
        </is>
      </c>
      <c r="AH129" s="2" t="inlineStr">
        <is>
          <t>lõppenergia tarbimine|
energia lõpptarbimine</t>
        </is>
      </c>
      <c r="AI129" s="2" t="inlineStr">
        <is>
          <t>3|
3</t>
        </is>
      </c>
      <c r="AJ129" s="2" t="inlineStr">
        <is>
          <t xml:space="preserve">|
</t>
        </is>
      </c>
      <c r="AK129" t="inlineStr">
        <is>
          <t>1. kogu energia, mis tarnitakse tööstus-, transpordi-, teenuste ja põllumajandussektorile ning kodumajapidamistele. Tarned energia muundamise sektorile ja energiatööstusele endale on välja arvatud&lt;br&gt;2. energia, mis on saadud ja tarbitud pärast kõiki vahepealseid muundamisi teisteks energialiikideks (elektrienergia, soojus, kütus). Lõpptarbimisse ei kuulu kütuse kasutamine mitteenergeetilisteks vajadusteks, elektrijaamade omatarve ega kadu. Energia lõpptarbimine = primaarenergia varustatus + muundatud energia tootmine - tarbimine muundamiseks teisteks energialiikideks - energiasektori omatarve - tarbimine tooraineks - kadu.</t>
        </is>
      </c>
      <c r="AL129" s="2" t="inlineStr">
        <is>
          <t>energian loppukäyttö|
energian loppukulutus</t>
        </is>
      </c>
      <c r="AM129" s="2" t="inlineStr">
        <is>
          <t>3|
3</t>
        </is>
      </c>
      <c r="AN129" s="2" t="inlineStr">
        <is>
          <t xml:space="preserve">|
</t>
        </is>
      </c>
      <c r="AO129" t="inlineStr">
        <is>
          <t>yritysten, kotitalouksien ja muiden kuluttajien käyttöön jäävä energiamäärä, joka eroaa kokonaiskulutuksesta sillä, että siitä on vähennetty energian siirto- ja muuntohäviöt</t>
        </is>
      </c>
      <c r="AP129" s="2" t="inlineStr">
        <is>
          <t>consommation d'énergie finale|
consommation finale d'énergie</t>
        </is>
      </c>
      <c r="AQ129" s="2" t="inlineStr">
        <is>
          <t>3|
3</t>
        </is>
      </c>
      <c r="AR129" s="2" t="inlineStr">
        <is>
          <t xml:space="preserve">|
</t>
        </is>
      </c>
      <c r="AS129" t="inlineStr">
        <is>
          <t>ensemble des quantités d'énergie à la disposition des différents secteurs utilisateurs finaux (industrie, transports, secteur résidentiel, secteur tertiaire et l'agriculture)</t>
        </is>
      </c>
      <c r="AT129" s="2" t="inlineStr">
        <is>
          <t>ídiú fuinnimh deiridh|
tomhaltas deiridh fuinnimh</t>
        </is>
      </c>
      <c r="AU129" s="2" t="inlineStr">
        <is>
          <t>4|
3</t>
        </is>
      </c>
      <c r="AV129" s="2" t="inlineStr">
        <is>
          <t xml:space="preserve">preferred|
</t>
        </is>
      </c>
      <c r="AW129" t="inlineStr">
        <is>
          <t/>
        </is>
      </c>
      <c r="AX129" s="2" t="inlineStr">
        <is>
          <t>potrošnja finalne energije|
potrošnja konačne energije</t>
        </is>
      </c>
      <c r="AY129" s="2" t="inlineStr">
        <is>
          <t>3|
3</t>
        </is>
      </c>
      <c r="AZ129" s="2" t="inlineStr">
        <is>
          <t xml:space="preserve">|
</t>
        </is>
      </c>
      <c r="BA129" t="inlineStr">
        <is>
          <t/>
        </is>
      </c>
      <c r="BB129" s="2" t="inlineStr">
        <is>
          <t>végsőenergia-fogyasztás|
végsőenergia-felhasználás</t>
        </is>
      </c>
      <c r="BC129" s="2" t="inlineStr">
        <is>
          <t>4|
3</t>
        </is>
      </c>
      <c r="BD129" s="2" t="inlineStr">
        <is>
          <t xml:space="preserve">|
</t>
        </is>
      </c>
      <c r="BE129" t="inlineStr">
        <is>
          <t>az ipar, a közlekedés, a háztartások, a szolgáltatások és a mezőgazdaság számára szolgáltatott energia, az energiaátalakítási ágazatnak és az energetikai iparnak szolgáltatott energiaszállítás kivételével</t>
        </is>
      </c>
      <c r="BF129" s="2" t="inlineStr">
        <is>
          <t>consumo di energia finale|
FEC</t>
        </is>
      </c>
      <c r="BG129" s="2" t="inlineStr">
        <is>
          <t>3|
3</t>
        </is>
      </c>
      <c r="BH129" s="2" t="inlineStr">
        <is>
          <t xml:space="preserve">|
</t>
        </is>
      </c>
      <c r="BI129" t="inlineStr">
        <is>
          <t>tutta l'energia fornita per l'industria, i trasporti, le famiglie, i servizi e l'agricoltura ad esclusione delle forniture al settore della trasformazione dell'energia e alle industrie energetiche stesse</t>
        </is>
      </c>
      <c r="BJ129" s="2" t="inlineStr">
        <is>
          <t>galutinės energijos vartojimas</t>
        </is>
      </c>
      <c r="BK129" s="2" t="inlineStr">
        <is>
          <t>3</t>
        </is>
      </c>
      <c r="BL129" s="2" t="inlineStr">
        <is>
          <t/>
        </is>
      </c>
      <c r="BM129" t="inlineStr">
        <is>
          <t>galutiniams vartotojams įvairiam vartojimui tiekiamos energijos suvartojimas</t>
        </is>
      </c>
      <c r="BN129" s="2" t="inlineStr">
        <is>
          <t>enerģijas galapatēriņš</t>
        </is>
      </c>
      <c r="BO129" s="2" t="inlineStr">
        <is>
          <t>3</t>
        </is>
      </c>
      <c r="BP129" s="2" t="inlineStr">
        <is>
          <t/>
        </is>
      </c>
      <c r="BQ129" t="inlineStr">
        <is>
          <t>galalietotāju veikta piegādātās enerģijas izlietošana pašu vajadzībām</t>
        </is>
      </c>
      <c r="BR129" s="2" t="inlineStr">
        <is>
          <t>konsum finali tal-enerġija</t>
        </is>
      </c>
      <c r="BS129" s="2" t="inlineStr">
        <is>
          <t>3</t>
        </is>
      </c>
      <c r="BT129" s="2" t="inlineStr">
        <is>
          <t/>
        </is>
      </c>
      <c r="BU129" t="inlineStr">
        <is>
          <t>l-enerġija fornuta lill-konsumatur finali għall-użi kollha tagħha. Dan jiġi kkalkulat bħala s-somma tal-konsum finali tal-enerġija mis-setturi kollha</t>
        </is>
      </c>
      <c r="BV129" s="2" t="inlineStr">
        <is>
          <t>finaal energieverbruik|
finale energievraag|
eindvraag naar energie|
eindenergieverbruik</t>
        </is>
      </c>
      <c r="BW129" s="2" t="inlineStr">
        <is>
          <t>3|
3|
3|
3</t>
        </is>
      </c>
      <c r="BX129" s="2" t="inlineStr">
        <is>
          <t xml:space="preserve">|
|
|
</t>
        </is>
      </c>
      <c r="BY129" t="inlineStr">
        <is>
          <t>hoeveelheid energie geleverd aan de eindsectoren van energie (industrie, vervoer, residentieel, landbouw, diensten en overige) die zelf nog onderverdeeld kunnen worden</t>
        </is>
      </c>
      <c r="BZ129" s="2" t="inlineStr">
        <is>
          <t>zużycie energii końcowej|
finalne zużycie energii</t>
        </is>
      </c>
      <c r="CA129" s="2" t="inlineStr">
        <is>
          <t>3|
2</t>
        </is>
      </c>
      <c r="CB129" s="2" t="inlineStr">
        <is>
          <t xml:space="preserve">preferred|
</t>
        </is>
      </c>
      <c r="CC129" t="inlineStr">
        <is>
          <t/>
        </is>
      </c>
      <c r="CD129" s="2" t="inlineStr">
        <is>
          <t>consumo final de energia|
consumo energético final|
CEF|
consumo de energia final</t>
        </is>
      </c>
      <c r="CE129" s="2" t="inlineStr">
        <is>
          <t>2|
2|
3|
3</t>
        </is>
      </c>
      <c r="CF129" s="2" t="inlineStr">
        <is>
          <t xml:space="preserve">|
|
|
</t>
        </is>
      </c>
      <c r="CG129" t="inlineStr">
        <is>
          <t>Energia consumida pelo utilizador final (indústria, transportes, famílias, serviços e agricultura).</t>
        </is>
      </c>
      <c r="CH129" s="2" t="inlineStr">
        <is>
          <t>consum de energie finală|
consum final de energie</t>
        </is>
      </c>
      <c r="CI129" s="2" t="inlineStr">
        <is>
          <t>3|
3</t>
        </is>
      </c>
      <c r="CJ129" s="2" t="inlineStr">
        <is>
          <t xml:space="preserve">|
</t>
        </is>
      </c>
      <c r="CK129" t="inlineStr">
        <is>
          <t>toată energia furnizată industriei, transporturilor, gospodăriilor, sectoarelor prestatoare de servicii şi agriculturii, exclusiv energia destinată sectorului de producere a energiei electrice şi termice şi acoperirii consumurilor proprii tehnologice din instalaţiile şi echipamentele aferente sectorului energetic</t>
        </is>
      </c>
      <c r="CL129" s="2" t="inlineStr">
        <is>
          <t>konečná energetická spotreba|
konečná spotreba energie</t>
        </is>
      </c>
      <c r="CM129" s="2" t="inlineStr">
        <is>
          <t>3|
3</t>
        </is>
      </c>
      <c r="CN129" s="2" t="inlineStr">
        <is>
          <t xml:space="preserve">|
</t>
        </is>
      </c>
      <c r="CO129" t="inlineStr">
        <is>
          <t>všetka energia dodaná konečným spotrebiteľom (v priemysle, v doprave, v domácnostiach a v iných sektoroch) pre všetky druhy energetických potrieb</t>
        </is>
      </c>
      <c r="CP129" s="2" t="inlineStr">
        <is>
          <t>poraba končne energije</t>
        </is>
      </c>
      <c r="CQ129" s="2" t="inlineStr">
        <is>
          <t>3</t>
        </is>
      </c>
      <c r="CR129" s="2" t="inlineStr">
        <is>
          <t/>
        </is>
      </c>
      <c r="CS129" t="inlineStr">
        <is>
          <t/>
        </is>
      </c>
      <c r="CT129" s="2" t="inlineStr">
        <is>
          <t>slutlig energianvändning</t>
        </is>
      </c>
      <c r="CU129" s="2" t="inlineStr">
        <is>
          <t>3</t>
        </is>
      </c>
      <c r="CV129" s="2" t="inlineStr">
        <is>
          <t/>
        </is>
      </c>
      <c r="CW129" t="inlineStr">
        <is>
          <t/>
        </is>
      </c>
    </row>
    <row r="130">
      <c r="A130" s="1" t="str">
        <f>HYPERLINK("https://iate.europa.eu/entry/result/1681264/all", "1681264")</f>
        <v>1681264</v>
      </c>
      <c r="B130" t="inlineStr">
        <is>
          <t>INDUSTRY</t>
        </is>
      </c>
      <c r="C130" t="inlineStr">
        <is>
          <t>INDUSTRY|electronics and electrical engineering|electrical engineering|electrical equipment|electricity storage device</t>
        </is>
      </c>
      <c r="D130" t="inlineStr">
        <is>
          <t>yes</t>
        </is>
      </c>
      <c r="E130" t="inlineStr">
        <is>
          <t/>
        </is>
      </c>
      <c r="F130" t="inlineStr">
        <is>
          <t/>
        </is>
      </c>
      <c r="G130" t="inlineStr">
        <is>
          <t/>
        </is>
      </c>
      <c r="H130" t="inlineStr">
        <is>
          <t/>
        </is>
      </c>
      <c r="I130" t="inlineStr">
        <is>
          <t/>
        </is>
      </c>
      <c r="J130" t="inlineStr">
        <is>
          <t/>
        </is>
      </c>
      <c r="K130" t="inlineStr">
        <is>
          <t/>
        </is>
      </c>
      <c r="L130" t="inlineStr">
        <is>
          <t/>
        </is>
      </c>
      <c r="M130" t="inlineStr">
        <is>
          <t/>
        </is>
      </c>
      <c r="N130" s="2" t="inlineStr">
        <is>
          <t>sekundærbatteri|
genopladeligt batteri</t>
        </is>
      </c>
      <c r="O130" s="2" t="inlineStr">
        <is>
          <t>3|
3</t>
        </is>
      </c>
      <c r="P130" s="2" t="inlineStr">
        <is>
          <t xml:space="preserve">|
</t>
        </is>
      </c>
      <c r="Q130" t="inlineStr">
        <is>
          <t/>
        </is>
      </c>
      <c r="R130" s="2" t="inlineStr">
        <is>
          <t>Sekundärbatterie|
wiederaufladbare Batterie</t>
        </is>
      </c>
      <c r="S130" s="2" t="inlineStr">
        <is>
          <t>3|
3</t>
        </is>
      </c>
      <c r="T130" s="2" t="inlineStr">
        <is>
          <t xml:space="preserve">|
</t>
        </is>
      </c>
      <c r="U130" t="inlineStr">
        <is>
          <t>Batterie, die für eine elektrische Wiederaufladung ausgelegt ist</t>
        </is>
      </c>
      <c r="V130" s="2" t="inlineStr">
        <is>
          <t>επαναφορτιζόμενος συσσωρευτής|
δευτερεύουσα μπαταρία</t>
        </is>
      </c>
      <c r="W130" s="2" t="inlineStr">
        <is>
          <t>3|
3</t>
        </is>
      </c>
      <c r="X130" s="2" t="inlineStr">
        <is>
          <t xml:space="preserve">|
</t>
        </is>
      </c>
      <c r="Y130" t="inlineStr">
        <is>
          <t/>
        </is>
      </c>
      <c r="Z130" s="2" t="inlineStr">
        <is>
          <t>rechargeable battery|
secondary battery</t>
        </is>
      </c>
      <c r="AA130" s="2" t="inlineStr">
        <is>
          <t>3|
3</t>
        </is>
      </c>
      <c r="AB130" s="2" t="inlineStr">
        <is>
          <t xml:space="preserve">|
</t>
        </is>
      </c>
      <c r="AC130" t="inlineStr">
        <is>
          <t>battery that is designed to be electrically
recharged</t>
        </is>
      </c>
      <c r="AD130" s="2" t="inlineStr">
        <is>
          <t>pila recargable|
batería secundaria|
batería recargable</t>
        </is>
      </c>
      <c r="AE130" s="2" t="inlineStr">
        <is>
          <t>3|
3|
3</t>
        </is>
      </c>
      <c r="AF130" s="2" t="inlineStr">
        <is>
          <t xml:space="preserve">|
|
</t>
        </is>
      </c>
      <c r="AG130" t="inlineStr">
        <is>
          <t>Pila o batería diseñada para recargarse eléctricamente.</t>
        </is>
      </c>
      <c r="AH130" s="2" t="inlineStr">
        <is>
          <t>aku</t>
        </is>
      </c>
      <c r="AI130" s="2" t="inlineStr">
        <is>
          <t>3</t>
        </is>
      </c>
      <c r="AJ130" s="2" t="inlineStr">
        <is>
          <t/>
        </is>
      </c>
      <c r="AK130" t="inlineStr">
        <is>
          <t>keemiline vooluallikas, mis on projekteeritud uuesti laadimiseks</t>
        </is>
      </c>
      <c r="AL130" s="2" t="inlineStr">
        <is>
          <t>sekundääriakku|
ladattava akku</t>
        </is>
      </c>
      <c r="AM130" s="2" t="inlineStr">
        <is>
          <t>3|
3</t>
        </is>
      </c>
      <c r="AN130" s="2" t="inlineStr">
        <is>
          <t xml:space="preserve">|
</t>
        </is>
      </c>
      <c r="AO130" t="inlineStr">
        <is>
          <t>akku, joka on suunniteltu uudelleenladattavaksi sähköisesti</t>
        </is>
      </c>
      <c r="AP130" s="2" t="inlineStr">
        <is>
          <t>pile rechargeable|
batterie rechargeable</t>
        </is>
      </c>
      <c r="AQ130" s="2" t="inlineStr">
        <is>
          <t>3|
3</t>
        </is>
      </c>
      <c r="AR130" s="2" t="inlineStr">
        <is>
          <t xml:space="preserve">|
</t>
        </is>
      </c>
      <c r="AS130" t="inlineStr">
        <is>
          <t>Un accumulateur est en principe toujours rechargeable.On parle de batterie rechargeable lorsque la recharge se fait facilement et rapidement ou lorsque l'appareil permet un nombre éle de cycles charge/décharge.La recherche s'oriente vers l'amélioration de l'aptitude à la recharge.</t>
        </is>
      </c>
      <c r="AT130" s="2" t="inlineStr">
        <is>
          <t>ceallra in-athluchtaithe</t>
        </is>
      </c>
      <c r="AU130" s="2" t="inlineStr">
        <is>
          <t>3</t>
        </is>
      </c>
      <c r="AV130" s="2" t="inlineStr">
        <is>
          <t/>
        </is>
      </c>
      <c r="AW130" t="inlineStr">
        <is>
          <t>ceallra
 a dheartar chun é a athluchtú go leictreach</t>
        </is>
      </c>
      <c r="AX130" t="inlineStr">
        <is>
          <t/>
        </is>
      </c>
      <c r="AY130" t="inlineStr">
        <is>
          <t/>
        </is>
      </c>
      <c r="AZ130" t="inlineStr">
        <is>
          <t/>
        </is>
      </c>
      <c r="BA130" t="inlineStr">
        <is>
          <t/>
        </is>
      </c>
      <c r="BB130" t="inlineStr">
        <is>
          <t/>
        </is>
      </c>
      <c r="BC130" t="inlineStr">
        <is>
          <t/>
        </is>
      </c>
      <c r="BD130" t="inlineStr">
        <is>
          <t/>
        </is>
      </c>
      <c r="BE130" t="inlineStr">
        <is>
          <t/>
        </is>
      </c>
      <c r="BF130" s="2" t="inlineStr">
        <is>
          <t>batteria ricaricabile</t>
        </is>
      </c>
      <c r="BG130" s="2" t="inlineStr">
        <is>
          <t>3</t>
        </is>
      </c>
      <c r="BH130" s="2" t="inlineStr">
        <is>
          <t/>
        </is>
      </c>
      <c r="BI130" t="inlineStr">
        <is>
          <t>batteria progettata per essere ricaricata elettricamente</t>
        </is>
      </c>
      <c r="BJ130" s="2" t="inlineStr">
        <is>
          <t>antrinė baterija|
įkraunamoji baterija</t>
        </is>
      </c>
      <c r="BK130" s="2" t="inlineStr">
        <is>
          <t>3|
3</t>
        </is>
      </c>
      <c r="BL130" s="2" t="inlineStr">
        <is>
          <t xml:space="preserve">|
</t>
        </is>
      </c>
      <c r="BM130" t="inlineStr">
        <is>
          <t>baterija, kurią išsikrovusią galima vėl krauti</t>
        </is>
      </c>
      <c r="BN130" s="2" t="inlineStr">
        <is>
          <t>sekundārā baterija|
atkārtoti uzlādējama baterija</t>
        </is>
      </c>
      <c r="BO130" s="2" t="inlineStr">
        <is>
          <t>3|
3</t>
        </is>
      </c>
      <c r="BP130" s="2" t="inlineStr">
        <is>
          <t xml:space="preserve">|
</t>
        </is>
      </c>
      <c r="BQ130" t="inlineStr">
        <is>
          <t>baterija, arī akumulators, ko ir paredzēts atkārtoti elektriski uzlādēt</t>
        </is>
      </c>
      <c r="BR130" s="2" t="inlineStr">
        <is>
          <t>batterija sekondarja|
batterija rikarikabbli</t>
        </is>
      </c>
      <c r="BS130" s="2" t="inlineStr">
        <is>
          <t>3|
3</t>
        </is>
      </c>
      <c r="BT130" s="2" t="inlineStr">
        <is>
          <t xml:space="preserve">|
</t>
        </is>
      </c>
      <c r="BU130" t="inlineStr">
        <is>
          <t>batterija li hija ddisinjata biex tiġi rikarikata b'mod elettriku</t>
        </is>
      </c>
      <c r="BV130" s="2" t="inlineStr">
        <is>
          <t>herlaadbare batterij|
oplaadbare batterij|
secundaire batterij</t>
        </is>
      </c>
      <c r="BW130" s="2" t="inlineStr">
        <is>
          <t>2|
3|
3</t>
        </is>
      </c>
      <c r="BX130" s="2" t="inlineStr">
        <is>
          <t xml:space="preserve">|
|
</t>
        </is>
      </c>
      <c r="BY130" t="inlineStr">
        <is>
          <t>"batterij die is ontworpen om elektrisch te worden opgeladen"</t>
        </is>
      </c>
      <c r="BZ130" s="2" t="inlineStr">
        <is>
          <t>bateria wielokrotnego ładowania|
bateria wtórna|
bateria nadająca się do powtórnego naładowania</t>
        </is>
      </c>
      <c r="CA130" s="2" t="inlineStr">
        <is>
          <t>3|
3|
3</t>
        </is>
      </c>
      <c r="CB130" s="2" t="inlineStr">
        <is>
          <t xml:space="preserve">|
|
</t>
        </is>
      </c>
      <c r="CC130" t="inlineStr">
        <is>
          <t>bateria, w której procesy chemiczne mogą być odwrócone poprzez mechanizm ładowania</t>
        </is>
      </c>
      <c r="CD130" s="2" t="inlineStr">
        <is>
          <t>bateria recarregável|
bateria secundária</t>
        </is>
      </c>
      <c r="CE130" s="2" t="inlineStr">
        <is>
          <t>3|
3</t>
        </is>
      </c>
      <c r="CF130" s="2" t="inlineStr">
        <is>
          <t xml:space="preserve">|
</t>
        </is>
      </c>
      <c r="CG130" t="inlineStr">
        <is>
          <t>Bateria concebida para ser recarregada eletricamente.</t>
        </is>
      </c>
      <c r="CH130" s="2" t="inlineStr">
        <is>
          <t>baterie secundară|
baterie reîncărcabilă</t>
        </is>
      </c>
      <c r="CI130" s="2" t="inlineStr">
        <is>
          <t>3|
3</t>
        </is>
      </c>
      <c r="CJ130" s="2" t="inlineStr">
        <is>
          <t xml:space="preserve">|
</t>
        </is>
      </c>
      <c r="CK130" t="inlineStr">
        <is>
          <t>baterie care este proiectată pentru a fi reîncărcată electric</t>
        </is>
      </c>
      <c r="CL130" t="inlineStr">
        <is>
          <t/>
        </is>
      </c>
      <c r="CM130" t="inlineStr">
        <is>
          <t/>
        </is>
      </c>
      <c r="CN130" t="inlineStr">
        <is>
          <t/>
        </is>
      </c>
      <c r="CO130" t="inlineStr">
        <is>
          <t/>
        </is>
      </c>
      <c r="CP130" s="2" t="inlineStr">
        <is>
          <t>baterija za večkratno uporabo|
polnilna baterija|
sekundarna baterija|
polnilna baterija</t>
        </is>
      </c>
      <c r="CQ130" s="2" t="inlineStr">
        <is>
          <t>3|
3|
3|
3</t>
        </is>
      </c>
      <c r="CR130" s="2" t="inlineStr">
        <is>
          <t xml:space="preserve">|
|
|
</t>
        </is>
      </c>
      <c r="CS130" t="inlineStr">
        <is>
          <t>baterija, ki je zasnovana za ponovno polnjenje z električno energijo</t>
        </is>
      </c>
      <c r="CT130" s="2" t="inlineStr">
        <is>
          <t>sekundärbatteri|
laddningsbart batteri</t>
        </is>
      </c>
      <c r="CU130" s="2" t="inlineStr">
        <is>
          <t>3|
3</t>
        </is>
      </c>
      <c r="CV130" s="2" t="inlineStr">
        <is>
          <t xml:space="preserve">|
</t>
        </is>
      </c>
      <c r="CW130" t="inlineStr">
        <is>
          <t>batteri som utformats för elektrisk uppladdning</t>
        </is>
      </c>
    </row>
    <row r="131">
      <c r="A131" s="1" t="str">
        <f>HYPERLINK("https://iate.europa.eu/entry/result/3588146/all", "3588146")</f>
        <v>3588146</v>
      </c>
      <c r="B131" t="inlineStr">
        <is>
          <t>ENVIRONMENT;ECONOMICS</t>
        </is>
      </c>
      <c r="C131" t="inlineStr">
        <is>
          <t>ENVIRONMENT|environmental policy|climate change policy;ECONOMICS|economic policy|economic policy|development policy|sustainable development;ENVIRONMENT|environmental policy|climate change policy|reduction of gas emissions</t>
        </is>
      </c>
      <c r="D131" t="inlineStr">
        <is>
          <t>yes</t>
        </is>
      </c>
      <c r="E131" t="inlineStr">
        <is>
          <t/>
        </is>
      </c>
      <c r="F131" s="2" t="inlineStr">
        <is>
          <t>неутрална по отношение на климата икономика</t>
        </is>
      </c>
      <c r="G131" s="2" t="inlineStr">
        <is>
          <t>4</t>
        </is>
      </c>
      <c r="H131" s="2" t="inlineStr">
        <is>
          <t/>
        </is>
      </c>
      <c r="I131" t="inlineStr">
        <is>
          <t>дейности на човека, в резултат на които няма нетен ефект върху климатичната система, като се балансират остатъчните емисии с премахване на емисиите (въглероден диоксид), както и отговорност за регионални или локални биогеофизични ефекти от дейностите на човека, които засягат повърхностния слой на албедо или локалния климат</t>
        </is>
      </c>
      <c r="J131" s="2" t="inlineStr">
        <is>
          <t>hospodářství pro nulové čisté emise skleníkových plynů|
klimaticky neutrální hospodářství|
hospodářství pro nulové čisté emise</t>
        </is>
      </c>
      <c r="K131" s="2" t="inlineStr">
        <is>
          <t>3|
4|
3</t>
        </is>
      </c>
      <c r="L131" s="2" t="inlineStr">
        <is>
          <t xml:space="preserve">|
|
</t>
        </is>
      </c>
      <c r="M131" t="inlineStr">
        <is>
          <t>lidská činnost, která nemá žádný čistý dopad na klimatický systém, a to vzhledem k dosažení rovnováhy mezi zbytkovými emisemi a pohlcenými emisemi (oxidu uhličitého), jakož i započítání regionálních nebo místních biogeofyzikálních vlivů lidské činnosti, které mají vliv na odrazivost zemského povrchu (albedo) nebo místní klima</t>
        </is>
      </c>
      <c r="N131" s="2" t="inlineStr">
        <is>
          <t>nettonulemissionsøkonomi|
klimaneutral økonomi|
nettonuløkonomi|
økonomi med nettonulemission af drivhusgasser|
økonomi med nettonulemissioner</t>
        </is>
      </c>
      <c r="O131" s="2" t="inlineStr">
        <is>
          <t>3|
3|
3|
3|
3</t>
        </is>
      </c>
      <c r="P131" s="2" t="inlineStr">
        <is>
          <t>admitted|
|
admitted|
|
admitted</t>
        </is>
      </c>
      <c r="Q131" t="inlineStr">
        <is>
          <t>økonomi, der skaber &lt;a href="https://iate.europa.eu/entry/result/3567524/da" target="_blank"&gt;nettonulemission af drivhusgasser&lt;/a&gt;</t>
        </is>
      </c>
      <c r="R131" s="2" t="inlineStr">
        <is>
          <t>klimaneutrale Wirtschaft</t>
        </is>
      </c>
      <c r="S131" s="2" t="inlineStr">
        <is>
          <t>4</t>
        </is>
      </c>
      <c r="T131" s="2" t="inlineStr">
        <is>
          <t/>
        </is>
      </c>
      <c r="U131" t="inlineStr">
        <is>
          <t>Tätigkeiten des Menschen, die keine Nettoauswirkungen auf das Klimasystem haben, indem Restemissionen mit der Beseitigung von Emissionen (Kohlendioxid) ausgeglichen werden und regionale oder lokale biogeophysikalische Auswirkungen von Tätigkeiten des Menschen, die die Bodenalbedo oder das lokale Klima beeinflussen, berücksichtigt werden</t>
        </is>
      </c>
      <c r="V131" s="2" t="inlineStr">
        <is>
          <t>οικονομία μηδενικών καθαρών εκπομπών|
οικονομία μηδενικών εκπομπών αερίων του θερμοκηπίου|
κλιματικά ουδέτερη οικονομία|
οικονομία μηδενικών καθαρών εκπομπών αερίων του θερμοκηπίου</t>
        </is>
      </c>
      <c r="W131" s="2" t="inlineStr">
        <is>
          <t>3|
4|
3|
2</t>
        </is>
      </c>
      <c r="X131" s="2" t="inlineStr">
        <is>
          <t>|
|
|
preferred</t>
        </is>
      </c>
      <c r="Y131" t="inlineStr">
        <is>
          <t>οικονομία που δημιουργεί &lt;a href="https://iate.europa.eu/entry/result/3567524/en-el" target="_blank"&gt;μηδενικές καθαρές εκπομπές αερίων του θερμοκηπίου&lt;/a&gt;</t>
        </is>
      </c>
      <c r="Z131" s="2" t="inlineStr">
        <is>
          <t>climate-neutral economy|
net-zero economy|
net-zero-greenhouse gas emissions economy|
net zero emissions economy|
net-zero greenhouse gas economy|
net-zero greenhouse gas emissions economy|
climate neutrality economy</t>
        </is>
      </c>
      <c r="AA131" s="2" t="inlineStr">
        <is>
          <t>3|
3|
1|
3|
3|
4|
4</t>
        </is>
      </c>
      <c r="AB131" s="2" t="inlineStr">
        <is>
          <t xml:space="preserve">|
admitted|
|
admitted|
|
|
</t>
        </is>
      </c>
      <c r="AC131" t="inlineStr">
        <is>
          <t>economy whose greenhouse gas emissions are net-zero</t>
        </is>
      </c>
      <c r="AD131" s="2" t="inlineStr">
        <is>
          <t>economía climáticamente neutra|
economía con cero emisiones netas de gases de efecto invernadero|
economía de cero emisiones netas</t>
        </is>
      </c>
      <c r="AE131" s="2" t="inlineStr">
        <is>
          <t>3|
3|
3</t>
        </is>
      </c>
      <c r="AF131" s="2" t="inlineStr">
        <is>
          <t xml:space="preserve">|
|
</t>
        </is>
      </c>
      <c r="AG131" t="inlineStr">
        <is>
          <t>Economía con &lt;a href="https://iate.europa.eu/entry/result/3567524/es" target="_blank"&gt;cero emisiones netas de gases de efecto invernadero&lt;/a&gt;.</t>
        </is>
      </c>
      <c r="AH131" s="2" t="inlineStr">
        <is>
          <t>kasvuhoonegaaside nullnetoheitega majandus|
kliimaneutraalne majandus</t>
        </is>
      </c>
      <c r="AI131" s="2" t="inlineStr">
        <is>
          <t>3|
4</t>
        </is>
      </c>
      <c r="AJ131" s="2" t="inlineStr">
        <is>
          <t xml:space="preserve">|
</t>
        </is>
      </c>
      <c r="AK131" t="inlineStr">
        <is>
          <t>nullilähedasi kasvuhoonegaaside heitkoguseid tekitav majandus</t>
        </is>
      </c>
      <c r="AL131" s="2" t="inlineStr">
        <is>
          <t>kasvihuonekaasupäästöjen osalta neutraali talous|
ilmastoneutraali talous</t>
        </is>
      </c>
      <c r="AM131" s="2" t="inlineStr">
        <is>
          <t>3|
3</t>
        </is>
      </c>
      <c r="AN131" s="2" t="inlineStr">
        <is>
          <t xml:space="preserve">|
</t>
        </is>
      </c>
      <c r="AO131" t="inlineStr">
        <is>
          <t>kasvihuonekaasupäästöjen osalta neutraali talous</t>
        </is>
      </c>
      <c r="AP131" s="2" t="inlineStr">
        <is>
          <t>économie à zéro émission nette|
économie à zéro émission nette de gaz à effet de serre|
économie neutre pour le climat|
économie à zéro émission nette de GES</t>
        </is>
      </c>
      <c r="AQ131" s="2" t="inlineStr">
        <is>
          <t>4|
3|
3|
3</t>
        </is>
      </c>
      <c r="AR131" s="2" t="inlineStr">
        <is>
          <t xml:space="preserve">|
|
|
</t>
        </is>
      </c>
      <c r="AS131" t="inlineStr">
        <is>
          <t>économie dont les activités respectent un &lt;a href="https://iate.europa.eu/entry/result/3567524/fr" target="_blank"&gt;bilan neutre d'émissions de gaz à effet de serre&lt;/a&gt;</t>
        </is>
      </c>
      <c r="AT131" s="2" t="inlineStr">
        <is>
          <t>geilleagar aeráidneodrach</t>
        </is>
      </c>
      <c r="AU131" s="2" t="inlineStr">
        <is>
          <t>3</t>
        </is>
      </c>
      <c r="AV131" s="2" t="inlineStr">
        <is>
          <t/>
        </is>
      </c>
      <c r="AW131" t="inlineStr">
        <is>
          <t/>
        </is>
      </c>
      <c r="AX131" s="2" t="inlineStr">
        <is>
          <t>gospodarstvo s nultim neto emisijama|
gospodarstvo s nultom neto stopom emisija stakleničkih plinova|
klimatski neutralno gospodarstvo</t>
        </is>
      </c>
      <c r="AY131" s="2" t="inlineStr">
        <is>
          <t>3|
3|
3</t>
        </is>
      </c>
      <c r="AZ131" s="2" t="inlineStr">
        <is>
          <t xml:space="preserve">|
|
</t>
        </is>
      </c>
      <c r="BA131" t="inlineStr">
        <is>
          <t>ljudske aktivnosti koje ne utječu na klimatski sustav zbog uspostavljene ravnoteže između viška emisija (ugljičnog dioksida) i njihovog uklanjanja, s regionalnim ili lokalnim geofizičkim utjecajem na ljudske aktivnosti koje utječu na površinski albedo ili lokalnu klimu</t>
        </is>
      </c>
      <c r="BB131" s="2" t="inlineStr">
        <is>
          <t>klímasemleges gazdaság|
nulla nettó üvegházhatásúgáz-kibocsátású gazdaság</t>
        </is>
      </c>
      <c r="BC131" s="2" t="inlineStr">
        <is>
          <t>3|
3</t>
        </is>
      </c>
      <c r="BD131" s="2" t="inlineStr">
        <is>
          <t xml:space="preserve">|
</t>
        </is>
      </c>
      <c r="BE131" t="inlineStr">
        <is>
          <t>olyan gazdaság, amellyel költséghatékony módon és szociálisan méltányos átállás révén teljesíthető a nulla nettó üvegházhatásúgáz-kibocsátás</t>
        </is>
      </c>
      <c r="BF131" s="2" t="inlineStr">
        <is>
          <t>economia climaticamente neutra</t>
        </is>
      </c>
      <c r="BG131" s="2" t="inlineStr">
        <is>
          <t>4</t>
        </is>
      </c>
      <c r="BH131" s="2" t="inlineStr">
        <is>
          <t/>
        </is>
      </c>
      <c r="BI131" t="inlineStr">
        <is>
          <t>attività umane che hanno un impatto netto pari a zero sul sistema climatico, bilanciando le emissioni residue con la rimozione delle emissioni (anidride carbonica) e tenendo conto degli effetti biogeofisici regionali o locali delle attività umane che influenzano l’albedo di superficie o il clima locale</t>
        </is>
      </c>
      <c r="BJ131" s="2" t="inlineStr">
        <is>
          <t>neutralaus poveikio klimatui ekonomika|
neutralizuoto poveikio klimatui ekonomika|
neutralizuoto ŠESD poveikio ekonomika</t>
        </is>
      </c>
      <c r="BK131" s="2" t="inlineStr">
        <is>
          <t>3|
3|
3</t>
        </is>
      </c>
      <c r="BL131" s="2" t="inlineStr">
        <is>
          <t xml:space="preserve">|
|
</t>
        </is>
      </c>
      <c r="BM131" t="inlineStr">
        <is>
          <t>žmonių veikla nedaroma reikšmingo poveikio klimato sistemai, kartu derinant išmetamą teršalų kiekį ir absorbuojamą (anglies dioksido) kiekį, taip pat paaiškinant regionininius ar vietos lygmens žmonių veiklos biologinius ir geofizinius veiksnius, turinčius įtakos paviršiaus albedui ar vietos klimatui</t>
        </is>
      </c>
      <c r="BN131" s="2" t="inlineStr">
        <is>
          <t>klimatneitrāla ekonomika|
neto nulles emisiju ekonomika</t>
        </is>
      </c>
      <c r="BO131" s="2" t="inlineStr">
        <is>
          <t>4|
3</t>
        </is>
      </c>
      <c r="BP131" s="2" t="inlineStr">
        <is>
          <t xml:space="preserve">|
</t>
        </is>
      </c>
      <c r="BQ131" t="inlineStr">
        <is>
          <t>cilvēka
 darbības, kurām nav galīgās ietekmes uz klimata sistēmu, līdzsvarojot
 atlikušās emisijas ar emisiju (oglekļa dioksīda) likvidēšanu, kā arī radot
 cilvēka darbību reģionālu vai vietēju bioģeofizikālo ietekmi, kas skar
 virsmas albedo vai vietējo klimatu</t>
        </is>
      </c>
      <c r="BR131" s="2" t="inlineStr">
        <is>
          <t>ekonomija newtrali għall-klima</t>
        </is>
      </c>
      <c r="BS131" s="2" t="inlineStr">
        <is>
          <t>4</t>
        </is>
      </c>
      <c r="BT131" s="2" t="inlineStr">
        <is>
          <t/>
        </is>
      </c>
      <c r="BU131" t="inlineStr">
        <is>
          <t>attivitajiet tal-bniedem li jirriżultaw fl-ebda effett nett fuq is-sistema tal-klima billi jibbilanċjaw emissjonijiet residwali ma' tneħħija tal-emissjoni (diossidu tal-karbonju) kif ukoll jiġu kkunsidrati għal effetti bioġeofiżiċi reġjonali jew lokali ta' attivitajiet tal-bniedem li jaffettwaw l-albedo tas-superfiċje jew il-klima lokali</t>
        </is>
      </c>
      <c r="BV131" s="2" t="inlineStr">
        <is>
          <t>nettonuleconomie|
economie met een nettonuluitstoot van broeikasgassen|
klimaatneutrale economie|
netto-emissievrije economie|
broeikasgasneutrale economie</t>
        </is>
      </c>
      <c r="BW131" s="2" t="inlineStr">
        <is>
          <t>3|
3|
3|
2|
3</t>
        </is>
      </c>
      <c r="BX131" s="2" t="inlineStr">
        <is>
          <t xml:space="preserve">|
|
|
|
</t>
        </is>
      </c>
      <c r="BY131" t="inlineStr">
        <is>
          <t>menselijke activiteiten die niet resulteren in een netto-effect op het klimaatsysteem dankzij een evenwicht tussen residuele emissies en de verwijdering van kooldioxide-emissies, en door regionale of lokale biogeofysische effecten van menselijke activiteiten die van invloed zijn op het oppervlakte-albedo of het lokale klimaat aan te pakken</t>
        </is>
      </c>
      <c r="BZ131" s="2" t="inlineStr">
        <is>
          <t>gospodarka neutralna emisyjnie|
gospodarka neutralna dla klimatu|
gospodarka o zerowej emisji gazów cieplarnianych netto|
gospodarka o zerowej emisji netto</t>
        </is>
      </c>
      <c r="CA131" s="2" t="inlineStr">
        <is>
          <t>3|
3|
3|
2</t>
        </is>
      </c>
      <c r="CB131" s="2" t="inlineStr">
        <is>
          <t xml:space="preserve">|
|
|
</t>
        </is>
      </c>
      <c r="CC131" t="inlineStr">
        <is>
          <t>gospodarka o zerowej emisji gazów cieplarnianych netto</t>
        </is>
      </c>
      <c r="CD131" s="2" t="inlineStr">
        <is>
          <t>economia com impacto neutro no clima|
economia com emissões líquidas nulas de gases com efeito de estufa</t>
        </is>
      </c>
      <c r="CE131" s="2" t="inlineStr">
        <is>
          <t>4|
3</t>
        </is>
      </c>
      <c r="CF131" s="2" t="inlineStr">
        <is>
          <t xml:space="preserve">|
</t>
        </is>
      </c>
      <c r="CG131" t="inlineStr">
        <is>
          <t>Economia com emissões líquidas nulas de gases com efeito de estufa.</t>
        </is>
      </c>
      <c r="CH131" s="2" t="inlineStr">
        <is>
          <t>economie neutră din punct de vedere climatic|
economie neutră din punctul de vedere al impactului asupra climei|
economie neutră climatic</t>
        </is>
      </c>
      <c r="CI131" s="2" t="inlineStr">
        <is>
          <t>3|
3|
4</t>
        </is>
      </c>
      <c r="CJ131" s="2" t="inlineStr">
        <is>
          <t xml:space="preserve">|
|
</t>
        </is>
      </c>
      <c r="CK131" t="inlineStr">
        <is>
          <t>activități umane care au ca rezultat un efect net nul asupra sistemului climatic, prin echilibrarea emisiilor reziduale cu eliminarea emisiilor (dioxid de carbon) precum și ținând cont de efectele biogeofizice regionale sau locale ale activităților umane care afectează albedoul sau clima locală</t>
        </is>
      </c>
      <c r="CL131" s="2" t="inlineStr">
        <is>
          <t>emisne neutrálne hospodárstvo|
klimaticky neutrálne hospodárstvo</t>
        </is>
      </c>
      <c r="CM131" s="2" t="inlineStr">
        <is>
          <t>3|
4</t>
        </is>
      </c>
      <c r="CN131" s="2" t="inlineStr">
        <is>
          <t xml:space="preserve">|
</t>
        </is>
      </c>
      <c r="CO131" t="inlineStr">
        <is>
          <t>ľudské činnosti, ktoré nevedú k žiademu čistému vplyvu na klimatický‎ systém tým, že vyvažujú zvyškové emisie elimináciou emisií (oxidu uhličitého) a tým, že zohľadňujú regionálne alebo miestne biofyzikálne vplyvy ľudskej činnosti, ktoré ovplyvňujú albedo povrchu alebo miestnu klímu</t>
        </is>
      </c>
      <c r="CP131" s="2" t="inlineStr">
        <is>
          <t>podnebno nevtralno gospodarstvo|
gospodarstvo z neto ničelnimi emisijami toplogrednih plinov</t>
        </is>
      </c>
      <c r="CQ131" s="2" t="inlineStr">
        <is>
          <t>3|
3</t>
        </is>
      </c>
      <c r="CR131" s="2" t="inlineStr">
        <is>
          <t xml:space="preserve">|
</t>
        </is>
      </c>
      <c r="CS131" t="inlineStr">
        <is>
          <t>človeške
 dejavnosti, ki zaradi uravnavanja viška emisij (ogljikovega dioksida) z
 njihovim odstranjevanjem ne vplivajo na podnebni sistem, pri čemer upoštevajo
 tudi regionalne ali lokalne biogeofizične učinke človeških dejavnosti,, ki
 vplivajo na površinsko odbojnost ali lokalno podnebje</t>
        </is>
      </c>
      <c r="CT131" s="2" t="inlineStr">
        <is>
          <t>klimatneutral ekonomi</t>
        </is>
      </c>
      <c r="CU131" s="2" t="inlineStr">
        <is>
          <t>4</t>
        </is>
      </c>
      <c r="CV131" s="2" t="inlineStr">
        <is>
          <t/>
        </is>
      </c>
      <c r="CW131" t="inlineStr">
        <is>
          <t>ekonomi som leder till &lt;a href="https://iate.europa.eu/entry/result/3567524" target="_blank"&gt;nettonollutsläpp av växthusgaser&lt;/a&gt;</t>
        </is>
      </c>
    </row>
    <row r="132">
      <c r="A132" s="1" t="str">
        <f>HYPERLINK("https://iate.europa.eu/entry/result/3506429/all", "3506429")</f>
        <v>3506429</v>
      </c>
      <c r="B132" t="inlineStr">
        <is>
          <t>ENVIRONMENT;ENERGY</t>
        </is>
      </c>
      <c r="C132" t="inlineStr">
        <is>
          <t>ENVIRONMENT|deterioration of the environment|nuisance|pollutant|atmospheric pollutant|greenhouse gas;ENVIRONMENT|deterioration of the environment|pollution|atmospheric pollution|greenhouse effect;ENVIRONMENT|environmental policy|climate change policy;ENVIRONMENT|environmental policy|environmental policy;ENERGY|soft energy|soft energy|renewable energy</t>
        </is>
      </c>
      <c r="D132" t="inlineStr">
        <is>
          <t>yes</t>
        </is>
      </c>
      <c r="E132" t="inlineStr">
        <is>
          <t/>
        </is>
      </c>
      <c r="F132" t="inlineStr">
        <is>
          <t/>
        </is>
      </c>
      <c r="G132" t="inlineStr">
        <is>
          <t/>
        </is>
      </c>
      <c r="H132" t="inlineStr">
        <is>
          <t/>
        </is>
      </c>
      <c r="I132" t="inlineStr">
        <is>
          <t/>
        </is>
      </c>
      <c r="J132" t="inlineStr">
        <is>
          <t/>
        </is>
      </c>
      <c r="K132" t="inlineStr">
        <is>
          <t/>
        </is>
      </c>
      <c r="L132" t="inlineStr">
        <is>
          <t/>
        </is>
      </c>
      <c r="M132" t="inlineStr">
        <is>
          <t/>
        </is>
      </c>
      <c r="N132" t="inlineStr">
        <is>
          <t/>
        </is>
      </c>
      <c r="O132" t="inlineStr">
        <is>
          <t/>
        </is>
      </c>
      <c r="P132" t="inlineStr">
        <is>
          <t/>
        </is>
      </c>
      <c r="Q132" t="inlineStr">
        <is>
          <t/>
        </is>
      </c>
      <c r="R132" s="2" t="inlineStr">
        <is>
          <t>Standardwert</t>
        </is>
      </c>
      <c r="S132" s="2" t="inlineStr">
        <is>
          <t>3</t>
        </is>
      </c>
      <c r="T132" s="2" t="inlineStr">
        <is>
          <t/>
        </is>
      </c>
      <c r="U132" t="inlineStr">
        <is>
          <t>von einem typischen Wert durch Anwendung vorab festgelegter Faktoren abgeleiteter Wert, der unter in dieser Richtlinie festgelegten Bedingungen anstelle eines tatsächlichen Werts verwendet werden kann</t>
        </is>
      </c>
      <c r="V132" s="2" t="inlineStr">
        <is>
          <t>προκαθορισμένη τιμή</t>
        </is>
      </c>
      <c r="W132" s="2" t="inlineStr">
        <is>
          <t>2</t>
        </is>
      </c>
      <c r="X132" s="2" t="inlineStr">
        <is>
          <t/>
        </is>
      </c>
      <c r="Y132" t="inlineStr">
        <is>
          <t>τιμή η οποία προκύπτει βάσει τυπικής τιμής με την εφαρμογή προκαθορισμένων παραγόντων και η οποία, υπό συνθήκες που καθορίζονται στην παρούσα οδηγία, μπορεί να χρησιμοποιείται αντί της πραγματικής τιμής</t>
        </is>
      </c>
      <c r="Z132" s="2" t="inlineStr">
        <is>
          <t>default value</t>
        </is>
      </c>
      <c r="AA132" s="2" t="inlineStr">
        <is>
          <t>3</t>
        </is>
      </c>
      <c r="AB132" s="2" t="inlineStr">
        <is>
          <t/>
        </is>
      </c>
      <c r="AC132" t="inlineStr">
        <is>
          <t>value derived from a &lt;a href="https://iate.europa.eu/entry/result/3506433/en" target="_blank"&gt;&lt;i&gt;typical value&lt;/i&gt;&lt;/a&gt; by the application of pre-determined factors and that may, in circumstances specified in the EU Directive on the promotion of the use of energy from renewable sources, be used in place of an &lt;a href="https://iate.europa.eu/entry/result/3506435/en" target="_blank"&gt;&lt;i&gt;actual value&lt;/i&gt;&lt;/a&gt;</t>
        </is>
      </c>
      <c r="AD132" s="2" t="inlineStr">
        <is>
          <t>valor por defecto</t>
        </is>
      </c>
      <c r="AE132" s="2" t="inlineStr">
        <is>
          <t>3</t>
        </is>
      </c>
      <c r="AF132" s="2" t="inlineStr">
        <is>
          <t/>
        </is>
      </c>
      <c r="AG132" t="inlineStr">
        <is>
          <t>Valor derivado de un &lt;a href="https://iate.europa.eu/entry/result/3506433/es" target="_blank"&gt;valor típico&lt;/a&gt; mediante la aplicación de factores 
predeterminados y que, en determinadas circunstancias especificadas en 
la Directiva relativa al fomento del uso de energía procedente de fuentes renovables, puede utilizarse en lugar de un &lt;a href="https://iate.europa.eu/entry/result/3506435/es" target="_blank"&gt;valor real&lt;/a&gt;.</t>
        </is>
      </c>
      <c r="AH132" s="2" t="inlineStr">
        <is>
          <t>vaikeväärtus|
standardväärtus</t>
        </is>
      </c>
      <c r="AI132" s="2" t="inlineStr">
        <is>
          <t>3|
3</t>
        </is>
      </c>
      <c r="AJ132" s="2" t="inlineStr">
        <is>
          <t xml:space="preserve">|
</t>
        </is>
      </c>
      <c r="AK132" t="inlineStr">
        <is>
          <t>tüüpilisest väärtusest eelnevalt kindlaksmääratud tegurite abil tuletatud väärtus, mida võib käesolevas direktiivis kindlaks määratud tingimustel kasutada tegeliku väärtuse asemel</t>
        </is>
      </c>
      <c r="AL132" s="2" t="inlineStr">
        <is>
          <t>oletusarvo</t>
        </is>
      </c>
      <c r="AM132" s="2" t="inlineStr">
        <is>
          <t>3</t>
        </is>
      </c>
      <c r="AN132" s="2" t="inlineStr">
        <is>
          <t/>
        </is>
      </c>
      <c r="AO132" t="inlineStr">
        <is>
          <t>&lt;a href="https://iate.europa.eu/entry/result/3506433/fi" target="_blank"&gt;tyypillisestä arvosta&lt;/a&gt; ennalta määritettyjen tekijöiden avulla johdettu arvo, jota voidaan tässä direktiivissä määritellyissä olosuhteissa käyttää &lt;a href="https://iate.europa.eu/entry/result/3506435/fi" target="_blank"&gt;todellisen arvon&lt;/a&gt; sijasta</t>
        </is>
      </c>
      <c r="AP132" s="2" t="inlineStr">
        <is>
          <t>valeur par défaut</t>
        </is>
      </c>
      <c r="AQ132" s="2" t="inlineStr">
        <is>
          <t>3</t>
        </is>
      </c>
      <c r="AR132" s="2" t="inlineStr">
        <is>
          <t/>
        </is>
      </c>
      <c r="AS132" t="inlineStr">
        <is>
          <t>valeur établie à partir d’une valeur type compte tenu de facteurs préétablis et pouvant, dans des conditions précisées dans la présente directive, être utilisée à la place de la valeur réelle</t>
        </is>
      </c>
      <c r="AT132" t="inlineStr">
        <is>
          <t/>
        </is>
      </c>
      <c r="AU132" t="inlineStr">
        <is>
          <t/>
        </is>
      </c>
      <c r="AV132" t="inlineStr">
        <is>
          <t/>
        </is>
      </c>
      <c r="AW132" t="inlineStr">
        <is>
          <t/>
        </is>
      </c>
      <c r="AX132" t="inlineStr">
        <is>
          <t/>
        </is>
      </c>
      <c r="AY132" t="inlineStr">
        <is>
          <t/>
        </is>
      </c>
      <c r="AZ132" t="inlineStr">
        <is>
          <t/>
        </is>
      </c>
      <c r="BA132" t="inlineStr">
        <is>
          <t/>
        </is>
      </c>
      <c r="BB132" s="2" t="inlineStr">
        <is>
          <t>alapértelmezett érték</t>
        </is>
      </c>
      <c r="BC132" s="2" t="inlineStr">
        <is>
          <t>4</t>
        </is>
      </c>
      <c r="BD132" s="2" t="inlineStr">
        <is>
          <t/>
        </is>
      </c>
      <c r="BE132" t="inlineStr">
        <is>
          <t>A jellemző értékből ( &lt;a href="/entry/result/3506433/all" id="ENTRY_TO_ENTRY_CONVERTER" target="_blank"&gt;IATE:3506433&lt;/a&gt; ) előre meghatározott tényezők alkalmazásával származtatott érték, amely az ebben az irányelvben megállapított feltételek mellett a tényleges érték helyett alkalmazható.</t>
        </is>
      </c>
      <c r="BF132" s="2" t="inlineStr">
        <is>
          <t>valore standard</t>
        </is>
      </c>
      <c r="BG132" s="2" t="inlineStr">
        <is>
          <t>3</t>
        </is>
      </c>
      <c r="BH132" s="2" t="inlineStr">
        <is>
          <t/>
        </is>
      </c>
      <c r="BI132" t="inlineStr">
        <is>
          <t>valore stabilito a partire da un &lt;a href="https://iate.europa.eu/entry/result/3506433/en-it" target="_blank"&gt;valore tipico&lt;/a&gt; applicando fattori 
predeterminati e che, in circostanze definite dalla direttiva sulla promozione dell'uso dell'energia da fonti rinnovabili, 
può essere utilizzato al posto di un &lt;a href="https://iate.europa.eu/entry/result/3506435/en" target="_blank"&gt;valore reale&lt;/a&gt;</t>
        </is>
      </c>
      <c r="BJ132" s="2" t="inlineStr">
        <is>
          <t>numatytoji vertė</t>
        </is>
      </c>
      <c r="BK132" s="2" t="inlineStr">
        <is>
          <t>3</t>
        </is>
      </c>
      <c r="BL132" s="2" t="inlineStr">
        <is>
          <t/>
        </is>
      </c>
      <c r="BM132" t="inlineStr">
        <is>
          <t>naudojant tipinę vertę ir naudojantis iš anksto nustatytais veiksniais nustatoma vertė, kuri Direktyvoje dėl skatinimo naudoti atsinaujinančiųjų išteklių energiją nustatytomis aplinkybėmis gali būti naudojama vietoj faktinės vertės</t>
        </is>
      </c>
      <c r="BN132" s="2" t="inlineStr">
        <is>
          <t>noklusējuma vērtība|
standartvērtība</t>
        </is>
      </c>
      <c r="BO132" s="2" t="inlineStr">
        <is>
          <t>2|
2</t>
        </is>
      </c>
      <c r="BP132" s="2" t="inlineStr">
        <is>
          <t xml:space="preserve">preferred|
</t>
        </is>
      </c>
      <c r="BQ132" t="inlineStr">
        <is>
          <t>vērtība, kas iegūta no tipiskās vērtības, piemērojot iepriekš noteiktus koeficientus, un ko Direktīvā par no atjaunojamajiem energoresursiem iegūtas enerģijas izmantošanas veicināšanu var izmantot faktiskās vērtības vietā</t>
        </is>
      </c>
      <c r="BR132" t="inlineStr">
        <is>
          <t/>
        </is>
      </c>
      <c r="BS132" t="inlineStr">
        <is>
          <t/>
        </is>
      </c>
      <c r="BT132" t="inlineStr">
        <is>
          <t/>
        </is>
      </c>
      <c r="BU132" t="inlineStr">
        <is>
          <t/>
        </is>
      </c>
      <c r="BV132" t="inlineStr">
        <is>
          <t/>
        </is>
      </c>
      <c r="BW132" t="inlineStr">
        <is>
          <t/>
        </is>
      </c>
      <c r="BX132" t="inlineStr">
        <is>
          <t/>
        </is>
      </c>
      <c r="BY132" t="inlineStr">
        <is>
          <t/>
        </is>
      </c>
      <c r="BZ132" s="2" t="inlineStr">
        <is>
          <t>wartość standardowa</t>
        </is>
      </c>
      <c r="CA132" s="2" t="inlineStr">
        <is>
          <t>3</t>
        </is>
      </c>
      <c r="CB132" s="2" t="inlineStr">
        <is>
          <t/>
        </is>
      </c>
      <c r="CC132" t="inlineStr">
        <is>
          <t>wartość wyprowadzoną z wartości typowej przy zastosowaniu określonych z góry czynników, która może być stosowana zamiast wartości rzeczywistej w pewnych okolicznościach określonych w przepisach</t>
        </is>
      </c>
      <c r="CD132" t="inlineStr">
        <is>
          <t/>
        </is>
      </c>
      <c r="CE132" t="inlineStr">
        <is>
          <t/>
        </is>
      </c>
      <c r="CF132" t="inlineStr">
        <is>
          <t/>
        </is>
      </c>
      <c r="CG132" t="inlineStr">
        <is>
          <t/>
        </is>
      </c>
      <c r="CH132" t="inlineStr">
        <is>
          <t/>
        </is>
      </c>
      <c r="CI132" t="inlineStr">
        <is>
          <t/>
        </is>
      </c>
      <c r="CJ132" t="inlineStr">
        <is>
          <t/>
        </is>
      </c>
      <c r="CK132" t="inlineStr">
        <is>
          <t/>
        </is>
      </c>
      <c r="CL132" t="inlineStr">
        <is>
          <t/>
        </is>
      </c>
      <c r="CM132" t="inlineStr">
        <is>
          <t/>
        </is>
      </c>
      <c r="CN132" t="inlineStr">
        <is>
          <t/>
        </is>
      </c>
      <c r="CO132" t="inlineStr">
        <is>
          <t/>
        </is>
      </c>
      <c r="CP132" s="2" t="inlineStr">
        <is>
          <t>privzeta vrednost</t>
        </is>
      </c>
      <c r="CQ132" s="2" t="inlineStr">
        <is>
          <t>3</t>
        </is>
      </c>
      <c r="CR132" s="2" t="inlineStr">
        <is>
          <t/>
        </is>
      </c>
      <c r="CS132" t="inlineStr">
        <is>
          <t>vrednost, izračunana na podlagi &lt;a href="https://iate.europa.eu/entry/result/3506433/sl" target="_blank"&gt;tipične vrednosti&lt;/a&gt; z uporabo vnaprej določenih dejavnikov, ki se lahko pod pogoji iz Direktive (EU) 2018/2001 o spodbujanju uporabe energije iz obnovljivih virov uporablja namesto &lt;a href="https://iate.europa.eu/entry/result/3506435/sl" target="_blank"&gt;dejanske vrednosti&lt;/a&gt;</t>
        </is>
      </c>
      <c r="CT132" t="inlineStr">
        <is>
          <t/>
        </is>
      </c>
      <c r="CU132" t="inlineStr">
        <is>
          <t/>
        </is>
      </c>
      <c r="CV132" t="inlineStr">
        <is>
          <t/>
        </is>
      </c>
      <c r="CW132" t="inlineStr">
        <is>
          <t/>
        </is>
      </c>
    </row>
    <row r="133">
      <c r="A133" s="1" t="str">
        <f>HYPERLINK("https://iate.europa.eu/entry/result/1409175/all", "1409175")</f>
        <v>1409175</v>
      </c>
      <c r="B133" t="inlineStr">
        <is>
          <t>ENVIRONMENT;INDUSTRY</t>
        </is>
      </c>
      <c r="C133" t="inlineStr">
        <is>
          <t>ENVIRONMENT|deterioration of the environment|pollution;INDUSTRY|chemistry|chemical compound</t>
        </is>
      </c>
      <c r="D133" t="inlineStr">
        <is>
          <t>yes</t>
        </is>
      </c>
      <c r="E133" t="inlineStr">
        <is>
          <t/>
        </is>
      </c>
      <c r="F133" t="inlineStr">
        <is>
          <t/>
        </is>
      </c>
      <c r="G133" t="inlineStr">
        <is>
          <t/>
        </is>
      </c>
      <c r="H133" t="inlineStr">
        <is>
          <t/>
        </is>
      </c>
      <c r="I133" t="inlineStr">
        <is>
          <t/>
        </is>
      </c>
      <c r="J133" s="2" t="inlineStr">
        <is>
          <t>perzistentní chemická látka</t>
        </is>
      </c>
      <c r="K133" s="2" t="inlineStr">
        <is>
          <t>3</t>
        </is>
      </c>
      <c r="L133" s="2" t="inlineStr">
        <is>
          <t/>
        </is>
      </c>
      <c r="M133" t="inlineStr">
        <is>
          <t>chemická látka schopná zůstat dlouho v životním prostředí
v nezměněném stavu, čímž je pro životní prostředí škodlivá</t>
        </is>
      </c>
      <c r="N133" s="2" t="inlineStr">
        <is>
          <t>persistent kemikalie</t>
        </is>
      </c>
      <c r="O133" s="2" t="inlineStr">
        <is>
          <t>3</t>
        </is>
      </c>
      <c r="P133" s="2" t="inlineStr">
        <is>
          <t/>
        </is>
      </c>
      <c r="Q133" t="inlineStr">
        <is>
          <t>kemikalie med den egenskab, at det forbliver uændret i miljøet i lang tid, med deraf følgende negative konsekvenser for miljø og sundhed</t>
        </is>
      </c>
      <c r="R133" s="2" t="inlineStr">
        <is>
          <t>persistente Chemikalie</t>
        </is>
      </c>
      <c r="S133" s="2" t="inlineStr">
        <is>
          <t>3</t>
        </is>
      </c>
      <c r="T133" s="2" t="inlineStr">
        <is>
          <t/>
        </is>
      </c>
      <c r="U133" t="inlineStr">
        <is>
          <t>chemischer Stoff mit der Eigenschaft, lange ohne physikalische, chemische oder biologische Veränderung in der Umwelt zu verweilen</t>
        </is>
      </c>
      <c r="V133" s="2" t="inlineStr">
        <is>
          <t>ανθεκτική χημική ουσία</t>
        </is>
      </c>
      <c r="W133" s="2" t="inlineStr">
        <is>
          <t>3</t>
        </is>
      </c>
      <c r="X133" s="2" t="inlineStr">
        <is>
          <t/>
        </is>
      </c>
      <c r="Y133" t="inlineStr">
        <is>
          <t/>
        </is>
      </c>
      <c r="Z133" s="2" t="inlineStr">
        <is>
          <t>persistent chemical</t>
        </is>
      </c>
      <c r="AA133" s="2" t="inlineStr">
        <is>
          <t>3</t>
        </is>
      </c>
      <c r="AB133" s="2" t="inlineStr">
        <is>
          <t/>
        </is>
      </c>
      <c r="AC133" t="inlineStr">
        <is>
          <t>chemical that has the ability to stay unchanged in the environment for a long time, thus resulting in concerns for the environment</t>
        </is>
      </c>
      <c r="AD133" s="2" t="inlineStr">
        <is>
          <t>producto químico persistente</t>
        </is>
      </c>
      <c r="AE133" s="2" t="inlineStr">
        <is>
          <t>3</t>
        </is>
      </c>
      <c r="AF133" s="2" t="inlineStr">
        <is>
          <t/>
        </is>
      </c>
      <c r="AG133" t="inlineStr">
        <is>
          <t>Sustancia química que resiste a la descomposición química por largos periodos de tiempo y por lo tanto representa un peligro a largo plazo.</t>
        </is>
      </c>
      <c r="AH133" s="2" t="inlineStr">
        <is>
          <t>püsiv kemikaal</t>
        </is>
      </c>
      <c r="AI133" s="2" t="inlineStr">
        <is>
          <t>3</t>
        </is>
      </c>
      <c r="AJ133" s="2" t="inlineStr">
        <is>
          <t/>
        </is>
      </c>
      <c r="AK133" t="inlineStr">
        <is>
          <t>kemikaal, millel on võime püsida keskkonnas pikka aega muutumatuna</t>
        </is>
      </c>
      <c r="AL133" s="2" t="inlineStr">
        <is>
          <t>pysyvä kemikaali|
hitaasti hajoava kemikaali</t>
        </is>
      </c>
      <c r="AM133" s="2" t="inlineStr">
        <is>
          <t>3|
3</t>
        </is>
      </c>
      <c r="AN133" s="2" t="inlineStr">
        <is>
          <t xml:space="preserve">|
</t>
        </is>
      </c>
      <c r="AO133" t="inlineStr">
        <is>
          <t>kemikaali, joka pysyy pitkään muuttumattomana ympäristössä ja aiheuttaa näin ongelmia ympäristölle</t>
        </is>
      </c>
      <c r="AP133" s="2" t="inlineStr">
        <is>
          <t>produit chimique persistant</t>
        </is>
      </c>
      <c r="AQ133" s="2" t="inlineStr">
        <is>
          <t>3</t>
        </is>
      </c>
      <c r="AR133" s="2" t="inlineStr">
        <is>
          <t/>
        </is>
      </c>
      <c r="AS133" t="inlineStr">
        <is>
          <t>substance chimique ayant la capacité de rester inchangée dans l'environnement pendant une longue période</t>
        </is>
      </c>
      <c r="AT133" s="2" t="inlineStr">
        <is>
          <t>ceimiceán marthanach</t>
        </is>
      </c>
      <c r="AU133" s="2" t="inlineStr">
        <is>
          <t>3</t>
        </is>
      </c>
      <c r="AV133" s="2" t="inlineStr">
        <is>
          <t/>
        </is>
      </c>
      <c r="AW133" t="inlineStr">
        <is>
          <t/>
        </is>
      </c>
      <c r="AX133" s="2" t="inlineStr">
        <is>
          <t>postojana kemikalija</t>
        </is>
      </c>
      <c r="AY133" s="2" t="inlineStr">
        <is>
          <t>3</t>
        </is>
      </c>
      <c r="AZ133" s="2" t="inlineStr">
        <is>
          <t/>
        </is>
      </c>
      <c r="BA133" t="inlineStr">
        <is>
          <t/>
        </is>
      </c>
      <c r="BB133" s="2" t="inlineStr">
        <is>
          <t>perzisztens vegyi anyag</t>
        </is>
      </c>
      <c r="BC133" s="2" t="inlineStr">
        <is>
          <t>3</t>
        </is>
      </c>
      <c r="BD133" s="2" t="inlineStr">
        <is>
          <t/>
        </is>
      </c>
      <c r="BE133" t="inlineStr">
        <is>
          <t>olyan a REACH rendelet [ &lt;a href="http://eur-lex.europa.eu/legal-content/HU/TXT/?uri=CELEX:32006R1907" target="_blank"&gt;CELEX:32006R1907/HU&lt;/a&gt; ] "anyag" fogalommeghatározásának megfelelő vegyi anyag, amely megfelel a rendelet XII. mellékletének 1.1.1. pontjában meghatározott perzisztencia kritériumának</t>
        </is>
      </c>
      <c r="BF133" s="2" t="inlineStr">
        <is>
          <t>sostanza chimica persistente</t>
        </is>
      </c>
      <c r="BG133" s="2" t="inlineStr">
        <is>
          <t>2</t>
        </is>
      </c>
      <c r="BH133" s="2" t="inlineStr">
        <is>
          <t/>
        </is>
      </c>
      <c r="BI133" t="inlineStr">
        <is>
          <t>sostanza in grado di resistere ai processi di degradazione, restando inalterata per lunghi periodi di tempo in uno o più comparti ambientali (ad es. acqua, suolo, aria, sedimenti)</t>
        </is>
      </c>
      <c r="BJ133" s="2" t="inlineStr">
        <is>
          <t>patvari cheminė medžiaga</t>
        </is>
      </c>
      <c r="BK133" s="2" t="inlineStr">
        <is>
          <t>3</t>
        </is>
      </c>
      <c r="BL133" s="2" t="inlineStr">
        <is>
          <t/>
        </is>
      </c>
      <c r="BM133" t="inlineStr">
        <is>
          <t>cheminė medžiaga, kuri ilgą laiką išsilaiko aplinkoje nepakitusi ir todėl kelia pavojų aplinkai</t>
        </is>
      </c>
      <c r="BN133" s="2" t="inlineStr">
        <is>
          <t>noturīga ķimikālija</t>
        </is>
      </c>
      <c r="BO133" s="2" t="inlineStr">
        <is>
          <t>2</t>
        </is>
      </c>
      <c r="BP133" s="2" t="inlineStr">
        <is>
          <t/>
        </is>
      </c>
      <c r="BQ133" t="inlineStr">
        <is>
          <t/>
        </is>
      </c>
      <c r="BR133" s="2" t="inlineStr">
        <is>
          <t>sustanza kimika persistenti</t>
        </is>
      </c>
      <c r="BS133" s="2" t="inlineStr">
        <is>
          <t>3</t>
        </is>
      </c>
      <c r="BT133" s="2" t="inlineStr">
        <is>
          <t/>
        </is>
      </c>
      <c r="BU133" t="inlineStr">
        <is>
          <t>kimika li kapaċi tibqa' fl-ambjent mingħajr ma tinbidel għal żmien twil, u li għalhekk tqajjem tħassib dwar l-ambjent</t>
        </is>
      </c>
      <c r="BV133" s="2" t="inlineStr">
        <is>
          <t>persistente stof</t>
        </is>
      </c>
      <c r="BW133" s="2" t="inlineStr">
        <is>
          <t>2</t>
        </is>
      </c>
      <c r="BX133" s="2" t="inlineStr">
        <is>
          <t/>
        </is>
      </c>
      <c r="BY133" t="inlineStr">
        <is>
          <t>stof die in het milieu slechts langzaam wordt afgebroken</t>
        </is>
      </c>
      <c r="BZ133" s="2" t="inlineStr">
        <is>
          <t>trwała substancja chemiczna</t>
        </is>
      </c>
      <c r="CA133" s="2" t="inlineStr">
        <is>
          <t>3</t>
        </is>
      </c>
      <c r="CB133" s="2" t="inlineStr">
        <is>
          <t/>
        </is>
      </c>
      <c r="CC133" t="inlineStr">
        <is>
          <t>substancja chemiczna o właściwościach, które sprawiają, że jest ona trwała w środowisku</t>
        </is>
      </c>
      <c r="CD133" s="2" t="inlineStr">
        <is>
          <t>substância química persistente</t>
        </is>
      </c>
      <c r="CE133" s="2" t="inlineStr">
        <is>
          <t>3</t>
        </is>
      </c>
      <c r="CF133" s="2" t="inlineStr">
        <is>
          <t/>
        </is>
      </c>
      <c r="CG133" t="inlineStr">
        <is>
          <t/>
        </is>
      </c>
      <c r="CH133" s="2" t="inlineStr">
        <is>
          <t>substanță chimică persistentă</t>
        </is>
      </c>
      <c r="CI133" s="2" t="inlineStr">
        <is>
          <t>3</t>
        </is>
      </c>
      <c r="CJ133" s="2" t="inlineStr">
        <is>
          <t/>
        </is>
      </c>
      <c r="CK133" t="inlineStr">
        <is>
          <t/>
        </is>
      </c>
      <c r="CL133" s="2" t="inlineStr">
        <is>
          <t>perzistentná chemická látka</t>
        </is>
      </c>
      <c r="CM133" s="2" t="inlineStr">
        <is>
          <t>3</t>
        </is>
      </c>
      <c r="CN133" s="2" t="inlineStr">
        <is>
          <t/>
        </is>
      </c>
      <c r="CO133" t="inlineStr">
        <is>
          <t>chemická látka, ktorá je veľmi odolná proti rozkladu a vplyvom životného prostredia, dlho v ňom zostane nezmenená, z čoho vyplýva jej environmentálna škodlivosť</t>
        </is>
      </c>
      <c r="CP133" s="2" t="inlineStr">
        <is>
          <t>obstojna kemikalija</t>
        </is>
      </c>
      <c r="CQ133" s="2" t="inlineStr">
        <is>
          <t>3</t>
        </is>
      </c>
      <c r="CR133" s="2" t="inlineStr">
        <is>
          <t/>
        </is>
      </c>
      <c r="CS133" t="inlineStr">
        <is>
          <t>kemikalija, ki dolgo ostaja v okolju in ga zastruplja, saj se ne razkraja in le težko spreminja</t>
        </is>
      </c>
      <c r="CT133" s="2" t="inlineStr">
        <is>
          <t>långlivad kemikalie</t>
        </is>
      </c>
      <c r="CU133" s="2" t="inlineStr">
        <is>
          <t>2</t>
        </is>
      </c>
      <c r="CV133" s="2" t="inlineStr">
        <is>
          <t/>
        </is>
      </c>
      <c r="CW133" t="inlineStr">
        <is>
          <t/>
        </is>
      </c>
    </row>
    <row r="134">
      <c r="A134" s="1" t="str">
        <f>HYPERLINK("https://iate.europa.eu/entry/result/930627/all", "930627")</f>
        <v>930627</v>
      </c>
      <c r="B134" t="inlineStr">
        <is>
          <t>EUROPEAN UNION</t>
        </is>
      </c>
      <c r="C134" t="inlineStr">
        <is>
          <t>EUROPEAN UNION|EU finance</t>
        </is>
      </c>
      <c r="D134" t="inlineStr">
        <is>
          <t>yes</t>
        </is>
      </c>
      <c r="E134" t="inlineStr">
        <is>
          <t/>
        </is>
      </c>
      <c r="F134" s="2" t="inlineStr">
        <is>
          <t>МФР|
финансова рамка|
многогодишна финансова рамка</t>
        </is>
      </c>
      <c r="G134" s="2" t="inlineStr">
        <is>
          <t>3|
3|
4</t>
        </is>
      </c>
      <c r="H134" s="2" t="inlineStr">
        <is>
          <t xml:space="preserve">|
|
</t>
        </is>
      </c>
      <c r="I134" t="inlineStr">
        <is>
          <t>цялостна финансова рамка за разходите на ЕС със срок на действие от най-малко пет години, която има за цел да гарантира бюджетната дисциплина</t>
        </is>
      </c>
      <c r="J134" s="2" t="inlineStr">
        <is>
          <t>víceletý finanční rámec|
VFR</t>
        </is>
      </c>
      <c r="K134" s="2" t="inlineStr">
        <is>
          <t>4|
3</t>
        </is>
      </c>
      <c r="L134" s="2" t="inlineStr">
        <is>
          <t xml:space="preserve">|
</t>
        </is>
      </c>
      <c r="M134" t="inlineStr">
        <is>
          <t>celkový referenční rámec pro interinstitucionální rozpočtovou kázeň, který má zajistit střednědobě řádný vývoj výdajů Evropské unie, rozčleněných 
&lt;br&gt; do velkých kategorií, v mezích vlastních zdrojů</t>
        </is>
      </c>
      <c r="N134" s="2" t="inlineStr">
        <is>
          <t>finansiel ramme|
FFR|
flerårig finansiel ramme</t>
        </is>
      </c>
      <c r="O134" s="2" t="inlineStr">
        <is>
          <t>4|
4|
4</t>
        </is>
      </c>
      <c r="P134" s="2" t="inlineStr">
        <is>
          <t xml:space="preserve">|
|
</t>
        </is>
      </c>
      <c r="Q134" t="inlineStr">
        <is>
          <t>overordnet finansiel ramme for EU's udgifter, som fastsætter grænserne for Den Europæiske Unions årlige almindelige budgetter</t>
        </is>
      </c>
      <c r="R134" s="2" t="inlineStr">
        <is>
          <t>Finanzrahmen|
mehrjähriger Finanzrahmen|
MFR|
Mehrjähriger Finanzrahmen</t>
        </is>
      </c>
      <c r="S134" s="2" t="inlineStr">
        <is>
          <t>3|
3|
3|
3</t>
        </is>
      </c>
      <c r="T134" s="2" t="inlineStr">
        <is>
          <t xml:space="preserve">|
|
|
</t>
        </is>
      </c>
      <c r="U134" t="inlineStr">
        <is>
          <t>Bezugsrahmen für die interinstitutionelle Haushaltsdisziplin, mit dem während eines mittelfristigen Zeitraums die geordnete Entwicklung der Ausgaben der EU in den Grenzen der Eigenmittel sichergestellt werden soll</t>
        </is>
      </c>
      <c r="V134" s="2" t="inlineStr">
        <is>
          <t>πολυετές δημοσιονομικό πλαίσιο|
ΠΔΠ</t>
        </is>
      </c>
      <c r="W134" s="2" t="inlineStr">
        <is>
          <t>4|
3</t>
        </is>
      </c>
      <c r="X134" s="2" t="inlineStr">
        <is>
          <t xml:space="preserve">|
</t>
        </is>
      </c>
      <c r="Y134" t="inlineStr">
        <is>
          <t>ο μακροπρόθεσμος προϋπολογισμός της ΕΕ, ο οποίος καθορίζει τα όρια των δαπανών της ΕΕ (συνολικά καθώς επίσης και για διάφορους τομείς δραστηριοτήτων) για μια περίοδο τουλάχιστον πέντε ετών</t>
        </is>
      </c>
      <c r="Z134" s="2" t="inlineStr">
        <is>
          <t>MFF|
financial framework|
multi-annual financial framework|
MAFF|
FF|
multiannual financial framework</t>
        </is>
      </c>
      <c r="AA134" s="2" t="inlineStr">
        <is>
          <t>3|
4|
1|
1|
1|
4</t>
        </is>
      </c>
      <c r="AB134" s="2" t="inlineStr">
        <is>
          <t xml:space="preserve">|
|
|
|
|
</t>
        </is>
      </c>
      <c r="AC134" t="inlineStr">
        <is>
          <t>overall financial framework for EU expenditure, intended to ensure that, in the medium term, European Union expenditure, broken down by broad category, develops in an orderly manner and within the limits of own resources</t>
        </is>
      </c>
      <c r="AD134" s="2" t="inlineStr">
        <is>
          <t>MF|
marco financiero plurianual|
MFP|
marco financiero</t>
        </is>
      </c>
      <c r="AE134" s="2" t="inlineStr">
        <is>
          <t>2|
4|
3|
3</t>
        </is>
      </c>
      <c r="AF134" s="2" t="inlineStr">
        <is>
          <t xml:space="preserve">|
|
|
</t>
        </is>
      </c>
      <c r="AG134" t="inlineStr">
        <is>
          <t>Marco de referencia general de la disciplina presupuestaria interinstitucional, con una vigencia de un mínimo de 5 años; tiene por finalidad garantizar a medio plazo una evolución ordenada, por grandes categorías, de los gastos de la Unión Europea.</t>
        </is>
      </c>
      <c r="AH134" s="2" t="inlineStr">
        <is>
          <t>mitmeaastane finantsraamistik</t>
        </is>
      </c>
      <c r="AI134" s="2" t="inlineStr">
        <is>
          <t>3</t>
        </is>
      </c>
      <c r="AJ134" s="2" t="inlineStr">
        <is>
          <t/>
        </is>
      </c>
      <c r="AK134" t="inlineStr">
        <is>
          <t>ELi pikaajaline eelarve, mis tagab liidu kulude korrapärase kujunemise selle omavahendite piires</t>
        </is>
      </c>
      <c r="AL134" s="2" t="inlineStr">
        <is>
          <t>rahoituskehys|
MRK|
monivuotinen rahoituskehys</t>
        </is>
      </c>
      <c r="AM134" s="2" t="inlineStr">
        <is>
          <t>3|
3|
4</t>
        </is>
      </c>
      <c r="AN134" s="2" t="inlineStr">
        <is>
          <t xml:space="preserve">|
|
</t>
        </is>
      </c>
      <c r="AO134" t="inlineStr">
        <is>
          <t>asetuksella vahvistettu kehys, jolla pyritään takaamaan, että EU:n menot kehittyvät hallitusti sen käytettävissä olevien omien varojen rajoissa</t>
        </is>
      </c>
      <c r="AP134" s="2" t="inlineStr">
        <is>
          <t>cadre financier pluriannuel|
cadre financier|
CF|
CFP</t>
        </is>
      </c>
      <c r="AQ134" s="2" t="inlineStr">
        <is>
          <t>4|
3|
3|
3</t>
        </is>
      </c>
      <c r="AR134" s="2" t="inlineStr">
        <is>
          <t xml:space="preserve">|
|
|
</t>
        </is>
      </c>
      <c r="AS134" t="inlineStr">
        <is>
          <t>cadre de référence de la discipline budgétaire interinstitutionnelle qui vise à assurer, sur une période à moyen terme, une évolution ordonnée, par grandes catégories, des dépenses de l'Union européenne, dans les limites des ressources propres</t>
        </is>
      </c>
      <c r="AT134" s="2" t="inlineStr">
        <is>
          <t>CAI|
creat airgeadais|
creat airgeadais ilbhliantúil</t>
        </is>
      </c>
      <c r="AU134" s="2" t="inlineStr">
        <is>
          <t>3|
4|
4</t>
        </is>
      </c>
      <c r="AV134" s="2" t="inlineStr">
        <is>
          <t xml:space="preserve">|
|
</t>
        </is>
      </c>
      <c r="AW134" t="inlineStr">
        <is>
          <t>Creat foriomlán airgeadais do chaiteachas an Aontais Eorpaigh a chumhdaíonn tréimhse 5 bliana ar a laghad agus lena rathaítear go mbeidh smacht buiséadach ann.</t>
        </is>
      </c>
      <c r="AX134" s="2" t="inlineStr">
        <is>
          <t>VFO|
financijski okvir|
višegodišnji financijski okvir</t>
        </is>
      </c>
      <c r="AY134" s="2" t="inlineStr">
        <is>
          <t>3|
3|
3</t>
        </is>
      </c>
      <c r="AZ134" s="2" t="inlineStr">
        <is>
          <t xml:space="preserve">|
|
</t>
        </is>
      </c>
      <c r="BA134" t="inlineStr">
        <is>
          <t/>
        </is>
      </c>
      <c r="BB134" s="2" t="inlineStr">
        <is>
          <t>pénzügyi keret|
többéves pénzügyi keret|
MFF</t>
        </is>
      </c>
      <c r="BC134" s="2" t="inlineStr">
        <is>
          <t>4|
4|
3</t>
        </is>
      </c>
      <c r="BD134" s="2" t="inlineStr">
        <is>
          <t xml:space="preserve">|
|
</t>
        </is>
      </c>
      <c r="BE134" t="inlineStr">
        <is>
          <t>az intézmények közötti költségvetési fegyelem hivatkozási alapját képező átfogó pénzügyi keret, amelynek célja annak biztosítása, hogy az Európai Unió fő kategóriákra lebontott kiadásai középtávon a saját források által megszabott kereteken belül, rendezett módon alakuljanak</t>
        </is>
      </c>
      <c r="BF134" s="2" t="inlineStr">
        <is>
          <t>QFP|
quadro finanziario pluriennale|
quadro finanziario</t>
        </is>
      </c>
      <c r="BG134" s="2" t="inlineStr">
        <is>
          <t>3|
4|
3</t>
        </is>
      </c>
      <c r="BH134" s="2" t="inlineStr">
        <is>
          <t xml:space="preserve">|
|
</t>
        </is>
      </c>
      <c r="BI134" t="inlineStr">
        <is>
          <t>quadro di riferimento della disciplina di bilancio interistituzionale che mira ad assicurare l'ordinato andamento delle spese dell'Unione entro i limiti delle sue risorse proprie e stabilisce disposizioni che il bilancio annuale dell'Unione deve rispettare</t>
        </is>
      </c>
      <c r="BJ134" s="2" t="inlineStr">
        <is>
          <t>daugiametė finansinė programa|
DFP|
finansinė programa</t>
        </is>
      </c>
      <c r="BK134" s="2" t="inlineStr">
        <is>
          <t>3|
3|
3</t>
        </is>
      </c>
      <c r="BL134" s="2" t="inlineStr">
        <is>
          <t xml:space="preserve">|
|
</t>
        </is>
      </c>
      <c r="BM134" t="inlineStr">
        <is>
          <t>mažiausiai penkeriems metams nustatoma bendra finansinė programa, kuria užtikrinama, kad ES išlaidos būtų planingai plėtojamos neviršijant jos nuosavų išteklių</t>
        </is>
      </c>
      <c r="BN134" s="2" t="inlineStr">
        <is>
          <t>finanšu shēma|
DFS|
daudzgadu finanšu shēma</t>
        </is>
      </c>
      <c r="BO134" s="2" t="inlineStr">
        <is>
          <t>3|
3|
4</t>
        </is>
      </c>
      <c r="BP134" s="2" t="inlineStr">
        <is>
          <t xml:space="preserve">|
|
</t>
        </is>
      </c>
      <c r="BQ134" t="inlineStr">
        <is>
          <t>ES politisko prioritāšu izpausme un budžeta plānošanas rīks, kurā norādītas summas, ko gadā var tērēt dažādās politikas jomās</t>
        </is>
      </c>
      <c r="BR134" s="2" t="inlineStr">
        <is>
          <t>qafas finanzjarju pluriennali|
QFP</t>
        </is>
      </c>
      <c r="BS134" s="2" t="inlineStr">
        <is>
          <t>4|
3</t>
        </is>
      </c>
      <c r="BT134" s="2" t="inlineStr">
        <is>
          <t xml:space="preserve">|
</t>
        </is>
      </c>
      <c r="BU134" t="inlineStr">
        <is>
          <t>qafas finanzjarju ġenerali għan-nefqa tal-UE, maħsub biex jiżgura li, fit-terminu medju, in-nefqa tal-Unjoni Ewropea, maqsuma skont kategoriji wesgħin, tiżviluppa b'mod ordnat u fil-limiti tar-riżorsi proprji</t>
        </is>
      </c>
      <c r="BV134" s="2" t="inlineStr">
        <is>
          <t>meerjarig financieel kader|
financieel kader|
MFK</t>
        </is>
      </c>
      <c r="BW134" s="2" t="inlineStr">
        <is>
          <t>4|
4|
3</t>
        </is>
      </c>
      <c r="BX134" s="2" t="inlineStr">
        <is>
          <t xml:space="preserve">|
|
</t>
        </is>
      </c>
      <c r="BY134" t="inlineStr">
        <is>
          <t>referentiekader van de interinstitutionele begrotingsdiscipline, dat beoogt gedurende een middellange termijn een geordende ontwikkeling van de uitgaven van de Europese Unie, per hoofdcategorie, te waarborgen, zulks binnen de grenzen van de eigen middelen</t>
        </is>
      </c>
      <c r="BZ134" s="2" t="inlineStr">
        <is>
          <t>WRF|
MFF|
wieloletnie ramy finansowe</t>
        </is>
      </c>
      <c r="CA134" s="2" t="inlineStr">
        <is>
          <t>3|
2|
3</t>
        </is>
      </c>
      <c r="CB134" s="2" t="inlineStr">
        <is>
          <t xml:space="preserve">|
|
</t>
        </is>
      </c>
      <c r="CC134" t="inlineStr">
        <is>
          <t>dokument mający zapewnić dokonywanie przez Unię wydatków w sposób usystematyzowany i w granicach jej zasobów własnych</t>
        </is>
      </c>
      <c r="CD134" s="2" t="inlineStr">
        <is>
          <t>quadro financeiro|
quadro financeiro plurianual|
QFP</t>
        </is>
      </c>
      <c r="CE134" s="2" t="inlineStr">
        <is>
          <t>4|
4|
3</t>
        </is>
      </c>
      <c r="CF134" s="2" t="inlineStr">
        <is>
          <t xml:space="preserve">|
|
</t>
        </is>
      </c>
      <c r="CG134" t="inlineStr">
        <is>
          <t>Quadro de referência plurianual da &lt;a href="https://iate.europa.eu/entry/result/768412/en-pt" target="_blank"&gt;disciplina orçamental&lt;/a&gt; interinstitucional da União Europeia que visa assegurar, a médio prazo, uma evolução ordenada, por grandes categorias, das despesas da UE, nos limites dos seus &lt;a href="https://iate.europa.eu/entry/result/1380005/en-pt" target="_blank"&gt;recursos próprios&lt;/a&gt;, cujos montantes fixa, para cada um dos anos da sua vigência (cuja duração mínima é de cinco anos e tem sido de sete anos desde 2007).</t>
        </is>
      </c>
      <c r="CH134" s="2" t="inlineStr">
        <is>
          <t>cadru financiar|
CFM|
cadru financiar multianual</t>
        </is>
      </c>
      <c r="CI134" s="2" t="inlineStr">
        <is>
          <t>3|
3|
4</t>
        </is>
      </c>
      <c r="CJ134" s="2" t="inlineStr">
        <is>
          <t xml:space="preserve">|
|
</t>
        </is>
      </c>
      <c r="CK134" t="inlineStr">
        <is>
          <t>cadru de referință pentru disciplina bugetară interinstituțională, destinat să asigure o evoluție ordonată, pe termen mediu, a cheltuielilor Uniunii Europene, defalcate pe categorii mari, în limitele resurselor proprii</t>
        </is>
      </c>
      <c r="CL134" s="2" t="inlineStr">
        <is>
          <t>VFR|
viacročný finančný rámec|
finančný rámec</t>
        </is>
      </c>
      <c r="CM134" s="2" t="inlineStr">
        <is>
          <t>3|
4|
3</t>
        </is>
      </c>
      <c r="CN134" s="2" t="inlineStr">
        <is>
          <t xml:space="preserve">|
|
</t>
        </is>
      </c>
      <c r="CO134" t="inlineStr">
        <is>
          <t>celkový referenčný rámec medziinštitucionálnej rozpočtovej disciplíny, ktorého cieľom je zabezpečiť v strednodobom horizonte riadny vývoj výdavkov Európskej únie rozdelených podľa kategorií a ich vynakladanie v medziach vlastných zdrojov</t>
        </is>
      </c>
      <c r="CP134" s="2" t="inlineStr">
        <is>
          <t>VFO|
finančni okvir|
večletni finančni okvir</t>
        </is>
      </c>
      <c r="CQ134" s="2" t="inlineStr">
        <is>
          <t>3|
4|
4</t>
        </is>
      </c>
      <c r="CR134" s="2" t="inlineStr">
        <is>
          <t xml:space="preserve">|
|
</t>
        </is>
      </c>
      <c r="CS134" t="inlineStr">
        <is>
          <t>referenčni okvir za medinstitucionalno proračunsko disciplino</t>
        </is>
      </c>
      <c r="CT134" s="2" t="inlineStr">
        <is>
          <t>flerårig budgetram|
budgetram|
FBR|
BR</t>
        </is>
      </c>
      <c r="CU134" s="2" t="inlineStr">
        <is>
          <t>3|
4|
3|
3</t>
        </is>
      </c>
      <c r="CV134" s="2" t="inlineStr">
        <is>
          <t xml:space="preserve">|
|
|
</t>
        </is>
      </c>
      <c r="CW134" t="inlineStr">
        <is>
          <t/>
        </is>
      </c>
    </row>
    <row r="135">
      <c r="A135" s="1" t="str">
        <f>HYPERLINK("https://iate.europa.eu/entry/result/3587130/all", "3587130")</f>
        <v>3587130</v>
      </c>
      <c r="B135" t="inlineStr">
        <is>
          <t>FINANCE;ENVIRONMENT</t>
        </is>
      </c>
      <c r="C135" t="inlineStr">
        <is>
          <t>FINANCE|public finance and budget policy|budget policy;ENVIRONMENT|environmental policy|environmental policy</t>
        </is>
      </c>
      <c r="D135" t="inlineStr">
        <is>
          <t>yes</t>
        </is>
      </c>
      <c r="E135" t="inlineStr">
        <is>
          <t/>
        </is>
      </c>
      <c r="F135" s="2" t="inlineStr">
        <is>
          <t>екологосъобразно бюджетиране</t>
        </is>
      </c>
      <c r="G135" s="2" t="inlineStr">
        <is>
          <t>3</t>
        </is>
      </c>
      <c r="H135" s="2" t="inlineStr">
        <is>
          <t/>
        </is>
      </c>
      <c r="I135" t="inlineStr">
        <is>
          <t/>
        </is>
      </c>
      <c r="J135" s="2" t="inlineStr">
        <is>
          <t>ekologické sestavování rozpočtu</t>
        </is>
      </c>
      <c r="K135" s="2" t="inlineStr">
        <is>
          <t>3</t>
        </is>
      </c>
      <c r="L135" s="2" t="inlineStr">
        <is>
          <t/>
        </is>
      </c>
      <c r="M135" t="inlineStr">
        <is>
          <t>využívání nástrojů rozpočtové politiky k dosažení environmentálních cílů</t>
        </is>
      </c>
      <c r="N135" s="2" t="inlineStr">
        <is>
          <t>grøn budgettering</t>
        </is>
      </c>
      <c r="O135" s="2" t="inlineStr">
        <is>
          <t>3</t>
        </is>
      </c>
      <c r="P135" s="2" t="inlineStr">
        <is>
          <t/>
        </is>
      </c>
      <c r="Q135" t="inlineStr">
        <is>
          <t>brug af budgetpolitiske virkemidler, som skal bidrage til at omdirigere det offentliges investeringer, forbrug og beskatning til grønne prioriteter og væk fra skadelige subsidier</t>
        </is>
      </c>
      <c r="R135" s="2" t="inlineStr">
        <is>
          <t>umweltgerechte Haushaltsplanung</t>
        </is>
      </c>
      <c r="S135" s="2" t="inlineStr">
        <is>
          <t>3</t>
        </is>
      </c>
      <c r="T135" s="2" t="inlineStr">
        <is>
          <t/>
        </is>
      </c>
      <c r="U135" t="inlineStr">
        <is>
          <t/>
        </is>
      </c>
      <c r="V135" s="2" t="inlineStr">
        <is>
          <t>«πράσινος» προϋπολογισμός</t>
        </is>
      </c>
      <c r="W135" s="2" t="inlineStr">
        <is>
          <t>3</t>
        </is>
      </c>
      <c r="X135" s="2" t="inlineStr">
        <is>
          <t/>
        </is>
      </c>
      <c r="Y135" t="inlineStr">
        <is>
          <t>η χρήση των εργαλείων χάραξης δημοσιονομικής πολιτικής για την υποβοήθηση της επίτευξης περιβαλλοντικών στόχων</t>
        </is>
      </c>
      <c r="Z135" s="2" t="inlineStr">
        <is>
          <t>green budgeting practices|
green budgeting</t>
        </is>
      </c>
      <c r="AA135" s="2" t="inlineStr">
        <is>
          <t>1|
3</t>
        </is>
      </c>
      <c r="AB135" s="2" t="inlineStr">
        <is>
          <t xml:space="preserve">|
</t>
        </is>
      </c>
      <c r="AC135" t="inlineStr">
        <is>
          <t>using the tools of budgetary policy-making to help achieve environmental goals</t>
        </is>
      </c>
      <c r="AD135" s="2" t="inlineStr">
        <is>
          <t>presupuestación ecológica</t>
        </is>
      </c>
      <c r="AE135" s="2" t="inlineStr">
        <is>
          <t>3</t>
        </is>
      </c>
      <c r="AF135" s="2" t="inlineStr">
        <is>
          <t/>
        </is>
      </c>
      <c r="AG135" t="inlineStr">
        <is>
          <t>Utilización de las herramientas de elaboración de políticas 
presupuestarias para ayudar a alcanzar los objetivos medioambientales.</t>
        </is>
      </c>
      <c r="AH135" s="2" t="inlineStr">
        <is>
          <t>roheline eelarvestamine</t>
        </is>
      </c>
      <c r="AI135" s="2" t="inlineStr">
        <is>
          <t>3</t>
        </is>
      </c>
      <c r="AJ135" s="2" t="inlineStr">
        <is>
          <t/>
        </is>
      </c>
      <c r="AK135" t="inlineStr">
        <is>
          <t>eelarvepoliitika vahendite kasutamine keskkonnaeesmärkide saavutamisele kaasa aitamiseks</t>
        </is>
      </c>
      <c r="AL135" s="2" t="inlineStr">
        <is>
          <t>vihreä budjetointi</t>
        </is>
      </c>
      <c r="AM135" s="2" t="inlineStr">
        <is>
          <t>3</t>
        </is>
      </c>
      <c r="AN135" s="2" t="inlineStr">
        <is>
          <t/>
        </is>
      </c>
      <c r="AO135" t="inlineStr">
        <is>
          <t/>
        </is>
      </c>
      <c r="AP135" s="2" t="inlineStr">
        <is>
          <t>budgétisation environnementale|
budgétisation verte</t>
        </is>
      </c>
      <c r="AQ135" s="2" t="inlineStr">
        <is>
          <t>3|
3</t>
        </is>
      </c>
      <c r="AR135" s="2" t="inlineStr">
        <is>
          <t>|
preferred</t>
        </is>
      </c>
      <c r="AS135" t="inlineStr">
        <is>
          <t>recensement, au sein du budget, des dépenses et des
recettes ayant un impact environnemental « significatif », positif ou négatif,
dans le but, ensuite, d’en évaluer précisément les effets</t>
        </is>
      </c>
      <c r="AT135" s="2" t="inlineStr">
        <is>
          <t>buiséadú glas</t>
        </is>
      </c>
      <c r="AU135" s="2" t="inlineStr">
        <is>
          <t>3</t>
        </is>
      </c>
      <c r="AV135" s="2" t="inlineStr">
        <is>
          <t/>
        </is>
      </c>
      <c r="AW135" t="inlineStr">
        <is>
          <t/>
        </is>
      </c>
      <c r="AX135" s="2" t="inlineStr">
        <is>
          <t>zeleni proračun</t>
        </is>
      </c>
      <c r="AY135" s="2" t="inlineStr">
        <is>
          <t>3</t>
        </is>
      </c>
      <c r="AZ135" s="2" t="inlineStr">
        <is>
          <t/>
        </is>
      </c>
      <c r="BA135" t="inlineStr">
        <is>
          <t/>
        </is>
      </c>
      <c r="BB135" s="2" t="inlineStr">
        <is>
          <t>zöld költségvetés-tervezés|
környezetbarát költségvetés-tervezés</t>
        </is>
      </c>
      <c r="BC135" s="2" t="inlineStr">
        <is>
          <t>3|
3</t>
        </is>
      </c>
      <c r="BD135" s="2" t="inlineStr">
        <is>
          <t xml:space="preserve">|
</t>
        </is>
      </c>
      <c r="BE135" t="inlineStr">
        <is>
          <t>a költségvetési politika eszközeinek bevetése a környezeti célok elérése érdekében</t>
        </is>
      </c>
      <c r="BF135" s="2" t="inlineStr">
        <is>
          <t>bilancio verde</t>
        </is>
      </c>
      <c r="BG135" s="2" t="inlineStr">
        <is>
          <t>3</t>
        </is>
      </c>
      <c r="BH135" s="2" t="inlineStr">
        <is>
          <t/>
        </is>
      </c>
      <c r="BI135" t="inlineStr">
        <is>
          <t>pratiche di
bilancio nei cui documenti sono individuate chiaramente le politiche di spesa e
di entrata che contribuiscono all'azione per il clima e agli altri obiettivi
ambientali</t>
        </is>
      </c>
      <c r="BJ135" s="2" t="inlineStr">
        <is>
          <t>žaliojo biudžeto sudarymas</t>
        </is>
      </c>
      <c r="BK135" s="2" t="inlineStr">
        <is>
          <t>3</t>
        </is>
      </c>
      <c r="BL135" s="2" t="inlineStr">
        <is>
          <t/>
        </is>
      </c>
      <c r="BM135" t="inlineStr">
        <is>
          <t/>
        </is>
      </c>
      <c r="BN135" s="2" t="inlineStr">
        <is>
          <t>zaļā budžeta plānošana</t>
        </is>
      </c>
      <c r="BO135" s="2" t="inlineStr">
        <is>
          <t>3</t>
        </is>
      </c>
      <c r="BP135" s="2" t="inlineStr">
        <is>
          <t/>
        </is>
      </c>
      <c r="BQ135" t="inlineStr">
        <is>
          <t/>
        </is>
      </c>
      <c r="BR135" s="2" t="inlineStr">
        <is>
          <t>ibbaġitjar ekoloġiku</t>
        </is>
      </c>
      <c r="BS135" s="2" t="inlineStr">
        <is>
          <t>3</t>
        </is>
      </c>
      <c r="BT135" s="2" t="inlineStr">
        <is>
          <t/>
        </is>
      </c>
      <c r="BU135" t="inlineStr">
        <is>
          <t>l-użu ta' għodod tat-tfassil tal-politika baġitarja biex jintlaħqu għanijiet ambjentali</t>
        </is>
      </c>
      <c r="BV135" s="2" t="inlineStr">
        <is>
          <t>groene begroting|
groen begroten|
groene budgettering</t>
        </is>
      </c>
      <c r="BW135" s="2" t="inlineStr">
        <is>
          <t>3|
3|
3</t>
        </is>
      </c>
      <c r="BX135" s="2" t="inlineStr">
        <is>
          <t xml:space="preserve">|
|
</t>
        </is>
      </c>
      <c r="BY135" t="inlineStr">
        <is>
          <t>voeren van een begrotingsbeleid dat bijdraagt tot klimaatactie
 en andere milieudoelstellingen</t>
        </is>
      </c>
      <c r="BZ135" s="2" t="inlineStr">
        <is>
          <t>ekologiczne planowanie budżetu</t>
        </is>
      </c>
      <c r="CA135" s="2" t="inlineStr">
        <is>
          <t>3</t>
        </is>
      </c>
      <c r="CB135" s="2" t="inlineStr">
        <is>
          <t/>
        </is>
      </c>
      <c r="CC135" t="inlineStr">
        <is>
          <t/>
        </is>
      </c>
      <c r="CD135" s="2" t="inlineStr">
        <is>
          <t>ecologização do orçamento</t>
        </is>
      </c>
      <c r="CE135" s="2" t="inlineStr">
        <is>
          <t>3</t>
        </is>
      </c>
      <c r="CF135" s="2" t="inlineStr">
        <is>
          <t/>
        </is>
      </c>
      <c r="CG135" t="inlineStr">
        <is>
          <t/>
        </is>
      </c>
      <c r="CH135" s="2" t="inlineStr">
        <is>
          <t>integrare a preocupării pentru mediu în procesul de stabilire a bugetelor|
„înverzire” a bugetelor</t>
        </is>
      </c>
      <c r="CI135" s="2" t="inlineStr">
        <is>
          <t>2|
2</t>
        </is>
      </c>
      <c r="CJ135" s="2" t="inlineStr">
        <is>
          <t xml:space="preserve">|
</t>
        </is>
      </c>
      <c r="CK135" t="inlineStr">
        <is>
          <t>utilizare a bugetelor și a instrumentelor bugetare pentru a redirecționa investițiile publice, consumul și impozitarea către prioritățile ecologice, nu către subvenții care au efecte nefaste asupra mediului</t>
        </is>
      </c>
      <c r="CL135" s="2" t="inlineStr">
        <is>
          <t>zelené rozpočtovanie</t>
        </is>
      </c>
      <c r="CM135" s="2" t="inlineStr">
        <is>
          <t>3</t>
        </is>
      </c>
      <c r="CN135" s="2" t="inlineStr">
        <is>
          <t/>
        </is>
      </c>
      <c r="CO135" t="inlineStr">
        <is>
          <t>využívanie nástrojov rozpočtovej politiky na dosiahnutie environmentálnych cieľov</t>
        </is>
      </c>
      <c r="CP135" s="2" t="inlineStr">
        <is>
          <t>zeleno proračunsko načrtovanje</t>
        </is>
      </c>
      <c r="CQ135" s="2" t="inlineStr">
        <is>
          <t>3</t>
        </is>
      </c>
      <c r="CR135" s="2" t="inlineStr">
        <is>
          <t/>
        </is>
      </c>
      <c r="CS135" t="inlineStr">
        <is>
          <t>uporaba orodij proračunskega oblikovanja politik za podporo doseganju okoljskih ciljev</t>
        </is>
      </c>
      <c r="CT135" s="2" t="inlineStr">
        <is>
          <t>grön budgetering</t>
        </is>
      </c>
      <c r="CU135" s="2" t="inlineStr">
        <is>
          <t>3</t>
        </is>
      </c>
      <c r="CV135" s="2" t="inlineStr">
        <is>
          <t/>
        </is>
      </c>
      <c r="CW135" t="inlineStr">
        <is>
          <t/>
        </is>
      </c>
    </row>
    <row r="136">
      <c r="A136" s="1" t="str">
        <f>HYPERLINK("https://iate.europa.eu/entry/result/3563244/all", "3563244")</f>
        <v>3563244</v>
      </c>
      <c r="B136" t="inlineStr">
        <is>
          <t>FINANCE</t>
        </is>
      </c>
      <c r="C136" t="inlineStr">
        <is>
          <t>FINANCE|financial institutions and credit|financial institution</t>
        </is>
      </c>
      <c r="D136" t="inlineStr">
        <is>
          <t>yes</t>
        </is>
      </c>
      <c r="E136" t="inlineStr">
        <is>
          <t/>
        </is>
      </c>
      <c r="F136" s="2" t="inlineStr">
        <is>
          <t>национална насърчителна банка|
ННБ|
национални насърчителни банки и институции|
ННБИ|
национална насърчителна банка или институция</t>
        </is>
      </c>
      <c r="G136" s="2" t="inlineStr">
        <is>
          <t>3|
3|
3|
3|
3</t>
        </is>
      </c>
      <c r="H136" s="2" t="inlineStr">
        <is>
          <t xml:space="preserve">|
|
|
|
</t>
        </is>
      </c>
      <c r="I136" t="inlineStr">
        <is>
          <t>финансова институция, създадена от правителството на държава членка, която предоставя финансиране за целите на икономическото развитие</t>
        </is>
      </c>
      <c r="J136" s="2" t="inlineStr">
        <is>
          <t>národní podpůrná banka</t>
        </is>
      </c>
      <c r="K136" s="2" t="inlineStr">
        <is>
          <t>3</t>
        </is>
      </c>
      <c r="L136" s="2" t="inlineStr">
        <is>
          <t/>
        </is>
      </c>
      <c r="M136" t="inlineStr">
        <is>
          <t>právnická osoba, která se zabývá finančními činnostmi na profesionálním základě a kterou členský stát nebo subjekt členského státu na ústřední, regionální nebo místní úrovni pověřil prováděním rozvojových nebo podpůrných činností</t>
        </is>
      </c>
      <c r="N136" s="2" t="inlineStr">
        <is>
          <t>national erhvervsfremmende bank|
nationale erhvervsfremmende banker eller institutter|
nationalt erhvervsfremmende institut</t>
        </is>
      </c>
      <c r="O136" s="2" t="inlineStr">
        <is>
          <t>3|
3|
3</t>
        </is>
      </c>
      <c r="P136" s="2" t="inlineStr">
        <is>
          <t xml:space="preserve">|
|
</t>
        </is>
      </c>
      <c r="Q136" t="inlineStr">
        <is>
          <t>juridiske enheder, der udøver erhvervsmæssig finansiel virksomhed, og som er tillagt bemyndigelse af en medlemsstat eller en medlemsstats enhed på centralt, regionalt eller lokalt plan til at udøve offentlig udviklingsvirksomhed eller erhvervsfremmende virksomhed</t>
        </is>
      </c>
      <c r="R136" s="2" t="inlineStr">
        <is>
          <t>nationale Förderbanken oder -institute|
nationale Förderbanken und -institute|
nationales Förderinstitut|
nationale Förderbank</t>
        </is>
      </c>
      <c r="S136" s="2" t="inlineStr">
        <is>
          <t>3|
3|
3|
3</t>
        </is>
      </c>
      <c r="T136" s="2" t="inlineStr">
        <is>
          <t xml:space="preserve">|
|
|
</t>
        </is>
      </c>
      <c r="U136" t="inlineStr">
        <is>
          <t>Banken, die zusammen mit der EIB und dem EIF sowie anderen multilateralen Entwicklungsbanken eine wichtige Rolle als Katalysatoren für langfristige Finanzierungen spielen</t>
        </is>
      </c>
      <c r="V136" s="2" t="inlineStr">
        <is>
          <t>εθνική αναπτυξιακή τράπεζα ή ίδρυμα|
εθνική αναπτυξιακή τράπεζα</t>
        </is>
      </c>
      <c r="W136" s="2" t="inlineStr">
        <is>
          <t>2|
4</t>
        </is>
      </c>
      <c r="X136" s="2" t="inlineStr">
        <is>
          <t>|
preferred</t>
        </is>
      </c>
      <c r="Y136" t="inlineStr">
        <is>
          <t/>
        </is>
      </c>
      <c r="Z136" s="2" t="inlineStr">
        <is>
          <t>national promotional bank or institution|
NPB/NPI|
NPBIs|
NPBI|
NPIs|
national promotional bank|
national promotional institution|
NPBs/NPIs|
national promotional banks and institutions|
NPBs</t>
        </is>
      </c>
      <c r="AA136" s="2" t="inlineStr">
        <is>
          <t>3|
3|
1|
3|
1|
1|
1|
1|
1|
1</t>
        </is>
      </c>
      <c r="AB136" s="2" t="inlineStr">
        <is>
          <t xml:space="preserve">|
|
|
|
|
|
|
|
|
</t>
        </is>
      </c>
      <c r="AC136" t="inlineStr">
        <is>
          <t>legal entity that carries out financial activities on a professional basis which has been given a mandate by a Member State or a Member State's entity at central, regional or local level to carry out development or promotional activities</t>
        </is>
      </c>
      <c r="AD136" s="2" t="inlineStr">
        <is>
          <t>banco nacional de fomento</t>
        </is>
      </c>
      <c r="AE136" s="2" t="inlineStr">
        <is>
          <t>3</t>
        </is>
      </c>
      <c r="AF136" s="2" t="inlineStr">
        <is>
          <t/>
        </is>
      </c>
      <c r="AG136" t="inlineStr">
        <is>
          <t>"[T]oda empresa o ente establecidos por la administración central o una administración regional de un Estado miembro, que conceda préstamos promocionales en condiciones no competitivas y sin ánimo de lucro, a fin de fomentar los objetivos públicos de dicha administración, siempre que esta última tenga la obligación de proteger la base económica de la empresa o ente y mantener su viabilidad a lo largo de todo su período de vida, o que al menos el 90 % de su financiación inicial o de los préstamos promocionales que conceda estén directa o indirectamente garantizados por la administración central o una administración regional del Estado".</t>
        </is>
      </c>
      <c r="AH136" s="2" t="inlineStr">
        <is>
          <t>riiklik tugipank|
liikmesriigi tugipank või finantseerimisasutus</t>
        </is>
      </c>
      <c r="AI136" s="2" t="inlineStr">
        <is>
          <t>3|
3</t>
        </is>
      </c>
      <c r="AJ136" s="2" t="inlineStr">
        <is>
          <t xml:space="preserve">|
</t>
        </is>
      </c>
      <c r="AK136" t="inlineStr">
        <is>
          <t>valitsuste poolt loodud finantsasutus, mis pakub majandusarengut toetavat rahastamist</t>
        </is>
      </c>
      <c r="AL136" s="2" t="inlineStr">
        <is>
          <t>kansallinen kehityspankki|
kansallinen kehityslaitos</t>
        </is>
      </c>
      <c r="AM136" s="2" t="inlineStr">
        <is>
          <t>3|
3</t>
        </is>
      </c>
      <c r="AN136" s="2" t="inlineStr">
        <is>
          <t xml:space="preserve">|
</t>
        </is>
      </c>
      <c r="AO136" t="inlineStr">
        <is>
          <t>oikeussubjekti, joka harjoittaa ammattimaista rahoitustoimintaa ja jolle jäsenvaltio tai jäsenvaltion keskus-, alue- tai paikallistason yhteisö on antanut tehtäväksi toteuttaa kehittämis- tai edistämistoimia</t>
        </is>
      </c>
      <c r="AP136" s="2" t="inlineStr">
        <is>
          <t>banque de développement nationale|
banques et institutions nationales de développement|
banques ou institutions nationales de développement|
BDN</t>
        </is>
      </c>
      <c r="AQ136" s="2" t="inlineStr">
        <is>
          <t>3|
3|
3|
3</t>
        </is>
      </c>
      <c r="AR136" s="2" t="inlineStr">
        <is>
          <t xml:space="preserve">|
|
|
</t>
        </is>
      </c>
      <c r="AS136" t="inlineStr">
        <is>
          <t>institutions financières mises en place par les autorités nationales afin de financer les investissements et le développement économique</t>
        </is>
      </c>
      <c r="AT136" s="2" t="inlineStr">
        <is>
          <t>banc náisiúnta le haghaidh spreagadh</t>
        </is>
      </c>
      <c r="AU136" s="2" t="inlineStr">
        <is>
          <t>3</t>
        </is>
      </c>
      <c r="AV136" s="2" t="inlineStr">
        <is>
          <t/>
        </is>
      </c>
      <c r="AW136" t="inlineStr">
        <is>
          <t/>
        </is>
      </c>
      <c r="AX136" s="2" t="inlineStr">
        <is>
          <t>nacionalna razvojna banka i institucija|
NRB|
nacionalna razvojna banka|
nacionalna razvojna institucija|
nacionalna razvojna banka ili institucija</t>
        </is>
      </c>
      <c r="AY136" s="2" t="inlineStr">
        <is>
          <t>3|
3|
3|
2|
2</t>
        </is>
      </c>
      <c r="AZ136" s="2" t="inlineStr">
        <is>
          <t xml:space="preserve">|
|
|
|
</t>
        </is>
      </c>
      <c r="BA136" t="inlineStr">
        <is>
          <t/>
        </is>
      </c>
      <c r="BB136" s="2" t="inlineStr">
        <is>
          <t>nemzeti fejlesztési bank</t>
        </is>
      </c>
      <c r="BC136" s="2" t="inlineStr">
        <is>
          <t>4</t>
        </is>
      </c>
      <c r="BD136" s="2" t="inlineStr">
        <is>
          <t/>
        </is>
      </c>
      <c r="BE136" t="inlineStr">
        <is>
          <t>hivatásos alapon pénzügyi tevékenységeket folytató jogi személy, amely valamely tagállamtól vagy valamely tagállam központi, regionális vagy helyi szintű szervezetétől megbízást kap arra, hogy fejlesztési tevékenységeket végezzen</t>
        </is>
      </c>
      <c r="BF136" s="2" t="inlineStr">
        <is>
          <t>banca di promozione nazionale|
banca o istituto nazionale di promozione|
NPB|
istituto nazionale di promozione</t>
        </is>
      </c>
      <c r="BG136" s="2" t="inlineStr">
        <is>
          <t>4|
3|
3|
3</t>
        </is>
      </c>
      <c r="BH136" s="2" t="inlineStr">
        <is>
          <t xml:space="preserve">|
|
|
</t>
        </is>
      </c>
      <c r="BI136" t="inlineStr">
        <is>
          <t>enti finanziari nazionali che, nell'ambito del piano di investimenti per l’Europa [ &lt;a href="/entry/result/3563204/all" id="ENTRY_TO_ENTRY_CONVERTER" target="_blank"&gt;IATE:3563204&lt;/a&gt; ], dovrebbero impegnarsi insieme alla BEI, alle autorità regionali e agli investitori privati</t>
        </is>
      </c>
      <c r="BJ136" s="2" t="inlineStr">
        <is>
          <t>nacionalinis skatinamojo finansavimo bankas</t>
        </is>
      </c>
      <c r="BK136" s="2" t="inlineStr">
        <is>
          <t>3</t>
        </is>
      </c>
      <c r="BL136" s="2" t="inlineStr">
        <is>
          <t/>
        </is>
      </c>
      <c r="BM136" t="inlineStr">
        <is>
          <t>vyriausybių sukurtos finansų įstaigos, kurios teikia finansavimą ekonominio vystymosi tikslais</t>
        </is>
      </c>
      <c r="BN136" s="2" t="inlineStr">
        <is>
          <t>valsts attīstību veicinoša banka vai iestāde</t>
        </is>
      </c>
      <c r="BO136" s="2" t="inlineStr">
        <is>
          <t>3</t>
        </is>
      </c>
      <c r="BP136" s="2" t="inlineStr">
        <is>
          <t/>
        </is>
      </c>
      <c r="BQ136" t="inlineStr">
        <is>
          <t>juridiska persona, kura profesionāli veic finanšu darbības un kuru dalībvalsts vai dalībvalsts struktūra ir pilnvarojusi centrālā, reģionālā vai vietējā līmenī veikt attīstības vai veicināšanas darbības</t>
        </is>
      </c>
      <c r="BR136" s="2" t="inlineStr">
        <is>
          <t>bank jew istituzzjoni promozzjonali nazzjonali|
bank u istituzzjoni promozzjonali nazzjonali|
bank promozzjonali nazzjonali|
istituzzjoni promozzjonali nazzjonali</t>
        </is>
      </c>
      <c r="BS136" s="2" t="inlineStr">
        <is>
          <t>3|
3|
3|
3</t>
        </is>
      </c>
      <c r="BT136" s="2" t="inlineStr">
        <is>
          <t xml:space="preserve">|
|
|
</t>
        </is>
      </c>
      <c r="BU136" t="inlineStr">
        <is>
          <t>istituzzjonijiet finanzjarji, maħluqa mill-gvernijiet, li jipprovdu finanzjament għall-finijiet tal-iżvilupp ekonomiku</t>
        </is>
      </c>
      <c r="BV136" s="2" t="inlineStr">
        <is>
          <t>nationale stimuleringsbank|
nationale stimuleringsbank of -instelling</t>
        </is>
      </c>
      <c r="BW136" s="2" t="inlineStr">
        <is>
          <t>3|
2</t>
        </is>
      </c>
      <c r="BX136" s="2" t="inlineStr">
        <is>
          <t xml:space="preserve">|
</t>
        </is>
      </c>
      <c r="BY136" t="inlineStr">
        <is>
          <t>door een regering opgerichte financiële instelling die financiering verstrekt ter bevordering van de economische ontwikkeling</t>
        </is>
      </c>
      <c r="BZ136" s="2" t="inlineStr">
        <is>
          <t>krajowy bank prorozwojowy lub krajowa instytucja prorozwojowa|
krajowy bank prorozwojowy|
krajowy bank prorozwojowy i krajowa instytucja prorozwojowa</t>
        </is>
      </c>
      <c r="CA136" s="2" t="inlineStr">
        <is>
          <t>3|
2|
3</t>
        </is>
      </c>
      <c r="CB136" s="2" t="inlineStr">
        <is>
          <t xml:space="preserve">|
|
</t>
        </is>
      </c>
      <c r="CC136" t="inlineStr">
        <is>
          <t>rządowa instytucja finansowa zapewniająca finansowanie projektów służących rozwojowi gospodarczemu</t>
        </is>
      </c>
      <c r="CD136" s="2" t="inlineStr">
        <is>
          <t>banco de fomento nacional|
instituição de fomento nacional</t>
        </is>
      </c>
      <c r="CE136" s="2" t="inlineStr">
        <is>
          <t>3|
3</t>
        </is>
      </c>
      <c r="CF136" s="2" t="inlineStr">
        <is>
          <t xml:space="preserve">|
</t>
        </is>
      </c>
      <c r="CG136" t="inlineStr">
        <is>
          <t>Instituição financeira criada por um Estado e que concede financiamento para fins de desenvolvimento económico.</t>
        </is>
      </c>
      <c r="CH136" s="2" t="inlineStr">
        <is>
          <t>bancă sau instituție națională de promovare</t>
        </is>
      </c>
      <c r="CI136" s="2" t="inlineStr">
        <is>
          <t>3</t>
        </is>
      </c>
      <c r="CJ136" s="2" t="inlineStr">
        <is>
          <t/>
        </is>
      </c>
      <c r="CK136" t="inlineStr">
        <is>
          <t>entitate juridică ce desfășoară activități financiare cu titlu profesional, căreia un stat membru sau o entitate a unui stat membru de la nivel central, regional sau local i-a acordat un mandat de desfășurare de activități de dezvoltare sau de promovare</t>
        </is>
      </c>
      <c r="CL136" s="2" t="inlineStr">
        <is>
          <t>národná podporná banka|
národná podporná inštitúcia|
NPB|
NPBI|
národná podporná banka alebo inštitúcia|
NPI|
národná podporná banka a inštitúcia</t>
        </is>
      </c>
      <c r="CM136" s="2" t="inlineStr">
        <is>
          <t>3|
3|
3|
3|
3|
3|
3</t>
        </is>
      </c>
      <c r="CN136" s="2" t="inlineStr">
        <is>
          <t xml:space="preserve">|
|
|
|
|
|
</t>
        </is>
      </c>
      <c r="CO136" t="inlineStr">
        <is>
          <t>finančná inštitúcia zriadená vládou, ktorá poskytuje financovanie na účely hospodárskeho rozvoja</t>
        </is>
      </c>
      <c r="CP136" s="2" t="inlineStr">
        <is>
          <t>nacionalna spodbujevalna banka|
nacionalna promocijska banka</t>
        </is>
      </c>
      <c r="CQ136" s="2" t="inlineStr">
        <is>
          <t>3|
2</t>
        </is>
      </c>
      <c r="CR136" s="2" t="inlineStr">
        <is>
          <t xml:space="preserve">|
</t>
        </is>
      </c>
      <c r="CS136" t="inlineStr">
        <is>
          <t/>
        </is>
      </c>
      <c r="CT136" s="2" t="inlineStr">
        <is>
          <t>nationell utvecklingsinstitution|
nationell utvecklingsbank eller -institution|
nationell utvecklingsbank och -institution|
nationell utvecklingsbank|
nationell investeringsbank</t>
        </is>
      </c>
      <c r="CU136" s="2" t="inlineStr">
        <is>
          <t>3|
3|
3|
3|
3</t>
        </is>
      </c>
      <c r="CV136" s="2" t="inlineStr">
        <is>
          <t xml:space="preserve">|
|
|
|
</t>
        </is>
      </c>
      <c r="CW136" t="inlineStr">
        <is>
          <t>Rättslig enhet som yrkesmässigt bedriver finansiell verksamhet och som har fått ett uppdrag av en medlemsstat eller en enhet på central, regional eller lokal nivå i en medlemsstat att bedriva utvecklingsverksamhet eller främjande verksamhet.</t>
        </is>
      </c>
    </row>
    <row r="137">
      <c r="A137" s="1" t="str">
        <f>HYPERLINK("https://iate.europa.eu/entry/result/810096/all", "810096")</f>
        <v>810096</v>
      </c>
      <c r="B137" t="inlineStr">
        <is>
          <t>ENERGY</t>
        </is>
      </c>
      <c r="C137" t="inlineStr">
        <is>
          <t>ENERGY</t>
        </is>
      </c>
      <c r="D137" t="inlineStr">
        <is>
          <t>yes</t>
        </is>
      </c>
      <c r="E137" t="inlineStr">
        <is>
          <t/>
        </is>
      </c>
      <c r="F137" s="2" t="inlineStr">
        <is>
          <t>акумулиране на енергия|
съхраняване на енергия|
натрупване на енергия</t>
        </is>
      </c>
      <c r="G137" s="2" t="inlineStr">
        <is>
          <t>3|
3|
3</t>
        </is>
      </c>
      <c r="H137" s="2" t="inlineStr">
        <is>
          <t xml:space="preserve">|
|
</t>
        </is>
      </c>
      <c r="I137" t="inlineStr">
        <is>
          <t>акумулиране на енергията, получена от първичен източник, под форма удобна за ползване на по-късен етап</t>
        </is>
      </c>
      <c r="J137" s="2" t="inlineStr">
        <is>
          <t>ukládání energie|
skladování energie</t>
        </is>
      </c>
      <c r="K137" s="2" t="inlineStr">
        <is>
          <t>3|
3</t>
        </is>
      </c>
      <c r="L137" s="2" t="inlineStr">
        <is>
          <t xml:space="preserve">preferred|
</t>
        </is>
      </c>
      <c r="M137" t="inlineStr">
        <is>
          <t>postup ukládání energie získané z primárního zdroje vhodné k použití později</t>
        </is>
      </c>
      <c r="N137" s="2" t="inlineStr">
        <is>
          <t>energilagring</t>
        </is>
      </c>
      <c r="O137" s="2" t="inlineStr">
        <is>
          <t>4</t>
        </is>
      </c>
      <c r="P137" s="2" t="inlineStr">
        <is>
          <t/>
        </is>
      </c>
      <c r="Q137" t="inlineStr">
        <is>
          <t>det at gemme energi i en eller anden form, så den senere kan anvendes</t>
        </is>
      </c>
      <c r="R137" s="2" t="inlineStr">
        <is>
          <t>Energiespeicherung</t>
        </is>
      </c>
      <c r="S137" s="2" t="inlineStr">
        <is>
          <t>3</t>
        </is>
      </c>
      <c r="T137" s="2" t="inlineStr">
        <is>
          <t/>
        </is>
      </c>
      <c r="U137" t="inlineStr">
        <is>
          <t>Bereithaltung von Energie für eine spätere Nutzung</t>
        </is>
      </c>
      <c r="V137" s="2" t="inlineStr">
        <is>
          <t>αποθήκευση της ενέργειας</t>
        </is>
      </c>
      <c r="W137" s="2" t="inlineStr">
        <is>
          <t>3</t>
        </is>
      </c>
      <c r="X137" s="2" t="inlineStr">
        <is>
          <t/>
        </is>
      </c>
      <c r="Y137" t="inlineStr">
        <is>
          <t/>
        </is>
      </c>
      <c r="Z137" s="2" t="inlineStr">
        <is>
          <t>energy storage</t>
        </is>
      </c>
      <c r="AA137" s="2" t="inlineStr">
        <is>
          <t>3</t>
        </is>
      </c>
      <c r="AB137" s="2" t="inlineStr">
        <is>
          <t/>
        </is>
      </c>
      <c r="AC137" t="inlineStr">
        <is>
          <t>capture and storing of energy derived from a primary source in a form convenient for use at a later time</t>
        </is>
      </c>
      <c r="AD137" s="2" t="inlineStr">
        <is>
          <t>almacenamiento de energía</t>
        </is>
      </c>
      <c r="AE137" s="2" t="inlineStr">
        <is>
          <t>3</t>
        </is>
      </c>
      <c r="AF137" s="2" t="inlineStr">
        <is>
          <t/>
        </is>
      </c>
      <c r="AG137" t="inlineStr">
        <is>
          <t>Acumulación en un determinado lugar de la energía generada por una fuente primaria, a la espera de su utilización.</t>
        </is>
      </c>
      <c r="AH137" s="2" t="inlineStr">
        <is>
          <t>energia salvestamine</t>
        </is>
      </c>
      <c r="AI137" s="2" t="inlineStr">
        <is>
          <t>3</t>
        </is>
      </c>
      <c r="AJ137" s="2" t="inlineStr">
        <is>
          <t/>
        </is>
      </c>
      <c r="AK137" t="inlineStr">
        <is>
          <t>mingi energialiigi siirdamine mingisse seadisesse, seadmesse, paigaldisse või rajatisse (energiasalvestisse), et seda sealt vajalikul ajal hiljem samal kujul või muundatult tagasi saada</t>
        </is>
      </c>
      <c r="AL137" s="2" t="inlineStr">
        <is>
          <t>energian varastointi</t>
        </is>
      </c>
      <c r="AM137" s="2" t="inlineStr">
        <is>
          <t>3</t>
        </is>
      </c>
      <c r="AN137" s="2" t="inlineStr">
        <is>
          <t/>
        </is>
      </c>
      <c r="AO137" t="inlineStr">
        <is>
          <t>energian talteenotto ensiölähteestä ja varastointi sopivassa muodossa myöhempää käyttöä varten</t>
        </is>
      </c>
      <c r="AP137" s="2" t="inlineStr">
        <is>
          <t>stockage de l'énergie|
stockage énergétique</t>
        </is>
      </c>
      <c r="AQ137" s="2" t="inlineStr">
        <is>
          <t>3|
3</t>
        </is>
      </c>
      <c r="AR137" s="2" t="inlineStr">
        <is>
          <t xml:space="preserve">preferred|
</t>
        </is>
      </c>
      <c r="AS137" t="inlineStr">
        <is>
          <t>action qui consiste à placer une énergie à un endroit donné pour faciliter son exploitation immédiate ou future</t>
        </is>
      </c>
      <c r="AT137" s="2" t="inlineStr">
        <is>
          <t>stóráil fuinnimh</t>
        </is>
      </c>
      <c r="AU137" s="2" t="inlineStr">
        <is>
          <t>3</t>
        </is>
      </c>
      <c r="AV137" s="2" t="inlineStr">
        <is>
          <t/>
        </is>
      </c>
      <c r="AW137" t="inlineStr">
        <is>
          <t>fuinneamh a stóráil le go mbeifear in ann é a úsáid am éigin amach anseo</t>
        </is>
      </c>
      <c r="AX137" s="2" t="inlineStr">
        <is>
          <t>skladištenje energije</t>
        </is>
      </c>
      <c r="AY137" s="2" t="inlineStr">
        <is>
          <t>3</t>
        </is>
      </c>
      <c r="AZ137" s="2" t="inlineStr">
        <is>
          <t/>
        </is>
      </c>
      <c r="BA137" t="inlineStr">
        <is>
          <t>proces spremanja ili pretvaranja energije u drugi oblik radi kasnije upotrebe</t>
        </is>
      </c>
      <c r="BB137" s="2" t="inlineStr">
        <is>
          <t>energiatárolás</t>
        </is>
      </c>
      <c r="BC137" s="2" t="inlineStr">
        <is>
          <t>4</t>
        </is>
      </c>
      <c r="BD137" s="2" t="inlineStr">
        <is>
          <t/>
        </is>
      </c>
      <c r="BE137" t="inlineStr">
        <is>
          <t>azonnali kereslet hiányában a megtermelt energia tartalékolása a későbbi, magasabb kereslettel jellemezhető időszakokra, erre alkalmas formában</t>
        </is>
      </c>
      <c r="BF137" s="2" t="inlineStr">
        <is>
          <t>stoccaggio dell'energia</t>
        </is>
      </c>
      <c r="BG137" s="2" t="inlineStr">
        <is>
          <t>3</t>
        </is>
      </c>
      <c r="BH137" s="2" t="inlineStr">
        <is>
          <t/>
        </is>
      </c>
      <c r="BI137" t="inlineStr">
        <is>
          <t>serie di processi per immagazzinare fonti di energia, rinnovabili e non, all'interno di diversi dispositivi, in modo da poterla conservare e utilizzare in un secondo momento.</t>
        </is>
      </c>
      <c r="BJ137" s="2" t="inlineStr">
        <is>
          <t>energijos kaupimas</t>
        </is>
      </c>
      <c r="BK137" s="2" t="inlineStr">
        <is>
          <t>3</t>
        </is>
      </c>
      <c r="BL137" s="2" t="inlineStr">
        <is>
          <t/>
        </is>
      </c>
      <c r="BM137" t="inlineStr">
        <is>
          <t>iš pirminio šaltinio gautos energijos saugojimas patogia forma siekiant ją panaudoti vėliau</t>
        </is>
      </c>
      <c r="BN137" s="2" t="inlineStr">
        <is>
          <t>enerģijas uzkrāšana|
enerģijas akumulācija|
enerģijas uzglabāšana|
enerģijas akumulēšana</t>
        </is>
      </c>
      <c r="BO137" s="2" t="inlineStr">
        <is>
          <t>3|
3|
3|
3</t>
        </is>
      </c>
      <c r="BP137" s="2" t="inlineStr">
        <is>
          <t xml:space="preserve">|
|
admitted|
</t>
        </is>
      </c>
      <c r="BQ137" t="inlineStr">
        <is>
          <t>no primārā avota iegūtas enerģijas glabāšana vēlākai izmantošanai</t>
        </is>
      </c>
      <c r="BR137" s="2" t="inlineStr">
        <is>
          <t>ħżin tal-enerġija</t>
        </is>
      </c>
      <c r="BS137" s="2" t="inlineStr">
        <is>
          <t>3</t>
        </is>
      </c>
      <c r="BT137" s="2" t="inlineStr">
        <is>
          <t/>
        </is>
      </c>
      <c r="BU137" t="inlineStr">
        <is>
          <t>il-metodu ġenerali u t-tekniki speċifiċi għall-ħżin ta' enerġija minn xi sors primarju f'forma li tkun konvenjenti għal użu fi stadju aktar tard</t>
        </is>
      </c>
      <c r="BV137" s="2" t="inlineStr">
        <is>
          <t>energieopslag</t>
        </is>
      </c>
      <c r="BW137" s="2" t="inlineStr">
        <is>
          <t>3</t>
        </is>
      </c>
      <c r="BX137" s="2" t="inlineStr">
        <is>
          <t/>
        </is>
      </c>
      <c r="BY137" t="inlineStr">
        <is>
          <t>het opslaan van energie ten behoeve van later gebruik</t>
        </is>
      </c>
      <c r="BZ137" s="2" t="inlineStr">
        <is>
          <t>magazynowanie energii|
przechowywanie energii</t>
        </is>
      </c>
      <c r="CA137" s="2" t="inlineStr">
        <is>
          <t>3|
3</t>
        </is>
      </c>
      <c r="CB137" s="2" t="inlineStr">
        <is>
          <t xml:space="preserve">preferred|
</t>
        </is>
      </c>
      <c r="CC137" t="inlineStr">
        <is>
          <t/>
        </is>
      </c>
      <c r="CD137" s="2" t="inlineStr">
        <is>
          <t>armazenamento de energia</t>
        </is>
      </c>
      <c r="CE137" s="2" t="inlineStr">
        <is>
          <t>4</t>
        </is>
      </c>
      <c r="CF137" s="2" t="inlineStr">
        <is>
          <t/>
        </is>
      </c>
      <c r="CG137" t="inlineStr">
        <is>
          <t>Ação de colocar e conservar uma forma de energia num dispositivo ou meio físico com o objetivo de permitir a sua posterior utilização.</t>
        </is>
      </c>
      <c r="CH137" s="2" t="inlineStr">
        <is>
          <t>stocare a energiei</t>
        </is>
      </c>
      <c r="CI137" s="2" t="inlineStr">
        <is>
          <t>3</t>
        </is>
      </c>
      <c r="CJ137" s="2" t="inlineStr">
        <is>
          <t/>
        </is>
      </c>
      <c r="CK137" t="inlineStr">
        <is>
          <t>sistem sau proces care permite acumularea energiei într-un loc dat, sub o formă fizică dată și pentru o perioadă dată, cu posibilitatea disponibilizării ei atunci când este necesară</t>
        </is>
      </c>
      <c r="CL137" s="2" t="inlineStr">
        <is>
          <t>uskladňovanie energie|
akumulácia energie</t>
        </is>
      </c>
      <c r="CM137" s="2" t="inlineStr">
        <is>
          <t>3|
3</t>
        </is>
      </c>
      <c r="CN137" s="2" t="inlineStr">
        <is>
          <t xml:space="preserve">preferred|
</t>
        </is>
      </c>
      <c r="CO137" t="inlineStr">
        <is>
          <t>nazhromaždenie (energie) na jej neskoršie využitie na mieste spotreby alebo v čase, keď zdroj energie nie je k dispozícii alebo nestačí pokryť spotrebu</t>
        </is>
      </c>
      <c r="CP137" s="2" t="inlineStr">
        <is>
          <t>shranjevanje energije</t>
        </is>
      </c>
      <c r="CQ137" s="2" t="inlineStr">
        <is>
          <t>3</t>
        </is>
      </c>
      <c r="CR137" s="2" t="inlineStr">
        <is>
          <t/>
        </is>
      </c>
      <c r="CS137" t="inlineStr">
        <is>
          <t/>
        </is>
      </c>
      <c r="CT137" s="2" t="inlineStr">
        <is>
          <t>energilagring</t>
        </is>
      </c>
      <c r="CU137" s="2" t="inlineStr">
        <is>
          <t>3</t>
        </is>
      </c>
      <c r="CV137" s="2" t="inlineStr">
        <is>
          <t/>
        </is>
      </c>
      <c r="CW137" t="inlineStr">
        <is>
          <t>Lagring av energi för senare användning.</t>
        </is>
      </c>
    </row>
    <row r="138">
      <c r="A138" s="1" t="str">
        <f>HYPERLINK("https://iate.europa.eu/entry/result/3500911/all", "3500911")</f>
        <v>3500911</v>
      </c>
      <c r="B138" t="inlineStr">
        <is>
          <t>ENERGY</t>
        </is>
      </c>
      <c r="C138" t="inlineStr">
        <is>
          <t>ENERGY</t>
        </is>
      </c>
      <c r="D138" t="inlineStr">
        <is>
          <t>yes</t>
        </is>
      </c>
      <c r="E138" t="inlineStr">
        <is>
          <t/>
        </is>
      </c>
      <c r="F138" s="2" t="inlineStr">
        <is>
          <t>междусистемни връзки</t>
        </is>
      </c>
      <c r="G138" s="2" t="inlineStr">
        <is>
          <t>3</t>
        </is>
      </c>
      <c r="H138" s="2" t="inlineStr">
        <is>
          <t/>
        </is>
      </c>
      <c r="I138" t="inlineStr">
        <is>
          <t>Връзки между енергийните системи на отделни държави.</t>
        </is>
      </c>
      <c r="J138" s="2" t="inlineStr">
        <is>
          <t>propojení energetických soustav</t>
        </is>
      </c>
      <c r="K138" s="2" t="inlineStr">
        <is>
          <t>3</t>
        </is>
      </c>
      <c r="L138" s="2" t="inlineStr">
        <is>
          <t/>
        </is>
      </c>
      <c r="M138" t="inlineStr">
        <is>
          <t/>
        </is>
      </c>
      <c r="N138" s="2" t="inlineStr">
        <is>
          <t>energisammenkobling|
sammenkobling af energinet</t>
        </is>
      </c>
      <c r="O138" s="2" t="inlineStr">
        <is>
          <t>3|
3</t>
        </is>
      </c>
      <c r="P138" s="2" t="inlineStr">
        <is>
          <t xml:space="preserve">|
</t>
        </is>
      </c>
      <c r="Q138" t="inlineStr">
        <is>
          <t>sammenkobling af nationale energitransport- og energiforsyningsnet (energi = elektricitet og gas)</t>
        </is>
      </c>
      <c r="R138" s="2" t="inlineStr">
        <is>
          <t>Energieverbundnetz|
Energieverbund</t>
        </is>
      </c>
      <c r="S138" s="2" t="inlineStr">
        <is>
          <t>3|
3</t>
        </is>
      </c>
      <c r="T138" s="2" t="inlineStr">
        <is>
          <t xml:space="preserve">|
</t>
        </is>
      </c>
      <c r="U138" t="inlineStr">
        <is>
          <t>Verknüpfung von Energienetzen, z.B. auf europäischer Ebene</t>
        </is>
      </c>
      <c r="V138" s="2" t="inlineStr">
        <is>
          <t>ενεργειακή διασύνδεση|
διασύνδεση των ενεργειακών δικτύων</t>
        </is>
      </c>
      <c r="W138" s="2" t="inlineStr">
        <is>
          <t>3|
3</t>
        </is>
      </c>
      <c r="X138" s="2" t="inlineStr">
        <is>
          <t xml:space="preserve">|
</t>
        </is>
      </c>
      <c r="Y138" t="inlineStr">
        <is>
          <t/>
        </is>
      </c>
      <c r="Z138" s="2" t="inlineStr">
        <is>
          <t>energy interconnection|
interconnection|
interconnection of energy networks</t>
        </is>
      </c>
      <c r="AA138" s="2" t="inlineStr">
        <is>
          <t>3|
3|
3</t>
        </is>
      </c>
      <c r="AB138" s="2" t="inlineStr">
        <is>
          <t xml:space="preserve">|
|
</t>
        </is>
      </c>
      <c r="AC138" t="inlineStr">
        <is>
          <t>physical connection between two energy networks</t>
        </is>
      </c>
      <c r="AD138" s="2" t="inlineStr">
        <is>
          <t>interconexión energética|
interconexión de las redes energéticas</t>
        </is>
      </c>
      <c r="AE138" s="2" t="inlineStr">
        <is>
          <t>2|
4</t>
        </is>
      </c>
      <c r="AF138" s="2" t="inlineStr">
        <is>
          <t xml:space="preserve">|
</t>
        </is>
      </c>
      <c r="AG138" t="inlineStr">
        <is>
          <t>Interconexión de redes de transporte y distribución de energía entre distintos países.</t>
        </is>
      </c>
      <c r="AH138" s="2" t="inlineStr">
        <is>
          <t>energiaühendus|
süsteemidevaheline ühendus|
energiavõrkude sidumine</t>
        </is>
      </c>
      <c r="AI138" s="2" t="inlineStr">
        <is>
          <t>3|
3|
3</t>
        </is>
      </c>
      <c r="AJ138" s="2" t="inlineStr">
        <is>
          <t xml:space="preserve">|
|
</t>
        </is>
      </c>
      <c r="AK138" t="inlineStr">
        <is>
          <t>füüsiline ühendus energiavõrkude vahel</t>
        </is>
      </c>
      <c r="AL138" s="2" t="inlineStr">
        <is>
          <t>energiaverkkojen yhteenliittäminen|
energian liitäntäverkko|
energian siirtoverkko</t>
        </is>
      </c>
      <c r="AM138" s="2" t="inlineStr">
        <is>
          <t>3|
2|
3</t>
        </is>
      </c>
      <c r="AN138" s="2" t="inlineStr">
        <is>
          <t xml:space="preserve">|
|
</t>
        </is>
      </c>
      <c r="AO138" t="inlineStr">
        <is>
          <t>verkkojen yhteenliittäminen energian (sähkön ja kaasun) siirtämiseksi kansallisesti järjestyneiden markkinoiden välillä</t>
        </is>
      </c>
      <c r="AP138" s="2" t="inlineStr">
        <is>
          <t>interconnexion|
interconnexion des réseaux énergétiques|
interconnexion énergétique</t>
        </is>
      </c>
      <c r="AQ138" s="2" t="inlineStr">
        <is>
          <t>3|
3|
3</t>
        </is>
      </c>
      <c r="AR138" s="2" t="inlineStr">
        <is>
          <t xml:space="preserve">|
|
</t>
        </is>
      </c>
      <c r="AS138" t="inlineStr">
        <is>
          <t>interconnexion des réseaux nationaux de transport et de distribution d'énergie (= électricité et gaz)</t>
        </is>
      </c>
      <c r="AT138" s="2" t="inlineStr">
        <is>
          <t>idirnasc fuinnimh</t>
        </is>
      </c>
      <c r="AU138" s="2" t="inlineStr">
        <is>
          <t>3</t>
        </is>
      </c>
      <c r="AV138" s="2" t="inlineStr">
        <is>
          <t/>
        </is>
      </c>
      <c r="AW138" t="inlineStr">
        <is>
          <t/>
        </is>
      </c>
      <c r="AX138" s="2" t="inlineStr">
        <is>
          <t>međupovezanost|
međupovezanost energetskih mreža|
energetska međupovezanost</t>
        </is>
      </c>
      <c r="AY138" s="2" t="inlineStr">
        <is>
          <t>3|
4|
3</t>
        </is>
      </c>
      <c r="AZ138" s="2" t="inlineStr">
        <is>
          <t xml:space="preserve">|
|
</t>
        </is>
      </c>
      <c r="BA138" t="inlineStr">
        <is>
          <t/>
        </is>
      </c>
      <c r="BB138" s="2" t="inlineStr">
        <is>
          <t>energiahálózatok összekapcsolása|
összeköttetés</t>
        </is>
      </c>
      <c r="BC138" s="2" t="inlineStr">
        <is>
          <t>3|
3</t>
        </is>
      </c>
      <c r="BD138" s="2" t="inlineStr">
        <is>
          <t xml:space="preserve">|
</t>
        </is>
      </c>
      <c r="BE138" t="inlineStr">
        <is>
          <t>a tagállami gáz- és villamosenergia-piacok közötti kapcsolódás biztosítása</t>
        </is>
      </c>
      <c r="BF138" s="2" t="inlineStr">
        <is>
          <t>interconnessione delle reti energetiche|
interconnessione|
interconnessione energetica</t>
        </is>
      </c>
      <c r="BG138" s="2" t="inlineStr">
        <is>
          <t>4|
3|
3</t>
        </is>
      </c>
      <c r="BH138" s="2" t="inlineStr">
        <is>
          <t xml:space="preserve">|
|
</t>
        </is>
      </c>
      <c r="BI138" t="inlineStr">
        <is>
          <t>interconnessione delle reti nazionali per il trasporto e la distribuzione di energia (= elettricità e gas)</t>
        </is>
      </c>
      <c r="BJ138" s="2" t="inlineStr">
        <is>
          <t>energetikos tinklų sujungimas|
jungtis|
energetikos tinklų jungtis</t>
        </is>
      </c>
      <c r="BK138" s="2" t="inlineStr">
        <is>
          <t>3|
3|
3</t>
        </is>
      </c>
      <c r="BL138" s="2" t="inlineStr">
        <is>
          <t xml:space="preserve">|
|
</t>
        </is>
      </c>
      <c r="BM138" t="inlineStr">
        <is>
          <t>(siaurąja prasme) infrastruktūra, kuri jungia skirtingus energetikos tinklus (skirtingų valstybių ar regionų), taip pat žr. &lt;a href="/entry/result/2243633/all" id="ENTRY_TO_ENTRY_CONVERTER" target="_blank"&gt;IATE:2243633&lt;/a&gt; (&lt;i&gt;interconnector&lt;/i&gt;);&lt;div&gt;(bendrąja prasme) energetikos tinklų susiejimas&lt;/div&gt;</t>
        </is>
      </c>
      <c r="BN138" s="2" t="inlineStr">
        <is>
          <t>energotīklu starpsavienojums|
starpsavienojums</t>
        </is>
      </c>
      <c r="BO138" s="2" t="inlineStr">
        <is>
          <t>3|
3</t>
        </is>
      </c>
      <c r="BP138" s="2" t="inlineStr">
        <is>
          <t xml:space="preserve">|
</t>
        </is>
      </c>
      <c r="BQ138" t="inlineStr">
        <is>
          <t>fizisks savienojums starp diviem enerģijas tīkliem</t>
        </is>
      </c>
      <c r="BR138" s="2" t="inlineStr">
        <is>
          <t>interkonnessjoni|
interkonnessjoni tal-enerġija|
interkonnessjoni ta' networks tal-enerġija</t>
        </is>
      </c>
      <c r="BS138" s="2" t="inlineStr">
        <is>
          <t>3|
3|
3</t>
        </is>
      </c>
      <c r="BT138" s="2" t="inlineStr">
        <is>
          <t xml:space="preserve">|
|
</t>
        </is>
      </c>
      <c r="BU138" t="inlineStr">
        <is>
          <t>konnessjonijiet fiżiċi bejn żewġ networks tal-enerġija</t>
        </is>
      </c>
      <c r="BV138" s="2" t="inlineStr">
        <is>
          <t>interconnectie|
interconnectie van energienetwerken|
energie-interconnectie</t>
        </is>
      </c>
      <c r="BW138" s="2" t="inlineStr">
        <is>
          <t>3|
3|
2</t>
        </is>
      </c>
      <c r="BX138" s="2" t="inlineStr">
        <is>
          <t xml:space="preserve">|
|
</t>
        </is>
      </c>
      <c r="BY138" t="inlineStr">
        <is>
          <t>fysieke verbinding tussen twee &lt;a href="https://iate.europa.eu/entry/result/3565910/nl" target="_blank"&gt;energienetten&lt;/a&gt;</t>
        </is>
      </c>
      <c r="BZ138" s="2" t="inlineStr">
        <is>
          <t>wzajemne połączenia między sieciami energii|
połączenie międzysystemowe|
most energetyczny</t>
        </is>
      </c>
      <c r="CA138" s="2" t="inlineStr">
        <is>
          <t>3|
3|
3</t>
        </is>
      </c>
      <c r="CB138" s="2" t="inlineStr">
        <is>
          <t xml:space="preserve">|
preferred|
</t>
        </is>
      </c>
      <c r="CC138" t="inlineStr">
        <is>
          <t>transgraniczne połączenie systemów energetycznych</t>
        </is>
      </c>
      <c r="CD138" s="2" t="inlineStr">
        <is>
          <t>interligação energética|
interconexão das redes energéticas|
interligação|
interconexão energética</t>
        </is>
      </c>
      <c r="CE138" s="2" t="inlineStr">
        <is>
          <t>3|
3|
3|
3</t>
        </is>
      </c>
      <c r="CF138" s="2" t="inlineStr">
        <is>
          <t xml:space="preserve">|
|
|
</t>
        </is>
      </c>
      <c r="CG138" t="inlineStr">
        <is>
          <t>Conjunto de processos e de infraestruturas que permitem a transmissão de energia (eletricidade ou gás) entre diversas redes, normalmente organizadas numa base nacional.</t>
        </is>
      </c>
      <c r="CH138" s="2" t="inlineStr">
        <is>
          <t>interconectare|
interconectare energetică|
interconectare a rețelelor energetice</t>
        </is>
      </c>
      <c r="CI138" s="2" t="inlineStr">
        <is>
          <t>3|
3|
3</t>
        </is>
      </c>
      <c r="CJ138" s="2" t="inlineStr">
        <is>
          <t xml:space="preserve">|
|
</t>
        </is>
      </c>
      <c r="CK138" t="inlineStr">
        <is>
          <t>interconectări între state în domeniul energiei</t>
        </is>
      </c>
      <c r="CL138" s="2" t="inlineStr">
        <is>
          <t>prepojenie energetických sietí|
prepojenie|
energetické prepojenie</t>
        </is>
      </c>
      <c r="CM138" s="2" t="inlineStr">
        <is>
          <t>3|
3|
3</t>
        </is>
      </c>
      <c r="CN138" s="2" t="inlineStr">
        <is>
          <t xml:space="preserve">|
|
</t>
        </is>
      </c>
      <c r="CO138" t="inlineStr">
        <is>
          <t>prepojenie národných prepravných (zemný plyn)/prenosových (elektrina) a distribučných sietí</t>
        </is>
      </c>
      <c r="CP138" s="2" t="inlineStr">
        <is>
          <t>medsebojne povezave na energetskem področju|
medsebojno povezovanje energetskih omrežij|
energetska povezava</t>
        </is>
      </c>
      <c r="CQ138" s="2" t="inlineStr">
        <is>
          <t>3|
2|
3</t>
        </is>
      </c>
      <c r="CR138" s="2" t="inlineStr">
        <is>
          <t xml:space="preserve">|
|
</t>
        </is>
      </c>
      <c r="CS138" t="inlineStr">
        <is>
          <t/>
        </is>
      </c>
      <c r="CT138" s="2" t="inlineStr">
        <is>
          <t>sammanlänkning av energinät|
sammankoppling av energinät</t>
        </is>
      </c>
      <c r="CU138" s="2" t="inlineStr">
        <is>
          <t>3|
3</t>
        </is>
      </c>
      <c r="CV138" s="2" t="inlineStr">
        <is>
          <t xml:space="preserve">|
</t>
        </is>
      </c>
      <c r="CW138" t="inlineStr">
        <is>
          <t/>
        </is>
      </c>
    </row>
    <row r="139">
      <c r="A139" s="1" t="str">
        <f>HYPERLINK("https://iate.europa.eu/entry/result/755141/all", "755141")</f>
        <v>755141</v>
      </c>
      <c r="B139" t="inlineStr">
        <is>
          <t>ENERGY</t>
        </is>
      </c>
      <c r="C139" t="inlineStr">
        <is>
          <t>ENERGY|energy policy|energy policy|energy audit|energy efficiency</t>
        </is>
      </c>
      <c r="D139" t="inlineStr">
        <is>
          <t>yes</t>
        </is>
      </c>
      <c r="E139" t="inlineStr">
        <is>
          <t/>
        </is>
      </c>
      <c r="F139" s="2" t="inlineStr">
        <is>
          <t>енергийна ефективност</t>
        </is>
      </c>
      <c r="G139" s="2" t="inlineStr">
        <is>
          <t>3</t>
        </is>
      </c>
      <c r="H139" s="2" t="inlineStr">
        <is>
          <t/>
        </is>
      </c>
      <c r="I139" t="inlineStr">
        <is>
          <t>съотношението на изходното количество производителност, услуга, стока или енергия спрямо вложеното количество енергия</t>
        </is>
      </c>
      <c r="J139" s="2" t="inlineStr">
        <is>
          <t>energetická účinnost|
účinné využívání energie</t>
        </is>
      </c>
      <c r="K139" s="2" t="inlineStr">
        <is>
          <t>3|
2</t>
        </is>
      </c>
      <c r="L139" s="2" t="inlineStr">
        <is>
          <t xml:space="preserve">|
</t>
        </is>
      </c>
      <c r="M139" t="inlineStr">
        <is>
          <t>účinnější využívání energie s cílem snížit náklady a environmentální dopady; pro vykonání stejné funkce se spotřebuje méně energie</t>
        </is>
      </c>
      <c r="N139" s="2" t="inlineStr">
        <is>
          <t>energieffektivitet</t>
        </is>
      </c>
      <c r="O139" s="2" t="inlineStr">
        <is>
          <t>4</t>
        </is>
      </c>
      <c r="P139" s="2" t="inlineStr">
        <is>
          <t/>
        </is>
      </c>
      <c r="Q139" t="inlineStr">
        <is>
          <t>forholdet mellem resultat i form af ydeevne, tjenesteydelser, varer eller energi og tilførsel i form af energi</t>
        </is>
      </c>
      <c r="R139" s="2" t="inlineStr">
        <is>
          <t>Energieeffizienz</t>
        </is>
      </c>
      <c r="S139" s="2" t="inlineStr">
        <is>
          <t>3</t>
        </is>
      </c>
      <c r="T139" s="2" t="inlineStr">
        <is>
          <t/>
        </is>
      </c>
      <c r="U139" t="inlineStr">
        <is>
          <t>Verhältnis von Ertrag an Leistung, Dienstleistungen, Waren oder Energie zu Energieeinsatz</t>
        </is>
      </c>
      <c r="V139" s="2" t="inlineStr">
        <is>
          <t>ενεργειακή απόδοση</t>
        </is>
      </c>
      <c r="W139" s="2" t="inlineStr">
        <is>
          <t>3</t>
        </is>
      </c>
      <c r="X139" s="2" t="inlineStr">
        <is>
          <t/>
        </is>
      </c>
      <c r="Y139" t="inlineStr">
        <is>
          <t>ο λόγος της εκροής επιδόσεων, υπηρεσιών, αγαθών ή ενέργειας προς την εισροή ενέργειας.</t>
        </is>
      </c>
      <c r="Z139" s="2" t="inlineStr">
        <is>
          <t>energy efficiency|
efficient energy use</t>
        </is>
      </c>
      <c r="AA139" s="2" t="inlineStr">
        <is>
          <t>3|
1</t>
        </is>
      </c>
      <c r="AB139" s="2" t="inlineStr">
        <is>
          <t xml:space="preserve">|
</t>
        </is>
      </c>
      <c r="AC139" t="inlineStr">
        <is>
          <t>the ratio of output of performance, service, goods or energy, to input of energy</t>
        </is>
      </c>
      <c r="AD139" s="2" t="inlineStr">
        <is>
          <t>eficacia energética|
eficiencia energética</t>
        </is>
      </c>
      <c r="AE139" s="2" t="inlineStr">
        <is>
          <t>3|
3</t>
        </is>
      </c>
      <c r="AF139" s="2" t="inlineStr">
        <is>
          <t xml:space="preserve">|
</t>
        </is>
      </c>
      <c r="AG139" t="inlineStr">
        <is>
          <t>1) La relación entre la producción de un rendimiento, servicio, bien o energía, y el gasto de energía.&lt;br&gt;2) Ausencia de despilfarro o utilización de los recursos económicos que reporta el máximo nivel de satisfacción posible con los factores y la tecnología dados.</t>
        </is>
      </c>
      <c r="AH139" s="2" t="inlineStr">
        <is>
          <t>energiatõhusus</t>
        </is>
      </c>
      <c r="AI139" s="2" t="inlineStr">
        <is>
          <t>3</t>
        </is>
      </c>
      <c r="AJ139" s="2" t="inlineStr">
        <is>
          <t/>
        </is>
      </c>
      <c r="AK139" t="inlineStr">
        <is>
          <t>töö, teenuse, kauba või energiaväljundi ja energiasisendi vaheline suhe</t>
        </is>
      </c>
      <c r="AL139" s="2" t="inlineStr">
        <is>
          <t>energiatehokkuus</t>
        </is>
      </c>
      <c r="AM139" s="2" t="inlineStr">
        <is>
          <t>3</t>
        </is>
      </c>
      <c r="AN139" s="2" t="inlineStr">
        <is>
          <t/>
        </is>
      </c>
      <c r="AO139" t="inlineStr">
        <is>
          <t>"ominaisuus, jonka ansiosta kulutettu energiamäärä suhteessa energiamäärällä aikaansaatuun työhön, tuotteeseen tai palveluun on pieni"</t>
        </is>
      </c>
      <c r="AP139" s="2" t="inlineStr">
        <is>
          <t>efficacité énergétique</t>
        </is>
      </c>
      <c r="AQ139" s="2" t="inlineStr">
        <is>
          <t>3</t>
        </is>
      </c>
      <c r="AR139" s="2" t="inlineStr">
        <is>
          <t/>
        </is>
      </c>
      <c r="AS139" t="inlineStr">
        <is>
          <t>rapport entre les résultats, le service, la marchandise ou l'énergie que l'on obtient et l'énergie consacrée à cet effet</t>
        </is>
      </c>
      <c r="AT139" s="2" t="inlineStr">
        <is>
          <t>éifeachtúlacht fuinnimh</t>
        </is>
      </c>
      <c r="AU139" s="2" t="inlineStr">
        <is>
          <t>3</t>
        </is>
      </c>
      <c r="AV139" s="2" t="inlineStr">
        <is>
          <t/>
        </is>
      </c>
      <c r="AW139" t="inlineStr">
        <is>
          <t/>
        </is>
      </c>
      <c r="AX139" s="2" t="inlineStr">
        <is>
          <t>energetska učinkovitost</t>
        </is>
      </c>
      <c r="AY139" s="2" t="inlineStr">
        <is>
          <t>3</t>
        </is>
      </c>
      <c r="AZ139" s="2" t="inlineStr">
        <is>
          <t/>
        </is>
      </c>
      <c r="BA139" t="inlineStr">
        <is>
          <t/>
        </is>
      </c>
      <c r="BB139" s="2" t="inlineStr">
        <is>
          <t>energiahatékonyság</t>
        </is>
      </c>
      <c r="BC139" s="2" t="inlineStr">
        <is>
          <t>4</t>
        </is>
      </c>
      <c r="BD139" s="2" t="inlineStr">
        <is>
          <t/>
        </is>
      </c>
      <c r="BE139" t="inlineStr">
        <is>
          <t>a teljesítményben, a szolgáltatásban, a termékekben vagy az energiában kifejezett eredmény és a befektetett energia hányadosa</t>
        </is>
      </c>
      <c r="BF139" s="2" t="inlineStr">
        <is>
          <t>efficienza energetica</t>
        </is>
      </c>
      <c r="BG139" s="2" t="inlineStr">
        <is>
          <t>4</t>
        </is>
      </c>
      <c r="BH139" s="2" t="inlineStr">
        <is>
          <t/>
        </is>
      </c>
      <c r="BI139" t="inlineStr">
        <is>
          <t>il rapporto tra un risultato in termini di rendimento, servizi, merci o energia e l'immissione di energia;</t>
        </is>
      </c>
      <c r="BJ139" s="2" t="inlineStr">
        <is>
          <t>efektyvus energijos vartojimas|
energijos vartojimo efektyvumas</t>
        </is>
      </c>
      <c r="BK139" s="2" t="inlineStr">
        <is>
          <t>3|
3</t>
        </is>
      </c>
      <c r="BL139" s="2" t="inlineStr">
        <is>
          <t xml:space="preserve">|
</t>
        </is>
      </c>
      <c r="BM139" t="inlineStr">
        <is>
          <t>sukurto darbo, paslaugų, prekių ar gautos energijos ir energijos sąnaudų santykis</t>
        </is>
      </c>
      <c r="BN139" s="2" t="inlineStr">
        <is>
          <t>energoefektivitāte</t>
        </is>
      </c>
      <c r="BO139" s="2" t="inlineStr">
        <is>
          <t>3</t>
        </is>
      </c>
      <c r="BP139" s="2" t="inlineStr">
        <is>
          <t/>
        </is>
      </c>
      <c r="BQ139" t="inlineStr">
        <is>
          <t>attiecība starp iegūto jaudu, pakalpojumu, precēm vai enerģiju un ieguldīto enerģiju</t>
        </is>
      </c>
      <c r="BR139" s="2" t="inlineStr">
        <is>
          <t>effiċjenza fl-enerġija|
effiċjenza enerġetika</t>
        </is>
      </c>
      <c r="BS139" s="2" t="inlineStr">
        <is>
          <t>3|
3</t>
        </is>
      </c>
      <c r="BT139" s="2" t="inlineStr">
        <is>
          <t xml:space="preserve">|
</t>
        </is>
      </c>
      <c r="BU139" t="inlineStr">
        <is>
          <t>il-proporzjon bejn l-output ta' prestazzjoni, servizz, oġġetti jew enerġija, u l-input ta' enerġija</t>
        </is>
      </c>
      <c r="BV139" s="2" t="inlineStr">
        <is>
          <t>energie-efficiëntie</t>
        </is>
      </c>
      <c r="BW139" s="2" t="inlineStr">
        <is>
          <t>4</t>
        </is>
      </c>
      <c r="BX139" s="2" t="inlineStr">
        <is>
          <t/>
        </is>
      </c>
      <c r="BY139" t="inlineStr">
        <is>
          <t>verhouding tussen de verkregen prestatie, dienst, goederen of energie, en de hiertoe gebruikte input van energie</t>
        </is>
      </c>
      <c r="BZ139" s="2" t="inlineStr">
        <is>
          <t>efektywność energetyczna</t>
        </is>
      </c>
      <c r="CA139" s="2" t="inlineStr">
        <is>
          <t>3</t>
        </is>
      </c>
      <c r="CB139" s="2" t="inlineStr">
        <is>
          <t/>
        </is>
      </c>
      <c r="CC139" t="inlineStr">
        <is>
          <t>stosunek uzyskanych wyników, usług, towarów lub energii do wkładu energii</t>
        </is>
      </c>
      <c r="CD139" s="2" t="inlineStr">
        <is>
          <t>eficiência energética</t>
        </is>
      </c>
      <c r="CE139" s="2" t="inlineStr">
        <is>
          <t>3</t>
        </is>
      </c>
      <c r="CF139" s="2" t="inlineStr">
        <is>
          <t/>
        </is>
      </c>
      <c r="CG139" t="inlineStr">
        <is>
          <t>Relação entre a energia utilizada para um determinado fim e o resultado obtido. Esta relação é normalmente vista na perspectiva da diminuição do consumo energético.</t>
        </is>
      </c>
      <c r="CH139" s="2" t="inlineStr">
        <is>
          <t>eficiență energetică</t>
        </is>
      </c>
      <c r="CI139" s="2" t="inlineStr">
        <is>
          <t>4</t>
        </is>
      </c>
      <c r="CJ139" s="2" t="inlineStr">
        <is>
          <t/>
        </is>
      </c>
      <c r="CK139" t="inlineStr">
        <is>
          <t>capacitatea de a produce aceeași cantitate sau o cantitate superioară (de căldură, de exemplu) cu mai puțină energie</t>
        </is>
      </c>
      <c r="CL139" s="2" t="inlineStr">
        <is>
          <t>energetická efektívnosť|
efektívnosť pri používaní energie</t>
        </is>
      </c>
      <c r="CM139" s="2" t="inlineStr">
        <is>
          <t>3|
3</t>
        </is>
      </c>
      <c r="CN139" s="2" t="inlineStr">
        <is>
          <t xml:space="preserve">|
</t>
        </is>
      </c>
      <c r="CO139" t="inlineStr">
        <is>
          <t>proces, ktorý prispieva k zvýšeniu energetickej účinnosti alebo k zníženiu energetickej náročnosti premeny, distribúcie alebo spotreby energie pri zohľadnení technických, hospodárskych alebo prevádzkových zmien, alebo zmien správania koncových odberateľov a konečných spotrebiteľov</t>
        </is>
      </c>
      <c r="CP139" s="2" t="inlineStr">
        <is>
          <t>učinkovita raba energije|
energijska učinkovitost</t>
        </is>
      </c>
      <c r="CQ139" s="2" t="inlineStr">
        <is>
          <t>3|
3</t>
        </is>
      </c>
      <c r="CR139" s="2" t="inlineStr">
        <is>
          <t xml:space="preserve">|
</t>
        </is>
      </c>
      <c r="CS139" t="inlineStr">
        <is>
          <t>1. &lt;b&gt;energijska&lt;/b&gt; učinkovitost: razmerje med rezultati dejavnosti, proizvodov ali storitev organizacije in vnosom energije; &lt;br&gt; 2. &lt;b&gt;energetska&lt;/b&gt; učinkovitost: merljivi rezultat sistema upravljanja z energijo v organizaciji</t>
        </is>
      </c>
      <c r="CT139" s="2" t="inlineStr">
        <is>
          <t>energieffektivitet</t>
        </is>
      </c>
      <c r="CU139" s="2" t="inlineStr">
        <is>
          <t>3</t>
        </is>
      </c>
      <c r="CV139" s="2" t="inlineStr">
        <is>
          <t/>
        </is>
      </c>
      <c r="CW139" t="inlineStr">
        <is>
          <t>Förhållandet mellan produktionen av prestanda, tjänster, varor eller energi och insatsen av energi.</t>
        </is>
      </c>
    </row>
    <row r="140">
      <c r="A140" s="1" t="str">
        <f>HYPERLINK("https://iate.europa.eu/entry/result/3517035/all", "3517035")</f>
        <v>3517035</v>
      </c>
      <c r="B140" t="inlineStr">
        <is>
          <t>PRODUCTION, TECHNOLOGY AND RESEARCH</t>
        </is>
      </c>
      <c r="C140" t="inlineStr">
        <is>
          <t>PRODUCTION, TECHNOLOGY AND RESEARCH|technology and technical regulations|technology</t>
        </is>
      </c>
      <c r="D140" t="inlineStr">
        <is>
          <t>yes</t>
        </is>
      </c>
      <c r="E140" t="inlineStr">
        <is>
          <t/>
        </is>
      </c>
      <c r="F140" s="2" t="inlineStr">
        <is>
          <t>равнище на технологична готовност</t>
        </is>
      </c>
      <c r="G140" s="2" t="inlineStr">
        <is>
          <t>3</t>
        </is>
      </c>
      <c r="H140" s="2" t="inlineStr">
        <is>
          <t/>
        </is>
      </c>
      <c r="I140" t="inlineStr">
        <is>
          <t>набор от показатели, използвани за оценка на зрелостта на дадена техонолгия и за сравняване на зрелостта на различни видове технологии в рамките на дадена система, приложение и оперативна среда</t>
        </is>
      </c>
      <c r="J140" s="2" t="inlineStr">
        <is>
          <t>úroveň technologické připravenosti</t>
        </is>
      </c>
      <c r="K140" s="2" t="inlineStr">
        <is>
          <t>3</t>
        </is>
      </c>
      <c r="L140" s="2" t="inlineStr">
        <is>
          <t/>
        </is>
      </c>
      <c r="M140" t="inlineStr">
        <is>
          <t/>
        </is>
      </c>
      <c r="N140" s="2" t="inlineStr">
        <is>
          <t>teknologisk modenhedsniveau|
TRL</t>
        </is>
      </c>
      <c r="O140" s="2" t="inlineStr">
        <is>
          <t>3|
3</t>
        </is>
      </c>
      <c r="P140" s="2" t="inlineStr">
        <is>
          <t xml:space="preserve">|
</t>
        </is>
      </c>
      <c r="Q140" t="inlineStr">
        <is>
          <t>et sæt styringsparametre, der anvendes til at bedømme en bestemt teknologis modenhed og til at muliggøre pålidelig sammenligning af forskellige teknologitypers modenhed i et givent system, en given applikation og et operationelt miljø</t>
        </is>
      </c>
      <c r="R140" s="2" t="inlineStr">
        <is>
          <t>TRL|
Technologie-Reifegrad</t>
        </is>
      </c>
      <c r="S140" s="2" t="inlineStr">
        <is>
          <t>2|
3</t>
        </is>
      </c>
      <c r="T140" s="2" t="inlineStr">
        <is>
          <t xml:space="preserve">|
</t>
        </is>
      </c>
      <c r="U140" t="inlineStr">
        <is>
          <t>Einstufung, die auf einer Skala von 1 bis 9 angibt, wie weit entwickelt eine Technologie ist</t>
        </is>
      </c>
      <c r="V140" s="2" t="inlineStr">
        <is>
          <t>επίπεδο τεχνολογικής ετοιμότητας|
ETE</t>
        </is>
      </c>
      <c r="W140" s="2" t="inlineStr">
        <is>
          <t>3|
3</t>
        </is>
      </c>
      <c r="X140" s="2" t="inlineStr">
        <is>
          <t xml:space="preserve">|
</t>
        </is>
      </c>
      <c r="Y140" t="inlineStr">
        <is>
          <t/>
        </is>
      </c>
      <c r="Z140" s="2" t="inlineStr">
        <is>
          <t>TRL|
Technological Readiness Level|
Technology Readiness Level</t>
        </is>
      </c>
      <c r="AA140" s="2" t="inlineStr">
        <is>
          <t>3|
1|
3</t>
        </is>
      </c>
      <c r="AB140" s="2" t="inlineStr">
        <is>
          <t xml:space="preserve">|
|
</t>
        </is>
      </c>
      <c r="AC140" t="inlineStr">
        <is>
          <t>point on a scale (TRL 1 and higher) used to measure the progress or maturity level of a technology based on its performance, testing and evaluation in relevant environments</t>
        </is>
      </c>
      <c r="AD140" s="2" t="inlineStr">
        <is>
          <t>nivel de madurez tecnológica|
nivel de preparación tecnológica</t>
        </is>
      </c>
      <c r="AE140" s="2" t="inlineStr">
        <is>
          <t>3|
3</t>
        </is>
      </c>
      <c r="AF140" s="2" t="inlineStr">
        <is>
          <t xml:space="preserve">|
</t>
        </is>
      </c>
      <c r="AG140" t="inlineStr">
        <is>
          <t>Escala (del 1 al 9) que permite describir el estado de desarrollo de una tecnología a efectos de su utilización práctica y establecer comparaciones coherentes entre los niveles de desarrollo de diferentes tipos de tecnologías en un sistema, aplicación o entorno real determinado.</t>
        </is>
      </c>
      <c r="AH140" s="2" t="inlineStr">
        <is>
          <t>tehnoloogilise valmiduse tase|
tehnoloogia valmidusaste</t>
        </is>
      </c>
      <c r="AI140" s="2" t="inlineStr">
        <is>
          <t>3|
3</t>
        </is>
      </c>
      <c r="AJ140" s="2" t="inlineStr">
        <is>
          <t xml:space="preserve">|
</t>
        </is>
      </c>
      <c r="AK140" t="inlineStr">
        <is>
          <t>kontseptsioon, mis võimaldab hinnata arendatava tehnoloogia küpsust ja seda, kui kaugel on tehnoloogia turuvalmidusest</t>
        </is>
      </c>
      <c r="AL140" s="2" t="inlineStr">
        <is>
          <t>teknologisen valmiuden taso</t>
        </is>
      </c>
      <c r="AM140" s="2" t="inlineStr">
        <is>
          <t>3</t>
        </is>
      </c>
      <c r="AN140" s="2" t="inlineStr">
        <is>
          <t/>
        </is>
      </c>
      <c r="AO140" t="inlineStr">
        <is>
          <t>avaruus- ja sotilasteknologioiden hallintaa varten alun perin luotu useisiin tasoihin jakautuva malli, jota käytetään teknologia-alan innovaatioiden kehittämiseen ja niiden valmiustason arviointiin</t>
        </is>
      </c>
      <c r="AP140" s="2" t="inlineStr">
        <is>
          <t>niveau de maturité technologique|
NMT</t>
        </is>
      </c>
      <c r="AQ140" s="2" t="inlineStr">
        <is>
          <t>3|
3</t>
        </is>
      </c>
      <c r="AR140" s="2" t="inlineStr">
        <is>
          <t xml:space="preserve">|
</t>
        </is>
      </c>
      <c r="AS140" t="inlineStr">
        <is>
          <t>échelle d'évaluation du degré de maturité atteint par une technologie, imaginée par la NASA en vue de gérer le risque technologique de ses programmes</t>
        </is>
      </c>
      <c r="AT140" s="2" t="inlineStr">
        <is>
          <t>Leibhéal na hUllmhachta Teicneolaí|
LUT</t>
        </is>
      </c>
      <c r="AU140" s="2" t="inlineStr">
        <is>
          <t>3|
3</t>
        </is>
      </c>
      <c r="AV140" s="2" t="inlineStr">
        <is>
          <t xml:space="preserve">|
</t>
        </is>
      </c>
      <c r="AW140" t="inlineStr">
        <is>
          <t/>
        </is>
      </c>
      <c r="AX140" s="2" t="inlineStr">
        <is>
          <t>razina tehnološke spremnosti</t>
        </is>
      </c>
      <c r="AY140" s="2" t="inlineStr">
        <is>
          <t>2</t>
        </is>
      </c>
      <c r="AZ140" s="2" t="inlineStr">
        <is>
          <t/>
        </is>
      </c>
      <c r="BA140" t="inlineStr">
        <is>
          <t/>
        </is>
      </c>
      <c r="BB140" s="2" t="inlineStr">
        <is>
          <t>TRL|
technológiai készenléti szint|
technológiai érettségi szint</t>
        </is>
      </c>
      <c r="BC140" s="2" t="inlineStr">
        <is>
          <t>3|
3|
2</t>
        </is>
      </c>
      <c r="BD140" s="2" t="inlineStr">
        <is>
          <t xml:space="preserve">|
preferred|
</t>
        </is>
      </c>
      <c r="BE140" t="inlineStr">
        <is>
          <t>az ötlettől a kereskedelmi szintű, teljes alkalmazásig a technológia megvalósításához rendelt kilenc fejlettségi szintet azonosító rendszer és egyes szintjeinek megnevezése</t>
        </is>
      </c>
      <c r="BF140" s="2" t="inlineStr">
        <is>
          <t>TRL|
livello di maturità tecnologica</t>
        </is>
      </c>
      <c r="BG140" s="2" t="inlineStr">
        <is>
          <t>3|
3</t>
        </is>
      </c>
      <c r="BH140" s="2" t="inlineStr">
        <is>
          <t xml:space="preserve">|
</t>
        </is>
      </c>
      <c r="BI140" t="inlineStr">
        <is>
          <t>scala di misura elaborata dalla 
&lt;i&gt;National Aeronautics and Space Administration&lt;/i&gt; (NASA) degli Stati Uniti per valutare il grado di maturità di una determinata tecnologia</t>
        </is>
      </c>
      <c r="BJ140" s="2" t="inlineStr">
        <is>
          <t>technologinės parengties lygis</t>
        </is>
      </c>
      <c r="BK140" s="2" t="inlineStr">
        <is>
          <t>2</t>
        </is>
      </c>
      <c r="BL140" s="2" t="inlineStr">
        <is>
          <t/>
        </is>
      </c>
      <c r="BM140" t="inlineStr">
        <is>
          <t>technologijos brandumo arba naujo produkto parengties rinkai lygio nustatymo sistema</t>
        </is>
      </c>
      <c r="BN140" s="2" t="inlineStr">
        <is>
          <t>tehnoloģiju gatavības līmenis</t>
        </is>
      </c>
      <c r="BO140" s="2" t="inlineStr">
        <is>
          <t>3</t>
        </is>
      </c>
      <c r="BP140" s="2" t="inlineStr">
        <is>
          <t/>
        </is>
      </c>
      <c r="BQ140" t="inlineStr">
        <is>
          <t/>
        </is>
      </c>
      <c r="BR140" s="2" t="inlineStr">
        <is>
          <t>Livell ta' Tħejjija Teknoloġika|
TRL</t>
        </is>
      </c>
      <c r="BS140" s="2" t="inlineStr">
        <is>
          <t>3|
3</t>
        </is>
      </c>
      <c r="BT140" s="2" t="inlineStr">
        <is>
          <t xml:space="preserve">|
</t>
        </is>
      </c>
      <c r="BU140" t="inlineStr">
        <is>
          <t>indikaturi tal-livell ta' maturità ta' teknoloġiji partikolari. Din is-sistema ta' kejl tipprovdi fehim komuni tal-istatus tat-tekonoloġija u tindirizza l-katina kollha tal-innovazzjoni. Hemm 9 livelli ta' tħejjija, fejn TRL 1 huwa l-aktar baxx u TRL 9 huwa l-ogħla</t>
        </is>
      </c>
      <c r="BV140" s="2" t="inlineStr">
        <is>
          <t>gereedheidsniveau van een technologie|
niveau van technologische paraatheid</t>
        </is>
      </c>
      <c r="BW140" s="2" t="inlineStr">
        <is>
          <t>3|
3</t>
        </is>
      </c>
      <c r="BX140" s="2" t="inlineStr">
        <is>
          <t xml:space="preserve">|
</t>
        </is>
      </c>
      <c r="BY140" t="inlineStr">
        <is>
          <t>schaal, die door vele openbare en commerciële belanghebbenden worden gebruikt om te evalueren hoe "rijp" technologieën (materialen, componenten, toestellen enz.) zijn.</t>
        </is>
      </c>
      <c r="BZ140" s="2" t="inlineStr">
        <is>
          <t>TRL|
poziom gotowości technologicznej</t>
        </is>
      </c>
      <c r="CA140" s="2" t="inlineStr">
        <is>
          <t>3|
3</t>
        </is>
      </c>
      <c r="CB140" s="2" t="inlineStr">
        <is>
          <t xml:space="preserve">|
</t>
        </is>
      </c>
      <c r="CC140" t="inlineStr">
        <is>
          <t>wskaźnik stopnia dojrzałości danej technologii do włączenia jej do systemu lub podsystemu produkcyjnego</t>
        </is>
      </c>
      <c r="CD140" s="2" t="inlineStr">
        <is>
          <t>Nível de Maturidade Tecnológica|
TRL|
NMT</t>
        </is>
      </c>
      <c r="CE140" s="2" t="inlineStr">
        <is>
          <t>3|
3|
3</t>
        </is>
      </c>
      <c r="CF140" s="2" t="inlineStr">
        <is>
          <t xml:space="preserve">|
|
</t>
        </is>
      </c>
      <c r="CG140" t="inlineStr">
        <is>
          <t/>
        </is>
      </c>
      <c r="CH140" s="2" t="inlineStr">
        <is>
          <t>TRL|
nivel de maturitate tehnologică</t>
        </is>
      </c>
      <c r="CI140" s="2" t="inlineStr">
        <is>
          <t>3|
3</t>
        </is>
      </c>
      <c r="CJ140" s="2" t="inlineStr">
        <is>
          <t xml:space="preserve">|
</t>
        </is>
      </c>
      <c r="CK140" t="inlineStr">
        <is>
          <t/>
        </is>
      </c>
      <c r="CL140" s="2" t="inlineStr">
        <is>
          <t>úroveň technologickej pripravenosti|
TRL</t>
        </is>
      </c>
      <c r="CM140" s="2" t="inlineStr">
        <is>
          <t>3|
3</t>
        </is>
      </c>
      <c r="CN140" s="2" t="inlineStr">
        <is>
          <t xml:space="preserve">|
</t>
        </is>
      </c>
      <c r="CO140" t="inlineStr">
        <is>
          <t/>
        </is>
      </c>
      <c r="CP140" s="2" t="inlineStr">
        <is>
          <t>raven tehnološke pripravljenosti</t>
        </is>
      </c>
      <c r="CQ140" s="2" t="inlineStr">
        <is>
          <t>2</t>
        </is>
      </c>
      <c r="CR140" s="2" t="inlineStr">
        <is>
          <t/>
        </is>
      </c>
      <c r="CS140" t="inlineStr">
        <is>
          <t/>
        </is>
      </c>
      <c r="CT140" s="2" t="inlineStr">
        <is>
          <t>teknisk mognadsgrad</t>
        </is>
      </c>
      <c r="CU140" s="2" t="inlineStr">
        <is>
          <t>3</t>
        </is>
      </c>
      <c r="CV140" s="2" t="inlineStr">
        <is>
          <t/>
        </is>
      </c>
      <c r="CW140" t="inlineStr">
        <is>
          <t/>
        </is>
      </c>
    </row>
    <row r="141">
      <c r="A141" s="1" t="str">
        <f>HYPERLINK("https://iate.europa.eu/entry/result/3533280/all", "3533280")</f>
        <v>3533280</v>
      </c>
      <c r="B141" t="inlineStr">
        <is>
          <t>ENVIRONMENT;TRADE;BUSINESS AND COMPETITION;PRODUCTION, TECHNOLOGY AND RESEARCH;ENERGY</t>
        </is>
      </c>
      <c r="C141" t="inlineStr">
        <is>
          <t>ENVIRONMENT|environmental policy|environmental policy;TRADE|consumption|goods and services;BUSINESS AND COMPETITION|business organisation;PRODUCTION, TECHNOLOGY AND RESEARCH|production;ENERGY|energy policy</t>
        </is>
      </c>
      <c r="D141" t="inlineStr">
        <is>
          <t>yes</t>
        </is>
      </c>
      <c r="E141" t="inlineStr">
        <is>
          <t/>
        </is>
      </c>
      <c r="F141" s="2" t="inlineStr">
        <is>
          <t>екологични резултати|
екологични характеристики|
екологични показатели</t>
        </is>
      </c>
      <c r="G141" s="2" t="inlineStr">
        <is>
          <t>3|
3|
3</t>
        </is>
      </c>
      <c r="H141" s="2" t="inlineStr">
        <is>
          <t xml:space="preserve">|
|
</t>
        </is>
      </c>
      <c r="I141" t="inlineStr">
        <is>
          <t>Измерване на характеристиките на даден продукт, услуга или организация по отношение на отражението им върху околната среда.</t>
        </is>
      </c>
      <c r="J141" s="2" t="inlineStr">
        <is>
          <t>environmentální profil|
vliv činnosti organizace na životní prostředí|
environmentální výkonnost</t>
        </is>
      </c>
      <c r="K141" s="2" t="inlineStr">
        <is>
          <t>3|
3|
3</t>
        </is>
      </c>
      <c r="L141" s="2" t="inlineStr">
        <is>
          <t>|
|
preferred</t>
        </is>
      </c>
      <c r="M141" t="inlineStr">
        <is>
          <t>měřitelné výsledky systému environmentálního managementu vztažené na řízení environmentálních aspektů samotnou organizací, založené na environmentální politice, cílech a cílových hodnotách</t>
        </is>
      </c>
      <c r="N141" s="2" t="inlineStr">
        <is>
          <t>miljøpræstation|
miljøresultat</t>
        </is>
      </c>
      <c r="O141" s="2" t="inlineStr">
        <is>
          <t>3|
3</t>
        </is>
      </c>
      <c r="P141" s="2" t="inlineStr">
        <is>
          <t xml:space="preserve">|
</t>
        </is>
      </c>
      <c r="Q141" t="inlineStr">
        <is>
          <t>kvantificering af et produkts, en vares eller en organisations resultater set ud fra et miljøpåvirkningsperspektiv</t>
        </is>
      </c>
      <c r="R141" s="2" t="inlineStr">
        <is>
          <t>Umweltleistung</t>
        </is>
      </c>
      <c r="S141" s="2" t="inlineStr">
        <is>
          <t>3</t>
        </is>
      </c>
      <c r="T141" s="2" t="inlineStr">
        <is>
          <t/>
        </is>
      </c>
      <c r="U141" t="inlineStr">
        <is>
          <t>Messung der Leistung eines Produkts, einer Dienstleistung oder einer Organisation im Hinblick auf Umweltauswirkungen</t>
        </is>
      </c>
      <c r="V141" s="2" t="inlineStr">
        <is>
          <t>περιβαλλοντική επίδοση|
οικολογική επίδοση</t>
        </is>
      </c>
      <c r="W141" s="2" t="inlineStr">
        <is>
          <t>3|
3</t>
        </is>
      </c>
      <c r="X141" s="2" t="inlineStr">
        <is>
          <t xml:space="preserve">|
</t>
        </is>
      </c>
      <c r="Y141" t="inlineStr">
        <is>
          <t>ποσοτικός προσδιορισμός των επιδόσεων ενός προϊόντος, μιας υπηρεσίας ή ενός οργανισμού όσον αφορά στις περιβαλλοντικές επιπτώσεις του/της.</t>
        </is>
      </c>
      <c r="Z141" s="2" t="inlineStr">
        <is>
          <t>environmental performance</t>
        </is>
      </c>
      <c r="AA141" s="2" t="inlineStr">
        <is>
          <t>3</t>
        </is>
      </c>
      <c r="AB141" s="2" t="inlineStr">
        <is>
          <t/>
        </is>
      </c>
      <c r="AC141" t="inlineStr">
        <is>
          <t>quantification of the performance of a product, service or organisation in terms of its environmental impact</t>
        </is>
      </c>
      <c r="AD141" s="2" t="inlineStr">
        <is>
          <t>actuación ambiental|
desempeño ambiental|
comportamiento medioambiental|
rendimiento medioambiental</t>
        </is>
      </c>
      <c r="AE141" s="2" t="inlineStr">
        <is>
          <t>3|
3|
3|
3</t>
        </is>
      </c>
      <c r="AF141" s="2" t="inlineStr">
        <is>
          <t xml:space="preserve">|
|
|
</t>
        </is>
      </c>
      <c r="AG141" t="inlineStr">
        <is>
          <t>Cuantificación del rendimiento de un producto, servicio u organización en cuanto a su impacto ambiental.</t>
        </is>
      </c>
      <c r="AH141" s="2" t="inlineStr">
        <is>
          <t>keskkonnatoime</t>
        </is>
      </c>
      <c r="AI141" s="2" t="inlineStr">
        <is>
          <t>3</t>
        </is>
      </c>
      <c r="AJ141" s="2" t="inlineStr">
        <is>
          <t/>
        </is>
      </c>
      <c r="AK141" t="inlineStr">
        <is>
          <t>toote, teenuse või organisatsiooni poolt keskkonnale avaldatava mõju väljaselgitamine</t>
        </is>
      </c>
      <c r="AL141" s="2" t="inlineStr">
        <is>
          <t>ympäristömyötäisyys|
ympäristönsuojelun taso|
ympäristötehokkuus</t>
        </is>
      </c>
      <c r="AM141" s="2" t="inlineStr">
        <is>
          <t>3|
3|
3</t>
        </is>
      </c>
      <c r="AN141" s="2" t="inlineStr">
        <is>
          <t xml:space="preserve">|
|
</t>
        </is>
      </c>
      <c r="AO141" t="inlineStr">
        <is>
          <t>ominaisuus, jonka mukaan pienemmillä
energia-, materiaali- ja raaka-ainemäärillä pyritään tuottamaan enemmän
vähentäen samalla tuotteen tai palvelun haitallisia ympäristövaikutuksia</t>
        </is>
      </c>
      <c r="AP141" s="2" t="inlineStr">
        <is>
          <t>performances environnementales|
performance environnementale</t>
        </is>
      </c>
      <c r="AQ141" s="2" t="inlineStr">
        <is>
          <t>3|
3</t>
        </is>
      </c>
      <c r="AR141" s="2" t="inlineStr">
        <is>
          <t xml:space="preserve">|
</t>
        </is>
      </c>
      <c r="AS141" t="inlineStr">
        <is>
          <t>mesure de la performance d'un produit, d'un service ou d'une organisation en matière d'incidence sur l'environnement</t>
        </is>
      </c>
      <c r="AT141" s="2" t="inlineStr">
        <is>
          <t>feidhmíocht chomhshaoil</t>
        </is>
      </c>
      <c r="AU141" s="2" t="inlineStr">
        <is>
          <t>3</t>
        </is>
      </c>
      <c r="AV141" s="2" t="inlineStr">
        <is>
          <t/>
        </is>
      </c>
      <c r="AW141" t="inlineStr">
        <is>
          <t/>
        </is>
      </c>
      <c r="AX141" s="2" t="inlineStr">
        <is>
          <t>okolišna učinkovitost</t>
        </is>
      </c>
      <c r="AY141" s="2" t="inlineStr">
        <is>
          <t>3</t>
        </is>
      </c>
      <c r="AZ141" s="2" t="inlineStr">
        <is>
          <t/>
        </is>
      </c>
      <c r="BA141" t="inlineStr">
        <is>
          <t>rezultati proizvođačevog upravljanja ekološkim aspektima proizvoda, vidljivi u njegovoj tehničkoj dokumentaciji</t>
        </is>
      </c>
      <c r="BB141" s="2" t="inlineStr">
        <is>
          <t>környezeti teljesítmény</t>
        </is>
      </c>
      <c r="BC141" s="2" t="inlineStr">
        <is>
          <t>4</t>
        </is>
      </c>
      <c r="BD141" s="2" t="inlineStr">
        <is>
          <t/>
        </is>
      </c>
      <c r="BE141" t="inlineStr">
        <is>
          <t>valamely termék, szolgáltatás vagy szervezet számszerűsített teljesítménye a környezeti hatása tekintetében</t>
        </is>
      </c>
      <c r="BF141" s="2" t="inlineStr">
        <is>
          <t>rendimento ambientale|
performance ambientale|
prestazione ambientale</t>
        </is>
      </c>
      <c r="BG141" s="2" t="inlineStr">
        <is>
          <t>3|
3|
3</t>
        </is>
      </c>
      <c r="BH141" s="2" t="inlineStr">
        <is>
          <t xml:space="preserve">|
|
</t>
        </is>
      </c>
      <c r="BI141" t="inlineStr">
        <is>
          <t>quantificazione del rendimento, in
termini di impatto ambientale, di un
prodotto, servizio od organizzazione</t>
        </is>
      </c>
      <c r="BJ141" s="2" t="inlineStr">
        <is>
          <t>aplinkosauginis veiksmingumas</t>
        </is>
      </c>
      <c r="BK141" s="2" t="inlineStr">
        <is>
          <t>3</t>
        </is>
      </c>
      <c r="BL141" s="2" t="inlineStr">
        <is>
          <t/>
        </is>
      </c>
      <c r="BM141" t="inlineStr">
        <is>
          <t>kiekybinis produkto, paslaugos ar organizacijos aplinkosauginio veiksmingumo įvertinimas</t>
        </is>
      </c>
      <c r="BN141" s="2" t="inlineStr">
        <is>
          <t>vidiskais sniegums|
ekoloģisks raksturlielums</t>
        </is>
      </c>
      <c r="BO141" s="2" t="inlineStr">
        <is>
          <t>2|
2</t>
        </is>
      </c>
      <c r="BP141" s="2" t="inlineStr">
        <is>
          <t xml:space="preserve">preferred|
</t>
        </is>
      </c>
      <c r="BQ141" t="inlineStr">
        <is>
          <t>ražotāja gūtie rezultāti, izstrādājot tās produkta īpašības, kurām ir ietekme uz vidi</t>
        </is>
      </c>
      <c r="BR141" s="2" t="inlineStr">
        <is>
          <t>prestazzjoni ambjentali</t>
        </is>
      </c>
      <c r="BS141" s="2" t="inlineStr">
        <is>
          <t>3</t>
        </is>
      </c>
      <c r="BT141" s="2" t="inlineStr">
        <is>
          <t/>
        </is>
      </c>
      <c r="BU141" t="inlineStr">
        <is>
          <t>il-kwantifikazzjoni tal-prestazzjoni ta' prodott, servizz jew organizzazzjoni f'termini tal- 
&lt;i&gt;impatt ambjentali&lt;/i&gt; [ &lt;a href="/entry/result/795327/all" id="ENTRY_TO_ENTRY_CONVERTER" target="_blank"&gt;IATE:795327&lt;/a&gt; ] tiegħu/tagħha</t>
        </is>
      </c>
      <c r="BV141" s="2" t="inlineStr">
        <is>
          <t>milieuprestaties|
milieuprestatie</t>
        </is>
      </c>
      <c r="BW141" s="2" t="inlineStr">
        <is>
          <t>3|
3</t>
        </is>
      </c>
      <c r="BX141" s="2" t="inlineStr">
        <is>
          <t xml:space="preserve">|
</t>
        </is>
      </c>
      <c r="BY141" t="inlineStr">
        <is>
          <t>meetbare resultaten van het beheer, door een organisatie, van haar milieuaspecten</t>
        </is>
      </c>
      <c r="BZ141" s="2" t="inlineStr">
        <is>
          <t>efektywność ekologiczna|
efekty działalności środowiskowej|
efektywność środowiskowa</t>
        </is>
      </c>
      <c r="CA141" s="2" t="inlineStr">
        <is>
          <t>3|
2|
3</t>
        </is>
      </c>
      <c r="CB141" s="2" t="inlineStr">
        <is>
          <t xml:space="preserve">|
|
</t>
        </is>
      </c>
      <c r="CC141" t="inlineStr">
        <is>
          <t>wyniki prowadzonego przez organizację zarządzania aspektami środowiskowymi</t>
        </is>
      </c>
      <c r="CD141" s="2" t="inlineStr">
        <is>
          <t>desempenho ambiental</t>
        </is>
      </c>
      <c r="CE141" s="2" t="inlineStr">
        <is>
          <t>3</t>
        </is>
      </c>
      <c r="CF141" s="2" t="inlineStr">
        <is>
          <t/>
        </is>
      </c>
      <c r="CG141" t="inlineStr">
        <is>
          <t>Quantificação das pressões ambientais associadas a um produto, serviço ou organização.</t>
        </is>
      </c>
      <c r="CH141" s="2" t="inlineStr">
        <is>
          <t>performanță de mediu</t>
        </is>
      </c>
      <c r="CI141" s="2" t="inlineStr">
        <is>
          <t>3</t>
        </is>
      </c>
      <c r="CJ141" s="2" t="inlineStr">
        <is>
          <t/>
        </is>
      </c>
      <c r="CK141" t="inlineStr">
        <is>
          <t>rezultatele cuantificabile ale gestionării aspectelor de mediu de către o organizație</t>
        </is>
      </c>
      <c r="CL141" s="2" t="inlineStr">
        <is>
          <t>environmentálne správanie|
environmentálna výkonnosť|
environmentálne vlastnosti</t>
        </is>
      </c>
      <c r="CM141" s="2" t="inlineStr">
        <is>
          <t>3|
3|
3</t>
        </is>
      </c>
      <c r="CN141" s="2" t="inlineStr">
        <is>
          <t xml:space="preserve">|
|
</t>
        </is>
      </c>
      <c r="CO141" t="inlineStr">
        <is>
          <t>kvantifikácia vlastností výrobku a služby alebo správania sa organizácie, pokiaľ ide o ich dosah na životné prostredie</t>
        </is>
      </c>
      <c r="CP141" s="2" t="inlineStr">
        <is>
          <t>okoljska učinkovitost|
okoljska uspešnost</t>
        </is>
      </c>
      <c r="CQ141" s="2" t="inlineStr">
        <is>
          <t>3|
3</t>
        </is>
      </c>
      <c r="CR141" s="2" t="inlineStr">
        <is>
          <t xml:space="preserve">|
</t>
        </is>
      </c>
      <c r="CS141" t="inlineStr">
        <is>
          <t>količinska opredelitev učinkovitosti
izdelka, storitve ali organizacije v smislu
njihovega vpliva na okolje.</t>
        </is>
      </c>
      <c r="CT141" s="2" t="inlineStr">
        <is>
          <t>miljöprestanda</t>
        </is>
      </c>
      <c r="CU141" s="2" t="inlineStr">
        <is>
          <t>3</t>
        </is>
      </c>
      <c r="CV141" s="2" t="inlineStr">
        <is>
          <t/>
        </is>
      </c>
      <c r="CW141" t="inlineStr">
        <is>
          <t>resultatet av en tillverkares hantering av de produktegenskaper som ger upphov till miljöpåverkan</t>
        </is>
      </c>
    </row>
    <row r="142">
      <c r="A142" s="1" t="str">
        <f>HYPERLINK("https://iate.europa.eu/entry/result/1212662/all", "1212662")</f>
        <v>1212662</v>
      </c>
      <c r="B142" t="inlineStr">
        <is>
          <t>ENERGY;SCIENCE</t>
        </is>
      </c>
      <c r="C142" t="inlineStr">
        <is>
          <t>ENERGY;SCIENCE|natural and applied sciences|physical sciences|thermodynamics</t>
        </is>
      </c>
      <c r="D142" t="inlineStr">
        <is>
          <t>yes</t>
        </is>
      </c>
      <c r="E142" t="inlineStr">
        <is>
          <t/>
        </is>
      </c>
      <c r="F142" t="inlineStr">
        <is>
          <t/>
        </is>
      </c>
      <c r="G142" t="inlineStr">
        <is>
          <t/>
        </is>
      </c>
      <c r="H142" t="inlineStr">
        <is>
          <t/>
        </is>
      </c>
      <c r="I142" t="inlineStr">
        <is>
          <t/>
        </is>
      </c>
      <c r="J142" s="2" t="inlineStr">
        <is>
          <t>výhřevnost</t>
        </is>
      </c>
      <c r="K142" s="2" t="inlineStr">
        <is>
          <t>3</t>
        </is>
      </c>
      <c r="L142" s="2" t="inlineStr">
        <is>
          <t/>
        </is>
      </c>
      <c r="M142" t="inlineStr">
        <is>
          <t/>
        </is>
      </c>
      <c r="N142" s="2" t="inlineStr">
        <is>
          <t>brændværdi</t>
        </is>
      </c>
      <c r="O142" s="2" t="inlineStr">
        <is>
          <t>3</t>
        </is>
      </c>
      <c r="P142" s="2" t="inlineStr">
        <is>
          <t/>
        </is>
      </c>
      <c r="Q142" t="inlineStr">
        <is>
          <t>den mængde varme der udvikles, ved fuldstændig forbrænding af et stof</t>
        </is>
      </c>
      <c r="R142" s="2" t="inlineStr">
        <is>
          <t>Brennwert|
Heizwert</t>
        </is>
      </c>
      <c r="S142" s="2" t="inlineStr">
        <is>
          <t>3|
3</t>
        </is>
      </c>
      <c r="T142" s="2" t="inlineStr">
        <is>
          <t xml:space="preserve">|
</t>
        </is>
      </c>
      <c r="U142" t="inlineStr">
        <is>
          <t>Wärmemenge, die durch die vollständige Verbrennung eines Brennstoffes freigesetzt wird</t>
        </is>
      </c>
      <c r="V142" s="2" t="inlineStr">
        <is>
          <t>θερμιδογόνος αξία</t>
        </is>
      </c>
      <c r="W142" s="2" t="inlineStr">
        <is>
          <t>3</t>
        </is>
      </c>
      <c r="X142" s="2" t="inlineStr">
        <is>
          <t/>
        </is>
      </c>
      <c r="Y142" t="inlineStr">
        <is>
          <t/>
        </is>
      </c>
      <c r="Z142" s="2" t="inlineStr">
        <is>
          <t>calorific value|
thermal value of a fuel|
calorific value of a fuel|
heat value|
heating value|
energy density</t>
        </is>
      </c>
      <c r="AA142" s="2" t="inlineStr">
        <is>
          <t>3|
1|
3|
3|
3|
3</t>
        </is>
      </c>
      <c r="AB142" s="2" t="inlineStr">
        <is>
          <t xml:space="preserve">preferred|
|
|
|
|
</t>
        </is>
      </c>
      <c r="AC142" t="inlineStr">
        <is>
          <t>heat per unit mass produced by
complete combustion of a given substance</t>
        </is>
      </c>
      <c r="AD142" s="2" t="inlineStr">
        <is>
          <t>potencia calorífica|
poder calorífico</t>
        </is>
      </c>
      <c r="AE142" s="2" t="inlineStr">
        <is>
          <t>3|
3</t>
        </is>
      </c>
      <c r="AF142" s="2" t="inlineStr">
        <is>
          <t xml:space="preserve">|
</t>
        </is>
      </c>
      <c r="AG142" t="inlineStr">
        <is>
          <t>Calor desprendido en la combustión completa de la unidad de masa de un combustible sólido o líquido, o de la unidad de volumen de un combustible gaseoso, cuando combustible, comburente y gases de combustión se encuentran a las mismas temperatura y presión.</t>
        </is>
      </c>
      <c r="AH142" s="2" t="inlineStr">
        <is>
          <t>kalorsus|
kütteväärtus</t>
        </is>
      </c>
      <c r="AI142" s="2" t="inlineStr">
        <is>
          <t>3|
3</t>
        </is>
      </c>
      <c r="AJ142" s="2" t="inlineStr">
        <is>
          <t xml:space="preserve">|
</t>
        </is>
      </c>
      <c r="AK142" t="inlineStr">
        <is>
          <t>soojushulk, mis eraldub ühe
massiühiku kütuse täielikul põlemisel</t>
        </is>
      </c>
      <c r="AL142" s="2" t="inlineStr">
        <is>
          <t>lämpöarvo|
polttoarvo|
palamislämpö|
polttoaineen lämpöarvo</t>
        </is>
      </c>
      <c r="AM142" s="2" t="inlineStr">
        <is>
          <t>3|
3|
3|
3</t>
        </is>
      </c>
      <c r="AN142" s="2" t="inlineStr">
        <is>
          <t xml:space="preserve">|
|
|
</t>
        </is>
      </c>
      <c r="AO142" t="inlineStr">
        <is>
          <t>lämpömäärä, jonka aine luovuttaa määräyksikköä kohti palaessaan täydellisesti</t>
        </is>
      </c>
      <c r="AP142" s="2" t="inlineStr">
        <is>
          <t>pouvoir calorifique d'un combustible|
valeur calorifique|
valeur thermique|
pouvoir calorifique</t>
        </is>
      </c>
      <c r="AQ142" s="2" t="inlineStr">
        <is>
          <t>3|
3|
3|
3</t>
        </is>
      </c>
      <c r="AR142" s="2" t="inlineStr">
        <is>
          <t xml:space="preserve">|
|
|
</t>
        </is>
      </c>
      <c r="AS142" t="inlineStr">
        <is>
          <t>quantité de chaleur dégagée par la combustion complète d'une sustance donnée</t>
        </is>
      </c>
      <c r="AT142" s="2" t="inlineStr">
        <is>
          <t>luach calrach</t>
        </is>
      </c>
      <c r="AU142" s="2" t="inlineStr">
        <is>
          <t>3</t>
        </is>
      </c>
      <c r="AV142" s="2" t="inlineStr">
        <is>
          <t/>
        </is>
      </c>
      <c r="AW142" t="inlineStr">
        <is>
          <t/>
        </is>
      </c>
      <c r="AX142" t="inlineStr">
        <is>
          <t/>
        </is>
      </c>
      <c r="AY142" t="inlineStr">
        <is>
          <t/>
        </is>
      </c>
      <c r="AZ142" t="inlineStr">
        <is>
          <t/>
        </is>
      </c>
      <c r="BA142" t="inlineStr">
        <is>
          <t/>
        </is>
      </c>
      <c r="BB142" s="2" t="inlineStr">
        <is>
          <t>fűtőérték</t>
        </is>
      </c>
      <c r="BC142" s="2" t="inlineStr">
        <is>
          <t>4</t>
        </is>
      </c>
      <c r="BD142" s="2" t="inlineStr">
        <is>
          <t/>
        </is>
      </c>
      <c r="BE142" t="inlineStr">
        <is>
          <t>az a hőmennyiség, amely a tüzelőanyag tömegegységének (általában 1 kg), vagy térfogategységének (általában 1 Nm 
&lt;sup&gt;3&lt;/sup&gt;) tökéletes elégetésekor szabadul fel</t>
        </is>
      </c>
      <c r="BF142" s="2" t="inlineStr">
        <is>
          <t>potere calorifico</t>
        </is>
      </c>
      <c r="BG142" s="2" t="inlineStr">
        <is>
          <t>3</t>
        </is>
      </c>
      <c r="BH142" s="2" t="inlineStr">
        <is>
          <t/>
        </is>
      </c>
      <c r="BI142" t="inlineStr">
        <is>
          <t>quantità di calore svilippato dalla combustione completa delle unità di peso o di volume di un combustibile</t>
        </is>
      </c>
      <c r="BJ142" s="2" t="inlineStr">
        <is>
          <t>šiluminė vertė|
šilumingumas|
energinis tankis</t>
        </is>
      </c>
      <c r="BK142" s="2" t="inlineStr">
        <is>
          <t>3|
3|
3</t>
        </is>
      </c>
      <c r="BL142" s="2" t="inlineStr">
        <is>
          <t xml:space="preserve">|
|
</t>
        </is>
      </c>
      <c r="BM142" t="inlineStr">
        <is>
          <t>energijos kiekis, išsiskiriantis visiškai sudegus kuro vienetinei masei arba vienetiniam tūriui</t>
        </is>
      </c>
      <c r="BN142" s="2" t="inlineStr">
        <is>
          <t>siltumspēja|
sadegšanas siltums</t>
        </is>
      </c>
      <c r="BO142" s="2" t="inlineStr">
        <is>
          <t>3|
3</t>
        </is>
      </c>
      <c r="BP142" s="2" t="inlineStr">
        <is>
          <t xml:space="preserve">preferred|
</t>
        </is>
      </c>
      <c r="BQ142" t="inlineStr">
        <is>
          <t>raksturlielums, kas parāda, cik liels siltumenerģijas daudzums atbrīvojas, sadedzinot kurināmo</t>
        </is>
      </c>
      <c r="BR142" s="2" t="inlineStr">
        <is>
          <t>valur kalorifiku</t>
        </is>
      </c>
      <c r="BS142" s="2" t="inlineStr">
        <is>
          <t>3</t>
        </is>
      </c>
      <c r="BT142" s="2" t="inlineStr">
        <is>
          <t/>
        </is>
      </c>
      <c r="BU142" t="inlineStr">
        <is>
          <t>fattur tal-konverżjoni li jesprimi s-sħana miksuba minn unità waħda ta' fjuwil, meħtieġ għall-konverżjoni ta' kwantità ta' fjuwil minn unitajiet naturali jew xi unitajiet intermedji (bħall-massa) f'unitajiet tal-enerġija</t>
        </is>
      </c>
      <c r="BV142" s="2" t="inlineStr">
        <is>
          <t>verbrandingswarmte|
stookwaarde|
verbrandingswaarde|
warmtewaarde|
calorische kracht|
calorische waarde</t>
        </is>
      </c>
      <c r="BW142" s="2" t="inlineStr">
        <is>
          <t>3|
3|
3|
3|
3|
3</t>
        </is>
      </c>
      <c r="BX142" s="2" t="inlineStr">
        <is>
          <t>|
|
|
|
|
preferred</t>
        </is>
      </c>
      <c r="BY142" t="inlineStr">
        <is>
          <t>hoeveelheid warmte die ontwikkeld wordt bij de volledige verbranding van een bepaalde brandstof</t>
        </is>
      </c>
      <c r="BZ142" s="2" t="inlineStr">
        <is>
          <t>wartość opałowa</t>
        </is>
      </c>
      <c r="CA142" s="2" t="inlineStr">
        <is>
          <t>3</t>
        </is>
      </c>
      <c r="CB142" s="2" t="inlineStr">
        <is>
          <t/>
        </is>
      </c>
      <c r="CC142" t="inlineStr">
        <is>
          <t>liczba kalorii uzyskiwanych przy spaleniu 1 kilograma materiału opałowego</t>
        </is>
      </c>
      <c r="CD142" s="2" t="inlineStr">
        <is>
          <t>PC|
poder calorífico</t>
        </is>
      </c>
      <c r="CE142" s="2" t="inlineStr">
        <is>
          <t>3|
3</t>
        </is>
      </c>
      <c r="CF142" s="2" t="inlineStr">
        <is>
          <t xml:space="preserve">|
</t>
        </is>
      </c>
      <c r="CG142" t="inlineStr">
        <is>
          <t>Quantidade de energia por unidade de massa (ou de volume, no caso dos gases) libertada na oxidação de um determinado combustível.</t>
        </is>
      </c>
      <c r="CH142" s="2" t="inlineStr">
        <is>
          <t>putere calorifică|
căldură de ardere|
putere calorică</t>
        </is>
      </c>
      <c r="CI142" s="2" t="inlineStr">
        <is>
          <t>3|
3|
3</t>
        </is>
      </c>
      <c r="CJ142" s="2" t="inlineStr">
        <is>
          <t xml:space="preserve">|
|
</t>
        </is>
      </c>
      <c r="CK142" t="inlineStr">
        <is>
          <t>cantitate de
căldură degajată prin arderea completă a unei unități dintr-o substanță dată</t>
        </is>
      </c>
      <c r="CL142" s="2" t="inlineStr">
        <is>
          <t>energetická hodnota|
výhrevnosť</t>
        </is>
      </c>
      <c r="CM142" s="2" t="inlineStr">
        <is>
          <t>3|
3</t>
        </is>
      </c>
      <c r="CN142" s="2" t="inlineStr">
        <is>
          <t xml:space="preserve">|
</t>
        </is>
      </c>
      <c r="CO142" t="inlineStr">
        <is>
          <t>celkové množstvo tepla, ktoré sa uvoľní dokonalým spálením jeho jednotkového množstva</t>
        </is>
      </c>
      <c r="CP142" s="2" t="inlineStr">
        <is>
          <t>kurilna vrednost</t>
        </is>
      </c>
      <c r="CQ142" s="2" t="inlineStr">
        <is>
          <t>3</t>
        </is>
      </c>
      <c r="CR142" s="2" t="inlineStr">
        <is>
          <t/>
        </is>
      </c>
      <c r="CS142" t="inlineStr">
        <is>
          <t>količina toplote, ki jo odda gorivo pri gorenju</t>
        </is>
      </c>
      <c r="CT142" s="2" t="inlineStr">
        <is>
          <t>värmevärde</t>
        </is>
      </c>
      <c r="CU142" s="2" t="inlineStr">
        <is>
          <t>3</t>
        </is>
      </c>
      <c r="CV142" s="2" t="inlineStr">
        <is>
          <t/>
        </is>
      </c>
      <c r="CW142" t="inlineStr">
        <is>
          <t>värme per massaenhet som produceras vid fullständig förbränning av ett visst ämne</t>
        </is>
      </c>
    </row>
    <row r="143">
      <c r="A143" s="1" t="str">
        <f>HYPERLINK("https://iate.europa.eu/entry/result/1219197/all", "1219197")</f>
        <v>1219197</v>
      </c>
      <c r="B143" t="inlineStr">
        <is>
          <t>INDUSTRY;ENVIRONMENT</t>
        </is>
      </c>
      <c r="C143" t="inlineStr">
        <is>
          <t>INDUSTRY|chemistry;ENVIRONMENT|environmental policy|pollution control measures</t>
        </is>
      </c>
      <c r="D143" t="inlineStr">
        <is>
          <t>yes</t>
        </is>
      </c>
      <c r="E143" t="inlineStr">
        <is>
          <t/>
        </is>
      </c>
      <c r="F143" s="2" t="inlineStr">
        <is>
          <t>обезсеряване</t>
        </is>
      </c>
      <c r="G143" s="2" t="inlineStr">
        <is>
          <t>3</t>
        </is>
      </c>
      <c r="H143" s="2" t="inlineStr">
        <is>
          <t/>
        </is>
      </c>
      <c r="I143" t="inlineStr">
        <is>
          <t>Метод за отстраняване на сяра и серни съединения от горива и димни газове.</t>
        </is>
      </c>
      <c r="J143" t="inlineStr">
        <is>
          <t/>
        </is>
      </c>
      <c r="K143" t="inlineStr">
        <is>
          <t/>
        </is>
      </c>
      <c r="L143" t="inlineStr">
        <is>
          <t/>
        </is>
      </c>
      <c r="M143" t="inlineStr">
        <is>
          <t/>
        </is>
      </c>
      <c r="N143" s="2" t="inlineStr">
        <is>
          <t>afsvovlning</t>
        </is>
      </c>
      <c r="O143" s="2" t="inlineStr">
        <is>
          <t>3</t>
        </is>
      </c>
      <c r="P143" s="2" t="inlineStr">
        <is>
          <t/>
        </is>
      </c>
      <c r="Q143" t="inlineStr">
        <is>
          <t/>
        </is>
      </c>
      <c r="R143" s="2" t="inlineStr">
        <is>
          <t>Entschwefeln|
Entschwefelung</t>
        </is>
      </c>
      <c r="S143" s="2" t="inlineStr">
        <is>
          <t>3|
3</t>
        </is>
      </c>
      <c r="T143" s="2" t="inlineStr">
        <is>
          <t xml:space="preserve">|
</t>
        </is>
      </c>
      <c r="U143" t="inlineStr">
        <is>
          <t/>
        </is>
      </c>
      <c r="V143" s="2" t="inlineStr">
        <is>
          <t>αποθείωση</t>
        </is>
      </c>
      <c r="W143" s="2" t="inlineStr">
        <is>
          <t>3</t>
        </is>
      </c>
      <c r="X143" s="2" t="inlineStr">
        <is>
          <t/>
        </is>
      </c>
      <c r="Y143" t="inlineStr">
        <is>
          <t>αφαίρεση του &lt;a href="https://iate.europa.eu/entry/result/1104618/el" target="_blank"&gt;θείου &lt;/a&gt;από υλικό</t>
        </is>
      </c>
      <c r="Z143" s="2" t="inlineStr">
        <is>
          <t>desulfurization|
desulphurization|
desulphurisation|
desulfurisation</t>
        </is>
      </c>
      <c r="AA143" s="2" t="inlineStr">
        <is>
          <t>1|
1|
3|
3</t>
        </is>
      </c>
      <c r="AB143" s="2" t="inlineStr">
        <is>
          <t xml:space="preserve">|
|
|
</t>
        </is>
      </c>
      <c r="AC143" t="inlineStr">
        <is>
          <t>removal of sulfur [ &lt;a href="/entry/result/1104618/all" id="ENTRY_TO_ENTRY_CONVERTER" target="_blank"&gt;IATE:1104618&lt;/a&gt; ] from a material</t>
        </is>
      </c>
      <c r="AD143" s="2" t="inlineStr">
        <is>
          <t>desulfurización|
desulfuración</t>
        </is>
      </c>
      <c r="AE143" s="2" t="inlineStr">
        <is>
          <t>3|
3</t>
        </is>
      </c>
      <c r="AF143" s="2" t="inlineStr">
        <is>
          <t xml:space="preserve">|
</t>
        </is>
      </c>
      <c r="AG143" t="inlineStr">
        <is>
          <t>Separación del azufre [ &lt;a href="https://iate.europa.eu/entry/result/1104618/all" target="_blank"&gt;1104618&lt;/a&gt; ] 
contenido en un producto.</t>
        </is>
      </c>
      <c r="AH143" t="inlineStr">
        <is>
          <t/>
        </is>
      </c>
      <c r="AI143" t="inlineStr">
        <is>
          <t/>
        </is>
      </c>
      <c r="AJ143" t="inlineStr">
        <is>
          <t/>
        </is>
      </c>
      <c r="AK143" t="inlineStr">
        <is>
          <t/>
        </is>
      </c>
      <c r="AL143" s="2" t="inlineStr">
        <is>
          <t>rikinpoisto</t>
        </is>
      </c>
      <c r="AM143" s="2" t="inlineStr">
        <is>
          <t>3</t>
        </is>
      </c>
      <c r="AN143" s="2" t="inlineStr">
        <is>
          <t/>
        </is>
      </c>
      <c r="AO143" t="inlineStr">
        <is>
          <t>rikin poistaminen materiaalista</t>
        </is>
      </c>
      <c r="AP143" s="2" t="inlineStr">
        <is>
          <t>désulfuration</t>
        </is>
      </c>
      <c r="AQ143" s="2" t="inlineStr">
        <is>
          <t>3</t>
        </is>
      </c>
      <c r="AR143" s="2" t="inlineStr">
        <is>
          <t/>
        </is>
      </c>
      <c r="AS143" t="inlineStr">
        <is>
          <t/>
        </is>
      </c>
      <c r="AT143" s="2" t="inlineStr">
        <is>
          <t>díshulfarú</t>
        </is>
      </c>
      <c r="AU143" s="2" t="inlineStr">
        <is>
          <t>3</t>
        </is>
      </c>
      <c r="AV143" s="2" t="inlineStr">
        <is>
          <t/>
        </is>
      </c>
      <c r="AW143" t="inlineStr">
        <is>
          <t/>
        </is>
      </c>
      <c r="AX143" t="inlineStr">
        <is>
          <t/>
        </is>
      </c>
      <c r="AY143" t="inlineStr">
        <is>
          <t/>
        </is>
      </c>
      <c r="AZ143" t="inlineStr">
        <is>
          <t/>
        </is>
      </c>
      <c r="BA143" t="inlineStr">
        <is>
          <t/>
        </is>
      </c>
      <c r="BB143" t="inlineStr">
        <is>
          <t/>
        </is>
      </c>
      <c r="BC143" t="inlineStr">
        <is>
          <t/>
        </is>
      </c>
      <c r="BD143" t="inlineStr">
        <is>
          <t/>
        </is>
      </c>
      <c r="BE143" t="inlineStr">
        <is>
          <t/>
        </is>
      </c>
      <c r="BF143" s="2" t="inlineStr">
        <is>
          <t>desolforazione</t>
        </is>
      </c>
      <c r="BG143" s="2" t="inlineStr">
        <is>
          <t>3</t>
        </is>
      </c>
      <c r="BH143" s="2" t="inlineStr">
        <is>
          <t/>
        </is>
      </c>
      <c r="BI143" t="inlineStr">
        <is>
          <t/>
        </is>
      </c>
      <c r="BJ143" s="2" t="inlineStr">
        <is>
          <t>desulfuravimas</t>
        </is>
      </c>
      <c r="BK143" s="2" t="inlineStr">
        <is>
          <t>3</t>
        </is>
      </c>
      <c r="BL143" s="2" t="inlineStr">
        <is>
          <t/>
        </is>
      </c>
      <c r="BM143" t="inlineStr">
        <is>
          <t>sieros šalinimas iš naftos produktų, gaminamo ar perlydomo metalo</t>
        </is>
      </c>
      <c r="BN143" t="inlineStr">
        <is>
          <t/>
        </is>
      </c>
      <c r="BO143" t="inlineStr">
        <is>
          <t/>
        </is>
      </c>
      <c r="BP143" t="inlineStr">
        <is>
          <t/>
        </is>
      </c>
      <c r="BQ143" t="inlineStr">
        <is>
          <t/>
        </is>
      </c>
      <c r="BR143" s="2" t="inlineStr">
        <is>
          <t>desulfurizzazzjoni</t>
        </is>
      </c>
      <c r="BS143" s="2" t="inlineStr">
        <is>
          <t>3</t>
        </is>
      </c>
      <c r="BT143" s="2" t="inlineStr">
        <is>
          <t/>
        </is>
      </c>
      <c r="BU143" t="inlineStr">
        <is>
          <t>it-tneħħija ta' komposti tal-kubrit mill-gass fit-tromba taċ-ċumnija fil-forma ta' kubrit solidu jew bħala sulfat tal-kalċju (ġibs)</t>
        </is>
      </c>
      <c r="BV143" s="2" t="inlineStr">
        <is>
          <t>ontzwaveling|
ontzwavelen</t>
        </is>
      </c>
      <c r="BW143" s="2" t="inlineStr">
        <is>
          <t>3|
2</t>
        </is>
      </c>
      <c r="BX143" s="2" t="inlineStr">
        <is>
          <t xml:space="preserve">|
</t>
        </is>
      </c>
      <c r="BY143" t="inlineStr">
        <is>
          <t>verwijdering
 van zwavel uit gassen</t>
        </is>
      </c>
      <c r="BZ143" s="2" t="inlineStr">
        <is>
          <t>odsiarczanie</t>
        </is>
      </c>
      <c r="CA143" s="2" t="inlineStr">
        <is>
          <t>3</t>
        </is>
      </c>
      <c r="CB143" s="2" t="inlineStr">
        <is>
          <t/>
        </is>
      </c>
      <c r="CC143" t="inlineStr">
        <is>
          <t>proces polegający na chemicznym związaniu siarki występującej w siarkowodorze za pomocą żelaza, a produktem reakcji jest siarczek żelaza</t>
        </is>
      </c>
      <c r="CD143" s="2" t="inlineStr">
        <is>
          <t>dessulfuração</t>
        </is>
      </c>
      <c r="CE143" s="2" t="inlineStr">
        <is>
          <t>3</t>
        </is>
      </c>
      <c r="CF143" s="2" t="inlineStr">
        <is>
          <t/>
        </is>
      </c>
      <c r="CG143" t="inlineStr">
        <is>
          <t>Remoção do enxofre de um material.</t>
        </is>
      </c>
      <c r="CH143" s="2" t="inlineStr">
        <is>
          <t>desulfurare</t>
        </is>
      </c>
      <c r="CI143" s="2" t="inlineStr">
        <is>
          <t>3</t>
        </is>
      </c>
      <c r="CJ143" s="2" t="inlineStr">
        <is>
          <t/>
        </is>
      </c>
      <c r="CK143" t="inlineStr">
        <is>
          <t>tehnică prin care gazele de ardere sunt tratate pentru reducerea concentrației dioxidului de sulf (SO(2)) format în procesul de ardere a combustibililor fosili, în vederea încadrării în valorile limită de emisie (VLE)</t>
        </is>
      </c>
      <c r="CL143" s="2" t="inlineStr">
        <is>
          <t>odsírenie</t>
        </is>
      </c>
      <c r="CM143" s="2" t="inlineStr">
        <is>
          <t>3</t>
        </is>
      </c>
      <c r="CN143" s="2" t="inlineStr">
        <is>
          <t/>
        </is>
      </c>
      <c r="CO143" t="inlineStr">
        <is>
          <t>chemický proces na odstránenie síry z materiálu</t>
        </is>
      </c>
      <c r="CP143" s="2" t="inlineStr">
        <is>
          <t>razžvepljevanje</t>
        </is>
      </c>
      <c r="CQ143" s="2" t="inlineStr">
        <is>
          <t>3</t>
        </is>
      </c>
      <c r="CR143" s="2" t="inlineStr">
        <is>
          <t/>
        </is>
      </c>
      <c r="CS143" t="inlineStr">
        <is>
          <t>odstranjevanje žvepla iz goriv ali talin različnih kovin</t>
        </is>
      </c>
      <c r="CT143" s="2" t="inlineStr">
        <is>
          <t>avsvavling</t>
        </is>
      </c>
      <c r="CU143" s="2" t="inlineStr">
        <is>
          <t>3</t>
        </is>
      </c>
      <c r="CV143" s="2" t="inlineStr">
        <is>
          <t/>
        </is>
      </c>
      <c r="CW143" t="inlineStr">
        <is>
          <t>avlägsnande av svavelhaltiga ämnen från en produkt</t>
        </is>
      </c>
    </row>
    <row r="144">
      <c r="A144" s="1" t="str">
        <f>HYPERLINK("https://iate.europa.eu/entry/result/751368/all", "751368")</f>
        <v>751368</v>
      </c>
      <c r="B144" t="inlineStr">
        <is>
          <t>ENERGY</t>
        </is>
      </c>
      <c r="C144" t="inlineStr">
        <is>
          <t>ENERGY|energy policy|energy industry|fuel|gas</t>
        </is>
      </c>
      <c r="D144" t="inlineStr">
        <is>
          <t>no</t>
        </is>
      </c>
      <c r="E144" t="inlineStr">
        <is>
          <t/>
        </is>
      </c>
      <c r="F144" t="inlineStr">
        <is>
          <t/>
        </is>
      </c>
      <c r="G144" t="inlineStr">
        <is>
          <t/>
        </is>
      </c>
      <c r="H144" t="inlineStr">
        <is>
          <t/>
        </is>
      </c>
      <c r="I144" t="inlineStr">
        <is>
          <t/>
        </is>
      </c>
      <c r="J144" t="inlineStr">
        <is>
          <t/>
        </is>
      </c>
      <c r="K144" t="inlineStr">
        <is>
          <t/>
        </is>
      </c>
      <c r="L144" t="inlineStr">
        <is>
          <t/>
        </is>
      </c>
      <c r="M144" t="inlineStr">
        <is>
          <t/>
        </is>
      </c>
      <c r="N144" s="2" t="inlineStr">
        <is>
          <t>kompressionsstation|
kompressorstation</t>
        </is>
      </c>
      <c r="O144" s="2" t="inlineStr">
        <is>
          <t>3|
4</t>
        </is>
      </c>
      <c r="P144" s="2" t="inlineStr">
        <is>
          <t xml:space="preserve">|
</t>
        </is>
      </c>
      <c r="Q144" t="inlineStr">
        <is>
          <t>Anlage zur Erhöhung der Durchsatzleistung eines Erdgas-Transportleitungssystems mit Hilfe von Gasturbinen und Turbo-kompressoren. (Laurien, Taschenbuch Erdgas, p. 719)</t>
        </is>
      </c>
      <c r="R144" s="2" t="inlineStr">
        <is>
          <t>Verdichterstation|
Kompressionsstation (2)|
Kompressorstation, Verdichterstation (1)|
Gasverdichterstation|
Kompressorstation</t>
        </is>
      </c>
      <c r="S144" s="2" t="inlineStr">
        <is>
          <t>3|
3|
3|
3|
1</t>
        </is>
      </c>
      <c r="T144" s="2" t="inlineStr">
        <is>
          <t xml:space="preserve">|
|
|
|
</t>
        </is>
      </c>
      <c r="U144" t="inlineStr">
        <is>
          <t>Anlage zur Erhoehung der Durchsatzleistung eines Erdgas-Transport-Leistungssystems mit Hilfe von Gasturbinen und Turbokompressoren</t>
        </is>
      </c>
      <c r="V144" s="2" t="inlineStr">
        <is>
          <t>σταθμός συμπίεσης</t>
        </is>
      </c>
      <c r="W144" s="2" t="inlineStr">
        <is>
          <t>1</t>
        </is>
      </c>
      <c r="X144" s="2" t="inlineStr">
        <is>
          <t/>
        </is>
      </c>
      <c r="Y144" t="inlineStr">
        <is>
          <t/>
        </is>
      </c>
      <c r="Z144" s="2" t="inlineStr">
        <is>
          <t>compressor station|
natural gas compressor station|
natural gas compression plant|
compression plant|
gas booster station|
gas compression plant|
booster station|
gas compressor station</t>
        </is>
      </c>
      <c r="AA144" s="2" t="inlineStr">
        <is>
          <t>3|
1|
1|
3|
1|
1|
3|
3</t>
        </is>
      </c>
      <c r="AB144" s="2" t="inlineStr">
        <is>
          <t xml:space="preserve">|
|
|
|
|
|
|
</t>
        </is>
      </c>
      <c r="AC144" t="inlineStr">
        <is>
          <t>large industrial
facility that maintains the flow and pressure of natural gas by receiving gas
from the pipeline, repressurising it, and sending it back into the pipeline
system</t>
        </is>
      </c>
      <c r="AD144" s="2" t="inlineStr">
        <is>
          <t>estación del compresor|
estación de compresores|
estación de compresión</t>
        </is>
      </c>
      <c r="AE144" s="2" t="inlineStr">
        <is>
          <t>3|
1|
3</t>
        </is>
      </c>
      <c r="AF144" s="2" t="inlineStr">
        <is>
          <t xml:space="preserve">|
|
</t>
        </is>
      </c>
      <c r="AG144" t="inlineStr">
        <is>
          <t>instalación en la que se recomprimen los gases que se transportan a grandes distancias</t>
        </is>
      </c>
      <c r="AH144" t="inlineStr">
        <is>
          <t/>
        </is>
      </c>
      <c r="AI144" t="inlineStr">
        <is>
          <t/>
        </is>
      </c>
      <c r="AJ144" t="inlineStr">
        <is>
          <t/>
        </is>
      </c>
      <c r="AK144" t="inlineStr">
        <is>
          <t/>
        </is>
      </c>
      <c r="AL144" s="2" t="inlineStr">
        <is>
          <t>kompressoriasema</t>
        </is>
      </c>
      <c r="AM144" s="2" t="inlineStr">
        <is>
          <t>3</t>
        </is>
      </c>
      <c r="AN144" s="2" t="inlineStr">
        <is>
          <t/>
        </is>
      </c>
      <c r="AO144" t="inlineStr">
        <is>
          <t/>
        </is>
      </c>
      <c r="AP144" s="2" t="inlineStr">
        <is>
          <t>station de compression du gaz|
station de compression</t>
        </is>
      </c>
      <c r="AQ144" s="2" t="inlineStr">
        <is>
          <t>3|
1</t>
        </is>
      </c>
      <c r="AR144" s="2" t="inlineStr">
        <is>
          <t xml:space="preserve">|
</t>
        </is>
      </c>
      <c r="AS144" t="inlineStr">
        <is>
          <t/>
        </is>
      </c>
      <c r="AT144" t="inlineStr">
        <is>
          <t/>
        </is>
      </c>
      <c r="AU144" t="inlineStr">
        <is>
          <t/>
        </is>
      </c>
      <c r="AV144" t="inlineStr">
        <is>
          <t/>
        </is>
      </c>
      <c r="AW144" t="inlineStr">
        <is>
          <t/>
        </is>
      </c>
      <c r="AX144" t="inlineStr">
        <is>
          <t/>
        </is>
      </c>
      <c r="AY144" t="inlineStr">
        <is>
          <t/>
        </is>
      </c>
      <c r="AZ144" t="inlineStr">
        <is>
          <t/>
        </is>
      </c>
      <c r="BA144" t="inlineStr">
        <is>
          <t/>
        </is>
      </c>
      <c r="BB144" t="inlineStr">
        <is>
          <t/>
        </is>
      </c>
      <c r="BC144" t="inlineStr">
        <is>
          <t/>
        </is>
      </c>
      <c r="BD144" t="inlineStr">
        <is>
          <t/>
        </is>
      </c>
      <c r="BE144" t="inlineStr">
        <is>
          <t/>
        </is>
      </c>
      <c r="BF144" s="2" t="inlineStr">
        <is>
          <t>Stazione del compressore|
stazione di compressione|
centrale di spinta</t>
        </is>
      </c>
      <c r="BG144" s="2" t="inlineStr">
        <is>
          <t>3|
1|
2</t>
        </is>
      </c>
      <c r="BH144" s="2" t="inlineStr">
        <is>
          <t xml:space="preserve">|
|
</t>
        </is>
      </c>
      <c r="BI144" t="inlineStr">
        <is>
          <t/>
        </is>
      </c>
      <c r="BJ144" t="inlineStr">
        <is>
          <t/>
        </is>
      </c>
      <c r="BK144" t="inlineStr">
        <is>
          <t/>
        </is>
      </c>
      <c r="BL144" t="inlineStr">
        <is>
          <t/>
        </is>
      </c>
      <c r="BM144" t="inlineStr">
        <is>
          <t/>
        </is>
      </c>
      <c r="BN144" s="2" t="inlineStr">
        <is>
          <t>gāzes kompresoru stacija</t>
        </is>
      </c>
      <c r="BO144" s="2" t="inlineStr">
        <is>
          <t>3</t>
        </is>
      </c>
      <c r="BP144" s="2" t="inlineStr">
        <is>
          <t/>
        </is>
      </c>
      <c r="BQ144" t="inlineStr">
        <is>
          <t/>
        </is>
      </c>
      <c r="BR144" t="inlineStr">
        <is>
          <t/>
        </is>
      </c>
      <c r="BS144" t="inlineStr">
        <is>
          <t/>
        </is>
      </c>
      <c r="BT144" t="inlineStr">
        <is>
          <t/>
        </is>
      </c>
      <c r="BU144" t="inlineStr">
        <is>
          <t/>
        </is>
      </c>
      <c r="BV144" s="2" t="inlineStr">
        <is>
          <t>compressorstation</t>
        </is>
      </c>
      <c r="BW144" s="2" t="inlineStr">
        <is>
          <t>1</t>
        </is>
      </c>
      <c r="BX144" s="2" t="inlineStr">
        <is>
          <t/>
        </is>
      </c>
      <c r="BY144" t="inlineStr">
        <is>
          <t/>
        </is>
      </c>
      <c r="BZ144" t="inlineStr">
        <is>
          <t/>
        </is>
      </c>
      <c r="CA144" t="inlineStr">
        <is>
          <t/>
        </is>
      </c>
      <c r="CB144" t="inlineStr">
        <is>
          <t/>
        </is>
      </c>
      <c r="CC144" t="inlineStr">
        <is>
          <t/>
        </is>
      </c>
      <c r="CD144" s="2" t="inlineStr">
        <is>
          <t>estação de compressão|
estação compressora</t>
        </is>
      </c>
      <c r="CE144" s="2" t="inlineStr">
        <is>
          <t>1|
3</t>
        </is>
      </c>
      <c r="CF144" s="2" t="inlineStr">
        <is>
          <t xml:space="preserve">|
</t>
        </is>
      </c>
      <c r="CG144" t="inlineStr">
        <is>
          <t/>
        </is>
      </c>
      <c r="CH144" t="inlineStr">
        <is>
          <t/>
        </is>
      </c>
      <c r="CI144" t="inlineStr">
        <is>
          <t/>
        </is>
      </c>
      <c r="CJ144" t="inlineStr">
        <is>
          <t/>
        </is>
      </c>
      <c r="CK144" t="inlineStr">
        <is>
          <t/>
        </is>
      </c>
      <c r="CL144" t="inlineStr">
        <is>
          <t/>
        </is>
      </c>
      <c r="CM144" t="inlineStr">
        <is>
          <t/>
        </is>
      </c>
      <c r="CN144" t="inlineStr">
        <is>
          <t/>
        </is>
      </c>
      <c r="CO144" t="inlineStr">
        <is>
          <t/>
        </is>
      </c>
      <c r="CP144" t="inlineStr">
        <is>
          <t/>
        </is>
      </c>
      <c r="CQ144" t="inlineStr">
        <is>
          <t/>
        </is>
      </c>
      <c r="CR144" t="inlineStr">
        <is>
          <t/>
        </is>
      </c>
      <c r="CS144" t="inlineStr">
        <is>
          <t/>
        </is>
      </c>
      <c r="CT144" s="2" t="inlineStr">
        <is>
          <t>kompressorstation</t>
        </is>
      </c>
      <c r="CU144" s="2" t="inlineStr">
        <is>
          <t>3</t>
        </is>
      </c>
      <c r="CV144" s="2" t="inlineStr">
        <is>
          <t/>
        </is>
      </c>
      <c r="CW144" t="inlineStr">
        <is>
          <t/>
        </is>
      </c>
    </row>
    <row r="145">
      <c r="A145" s="1" t="str">
        <f>HYPERLINK("https://iate.europa.eu/entry/result/1164922/all", "1164922")</f>
        <v>1164922</v>
      </c>
      <c r="B145" t="inlineStr">
        <is>
          <t>ENERGY</t>
        </is>
      </c>
      <c r="C145" t="inlineStr">
        <is>
          <t>ENERGY</t>
        </is>
      </c>
      <c r="D145" t="inlineStr">
        <is>
          <t>no</t>
        </is>
      </c>
      <c r="E145" t="inlineStr">
        <is>
          <t/>
        </is>
      </c>
      <c r="F145" t="inlineStr">
        <is>
          <t/>
        </is>
      </c>
      <c r="G145" t="inlineStr">
        <is>
          <t/>
        </is>
      </c>
      <c r="H145" t="inlineStr">
        <is>
          <t/>
        </is>
      </c>
      <c r="I145" t="inlineStr">
        <is>
          <t/>
        </is>
      </c>
      <c r="J145" t="inlineStr">
        <is>
          <t/>
        </is>
      </c>
      <c r="K145" t="inlineStr">
        <is>
          <t/>
        </is>
      </c>
      <c r="L145" t="inlineStr">
        <is>
          <t/>
        </is>
      </c>
      <c r="M145" t="inlineStr">
        <is>
          <t/>
        </is>
      </c>
      <c r="N145" s="2" t="inlineStr">
        <is>
          <t>pumpestation</t>
        </is>
      </c>
      <c r="O145" s="2" t="inlineStr">
        <is>
          <t>3</t>
        </is>
      </c>
      <c r="P145" s="2" t="inlineStr">
        <is>
          <t/>
        </is>
      </c>
      <c r="Q145" t="inlineStr">
        <is>
          <t/>
        </is>
      </c>
      <c r="R145" s="2" t="inlineStr">
        <is>
          <t>Boosterstation|
Druckerhöhungsstation</t>
        </is>
      </c>
      <c r="S145" s="2" t="inlineStr">
        <is>
          <t>3|
3</t>
        </is>
      </c>
      <c r="T145" s="2" t="inlineStr">
        <is>
          <t xml:space="preserve">|
</t>
        </is>
      </c>
      <c r="U145" t="inlineStr">
        <is>
          <t/>
        </is>
      </c>
      <c r="V145" s="2" t="inlineStr">
        <is>
          <t>σταθμός ενίσχυσης|
σταθμός συμπίεσης</t>
        </is>
      </c>
      <c r="W145" s="2" t="inlineStr">
        <is>
          <t>3|
3</t>
        </is>
      </c>
      <c r="X145" s="2" t="inlineStr">
        <is>
          <t xml:space="preserve">|
</t>
        </is>
      </c>
      <c r="Y145" t="inlineStr">
        <is>
          <t/>
        </is>
      </c>
      <c r="Z145" s="2" t="inlineStr">
        <is>
          <t>compressor station|
booster station</t>
        </is>
      </c>
      <c r="AA145" s="2" t="inlineStr">
        <is>
          <t>0|
0</t>
        </is>
      </c>
      <c r="AB145" s="2" t="inlineStr">
        <is>
          <t xml:space="preserve">|
</t>
        </is>
      </c>
      <c r="AC145" t="inlineStr">
        <is>
          <t/>
        </is>
      </c>
      <c r="AD145" s="2" t="inlineStr">
        <is>
          <t>estación auxiliar</t>
        </is>
      </c>
      <c r="AE145" s="2" t="inlineStr">
        <is>
          <t>3</t>
        </is>
      </c>
      <c r="AF145" s="2" t="inlineStr">
        <is>
          <t/>
        </is>
      </c>
      <c r="AG145" t="inlineStr">
        <is>
          <t/>
        </is>
      </c>
      <c r="AH145" t="inlineStr">
        <is>
          <t/>
        </is>
      </c>
      <c r="AI145" t="inlineStr">
        <is>
          <t/>
        </is>
      </c>
      <c r="AJ145" t="inlineStr">
        <is>
          <t/>
        </is>
      </c>
      <c r="AK145" t="inlineStr">
        <is>
          <t/>
        </is>
      </c>
      <c r="AL145" s="2" t="inlineStr">
        <is>
          <t>paineenlisäysasema|
kompressoriasema</t>
        </is>
      </c>
      <c r="AM145" s="2" t="inlineStr">
        <is>
          <t>3|
3</t>
        </is>
      </c>
      <c r="AN145" s="2" t="inlineStr">
        <is>
          <t xml:space="preserve">|
</t>
        </is>
      </c>
      <c r="AO145" t="inlineStr">
        <is>
          <t>väliasema, jonka tarkoituksena on riittävän paineen ylläpito putkijohdossa</t>
        </is>
      </c>
      <c r="AP145" s="2" t="inlineStr">
        <is>
          <t>station de compression|
station auxiliaire|
station de relais</t>
        </is>
      </c>
      <c r="AQ145" s="2" t="inlineStr">
        <is>
          <t>3|
3|
3</t>
        </is>
      </c>
      <c r="AR145" s="2" t="inlineStr">
        <is>
          <t xml:space="preserve">|
|
</t>
        </is>
      </c>
      <c r="AS145" t="inlineStr">
        <is>
          <t>station abritant des bancs de compression et autres appareillages de traitement nécessaires à la transmission du gaz</t>
        </is>
      </c>
      <c r="AT145" t="inlineStr">
        <is>
          <t/>
        </is>
      </c>
      <c r="AU145" t="inlineStr">
        <is>
          <t/>
        </is>
      </c>
      <c r="AV145" t="inlineStr">
        <is>
          <t/>
        </is>
      </c>
      <c r="AW145" t="inlineStr">
        <is>
          <t/>
        </is>
      </c>
      <c r="AX145" t="inlineStr">
        <is>
          <t/>
        </is>
      </c>
      <c r="AY145" t="inlineStr">
        <is>
          <t/>
        </is>
      </c>
      <c r="AZ145" t="inlineStr">
        <is>
          <t/>
        </is>
      </c>
      <c r="BA145" t="inlineStr">
        <is>
          <t/>
        </is>
      </c>
      <c r="BB145" t="inlineStr">
        <is>
          <t/>
        </is>
      </c>
      <c r="BC145" t="inlineStr">
        <is>
          <t/>
        </is>
      </c>
      <c r="BD145" t="inlineStr">
        <is>
          <t/>
        </is>
      </c>
      <c r="BE145" t="inlineStr">
        <is>
          <t/>
        </is>
      </c>
      <c r="BF145" s="2" t="inlineStr">
        <is>
          <t>centrale di spinta</t>
        </is>
      </c>
      <c r="BG145" s="2" t="inlineStr">
        <is>
          <t>3</t>
        </is>
      </c>
      <c r="BH145" s="2" t="inlineStr">
        <is>
          <t/>
        </is>
      </c>
      <c r="BI145" t="inlineStr">
        <is>
          <t/>
        </is>
      </c>
      <c r="BJ145" t="inlineStr">
        <is>
          <t/>
        </is>
      </c>
      <c r="BK145" t="inlineStr">
        <is>
          <t/>
        </is>
      </c>
      <c r="BL145" t="inlineStr">
        <is>
          <t/>
        </is>
      </c>
      <c r="BM145" t="inlineStr">
        <is>
          <t/>
        </is>
      </c>
      <c r="BN145" t="inlineStr">
        <is>
          <t/>
        </is>
      </c>
      <c r="BO145" t="inlineStr">
        <is>
          <t/>
        </is>
      </c>
      <c r="BP145" t="inlineStr">
        <is>
          <t/>
        </is>
      </c>
      <c r="BQ145" t="inlineStr">
        <is>
          <t/>
        </is>
      </c>
      <c r="BR145" t="inlineStr">
        <is>
          <t/>
        </is>
      </c>
      <c r="BS145" t="inlineStr">
        <is>
          <t/>
        </is>
      </c>
      <c r="BT145" t="inlineStr">
        <is>
          <t/>
        </is>
      </c>
      <c r="BU145" t="inlineStr">
        <is>
          <t/>
        </is>
      </c>
      <c r="BV145" s="2" t="inlineStr">
        <is>
          <t>doorpompstation|
intermediair pompstation</t>
        </is>
      </c>
      <c r="BW145" s="2" t="inlineStr">
        <is>
          <t>3|
3</t>
        </is>
      </c>
      <c r="BX145" s="2" t="inlineStr">
        <is>
          <t xml:space="preserve">|
</t>
        </is>
      </c>
      <c r="BY145" t="inlineStr">
        <is>
          <t/>
        </is>
      </c>
      <c r="BZ145" t="inlineStr">
        <is>
          <t/>
        </is>
      </c>
      <c r="CA145" t="inlineStr">
        <is>
          <t/>
        </is>
      </c>
      <c r="CB145" t="inlineStr">
        <is>
          <t/>
        </is>
      </c>
      <c r="CC145" t="inlineStr">
        <is>
          <t/>
        </is>
      </c>
      <c r="CD145" s="2" t="inlineStr">
        <is>
          <t>estação de bombagem auxiliar</t>
        </is>
      </c>
      <c r="CE145" s="2" t="inlineStr">
        <is>
          <t>3</t>
        </is>
      </c>
      <c r="CF145" s="2" t="inlineStr">
        <is>
          <t/>
        </is>
      </c>
      <c r="CG145" t="inlineStr">
        <is>
          <t/>
        </is>
      </c>
      <c r="CH145" s="2" t="inlineStr">
        <is>
          <t>stație de comprimare</t>
        </is>
      </c>
      <c r="CI145" s="2" t="inlineStr">
        <is>
          <t>2</t>
        </is>
      </c>
      <c r="CJ145" s="2" t="inlineStr">
        <is>
          <t/>
        </is>
      </c>
      <c r="CK145" t="inlineStr">
        <is>
          <t/>
        </is>
      </c>
      <c r="CL145" t="inlineStr">
        <is>
          <t/>
        </is>
      </c>
      <c r="CM145" t="inlineStr">
        <is>
          <t/>
        </is>
      </c>
      <c r="CN145" t="inlineStr">
        <is>
          <t/>
        </is>
      </c>
      <c r="CO145" t="inlineStr">
        <is>
          <t/>
        </is>
      </c>
      <c r="CP145" t="inlineStr">
        <is>
          <t/>
        </is>
      </c>
      <c r="CQ145" t="inlineStr">
        <is>
          <t/>
        </is>
      </c>
      <c r="CR145" t="inlineStr">
        <is>
          <t/>
        </is>
      </c>
      <c r="CS145" t="inlineStr">
        <is>
          <t/>
        </is>
      </c>
      <c r="CT145" s="2" t="inlineStr">
        <is>
          <t>booster-pump-station|
tryckhöjningsstation</t>
        </is>
      </c>
      <c r="CU145" s="2" t="inlineStr">
        <is>
          <t>3|
3</t>
        </is>
      </c>
      <c r="CV145" s="2" t="inlineStr">
        <is>
          <t xml:space="preserve">|
</t>
        </is>
      </c>
      <c r="CW145" t="inlineStr">
        <is>
          <t/>
        </is>
      </c>
    </row>
    <row r="146">
      <c r="A146" s="1" t="str">
        <f>HYPERLINK("https://iate.europa.eu/entry/result/1600017/all", "1600017")</f>
        <v>1600017</v>
      </c>
      <c r="B146" t="inlineStr">
        <is>
          <t>INDUSTRY</t>
        </is>
      </c>
      <c r="C146" t="inlineStr">
        <is>
          <t>INDUSTRY|mechanical engineering|thermal equipment</t>
        </is>
      </c>
      <c r="D146" t="inlineStr">
        <is>
          <t>yes</t>
        </is>
      </c>
      <c r="E146" t="inlineStr">
        <is>
          <t/>
        </is>
      </c>
      <c r="F146" t="inlineStr">
        <is>
          <t/>
        </is>
      </c>
      <c r="G146" t="inlineStr">
        <is>
          <t/>
        </is>
      </c>
      <c r="H146" t="inlineStr">
        <is>
          <t/>
        </is>
      </c>
      <c r="I146" t="inlineStr">
        <is>
          <t/>
        </is>
      </c>
      <c r="J146" s="2" t="inlineStr">
        <is>
          <t>účinnost kotle</t>
        </is>
      </c>
      <c r="K146" s="2" t="inlineStr">
        <is>
          <t>3</t>
        </is>
      </c>
      <c r="L146" s="2" t="inlineStr">
        <is>
          <t/>
        </is>
      </c>
      <c r="M146" t="inlineStr">
        <is>
          <t>významný technicko-ekonomický parametr, který udává míru využití energie paliva v kotli a který se
vyjádří jako poměr množství vyrobeného tepla (v nosném médiu) a množství tepla
přivedeného do soustavy v palivu</t>
        </is>
      </c>
      <c r="N146" s="2" t="inlineStr">
        <is>
          <t>kedeleffekt|
kedelvirkningsgrad</t>
        </is>
      </c>
      <c r="O146" s="2" t="inlineStr">
        <is>
          <t>3|
2</t>
        </is>
      </c>
      <c r="P146" s="2" t="inlineStr">
        <is>
          <t xml:space="preserve">|
</t>
        </is>
      </c>
      <c r="Q146" t="inlineStr">
        <is>
          <t/>
        </is>
      </c>
      <c r="R146" s="2" t="inlineStr">
        <is>
          <t>Kesselwirkungsgrad|
Leistung des Kessels</t>
        </is>
      </c>
      <c r="S146" s="2" t="inlineStr">
        <is>
          <t>2|
3</t>
        </is>
      </c>
      <c r="T146" s="2" t="inlineStr">
        <is>
          <t xml:space="preserve">|
</t>
        </is>
      </c>
      <c r="U146" t="inlineStr">
        <is>
          <t/>
        </is>
      </c>
      <c r="V146" s="2" t="inlineStr">
        <is>
          <t>απόδοση του λέβητα</t>
        </is>
      </c>
      <c r="W146" s="2" t="inlineStr">
        <is>
          <t>3</t>
        </is>
      </c>
      <c r="X146" s="2" t="inlineStr">
        <is>
          <t/>
        </is>
      </c>
      <c r="Y146" t="inlineStr">
        <is>
          <t>ο λόγος της ενέργειας που παράγεται στην έξοδο του λέβητα προς την ενέργεια που εισέρχεται στην κάμινο από τα απόβλητα και τα βοηθητικά καύσιμα</t>
        </is>
      </c>
      <c r="Z146" s="2" t="inlineStr">
        <is>
          <t>boiler efficiency</t>
        </is>
      </c>
      <c r="AA146" s="2" t="inlineStr">
        <is>
          <t>3</t>
        </is>
      </c>
      <c r="AB146" s="2" t="inlineStr">
        <is>
          <t/>
        </is>
      </c>
      <c r="AC146" t="inlineStr">
        <is>
          <t>ratio of heat absorbed by the water in a boiler to the total heat supplied to the boiler</t>
        </is>
      </c>
      <c r="AD146" s="2" t="inlineStr">
        <is>
          <t>eficiencia de la caldera|
rendimiento de la caldera</t>
        </is>
      </c>
      <c r="AE146" s="2" t="inlineStr">
        <is>
          <t>3|
3</t>
        </is>
      </c>
      <c r="AF146" s="2" t="inlineStr">
        <is>
          <t xml:space="preserve">|
</t>
        </is>
      </c>
      <c r="AG146" t="inlineStr">
        <is>
          <t>Relación entre el calor absorbido por el agua y/o el vapor, y el calor aportado por el combustible quemado.</t>
        </is>
      </c>
      <c r="AH146" t="inlineStr">
        <is>
          <t/>
        </is>
      </c>
      <c r="AI146" t="inlineStr">
        <is>
          <t/>
        </is>
      </c>
      <c r="AJ146" t="inlineStr">
        <is>
          <t/>
        </is>
      </c>
      <c r="AK146" t="inlineStr">
        <is>
          <t/>
        </is>
      </c>
      <c r="AL146" s="2" t="inlineStr">
        <is>
          <t>kattilan tehokkuus</t>
        </is>
      </c>
      <c r="AM146" s="2" t="inlineStr">
        <is>
          <t>3</t>
        </is>
      </c>
      <c r="AN146" s="2" t="inlineStr">
        <is>
          <t/>
        </is>
      </c>
      <c r="AO146" t="inlineStr">
        <is>
          <t>kattilan veden absorboiman lämmön ja kattilan lämmittämiseen käytetyn kokonaislämmön suhde</t>
        </is>
      </c>
      <c r="AP146" s="2" t="inlineStr">
        <is>
          <t>rendement de la chaudière</t>
        </is>
      </c>
      <c r="AQ146" s="2" t="inlineStr">
        <is>
          <t>3</t>
        </is>
      </c>
      <c r="AR146" s="2" t="inlineStr">
        <is>
          <t/>
        </is>
      </c>
      <c r="AS146" t="inlineStr">
        <is>
          <t/>
        </is>
      </c>
      <c r="AT146" s="2" t="inlineStr">
        <is>
          <t>éifeachtúlacht coire</t>
        </is>
      </c>
      <c r="AU146" s="2" t="inlineStr">
        <is>
          <t>3</t>
        </is>
      </c>
      <c r="AV146" s="2" t="inlineStr">
        <is>
          <t/>
        </is>
      </c>
      <c r="AW146" t="inlineStr">
        <is>
          <t/>
        </is>
      </c>
      <c r="AX146" t="inlineStr">
        <is>
          <t/>
        </is>
      </c>
      <c r="AY146" t="inlineStr">
        <is>
          <t/>
        </is>
      </c>
      <c r="AZ146" t="inlineStr">
        <is>
          <t/>
        </is>
      </c>
      <c r="BA146" t="inlineStr">
        <is>
          <t/>
        </is>
      </c>
      <c r="BB146" t="inlineStr">
        <is>
          <t/>
        </is>
      </c>
      <c r="BC146" t="inlineStr">
        <is>
          <t/>
        </is>
      </c>
      <c r="BD146" t="inlineStr">
        <is>
          <t/>
        </is>
      </c>
      <c r="BE146" t="inlineStr">
        <is>
          <t/>
        </is>
      </c>
      <c r="BF146" s="2" t="inlineStr">
        <is>
          <t>rendimento della caldaia</t>
        </is>
      </c>
      <c r="BG146" s="2" t="inlineStr">
        <is>
          <t>3</t>
        </is>
      </c>
      <c r="BH146" s="2" t="inlineStr">
        <is>
          <t/>
        </is>
      </c>
      <c r="BI146" t="inlineStr">
        <is>
          <t/>
        </is>
      </c>
      <c r="BJ146" s="2" t="inlineStr">
        <is>
          <t>katilo naudingumo koeficientas</t>
        </is>
      </c>
      <c r="BK146" s="2" t="inlineStr">
        <is>
          <t>3</t>
        </is>
      </c>
      <c r="BL146" s="2" t="inlineStr">
        <is>
          <t/>
        </is>
      </c>
      <c r="BM146" t="inlineStr">
        <is>
          <t>procentinis dydis, rodantis kaip efektyviai dirba katilas, apskaičiuojamas iš visos katilo pagaminamos šilumos atėmus turėtus šilumos nuostolius</t>
        </is>
      </c>
      <c r="BN146" t="inlineStr">
        <is>
          <t/>
        </is>
      </c>
      <c r="BO146" t="inlineStr">
        <is>
          <t/>
        </is>
      </c>
      <c r="BP146" t="inlineStr">
        <is>
          <t/>
        </is>
      </c>
      <c r="BQ146" t="inlineStr">
        <is>
          <t/>
        </is>
      </c>
      <c r="BR146" t="inlineStr">
        <is>
          <t/>
        </is>
      </c>
      <c r="BS146" t="inlineStr">
        <is>
          <t/>
        </is>
      </c>
      <c r="BT146" t="inlineStr">
        <is>
          <t/>
        </is>
      </c>
      <c r="BU146" t="inlineStr">
        <is>
          <t/>
        </is>
      </c>
      <c r="BV146" s="2" t="inlineStr">
        <is>
          <t>nuttig effect van de ketel</t>
        </is>
      </c>
      <c r="BW146" s="2" t="inlineStr">
        <is>
          <t>3</t>
        </is>
      </c>
      <c r="BX146" s="2" t="inlineStr">
        <is>
          <t/>
        </is>
      </c>
      <c r="BY146" t="inlineStr">
        <is>
          <t/>
        </is>
      </c>
      <c r="BZ146" s="2" t="inlineStr">
        <is>
          <t>sprawność kotła</t>
        </is>
      </c>
      <c r="CA146" s="2" t="inlineStr">
        <is>
          <t>3</t>
        </is>
      </c>
      <c r="CB146" s="2" t="inlineStr">
        <is>
          <t/>
        </is>
      </c>
      <c r="CC146" t="inlineStr">
        <is>
          <t>stosunek energii uzyskanej z kotła do energii przez niego pobranej</t>
        </is>
      </c>
      <c r="CD146" s="2" t="inlineStr">
        <is>
          <t>rendimento da caldeira</t>
        </is>
      </c>
      <c r="CE146" s="2" t="inlineStr">
        <is>
          <t>3</t>
        </is>
      </c>
      <c r="CF146" s="2" t="inlineStr">
        <is>
          <t/>
        </is>
      </c>
      <c r="CG146" t="inlineStr">
        <is>
          <t/>
        </is>
      </c>
      <c r="CH146" s="2" t="inlineStr">
        <is>
          <t>randament al cazanului</t>
        </is>
      </c>
      <c r="CI146" s="2" t="inlineStr">
        <is>
          <t>3</t>
        </is>
      </c>
      <c r="CJ146" s="2" t="inlineStr">
        <is>
          <t/>
        </is>
      </c>
      <c r="CK146" t="inlineStr">
        <is>
          <t>raportul dintre cantitatea de energie cedată sistemului de încălzire faţă de cantitatea de energie
introdusă în cazan (eliberată în camera de combustie), exprimată în procente</t>
        </is>
      </c>
      <c r="CL146" s="2" t="inlineStr">
        <is>
          <t>účinnosť kotla</t>
        </is>
      </c>
      <c r="CM146" s="2" t="inlineStr">
        <is>
          <t>3</t>
        </is>
      </c>
      <c r="CN146" s="2" t="inlineStr">
        <is>
          <t/>
        </is>
      </c>
      <c r="CO146" t="inlineStr">
        <is>
          <t/>
        </is>
      </c>
      <c r="CP146" s="2" t="inlineStr">
        <is>
          <t>izkoristek kotla</t>
        </is>
      </c>
      <c r="CQ146" s="2" t="inlineStr">
        <is>
          <t>3</t>
        </is>
      </c>
      <c r="CR146" s="2" t="inlineStr">
        <is>
          <t/>
        </is>
      </c>
      <c r="CS146" t="inlineStr">
        <is>
          <t>razmerje med toplotno močjo kotla in kurilnostjo goriva</t>
        </is>
      </c>
      <c r="CT146" t="inlineStr">
        <is>
          <t/>
        </is>
      </c>
      <c r="CU146" t="inlineStr">
        <is>
          <t/>
        </is>
      </c>
      <c r="CV146" t="inlineStr">
        <is>
          <t/>
        </is>
      </c>
      <c r="CW146" t="inlineStr">
        <is>
          <t/>
        </is>
      </c>
    </row>
    <row r="147">
      <c r="A147" s="1" t="str">
        <f>HYPERLINK("https://iate.europa.eu/entry/result/1153666/all", "1153666")</f>
        <v>1153666</v>
      </c>
      <c r="B147" t="inlineStr">
        <is>
          <t>ENERGY</t>
        </is>
      </c>
      <c r="C147" t="inlineStr">
        <is>
          <t>ENERGY</t>
        </is>
      </c>
      <c r="D147" t="inlineStr">
        <is>
          <t>yes</t>
        </is>
      </c>
      <c r="E147" t="inlineStr">
        <is>
          <t/>
        </is>
      </c>
      <c r="F147" s="2" t="inlineStr">
        <is>
          <t>енергийно съдържание</t>
        </is>
      </c>
      <c r="G147" s="2" t="inlineStr">
        <is>
          <t>3</t>
        </is>
      </c>
      <c r="H147" s="2" t="inlineStr">
        <is>
          <t/>
        </is>
      </c>
      <c r="I147" t="inlineStr">
        <is>
          <t>долната работна топлина на изгаряне на дадено гориво</t>
        </is>
      </c>
      <c r="J147" s="2" t="inlineStr">
        <is>
          <t>energetický obsah</t>
        </is>
      </c>
      <c r="K147" s="2" t="inlineStr">
        <is>
          <t>3</t>
        </is>
      </c>
      <c r="L147" s="2" t="inlineStr">
        <is>
          <t/>
        </is>
      </c>
      <c r="M147" t="inlineStr">
        <is>
          <t/>
        </is>
      </c>
      <c r="N147" s="2" t="inlineStr">
        <is>
          <t>energiindhold</t>
        </is>
      </c>
      <c r="O147" s="2" t="inlineStr">
        <is>
          <t>3</t>
        </is>
      </c>
      <c r="P147" s="2" t="inlineStr">
        <is>
          <t/>
        </is>
      </c>
      <c r="Q147" t="inlineStr">
        <is>
          <t>den mængde af energi, som frigøres pr. gram brændsel</t>
        </is>
      </c>
      <c r="R147" s="2" t="inlineStr">
        <is>
          <t>Energieinhalt|
Energiewert</t>
        </is>
      </c>
      <c r="S147" s="2" t="inlineStr">
        <is>
          <t>3|
3</t>
        </is>
      </c>
      <c r="T147" s="2" t="inlineStr">
        <is>
          <t xml:space="preserve">|
</t>
        </is>
      </c>
      <c r="U147" t="inlineStr">
        <is>
          <t>potentielle Energie, die in einem Brennstoff enthalten ist</t>
        </is>
      </c>
      <c r="V147" s="2" t="inlineStr">
        <is>
          <t>ενεργειακό περιεχόμενο</t>
        </is>
      </c>
      <c r="W147" s="2" t="inlineStr">
        <is>
          <t>3</t>
        </is>
      </c>
      <c r="X147" s="2" t="inlineStr">
        <is>
          <t/>
        </is>
      </c>
      <c r="Y147" t="inlineStr">
        <is>
          <t>"ενεργειακό περιεχόμενο":η κατώτεερη θερμογόνος δύναμη ενός καυσίμου</t>
        </is>
      </c>
      <c r="Z147" s="2" t="inlineStr">
        <is>
          <t>energy content|
energy value</t>
        </is>
      </c>
      <c r="AA147" s="2" t="inlineStr">
        <is>
          <t>3|
3</t>
        </is>
      </c>
      <c r="AB147" s="2" t="inlineStr">
        <is>
          <t xml:space="preserve">|
</t>
        </is>
      </c>
      <c r="AC147" t="inlineStr">
        <is>
          <t>amount of energy released per gram of fuel</t>
        </is>
      </c>
      <c r="AD147" s="2" t="inlineStr">
        <is>
          <t>contenido energético</t>
        </is>
      </c>
      <c r="AE147" s="2" t="inlineStr">
        <is>
          <t>3</t>
        </is>
      </c>
      <c r="AF147" s="2" t="inlineStr">
        <is>
          <t/>
        </is>
      </c>
      <c r="AG147" t="inlineStr">
        <is>
          <t>Cantidad de energía que se libera por gramo de combustible.</t>
        </is>
      </c>
      <c r="AH147" s="2" t="inlineStr">
        <is>
          <t>energiasisaldus</t>
        </is>
      </c>
      <c r="AI147" s="2" t="inlineStr">
        <is>
          <t>3</t>
        </is>
      </c>
      <c r="AJ147" s="2" t="inlineStr">
        <is>
          <t/>
        </is>
      </c>
      <c r="AK147" t="inlineStr">
        <is>
          <t>ühe grammi kütuse kohta
vabaneva energia hulk</t>
        </is>
      </c>
      <c r="AL147" s="2" t="inlineStr">
        <is>
          <t>energiasisältö</t>
        </is>
      </c>
      <c r="AM147" s="2" t="inlineStr">
        <is>
          <t>3</t>
        </is>
      </c>
      <c r="AN147" s="2" t="inlineStr">
        <is>
          <t/>
        </is>
      </c>
      <c r="AO147" t="inlineStr">
        <is>
          <t>"tiettyyn fyysiseen tuotemäärään sitoutunut energiamäärä"</t>
        </is>
      </c>
      <c r="AP147" s="2" t="inlineStr">
        <is>
          <t>contenu énergétique|
valeur énergétique</t>
        </is>
      </c>
      <c r="AQ147" s="2" t="inlineStr">
        <is>
          <t>3|
3</t>
        </is>
      </c>
      <c r="AR147" s="2" t="inlineStr">
        <is>
          <t xml:space="preserve">|
</t>
        </is>
      </c>
      <c r="AS147" t="inlineStr">
        <is>
          <t>énergie potentielle contenue dans un carburant donné</t>
        </is>
      </c>
      <c r="AT147" t="inlineStr">
        <is>
          <t/>
        </is>
      </c>
      <c r="AU147" t="inlineStr">
        <is>
          <t/>
        </is>
      </c>
      <c r="AV147" t="inlineStr">
        <is>
          <t/>
        </is>
      </c>
      <c r="AW147" t="inlineStr">
        <is>
          <t/>
        </is>
      </c>
      <c r="AX147" t="inlineStr">
        <is>
          <t/>
        </is>
      </c>
      <c r="AY147" t="inlineStr">
        <is>
          <t/>
        </is>
      </c>
      <c r="AZ147" t="inlineStr">
        <is>
          <t/>
        </is>
      </c>
      <c r="BA147" t="inlineStr">
        <is>
          <t/>
        </is>
      </c>
      <c r="BB147" s="2" t="inlineStr">
        <is>
          <t>energiatartalom</t>
        </is>
      </c>
      <c r="BC147" s="2" t="inlineStr">
        <is>
          <t>3</t>
        </is>
      </c>
      <c r="BD147" s="2" t="inlineStr">
        <is>
          <t/>
        </is>
      </c>
      <c r="BE147" t="inlineStr">
        <is>
          <t>egységnyi tüzelőanyagból kinyerhető energiamennyiség</t>
        </is>
      </c>
      <c r="BF147" s="2" t="inlineStr">
        <is>
          <t>contenuto energetico|
valore energetico</t>
        </is>
      </c>
      <c r="BG147" s="2" t="inlineStr">
        <is>
          <t>3|
3</t>
        </is>
      </c>
      <c r="BH147" s="2" t="inlineStr">
        <is>
          <t xml:space="preserve">|
</t>
        </is>
      </c>
      <c r="BI147" t="inlineStr">
        <is>
          <t>quantità di energia rilasciata per grammo di combustibile</t>
        </is>
      </c>
      <c r="BJ147" s="2" t="inlineStr">
        <is>
          <t>energinė vertė</t>
        </is>
      </c>
      <c r="BK147" s="2" t="inlineStr">
        <is>
          <t>3</t>
        </is>
      </c>
      <c r="BL147" s="2" t="inlineStr">
        <is>
          <t/>
        </is>
      </c>
      <c r="BM147" t="inlineStr">
        <is>
          <t>gramo degalų išskiriamas energijos kiekis</t>
        </is>
      </c>
      <c r="BN147" s="2" t="inlineStr">
        <is>
          <t>enerģijas saturs</t>
        </is>
      </c>
      <c r="BO147" s="2" t="inlineStr">
        <is>
          <t>3</t>
        </is>
      </c>
      <c r="BP147" s="2" t="inlineStr">
        <is>
          <t/>
        </is>
      </c>
      <c r="BQ147" t="inlineStr">
        <is>
          <t>atbrīvotās enerģijas daudzums uz gramu degvielas</t>
        </is>
      </c>
      <c r="BR147" s="2" t="inlineStr">
        <is>
          <t>kontenut enerġetiku</t>
        </is>
      </c>
      <c r="BS147" s="2" t="inlineStr">
        <is>
          <t>2</t>
        </is>
      </c>
      <c r="BT147" s="2" t="inlineStr">
        <is>
          <t/>
        </is>
      </c>
      <c r="BU147" t="inlineStr">
        <is>
          <t/>
        </is>
      </c>
      <c r="BV147" s="2" t="inlineStr">
        <is>
          <t>energie-inhoud</t>
        </is>
      </c>
      <c r="BW147" s="2" t="inlineStr">
        <is>
          <t>3</t>
        </is>
      </c>
      <c r="BX147" s="2" t="inlineStr">
        <is>
          <t/>
        </is>
      </c>
      <c r="BY147" t="inlineStr">
        <is>
          <t>energie die per gram vrijkomt bij verbranden van een brandstof</t>
        </is>
      </c>
      <c r="BZ147" s="2" t="inlineStr">
        <is>
          <t>wartość opałowa|
wartość energetyczna</t>
        </is>
      </c>
      <c r="CA147" s="2" t="inlineStr">
        <is>
          <t>3|
3</t>
        </is>
      </c>
      <c r="CB147" s="2" t="inlineStr">
        <is>
          <t xml:space="preserve">preferred|
</t>
        </is>
      </c>
      <c r="CC147" t="inlineStr">
        <is>
          <t>najważniejszy parametr termofizyczny paliw (obok ciepła spalania) określa ilość ciepła wydzielaną przy spalaniu jednostki masy lub jednostki objętości paliwa przy jego całkowitym i zupełnym spalaniu, przy założeniu, że para wodna zawarta w spalinach nie ulega skropleniu, pomimo że spaliny osiągną temperaturę początkową paliwa</t>
        </is>
      </c>
      <c r="CD147" s="2" t="inlineStr">
        <is>
          <t>teor energético</t>
        </is>
      </c>
      <c r="CE147" s="2" t="inlineStr">
        <is>
          <t>3</t>
        </is>
      </c>
      <c r="CF147" s="2" t="inlineStr">
        <is>
          <t/>
        </is>
      </c>
      <c r="CG147" t="inlineStr">
        <is>
          <t>Energia potencial libertada por grama de combustível.</t>
        </is>
      </c>
      <c r="CH147" s="2" t="inlineStr">
        <is>
          <t>conținut energetic</t>
        </is>
      </c>
      <c r="CI147" s="2" t="inlineStr">
        <is>
          <t>3</t>
        </is>
      </c>
      <c r="CJ147" s="2" t="inlineStr">
        <is>
          <t/>
        </is>
      </c>
      <c r="CK147" t="inlineStr">
        <is>
          <t>energie generată
de o anumită cantitate de combustibil</t>
        </is>
      </c>
      <c r="CL147" s="2" t="inlineStr">
        <is>
          <t>energetický obsah</t>
        </is>
      </c>
      <c r="CM147" s="2" t="inlineStr">
        <is>
          <t>3</t>
        </is>
      </c>
      <c r="CN147" s="2" t="inlineStr">
        <is>
          <t/>
        </is>
      </c>
      <c r="CO147" t="inlineStr">
        <is>
          <t/>
        </is>
      </c>
      <c r="CP147" s="2" t="inlineStr">
        <is>
          <t>energijska vrednost|
energijska vsebnost</t>
        </is>
      </c>
      <c r="CQ147" s="2" t="inlineStr">
        <is>
          <t>3|
3</t>
        </is>
      </c>
      <c r="CR147" s="2" t="inlineStr">
        <is>
          <t xml:space="preserve">|
</t>
        </is>
      </c>
      <c r="CS147" t="inlineStr">
        <is>
          <t>količina energije na enoto mase ali prostornine, ki se sprosti pri popolnem zgorevanju</t>
        </is>
      </c>
      <c r="CT147" s="2" t="inlineStr">
        <is>
          <t>energiinnehåll</t>
        </is>
      </c>
      <c r="CU147" s="2" t="inlineStr">
        <is>
          <t>3</t>
        </is>
      </c>
      <c r="CV147" s="2" t="inlineStr">
        <is>
          <t/>
        </is>
      </c>
      <c r="CW147" t="inlineStr">
        <is>
          <t>den mängd energi som frigörs per gram bränsle</t>
        </is>
      </c>
    </row>
    <row r="148">
      <c r="A148" s="1" t="str">
        <f>HYPERLINK("https://iate.europa.eu/entry/result/3589032/all", "3589032")</f>
        <v>3589032</v>
      </c>
      <c r="B148" t="inlineStr">
        <is>
          <t>EUROPEAN UNION;ENERGY</t>
        </is>
      </c>
      <c r="C148" t="inlineStr">
        <is>
          <t>EUROPEAN UNION|European Union law|EU act|non-legislative act (EU);ENERGY|energy policy;ENERGY|soft energy|soft energy|renewable energy</t>
        </is>
      </c>
      <c r="D148" t="inlineStr">
        <is>
          <t>yes</t>
        </is>
      </c>
      <c r="E148" t="inlineStr">
        <is>
          <t/>
        </is>
      </c>
      <c r="F148" s="2" t="inlineStr">
        <is>
          <t>Стратегия на ЕС за енергията от възобновяеми източници от инсталации в морето</t>
        </is>
      </c>
      <c r="G148" s="2" t="inlineStr">
        <is>
          <t>3</t>
        </is>
      </c>
      <c r="H148" s="2" t="inlineStr">
        <is>
          <t/>
        </is>
      </c>
      <c r="I148" t="inlineStr">
        <is>
          <t/>
        </is>
      </c>
      <c r="J148" s="2" t="inlineStr">
        <is>
          <t>Strategie pro obnovitelnou energii na moři|
Strategie EU pro obnovitelnou energii na moři</t>
        </is>
      </c>
      <c r="K148" s="2" t="inlineStr">
        <is>
          <t>3|
3</t>
        </is>
      </c>
      <c r="L148" s="2" t="inlineStr">
        <is>
          <t xml:space="preserve">|
</t>
        </is>
      </c>
      <c r="M148" t="inlineStr">
        <is>
          <t>strategie EU předložená Evropskou
komisí v říjnu 2020, jejímž cílem je zvýšit v Evropě objem energie z
obnovitelných zdrojů, kterou vygenerují větrné elektrárny na moři, a to ze
současných 12 GW na alespoň 60 GW do roku 2030 a do roku 2050 pak na 300 GW, a
tuto energetickou kapacitu do roku 2050 rozšířit o 40 GW energie z oceánů a energie vyrobené pomocí nových technologií, jako
jsou plovoucí větrné turbíny či solární panely, aby se Evropské unii podařilo
dosáhnout do roku 2050 klimatické neutrality</t>
        </is>
      </c>
      <c r="N148" s="2" t="inlineStr">
        <is>
          <t>EU's strategi for vedvarende offshoreenergi|
strategi for vedvarende offshoreenergi|
EU-strategi for vedvarende offshoreenergi</t>
        </is>
      </c>
      <c r="O148" s="2" t="inlineStr">
        <is>
          <t>3|
3|
3</t>
        </is>
      </c>
      <c r="P148" s="2" t="inlineStr">
        <is>
          <t xml:space="preserve">|
|
</t>
        </is>
      </c>
      <c r="Q148" t="inlineStr">
        <is>
          <t/>
        </is>
      </c>
      <c r="R148" s="2" t="inlineStr">
        <is>
          <t>EU-Strategie für erneuerbare Offshore-Energie</t>
        </is>
      </c>
      <c r="S148" s="2" t="inlineStr">
        <is>
          <t>3</t>
        </is>
      </c>
      <c r="T148" s="2" t="inlineStr">
        <is>
          <t/>
        </is>
      </c>
      <c r="U148" t="inlineStr">
        <is>
          <t/>
        </is>
      </c>
      <c r="V148" s="2" t="inlineStr">
        <is>
          <t>στρατηγική της ΕΕ για τις υπεράκτιες ανανεώσιμες πηγές ενέργειας|
στρατηγική για την υπεράκτια παραγωγή ενέργειας από ανανεώσιμες πηγές</t>
        </is>
      </c>
      <c r="W148" s="2" t="inlineStr">
        <is>
          <t>3|
3</t>
        </is>
      </c>
      <c r="X148" s="2" t="inlineStr">
        <is>
          <t xml:space="preserve">|
</t>
        </is>
      </c>
      <c r="Y148" t="inlineStr">
        <is>
          <t/>
        </is>
      </c>
      <c r="Z148" s="2" t="inlineStr">
        <is>
          <t>EU strategy on offshore renewable energy|
Offshore Renewable Energy Strategy</t>
        </is>
      </c>
      <c r="AA148" s="2" t="inlineStr">
        <is>
          <t>3|
3</t>
        </is>
      </c>
      <c r="AB148" s="2" t="inlineStr">
        <is>
          <t xml:space="preserve">|
</t>
        </is>
      </c>
      <c r="AC148" t="inlineStr">
        <is>
          <t>EU strategy to make offshore renewable energy a core component of Europe’s energy system by 2050</t>
        </is>
      </c>
      <c r="AD148" s="2" t="inlineStr">
        <is>
          <t>Estrategia de la UE sobre energía renovable marina|
Estrategia sobre energías renovables marinas</t>
        </is>
      </c>
      <c r="AE148" s="2" t="inlineStr">
        <is>
          <t>3|
3</t>
        </is>
      </c>
      <c r="AF148" s="2" t="inlineStr">
        <is>
          <t xml:space="preserve">|
</t>
        </is>
      </c>
      <c r="AG148" t="inlineStr">
        <is>
          <t/>
        </is>
      </c>
      <c r="AH148" s="2" t="inlineStr">
        <is>
          <t>ELi avamere taastuvenergia strateegia</t>
        </is>
      </c>
      <c r="AI148" s="2" t="inlineStr">
        <is>
          <t>3</t>
        </is>
      </c>
      <c r="AJ148" s="2" t="inlineStr">
        <is>
          <t/>
        </is>
      </c>
      <c r="AK148" t="inlineStr">
        <is>
          <t>strateegia, mille eesmärk on avamere taastuvenergia sektori kasvu edendamine ning avaliku ja erasektori investeeringute soodustamine uude taristusse ja
teadusuuringutesse</t>
        </is>
      </c>
      <c r="AL148" s="2" t="inlineStr">
        <is>
          <t>merellä tuotettavaa uusiutuvaa energiaa koskeva EU:n strategia</t>
        </is>
      </c>
      <c r="AM148" s="2" t="inlineStr">
        <is>
          <t>3</t>
        </is>
      </c>
      <c r="AN148" s="2" t="inlineStr">
        <is>
          <t/>
        </is>
      </c>
      <c r="AO148" t="inlineStr">
        <is>
          <t/>
        </is>
      </c>
      <c r="AP148" s="2" t="inlineStr">
        <is>
          <t>stratégie de l’Union sur les énergies renouvelables en mer|
stratégie sur les énergies renouvelables en mer</t>
        </is>
      </c>
      <c r="AQ148" s="2" t="inlineStr">
        <is>
          <t>3|
3</t>
        </is>
      </c>
      <c r="AR148" s="2" t="inlineStr">
        <is>
          <t xml:space="preserve">|
</t>
        </is>
      </c>
      <c r="AS148" t="inlineStr">
        <is>
          <t>stratégie
présentée par la Commission européenne pour exploiter le potentiel des énergies
renouvelables en mer en vue d'un avenir neutre pour le climat</t>
        </is>
      </c>
      <c r="AT148" s="2" t="inlineStr">
        <is>
          <t>straitéis an Aontais maidir le fuinneamh inathnuaite amach ón gcósta</t>
        </is>
      </c>
      <c r="AU148" s="2" t="inlineStr">
        <is>
          <t>3</t>
        </is>
      </c>
      <c r="AV148" s="2" t="inlineStr">
        <is>
          <t/>
        </is>
      </c>
      <c r="AW148" t="inlineStr">
        <is>
          <t/>
        </is>
      </c>
      <c r="AX148" s="2" t="inlineStr">
        <is>
          <t>Strategija EU-a o energiji iz obnovljivih izvora na moru</t>
        </is>
      </c>
      <c r="AY148" s="2" t="inlineStr">
        <is>
          <t>3</t>
        </is>
      </c>
      <c r="AZ148" s="2" t="inlineStr">
        <is>
          <t/>
        </is>
      </c>
      <c r="BA148" t="inlineStr">
        <is>
          <t/>
        </is>
      </c>
      <c r="BB148" s="2" t="inlineStr">
        <is>
          <t>a tengeri megújuló energiára vonatkozó uniós stratégia|
a tengeri megújuló energiára vonatkozó stratégia</t>
        </is>
      </c>
      <c r="BC148" s="2" t="inlineStr">
        <is>
          <t>3|
3</t>
        </is>
      </c>
      <c r="BD148" s="2" t="inlineStr">
        <is>
          <t xml:space="preserve">|
</t>
        </is>
      </c>
      <c r="BE148" t="inlineStr">
        <is>
          <t>uniós stratégia, amelynek célja, hogy 2050-re 230-450 GW kapacitású tengeri szélenergia álljon rendelkezésre</t>
        </is>
      </c>
      <c r="BF148" s="2" t="inlineStr">
        <is>
          <t>strategia dell'UE sulle energie rinnovabili offshore</t>
        </is>
      </c>
      <c r="BG148" s="2" t="inlineStr">
        <is>
          <t>3</t>
        </is>
      </c>
      <c r="BH148" s="2" t="inlineStr">
        <is>
          <t/>
        </is>
      </c>
      <c r="BI148" t="inlineStr">
        <is>
          <t>strategia dell’UE per sfruttare il potenziale delle energie rinnovabili offshore per un futuro climaticamente neutro</t>
        </is>
      </c>
      <c r="BJ148" s="2" t="inlineStr">
        <is>
          <t>ES jūrų atsinaujinančiųjų išteklių energijos strategija</t>
        </is>
      </c>
      <c r="BK148" s="2" t="inlineStr">
        <is>
          <t>3</t>
        </is>
      </c>
      <c r="BL148" s="2" t="inlineStr">
        <is>
          <t/>
        </is>
      </c>
      <c r="BM148" t="inlineStr">
        <is>
          <t/>
        </is>
      </c>
      <c r="BN148" s="2" t="inlineStr">
        <is>
          <t>Atkrastes atjaunīgās enerģijas stratēģija|
ES Atkrastes atjaunīgās enerģijas stratēģija</t>
        </is>
      </c>
      <c r="BO148" s="2" t="inlineStr">
        <is>
          <t>3|
3</t>
        </is>
      </c>
      <c r="BP148" s="2" t="inlineStr">
        <is>
          <t xml:space="preserve">|
</t>
        </is>
      </c>
      <c r="BQ148" t="inlineStr">
        <is>
          <t/>
        </is>
      </c>
      <c r="BR148" s="2" t="inlineStr">
        <is>
          <t>Strateġija tal-UE dwar l-Enerġija Rinnovabbli Offshore</t>
        </is>
      </c>
      <c r="BS148" s="2" t="inlineStr">
        <is>
          <t>3</t>
        </is>
      </c>
      <c r="BT148" s="2" t="inlineStr">
        <is>
          <t/>
        </is>
      </c>
      <c r="BU148" t="inlineStr">
        <is>
          <t/>
        </is>
      </c>
      <c r="BV148" s="2" t="inlineStr">
        <is>
          <t>strategie voor hernieuwbare offshore-energie|
EU-strategie voor hernieuwbare offshore-energie</t>
        </is>
      </c>
      <c r="BW148" s="2" t="inlineStr">
        <is>
          <t>3|
3</t>
        </is>
      </c>
      <c r="BX148" s="2" t="inlineStr">
        <is>
          <t xml:space="preserve">|
</t>
        </is>
      </c>
      <c r="BY148" t="inlineStr">
        <is>
          <t>EU-strategie om van hernieuwbare offshore-energie tegen 2050 een kernonderdeel van het Europees energiesysteem te maken</t>
        </is>
      </c>
      <c r="BZ148" s="2" t="inlineStr">
        <is>
          <t>strategia UE na rzecz morskiej energii odnawialnej|
strategia na rzecz energii z morskich źródeł odnawialnych</t>
        </is>
      </c>
      <c r="CA148" s="2" t="inlineStr">
        <is>
          <t>3|
3</t>
        </is>
      </c>
      <c r="CB148" s="2" t="inlineStr">
        <is>
          <t>|
preferred</t>
        </is>
      </c>
      <c r="CC148" t="inlineStr">
        <is>
          <t/>
        </is>
      </c>
      <c r="CD148" s="2" t="inlineStr">
        <is>
          <t>Estratégia da UE para Aproveitar o Potencial de Energia de Fontes Renováveis ao Largo|
Estratégia para a Energia de Fontes Renováveis ao Largo</t>
        </is>
      </c>
      <c r="CE148" s="2" t="inlineStr">
        <is>
          <t>3|
3</t>
        </is>
      </c>
      <c r="CF148" s="2" t="inlineStr">
        <is>
          <t xml:space="preserve">|
</t>
        </is>
      </c>
      <c r="CG148" t="inlineStr">
        <is>
          <t>Estratégia da UE para tornar a energia de fontes renováveis ao largo um elemento central do sistema energético europeu até 2050.</t>
        </is>
      </c>
      <c r="CH148" s="2" t="inlineStr">
        <is>
          <t>strategie privind energia din surse regenerabile offshore|
Strategia UE privind energia din surse regenerabile offshore</t>
        </is>
      </c>
      <c r="CI148" s="2" t="inlineStr">
        <is>
          <t>3|
3</t>
        </is>
      </c>
      <c r="CJ148" s="2" t="inlineStr">
        <is>
          <t xml:space="preserve">|
</t>
        </is>
      </c>
      <c r="CK148" t="inlineStr">
        <is>
          <t/>
        </is>
      </c>
      <c r="CL148" s="2" t="inlineStr">
        <is>
          <t>stratégia EÚ pre energiu z obnoviteľných zdrojov na mori|
stratégia pre energiu z obnoviteľných zdrojov na mori</t>
        </is>
      </c>
      <c r="CM148" s="2" t="inlineStr">
        <is>
          <t>3|
3</t>
        </is>
      </c>
      <c r="CN148" s="2" t="inlineStr">
        <is>
          <t xml:space="preserve">|
</t>
        </is>
      </c>
      <c r="CO148" t="inlineStr">
        <is>
          <t>stratégia EÚ predložená Európskou komisiou s cieľom zvýšiť v Európe výkon veternej energie na mori zo súčasných 12 GW na aspoň 60 GW do roku 2030 a na 300 GW do roku 2050 a doplniť ho do roku 2050 o 40 GW energie z oceánov a ďalšie nové technológie, ako sú napríklad plávajúce veterné a solárne parky</t>
        </is>
      </c>
      <c r="CP148" s="2" t="inlineStr">
        <is>
          <t>strategija EU za proizvodnjo energije iz obnovljivih virov na morju</t>
        </is>
      </c>
      <c r="CQ148" s="2" t="inlineStr">
        <is>
          <t>3</t>
        </is>
      </c>
      <c r="CR148" s="2" t="inlineStr">
        <is>
          <t/>
        </is>
      </c>
      <c r="CS148" t="inlineStr">
        <is>
          <t>strategija za doseganje cilja, da energija iz obnovljivih virov na morju do leta 2050 postane ključni sestavni del evropskega energetskega sistema</t>
        </is>
      </c>
      <c r="CT148" s="2" t="inlineStr">
        <is>
          <t>strategi för förnybar energi till havs|
EU:s strategi för förnybar energi till havs</t>
        </is>
      </c>
      <c r="CU148" s="2" t="inlineStr">
        <is>
          <t>2|
3</t>
        </is>
      </c>
      <c r="CV148" s="2" t="inlineStr">
        <is>
          <t xml:space="preserve">|
</t>
        </is>
      </c>
      <c r="CW148" t="inlineStr">
        <is>
          <t/>
        </is>
      </c>
    </row>
    <row r="149">
      <c r="A149" s="1" t="str">
        <f>HYPERLINK("https://iate.europa.eu/entry/result/1378441/all", "1378441")</f>
        <v>1378441</v>
      </c>
      <c r="B149" t="inlineStr">
        <is>
          <t>INDUSTRY;TRANSPORT</t>
        </is>
      </c>
      <c r="C149" t="inlineStr">
        <is>
          <t>INDUSTRY|industrial structures and policy|industrial structures;TRANSPORT|maritime and inland waterway transport</t>
        </is>
      </c>
      <c r="D149" t="inlineStr">
        <is>
          <t>yes</t>
        </is>
      </c>
      <c r="E149" t="inlineStr">
        <is>
          <t/>
        </is>
      </c>
      <c r="F149" s="2" t="inlineStr">
        <is>
          <t>бункероване</t>
        </is>
      </c>
      <c r="G149" s="2" t="inlineStr">
        <is>
          <t>3</t>
        </is>
      </c>
      <c r="H149" s="2" t="inlineStr">
        <is>
          <t/>
        </is>
      </c>
      <c r="I149" t="inlineStr">
        <is>
          <t/>
        </is>
      </c>
      <c r="J149" s="2" t="inlineStr">
        <is>
          <t>doplňování paliva</t>
        </is>
      </c>
      <c r="K149" s="2" t="inlineStr">
        <is>
          <t>3</t>
        </is>
      </c>
      <c r="L149" s="2" t="inlineStr">
        <is>
          <t/>
        </is>
      </c>
      <c r="M149" t="inlineStr">
        <is>
          <t/>
        </is>
      </c>
      <c r="N149" s="2" t="inlineStr">
        <is>
          <t>bunkring</t>
        </is>
      </c>
      <c r="O149" s="2" t="inlineStr">
        <is>
          <t>3</t>
        </is>
      </c>
      <c r="P149" s="2" t="inlineStr">
        <is>
          <t/>
        </is>
      </c>
      <c r="Q149" t="inlineStr">
        <is>
          <t>opfyldning af et skibs bunkere med fast, flydende eller gasformigt brændstof eller med enhver anden energikilde</t>
        </is>
      </c>
      <c r="R149" s="2" t="inlineStr">
        <is>
          <t>Bunkern</t>
        </is>
      </c>
      <c r="S149" s="2" t="inlineStr">
        <is>
          <t>3</t>
        </is>
      </c>
      <c r="T149" s="2" t="inlineStr">
        <is>
          <t/>
        </is>
      </c>
      <c r="U149" t="inlineStr">
        <is>
          <t>Versorgung von Schiffen mit festen, flüssigen oder gasförmigen Brennstoffen oder jeder anderen Energiequelle</t>
        </is>
      </c>
      <c r="V149" s="2" t="inlineStr">
        <is>
          <t>καυσίμευση|
πετρέλευση|
εφοδιασμός με καύσιμο</t>
        </is>
      </c>
      <c r="W149" s="2" t="inlineStr">
        <is>
          <t>4|
3|
3</t>
        </is>
      </c>
      <c r="X149" s="2" t="inlineStr">
        <is>
          <t xml:space="preserve">|
|
</t>
        </is>
      </c>
      <c r="Y149" t="inlineStr">
        <is>
          <t>παροχή σε πλοίο στερεών, υγρών ή αέριων καυσίμων ή οποιασδήποτε άλλης πηγής ενέργειας που χρησιμοποιείται για την πρόωση του πλοίου, καθώς και για τη γενική και ειδική παροχή ενέργειας σ’ αυτό</t>
        </is>
      </c>
      <c r="Z149" s="2" t="inlineStr">
        <is>
          <t>bunkering</t>
        </is>
      </c>
      <c r="AA149" s="2" t="inlineStr">
        <is>
          <t>3</t>
        </is>
      </c>
      <c r="AB149" s="2" t="inlineStr">
        <is>
          <t/>
        </is>
      </c>
      <c r="AC149" t="inlineStr">
        <is>
          <t>filling a ship's bunkers with solid, liquid or gaseous fuel or of any other energy source</t>
        </is>
      </c>
      <c r="AD149" s="2" t="inlineStr">
        <is>
          <t>aprovisionamiento de combustible|
repostaje|
suministro de combustible</t>
        </is>
      </c>
      <c r="AE149" s="2" t="inlineStr">
        <is>
          <t>3|
3|
3</t>
        </is>
      </c>
      <c r="AF149" s="2" t="inlineStr">
        <is>
          <t xml:space="preserve">|
preferred|
</t>
        </is>
      </c>
      <c r="AG149" t="inlineStr">
        <is>
          <t>Aprovisionamiento de combustible sólido, líquido o gaseoso o de 
cualquier otra fuente de energía utilizada para la propulsión del buque y
 para el abastecimiento general y específico de energía a bordo de dicho
 buque mientras esté atracado.</t>
        </is>
      </c>
      <c r="AH149" s="2" t="inlineStr">
        <is>
          <t>punkerdus</t>
        </is>
      </c>
      <c r="AI149" s="2" t="inlineStr">
        <is>
          <t>3</t>
        </is>
      </c>
      <c r="AJ149" s="2" t="inlineStr">
        <is>
          <t/>
        </is>
      </c>
      <c r="AK149" t="inlineStr">
        <is>
          <t>varustamine tahke, vedela või gaasilise kütuse või mis tahes muu energiaallikaga, mida kasutatakse veesõiduki käitamiseks ning sildunud veesõiduki üldiseks ja eriotstarbeliseks energiaga varustamiseks</t>
        </is>
      </c>
      <c r="AL149" s="2" t="inlineStr">
        <is>
          <t>polttoainetäydennys|
bunkraus|
aluksen tankkaus|
alustankkaus</t>
        </is>
      </c>
      <c r="AM149" s="2" t="inlineStr">
        <is>
          <t>3|
3|
3|
3</t>
        </is>
      </c>
      <c r="AN149" s="2" t="inlineStr">
        <is>
          <t xml:space="preserve">|
|
|
</t>
        </is>
      </c>
      <c r="AO149" t="inlineStr">
        <is>
          <t>vesiliikenteen aluksen polttoainesäiliöiden täydentäminen kiinteällä, nestemäisellä tai kaasumaisella polttoaineella tai muulla energialähteellä</t>
        </is>
      </c>
      <c r="AP149" s="2" t="inlineStr">
        <is>
          <t>soutage|
avitaillement en combustible|
mazoutage</t>
        </is>
      </c>
      <c r="AQ149" s="2" t="inlineStr">
        <is>
          <t>3|
3|
3</t>
        </is>
      </c>
      <c r="AR149" s="2" t="inlineStr">
        <is>
          <t xml:space="preserve">|
|
</t>
        </is>
      </c>
      <c r="AS149" t="inlineStr">
        <is>
          <t>approvisionnement d'un navire en carburant</t>
        </is>
      </c>
      <c r="AT149" s="2" t="inlineStr">
        <is>
          <t>buncaeireacht</t>
        </is>
      </c>
      <c r="AU149" s="2" t="inlineStr">
        <is>
          <t>3</t>
        </is>
      </c>
      <c r="AV149" s="2" t="inlineStr">
        <is>
          <t/>
        </is>
      </c>
      <c r="AW149" t="inlineStr">
        <is>
          <t/>
        </is>
      </c>
      <c r="AX149" s="2" t="inlineStr">
        <is>
          <t>opskrba gorivom</t>
        </is>
      </c>
      <c r="AY149" s="2" t="inlineStr">
        <is>
          <t>3</t>
        </is>
      </c>
      <c r="AZ149" s="2" t="inlineStr">
        <is>
          <t/>
        </is>
      </c>
      <c r="BA149" t="inlineStr">
        <is>
          <t>opskrba plovila krutim, tekućim ili plinovitim gorivom ili bilo kojim drugim izvorom energije za pogon plovila</t>
        </is>
      </c>
      <c r="BB149" s="2" t="inlineStr">
        <is>
          <t>tüzelőanyag-ellátás</t>
        </is>
      </c>
      <c r="BC149" s="2" t="inlineStr">
        <is>
          <t>3</t>
        </is>
      </c>
      <c r="BD149" s="2" t="inlineStr">
        <is>
          <t/>
        </is>
      </c>
      <c r="BE149" t="inlineStr">
        <is>
          <t>a vízi jármű meghajtására, illetve a kikötőben rögzített vízi jármű 
fedélzeti – általános vagy különleges – energiaellátására használt 
szilárd, folyékony vagy gáznemű tüzelőanyag vagy bármely más 
energiaforrás szolgáltatása</t>
        </is>
      </c>
      <c r="BF149" s="2" t="inlineStr">
        <is>
          <t>rifornimento di carburante|
bunkeraggio</t>
        </is>
      </c>
      <c r="BG149" s="2" t="inlineStr">
        <is>
          <t>3|
3</t>
        </is>
      </c>
      <c r="BH149" s="2" t="inlineStr">
        <is>
          <t xml:space="preserve">|
</t>
        </is>
      </c>
      <c r="BI149" t="inlineStr">
        <is>
          <t>fornitura di carburanti solidi, liquidi o gassosi o di qualsiasi altra fonte di energia utilizzata per la propulsione delle navi come pure per la fornitura generale e specifica di energia alle navi quando sono all'ormeggio</t>
        </is>
      </c>
      <c r="BJ149" s="2" t="inlineStr">
        <is>
          <t>bunkeriavimas|
laivų bunkeriavimas</t>
        </is>
      </c>
      <c r="BK149" s="2" t="inlineStr">
        <is>
          <t>3|
3</t>
        </is>
      </c>
      <c r="BL149" s="2" t="inlineStr">
        <is>
          <t xml:space="preserve">|
</t>
        </is>
      </c>
      <c r="BM149" t="inlineStr">
        <is>
          <t>kietojo, skystojo arba dujinio kuro ar kitos rūšies energijos šaltinio, naudojamo laivui varyti, taip pat prišvartuotam laivui aprūpinti bendrosios ir specialiosios paskirties energija, tiekimas laivui</t>
        </is>
      </c>
      <c r="BN149" s="2" t="inlineStr">
        <is>
          <t>bunkurēšana</t>
        </is>
      </c>
      <c r="BO149" s="2" t="inlineStr">
        <is>
          <t>2</t>
        </is>
      </c>
      <c r="BP149" s="2" t="inlineStr">
        <is>
          <t/>
        </is>
      </c>
      <c r="BQ149" t="inlineStr">
        <is>
          <t>kuģu apgāde ar degvielu un naftas produktiem</t>
        </is>
      </c>
      <c r="BR149" s="2" t="inlineStr">
        <is>
          <t>bunkering</t>
        </is>
      </c>
      <c r="BS149" s="2" t="inlineStr">
        <is>
          <t>3</t>
        </is>
      </c>
      <c r="BT149" s="2" t="inlineStr">
        <is>
          <t/>
        </is>
      </c>
      <c r="BU149" t="inlineStr">
        <is>
          <t>il-mili tal-bunkers ta' vapur bi fjuwil solidu, likwidu jew gassuż jew bi kwalunkwe sors ieħor ta' enerġija</t>
        </is>
      </c>
      <c r="BV149" s="2" t="inlineStr">
        <is>
          <t>bunkering|
bunkeren</t>
        </is>
      </c>
      <c r="BW149" s="2" t="inlineStr">
        <is>
          <t>3|
3</t>
        </is>
      </c>
      <c r="BX149" s="2" t="inlineStr">
        <is>
          <t xml:space="preserve">|
</t>
        </is>
      </c>
      <c r="BY149" t="inlineStr">
        <is>
          <t>"levering van vaste, vloeibare of gasvormige brandstoffen of van elke andere energiebron die wordt gebruikt voor de aandrijving van vaartuigen en de algemene en specifieke energievoorziening aan boord van een aan een aanlegplaats gemeerd vaartuig"</t>
        </is>
      </c>
      <c r="BZ149" s="2" t="inlineStr">
        <is>
          <t>bunkrowanie</t>
        </is>
      </c>
      <c r="CA149" s="2" t="inlineStr">
        <is>
          <t>4</t>
        </is>
      </c>
      <c r="CB149" s="2" t="inlineStr">
        <is>
          <t/>
        </is>
      </c>
      <c r="CC149" t="inlineStr">
        <is>
          <t/>
        </is>
      </c>
      <c r="CD149" s="2" t="inlineStr">
        <is>
          <t>abastecimento de combustível|
abastecimento</t>
        </is>
      </c>
      <c r="CE149" s="2" t="inlineStr">
        <is>
          <t>3|
3</t>
        </is>
      </c>
      <c r="CF149" s="2" t="inlineStr">
        <is>
          <t xml:space="preserve">|
</t>
        </is>
      </c>
      <c r="CG149" t="inlineStr">
        <is>
          <t>Transferência de combustível sólido, líquido ou gasoso ou de qualquer outra fonte de energia, aos navios acostados, a partir de qualquer embarcação ou carro-tanque e destinados à propulsão do próprio navio ou dos seus auxiliares.</t>
        </is>
      </c>
      <c r="CH149" s="2" t="inlineStr">
        <is>
          <t>buncheraj</t>
        </is>
      </c>
      <c r="CI149" s="2" t="inlineStr">
        <is>
          <t>3</t>
        </is>
      </c>
      <c r="CJ149" s="2" t="inlineStr">
        <is>
          <t/>
        </is>
      </c>
      <c r="CK149" t="inlineStr">
        <is>
          <t>furnizarea de combustibil solid, lichid sau gazos sau orice altă sursă 
de energie utilizată pentru propulsarea navei și pentru 
alimentarea specifică și generală cu energie la bordul navei atunci când
 se află la dană</t>
        </is>
      </c>
      <c r="CL149" s="2" t="inlineStr">
        <is>
          <t>tankovanie lodného paliva|
tankovanie|
tankovanie paliva</t>
        </is>
      </c>
      <c r="CM149" s="2" t="inlineStr">
        <is>
          <t>3|
3|
3</t>
        </is>
      </c>
      <c r="CN149" s="2" t="inlineStr">
        <is>
          <t xml:space="preserve">|
|
</t>
        </is>
      </c>
      <c r="CO149" t="inlineStr">
        <is>
          <t>zásobovanie lode pohonnou látkou</t>
        </is>
      </c>
      <c r="CP149" s="2" t="inlineStr">
        <is>
          <t>oskrbovanje z gorivom</t>
        </is>
      </c>
      <c r="CQ149" s="2" t="inlineStr">
        <is>
          <t>3</t>
        </is>
      </c>
      <c r="CR149" s="2" t="inlineStr">
        <is>
          <t/>
        </is>
      </c>
      <c r="CS149" t="inlineStr">
        <is>
          <t>polnjenje ladijskih rezervoarjev za pogonsko gorivo</t>
        </is>
      </c>
      <c r="CT149" s="2" t="inlineStr">
        <is>
          <t>bunkring</t>
        </is>
      </c>
      <c r="CU149" s="2" t="inlineStr">
        <is>
          <t>3</t>
        </is>
      </c>
      <c r="CV149" s="2" t="inlineStr">
        <is>
          <t/>
        </is>
      </c>
      <c r="CW149" t="inlineStr">
        <is>
          <t>det att fylla ett fartygs bunker med fast, flytande eller gasformigt bränsle eller annan energikälla</t>
        </is>
      </c>
    </row>
    <row r="150">
      <c r="A150" s="1" t="str">
        <f>HYPERLINK("https://iate.europa.eu/entry/result/3537932/all", "3537932")</f>
        <v>3537932</v>
      </c>
      <c r="B150" t="inlineStr">
        <is>
          <t>ENVIRONMENT;TRANSPORT;ENERGY</t>
        </is>
      </c>
      <c r="C150" t="inlineStr">
        <is>
          <t>ENVIRONMENT|environmental policy|pollution control measures;TRANSPORT|maritime and inland waterway transport|ports policy;ENERGY</t>
        </is>
      </c>
      <c r="D150" t="inlineStr">
        <is>
          <t>yes</t>
        </is>
      </c>
      <c r="E150" t="inlineStr">
        <is>
          <t/>
        </is>
      </c>
      <c r="F150" s="2" t="inlineStr">
        <is>
          <t>електроенергия от брегово електрозахранване</t>
        </is>
      </c>
      <c r="G150" s="2" t="inlineStr">
        <is>
          <t>3</t>
        </is>
      </c>
      <c r="H150" s="2" t="inlineStr">
        <is>
          <t/>
        </is>
      </c>
      <c r="I150" t="inlineStr">
        <is>
          <t/>
        </is>
      </c>
      <c r="J150" s="2" t="inlineStr">
        <is>
          <t>elektřina z pevniny</t>
        </is>
      </c>
      <c r="K150" s="2" t="inlineStr">
        <is>
          <t>3</t>
        </is>
      </c>
      <c r="L150" s="2" t="inlineStr">
        <is>
          <t/>
        </is>
      </c>
      <c r="M150" t="inlineStr">
        <is>
          <t/>
        </is>
      </c>
      <c r="N150" s="2" t="inlineStr">
        <is>
          <t>strøm fra land|
landstrøm</t>
        </is>
      </c>
      <c r="O150" s="2" t="inlineStr">
        <is>
          <t>3|
3</t>
        </is>
      </c>
      <c r="P150" s="2" t="inlineStr">
        <is>
          <t xml:space="preserve">|
</t>
        </is>
      </c>
      <c r="Q150" t="inlineStr">
        <is>
          <t>strøm fra strømforsyningsanlæg på land til brug for skibe, der ligger ved kaj i havne</t>
        </is>
      </c>
      <c r="R150" s="2" t="inlineStr">
        <is>
          <t>Landstrom</t>
        </is>
      </c>
      <c r="S150" s="2" t="inlineStr">
        <is>
          <t>3</t>
        </is>
      </c>
      <c r="T150" s="2" t="inlineStr">
        <is>
          <t/>
        </is>
      </c>
      <c r="U150" t="inlineStr">
        <is>
          <t>Strom, der für Schiffe bereitgestellt wird, die am Liegeplatz im Hafen an das Stromnetz des Hafens angeschlossen sind</t>
        </is>
      </c>
      <c r="V150" s="2" t="inlineStr">
        <is>
          <t>ηλεκτροδότηση από την ξηρά|
ηλεκτροδότηση από ξηράς</t>
        </is>
      </c>
      <c r="W150" s="2" t="inlineStr">
        <is>
          <t>3|
3</t>
        </is>
      </c>
      <c r="X150" s="2" t="inlineStr">
        <is>
          <t xml:space="preserve">|
</t>
        </is>
      </c>
      <c r="Y150" t="inlineStr">
        <is>
          <t>ηλεκτρική ισχύς η οποία παρέχεται στα πλοία που συνδέονται με το σύστημα ηλεκτροδότησης του λιμένα, ενόσω αυτά είναι ελλιμενισμένα</t>
        </is>
      </c>
      <c r="Z150" s="2" t="inlineStr">
        <is>
          <t>shore-to-ship power|
AMP|
alternate marine power|
alternative maritime power|
SSE|
shore-side electricity|
shore power</t>
        </is>
      </c>
      <c r="AA150" s="2" t="inlineStr">
        <is>
          <t>1|
3|
1|
3|
3|
3|
3</t>
        </is>
      </c>
      <c r="AB150" s="2" t="inlineStr">
        <is>
          <t xml:space="preserve">|
|
|
|
|
|
</t>
        </is>
      </c>
      <c r="AC150" t="inlineStr">
        <is>
          <t>&lt;div&gt;electrical power supplied to ships connected to the port electricity network while they are at berth&lt;/div&gt;</t>
        </is>
      </c>
      <c r="AD150" s="2" t="inlineStr">
        <is>
          <t>electricidad en puerto</t>
        </is>
      </c>
      <c r="AE150" s="2" t="inlineStr">
        <is>
          <t>3</t>
        </is>
      </c>
      <c r="AF150" s="2" t="inlineStr">
        <is>
          <t/>
        </is>
      </c>
      <c r="AG150" t="inlineStr">
        <is>
          <t>Energía eléctrica proporcionada por la red electrica del puerto para su uso por parte de los buques atracados en estos.</t>
        </is>
      </c>
      <c r="AH150" s="2" t="inlineStr">
        <is>
          <t>kaldalt tulev elekter</t>
        </is>
      </c>
      <c r="AI150" s="2" t="inlineStr">
        <is>
          <t>3</t>
        </is>
      </c>
      <c r="AJ150" s="2" t="inlineStr">
        <is>
          <t/>
        </is>
      </c>
      <c r="AK150" t="inlineStr">
        <is>
          <t>sadamakai ääres seisvatele laevadele vahetult jaotatav elekter</t>
        </is>
      </c>
      <c r="AL150" s="2" t="inlineStr">
        <is>
          <t>maasähkö</t>
        </is>
      </c>
      <c r="AM150" s="2" t="inlineStr">
        <is>
          <t>3</t>
        </is>
      </c>
      <c r="AN150" s="2" t="inlineStr">
        <is>
          <t/>
        </is>
      </c>
      <c r="AO150" t="inlineStr">
        <is>
          <t>laivan maista ottama sähkö satamassa olon aikana</t>
        </is>
      </c>
      <c r="AP150" s="2" t="inlineStr">
        <is>
          <t>courant de quai|
électricité à quai</t>
        </is>
      </c>
      <c r="AQ150" s="2" t="inlineStr">
        <is>
          <t>3|
3</t>
        </is>
      </c>
      <c r="AR150" s="2" t="inlineStr">
        <is>
          <t xml:space="preserve">|
</t>
        </is>
      </c>
      <c r="AS150" t="inlineStr">
        <is>
          <t>électricité provenant du réseau électrique d'un port et servant à alimenter les navires à quai</t>
        </is>
      </c>
      <c r="AT150" s="2" t="inlineStr">
        <is>
          <t>leictreachas cois cladaigh</t>
        </is>
      </c>
      <c r="AU150" s="2" t="inlineStr">
        <is>
          <t>3</t>
        </is>
      </c>
      <c r="AV150" s="2" t="inlineStr">
        <is>
          <t/>
        </is>
      </c>
      <c r="AW150" t="inlineStr">
        <is>
          <t/>
        </is>
      </c>
      <c r="AX150" s="2" t="inlineStr">
        <is>
          <t>električna energija s kopna</t>
        </is>
      </c>
      <c r="AY150" s="2" t="inlineStr">
        <is>
          <t>3</t>
        </is>
      </c>
      <c r="AZ150" s="2" t="inlineStr">
        <is>
          <t/>
        </is>
      </c>
      <c r="BA150" t="inlineStr">
        <is>
          <t/>
        </is>
      </c>
      <c r="BB150" s="2" t="inlineStr">
        <is>
          <t>part menti villamos energia</t>
        </is>
      </c>
      <c r="BC150" s="2" t="inlineStr">
        <is>
          <t>3</t>
        </is>
      </c>
      <c r="BD150" s="2" t="inlineStr">
        <is>
          <t/>
        </is>
      </c>
      <c r="BE150" t="inlineStr">
        <is>
          <t>a kikötőkben horgonyzó tengerjárók vagy belvízi hajók részére szabványos csatlakozási ponton, a kikötői hálózaton keresztül szolgáltatott energia</t>
        </is>
      </c>
      <c r="BF150" s="2" t="inlineStr">
        <is>
          <t>ettricità erogata da reti elettriche terrestri|
elettricità da terra|
AMP|
Alternative Maritime Power</t>
        </is>
      </c>
      <c r="BG150" s="2" t="inlineStr">
        <is>
          <t>3|
3|
3|
3</t>
        </is>
      </c>
      <c r="BH150" s="2" t="inlineStr">
        <is>
          <t xml:space="preserve">|
|
|
</t>
        </is>
      </c>
      <c r="BI150" t="inlineStr">
        <is>
          <t>elettricità fornita da terra alle navi ormeggiate adibite alla navigazione marittima o interna, effettuata attraverso un'interfaccia standardizzata, che consente di tenere i motori spenti durante la permanenza in porto</t>
        </is>
      </c>
      <c r="BJ150" s="2" t="inlineStr">
        <is>
          <t>nuo kranto tiekiama elektra</t>
        </is>
      </c>
      <c r="BK150" s="2" t="inlineStr">
        <is>
          <t>3</t>
        </is>
      </c>
      <c r="BL150" s="2" t="inlineStr">
        <is>
          <t/>
        </is>
      </c>
      <c r="BM150" t="inlineStr">
        <is>
          <t>elektros energija, kuria nuo kranto, naudojant standartizuotą sąsają, aprūpinami prišvartuoti jūrų laivai arba vidaus vandenų laivai</t>
        </is>
      </c>
      <c r="BN150" s="2" t="inlineStr">
        <is>
          <t>krasta elektroenerģija</t>
        </is>
      </c>
      <c r="BO150" s="2" t="inlineStr">
        <is>
          <t>3</t>
        </is>
      </c>
      <c r="BP150" s="2" t="inlineStr">
        <is>
          <t/>
        </is>
      </c>
      <c r="BQ150" t="inlineStr">
        <is>
          <t/>
        </is>
      </c>
      <c r="BR150" s="2" t="inlineStr">
        <is>
          <t>elettriku mix-xatt|
enerġija mix-xatt|
AMP|
enerġija marittima alternattiva|
SSE</t>
        </is>
      </c>
      <c r="BS150" s="2" t="inlineStr">
        <is>
          <t>0|
3|
3|
3|
3</t>
        </is>
      </c>
      <c r="BT150" s="2" t="inlineStr">
        <is>
          <t xml:space="preserve">|
|
|
|
</t>
        </is>
      </c>
      <c r="BU150" t="inlineStr">
        <is>
          <t>enerġija elettrika fornuta lill-vapuri li jkunu mqabbdin man-network tal-elettriku tal-port waqt li jkunu rmiġġati</t>
        </is>
      </c>
      <c r="BV150" s="2" t="inlineStr">
        <is>
          <t>walstroom</t>
        </is>
      </c>
      <c r="BW150" s="2" t="inlineStr">
        <is>
          <t>3</t>
        </is>
      </c>
      <c r="BX150" s="2" t="inlineStr">
        <is>
          <t/>
        </is>
      </c>
      <c r="BY150" t="inlineStr">
        <is>
          <t>elektriciteit voor aangelegde schepen die geleverd wordt door een voorziening vanaf de wal en niet door eigen generatoren van het schip</t>
        </is>
      </c>
      <c r="BZ150" s="2" t="inlineStr">
        <is>
          <t>energia elektryczna pobierana z lądu</t>
        </is>
      </c>
      <c r="CA150" s="2" t="inlineStr">
        <is>
          <t>3</t>
        </is>
      </c>
      <c r="CB150" s="2" t="inlineStr">
        <is>
          <t/>
        </is>
      </c>
      <c r="CC150" t="inlineStr">
        <is>
          <t>energia elektryczna dostarczana bezpośrednio na statki zacumowane w portach</t>
        </is>
      </c>
      <c r="CD150" s="2" t="inlineStr">
        <is>
          <t>eletricidade da rede de terra|
energia marítima alternativa|
eletricidade da rede terrestre</t>
        </is>
      </c>
      <c r="CE150" s="2" t="inlineStr">
        <is>
          <t>3|
3|
3</t>
        </is>
      </c>
      <c r="CF150" s="2" t="inlineStr">
        <is>
          <t xml:space="preserve">|
|
</t>
        </is>
      </c>
      <c r="CG150" t="inlineStr">
        <is>
          <t>Eletricidade fornecida diretamente aos navios atracados nos portos.</t>
        </is>
      </c>
      <c r="CH150" s="2" t="inlineStr">
        <is>
          <t>racordare la rețeaua electrică terestră|
energie electrică de la mal</t>
        </is>
      </c>
      <c r="CI150" s="2" t="inlineStr">
        <is>
          <t>3|
3</t>
        </is>
      </c>
      <c r="CJ150" s="2" t="inlineStr">
        <is>
          <t xml:space="preserve">|
</t>
        </is>
      </c>
      <c r="CK150" t="inlineStr">
        <is>
          <t/>
        </is>
      </c>
      <c r="CL150" s="2" t="inlineStr">
        <is>
          <t>elektrina z pobrežnej elektrickej siete|
pobrežná elektrina</t>
        </is>
      </c>
      <c r="CM150" s="2" t="inlineStr">
        <is>
          <t>3|
3</t>
        </is>
      </c>
      <c r="CN150" s="2" t="inlineStr">
        <is>
          <t xml:space="preserve">|
</t>
        </is>
      </c>
      <c r="CO150" t="inlineStr">
        <is>
          <t>elektrická energia dodávaná z pobrežných zariadení námorným lodiam alebo plavidlám vnútrozemskej vodnej dopravy v kotvisku prostredníctvom normalizovaného rozhrania</t>
        </is>
      </c>
      <c r="CP150" s="2" t="inlineStr">
        <is>
          <t>električna energija z obale</t>
        </is>
      </c>
      <c r="CQ150" s="2" t="inlineStr">
        <is>
          <t>3</t>
        </is>
      </c>
      <c r="CR150" s="2" t="inlineStr">
        <is>
          <t/>
        </is>
      </c>
      <c r="CS150" t="inlineStr">
        <is>
          <t/>
        </is>
      </c>
      <c r="CT150" s="2" t="inlineStr">
        <is>
          <t>landström</t>
        </is>
      </c>
      <c r="CU150" s="2" t="inlineStr">
        <is>
          <t>3</t>
        </is>
      </c>
      <c r="CV150" s="2" t="inlineStr">
        <is>
          <t/>
        </is>
      </c>
      <c r="CW150" t="inlineStr">
        <is>
          <t/>
        </is>
      </c>
    </row>
    <row r="151">
      <c r="A151" s="1" t="str">
        <f>HYPERLINK("https://iate.europa.eu/entry/result/3629584/all", "3629584")</f>
        <v>3629584</v>
      </c>
      <c r="B151" t="inlineStr">
        <is>
          <t>ENERGY</t>
        </is>
      </c>
      <c r="C151" t="inlineStr">
        <is>
          <t>ENERGY|energy policy|energy industry|fuel|gas;ENERGY|energy policy|energy policy|energy audit|energy demand</t>
        </is>
      </c>
      <c r="D151" t="inlineStr">
        <is>
          <t>yes</t>
        </is>
      </c>
      <c r="E151" t="inlineStr">
        <is>
          <t/>
        </is>
      </c>
      <c r="F151" s="2" t="inlineStr">
        <is>
          <t>обединяване на търсенето</t>
        </is>
      </c>
      <c r="G151" s="2" t="inlineStr">
        <is>
          <t>3</t>
        </is>
      </c>
      <c r="H151" s="2" t="inlineStr">
        <is>
          <t/>
        </is>
      </c>
      <c r="I151" t="inlineStr">
        <is>
          <t/>
        </is>
      </c>
      <c r="J151" s="2" t="inlineStr">
        <is>
          <t>agregace poptávky</t>
        </is>
      </c>
      <c r="K151" s="2" t="inlineStr">
        <is>
          <t>3</t>
        </is>
      </c>
      <c r="L151" s="2" t="inlineStr">
        <is>
          <t/>
        </is>
      </c>
      <c r="M151" t="inlineStr">
        <is>
          <t>sdružování poptávky&lt;a href="https://iate.europa.eu/entry/result/909256/cs" target="_blank"&gt; plynárenských podniků&lt;/a&gt; a podniků spotřebovávajících plyn prostřednictvím poskytovatele služeb, s nímž Evropská komise za tímto účelem uzavřela smlouvu</t>
        </is>
      </c>
      <c r="N151" s="2" t="inlineStr">
        <is>
          <t>aggregering af efterspørgsel|
efterspørgselsaggregering</t>
        </is>
      </c>
      <c r="O151" s="2" t="inlineStr">
        <is>
          <t>3|
3</t>
        </is>
      </c>
      <c r="P151" s="2" t="inlineStr">
        <is>
          <t xml:space="preserve">|
</t>
        </is>
      </c>
      <c r="Q151" t="inlineStr">
        <is>
          <t/>
        </is>
      </c>
      <c r="R151" s="2" t="inlineStr">
        <is>
          <t>Nachfragebündelung</t>
        </is>
      </c>
      <c r="S151" s="2" t="inlineStr">
        <is>
          <t>3</t>
        </is>
      </c>
      <c r="T151" s="2" t="inlineStr">
        <is>
          <t/>
        </is>
      </c>
      <c r="U151" t="inlineStr">
        <is>
          <t/>
        </is>
      </c>
      <c r="V151" s="2" t="inlineStr">
        <is>
          <t>συγκέντρωση της ζήτησης</t>
        </is>
      </c>
      <c r="W151" s="2" t="inlineStr">
        <is>
          <t>3</t>
        </is>
      </c>
      <c r="X151" s="2" t="inlineStr">
        <is>
          <t/>
        </is>
      </c>
      <c r="Y151" t="inlineStr">
        <is>
          <t>συγκέντρωση και ομαδοποίηση της ζήτησης των εταιρειών που αγοράζουν αέριο, μέσω παρόχου υπηρεσιών, ο οποιος θα έχει συμβληθεί από την Ευρωπαϊκή Επιτροπή μέσω διαδικασίας σύναψης δημόσιας σύμβασης, με σκοπό την αναζήτηση προσφορών στην αγορά επί της βάσης αυτής</t>
        </is>
      </c>
      <c r="Z151" s="2" t="inlineStr">
        <is>
          <t>aggregating demand|
aggregated demand|
demand aggregation|
aggregation of demand</t>
        </is>
      </c>
      <c r="AA151" s="2" t="inlineStr">
        <is>
          <t>1|
1|
3|
1</t>
        </is>
      </c>
      <c r="AB151" s="2" t="inlineStr">
        <is>
          <t xml:space="preserve">|
|
|
</t>
        </is>
      </c>
      <c r="AC151" t="inlineStr">
        <is>
          <t>gathering and grouping of the demand of gas purchasing companies via an &lt;a href="https://iate.europa.eu/entry/result/3629615/en" target="_blank"&gt;IT tool&lt;/a&gt; operated by a service provider that is contracted by the European Commission through a public procurement procedure, in order to seek offers on the market on that basis</t>
        </is>
      </c>
      <c r="AD151" s="2" t="inlineStr">
        <is>
          <t>agregación de la demanda</t>
        </is>
      </c>
      <c r="AE151" s="2" t="inlineStr">
        <is>
          <t>3</t>
        </is>
      </c>
      <c r="AF151" s="2" t="inlineStr">
        <is>
          <t/>
        </is>
      </c>
      <c r="AG151" t="inlineStr">
        <is>
          <t>Agrupamiento de la demanda de gas de las empresas compradoras utilizando un 
proveedor de servicios que organizaría este proceso, contratado a tal 
efecto por la Comisión mediante un procedimiento de contratación 
pública, con el fin de buscar ofertas de proveedores o productores en el mercado.</t>
        </is>
      </c>
      <c r="AH151" s="2" t="inlineStr">
        <is>
          <t>nõudluse koondamine</t>
        </is>
      </c>
      <c r="AI151" s="2" t="inlineStr">
        <is>
          <t>3</t>
        </is>
      </c>
      <c r="AJ151" s="2" t="inlineStr">
        <is>
          <t/>
        </is>
      </c>
      <c r="AK151" t="inlineStr">
        <is>
          <t>gaasi ostvate
ettevõtjate nõudluse rühmitamine Euroopa Komisjoniga hankemenetluse teel
lepingu sõlminud teenuseosutaja kaudu, et küsida selle alusel turult pakkumisi</t>
        </is>
      </c>
      <c r="AL151" s="2" t="inlineStr">
        <is>
          <t>kysynnän yhdistäminen</t>
        </is>
      </c>
      <c r="AM151" s="2" t="inlineStr">
        <is>
          <t>3</t>
        </is>
      </c>
      <c r="AN151" s="2" t="inlineStr">
        <is>
          <t/>
        </is>
      </c>
      <c r="AO151" t="inlineStr">
        <is>
          <t>kaasua ostavien yritysten kysynnän yhdistäminen käyttämällä tarjousten pyytämiseksi palveluntarjoajaa, jonka kanssa komissio tekee sopimuksen julkisissa hankinnoissa käytettävää menettelyä noudattaen</t>
        </is>
      </c>
      <c r="AP151" s="2" t="inlineStr">
        <is>
          <t>agrégation de la demande</t>
        </is>
      </c>
      <c r="AQ151" s="2" t="inlineStr">
        <is>
          <t>3</t>
        </is>
      </c>
      <c r="AR151" s="2" t="inlineStr">
        <is>
          <t/>
        </is>
      </c>
      <c r="AS151" t="inlineStr">
        <is>
          <t>regroupement des demandes de gaz émanant des entreprises acheteuses au moyen d'un outil informatique commun exploité par un prestataire de services sous contrat avec la Commission européenne</t>
        </is>
      </c>
      <c r="AT151" s="2" t="inlineStr">
        <is>
          <t>comhiomlánú éilimh</t>
        </is>
      </c>
      <c r="AU151" s="2" t="inlineStr">
        <is>
          <t>3</t>
        </is>
      </c>
      <c r="AV151" s="2" t="inlineStr">
        <is>
          <t/>
        </is>
      </c>
      <c r="AW151" t="inlineStr">
        <is>
          <t/>
        </is>
      </c>
      <c r="AX151" s="2" t="inlineStr">
        <is>
          <t>agregiranje potražnje</t>
        </is>
      </c>
      <c r="AY151" s="2" t="inlineStr">
        <is>
          <t>2</t>
        </is>
      </c>
      <c r="AZ151" s="2" t="inlineStr">
        <is>
          <t/>
        </is>
      </c>
      <c r="BA151" t="inlineStr">
        <is>
          <t/>
        </is>
      </c>
      <c r="BB151" s="2" t="inlineStr">
        <is>
          <t>keresletösszevonás</t>
        </is>
      </c>
      <c r="BC151" s="2" t="inlineStr">
        <is>
          <t>3</t>
        </is>
      </c>
      <c r="BD151" s="2" t="inlineStr">
        <is>
          <t/>
        </is>
      </c>
      <c r="BE151" t="inlineStr">
        <is>
          <t/>
        </is>
      </c>
      <c r="BF151" s="2" t="inlineStr">
        <is>
          <t>aggregazione della domanda</t>
        </is>
      </c>
      <c r="BG151" s="2" t="inlineStr">
        <is>
          <t>3</t>
        </is>
      </c>
      <c r="BH151" s="2" t="inlineStr">
        <is>
          <t/>
        </is>
      </c>
      <c r="BI151" t="inlineStr">
        <is>
          <t/>
        </is>
      </c>
      <c r="BJ151" s="2" t="inlineStr">
        <is>
          <t>paklausos telkimas</t>
        </is>
      </c>
      <c r="BK151" s="2" t="inlineStr">
        <is>
          <t>3</t>
        </is>
      </c>
      <c r="BL151" s="2" t="inlineStr">
        <is>
          <t/>
        </is>
      </c>
      <c r="BM151" t="inlineStr">
        <is>
          <t/>
        </is>
      </c>
      <c r="BN151" s="2" t="inlineStr">
        <is>
          <t>pieprasījuma agregēšana</t>
        </is>
      </c>
      <c r="BO151" s="2" t="inlineStr">
        <is>
          <t>3</t>
        </is>
      </c>
      <c r="BP151" s="2" t="inlineStr">
        <is>
          <t/>
        </is>
      </c>
      <c r="BQ151" t="inlineStr">
        <is>
          <t/>
        </is>
      </c>
      <c r="BR151" s="2" t="inlineStr">
        <is>
          <t>aggregazzjoni tad-domanda</t>
        </is>
      </c>
      <c r="BS151" s="2" t="inlineStr">
        <is>
          <t>3</t>
        </is>
      </c>
      <c r="BT151" s="2" t="inlineStr">
        <is>
          <t/>
        </is>
      </c>
      <c r="BU151" t="inlineStr">
        <is>
          <t>il-ġbir u t-tgħaqqid flimkien tad-domanda mill-kumpaniji tax-xiri tal-gass permezz ta' fornitur tas-servizzi, li jkun imqabbad mill-Kummissjoni Ewropea permezz ta' proċedura ta' akkwist pubbliku, bil-għan li jinkisbu offerti konġunti mis-suq</t>
        </is>
      </c>
      <c r="BV151" s="2" t="inlineStr">
        <is>
          <t>vraagbundeling|
bundeling van de vraag</t>
        </is>
      </c>
      <c r="BW151" s="2" t="inlineStr">
        <is>
          <t>3|
3</t>
        </is>
      </c>
      <c r="BX151" s="2" t="inlineStr">
        <is>
          <t xml:space="preserve">|
</t>
        </is>
      </c>
      <c r="BY151" t="inlineStr">
        <is>
          <t>verzamelen en groeperen van de vraag van gasaankopende ondernemingen aan de hand van een &lt;a href="https://iate.europa.eu/entry/result/3629615/nl" target="_blank"&gt;IT-instrument&lt;/a&gt; dat wordt beheerd door een door de Europese Commissie ingehuurde dienstverlener via een openbare aanbestedingsprocedure, om op basis daarvan aanbiedingen op de markt te zoeken</t>
        </is>
      </c>
      <c r="BZ151" s="2" t="inlineStr">
        <is>
          <t>agregacja zapotrzebowania</t>
        </is>
      </c>
      <c r="CA151" s="2" t="inlineStr">
        <is>
          <t>3</t>
        </is>
      </c>
      <c r="CB151" s="2" t="inlineStr">
        <is>
          <t/>
        </is>
      </c>
      <c r="CC151" t="inlineStr">
        <is>
          <t>łączenie zapotrzebowania przez przedsiębiorstwa nabywające gaz w celu dokonania wspólnych zakupów</t>
        </is>
      </c>
      <c r="CD151" s="2" t="inlineStr">
        <is>
          <t>agregação da procura</t>
        </is>
      </c>
      <c r="CE151" s="2" t="inlineStr">
        <is>
          <t>3</t>
        </is>
      </c>
      <c r="CF151" s="2" t="inlineStr">
        <is>
          <t/>
        </is>
      </c>
      <c r="CG151" t="inlineStr">
        <is>
          <t>Recolha e agrupamento da procura das empresas compradoras de gás por um prestador de serviços, contratado pela Comissão Europeia mediante um procedimento de contratação, que utiliza uma ferramenta informática para procurar ofertas de fornecedores ou de produtores de gás natural para satisfazer essa procura.</t>
        </is>
      </c>
      <c r="CH151" s="2" t="inlineStr">
        <is>
          <t>agregare a cererii</t>
        </is>
      </c>
      <c r="CI151" s="2" t="inlineStr">
        <is>
          <t>3</t>
        </is>
      </c>
      <c r="CJ151" s="2" t="inlineStr">
        <is>
          <t/>
        </is>
      </c>
      <c r="CK151" t="inlineStr">
        <is>
          <t/>
        </is>
      </c>
      <c r="CL151" s="2" t="inlineStr">
        <is>
          <t>agregácia dopytu|
spájanie dopytu|
agregácia odberu</t>
        </is>
      </c>
      <c r="CM151" s="2" t="inlineStr">
        <is>
          <t>3|
3|
3</t>
        </is>
      </c>
      <c r="CN151" s="2" t="inlineStr">
        <is>
          <t xml:space="preserve">preferred|
|
</t>
        </is>
      </c>
      <c r="CO151" t="inlineStr">
        <is>
          <t>zhromažďovanie a zoskupovanie dopytu spoločností nakupujúcich plyn prostredníctvom &lt;a href="https://iate.europa.eu/entry/result/884567/sk" target="_blank"&gt;poskytovateľa služieb&lt;/a&gt;, s ktorým Európska komisia uzatvorila zmluvu na základe &lt;a href="https://iate.europa.eu/entry/result/766878/sk" target="_blank"&gt;postupu verejného obstarávania&lt;/a&gt;, s cieľom získať na základe toho ponuky na trhu</t>
        </is>
      </c>
      <c r="CP151" s="2" t="inlineStr">
        <is>
          <t>združevanje povpraševanja</t>
        </is>
      </c>
      <c r="CQ151" s="2" t="inlineStr">
        <is>
          <t>3</t>
        </is>
      </c>
      <c r="CR151" s="2" t="inlineStr">
        <is>
          <t/>
        </is>
      </c>
      <c r="CS151" t="inlineStr">
        <is>
          <t>zbiranje in povezovanje povpraševanja podjetij, ki nabavljajo plin, s strani izvajalca storitev, s katerim sklene pogodbo Evropska komisija po postopku javnega naročanja, z namenom pridobivanja ponudb na trgu</t>
        </is>
      </c>
      <c r="CT151" s="2" t="inlineStr">
        <is>
          <t>aggregering av efterfrågan</t>
        </is>
      </c>
      <c r="CU151" s="2" t="inlineStr">
        <is>
          <t>3</t>
        </is>
      </c>
      <c r="CV151" s="2" t="inlineStr">
        <is>
          <t/>
        </is>
      </c>
      <c r="CW151" t="inlineStr">
        <is>
          <t/>
        </is>
      </c>
    </row>
    <row r="152">
      <c r="A152" s="1" t="str">
        <f>HYPERLINK("https://iate.europa.eu/entry/result/3562395/all", "3562395")</f>
        <v>3562395</v>
      </c>
      <c r="B152" t="inlineStr">
        <is>
          <t>EUROPEAN UNION</t>
        </is>
      </c>
      <c r="C152" t="inlineStr">
        <is>
          <t>EUROPEAN UNION</t>
        </is>
      </c>
      <c r="D152" t="inlineStr">
        <is>
          <t>yes</t>
        </is>
      </c>
      <c r="E152" t="inlineStr">
        <is>
          <t/>
        </is>
      </c>
      <c r="F152" s="2" t="inlineStr">
        <is>
          <t>важен проект от общоевропейски интерес|
ВПОИ</t>
        </is>
      </c>
      <c r="G152" s="2" t="inlineStr">
        <is>
          <t>3|
3</t>
        </is>
      </c>
      <c r="H152" s="2" t="inlineStr">
        <is>
          <t xml:space="preserve">|
</t>
        </is>
      </c>
      <c r="I152" t="inlineStr">
        <is>
          <t>проект, който представлява много важен принос за икономическия растеж, заетостта и конкурентоспособността на промишлеността и икономиката на Съюза с оглед на положителните му вторични последици за вътрешния пазар и европейското общество</t>
        </is>
      </c>
      <c r="J152" s="2" t="inlineStr">
        <is>
          <t>významný projekt společného evropského zájmu</t>
        </is>
      </c>
      <c r="K152" s="2" t="inlineStr">
        <is>
          <t>4</t>
        </is>
      </c>
      <c r="L152" s="2" t="inlineStr">
        <is>
          <t/>
        </is>
      </c>
      <c r="M152" t="inlineStr">
        <is>
          <t>rozsáhlý projekt, který konkrétním, jasným &lt;br&gt; a identifikovatelným způsobem přispívá k jednomu nebo více cílům Unie, má významný přínos &lt;br&gt; pro konkurenceschopnost Unie a udržitelný růst &lt;br&gt; a zároveň řeší společenské výzvy nebo vytváří hodnoty v celé Unii</t>
        </is>
      </c>
      <c r="N152" s="2" t="inlineStr">
        <is>
          <t>vigtigt projekt af fælleseuropæisk interesse</t>
        </is>
      </c>
      <c r="O152" s="2" t="inlineStr">
        <is>
          <t>4</t>
        </is>
      </c>
      <c r="P152" s="2" t="inlineStr">
        <is>
          <t/>
        </is>
      </c>
      <c r="Q152" t="inlineStr">
        <is>
          <t>stort projekt, der yder et klart bidrag til EU's økonomiske vækst, beskæftigelse og konkurrenceevne</t>
        </is>
      </c>
      <c r="R152" s="2" t="inlineStr">
        <is>
          <t>IPCEI|
wichtiges Vorhaben von gemeinsamem europäischem Interesse</t>
        </is>
      </c>
      <c r="S152" s="2" t="inlineStr">
        <is>
          <t>3|
3</t>
        </is>
      </c>
      <c r="T152" s="2" t="inlineStr">
        <is>
          <t xml:space="preserve">|
</t>
        </is>
      </c>
      <c r="U152" t="inlineStr">
        <is>
          <t>große Vorhaben, die in konkreter, klarer und erkennbarer Weise zu einem oder mehreren Zielen der Union beitragen und signifikante Auswirkungen auf die Wettbewerbsfähigkeit der EU, auf das nachhaltige Wachstum, die Bewältigung gesellschaftlicher Herausforderungen oder die Wertschöpfung in der gesamten Union haben, an denen mehr als ein Mitgliedstaat beteiligt sein muss und die einem wesentlichen Teil der Union zugutekommen müssen</t>
        </is>
      </c>
      <c r="V152" s="2" t="inlineStr">
        <is>
          <t>σημαντικό έργο κοινού ευρωπαϊκού ενδιαφέροντος</t>
        </is>
      </c>
      <c r="W152" s="2" t="inlineStr">
        <is>
          <t>3</t>
        </is>
      </c>
      <c r="X152" s="2" t="inlineStr">
        <is>
          <t/>
        </is>
      </c>
      <c r="Y152" t="inlineStr">
        <is>
          <t/>
        </is>
      </c>
      <c r="Z152" s="2" t="inlineStr">
        <is>
          <t>IPCEI|
important project of common European interest</t>
        </is>
      </c>
      <c r="AA152" s="2" t="inlineStr">
        <is>
          <t>3|
3</t>
        </is>
      </c>
      <c r="AB152" s="2" t="inlineStr">
        <is>
          <t xml:space="preserve">|
</t>
        </is>
      </c>
      <c r="AC152" t="inlineStr">
        <is>
          <t>large project that makes a clear contribution to economic growth, jobs and the competitiveness of Europe</t>
        </is>
      </c>
      <c r="AD152" s="2" t="inlineStr">
        <is>
          <t>proyecto importante de interés común europeo|
PIICE</t>
        </is>
      </c>
      <c r="AE152" s="2" t="inlineStr">
        <is>
          <t>4|
3</t>
        </is>
      </c>
      <c r="AF152" s="2" t="inlineStr">
        <is>
          <t xml:space="preserve">|
</t>
        </is>
      </c>
      <c r="AG152" t="inlineStr">
        <is>
          <t>Proyecto que contribuye de forma clara e importante a los objetivos de la Unión y en el que participa más de un Estado miembro. Debe reportar beneficios a una amplia parte de la Unión y a una gran parte de su economía y sociedad.</t>
        </is>
      </c>
      <c r="AH152" s="2" t="inlineStr">
        <is>
          <t>üleeuroopalist huvi pakkuv tähtis projekt</t>
        </is>
      </c>
      <c r="AI152" s="2" t="inlineStr">
        <is>
          <t>3</t>
        </is>
      </c>
      <c r="AJ152" s="2" t="inlineStr">
        <is>
          <t/>
        </is>
      </c>
      <c r="AK152" t="inlineStr">
        <is>
          <t/>
        </is>
      </c>
      <c r="AL152" s="2" t="inlineStr">
        <is>
          <t>IPCEI|
Euroopan yhteistä etua koskeva tärkeä hanke</t>
        </is>
      </c>
      <c r="AM152" s="2" t="inlineStr">
        <is>
          <t>3|
3</t>
        </is>
      </c>
      <c r="AN152" s="2" t="inlineStr">
        <is>
          <t xml:space="preserve">|
</t>
        </is>
      </c>
      <c r="AO152" t="inlineStr">
        <is>
          <t/>
        </is>
      </c>
      <c r="AP152" s="2" t="inlineStr">
        <is>
          <t>projet important d'intérêt européen commun|
PIIEC</t>
        </is>
      </c>
      <c r="AQ152" s="2" t="inlineStr">
        <is>
          <t>3|
3</t>
        </is>
      </c>
      <c r="AR152" s="2" t="inlineStr">
        <is>
          <t xml:space="preserve">|
</t>
        </is>
      </c>
      <c r="AS152" t="inlineStr">
        <is>
          <t>grand projet qui apporte une contribution notable à la croissance économique, à l'emploi et à la compétitivité de l'Europe</t>
        </is>
      </c>
      <c r="AT152" s="2" t="inlineStr">
        <is>
          <t>IPCEI|
tionscadal tábhachtach ar mhaithe le leas na hEorpa i gcoitinne</t>
        </is>
      </c>
      <c r="AU152" s="2" t="inlineStr">
        <is>
          <t>3|
3</t>
        </is>
      </c>
      <c r="AV152" s="2" t="inlineStr">
        <is>
          <t xml:space="preserve">|
</t>
        </is>
      </c>
      <c r="AW152" t="inlineStr">
        <is>
          <t/>
        </is>
      </c>
      <c r="AX152" s="2" t="inlineStr">
        <is>
          <t>važan projekt od zajedničkog europskog interesa</t>
        </is>
      </c>
      <c r="AY152" s="2" t="inlineStr">
        <is>
          <t>3</t>
        </is>
      </c>
      <c r="AZ152" s="2" t="inlineStr">
        <is>
          <t/>
        </is>
      </c>
      <c r="BA152" t="inlineStr">
        <is>
          <t>veliki projekt kojim se jasno doprinosi gospodarskom rastu, radnim mjestima i konkurentnosti u Europi</t>
        </is>
      </c>
      <c r="BB152" s="2" t="inlineStr">
        <is>
          <t>közös európai érdeket szolgáló fontos projekt</t>
        </is>
      </c>
      <c r="BC152" s="2" t="inlineStr">
        <is>
          <t>4</t>
        </is>
      </c>
      <c r="BD152" s="2" t="inlineStr">
        <is>
          <t>preferred</t>
        </is>
      </c>
      <c r="BE152" t="inlineStr">
        <is>
          <t>olyan projekt, amely konkrét, egyértelmű és azonosítható módon hozzájárul egy vagy több uniós célkitűzés megvalósításához, és társadalmi kihívásokra adott válaszok vagy uniós szintű értékteremtés révén jelentős hatást gyakorol az Unió versenyképességére és a fenntartható növekedésre</t>
        </is>
      </c>
      <c r="BF152" s="2" t="inlineStr">
        <is>
          <t>IPCEI|
importante progetto di comune interesse europeo</t>
        </is>
      </c>
      <c r="BG152" s="2" t="inlineStr">
        <is>
          <t>3|
3</t>
        </is>
      </c>
      <c r="BH152" s="2" t="inlineStr">
        <is>
          <t xml:space="preserve">|
</t>
        </is>
      </c>
      <c r="BI152" t="inlineStr">
        <is>
          <t>progetto di ampie dimensioni che apporta un netto contributo alla crescita economica, all'occupazione e alla competitività in Europa</t>
        </is>
      </c>
      <c r="BJ152" s="2" t="inlineStr">
        <is>
          <t>bendriems Europos interesams svarbus projektas|
BEISP</t>
        </is>
      </c>
      <c r="BK152" s="2" t="inlineStr">
        <is>
          <t>3|
3</t>
        </is>
      </c>
      <c r="BL152" s="2" t="inlineStr">
        <is>
          <t xml:space="preserve">|
</t>
        </is>
      </c>
      <c r="BM152" t="inlineStr">
        <is>
          <t/>
        </is>
      </c>
      <c r="BN152" s="2" t="inlineStr">
        <is>
          <t>&lt;i&gt;IPCEI&lt;/i&gt;|
svarīgs projekts visas Eiropas interesēs</t>
        </is>
      </c>
      <c r="BO152" s="2" t="inlineStr">
        <is>
          <t>3|
4</t>
        </is>
      </c>
      <c r="BP152" s="2" t="inlineStr">
        <is>
          <t xml:space="preserve">|
</t>
        </is>
      </c>
      <c r="BQ152" t="inlineStr">
        <is>
          <t>liela mēroga projekts, ar kuru tiek sniegts nepārprotams ieguldījums Eiropas izaugsmē, nodarbinātībā un konkurētspējā</t>
        </is>
      </c>
      <c r="BR152" s="2" t="inlineStr">
        <is>
          <t>proġett importanti ta' interess Ewropew komuni|
IPCEI</t>
        </is>
      </c>
      <c r="BS152" s="2" t="inlineStr">
        <is>
          <t>3|
3</t>
        </is>
      </c>
      <c r="BT152" s="2" t="inlineStr">
        <is>
          <t xml:space="preserve">|
</t>
        </is>
      </c>
      <c r="BU152" t="inlineStr">
        <is>
          <t>proġett kbir li jagħti kontribut importanti għat-tkabbir ekonomiku, l-impjiegi u l-kompetittività tal-Ewropa</t>
        </is>
      </c>
      <c r="BV152" s="2" t="inlineStr">
        <is>
          <t>IPCEI|
belangrijk project van gemeenschappelijk Europees belang|
BPGEB</t>
        </is>
      </c>
      <c r="BW152" s="2" t="inlineStr">
        <is>
          <t>3|
3|
3</t>
        </is>
      </c>
      <c r="BX152" s="2" t="inlineStr">
        <is>
          <t xml:space="preserve">|
|
</t>
        </is>
      </c>
      <c r="BY152" t="inlineStr">
        <is>
          <t>project dat een duidelijke bijdrage levert aan economische groei, banen en concurrentiekracht voor het bedrijfsleven en de economie van de Unie</t>
        </is>
      </c>
      <c r="BZ152" s="2" t="inlineStr">
        <is>
          <t>ważny projekt stanowiący przedmiot wspólnego europejskiego zainteresowania|
projekt IPCEI</t>
        </is>
      </c>
      <c r="CA152" s="2" t="inlineStr">
        <is>
          <t>3|
2</t>
        </is>
      </c>
      <c r="CB152" s="2" t="inlineStr">
        <is>
          <t xml:space="preserve">|
</t>
        </is>
      </c>
      <c r="CC152" t="inlineStr">
        <is>
          <t>duży projekt przyczyniający się w oczywisty sposób do zwiększenia wzrostu gospodarczego, zatrudnienia i konkurencyjności UE; taki projekt musi realizować cele UE, np. te wyznaczone w strategii „Europa 2020”; jego realizacja często wymaga znacznego udziału władz publicznych</t>
        </is>
      </c>
      <c r="CD152" s="2" t="inlineStr">
        <is>
          <t>projeto importante de interesse europeu comum|
PIIEC</t>
        </is>
      </c>
      <c r="CE152" s="2" t="inlineStr">
        <is>
          <t>4|
3</t>
        </is>
      </c>
      <c r="CF152" s="2" t="inlineStr">
        <is>
          <t xml:space="preserve">|
</t>
        </is>
      </c>
      <c r="CG152" t="inlineStr">
        <is>
          <t>Projeto de vulto que contribui para a realização de um ou mais objetivos da União e tem um impacto significativo na competitividade da União, no crescimento sustentável, na resposta a desafios societais e na criação de mais-valias em toda a União.</t>
        </is>
      </c>
      <c r="CH152" s="2" t="inlineStr">
        <is>
          <t>PIIEC|
proiect important de interes european comun</t>
        </is>
      </c>
      <c r="CI152" s="2" t="inlineStr">
        <is>
          <t>3|
3</t>
        </is>
      </c>
      <c r="CJ152" s="2" t="inlineStr">
        <is>
          <t xml:space="preserve">|
</t>
        </is>
      </c>
      <c r="CK152" t="inlineStr">
        <is>
          <t>proiect de amploare care are o contribuție semnificativă la creșterea economică, la crearea de locuri de muncă și la competitivitatea industriei și a economiei Uniunii</t>
        </is>
      </c>
      <c r="CL152" s="2" t="inlineStr">
        <is>
          <t>dôležitý projekt spoločného európskeho záujmu</t>
        </is>
      </c>
      <c r="CM152" s="2" t="inlineStr">
        <is>
          <t>3</t>
        </is>
      </c>
      <c r="CN152" s="2" t="inlineStr">
        <is>
          <t/>
        </is>
      </c>
      <c r="CO152" t="inlineStr">
        <is>
          <t>rozsiahly projekt, ktorý preukázateľne prispieva k hospodárskemu rastu, zvyšovaniu počtu pracovných miest a konkurencieschopnosti Európy</t>
        </is>
      </c>
      <c r="CP152" s="2" t="inlineStr">
        <is>
          <t>pomembni projekt skupnega evropskega interesa</t>
        </is>
      </c>
      <c r="CQ152" s="2" t="inlineStr">
        <is>
          <t>3</t>
        </is>
      </c>
      <c r="CR152" s="2" t="inlineStr">
        <is>
          <t/>
        </is>
      </c>
      <c r="CS152" t="inlineStr">
        <is>
          <t/>
        </is>
      </c>
      <c r="CT152" s="2" t="inlineStr">
        <is>
          <t>viktigt projekt av gemensamt europeiskt intresse</t>
        </is>
      </c>
      <c r="CU152" s="2" t="inlineStr">
        <is>
          <t>3</t>
        </is>
      </c>
      <c r="CV152" s="2" t="inlineStr">
        <is>
          <t/>
        </is>
      </c>
      <c r="CW152" t="inlineStr">
        <is>
          <t/>
        </is>
      </c>
    </row>
    <row r="153">
      <c r="A153" s="1" t="str">
        <f>HYPERLINK("https://iate.europa.eu/entry/result/3639047/all", "3639047")</f>
        <v>3639047</v>
      </c>
      <c r="B153" t="inlineStr">
        <is>
          <t>ENERGY;TRADE</t>
        </is>
      </c>
      <c r="C153" t="inlineStr">
        <is>
          <t>ENERGY|energy policy|energy policy|energy audit|energy production;TRADE|distributive trades|distributive trades|wholesale trade</t>
        </is>
      </c>
      <c r="D153" t="inlineStr">
        <is>
          <t>yes</t>
        </is>
      </c>
      <c r="E153" t="inlineStr">
        <is>
          <t/>
        </is>
      </c>
      <c r="F153" t="inlineStr">
        <is>
          <t/>
        </is>
      </c>
      <c r="G153" t="inlineStr">
        <is>
          <t/>
        </is>
      </c>
      <c r="H153" t="inlineStr">
        <is>
          <t/>
        </is>
      </c>
      <c r="I153" t="inlineStr">
        <is>
          <t/>
        </is>
      </c>
      <c r="J153" s="2" t="inlineStr">
        <is>
          <t>organizované tržní místo</t>
        </is>
      </c>
      <c r="K153" s="2" t="inlineStr">
        <is>
          <t>3</t>
        </is>
      </c>
      <c r="L153" s="2" t="inlineStr">
        <is>
          <t/>
        </is>
      </c>
      <c r="M153" t="inlineStr">
        <is>
          <t>mnohostranný systém, který sdružuje nebo usnadňuje sdružování početných 
zájmů třetích osob na nákupu či prodeji velkoobchodních energetických 
produktů způsobem, který vede k uzavření smlouvy, nebo jakýkoli jiný 
systém nebo zařízení, ve kterém početné zájmy třetích osob na nákupu či 
prodeji velkoobchodních energetických produktů na sebe mohou vzájemně 
působit způsobem, který vede k uzavření smlouvy</t>
        </is>
      </c>
      <c r="N153" t="inlineStr">
        <is>
          <t/>
        </is>
      </c>
      <c r="O153" t="inlineStr">
        <is>
          <t/>
        </is>
      </c>
      <c r="P153" t="inlineStr">
        <is>
          <t/>
        </is>
      </c>
      <c r="Q153" t="inlineStr">
        <is>
          <t/>
        </is>
      </c>
      <c r="R153" t="inlineStr">
        <is>
          <t/>
        </is>
      </c>
      <c r="S153" t="inlineStr">
        <is>
          <t/>
        </is>
      </c>
      <c r="T153" t="inlineStr">
        <is>
          <t/>
        </is>
      </c>
      <c r="U153" t="inlineStr">
        <is>
          <t/>
        </is>
      </c>
      <c r="V153" t="inlineStr">
        <is>
          <t/>
        </is>
      </c>
      <c r="W153" t="inlineStr">
        <is>
          <t/>
        </is>
      </c>
      <c r="X153" t="inlineStr">
        <is>
          <t/>
        </is>
      </c>
      <c r="Y153" t="inlineStr">
        <is>
          <t/>
        </is>
      </c>
      <c r="Z153" s="2" t="inlineStr">
        <is>
          <t>organised market place|
OMP</t>
        </is>
      </c>
      <c r="AA153" s="2" t="inlineStr">
        <is>
          <t>3|
3</t>
        </is>
      </c>
      <c r="AB153" s="2" t="inlineStr">
        <is>
          <t xml:space="preserve">|
</t>
        </is>
      </c>
      <c r="AC153" t="inlineStr">
        <is>
          <t>an energy exchange, an energy broker, an energy capacity platform or any other &lt;a href="https://iate.europa.eu/entry/result/3639045/en" target="_blank"&gt;person professionally arranging or executing transactions&lt;/a&gt;, including shared order book providers but excluding purely bilateral trading where two natural persons enter into each trade on their own account</t>
        </is>
      </c>
      <c r="AD153" t="inlineStr">
        <is>
          <t/>
        </is>
      </c>
      <c r="AE153" t="inlineStr">
        <is>
          <t/>
        </is>
      </c>
      <c r="AF153" t="inlineStr">
        <is>
          <t/>
        </is>
      </c>
      <c r="AG153" t="inlineStr">
        <is>
          <t/>
        </is>
      </c>
      <c r="AH153" s="2" t="inlineStr">
        <is>
          <t>organiseeritud turg</t>
        </is>
      </c>
      <c r="AI153" s="2" t="inlineStr">
        <is>
          <t>3</t>
        </is>
      </c>
      <c r="AJ153" s="2" t="inlineStr">
        <is>
          <t/>
        </is>
      </c>
      <c r="AK153" t="inlineStr">
        <is>
          <t/>
        </is>
      </c>
      <c r="AL153" t="inlineStr">
        <is>
          <t/>
        </is>
      </c>
      <c r="AM153" t="inlineStr">
        <is>
          <t/>
        </is>
      </c>
      <c r="AN153" t="inlineStr">
        <is>
          <t/>
        </is>
      </c>
      <c r="AO153" t="inlineStr">
        <is>
          <t/>
        </is>
      </c>
      <c r="AP153" t="inlineStr">
        <is>
          <t/>
        </is>
      </c>
      <c r="AQ153" t="inlineStr">
        <is>
          <t/>
        </is>
      </c>
      <c r="AR153" t="inlineStr">
        <is>
          <t/>
        </is>
      </c>
      <c r="AS153" t="inlineStr">
        <is>
          <t/>
        </is>
      </c>
      <c r="AT153" t="inlineStr">
        <is>
          <t/>
        </is>
      </c>
      <c r="AU153" t="inlineStr">
        <is>
          <t/>
        </is>
      </c>
      <c r="AV153" t="inlineStr">
        <is>
          <t/>
        </is>
      </c>
      <c r="AW153" t="inlineStr">
        <is>
          <t/>
        </is>
      </c>
      <c r="AX153" t="inlineStr">
        <is>
          <t/>
        </is>
      </c>
      <c r="AY153" t="inlineStr">
        <is>
          <t/>
        </is>
      </c>
      <c r="AZ153" t="inlineStr">
        <is>
          <t/>
        </is>
      </c>
      <c r="BA153" t="inlineStr">
        <is>
          <t/>
        </is>
      </c>
      <c r="BB153" t="inlineStr">
        <is>
          <t/>
        </is>
      </c>
      <c r="BC153" t="inlineStr">
        <is>
          <t/>
        </is>
      </c>
      <c r="BD153" t="inlineStr">
        <is>
          <t/>
        </is>
      </c>
      <c r="BE153" t="inlineStr">
        <is>
          <t/>
        </is>
      </c>
      <c r="BF153" s="2" t="inlineStr">
        <is>
          <t>mercato organizzato</t>
        </is>
      </c>
      <c r="BG153" s="2" t="inlineStr">
        <is>
          <t>3</t>
        </is>
      </c>
      <c r="BH153" s="2" t="inlineStr">
        <is>
          <t/>
        </is>
      </c>
      <c r="BI153" t="inlineStr">
        <is>
          <t>borsa dell'energia, broker dell'energia, piattaforma di capacità energetica o qualunque altra &lt;a href="https://iate.europa.eu/entry/result/3639045/it" target="_blank"&gt;persona che predispone o esegue operazioni a titolo professionale&lt;/a&gt;, compresi i fornitori di book comuni di negoziazione, ma escluse le negoziazioni puramente bilaterali in cui due persone fisiche effettuano ciascuna negoziazione per proprio conto</t>
        </is>
      </c>
      <c r="BJ153" s="2" t="inlineStr">
        <is>
          <t>organizuotos rinkos sistema|
organizuota rinka</t>
        </is>
      </c>
      <c r="BK153" s="2" t="inlineStr">
        <is>
          <t>3|
3</t>
        </is>
      </c>
      <c r="BL153" s="2" t="inlineStr">
        <is>
          <t xml:space="preserve">|
</t>
        </is>
      </c>
      <c r="BM153" t="inlineStr">
        <is>
          <t/>
        </is>
      </c>
      <c r="BN153" t="inlineStr">
        <is>
          <t/>
        </is>
      </c>
      <c r="BO153" t="inlineStr">
        <is>
          <t/>
        </is>
      </c>
      <c r="BP153" t="inlineStr">
        <is>
          <t/>
        </is>
      </c>
      <c r="BQ153" t="inlineStr">
        <is>
          <t/>
        </is>
      </c>
      <c r="BR153" s="2" t="inlineStr">
        <is>
          <t>suq organizzat</t>
        </is>
      </c>
      <c r="BS153" s="2" t="inlineStr">
        <is>
          <t>3</t>
        </is>
      </c>
      <c r="BT153" s="2" t="inlineStr">
        <is>
          <t/>
        </is>
      </c>
      <c r="BU153" t="inlineStr">
        <is>
          <t>sistema multilaterali li ġġib flimkien, jew tiffaċiliata li jinġiebu flimkien, interessi multipli ta' xiri u bejgħ ta' partijiet terzi, fil-prodotti tal-enerġija bl-ingrossa b'mod li jwassal biex isir kuntratt, jew kull sistema jew faċilità oħra fejn l-interessi ta' partijiet terzi multipli fix-xiri u fil-bejgħ ta' prodotti tal-enerġija bl-ingrossa jistgħu jaġixxu b'mod reċiproku li jwassal biex isir kuntratt</t>
        </is>
      </c>
      <c r="BV153" t="inlineStr">
        <is>
          <t/>
        </is>
      </c>
      <c r="BW153" t="inlineStr">
        <is>
          <t/>
        </is>
      </c>
      <c r="BX153" t="inlineStr">
        <is>
          <t/>
        </is>
      </c>
      <c r="BY153" t="inlineStr">
        <is>
          <t/>
        </is>
      </c>
      <c r="BZ153" s="2" t="inlineStr">
        <is>
          <t>zorganizowana platforma obrotu</t>
        </is>
      </c>
      <c r="CA153" s="2" t="inlineStr">
        <is>
          <t>3</t>
        </is>
      </c>
      <c r="CB153" s="2" t="inlineStr">
        <is>
          <t/>
        </is>
      </c>
      <c r="CC153" t="inlineStr">
        <is>
          <t/>
        </is>
      </c>
      <c r="CD153" s="2" t="inlineStr">
        <is>
          <t>mercado organizado</t>
        </is>
      </c>
      <c r="CE153" s="2" t="inlineStr">
        <is>
          <t>3</t>
        </is>
      </c>
      <c r="CF153" s="2" t="inlineStr">
        <is>
          <t/>
        </is>
      </c>
      <c r="CG153" t="inlineStr">
        <is>
          <t/>
        </is>
      </c>
      <c r="CH153" s="2" t="inlineStr">
        <is>
          <t>piață organizată</t>
        </is>
      </c>
      <c r="CI153" s="2" t="inlineStr">
        <is>
          <t>3</t>
        </is>
      </c>
      <c r="CJ153" s="2" t="inlineStr">
        <is>
          <t/>
        </is>
      </c>
      <c r="CK153" t="inlineStr">
        <is>
          <t/>
        </is>
      </c>
      <c r="CL153" s="2" t="inlineStr">
        <is>
          <t>organizované miesto obchodovania|
organizovaný trh</t>
        </is>
      </c>
      <c r="CM153" s="2" t="inlineStr">
        <is>
          <t>3|
3</t>
        </is>
      </c>
      <c r="CN153" s="2" t="inlineStr">
        <is>
          <t xml:space="preserve">|
</t>
        </is>
      </c>
      <c r="CO153" t="inlineStr">
        <is>
          <t>mnohostranný systém, ktorý spája alebo uľahčuje spájanie záujmov viacerých tretích strán nakupovať a predávať veľkoobchodné energetické produkty spôsobom vedúcim k uzavretiu zmluvy; alebo akýkoľvek iný systém alebo nástroj, v rámci ktorého sa záujmy viacerých tretích strán nakupovať a predávať veľkoobchodné energetické produkty môžu spájať tak, aby to viedlo k uzavretiu zmluvy</t>
        </is>
      </c>
      <c r="CP153" t="inlineStr">
        <is>
          <t/>
        </is>
      </c>
      <c r="CQ153" t="inlineStr">
        <is>
          <t/>
        </is>
      </c>
      <c r="CR153" t="inlineStr">
        <is>
          <t/>
        </is>
      </c>
      <c r="CS153" t="inlineStr">
        <is>
          <t/>
        </is>
      </c>
      <c r="CT153" s="2" t="inlineStr">
        <is>
          <t>organiserad marknad|
OPM|
organiserad marknadsplats</t>
        </is>
      </c>
      <c r="CU153" s="2" t="inlineStr">
        <is>
          <t>3|
3|
3</t>
        </is>
      </c>
      <c r="CV153" s="2" t="inlineStr">
        <is>
          <t xml:space="preserve">|
|
</t>
        </is>
      </c>
      <c r="CW153" t="inlineStr">
        <is>
          <t>energibörs, energimäklare, energikapacitetsplattform eller annan person som yrkesmässigt arrangerar eller genomför transaktioner, vilket även omfattar tillhandahållare av gemensamma orderböcker men inte rent bilateral handel där två fysiska personer bedriver handel för egen räkning</t>
        </is>
      </c>
    </row>
    <row r="154">
      <c r="A154" s="1" t="str">
        <f>HYPERLINK("https://iate.europa.eu/entry/result/3511924/all", "3511924")</f>
        <v>3511924</v>
      </c>
      <c r="B154" t="inlineStr">
        <is>
          <t>FINANCE;TRADE</t>
        </is>
      </c>
      <c r="C154" t="inlineStr">
        <is>
          <t>FINANCE|financing and investment;TRADE|trade|trading operation;TRADE|distributive trades|distributive trades|wholesale trade</t>
        </is>
      </c>
      <c r="D154" t="inlineStr">
        <is>
          <t>yes</t>
        </is>
      </c>
      <c r="E154" t="inlineStr">
        <is>
          <t/>
        </is>
      </c>
      <c r="F154" s="2" t="inlineStr">
        <is>
          <t>алгоритмична търговия</t>
        </is>
      </c>
      <c r="G154" s="2" t="inlineStr">
        <is>
          <t>3</t>
        </is>
      </c>
      <c r="H154" s="2" t="inlineStr">
        <is>
          <t/>
        </is>
      </c>
      <c r="I154" t="inlineStr">
        <is>
          <t>Използването на компютри и математически модели за вземането на решения относно момента, цената и количеството на офертите за купуване или продаване на финансови инструменти.</t>
        </is>
      </c>
      <c r="J154" s="2" t="inlineStr">
        <is>
          <t>algoritmické obchodování</t>
        </is>
      </c>
      <c r="K154" s="2" t="inlineStr">
        <is>
          <t>3</t>
        </is>
      </c>
      <c r="L154" s="2" t="inlineStr">
        <is>
          <t/>
        </is>
      </c>
      <c r="M154" t="inlineStr">
        <is>
          <t>obchodování s finančními nástroji, kdy počítačový algoritmus automaticky
 určuje jednotlivé charakteristiky pokynů, jako například zda dát pokyn,
 načasování, cenu nebo množství pokynů nebo jak nakládat s pokynem po 
jeho podání s omezeným lidským zásahem nebo bez něj</t>
        </is>
      </c>
      <c r="N154" s="2" t="inlineStr">
        <is>
          <t>algoritmisk handel</t>
        </is>
      </c>
      <c r="O154" s="2" t="inlineStr">
        <is>
          <t>4</t>
        </is>
      </c>
      <c r="P154" s="2" t="inlineStr">
        <is>
          <t/>
        </is>
      </c>
      <c r="Q154" t="inlineStr">
        <is>
          <t>"Algoritmisk handel er handel der eksekveres på baggrund af finansielt software, der bruger intelligente matematiske modeller som beslutningsstyrende enheder. På baggrund heraf beslutter systemet ud fra enten korte, medium eller langsigtede investeringsstrategier og nyheder, hvad der skal handles."</t>
        </is>
      </c>
      <c r="R154" s="2" t="inlineStr">
        <is>
          <t>automatisierter Handel|
algorithmischer Handel</t>
        </is>
      </c>
      <c r="S154" s="2" t="inlineStr">
        <is>
          <t>3|
3</t>
        </is>
      </c>
      <c r="T154" s="2" t="inlineStr">
        <is>
          <t xml:space="preserve">|
</t>
        </is>
      </c>
      <c r="U154" t="inlineStr">
        <is>
          <t>automatischer Handel von Wertpapieren durch Computerprogramme, die dazu genutzt werden, Kauf- und Verkaufsbefehle (Orders) auf elektronischem Wege an die Börse zu leiten</t>
        </is>
      </c>
      <c r="V154" s="2" t="inlineStr">
        <is>
          <t>μαύρο κουτί|
αυτοματοποιημένη συναλλαγή|
αλγοριθμική συναλλαγή</t>
        </is>
      </c>
      <c r="W154" s="2" t="inlineStr">
        <is>
          <t>3|
3|
3</t>
        </is>
      </c>
      <c r="X154" s="2" t="inlineStr">
        <is>
          <t xml:space="preserve">|
|
</t>
        </is>
      </c>
      <c r="Y154" t="inlineStr">
        <is>
          <t>οι συναλλαγές σε χρηματοπιστωτικά μέσα, όπου ένας αλγόριθμος υπολογιστή καθορίζει αυτόματα επιμέρους παραμέτρους εντολών, όπως π.χ. την απόφαση για την εισαγωγή της εντολής, τον χρόνο, την τιμή ή την ποσότητα της εντολής ή τον τρόπο διαχείρισης της εντολής μετά την εισαγωγή της, με ελάχιστη ή καμία ανθρώπινη παρέμβαση και δεν περιλαμβάνει συστήματα που χρησιμοποιούνται μόνο για τους σκοπούς της δρομολόγησης εντολών σε έναν ή περισσότερους τόπους διαπραγμάτευσης ή για την επεξεργασία εντολών που δεν καθορίζουν παραμέτρους για την εκτέλεσή τους, ή για την επιβεβαίωση εντολών ή τη μετασυναλλακτική επεξεργασία των συναλλαγών που εκτελέστηκαν</t>
        </is>
      </c>
      <c r="Z154" s="2" t="inlineStr">
        <is>
          <t>black box trading|
algorithmic trading|
algo trading|
algo-trading|
automated trading</t>
        </is>
      </c>
      <c r="AA154" s="2" t="inlineStr">
        <is>
          <t>3|
3|
3|
1|
1</t>
        </is>
      </c>
      <c r="AB154" s="2" t="inlineStr">
        <is>
          <t>|
preferred|
|
|
obsolete</t>
        </is>
      </c>
      <c r="AC154" t="inlineStr">
        <is>
          <t>trading in financial instruments and/or in in wholesale energy products where a computer algorithm automatically determines individual parameters of orders such as whether to initiate the order, the timing, price or quantity of the order or how to manage the order after its submission, with limited or no human intervention</t>
        </is>
      </c>
      <c r="AD154" s="2" t="inlineStr">
        <is>
          <t>negociación algorítmica</t>
        </is>
      </c>
      <c r="AE154" s="2" t="inlineStr">
        <is>
          <t>3</t>
        </is>
      </c>
      <c r="AF154" s="2" t="inlineStr">
        <is>
          <t/>
        </is>
      </c>
      <c r="AG154" t="inlineStr">
        <is>
          <t>En el ámbito de los mercados de instrumentos financieros, negociación en la que un algoritmo informatizado determina automáticamente los aspectos de una orden sin ninguna o muy poca intervención humana. La negociación de alta frecuencia &lt;a href="/entry/result/3529133/all" id="ENTRY_TO_ENTRY_CONVERTER" target="_blank"&gt;IATE:3529133&lt;/a&gt; constituye una subcategoría de la negociación algorítmica.</t>
        </is>
      </c>
      <c r="AH154" s="2" t="inlineStr">
        <is>
          <t>algoritmkauplemine</t>
        </is>
      </c>
      <c r="AI154" s="2" t="inlineStr">
        <is>
          <t>3</t>
        </is>
      </c>
      <c r="AJ154" s="2" t="inlineStr">
        <is>
          <t/>
        </is>
      </c>
      <c r="AK154" t="inlineStr">
        <is>
          <t>kauplemine finantsinstrumentidega ja/või energia hulgimüügitoodetega, nii et arvuti algoritm määrab vähese inimsekkumisega või ilma inimsekkumiseta automaatselt kindlaks korralduste konkreetsed parameetrid, näiteks selle, kas käivitada korraldus või mitte, samuti ajastuse, korralduse hinna või mahu või selle, kuidas hallata korraldust pärast selle esitamist</t>
        </is>
      </c>
      <c r="AL154" s="2" t="inlineStr">
        <is>
          <t>algoritminen kaupankäynti|
automaattinen kaupankäynti|
algoritmikauppa</t>
        </is>
      </c>
      <c r="AM154" s="2" t="inlineStr">
        <is>
          <t>3|
3|
3</t>
        </is>
      </c>
      <c r="AN154" s="2" t="inlineStr">
        <is>
          <t xml:space="preserve">|
|
</t>
        </is>
      </c>
      <c r="AO154" t="inlineStr">
        <is>
          <t>rahoitusvälineillä tapahtuva kaupankäynti, jossa tietokonealgoritmi määrittää automaattisesti toimeksiantojen yksittäiset parametrit, kuten toimeksiannon käynnistämisen, ajoituksen, hinnan ja määrän sekä toimeksiantojen hoidon niiden jättämisen jälkeen siten, että ihmisen työpanosta tarvitaan vain vähän tai ei lainkaan; tähän eivät kuulu järjestelmät, joita käytetään ainoastaan toimeksiantojen reitittämiseen yhteen tai useampaan kauppapaikkaan, sellaiseen toimeksiantojen käsittelyyn, johon ei sisälly kaupankäynnin parametrien määritystä, toimeksiantojen vahvistamiseen tai kaupan jälkeiseen toteutettujen liiketoimien käsittelyyn</t>
        </is>
      </c>
      <c r="AP154" s="2" t="inlineStr">
        <is>
          <t>trading automatique|
négociation algorithmique|
trading automatisé|
trading algorithmique</t>
        </is>
      </c>
      <c r="AQ154" s="2" t="inlineStr">
        <is>
          <t>3|
3|
3|
3</t>
        </is>
      </c>
      <c r="AR154" s="2" t="inlineStr">
        <is>
          <t>admitted|
admitted|
admitted|
preferred</t>
        </is>
      </c>
      <c r="AS154" t="inlineStr">
        <is>
          <t>système de négociation par ordinateur orienté vers l’optimisation de l’exécution d’importants ordres d’achat ou de vente de valeurs ou de dérivés</t>
        </is>
      </c>
      <c r="AT154" s="2" t="inlineStr">
        <is>
          <t>trádáil algartamach</t>
        </is>
      </c>
      <c r="AU154" s="2" t="inlineStr">
        <is>
          <t>3</t>
        </is>
      </c>
      <c r="AV154" s="2" t="inlineStr">
        <is>
          <t/>
        </is>
      </c>
      <c r="AW154" t="inlineStr">
        <is>
          <t/>
        </is>
      </c>
      <c r="AX154" s="2" t="inlineStr">
        <is>
          <t>algoritamsko trgovanje|
automatizirano trgovanje</t>
        </is>
      </c>
      <c r="AY154" s="2" t="inlineStr">
        <is>
          <t>3|
3</t>
        </is>
      </c>
      <c r="AZ154" s="2" t="inlineStr">
        <is>
          <t xml:space="preserve">|
</t>
        </is>
      </c>
      <c r="BA154" t="inlineStr">
        <is>
          <t>trgovanje financijskim instrumentima u kojem računalni algoritam automatski određuje pojedinačne parametre naloga, npr. treba li postaviti početne uvjete za nalog, trenutak zadavanja naloga, cijena ili količina u nalogu ili kako upravljati nalogom nakon njegovog zadavanja, uz ograničenu ljudsku intervenciju ili bez nje</t>
        </is>
      </c>
      <c r="BB154" s="2" t="inlineStr">
        <is>
          <t>algoritmikus kereskedés|
automatizált kereskedés</t>
        </is>
      </c>
      <c r="BC154" s="2" t="inlineStr">
        <is>
          <t>4|
4</t>
        </is>
      </c>
      <c r="BD154" s="2" t="inlineStr">
        <is>
          <t xml:space="preserve">|
</t>
        </is>
      </c>
      <c r="BE154" t="inlineStr">
        <is>
          <t>Olyan kereskedési forma, amelynél a befektetésekről egy speciális szoftver dönt, amelyik képes az általa használt piacok változásait értelmezni, és a mozgások alapján a forduló- vagy kritikus pontokon a pozíciókat módosítani.</t>
        </is>
      </c>
      <c r="BF154" s="2" t="inlineStr">
        <is>
          <t>negoziazione algoritmica|
trading algoritmico|
negoziazione automatica</t>
        </is>
      </c>
      <c r="BG154" s="2" t="inlineStr">
        <is>
          <t>4|
3|
3</t>
        </is>
      </c>
      <c r="BH154" s="2" t="inlineStr">
        <is>
          <t xml:space="preserve">|
|
</t>
        </is>
      </c>
      <c r="BI154" t="inlineStr">
        <is>
          <t>negoziazione di strumenti finanziari in cui un algoritmo informatizzato determina automaticamente i parametri individuali degli ordini, come ad esempio se avviare l’ordine, i tempi, il prezzo o la quantità dell’ordine o come gestire l’ordine dopo la sua presentazione, con intervento umano minimo o nullo</t>
        </is>
      </c>
      <c r="BJ154" s="2" t="inlineStr">
        <is>
          <t>algoritminė prekyba</t>
        </is>
      </c>
      <c r="BK154" s="2" t="inlineStr">
        <is>
          <t>3</t>
        </is>
      </c>
      <c r="BL154" s="2" t="inlineStr">
        <is>
          <t/>
        </is>
      </c>
      <c r="BM154" t="inlineStr">
        <is>
          <t>prekyba finansinėmis priemonėmis ir (ar) didmeniniais energetikos produktais, kai kompiuteriniu algoritmu automatiškai nustatomi atskiri pavedimų parametrai, o žmogaus įsikišimas yra ribotas</t>
        </is>
      </c>
      <c r="BN154" s="2" t="inlineStr">
        <is>
          <t>algoritmiskā tirdzniecība</t>
        </is>
      </c>
      <c r="BO154" s="2" t="inlineStr">
        <is>
          <t>3</t>
        </is>
      </c>
      <c r="BP154" s="2" t="inlineStr">
        <is>
          <t/>
        </is>
      </c>
      <c r="BQ154" t="inlineStr">
        <is>
          <t>finanšu instrumentu tirdzniecība, kurā datora algoritms automātiski nosaka rīkojumu individuālos parametrus, piemēram, vai sākt izpildīt rīkojumu, rīkojuma izpildes termiņu, rīkojuma cenu vai apjomu vai rīkojuma pārvaldību pēc tā iesniegšanas, ar minimālu cilvēka līdzdalību vai bez tās, un neietver sistēmas, kas tiek izmantotas tikai, lai novirzītu rīkojumus uz vienu vai vairākām tirdzniecības vietām vai apstrādātu rīkojumus, attiecībā uz kuriem nav nepieciešama nekādu tirdzniecības parametru noteikšana vai rīkojumu apstiprināšana, vai veikto darījumu apstrāde pēc tirdzniecības</t>
        </is>
      </c>
      <c r="BR154" s="2" t="inlineStr">
        <is>
          <t>negozjar awtomatizzat|
negozjar algoritmiku</t>
        </is>
      </c>
      <c r="BS154" s="2" t="inlineStr">
        <is>
          <t>3|
3</t>
        </is>
      </c>
      <c r="BT154" s="2" t="inlineStr">
        <is>
          <t xml:space="preserve">|
</t>
        </is>
      </c>
      <c r="BU154" t="inlineStr">
        <is>
          <t>tip ta' negozjar bi strumenti finanzjarji fejn algoritmu ta’ kompjuter awtomatikament jiddetermina parametri ta’ ordnijiet bħal jekk għandhiex tinbeda l-ordni, it-twaqqit, il-prezz jew il-kwantità tal-ordni jew kif għandha tiġi mmaniġġjata l-ordni wara s-sottomissjoni tagħha, bi ftit jew mingħajr intervent uman</t>
        </is>
      </c>
      <c r="BV154" s="2" t="inlineStr">
        <is>
          <t>algoritmische handel</t>
        </is>
      </c>
      <c r="BW154" s="2" t="inlineStr">
        <is>
          <t>3</t>
        </is>
      </c>
      <c r="BX154" s="2" t="inlineStr">
        <is>
          <t/>
        </is>
      </c>
      <c r="BY154" t="inlineStr">
        <is>
          <t>handel in financiële instrumenten waarbij een computeralgoritme automatisch individuele parameters van orders bepaalt, onder meer of het order moet worden geïnitieerd, het tijdstip, de prijs of de omvang van het order, of hoe het order nadat het is ingevoerd, moet worden beheerd, met weinig of geen menselijk ingrijpen</t>
        </is>
      </c>
      <c r="BZ154" s="2" t="inlineStr">
        <is>
          <t>handel algorytmiczny</t>
        </is>
      </c>
      <c r="CA154" s="2" t="inlineStr">
        <is>
          <t>3</t>
        </is>
      </c>
      <c r="CB154" s="2" t="inlineStr">
        <is>
          <t/>
        </is>
      </c>
      <c r="CC154" t="inlineStr">
        <is>
          <t>nabywanie lub zbywanie instrumentów finansowych przy pomocy algorytmu komputerowego, automatycznie ustalającego indywidualne parametry zleceń nabycia lub zbycia tych instrumentów</t>
        </is>
      </c>
      <c r="CD154" s="2" t="inlineStr">
        <is>
          <t>negociação algorítmica</t>
        </is>
      </c>
      <c r="CE154" s="2" t="inlineStr">
        <is>
          <t>3</t>
        </is>
      </c>
      <c r="CF154" s="2" t="inlineStr">
        <is>
          <t/>
        </is>
      </c>
      <c r="CG154" t="inlineStr">
        <is>
          <t>Sistema automático de geração de ordens, que, com base em modelos matemáticos, identifica oportunidades no mercado e gera automaticamente as ordens.</t>
        </is>
      </c>
      <c r="CH154" s="2" t="inlineStr">
        <is>
          <t>tranzacționare algoritmică</t>
        </is>
      </c>
      <c r="CI154" s="2" t="inlineStr">
        <is>
          <t>3</t>
        </is>
      </c>
      <c r="CJ154" s="2" t="inlineStr">
        <is>
          <t/>
        </is>
      </c>
      <c r="CK154" t="inlineStr">
        <is>
          <t>tranzacționare de instrumente financiare pe baza unui algoritm computerizat</t>
        </is>
      </c>
      <c r="CL154" s="2" t="inlineStr">
        <is>
          <t>algoritmické obchodovanie|
automatizované obchodovanie</t>
        </is>
      </c>
      <c r="CM154" s="2" t="inlineStr">
        <is>
          <t>3|
3</t>
        </is>
      </c>
      <c r="CN154" s="2" t="inlineStr">
        <is>
          <t xml:space="preserve">|
</t>
        </is>
      </c>
      <c r="CO154" t="inlineStr">
        <is>
          <t>obchodovanie s finančnými nástrojmi, pri ktorom počítačový algoritmus automaticky stanovuje individuálne parametre pokynov, napríklad parameter, či iniciovať pokyn, načasovanie, cenu alebo množstvo daného pokynu alebo parameter, ako riadiť pokyn po jeho predložení, s obmedzeným alebo žiadnym zásahom človeka</t>
        </is>
      </c>
      <c r="CP154" s="2" t="inlineStr">
        <is>
          <t>algoritemsko trgovanje</t>
        </is>
      </c>
      <c r="CQ154" s="2" t="inlineStr">
        <is>
          <t>3</t>
        </is>
      </c>
      <c r="CR154" s="2" t="inlineStr">
        <is>
          <t/>
        </is>
      </c>
      <c r="CS154" t="inlineStr">
        <is>
          <t>trgovanje s finančnimi instrumenti, pri katerem računalniški algoritem samodejno določa posamezne parametre naročil, kot so ali naj se naročilo začne izvrševati, čas izvršitve naročila, cena ali količina naročila ali kako upravljati naročilo po prejemu, z omejenim človeškim posredovanjem ali brez njega, in ne vključuje nobenega sistema, ki se uporablja samo za usmerjanje naročil na eno ali več mest trgovanja ali za obdelavo naročil, pri katerih ni določenih parametrov trgovanja, ali za potrjevanje naročil ali obdelavo izvršenih poslov po trgovanju</t>
        </is>
      </c>
      <c r="CT154" s="2" t="inlineStr">
        <is>
          <t>algoritmisk handel</t>
        </is>
      </c>
      <c r="CU154" s="2" t="inlineStr">
        <is>
          <t>3</t>
        </is>
      </c>
      <c r="CV154" s="2" t="inlineStr">
        <is>
          <t/>
        </is>
      </c>
      <c r="CW154" t="inlineStr">
        <is>
          <t/>
        </is>
      </c>
    </row>
    <row r="155">
      <c r="A155" s="1" t="str">
        <f>HYPERLINK("https://iate.europa.eu/entry/result/46337/all", "46337")</f>
        <v>46337</v>
      </c>
      <c r="B155" t="inlineStr">
        <is>
          <t>TRADE;ENVIRONMENT;ENERGY</t>
        </is>
      </c>
      <c r="C155" t="inlineStr">
        <is>
          <t>TRADE|trade policy|market;ENVIRONMENT|environmental policy;ENERGY</t>
        </is>
      </c>
      <c r="D155" t="inlineStr">
        <is>
          <t>yes</t>
        </is>
      </c>
      <c r="E155" t="inlineStr">
        <is>
          <t/>
        </is>
      </c>
      <c r="F155" s="2" t="inlineStr">
        <is>
          <t>енергиен пазар</t>
        </is>
      </c>
      <c r="G155" s="2" t="inlineStr">
        <is>
          <t>3</t>
        </is>
      </c>
      <c r="H155" s="2" t="inlineStr">
        <is>
          <t/>
        </is>
      </c>
      <c r="I155" t="inlineStr">
        <is>
          <t>търговията и движението на енергийните източници, третирани като стока (например изкопаеми горива, електроенергия или слънчева радиация)</t>
        </is>
      </c>
      <c r="J155" s="2" t="inlineStr">
        <is>
          <t>trh s energií</t>
        </is>
      </c>
      <c r="K155" s="2" t="inlineStr">
        <is>
          <t>3</t>
        </is>
      </c>
      <c r="L155" s="2" t="inlineStr">
        <is>
          <t/>
        </is>
      </c>
      <c r="M155" t="inlineStr">
        <is>
          <t>obchodování s energií nebo dodávky energie coby komodity (např. elektřiny nebo fosilních paliv)</t>
        </is>
      </c>
      <c r="N155" s="2" t="inlineStr">
        <is>
          <t>energimarked</t>
        </is>
      </c>
      <c r="O155" s="2" t="inlineStr">
        <is>
          <t>3</t>
        </is>
      </c>
      <c r="P155" s="2" t="inlineStr">
        <is>
          <t/>
        </is>
      </c>
      <c r="Q155" t="inlineStr">
        <is>
          <t>fysisk eller imaginært sted for handel med eller forsyning af energi behandlet som vare, f.eks. el eller fossilt brændsel</t>
        </is>
      </c>
      <c r="R155" s="2" t="inlineStr">
        <is>
          <t>Energiemarkt</t>
        </is>
      </c>
      <c r="S155" s="2" t="inlineStr">
        <is>
          <t>3</t>
        </is>
      </c>
      <c r="T155" s="2" t="inlineStr">
        <is>
          <t/>
        </is>
      </c>
      <c r="U155" t="inlineStr">
        <is>
          <t>Markt, der die Versorgung von Bevölkerung und Industrie mit Strom und Gas durch Energieversorgungsunternehmen regelt</t>
        </is>
      </c>
      <c r="V155" s="2" t="inlineStr">
        <is>
          <t>αγορά ενέργειας</t>
        </is>
      </c>
      <c r="W155" s="2" t="inlineStr">
        <is>
          <t>3</t>
        </is>
      </c>
      <c r="X155" s="2" t="inlineStr">
        <is>
          <t/>
        </is>
      </c>
      <c r="Y155" t="inlineStr">
        <is>
          <t/>
        </is>
      </c>
      <c r="Z155" s="2" t="inlineStr">
        <is>
          <t>energy market</t>
        </is>
      </c>
      <c r="AA155" s="2" t="inlineStr">
        <is>
          <t>3</t>
        </is>
      </c>
      <c r="AB155" s="2" t="inlineStr">
        <is>
          <t/>
        </is>
      </c>
      <c r="AC155" t="inlineStr">
        <is>
          <t>trade or supply of energy treated as a commodity, such as electricity or fossil fuels</t>
        </is>
      </c>
      <c r="AD155" s="2" t="inlineStr">
        <is>
          <t>mercado de la energía</t>
        </is>
      </c>
      <c r="AE155" s="2" t="inlineStr">
        <is>
          <t>3</t>
        </is>
      </c>
      <c r="AF155" s="2" t="inlineStr">
        <is>
          <t/>
        </is>
      </c>
      <c r="AG155" t="inlineStr">
        <is>
          <t>Comercio o tráfico de fuentes de energía (como el combustible fósil, la electricidad o la radiación solar) tratadas como mercancías.</t>
        </is>
      </c>
      <c r="AH155" s="2" t="inlineStr">
        <is>
          <t>energiaturg</t>
        </is>
      </c>
      <c r="AI155" s="2" t="inlineStr">
        <is>
          <t>3</t>
        </is>
      </c>
      <c r="AJ155" s="2" t="inlineStr">
        <is>
          <t/>
        </is>
      </c>
      <c r="AK155" t="inlineStr">
        <is>
          <t>energiakandjate turg, mis hõlmab kaugkütet, küttepuitu, vedelkütuseid, gaasi, elektrit jms</t>
        </is>
      </c>
      <c r="AL155" s="2" t="inlineStr">
        <is>
          <t>energiamarkkinat</t>
        </is>
      </c>
      <c r="AM155" s="2" t="inlineStr">
        <is>
          <t>3</t>
        </is>
      </c>
      <c r="AN155" s="2" t="inlineStr">
        <is>
          <t/>
        </is>
      </c>
      <c r="AO155" t="inlineStr">
        <is>
          <t>hyödykkeenä kohdeltavan energian, kuten sähkön tai fossiilisten polttoaineiden, kauppa tai toimittaminen</t>
        </is>
      </c>
      <c r="AP155" s="2" t="inlineStr">
        <is>
          <t>marché de l'énergie</t>
        </is>
      </c>
      <c r="AQ155" s="2" t="inlineStr">
        <is>
          <t>3</t>
        </is>
      </c>
      <c r="AR155" s="2" t="inlineStr">
        <is>
          <t/>
        </is>
      </c>
      <c r="AS155" t="inlineStr">
        <is>
          <t>marché sur lequel s'échangent le gaz et l'électricité</t>
        </is>
      </c>
      <c r="AT155" s="2" t="inlineStr">
        <is>
          <t>margadh fuinnimh</t>
        </is>
      </c>
      <c r="AU155" s="2" t="inlineStr">
        <is>
          <t>3</t>
        </is>
      </c>
      <c r="AV155" s="2" t="inlineStr">
        <is>
          <t/>
        </is>
      </c>
      <c r="AW155" t="inlineStr">
        <is>
          <t/>
        </is>
      </c>
      <c r="AX155" s="2" t="inlineStr">
        <is>
          <t>energetsko tržište</t>
        </is>
      </c>
      <c r="AY155" s="2" t="inlineStr">
        <is>
          <t>3</t>
        </is>
      </c>
      <c r="AZ155" s="2" t="inlineStr">
        <is>
          <t/>
        </is>
      </c>
      <c r="BA155" t="inlineStr">
        <is>
          <t>trgovina ili opskrba energijom koja se tretira kao roba, poput električne energije ili fosilnih goriva</t>
        </is>
      </c>
      <c r="BB155" s="2" t="inlineStr">
        <is>
          <t>energiapiac</t>
        </is>
      </c>
      <c r="BC155" s="2" t="inlineStr">
        <is>
          <t>3</t>
        </is>
      </c>
      <c r="BD155" s="2" t="inlineStr">
        <is>
          <t/>
        </is>
      </c>
      <c r="BE155" t="inlineStr">
        <is>
          <t>energiatermékek – például a villamos energia és
a fosszilis tüzelőanyagok – kereskedelmének céljára szolgáló árutőzsde</t>
        </is>
      </c>
      <c r="BF155" s="2" t="inlineStr">
        <is>
          <t>mercato dell'energia</t>
        </is>
      </c>
      <c r="BG155" s="2" t="inlineStr">
        <is>
          <t>3</t>
        </is>
      </c>
      <c r="BH155" s="2" t="inlineStr">
        <is>
          <t/>
        </is>
      </c>
      <c r="BI155" t="inlineStr">
        <is>
          <t>sede delle transazioni aventi per oggetto la compravendita all’ingrosso di energia, considerato un bene, allo scopo di promuovere la competizione - basata su criteri di obiettività, neutralità e trasparenza - nelle attività di produzione e di compravendita di energia</t>
        </is>
      </c>
      <c r="BJ155" s="2" t="inlineStr">
        <is>
          <t>energijos rinka</t>
        </is>
      </c>
      <c r="BK155" s="2" t="inlineStr">
        <is>
          <t>3</t>
        </is>
      </c>
      <c r="BL155" s="2" t="inlineStr">
        <is>
          <t/>
        </is>
      </c>
      <c r="BM155" t="inlineStr">
        <is>
          <t/>
        </is>
      </c>
      <c r="BN155" s="2" t="inlineStr">
        <is>
          <t>enerģijas tirgus</t>
        </is>
      </c>
      <c r="BO155" s="2" t="inlineStr">
        <is>
          <t>3</t>
        </is>
      </c>
      <c r="BP155" s="2" t="inlineStr">
        <is>
          <t/>
        </is>
      </c>
      <c r="BQ155" t="inlineStr">
        <is>
          <t>tirgus, kurā
enerģija (piem., elektroenerģija vai fosilās degvielas) tiek uzskatīta par
preci un notiek enerģijas tirdzniecība un tās piegāde</t>
        </is>
      </c>
      <c r="BR155" s="2" t="inlineStr">
        <is>
          <t>suq tal-enerġija</t>
        </is>
      </c>
      <c r="BS155" s="2" t="inlineStr">
        <is>
          <t>3</t>
        </is>
      </c>
      <c r="BT155" s="2" t="inlineStr">
        <is>
          <t/>
        </is>
      </c>
      <c r="BU155" t="inlineStr">
        <is>
          <t>in-negozju jew il-kummerċ tal-enerġija, bħall-elettriku jew il-karburanti, trattata bħala kommodità</t>
        </is>
      </c>
      <c r="BV155" s="2" t="inlineStr">
        <is>
          <t>energiemarkt</t>
        </is>
      </c>
      <c r="BW155" s="2" t="inlineStr">
        <is>
          <t>3</t>
        </is>
      </c>
      <c r="BX155" s="2" t="inlineStr">
        <is>
          <t/>
        </is>
      </c>
      <c r="BY155" t="inlineStr">
        <is>
          <t>markt van het (ver)handelen van energie en de grondstoffen daarvoor</t>
        </is>
      </c>
      <c r="BZ155" s="2" t="inlineStr">
        <is>
          <t>rynek energii</t>
        </is>
      </c>
      <c r="CA155" s="2" t="inlineStr">
        <is>
          <t>3</t>
        </is>
      </c>
      <c r="CB155" s="2" t="inlineStr">
        <is>
          <t/>
        </is>
      </c>
      <c r="CC155" t="inlineStr">
        <is>
          <t>handel lub dostawa energii traktowanej jako towar, takiej jak energia elektryczna lub paliwa kopalne</t>
        </is>
      </c>
      <c r="CD155" s="2" t="inlineStr">
        <is>
          <t>mercado da energia|
mercado energético</t>
        </is>
      </c>
      <c r="CE155" s="2" t="inlineStr">
        <is>
          <t>3|
3</t>
        </is>
      </c>
      <c r="CF155" s="2" t="inlineStr">
        <is>
          <t xml:space="preserve">|
</t>
        </is>
      </c>
      <c r="CG155" t="inlineStr">
        <is>
          <t>Comércio ou transporte de recursos energéticos tratados como mercadoria (tal como combustíveis fósseis, eletricidade ou radiação solar).</t>
        </is>
      </c>
      <c r="CH155" s="2" t="inlineStr">
        <is>
          <t>piața energiei</t>
        </is>
      </c>
      <c r="CI155" s="2" t="inlineStr">
        <is>
          <t>3</t>
        </is>
      </c>
      <c r="CJ155" s="2" t="inlineStr">
        <is>
          <t/>
        </is>
      </c>
      <c r="CK155" t="inlineStr">
        <is>
          <t/>
        </is>
      </c>
      <c r="CL155" s="2" t="inlineStr">
        <is>
          <t>trh s energiou</t>
        </is>
      </c>
      <c r="CM155" s="2" t="inlineStr">
        <is>
          <t>3</t>
        </is>
      </c>
      <c r="CN155" s="2" t="inlineStr">
        <is>
          <t/>
        </is>
      </c>
      <c r="CO155" t="inlineStr">
        <is>
          <t>obchodovanie s energetickými zdrojmi, ktoré sa považujú za komodity (ako napr. fosílne palivo, elektrická energia alebo solárne žiarenie)</t>
        </is>
      </c>
      <c r="CP155" s="2" t="inlineStr">
        <is>
          <t>trg energije</t>
        </is>
      </c>
      <c r="CQ155" s="2" t="inlineStr">
        <is>
          <t>3</t>
        </is>
      </c>
      <c r="CR155" s="2" t="inlineStr">
        <is>
          <t/>
        </is>
      </c>
      <c r="CS155" t="inlineStr">
        <is>
          <t/>
        </is>
      </c>
      <c r="CT155" s="2" t="inlineStr">
        <is>
          <t>energimarknad</t>
        </is>
      </c>
      <c r="CU155" s="2" t="inlineStr">
        <is>
          <t>3</t>
        </is>
      </c>
      <c r="CV155" s="2" t="inlineStr">
        <is>
          <t/>
        </is>
      </c>
      <c r="CW155" t="inlineStr">
        <is>
          <t/>
        </is>
      </c>
    </row>
    <row r="156">
      <c r="A156" s="1" t="str">
        <f>HYPERLINK("https://iate.europa.eu/entry/result/1407671/all", "1407671")</f>
        <v>1407671</v>
      </c>
      <c r="B156" t="inlineStr">
        <is>
          <t>INDUSTRY</t>
        </is>
      </c>
      <c r="C156" t="inlineStr">
        <is>
          <t>INDUSTRY|electronics and electrical engineering</t>
        </is>
      </c>
      <c r="D156" t="inlineStr">
        <is>
          <t>no</t>
        </is>
      </c>
      <c r="E156" t="inlineStr">
        <is>
          <t/>
        </is>
      </c>
      <c r="F156" t="inlineStr">
        <is>
          <t/>
        </is>
      </c>
      <c r="G156" t="inlineStr">
        <is>
          <t/>
        </is>
      </c>
      <c r="H156" t="inlineStr">
        <is>
          <t/>
        </is>
      </c>
      <c r="I156" t="inlineStr">
        <is>
          <t/>
        </is>
      </c>
      <c r="J156" t="inlineStr">
        <is>
          <t/>
        </is>
      </c>
      <c r="K156" t="inlineStr">
        <is>
          <t/>
        </is>
      </c>
      <c r="L156" t="inlineStr">
        <is>
          <t/>
        </is>
      </c>
      <c r="M156" t="inlineStr">
        <is>
          <t/>
        </is>
      </c>
      <c r="N156" t="inlineStr">
        <is>
          <t/>
        </is>
      </c>
      <c r="O156" t="inlineStr">
        <is>
          <t/>
        </is>
      </c>
      <c r="P156" t="inlineStr">
        <is>
          <t/>
        </is>
      </c>
      <c r="Q156" t="inlineStr">
        <is>
          <t/>
        </is>
      </c>
      <c r="R156" s="2" t="inlineStr">
        <is>
          <t>Wirkungsgrad eines Pumpspeicherzyklus</t>
        </is>
      </c>
      <c r="S156" s="2" t="inlineStr">
        <is>
          <t>3</t>
        </is>
      </c>
      <c r="T156" s="2" t="inlineStr">
        <is>
          <t/>
        </is>
      </c>
      <c r="U156" t="inlineStr">
        <is>
          <t>das Verhaeltnis der mit dem Nutzinhalt des Oberbeckens erzeugten elektrischen Arbeit zur elektrischen Arbeit, die fuer die Foerderung dieses Nutzinhaltes aufgewendet werden muss</t>
        </is>
      </c>
      <c r="V156" s="2" t="inlineStr">
        <is>
          <t>απόδοση μετατροπής του κύκλου ταμιευτήρα αντλητικής υδροηλεκτρικής εγκατάστασης</t>
        </is>
      </c>
      <c r="W156" s="2" t="inlineStr">
        <is>
          <t>3</t>
        </is>
      </c>
      <c r="X156" s="2" t="inlineStr">
        <is>
          <t/>
        </is>
      </c>
      <c r="Y156" t="inlineStr">
        <is>
          <t/>
        </is>
      </c>
      <c r="Z156" s="2" t="inlineStr">
        <is>
          <t>pumped storage index|
conversion efficiency of a pumped storage cycle</t>
        </is>
      </c>
      <c r="AA156" s="2" t="inlineStr">
        <is>
          <t>3|
3</t>
        </is>
      </c>
      <c r="AB156" s="2" t="inlineStr">
        <is>
          <t xml:space="preserve">|
</t>
        </is>
      </c>
      <c r="AC156" t="inlineStr">
        <is>
          <t>the ratio of the electrical energy derived from pumping to the electrical energy absorbed by pumping relative to the same quantity of water pumped,during one cycle</t>
        </is>
      </c>
      <c r="AD156" s="2" t="inlineStr">
        <is>
          <t>rendimiento del ciclo del embalse de una central de acumulación por bombeo</t>
        </is>
      </c>
      <c r="AE156" s="2" t="inlineStr">
        <is>
          <t>3</t>
        </is>
      </c>
      <c r="AF156" s="2" t="inlineStr">
        <is>
          <t/>
        </is>
      </c>
      <c r="AG156" t="inlineStr">
        <is>
          <t>es la relación de la energía eléctrica producida por el agua que ha sido acumulada por bombeo en el embalse superior, a la energía eléctrica absorbida por el bombeo en la elevación de la misma cantidad de agua</t>
        </is>
      </c>
      <c r="AH156" t="inlineStr">
        <is>
          <t/>
        </is>
      </c>
      <c r="AI156" t="inlineStr">
        <is>
          <t/>
        </is>
      </c>
      <c r="AJ156" t="inlineStr">
        <is>
          <t/>
        </is>
      </c>
      <c r="AK156" t="inlineStr">
        <is>
          <t/>
        </is>
      </c>
      <c r="AL156" t="inlineStr">
        <is>
          <t/>
        </is>
      </c>
      <c r="AM156" t="inlineStr">
        <is>
          <t/>
        </is>
      </c>
      <c r="AN156" t="inlineStr">
        <is>
          <t/>
        </is>
      </c>
      <c r="AO156" t="inlineStr">
        <is>
          <t/>
        </is>
      </c>
      <c r="AP156" s="2" t="inlineStr">
        <is>
          <t>rendement du cycle d'un réservoir de centrale à accumulation par pompage</t>
        </is>
      </c>
      <c r="AQ156" s="2" t="inlineStr">
        <is>
          <t>3</t>
        </is>
      </c>
      <c r="AR156" s="2" t="inlineStr">
        <is>
          <t/>
        </is>
      </c>
      <c r="AS156" t="inlineStr">
        <is>
          <t>le rendement du pompage pendant un cycle est le rapport entre l'énergie électrique produite à partir de pompage et l'énergie électrique absorbée pour le pompage relatives à la même quantité d'eau pompée</t>
        </is>
      </c>
      <c r="AT156" t="inlineStr">
        <is>
          <t/>
        </is>
      </c>
      <c r="AU156" t="inlineStr">
        <is>
          <t/>
        </is>
      </c>
      <c r="AV156" t="inlineStr">
        <is>
          <t/>
        </is>
      </c>
      <c r="AW156" t="inlineStr">
        <is>
          <t/>
        </is>
      </c>
      <c r="AX156" t="inlineStr">
        <is>
          <t/>
        </is>
      </c>
      <c r="AY156" t="inlineStr">
        <is>
          <t/>
        </is>
      </c>
      <c r="AZ156" t="inlineStr">
        <is>
          <t/>
        </is>
      </c>
      <c r="BA156" t="inlineStr">
        <is>
          <t/>
        </is>
      </c>
      <c r="BB156" t="inlineStr">
        <is>
          <t/>
        </is>
      </c>
      <c r="BC156" t="inlineStr">
        <is>
          <t/>
        </is>
      </c>
      <c r="BD156" t="inlineStr">
        <is>
          <t/>
        </is>
      </c>
      <c r="BE156" t="inlineStr">
        <is>
          <t/>
        </is>
      </c>
      <c r="BF156" s="2" t="inlineStr">
        <is>
          <t>resa di ciclo del serbatoio in una centrale ad accumulazione con pompaggio</t>
        </is>
      </c>
      <c r="BG156" s="2" t="inlineStr">
        <is>
          <t>3</t>
        </is>
      </c>
      <c r="BH156" s="2" t="inlineStr">
        <is>
          <t/>
        </is>
      </c>
      <c r="BI156" t="inlineStr">
        <is>
          <t/>
        </is>
      </c>
      <c r="BJ156" t="inlineStr">
        <is>
          <t/>
        </is>
      </c>
      <c r="BK156" t="inlineStr">
        <is>
          <t/>
        </is>
      </c>
      <c r="BL156" t="inlineStr">
        <is>
          <t/>
        </is>
      </c>
      <c r="BM156" t="inlineStr">
        <is>
          <t/>
        </is>
      </c>
      <c r="BN156" t="inlineStr">
        <is>
          <t/>
        </is>
      </c>
      <c r="BO156" t="inlineStr">
        <is>
          <t/>
        </is>
      </c>
      <c r="BP156" t="inlineStr">
        <is>
          <t/>
        </is>
      </c>
      <c r="BQ156" t="inlineStr">
        <is>
          <t/>
        </is>
      </c>
      <c r="BR156" t="inlineStr">
        <is>
          <t/>
        </is>
      </c>
      <c r="BS156" t="inlineStr">
        <is>
          <t/>
        </is>
      </c>
      <c r="BT156" t="inlineStr">
        <is>
          <t/>
        </is>
      </c>
      <c r="BU156" t="inlineStr">
        <is>
          <t/>
        </is>
      </c>
      <c r="BV156" t="inlineStr">
        <is>
          <t/>
        </is>
      </c>
      <c r="BW156" t="inlineStr">
        <is>
          <t/>
        </is>
      </c>
      <c r="BX156" t="inlineStr">
        <is>
          <t/>
        </is>
      </c>
      <c r="BY156" t="inlineStr">
        <is>
          <t/>
        </is>
      </c>
      <c r="BZ156" t="inlineStr">
        <is>
          <t/>
        </is>
      </c>
      <c r="CA156" t="inlineStr">
        <is>
          <t/>
        </is>
      </c>
      <c r="CB156" t="inlineStr">
        <is>
          <t/>
        </is>
      </c>
      <c r="CC156" t="inlineStr">
        <is>
          <t/>
        </is>
      </c>
      <c r="CD156" s="2" t="inlineStr">
        <is>
          <t>rendimento do ciclo de bombagem de uma central de acumulação</t>
        </is>
      </c>
      <c r="CE156" s="2" t="inlineStr">
        <is>
          <t>3</t>
        </is>
      </c>
      <c r="CF156" s="2" t="inlineStr">
        <is>
          <t/>
        </is>
      </c>
      <c r="CG156" t="inlineStr">
        <is>
          <t>relação entre a energia eléctrica produzida a partir da bombagem e a energia eléctrica consumida na bombagem para repor o mesmo volume de água turbinada na albufeira superior,durante um único ciclo</t>
        </is>
      </c>
      <c r="CH156" t="inlineStr">
        <is>
          <t/>
        </is>
      </c>
      <c r="CI156" t="inlineStr">
        <is>
          <t/>
        </is>
      </c>
      <c r="CJ156" t="inlineStr">
        <is>
          <t/>
        </is>
      </c>
      <c r="CK156" t="inlineStr">
        <is>
          <t/>
        </is>
      </c>
      <c r="CL156" t="inlineStr">
        <is>
          <t/>
        </is>
      </c>
      <c r="CM156" t="inlineStr">
        <is>
          <t/>
        </is>
      </c>
      <c r="CN156" t="inlineStr">
        <is>
          <t/>
        </is>
      </c>
      <c r="CO156" t="inlineStr">
        <is>
          <t/>
        </is>
      </c>
      <c r="CP156" t="inlineStr">
        <is>
          <t/>
        </is>
      </c>
      <c r="CQ156" t="inlineStr">
        <is>
          <t/>
        </is>
      </c>
      <c r="CR156" t="inlineStr">
        <is>
          <t/>
        </is>
      </c>
      <c r="CS156" t="inlineStr">
        <is>
          <t/>
        </is>
      </c>
      <c r="CT156" t="inlineStr">
        <is>
          <t/>
        </is>
      </c>
      <c r="CU156" t="inlineStr">
        <is>
          <t/>
        </is>
      </c>
      <c r="CV156" t="inlineStr">
        <is>
          <t/>
        </is>
      </c>
      <c r="CW156" t="inlineStr">
        <is>
          <t/>
        </is>
      </c>
    </row>
    <row r="157">
      <c r="A157" s="1" t="str">
        <f>HYPERLINK("https://iate.europa.eu/entry/result/950031/all", "950031")</f>
        <v>950031</v>
      </c>
      <c r="B157" t="inlineStr">
        <is>
          <t>ENERGY</t>
        </is>
      </c>
      <c r="C157" t="inlineStr">
        <is>
          <t>ENERGY|oil industry|hydrocarbon|natural gas</t>
        </is>
      </c>
      <c r="D157" t="inlineStr">
        <is>
          <t>yes</t>
        </is>
      </c>
      <c r="E157" t="inlineStr">
        <is>
          <t/>
        </is>
      </c>
      <c r="F157" s="2" t="inlineStr">
        <is>
          <t>природен газ</t>
        </is>
      </c>
      <c r="G157" s="2" t="inlineStr">
        <is>
          <t>4</t>
        </is>
      </c>
      <c r="H157" s="2" t="inlineStr">
        <is>
          <t/>
        </is>
      </c>
      <c r="I157" t="inlineStr">
        <is>
          <t/>
        </is>
      </c>
      <c r="J157" s="2" t="inlineStr">
        <is>
          <t>zemní plyn</t>
        </is>
      </c>
      <c r="K157" s="2" t="inlineStr">
        <is>
          <t>3</t>
        </is>
      </c>
      <c r="L157" s="2" t="inlineStr">
        <is>
          <t/>
        </is>
      </c>
      <c r="M157" t="inlineStr">
        <is>
          <t>směs plynných uhlovodíků, v níž převažuje methan, provázený CO&lt;sub&gt;2&lt;/sub&gt;, dusíkem, vodní párou a případně dalšími plynnými příměsmi</t>
        </is>
      </c>
      <c r="N157" s="2" t="inlineStr">
        <is>
          <t>naturgas</t>
        </is>
      </c>
      <c r="O157" s="2" t="inlineStr">
        <is>
          <t>3</t>
        </is>
      </c>
      <c r="P157" s="2" t="inlineStr">
        <is>
          <t/>
        </is>
      </c>
      <c r="Q157" t="inlineStr">
        <is>
          <t>gas, der findes i undergrunden, og som fortrinsvis består af metan, men også indeholder etan, propan, butan og andre længere kulstofkæder samt en række sporstoffer såsom SO&lt;sub&gt;x&lt;/sub&gt;-forbindelser, NO&lt;sub&gt;x&lt;/sub&gt;-forbindelser og CO&lt;sub&gt;x&lt;/sub&gt;-forbindelser</t>
        </is>
      </c>
      <c r="R157" s="2" t="inlineStr">
        <is>
          <t>Erdgas|
Naturgas</t>
        </is>
      </c>
      <c r="S157" s="2" t="inlineStr">
        <is>
          <t>3|
3</t>
        </is>
      </c>
      <c r="T157" s="2" t="inlineStr">
        <is>
          <t xml:space="preserve">|
</t>
        </is>
      </c>
      <c r="U157" t="inlineStr">
        <is>
          <t>Naturgas, vorwiegend bestehend aus Methan; In der Natur vorkommendes Gemisch von Kohlenstoff-bzw. Nichtkohlenstoffgasen, häufig in Verbindung mit Erdöllagerstätten. Zur Verwendung im Haushalt und in der Industrie kann es - auch als &lt;a href="https://iate.europa.eu/entry/result/787316/de" target="_blank"&gt;flüssiges Erdgas (LNG)&lt;/a&gt; - in Druckgasleitungen, Spezialtankern oder -behältern gespeichert und transportiert werden</t>
        </is>
      </c>
      <c r="V157" s="2" t="inlineStr">
        <is>
          <t>φυσικό αέριο</t>
        </is>
      </c>
      <c r="W157" s="2" t="inlineStr">
        <is>
          <t>3</t>
        </is>
      </c>
      <c r="X157" s="2" t="inlineStr">
        <is>
          <t/>
        </is>
      </c>
      <c r="Y157" t="inlineStr">
        <is>
          <t>ορυκτό καύσιμο που αποτελείται από αέριο μείγμα κορεσμένων υδρογονανθράκων με μικρό αριθμό ατόμων άνθρακα</t>
        </is>
      </c>
      <c r="Z157" s="2" t="inlineStr">
        <is>
          <t>natural gas</t>
        </is>
      </c>
      <c r="AA157" s="2" t="inlineStr">
        <is>
          <t>3</t>
        </is>
      </c>
      <c r="AB157" s="2" t="inlineStr">
        <is>
          <t/>
        </is>
      </c>
      <c r="AC157" t="inlineStr">
        <is>
          <t>naturally occurring hydrocarbon gas mixture consisting primarily of methane, but commonly including varying amounts of other higher alkanes, and sometimes a small percentage of carbon dioxide, nitrogen, hydrogen sulfide, or helium</t>
        </is>
      </c>
      <c r="AD157" s="2" t="inlineStr">
        <is>
          <t>gas natural</t>
        </is>
      </c>
      <c r="AE157" s="2" t="inlineStr">
        <is>
          <t>3</t>
        </is>
      </c>
      <c r="AF157" s="2" t="inlineStr">
        <is>
          <t/>
        </is>
      </c>
      <c r="AG157" t="inlineStr">
        <is>
          <t>Mezcla de hidrocarburos gaseosos formada en rocas sedimentarias en 
yacimiento seco o conjuntamente con crudo de petróleo, constituido 
principalmente por metano (86 %), gases licuados de petróleo, nitrógeno
 y gas carbónico.</t>
        </is>
      </c>
      <c r="AH157" s="2" t="inlineStr">
        <is>
          <t>maagaas</t>
        </is>
      </c>
      <c r="AI157" s="2" t="inlineStr">
        <is>
          <t>4</t>
        </is>
      </c>
      <c r="AJ157" s="2" t="inlineStr">
        <is>
          <t/>
        </is>
      </c>
      <c r="AK157" t="inlineStr">
        <is>
          <t>orgaanilise aine lagunemise tagajärjel tekkinud gaasiliste süsivesinike segu, mis asub maakoore tühikuis ja poorseis kihtides</t>
        </is>
      </c>
      <c r="AL157" s="2" t="inlineStr">
        <is>
          <t>maakaasu|
"maakaasu, luonnonkaasu"|
maakaasu, luonnonkaasu</t>
        </is>
      </c>
      <c r="AM157" s="2" t="inlineStr">
        <is>
          <t>3|
3|
3</t>
        </is>
      </c>
      <c r="AN157" s="2" t="inlineStr">
        <is>
          <t xml:space="preserve">|
|
</t>
        </is>
      </c>
      <c r="AO157" t="inlineStr">
        <is>
          <t>"eräissä kerrostuneissa kivilajeissa esiintyvä kaasumainen hiilivetyjen seos, jota käytetään vars. teollisuuden polttoaineena"</t>
        </is>
      </c>
      <c r="AP157" s="2" t="inlineStr">
        <is>
          <t>gaz naturel</t>
        </is>
      </c>
      <c r="AQ157" s="2" t="inlineStr">
        <is>
          <t>3</t>
        </is>
      </c>
      <c r="AR157" s="2" t="inlineStr">
        <is>
          <t/>
        </is>
      </c>
      <c r="AS157" t="inlineStr">
        <is>
          <t>combustible fossile présent naturellement sous forme gazeuse dans les roches poreuses du sous-sol, qui est composé d’hydrocarbures (principalement du méthane (CH&lt;sub&gt;4&lt;/sub&gt;) mais aussi du propane (C&lt;sub&gt;3&lt;/sub&gt;H&lt;sub&gt;8&lt;/sub&gt;), du butane (C&lt;sub&gt;4&lt;/sub&gt;H&lt;sub&gt;10&lt;/sub&gt;), de l’éthane (C&lt;sub&gt;2&lt;/sub&gt;H&lt;sub&gt;6&lt;/sub&gt;) et du pentane (C&lt;sub&gt;5&lt;/sub&gt;H&lt;sub&gt;12&lt;/sub&gt;))</t>
        </is>
      </c>
      <c r="AT157" s="2" t="inlineStr">
        <is>
          <t>gás nádúrtha</t>
        </is>
      </c>
      <c r="AU157" s="2" t="inlineStr">
        <is>
          <t>3</t>
        </is>
      </c>
      <c r="AV157" s="2" t="inlineStr">
        <is>
          <t/>
        </is>
      </c>
      <c r="AW157" t="inlineStr">
        <is>
          <t/>
        </is>
      </c>
      <c r="AX157" s="2" t="inlineStr">
        <is>
          <t>prirodni plin</t>
        </is>
      </c>
      <c r="AY157" s="2" t="inlineStr">
        <is>
          <t>3</t>
        </is>
      </c>
      <c r="AZ157" s="2" t="inlineStr">
        <is>
          <t/>
        </is>
      </c>
      <c r="BA157" t="inlineStr">
        <is>
          <t>prirodna mješavina plinova ugljikovodika koja se prvenstveno sastoji od metana, ali obično uključuje različite količine drugih alkana, a ponekad i mali postotak ugljičnog dioksida, dušika, sumporovodika ili helija</t>
        </is>
      </c>
      <c r="BB157" s="2" t="inlineStr">
        <is>
          <t>földgáz</t>
        </is>
      </c>
      <c r="BC157" s="2" t="inlineStr">
        <is>
          <t>4</t>
        </is>
      </c>
      <c r="BD157" s="2" t="inlineStr">
        <is>
          <t/>
        </is>
      </c>
      <c r="BE157" t="inlineStr">
        <is>
          <t>olyan természetes, éghető, színtelen, természetes állapotban szagtalan, a levegőnél könnyebb gáz, amely a földkéregben keletkezett, és bányászati tevékenység során kerül a felszínre</t>
        </is>
      </c>
      <c r="BF157" s="2" t="inlineStr">
        <is>
          <t>gas naturale</t>
        </is>
      </c>
      <c r="BG157" s="2" t="inlineStr">
        <is>
          <t>3</t>
        </is>
      </c>
      <c r="BH157" s="2" t="inlineStr">
        <is>
          <t/>
        </is>
      </c>
      <c r="BI157" t="inlineStr">
        <is>
          <t>miscela di gas, idrocarburi e non, reperibile allo stato naturale, spesso associato a giacimenti di petrolio. Lo si può immagazzinare e trasportare per uso domestico o industriale in condotte, per refrigerazione, con cisterne o in fusti, sotto forma liquefatta o gassosa</t>
        </is>
      </c>
      <c r="BJ157" s="2" t="inlineStr">
        <is>
          <t>GD|
gamtinės dujos</t>
        </is>
      </c>
      <c r="BK157" s="2" t="inlineStr">
        <is>
          <t>3|
3</t>
        </is>
      </c>
      <c r="BL157" s="2" t="inlineStr">
        <is>
          <t xml:space="preserve">|
</t>
        </is>
      </c>
      <c r="BM157" t="inlineStr">
        <is>
          <t>iš žemės gelmių išgaunamų angliavandenilių mišinys, kuris normaliomis sąlygomis yra dujinės būsenos, taip pat SGD, biodujos, dujos, pagamintos iš biomasės, ir kitos nustatytus reikalavimus atitinkančios dujos, kurios gali būti tiekiamos į gamtinių dujų sistemą arba ja transportuojamos</t>
        </is>
      </c>
      <c r="BN157" s="2" t="inlineStr">
        <is>
          <t>dabasgāze</t>
        </is>
      </c>
      <c r="BO157" s="2" t="inlineStr">
        <is>
          <t>3</t>
        </is>
      </c>
      <c r="BP157" s="2" t="inlineStr">
        <is>
          <t/>
        </is>
      </c>
      <c r="BQ157" t="inlineStr">
        <is>
          <t>no ogļūdeņražiem sastāvoša gāze, kas veidojusies un uzkrājusies Zemes garozā un kuras galvenā sastāvdaļa ir metāns un 0—20 % citi ogļūdeņraži; viena no galvenajām tautsaimniecībā izmantojamām deggāzēm</t>
        </is>
      </c>
      <c r="BR157" s="2" t="inlineStr">
        <is>
          <t>gass naturali</t>
        </is>
      </c>
      <c r="BS157" s="2" t="inlineStr">
        <is>
          <t>3</t>
        </is>
      </c>
      <c r="BT157" s="2" t="inlineStr">
        <is>
          <t/>
        </is>
      </c>
      <c r="BU157" t="inlineStr">
        <is>
          <t>taħlita ta' gass tal-idrokarburi li sseħħ b'mod naturali u li tikkonsisti minn komposti differenti, prinċipalment mill-metan, iżda li tinkludi wkoll ammonti iżgħar ta' likwidi ta' gass naturali u gassijiet oħra bħad-dijossidu tal-karbonju u fwar tal-ilma</t>
        </is>
      </c>
      <c r="BV157" s="2" t="inlineStr">
        <is>
          <t>aardgas</t>
        </is>
      </c>
      <c r="BW157" s="2" t="inlineStr">
        <is>
          <t>3</t>
        </is>
      </c>
      <c r="BX157" s="2" t="inlineStr">
        <is>
          <t/>
        </is>
      </c>
      <c r="BY157" t="inlineStr">
        <is>
          <t>fossiele brandstof die ontstaat bij hetzelfde proces dat tot de vorming van aardolie leidt; daarom wordt aardgas vaak samen met aardolie gevonden, hoewel soms het gas kans ziet in andere aardlagen door te dringen dan de veel zwaardere olie</t>
        </is>
      </c>
      <c r="BZ157" s="2" t="inlineStr">
        <is>
          <t>gaz ziemny</t>
        </is>
      </c>
      <c r="CA157" s="2" t="inlineStr">
        <is>
          <t>3</t>
        </is>
      </c>
      <c r="CB157" s="2" t="inlineStr">
        <is>
          <t/>
        </is>
      </c>
      <c r="CC157" t="inlineStr">
        <is>
          <t>paliwo kopalne pochodzenia organicznego, gaz zbierający się w skorupie ziemskiej w pokładach wypełniających przestrzenie, niekiedy pod wysokim ciśnieniem</t>
        </is>
      </c>
      <c r="CD157" s="2" t="inlineStr">
        <is>
          <t>GN|
gás natural</t>
        </is>
      </c>
      <c r="CE157" s="2" t="inlineStr">
        <is>
          <t>3|
3</t>
        </is>
      </c>
      <c r="CF157" s="2" t="inlineStr">
        <is>
          <t xml:space="preserve">|
</t>
        </is>
      </c>
      <c r="CG157" t="inlineStr">
        <is>
          <t>&lt;div&gt;Mistura de compostos de hidrocarbonetos e de pequenas quantidades de vários não-hidrocarbonetos, existentes em estado gasoso ou em solução 
com petróleo bruto em reservatórios naturais subterrâneos, cujo maior componente é o metano.&lt;/div&gt;</t>
        </is>
      </c>
      <c r="CH157" s="2" t="inlineStr">
        <is>
          <t>gaze naturale</t>
        </is>
      </c>
      <c r="CI157" s="2" t="inlineStr">
        <is>
          <t>3</t>
        </is>
      </c>
      <c r="CJ157" s="2" t="inlineStr">
        <is>
          <t/>
        </is>
      </c>
      <c r="CK157" t="inlineStr">
        <is>
          <t/>
        </is>
      </c>
      <c r="CL157" s="2" t="inlineStr">
        <is>
          <t>zemný plyn</t>
        </is>
      </c>
      <c r="CM157" s="2" t="inlineStr">
        <is>
          <t>3</t>
        </is>
      </c>
      <c r="CN157" s="2" t="inlineStr">
        <is>
          <t/>
        </is>
      </c>
      <c r="CO157" t="inlineStr">
        <is>
          <t>zmes plynných uhľovodíkov, ktorej hlavnou zložkou je metán</t>
        </is>
      </c>
      <c r="CP157" s="2" t="inlineStr">
        <is>
          <t>zemeljski plin</t>
        </is>
      </c>
      <c r="CQ157" s="2" t="inlineStr">
        <is>
          <t>3</t>
        </is>
      </c>
      <c r="CR157" s="2" t="inlineStr">
        <is>
          <t/>
        </is>
      </c>
      <c r="CS157" t="inlineStr">
        <is>
          <t>plinasti kavstobiolit, ki spremlja naftna nahajališča in ima gospodarski pomen, npr. metan, etan, propan</t>
        </is>
      </c>
      <c r="CT157" s="2" t="inlineStr">
        <is>
          <t>naturgas|
fossilgas</t>
        </is>
      </c>
      <c r="CU157" s="2" t="inlineStr">
        <is>
          <t>3|
3</t>
        </is>
      </c>
      <c r="CV157" s="2" t="inlineStr">
        <is>
          <t xml:space="preserve">|
</t>
        </is>
      </c>
      <c r="CW157" t="inlineStr">
        <is>
          <t>Blandning av huvudsakligen brännbara, icke-vulkaniska gaser, främst kolväten, som förekommer i jordskorpan.</t>
        </is>
      </c>
    </row>
    <row r="158">
      <c r="A158" s="1" t="str">
        <f>HYPERLINK("https://iate.europa.eu/entry/result/839833/all", "839833")</f>
        <v>839833</v>
      </c>
      <c r="B158" t="inlineStr">
        <is>
          <t>ENERGY;ENVIRONMENT</t>
        </is>
      </c>
      <c r="C158" t="inlineStr">
        <is>
          <t>ENERGY|electrical and nuclear industries|electrical industry;ENVIRONMENT</t>
        </is>
      </c>
      <c r="D158" t="inlineStr">
        <is>
          <t>yes</t>
        </is>
      </c>
      <c r="E158" t="inlineStr">
        <is>
          <t/>
        </is>
      </c>
      <c r="F158" s="2" t="inlineStr">
        <is>
          <t>възобновяеми източници на енергия|
възобновяеми енергийни източници|
ВЕИ</t>
        </is>
      </c>
      <c r="G158" s="2" t="inlineStr">
        <is>
          <t>3|
3|
3</t>
        </is>
      </c>
      <c r="H158" s="2" t="inlineStr">
        <is>
          <t xml:space="preserve">|
|
</t>
        </is>
      </c>
      <c r="I158" t="inlineStr">
        <is>
          <t>възобновяеми неизкопаеми източници: вятърна енергия, слънчева енергия, геотермална енергия, енергията на морските вълни, приливната енергия, хидроенергията, биомасата, сметищен газ, газ от инсталациите за пречистване на отпадъчни води и биогазовете</t>
        </is>
      </c>
      <c r="J158" s="2" t="inlineStr">
        <is>
          <t>obnovitelný zdroj energie</t>
        </is>
      </c>
      <c r="K158" s="2" t="inlineStr">
        <is>
          <t>3</t>
        </is>
      </c>
      <c r="L158" s="2" t="inlineStr">
        <is>
          <t/>
        </is>
      </c>
      <c r="M158" t="inlineStr">
        <is>
          <t>využitelný zdroj energie, jehož energetický potenciál se trvale a samovolně obnovuje přírodními procesy</t>
        </is>
      </c>
      <c r="N158" s="2" t="inlineStr">
        <is>
          <t>VE|
vedvarende energikilde</t>
        </is>
      </c>
      <c r="O158" s="2" t="inlineStr">
        <is>
          <t>3|
3</t>
        </is>
      </c>
      <c r="P158" s="2" t="inlineStr">
        <is>
          <t xml:space="preserve">|
</t>
        </is>
      </c>
      <c r="Q158" t="inlineStr">
        <is>
          <t>naturlig energikilde, der kan udnyttes, samtidig med at den vedligeholder sig selv, herunder vindkraft, solenergi (solvarme og solceller) og geotermisk energi, omgivelsesenergi, tidevands-, bølge- og andre former for havenergi, vandkraft, biomasse, lossepladsgas, gas fra spildevandsanlæg og biogas</t>
        </is>
      </c>
      <c r="R158" s="2" t="inlineStr">
        <is>
          <t>erneuerbarer Energieträger|
erneuerbare Energiequelle</t>
        </is>
      </c>
      <c r="S158" s="2" t="inlineStr">
        <is>
          <t>3|
3</t>
        </is>
      </c>
      <c r="T158" s="2" t="inlineStr">
        <is>
          <t xml:space="preserve">|
</t>
        </is>
      </c>
      <c r="U158" t="inlineStr">
        <is>
          <t>nichtfossile Energiequelle, die sich kontinuierlich erneuert</t>
        </is>
      </c>
      <c r="V158" s="2" t="inlineStr">
        <is>
          <t>ΑΠΕ|
ανανεώσιμη πηγή ενέργειας</t>
        </is>
      </c>
      <c r="W158" s="2" t="inlineStr">
        <is>
          <t>3|
3</t>
        </is>
      </c>
      <c r="X158" s="2" t="inlineStr">
        <is>
          <t xml:space="preserve">|
</t>
        </is>
      </c>
      <c r="Y158" t="inlineStr">
        <is>
          <t/>
        </is>
      </c>
      <c r="Z158" s="2" t="inlineStr">
        <is>
          <t>renewable energy resource|
renewable source of energy|
RES|
renewable non-fossil source|
renewable|
regenerative source of energy|
RSE|
renewable energy source</t>
        </is>
      </c>
      <c r="AA158" s="2" t="inlineStr">
        <is>
          <t>3|
3|
3|
3|
3|
2|
1|
3</t>
        </is>
      </c>
      <c r="AB158" s="2" t="inlineStr">
        <is>
          <t>|
|
preferred|
|
|
|
|
preferred</t>
        </is>
      </c>
      <c r="AC158" t="inlineStr">
        <is>
          <t>energy source that does not rely on fuels of which there are only finite stocks</t>
        </is>
      </c>
      <c r="AD158" s="2" t="inlineStr">
        <is>
          <t>fuente energética renovable|
fuente de energía renovable|
fuente renovable de energía</t>
        </is>
      </c>
      <c r="AE158" s="2" t="inlineStr">
        <is>
          <t>3|
3|
3</t>
        </is>
      </c>
      <c r="AF158" s="2" t="inlineStr">
        <is>
          <t xml:space="preserve">|
|
</t>
        </is>
      </c>
      <c r="AG158" t="inlineStr">
        <is>
          <t>«Fuentes de energía renovables»: las fuentes de energía renovables no fósiles (energía eólica, solar, geotérmica, del oleaje, mareomotriz e hidráulica, biomasa, gases de vertedero, gases de plantas de depuración y biogás).</t>
        </is>
      </c>
      <c r="AH158" s="2" t="inlineStr">
        <is>
          <t>taastuv energiaallikas</t>
        </is>
      </c>
      <c r="AI158" s="2" t="inlineStr">
        <is>
          <t>3</t>
        </is>
      </c>
      <c r="AJ158" s="2" t="inlineStr">
        <is>
          <t/>
        </is>
      </c>
      <c r="AK158" t="inlineStr">
        <is>
          <t>eenergiakandja, mis saadakse ja mis täieneb looduslike protsesside kaudu ning kasutamisel ei ammendu, nt päike, tuul, vooluvesi, hoovused, tõusud-mõõnad, maapõuesoojus</t>
        </is>
      </c>
      <c r="AL158" s="2" t="inlineStr">
        <is>
          <t>uusiutuva energialähde</t>
        </is>
      </c>
      <c r="AM158" s="2" t="inlineStr">
        <is>
          <t>3</t>
        </is>
      </c>
      <c r="AN158" s="2" t="inlineStr">
        <is>
          <t/>
        </is>
      </c>
      <c r="AO158" t="inlineStr">
        <is>
          <t>"energialähde, joka palautuu nopeasti osittain tai kokonaan uudelleen hyödynnettäväksi ja jonka varanto ei siten vähene pitkällä aikavälillä"</t>
        </is>
      </c>
      <c r="AP158" s="2" t="inlineStr">
        <is>
          <t>source d'énergie renouvelable|
énergie renouvelable|
SER|
source non fossile renouvelable</t>
        </is>
      </c>
      <c r="AQ158" s="2" t="inlineStr">
        <is>
          <t>3|
3|
3|
3</t>
        </is>
      </c>
      <c r="AR158" s="2" t="inlineStr">
        <is>
          <t xml:space="preserve">|
admitted|
|
</t>
        </is>
      </c>
      <c r="AS158" t="inlineStr">
        <is>
          <t>source d'énergie qui n'est pas basée sur des réserves finies comme les combustibles</t>
        </is>
      </c>
      <c r="AT158" s="2" t="inlineStr">
        <is>
          <t>athnuaiteáin|
foinsí fuinnimh inathnuaite|
foinsí in-athnuaite fuinnimh</t>
        </is>
      </c>
      <c r="AU158" s="2" t="inlineStr">
        <is>
          <t>3|
3|
3</t>
        </is>
      </c>
      <c r="AV158" s="2" t="inlineStr">
        <is>
          <t>|
|
preferred</t>
        </is>
      </c>
      <c r="AW158" t="inlineStr">
        <is>
          <t/>
        </is>
      </c>
      <c r="AX158" s="2" t="inlineStr">
        <is>
          <t>obnovljivi izvor energije</t>
        </is>
      </c>
      <c r="AY158" s="2" t="inlineStr">
        <is>
          <t>3</t>
        </is>
      </c>
      <c r="AZ158" s="2" t="inlineStr">
        <is>
          <t/>
        </is>
      </c>
      <c r="BA158" t="inlineStr">
        <is>
          <t/>
        </is>
      </c>
      <c r="BB158" s="2" t="inlineStr">
        <is>
          <t>megújuló energia|
megújuló energiaforrás</t>
        </is>
      </c>
      <c r="BC158" s="2" t="inlineStr">
        <is>
          <t>3|
3</t>
        </is>
      </c>
      <c r="BD158" s="2" t="inlineStr">
        <is>
          <t xml:space="preserve">|
</t>
        </is>
      </c>
      <c r="BE158" t="inlineStr">
        <is>
          <t>olyan közeg, természeti jelenség, amelyből energia nyerhető ki, és amely akár naponta többször ismétlődően rendelkezésre áll, vagy jelentősebb emberi beavatkozás nélkül legfeljebb néhány éven belül újratermelődik; jelentősége, hogy használata összhangban van a fenntartható fejlődés alapelveivel, és nem okoz olyan halmozódó káros hatásokat, mint az üvegházhatás, levegőszennyezés, vízszennyezés stb.</t>
        </is>
      </c>
      <c r="BF158" s="2" t="inlineStr">
        <is>
          <t>FER|
RES|
fonte energetica rinnovabile|
fonte di energia rinnovabile</t>
        </is>
      </c>
      <c r="BG158" s="2" t="inlineStr">
        <is>
          <t>3|
3|
4|
3</t>
        </is>
      </c>
      <c r="BH158" s="2" t="inlineStr">
        <is>
          <t xml:space="preserve">|
|
|
</t>
        </is>
      </c>
      <c r="BI158" t="inlineStr">
        <is>
          <t>fonti di energia che, a differenza dei combustibili fossili e nucleari, destinati ad esaurirsi in un tempo finito, possono essere considerate virtualmente inesauribili</t>
        </is>
      </c>
      <c r="BJ158" s="2" t="inlineStr">
        <is>
          <t>atsinaujinantieji energijos ištekliai|
atsinaujinantieji neiškastiniai ištekliai</t>
        </is>
      </c>
      <c r="BK158" s="2" t="inlineStr">
        <is>
          <t>3|
3</t>
        </is>
      </c>
      <c r="BL158" s="2" t="inlineStr">
        <is>
          <t xml:space="preserve">|
</t>
        </is>
      </c>
      <c r="BM158" t="inlineStr">
        <is>
          <t>gamtos ištekliai: vandens potencinė energija, saulės, vėjo, biomasės ir žemės gelmių šilumos (geoterminė) energija</t>
        </is>
      </c>
      <c r="BN158" s="2" t="inlineStr">
        <is>
          <t>AER|
atjaunīgie nefosilie energoresursi|
reģeneratīvie energoresursi|
atjaunīgie energoresursi|
atjaunojamie energoresursi</t>
        </is>
      </c>
      <c r="BO158" s="2" t="inlineStr">
        <is>
          <t>3|
3|
3|
3|
3</t>
        </is>
      </c>
      <c r="BP158" s="2" t="inlineStr">
        <is>
          <t xml:space="preserve">|
|
|
preferred|
</t>
        </is>
      </c>
      <c r="BQ158" t="inlineStr">
        <is>
          <t>apzinātie energoresursi, kuru atjaunošanos nosaka dabas procesi</t>
        </is>
      </c>
      <c r="BR158" s="2" t="inlineStr">
        <is>
          <t>RES|
sors ta' enerġija rinnovabbli|
sors mhux fossili rinnovabbli</t>
        </is>
      </c>
      <c r="BS158" s="2" t="inlineStr">
        <is>
          <t>3|
3|
3</t>
        </is>
      </c>
      <c r="BT158" s="2" t="inlineStr">
        <is>
          <t xml:space="preserve">|
|
</t>
        </is>
      </c>
      <c r="BU158" t="inlineStr">
        <is>
          <t>sors ta' enerġija li ma jiddependix fuq fjuwils li minnhom hemm biss ħażniet li jispiċċaw</t>
        </is>
      </c>
      <c r="BV158" s="2" t="inlineStr">
        <is>
          <t>hernieuwbare energiebron|
hernieuwbare energie</t>
        </is>
      </c>
      <c r="BW158" s="2" t="inlineStr">
        <is>
          <t>3|
3</t>
        </is>
      </c>
      <c r="BX158" s="2" t="inlineStr">
        <is>
          <t xml:space="preserve">|
</t>
        </is>
      </c>
      <c r="BY158" t="inlineStr">
        <is>
          <t>niet-fossiele energiebronnen (wind, zonne-energie, aardwarmte, golfenergie, getĳdenenergie, waterkracht, biomassa, stortgas, rioolwaterzuiveringsgas en biogas) waarover de mens voor onbepaalde tijd kan beschikken</t>
        </is>
      </c>
      <c r="BZ158" s="2" t="inlineStr">
        <is>
          <t>odnawialne źródło energii|
OZE</t>
        </is>
      </c>
      <c r="CA158" s="2" t="inlineStr">
        <is>
          <t>3|
3</t>
        </is>
      </c>
      <c r="CB158" s="2" t="inlineStr">
        <is>
          <t xml:space="preserve">|
</t>
        </is>
      </c>
      <c r="CC158" t="inlineStr">
        <is>
          <t>źródło wykorzystujące w procesie przetwarzania energię wiatru, promieniowania słonecznego, geotermalną, fal, prądów i pływów morskich, spadku rzek oraz energię pozyskiwaną z biomasy, biogazu wysypiskowego, a także z biogazu powstałego w procesach odprowadzania lub oczyszczania ścieków albo rozkładu składowanych szczątek roślinnych i zwierzęcych</t>
        </is>
      </c>
      <c r="CD158" s="2" t="inlineStr">
        <is>
          <t>fonte renovável de energia|
FER|
fonte de energia renovável</t>
        </is>
      </c>
      <c r="CE158" s="2" t="inlineStr">
        <is>
          <t>3|
3|
3</t>
        </is>
      </c>
      <c r="CF158" s="2" t="inlineStr">
        <is>
          <t>admitted|
|
preferred</t>
        </is>
      </c>
      <c r="CG158" t="inlineStr">
        <is>
          <t>Tipo de fonte de energia que se renova num processo natural e permanente ou num horizonte temporal limitado (vento, radiação solar, marés, etc.).</t>
        </is>
      </c>
      <c r="CH158" s="2" t="inlineStr">
        <is>
          <t>sursă regenerabilă nefosilă|
sursă regenerabilă de energie|
sursă de energie regenerabilă|
SRE</t>
        </is>
      </c>
      <c r="CI158" s="2" t="inlineStr">
        <is>
          <t>3|
3|
3|
3</t>
        </is>
      </c>
      <c r="CJ158" s="2" t="inlineStr">
        <is>
          <t xml:space="preserve">|
preferred|
|
</t>
        </is>
      </c>
      <c r="CK158" t="inlineStr">
        <is>
          <t>surse de energie care fie se regenerează de la sine în scurt timp, fie sunt inepuizabile</t>
        </is>
      </c>
      <c r="CL158" s="2" t="inlineStr">
        <is>
          <t>OZE|
obnoviteľný zdroj energie</t>
        </is>
      </c>
      <c r="CM158" s="2" t="inlineStr">
        <is>
          <t>3|
3</t>
        </is>
      </c>
      <c r="CN158" s="2" t="inlineStr">
        <is>
          <t xml:space="preserve">|
</t>
        </is>
      </c>
      <c r="CO158" t="inlineStr">
        <is>
          <t>nefosílny zdroj energie, ktorého energetický potenciál sa trvalo obnovuje prírodnými procesmi alebo činnosťou ľudí</t>
        </is>
      </c>
      <c r="CP158" s="2" t="inlineStr">
        <is>
          <t>obnovljivi vir energije</t>
        </is>
      </c>
      <c r="CQ158" s="2" t="inlineStr">
        <is>
          <t>3</t>
        </is>
      </c>
      <c r="CR158" s="2" t="inlineStr">
        <is>
          <t/>
        </is>
      </c>
      <c r="CS158" t="inlineStr">
        <is>
          <t>na Zemlji obstajajo obnovljivi in neobnovljivi viri energije [ &lt;a href="/entry/result/761714/all" id="ENTRY_TO_ENTRY_CONVERTER" target="_blank"&gt;IATE:761714&lt;/a&gt; ]; obnovljivi viri so npr. sonce, veter, voda in biomasa (to so pravzaprav smeti, npr. drevesa, veje, ostanki, iztrebki ipd.), torej sončna energija, vetrna energija, hidroenergija in energija oceanov (na podlagi valovanja, plimovanja in temperaturnih sprememb vode, 
&lt;i&gt;op. term.&lt;/i&gt;), energija iz biomase ter geotermalna energija (npr. geotermalno greta voda v bazenih in zdraviliščih, za ogrevanje rastlinjakov, 
&lt;i&gt;op. term.&lt;/i&gt;) – to so čisti viri, ki nimajo škodljivih učinkov na okolje; vedno jih je dovolj na voljo in lahko pričakujemo, da jih bo mogoče uporabljati v daljni prihodnosti</t>
        </is>
      </c>
      <c r="CT158" s="2" t="inlineStr">
        <is>
          <t>förnybar energikälla</t>
        </is>
      </c>
      <c r="CU158" s="2" t="inlineStr">
        <is>
          <t>3</t>
        </is>
      </c>
      <c r="CV158" s="2" t="inlineStr">
        <is>
          <t/>
        </is>
      </c>
      <c r="CW158" t="inlineStr">
        <is>
          <t>Energikälla som direkt eller indirekt baseras på solinstrålning och därigenom fortlöpande förnyas i samma takt som den används.</t>
        </is>
      </c>
    </row>
    <row r="159">
      <c r="A159" s="1" t="str">
        <f>HYPERLINK("https://iate.europa.eu/entry/result/1600906/all", "1600906")</f>
        <v>1600906</v>
      </c>
      <c r="B159" t="inlineStr">
        <is>
          <t>INDUSTRY</t>
        </is>
      </c>
      <c r="C159" t="inlineStr">
        <is>
          <t>INDUSTRY|mechanical engineering</t>
        </is>
      </c>
      <c r="D159" t="inlineStr">
        <is>
          <t>yes</t>
        </is>
      </c>
      <c r="E159" t="inlineStr">
        <is>
          <t/>
        </is>
      </c>
      <c r="F159" s="2" t="inlineStr">
        <is>
          <t>турбина с противоналягане</t>
        </is>
      </c>
      <c r="G159" s="2" t="inlineStr">
        <is>
          <t>3</t>
        </is>
      </c>
      <c r="H159" s="2" t="inlineStr">
        <is>
          <t/>
        </is>
      </c>
      <c r="I159" t="inlineStr">
        <is>
          <t/>
        </is>
      </c>
      <c r="J159" s="2" t="inlineStr">
        <is>
          <t>protitlaková parní turbína|
parní protitlaká turbína|
parní protitlaková turbína|
protitlaká parní turbína|
protitlaková turbína|
protitlaká turbína</t>
        </is>
      </c>
      <c r="K159" s="2" t="inlineStr">
        <is>
          <t>3|
3|
3|
3|
3|
3</t>
        </is>
      </c>
      <c r="L159" s="2" t="inlineStr">
        <is>
          <t xml:space="preserve">|
|
|
|
|
</t>
        </is>
      </c>
      <c r="M159" t="inlineStr">
        <is>
          <t>točivý tepelný stroj, který přeměňuje kinetickou energii a tepelnou energii proudící páry na mechanický rotační pohyb přenášený na hřídel stroje, který točí nejčastěji s generátorem elektrického proudu</t>
        </is>
      </c>
      <c r="N159" s="2" t="inlineStr">
        <is>
          <t>højtryksturbine|
modtryksturbine</t>
        </is>
      </c>
      <c r="O159" s="2" t="inlineStr">
        <is>
          <t>2|
3</t>
        </is>
      </c>
      <c r="P159" s="2" t="inlineStr">
        <is>
          <t xml:space="preserve">|
</t>
        </is>
      </c>
      <c r="Q159" t="inlineStr">
        <is>
          <t/>
        </is>
      </c>
      <c r="R159" s="2" t="inlineStr">
        <is>
          <t>Gegendruckturbine</t>
        </is>
      </c>
      <c r="S159" s="2" t="inlineStr">
        <is>
          <t>3</t>
        </is>
      </c>
      <c r="T159" s="2" t="inlineStr">
        <is>
          <t/>
        </is>
      </c>
      <c r="U159" t="inlineStr">
        <is>
          <t/>
        </is>
      </c>
      <c r="V159" s="2" t="inlineStr">
        <is>
          <t>στρόβιλος αντίθλιψης|
ατμοστρόβιλος με αντίθλιψη</t>
        </is>
      </c>
      <c r="W159" s="2" t="inlineStr">
        <is>
          <t>3|
2</t>
        </is>
      </c>
      <c r="X159" s="2" t="inlineStr">
        <is>
          <t xml:space="preserve">|
</t>
        </is>
      </c>
      <c r="Y159" t="inlineStr">
        <is>
          <t/>
        </is>
      </c>
      <c r="Z159" s="2" t="inlineStr">
        <is>
          <t>non-condensing steam turbine|
steam back-pressure turbine|
back-pressure steam turbine|
backpressure turbine|
back-pressure turbine|
steam back pressure turbine|
backpressure steam turbine</t>
        </is>
      </c>
      <c r="AA159" s="2" t="inlineStr">
        <is>
          <t>3|
1|
3|
1|
3|
3|
1</t>
        </is>
      </c>
      <c r="AB159" s="2" t="inlineStr">
        <is>
          <t xml:space="preserve">|
|
|
|
|
|
</t>
        </is>
      </c>
      <c r="AC159" t="inlineStr">
        <is>
          <t>steam turbine [ &lt;a href="/entry/result/1376494/all" id="ENTRY_TO_ENTRY_CONVERTER" target="_blank"&gt;IATE:1376494&lt;/a&gt; ] that uses high-pressure steam for the rotation of blades which finally leaves the turbine at the atmospheric pressure or lower pressure</t>
        </is>
      </c>
      <c r="AD159" s="2" t="inlineStr">
        <is>
          <t>turbina de contrapresión|
turbina de contrapresión sin condensado</t>
        </is>
      </c>
      <c r="AE159" s="2" t="inlineStr">
        <is>
          <t>3|
3</t>
        </is>
      </c>
      <c r="AF159" s="2" t="inlineStr">
        <is>
          <t xml:space="preserve">preferred|
</t>
        </is>
      </c>
      <c r="AG159" t="inlineStr">
        <is>
          <t>Turbina de vapor 
 [ &lt;a href="/entry/result/1376494/all" id="ENTRY_TO_ENTRY_CONVERTER" target="_blank"&gt;IATE:1376494&lt;/a&gt; ] en la que la presión del vapor a la salida de la turbina es superior a la atmosférica.</t>
        </is>
      </c>
      <c r="AH159" s="2" t="inlineStr">
        <is>
          <t>vasturõhuturbiin</t>
        </is>
      </c>
      <c r="AI159" s="2" t="inlineStr">
        <is>
          <t>3</t>
        </is>
      </c>
      <c r="AJ159" s="2" t="inlineStr">
        <is>
          <t/>
        </is>
      </c>
      <c r="AK159" t="inlineStr">
        <is>
          <t>turbiin, milles kogu väljuv aur suunatakse tööstuslikele aurutarvititele</t>
        </is>
      </c>
      <c r="AL159" s="2" t="inlineStr">
        <is>
          <t>vastapaineturbiini|
vastapainehöyryturbiini</t>
        </is>
      </c>
      <c r="AM159" s="2" t="inlineStr">
        <is>
          <t>3|
3</t>
        </is>
      </c>
      <c r="AN159" s="2" t="inlineStr">
        <is>
          <t xml:space="preserve">|
</t>
        </is>
      </c>
      <c r="AO159" t="inlineStr">
        <is>
          <t/>
        </is>
      </c>
      <c r="AP159" s="2" t="inlineStr">
        <is>
          <t>turbine à contrepression|
turbine à contre-pression|
turbine à vapeur à contrepression</t>
        </is>
      </c>
      <c r="AQ159" s="2" t="inlineStr">
        <is>
          <t>3|
0|
3</t>
        </is>
      </c>
      <c r="AR159" s="2" t="inlineStr">
        <is>
          <t xml:space="preserve">|
|
</t>
        </is>
      </c>
      <c r="AS159" t="inlineStr">
        <is>
          <t/>
        </is>
      </c>
      <c r="AT159" s="2" t="inlineStr">
        <is>
          <t>tuirbín cúlbhrú</t>
        </is>
      </c>
      <c r="AU159" s="2" t="inlineStr">
        <is>
          <t>3</t>
        </is>
      </c>
      <c r="AV159" s="2" t="inlineStr">
        <is>
          <t/>
        </is>
      </c>
      <c r="AW159" t="inlineStr">
        <is>
          <t/>
        </is>
      </c>
      <c r="AX159" t="inlineStr">
        <is>
          <t/>
        </is>
      </c>
      <c r="AY159" t="inlineStr">
        <is>
          <t/>
        </is>
      </c>
      <c r="AZ159" t="inlineStr">
        <is>
          <t/>
        </is>
      </c>
      <c r="BA159" t="inlineStr">
        <is>
          <t/>
        </is>
      </c>
      <c r="BB159" t="inlineStr">
        <is>
          <t/>
        </is>
      </c>
      <c r="BC159" t="inlineStr">
        <is>
          <t/>
        </is>
      </c>
      <c r="BD159" t="inlineStr">
        <is>
          <t/>
        </is>
      </c>
      <c r="BE159" t="inlineStr">
        <is>
          <t/>
        </is>
      </c>
      <c r="BF159" s="2" t="inlineStr">
        <is>
          <t>turbina a contropressione</t>
        </is>
      </c>
      <c r="BG159" s="2" t="inlineStr">
        <is>
          <t>3</t>
        </is>
      </c>
      <c r="BH159" s="2" t="inlineStr">
        <is>
          <t/>
        </is>
      </c>
      <c r="BI159" t="inlineStr">
        <is>
          <t>turbina a vapore tipicamente usata in applicazioni di processo e nella quale è elaborata solo una parte del salto entalpico disponibile, lasciando la restante parte a disposizione per le esigenze del ciclo produttivo a valle</t>
        </is>
      </c>
      <c r="BJ159" s="2" t="inlineStr">
        <is>
          <t>priešslėginė turbina|
priešslėgio turbina|
priešslėgio garo turbina|
priešslėginė garo turbina</t>
        </is>
      </c>
      <c r="BK159" s="2" t="inlineStr">
        <is>
          <t>2|
3|
3|
2</t>
        </is>
      </c>
      <c r="BL159" s="2" t="inlineStr">
        <is>
          <t xml:space="preserve">|
preferred|
|
</t>
        </is>
      </c>
      <c r="BM159" t="inlineStr">
        <is>
          <t>turbina, kurios naudoto ir iš turbinos išeinančio garo slėgis viršija atmosferos (aplinkos) slėgį</t>
        </is>
      </c>
      <c r="BN159" s="2" t="inlineStr">
        <is>
          <t>pretspiediena turbīna</t>
        </is>
      </c>
      <c r="BO159" s="2" t="inlineStr">
        <is>
          <t>3</t>
        </is>
      </c>
      <c r="BP159" s="2" t="inlineStr">
        <is>
          <t/>
        </is>
      </c>
      <c r="BQ159" t="inlineStr">
        <is>
          <t/>
        </is>
      </c>
      <c r="BR159" s="2" t="inlineStr">
        <is>
          <t>turbina ta' kontropressjoni</t>
        </is>
      </c>
      <c r="BS159" s="2" t="inlineStr">
        <is>
          <t>3</t>
        </is>
      </c>
      <c r="BT159" s="2" t="inlineStr">
        <is>
          <t/>
        </is>
      </c>
      <c r="BU159" t="inlineStr">
        <is>
          <t>tip ta' turbina tal-istim 
[ &lt;a href="/entry/result/1376494/all" id="ENTRY_TO_ENTRY_CONVERTER" target="_blank"&gt;IATE:1376494&lt;/a&gt; ] li tintuża b'rabta ma' proċessi industrijali fejn hemm il-ħtieġa għal stim ta' pressjoni baxxa jew medja</t>
        </is>
      </c>
      <c r="BV159" s="2" t="inlineStr">
        <is>
          <t>tegendrukturbine</t>
        </is>
      </c>
      <c r="BW159" s="2" t="inlineStr">
        <is>
          <t>3</t>
        </is>
      </c>
      <c r="BX159" s="2" t="inlineStr">
        <is>
          <t/>
        </is>
      </c>
      <c r="BY159" t="inlineStr">
        <is>
          <t>stoomturbine waarbij de afgewerkte stoom naar de buitenlucht wordt geblazen of als retourstoom voor andere doeleinden als verwarming of verdere krachtopwekking wordt gebruikt</t>
        </is>
      </c>
      <c r="BZ159" s="2" t="inlineStr">
        <is>
          <t>turbina przeciwprężna</t>
        </is>
      </c>
      <c r="CA159" s="2" t="inlineStr">
        <is>
          <t>3</t>
        </is>
      </c>
      <c r="CB159" s="2" t="inlineStr">
        <is>
          <t/>
        </is>
      </c>
      <c r="CC159" t="inlineStr">
        <is>
          <t>turbina parowa, na wylocie z której para wodna ma wyższe ciśnienie, niż w przypadku turbiny kondensacyjnej, dzięki czemu możliwe jest wykorzystanie ciepła skraplania pary, którego wartość jest bardzo wysoka</t>
        </is>
      </c>
      <c r="CD159" s="2" t="inlineStr">
        <is>
          <t>turbina de contrapressão|
turbina de não condensação</t>
        </is>
      </c>
      <c r="CE159" s="2" t="inlineStr">
        <is>
          <t>3|
2</t>
        </is>
      </c>
      <c r="CF159" s="2" t="inlineStr">
        <is>
          <t xml:space="preserve">|
</t>
        </is>
      </c>
      <c r="CG159" t="inlineStr">
        <is>
          <t/>
        </is>
      </c>
      <c r="CH159" s="2" t="inlineStr">
        <is>
          <t>turbină cu abur de contrapresiune</t>
        </is>
      </c>
      <c r="CI159" s="2" t="inlineStr">
        <is>
          <t>3</t>
        </is>
      </c>
      <c r="CJ159" s="2" t="inlineStr">
        <is>
          <t/>
        </is>
      </c>
      <c r="CK159" t="inlineStr">
        <is>
          <t/>
        </is>
      </c>
      <c r="CL159" s="2" t="inlineStr">
        <is>
          <t>protitlaková turbína</t>
        </is>
      </c>
      <c r="CM159" s="2" t="inlineStr">
        <is>
          <t>3</t>
        </is>
      </c>
      <c r="CN159" s="2" t="inlineStr">
        <is>
          <t/>
        </is>
      </c>
      <c r="CO159" t="inlineStr">
        <is>
          <t>turbína, ktorej výstupný tlak (protitlak) je vyšší ako tlak atmosferický a para kondenzuje v spotrebiči tepla (pri teplote vyššej ako 100°C), ktorý môže byť umiestnený mimo energetického bloku</t>
        </is>
      </c>
      <c r="CP159" s="2" t="inlineStr">
        <is>
          <t>protitlačna turbina|
protitlačna parna turbina</t>
        </is>
      </c>
      <c r="CQ159" s="2" t="inlineStr">
        <is>
          <t>3|
3</t>
        </is>
      </c>
      <c r="CR159" s="2" t="inlineStr">
        <is>
          <t xml:space="preserve">|
</t>
        </is>
      </c>
      <c r="CS159" t="inlineStr">
        <is>
          <t>turbina, v kateri se ekspanzija konča pri tlaku, višjem od tlaka okolice</t>
        </is>
      </c>
      <c r="CT159" s="2" t="inlineStr">
        <is>
          <t>mottrycksturbin</t>
        </is>
      </c>
      <c r="CU159" s="2" t="inlineStr">
        <is>
          <t>3</t>
        </is>
      </c>
      <c r="CV159" s="2" t="inlineStr">
        <is>
          <t/>
        </is>
      </c>
      <c r="CW159" t="inlineStr">
        <is>
          <t>ångturbintyp i kraftvärmeverk där ångan utnyttjas i turbinen för elproduktion, medan restvärmen används för uppvärmning av bostäder eller i en industriprocess</t>
        </is>
      </c>
    </row>
    <row r="160">
      <c r="A160" s="1" t="str">
        <f>HYPERLINK("https://iate.europa.eu/entry/result/3567524/all", "3567524")</f>
        <v>3567524</v>
      </c>
      <c r="B160" t="inlineStr">
        <is>
          <t>ENVIRONMENT</t>
        </is>
      </c>
      <c r="C160" t="inlineStr">
        <is>
          <t>ENVIRONMENT|environmental policy|climate change policy;ENVIRONMENT|environmental policy|climate change policy|reduction of gas emissions</t>
        </is>
      </c>
      <c r="D160" t="inlineStr">
        <is>
          <t>yes</t>
        </is>
      </c>
      <c r="E160" t="inlineStr">
        <is>
          <t/>
        </is>
      </c>
      <c r="F160" s="2" t="inlineStr">
        <is>
          <t>неутралност по отношение на емисиите на парникови газове|
неутралност по отношение на климата|
климатична неутралност|
нулеви нетни емисии на парникови газове</t>
        </is>
      </c>
      <c r="G160" s="2" t="inlineStr">
        <is>
          <t>3|
3|
3|
3</t>
        </is>
      </c>
      <c r="H160" s="2" t="inlineStr">
        <is>
          <t xml:space="preserve">|
|
|
</t>
        </is>
      </c>
      <c r="I160" t="inlineStr">
        <is>
          <t>нулево нетно въздействие на човешката дейност върху изменението на климата от емисии на парникови газове</t>
        </is>
      </c>
      <c r="J160" s="2" t="inlineStr">
        <is>
          <t>neutrální bilance emisí skleníkových plynů|
nulové čisté emise skleníkových plynů|
klimatická neutralita</t>
        </is>
      </c>
      <c r="K160" s="2" t="inlineStr">
        <is>
          <t>3|
3|
3</t>
        </is>
      </c>
      <c r="L160" s="2" t="inlineStr">
        <is>
          <t xml:space="preserve">|
|
</t>
        </is>
      </c>
      <c r="M160" t="inlineStr">
        <is>
          <t>stav, kdy jsou veškeré emise skleníkových plynů vyváženy postupy pro jejich odstranění z ovzduší</t>
        </is>
      </c>
      <c r="N160" s="2" t="inlineStr">
        <is>
          <t>nettodrivhusgasemission på nul|
klimaneutralitet|
drivhusgasneutralitet|
nettonulemission af drivhusgasser</t>
        </is>
      </c>
      <c r="O160" s="2" t="inlineStr">
        <is>
          <t>2|
3|
3|
3</t>
        </is>
      </c>
      <c r="P160" s="2" t="inlineStr">
        <is>
          <t xml:space="preserve">|
|
|
</t>
        </is>
      </c>
      <c r="Q160" t="inlineStr">
        <is>
          <t>situation, hvor menneskelige aktiviteter ikke medfører en nettopåvirkning af klimaet fra drivhusgasemissioner</t>
        </is>
      </c>
      <c r="R160" s="2" t="inlineStr">
        <is>
          <t>Klimaneutralität|
Treibhausgasneutralität</t>
        </is>
      </c>
      <c r="S160" s="2" t="inlineStr">
        <is>
          <t>3|
3</t>
        </is>
      </c>
      <c r="T160" s="2" t="inlineStr">
        <is>
          <t xml:space="preserve">|
</t>
        </is>
      </c>
      <c r="U160" t="inlineStr">
        <is>
          <t>Zustand, in dem die Treibhausgasemissionen einer Person, Organisation, Stadt, Gesellschaft usw. durch Emissionseinsparungen oder Klimaschutzmaßnahmen gleichen Umfangs aufgewogen werden</t>
        </is>
      </c>
      <c r="V160" s="2" t="inlineStr">
        <is>
          <t>ουδετερότητα για τις εκπομπές αερίων του θερμοκηπίου|
κλιματική ουδετερότητα|
μηδενικές καθαρές εκπομπές αερίων του θερμοκηπίου</t>
        </is>
      </c>
      <c r="W160" s="2" t="inlineStr">
        <is>
          <t>3|
3|
3</t>
        </is>
      </c>
      <c r="X160" s="2" t="inlineStr">
        <is>
          <t xml:space="preserve">|
|
</t>
        </is>
      </c>
      <c r="Y160" t="inlineStr">
        <is>
          <t>κατάσταση στην οποία οι ανθρώπινες δραστηριότητες έχουν ως αποτέλεσμα μηδενικό καθαρό αντίκτυπο στο κλίμα από τις εκπομπές αερίων του θερμοκηπίου</t>
        </is>
      </c>
      <c r="Z160" s="2" t="inlineStr">
        <is>
          <t>net-zero greenhouse gas emissions|
net zero GHG emissions|
climate neutrality|
greenhouse gas neutrality</t>
        </is>
      </c>
      <c r="AA160" s="2" t="inlineStr">
        <is>
          <t>3|
3|
3|
4</t>
        </is>
      </c>
      <c r="AB160" s="2" t="inlineStr">
        <is>
          <t xml:space="preserve">|
|
|
</t>
        </is>
      </c>
      <c r="AC160" t="inlineStr">
        <is>
          <t>state in which human activities result in net-zero climate impact from greenhouse gas emissions</t>
        </is>
      </c>
      <c r="AD160" s="2" t="inlineStr">
        <is>
          <t>neutralidad climática|
neutralidad de las emisiones de gases de efecto invernadero|
cero emisiones netas de gases de efecto invernadero</t>
        </is>
      </c>
      <c r="AE160" s="2" t="inlineStr">
        <is>
          <t>4|
4|
3</t>
        </is>
      </c>
      <c r="AF160" s="2" t="inlineStr">
        <is>
          <t xml:space="preserve">preferred|
|
</t>
        </is>
      </c>
      <c r="AG160" t="inlineStr">
        <is>
          <t>Proceso de medir, reducir y compensar las emisiones de &lt;a href="https://iate.europa.eu/entry/result/835577/es" target="_blank"&gt; gases de efecto invernadero.&lt;/a&gt;</t>
        </is>
      </c>
      <c r="AH160" s="2" t="inlineStr">
        <is>
          <t>kliimaneutraalsus|
kasvuhoonegaaside nullnetoheide|
kasvuhoonegaaside netonullheide</t>
        </is>
      </c>
      <c r="AI160" s="2" t="inlineStr">
        <is>
          <t>3|
3|
3</t>
        </is>
      </c>
      <c r="AJ160" s="2" t="inlineStr">
        <is>
          <t xml:space="preserve">|
|
</t>
        </is>
      </c>
      <c r="AK160" t="inlineStr">
        <is>
          <t>olukord, kui inimtegevuse tulemusel ei teki kasvuhoonegaaside netoheidet</t>
        </is>
      </c>
      <c r="AL160" s="2" t="inlineStr">
        <is>
          <t>ilmastoneutraalisuus|
kasvihuonekaasuneutraalius|
ilmastoneutraalius|
kasvihuonekaasujen nollanettopäästöt</t>
        </is>
      </c>
      <c r="AM160" s="2" t="inlineStr">
        <is>
          <t>3|
3|
3|
3</t>
        </is>
      </c>
      <c r="AN160" s="2" t="inlineStr">
        <is>
          <t xml:space="preserve">|
|
|
</t>
        </is>
      </c>
      <c r="AO160" t="inlineStr">
        <is>
          <t>tila, jossa ihmistoimintojen aiheuttama nettovaikutus ilmastonmuutokseen määrätyllä ajanjaksolla on nolla [eli] tila, jossa erilaisten säteilypakotetta aiheuttavien komponenttien (kasvihuonekaasupäästöt, ilmansaasteet, albedon muutokset) yhteenlaskettu kumulatiivinen säteilypakote määrätyllä ajanjaksolla on nolla</t>
        </is>
      </c>
      <c r="AP160" s="2" t="inlineStr">
        <is>
          <t>zéro émission nette de gaz à effet de serre|
bilan neutre des émissions de gaz à effet de serre|
neutralité climatique</t>
        </is>
      </c>
      <c r="AQ160" s="2" t="inlineStr">
        <is>
          <t>3|
3|
3</t>
        </is>
      </c>
      <c r="AR160" s="2" t="inlineStr">
        <is>
          <t xml:space="preserve">|
|
</t>
        </is>
      </c>
      <c r="AS160" t="inlineStr">
        <is>
          <t>équilibre entre les émissions de gaz à effet de serre et les absorptions par les écosystèmes, tels que les forêts, les prairies, les sols agricoles et les zones humides, et par certains procédés industriels, tels que la capture et le stockage du carbone</t>
        </is>
      </c>
      <c r="AT160" s="2" t="inlineStr">
        <is>
          <t>aeráidneodracht|
astaíochtaí gás ceaptha teasa glan-nialasacha</t>
        </is>
      </c>
      <c r="AU160" s="2" t="inlineStr">
        <is>
          <t>3|
3</t>
        </is>
      </c>
      <c r="AV160" s="2" t="inlineStr">
        <is>
          <t xml:space="preserve">preferred|
</t>
        </is>
      </c>
      <c r="AW160" t="inlineStr">
        <is>
          <t/>
        </is>
      </c>
      <c r="AX160" s="2" t="inlineStr">
        <is>
          <t>klimatska neutralnost</t>
        </is>
      </c>
      <c r="AY160" s="2" t="inlineStr">
        <is>
          <t>3</t>
        </is>
      </c>
      <c r="AZ160" s="2" t="inlineStr">
        <is>
          <t/>
        </is>
      </c>
      <c r="BA160" t="inlineStr">
        <is>
          <t>stanje u kojem ljudske aktivnosti dovedu do neto nultog učinka emisija stakleničkih plinova na klimu</t>
        </is>
      </c>
      <c r="BB160" s="2" t="inlineStr">
        <is>
          <t>klímasemlegesség|
nulla nettó üvegházhatásúgáz-kibocsátás</t>
        </is>
      </c>
      <c r="BC160" s="2" t="inlineStr">
        <is>
          <t>3|
3</t>
        </is>
      </c>
      <c r="BD160" s="2" t="inlineStr">
        <is>
          <t xml:space="preserve">|
</t>
        </is>
      </c>
      <c r="BE160" t="inlineStr">
        <is>
          <t>olyan állapot, amelyben az emberi tevékenységek nem segítik elő az éghajlatváltozást, azaz nem idéznek elő üvegházhatásúgáz-kibocsátást</t>
        </is>
      </c>
      <c r="BF160" s="2" t="inlineStr">
        <is>
          <t>neutralità climatica|
azzeramento delle emissioni nette di gas a effetto serra</t>
        </is>
      </c>
      <c r="BG160" s="2" t="inlineStr">
        <is>
          <t>3|
3</t>
        </is>
      </c>
      <c r="BH160" s="2" t="inlineStr">
        <is>
          <t xml:space="preserve">|
</t>
        </is>
      </c>
      <c r="BI160" t="inlineStr">
        <is>
          <t>situazione di equilibrio nella quale le attività umane generano un impatto delle emissioni di gas serra sul clima pari a zero</t>
        </is>
      </c>
      <c r="BJ160" s="2" t="inlineStr">
        <is>
          <t>ŠESD poveikio neutralumas|
poveikio klimatui neutralumas|
neutralizuotas ŠESD poveikis|
nulinis grynasis išmetamas ŠESD kiekis</t>
        </is>
      </c>
      <c r="BK160" s="2" t="inlineStr">
        <is>
          <t>3|
3|
3|
3</t>
        </is>
      </c>
      <c r="BL160" s="2" t="inlineStr">
        <is>
          <t xml:space="preserve">|
|
|
</t>
        </is>
      </c>
      <c r="BM160" t="inlineStr">
        <is>
          <t>padėtis, kai dėl žmogaus veiklos nesusidaro neigiamas išmetamų šiltnamio efektą sukeliančių dujų poveikis klimatui, antropogeninės veiklos poveikis klimatui yra neutralus</t>
        </is>
      </c>
      <c r="BN160" s="2" t="inlineStr">
        <is>
          <t>siltumnīcefekta gāzu neto nulles emisijas|
klimatneitralitāte</t>
        </is>
      </c>
      <c r="BO160" s="2" t="inlineStr">
        <is>
          <t>3|
3</t>
        </is>
      </c>
      <c r="BP160" s="2" t="inlineStr">
        <is>
          <t xml:space="preserve">|
</t>
        </is>
      </c>
      <c r="BQ160" t="inlineStr">
        <is>
          <t>stāvoklis, kurā cilvēku darbību rezultātā nerodas nekāda siltumnīcefekta gāzu izraisīta ietekme uz klimatu</t>
        </is>
      </c>
      <c r="BR160" s="2" t="inlineStr">
        <is>
          <t>newtralità klimatika|
newtralità f'termini ta' impatt fuq il-klima|
emissjonijiet ta’ gassijiet serra żero netti</t>
        </is>
      </c>
      <c r="BS160" s="2" t="inlineStr">
        <is>
          <t>3|
3|
3</t>
        </is>
      </c>
      <c r="BT160" s="2" t="inlineStr">
        <is>
          <t xml:space="preserve">preferred|
|
</t>
        </is>
      </c>
      <c r="BU160" t="inlineStr">
        <is>
          <t>stat li fih l-attivitajiet tal-bniedem ma jkollhom l-ebda impatt fuq il-klima minn emissjonijiet ta' gassijiet serra</t>
        </is>
      </c>
      <c r="BV160" s="2" t="inlineStr">
        <is>
          <t>broeikasgasneutraliteit|
klimaatneutraliteit</t>
        </is>
      </c>
      <c r="BW160" s="2" t="inlineStr">
        <is>
          <t>3|
3</t>
        </is>
      </c>
      <c r="BX160" s="2" t="inlineStr">
        <is>
          <t xml:space="preserve">|
</t>
        </is>
      </c>
      <c r="BY160" t="inlineStr">
        <is>
          <t>de status klimaatneutraal</t>
        </is>
      </c>
      <c r="BZ160" s="2" t="inlineStr">
        <is>
          <t>neutralność pod względem emisji gazów cieplarnianych|
zeroemisyjność netto|
neutralność emisyjna|
neutralność klimatyczna|
zerowa emisja gazów cieplarnianych netto</t>
        </is>
      </c>
      <c r="CA160" s="2" t="inlineStr">
        <is>
          <t>3|
3|
3|
3|
3</t>
        </is>
      </c>
      <c r="CB160" s="2" t="inlineStr">
        <is>
          <t xml:space="preserve">|
|
|
|
</t>
        </is>
      </c>
      <c r="CC160" t="inlineStr">
        <is>
          <t>forma działania człowieka na Ziemi, która nie powoduje żadnej emisji „netto” gazów cieplarnianych; chodzi o ograniczenie emisji i wyrównanie jej poziomu z poziomem pochłaniania (dotyczy to przede wszystkim CO2) oraz stosowanie (głównie w przemyśle) różnorodnych mechanizmów kompensujących emisję gazów cieplarnianych, takich jak limity emisji i różnorodne formy handlu nimi</t>
        </is>
      </c>
      <c r="CD160" s="2" t="inlineStr">
        <is>
          <t>neutralidade climática|
neutralidade na emissão de gases com efeito de estufa|
emissões líquidas nulas de gases com efeito de estufa</t>
        </is>
      </c>
      <c r="CE160" s="2" t="inlineStr">
        <is>
          <t>3|
3|
3</t>
        </is>
      </c>
      <c r="CF160" s="2" t="inlineStr">
        <is>
          <t xml:space="preserve">|
|
</t>
        </is>
      </c>
      <c r="CG160" t="inlineStr">
        <is>
          <t>Equilíbrio entre as emissões de gases com efeito de estufa e as respetivas remoções por &lt;a href="https://iate.europa.eu/entry/result/840879/pt" target="_blank"&gt;sumidouros&lt;/a&gt;.</t>
        </is>
      </c>
      <c r="CH160" s="2" t="inlineStr">
        <is>
          <t>neutralitate climatică|
zero emisii nete de gaze cu efect de seră</t>
        </is>
      </c>
      <c r="CI160" s="2" t="inlineStr">
        <is>
          <t>3|
3</t>
        </is>
      </c>
      <c r="CJ160" s="2" t="inlineStr">
        <is>
          <t xml:space="preserve">|
</t>
        </is>
      </c>
      <c r="CK160" t="inlineStr">
        <is>
          <t/>
        </is>
      </c>
      <c r="CL160" s="2" t="inlineStr">
        <is>
          <t>nulová bilancia emisií skleníkových plynov|
neutralita emisií skleníkových plynov|
klimatická neutrálnosť|
nulová bilancia skleníkových plynov|
klimatická neutralita|
neutralita skleníkových plynov|
nulové čisté emisie skleníkových plynov|
nulové čisté emisie</t>
        </is>
      </c>
      <c r="CM160" s="2" t="inlineStr">
        <is>
          <t>3|
3|
3|
3|
3|
3|
3|
3</t>
        </is>
      </c>
      <c r="CN160" s="2" t="inlineStr">
        <is>
          <t>|
|
|
|
|
|
admitted|
admitted</t>
        </is>
      </c>
      <c r="CO160" t="inlineStr">
        <is>
          <t>stav, keď sa vypustí do ovzdušia len toľko emisií, koľko je príroda schopná spotrebovať</t>
        </is>
      </c>
      <c r="CP160" s="2" t="inlineStr">
        <is>
          <t>neto ničelne emisije toplogrednih plinov|
podnebna nevtralnost|
nevtralnost emisij toplogrednih plinov</t>
        </is>
      </c>
      <c r="CQ160" s="2" t="inlineStr">
        <is>
          <t>3|
3|
3</t>
        </is>
      </c>
      <c r="CR160" s="2" t="inlineStr">
        <is>
          <t xml:space="preserve">|
|
</t>
        </is>
      </c>
      <c r="CS160" t="inlineStr">
        <is>
          <t/>
        </is>
      </c>
      <c r="CT160" s="2" t="inlineStr">
        <is>
          <t>klimatneutralitet|
växthusgasneutralitet|
nettonollutsläpp av växthusgaser</t>
        </is>
      </c>
      <c r="CU160" s="2" t="inlineStr">
        <is>
          <t>3|
3|
3</t>
        </is>
      </c>
      <c r="CV160" s="2" t="inlineStr">
        <is>
          <t xml:space="preserve">|
|
</t>
        </is>
      </c>
      <c r="CW160" t="inlineStr">
        <is>
          <t>netto noll utsläpp av växthusgaser till atmosfären</t>
        </is>
      </c>
    </row>
    <row r="161">
      <c r="A161" s="1" t="str">
        <f>HYPERLINK("https://iate.europa.eu/entry/result/3578855/all", "3578855")</f>
        <v>3578855</v>
      </c>
      <c r="B161" t="inlineStr">
        <is>
          <t>FINANCE;EUROPEAN UNION</t>
        </is>
      </c>
      <c r="C161" t="inlineStr">
        <is>
          <t>FINANCE|financing and investment;EUROPEAN UNION|EU institutions and European civil service|EU institution|European Commission</t>
        </is>
      </c>
      <c r="D161" t="inlineStr">
        <is>
          <t>yes</t>
        </is>
      </c>
      <c r="E161" t="inlineStr">
        <is>
          <t/>
        </is>
      </c>
      <c r="F161" s="2" t="inlineStr">
        <is>
          <t>партньор по изпълнението</t>
        </is>
      </c>
      <c r="G161" s="2" t="inlineStr">
        <is>
          <t>3</t>
        </is>
      </c>
      <c r="H161" s="2" t="inlineStr">
        <is>
          <t/>
        </is>
      </c>
      <c r="I161" t="inlineStr">
        <is>
          <t>допустим контрагент, например финансова институция или
друг финансов посредник, с който Комисията е сключила гаранционно споразумение</t>
        </is>
      </c>
      <c r="J161" s="2" t="inlineStr">
        <is>
          <t>prováděcí partner|
prováděcí partner InvestEU</t>
        </is>
      </c>
      <c r="K161" s="2" t="inlineStr">
        <is>
          <t>3|
3</t>
        </is>
      </c>
      <c r="L161" s="2" t="inlineStr">
        <is>
          <t xml:space="preserve">|
</t>
        </is>
      </c>
      <c r="M161" t="inlineStr">
        <is>
          <t>způsobilá protistrana, například finanční instituce nebo jiný finanční 
zprostředkovatel, se kterou Komise uzavřela záruční dohodu v rámci Programu InvestEU</t>
        </is>
      </c>
      <c r="N161" s="2" t="inlineStr">
        <is>
          <t>InvestEU-gennemførelsespartner|
gennemførelsespartner</t>
        </is>
      </c>
      <c r="O161" s="2" t="inlineStr">
        <is>
          <t>3|
3</t>
        </is>
      </c>
      <c r="P161" s="2" t="inlineStr">
        <is>
          <t xml:space="preserve">|
</t>
        </is>
      </c>
      <c r="Q161" t="inlineStr">
        <is>
          <t>kvalificeret modpart, f.eks. en finansiel institution eller en anden
formidler, som Kommissionen undertegner en garantiaftale og/eller en aftale om
anvendelse af InvestEU-rådgivningsplatformen med</t>
        </is>
      </c>
      <c r="R161" s="2" t="inlineStr">
        <is>
          <t>Durchführungspartner|
Durchführungspartner von InvestEU</t>
        </is>
      </c>
      <c r="S161" s="2" t="inlineStr">
        <is>
          <t>3|
3</t>
        </is>
      </c>
      <c r="T161" s="2" t="inlineStr">
        <is>
          <t xml:space="preserve">|
</t>
        </is>
      </c>
      <c r="U161" t="inlineStr">
        <is>
          <t>Europäische Investitionsbank-Gruppe, nationale Förderbanken und -institute oder internationale Finanzinstitutionen</t>
        </is>
      </c>
      <c r="V161" s="2" t="inlineStr">
        <is>
          <t>εταίρος υλοποίησης|
εταίρος υλοποίησης του InvestEU</t>
        </is>
      </c>
      <c r="W161" s="2" t="inlineStr">
        <is>
          <t>3|
2</t>
        </is>
      </c>
      <c r="X161" s="2" t="inlineStr">
        <is>
          <t xml:space="preserve">|
</t>
        </is>
      </c>
      <c r="Y161" t="inlineStr">
        <is>
          <t>επιλέξιμος αντισυμβαλλόμενος, λόγου χάρη χρηματοπιστωτικό ίδρυμα ή άλλος ενδιάμεσος φορέας, με τον οποίον η Επιτροπή υπογράφει σύμβαση εγγύησης ή/και συμφωνία εφαρμογής του συμβουλευτικού κόμβου &lt;a href="https://iate.europa.eu/entry/result/3578159/el" target="_blank"&gt;InvestEU&lt;/a&gt;</t>
        </is>
      </c>
      <c r="Z161" s="2" t="inlineStr">
        <is>
          <t>InvestEU implementing partner|
implementing partner</t>
        </is>
      </c>
      <c r="AA161" s="2" t="inlineStr">
        <is>
          <t>3|
3</t>
        </is>
      </c>
      <c r="AB161" s="2" t="inlineStr">
        <is>
          <t xml:space="preserve">|
</t>
        </is>
      </c>
      <c r="AC161" t="inlineStr">
        <is>
          <t>an eligible counterpart such as a financial institution or other financial 
intermediary with whom the Commission has concluded a guarantee 
agreement under the &lt;a href="https://iate.europa.eu/entry/result/3578159/en" target="_blank"&gt;&lt;i&gt;InvestEU Fund&lt;/i&gt;&lt;/a&gt;</t>
        </is>
      </c>
      <c r="AD161" s="2" t="inlineStr">
        <is>
          <t>socio ejecutante|
socio ejecutante de InvestEU</t>
        </is>
      </c>
      <c r="AE161" s="2" t="inlineStr">
        <is>
          <t>3|
3</t>
        </is>
      </c>
      <c r="AF161" s="2" t="inlineStr">
        <is>
          <t xml:space="preserve">|
</t>
        </is>
      </c>
      <c r="AG161" t="inlineStr">
        <is>
          <t>Contraparte admisible, como una institución financiera u otro 
intermediario, con la que la Comisión firma un acuerdo de garantía o un 
acuerdo para el establecimiento del Centro de Asesoramiento InvestEU.</t>
        </is>
      </c>
      <c r="AH161" s="2" t="inlineStr">
        <is>
          <t>rakenduspartner|
InvestEU rakenduspartner</t>
        </is>
      </c>
      <c r="AI161" s="2" t="inlineStr">
        <is>
          <t>3|
3</t>
        </is>
      </c>
      <c r="AJ161" s="2" t="inlineStr">
        <is>
          <t xml:space="preserve">|
</t>
        </is>
      </c>
      <c r="AK161" t="inlineStr">
        <is>
          <t>Euroopa Investeerimispanga grupp, riiklikud tugipangad ja rahvusvahelised finantsasutused, kellega komisjon fondi „InvestEU“ raames tagatislepingud sõlmib</t>
        </is>
      </c>
      <c r="AL161" s="2" t="inlineStr">
        <is>
          <t>InvestEU:n toteutuskumppani|
toteutuskumppani</t>
        </is>
      </c>
      <c r="AM161" s="2" t="inlineStr">
        <is>
          <t>3|
3</t>
        </is>
      </c>
      <c r="AN161" s="2" t="inlineStr">
        <is>
          <t xml:space="preserve">|
</t>
        </is>
      </c>
      <c r="AO161" t="inlineStr">
        <is>
          <t>kelpoisuusvaatimukset täyttävä vastapuoli, kuten rahoituslaitos tai muu rahoituksenvälittäjä, jonka kanssa komissio tekee &lt;i&gt;InvestEU-rahaston&lt;/i&gt; [ &lt;a href="/entry/result/3578159/all" id="ENTRY_TO_ENTRY_CONVERTER" target="_blank"&gt;IATE:3578159&lt;/a&gt; ] takuusopimuksen ja/tai sopimuksen &lt;i&gt;InvestEU-neuvontakeskuksen&lt;/i&gt; [ &lt;a href="/entry/result/3578158/all" id="ENTRY_TO_ENTRY_CONVERTER" target="_blank"&gt;IATE:3578158&lt;/a&gt; ] toteuttamisesta</t>
        </is>
      </c>
      <c r="AP161" s="2" t="inlineStr">
        <is>
          <t>partenaire chargé de la mise en œuvre|
partenaire chargé de la mise en œuvre d’InvestEU</t>
        </is>
      </c>
      <c r="AQ161" s="2" t="inlineStr">
        <is>
          <t>3|
3</t>
        </is>
      </c>
      <c r="AR161" s="2" t="inlineStr">
        <is>
          <t xml:space="preserve">|
</t>
        </is>
      </c>
      <c r="AS161" t="inlineStr">
        <is>
          <t>insitution financière, banque ou institution nationale de développement sélectionnée par la Commission, capable de remplir les objectifs du &lt;a href="https://iate.europa.eu/entry/result/3578159/fr" target="_blank"&gt;Fonds InvestEU&lt;/a&gt; et d'intervenir dans tous les États membres</t>
        </is>
      </c>
      <c r="AT161" s="2" t="inlineStr">
        <is>
          <t>comhpháirtí cur chun feidhme</t>
        </is>
      </c>
      <c r="AU161" s="2" t="inlineStr">
        <is>
          <t>3</t>
        </is>
      </c>
      <c r="AV161" s="2" t="inlineStr">
        <is>
          <t/>
        </is>
      </c>
      <c r="AW161" t="inlineStr">
        <is>
          <t>an comhpháirtí incháilithe amhail institiúid airgeadais nó idirghabhálaí eile lena síníonn an Coimisiún conradh ráthaíochta agus/nó conradh chun Mol Comhairleach InvestEU a chur chun feidhme</t>
        </is>
      </c>
      <c r="AX161" s="2" t="inlineStr">
        <is>
          <t>partner u provedbi programa InvestEU|
partner u provedbi</t>
        </is>
      </c>
      <c r="AY161" s="2" t="inlineStr">
        <is>
          <t>3|
3</t>
        </is>
      </c>
      <c r="AZ161" s="2" t="inlineStr">
        <is>
          <t xml:space="preserve">|
</t>
        </is>
      </c>
      <c r="BA161" t="inlineStr">
        <is>
          <t>prihvatljivi partner, kao što je financijska institucija ili drugi posrednik, s kojim Komisija potpisuje sporazum o jamstvu i/ili sporazum o osnivanju savjetodavnog centra InvestEU</t>
        </is>
      </c>
      <c r="BB161" s="2" t="inlineStr">
        <is>
          <t>végrehajtó partner|
az InvestEU végrehajtó partnere</t>
        </is>
      </c>
      <c r="BC161" s="2" t="inlineStr">
        <is>
          <t>3|
3</t>
        </is>
      </c>
      <c r="BD161" s="2" t="inlineStr">
        <is>
          <t xml:space="preserve">|
</t>
        </is>
      </c>
      <c r="BE161" t="inlineStr">
        <is>
          <t>az &lt;a href="https://iate.europa.eu/entry/result/3578159/hu" target="_blank"&gt;InvestEU Alap&lt;time datetime="2020. 04. 19."&gt; (2020. 04. 19.)&lt;/time&gt;&lt;/a&gt; keretében az Európai Bizottsággal garanciamegállapodást kötő pénzügyi intézmény vagy egyéb közvetítő</t>
        </is>
      </c>
      <c r="BF161" s="2" t="inlineStr">
        <is>
          <t>partner esecutivo|
partner esecutivo di InvestEU</t>
        </is>
      </c>
      <c r="BG161" s="2" t="inlineStr">
        <is>
          <t>3|
3</t>
        </is>
      </c>
      <c r="BH161" s="2" t="inlineStr">
        <is>
          <t xml:space="preserve">|
</t>
        </is>
      </c>
      <c r="BI161" t="inlineStr">
        <is>
          <t>soggetto come una
banca o un istituto di promozione nazionale o un’istituzione finanziaria
internazionale, che copra almeno tre Stati membri, anche costituendo un gruppo
a tale scopo, e che abbia la capacità di conseguire gli obiettivi del Fondo
InvestEU mediante operazioni di finanziamento e di investimento sostenute da una
garanzia di bilancio dell’UE</t>
        </is>
      </c>
      <c r="BJ161" s="2" t="inlineStr">
        <is>
          <t>programą „InvestEU“ įgyvendinantis partneris|
įgyvendinantysis partneris</t>
        </is>
      </c>
      <c r="BK161" s="2" t="inlineStr">
        <is>
          <t>3|
3</t>
        </is>
      </c>
      <c r="BL161" s="2" t="inlineStr">
        <is>
          <t xml:space="preserve">|
</t>
        </is>
      </c>
      <c r="BM161" t="inlineStr">
        <is>
          <t/>
        </is>
      </c>
      <c r="BN161" s="2" t="inlineStr">
        <is>
          <t>&lt;i&gt;InvestEU&lt;/i&gt; īstenošanas partneris|
īstenošanas partneris</t>
        </is>
      </c>
      <c r="BO161" s="2" t="inlineStr">
        <is>
          <t>3|
3</t>
        </is>
      </c>
      <c r="BP161" s="2" t="inlineStr">
        <is>
          <t xml:space="preserve">|
</t>
        </is>
      </c>
      <c r="BQ161" t="inlineStr">
        <is>
          <t>atbalsttiesīgs darījumu partneris, piemēram, finanšu iestāde vai cits starpnieks, ar kuru Komisija paraksta garantijas nolīgumu fonda &lt;i&gt;InvestEU &lt;/i&gt;darbības ietvaros</t>
        </is>
      </c>
      <c r="BR161" s="2" t="inlineStr">
        <is>
          <t>sieħeb inkarigat mill-implimentazzjoni|
sieħeb ta' implimentazzjoni tal-InvestEU|
sieħeb ta' implimentazzjoni</t>
        </is>
      </c>
      <c r="BS161" s="2" t="inlineStr">
        <is>
          <t>2|
3|
3</t>
        </is>
      </c>
      <c r="BT161" s="2" t="inlineStr">
        <is>
          <t>admitted|
|
preferred</t>
        </is>
      </c>
      <c r="BU161" t="inlineStr">
        <is>
          <t>istituzzjoni finanzjarja jew intermedjarju ieħor li jilħqu ftehim u/jew ftehim ta’ garanzija mal-Kummissjoni fil-qafas tal-&lt;a href="https://iate.europa.eu/entry/result/3578159/mt" target="_blank"&gt;Fond InvestEU&lt;/a&gt;, biex jissodisfaw l-objettivi tal-Fond u biex jintervjenu fl-Istati Membri kollha</t>
        </is>
      </c>
      <c r="BV161" s="2" t="inlineStr">
        <is>
          <t>uitvoerende partner</t>
        </is>
      </c>
      <c r="BW161" s="2" t="inlineStr">
        <is>
          <t>3</t>
        </is>
      </c>
      <c r="BX161" s="2" t="inlineStr">
        <is>
          <t/>
        </is>
      </c>
      <c r="BY161" t="inlineStr">
        <is>
          <t>financiële instelling of andere intermediair waarmee de Europese Commissie een garantieovereenkomst en/of een overeenkomst in het kader van het InvestEU-fonds ondertekent</t>
        </is>
      </c>
      <c r="BZ161" s="2" t="inlineStr">
        <is>
          <t>partner wykonawczy InvestEU|
partner wykonawczy</t>
        </is>
      </c>
      <c r="CA161" s="2" t="inlineStr">
        <is>
          <t>3|
3</t>
        </is>
      </c>
      <c r="CB161" s="2" t="inlineStr">
        <is>
          <t xml:space="preserve">|
</t>
        </is>
      </c>
      <c r="CC161" t="inlineStr">
        <is>
          <t>instytucja finansowa lub inny pośrednik, z którym Komisja podpisuje umowę w sprawie gwarancji lub w ramach &lt;a href="https://iate.europa.eu/entry/result/3578159/pl" target="_blank"&gt;Funduszu InvestEU&lt;/a&gt;</t>
        </is>
      </c>
      <c r="CD161" s="2" t="inlineStr">
        <is>
          <t>parceiro de execução InvestEU|
parceiro de execução</t>
        </is>
      </c>
      <c r="CE161" s="2" t="inlineStr">
        <is>
          <t>3|
3</t>
        </is>
      </c>
      <c r="CF161" s="2" t="inlineStr">
        <is>
          <t xml:space="preserve">|
</t>
        </is>
      </c>
      <c r="CG161" t="inlineStr">
        <is>
          <t>Contraparte elegível, como uma instituição financeira ou outro intermediário, com a qual a Comissão assina um acordo de garantia e/ou um acordo para a implementação da plataforma de aconselhamento InvestEU.</t>
        </is>
      </c>
      <c r="CH161" s="2" t="inlineStr">
        <is>
          <t>partener de implementare al InvestEU|
partener de implementare</t>
        </is>
      </c>
      <c r="CI161" s="2" t="inlineStr">
        <is>
          <t>2|
3</t>
        </is>
      </c>
      <c r="CJ161" s="2" t="inlineStr">
        <is>
          <t xml:space="preserve">|
</t>
        </is>
      </c>
      <c r="CK161" t="inlineStr">
        <is>
          <t>contrapartea eligibilă, cum ar fi o instituție financiară sau alt intermediar, cu care Comisia semnează un acord de garantare și/sau un acord de implementare a Platformei de consiliere InvestEU</t>
        </is>
      </c>
      <c r="CL161" s="2" t="inlineStr">
        <is>
          <t>implementujúci partner</t>
        </is>
      </c>
      <c r="CM161" s="2" t="inlineStr">
        <is>
          <t>3</t>
        </is>
      </c>
      <c r="CN161" s="2" t="inlineStr">
        <is>
          <t/>
        </is>
      </c>
      <c r="CO161" t="inlineStr">
        <is>
          <t>oprávnená protistrana, ako napríklad finančná inštitúcia alebo iný sprostredkovateľ, s ktorými Komisia podpisuje dohodu o záruke a/alebo dohodu o implementácii Poradenského centra InvestEU</t>
        </is>
      </c>
      <c r="CP161" s="2" t="inlineStr">
        <is>
          <t>izvajalski partner</t>
        </is>
      </c>
      <c r="CQ161" s="2" t="inlineStr">
        <is>
          <t>3</t>
        </is>
      </c>
      <c r="CR161" s="2" t="inlineStr">
        <is>
          <t/>
        </is>
      </c>
      <c r="CS161" t="inlineStr">
        <is>
          <t/>
        </is>
      </c>
      <c r="CT161" s="2" t="inlineStr">
        <is>
          <t>genomförandepartner</t>
        </is>
      </c>
      <c r="CU161" s="2" t="inlineStr">
        <is>
          <t>3</t>
        </is>
      </c>
      <c r="CV161" s="2" t="inlineStr">
        <is>
          <t/>
        </is>
      </c>
      <c r="CW161" t="inlineStr">
        <is>
          <t>finansiell institution eller annan intermediär, med vilken kommissionen undertecknar ett garantiavtal inom ramen för &lt;a href="https://iate.europa.eu/entry/result/3578159" target="_blank"&gt;InvestEU-fonden&lt;/a&gt;</t>
        </is>
      </c>
    </row>
    <row r="162">
      <c r="A162" s="1" t="str">
        <f>HYPERLINK("https://iate.europa.eu/entry/result/3581625/all", "3581625")</f>
        <v>3581625</v>
      </c>
      <c r="B162" t="inlineStr">
        <is>
          <t>ENERGY</t>
        </is>
      </c>
      <c r="C162" t="inlineStr">
        <is>
          <t>ENERGY|soft energy|soft energy|renewable energy</t>
        </is>
      </c>
      <c r="D162" t="inlineStr">
        <is>
          <t>yes</t>
        </is>
      </c>
      <c r="E162" t="inlineStr">
        <is>
          <t/>
        </is>
      </c>
      <c r="F162" t="inlineStr">
        <is>
          <t/>
        </is>
      </c>
      <c r="G162" t="inlineStr">
        <is>
          <t/>
        </is>
      </c>
      <c r="H162" t="inlineStr">
        <is>
          <t/>
        </is>
      </c>
      <c r="I162" t="inlineStr">
        <is>
          <t/>
        </is>
      </c>
      <c r="J162" t="inlineStr">
        <is>
          <t/>
        </is>
      </c>
      <c r="K162" t="inlineStr">
        <is>
          <t/>
        </is>
      </c>
      <c r="L162" t="inlineStr">
        <is>
          <t/>
        </is>
      </c>
      <c r="M162" t="inlineStr">
        <is>
          <t/>
        </is>
      </c>
      <c r="N162" t="inlineStr">
        <is>
          <t/>
        </is>
      </c>
      <c r="O162" t="inlineStr">
        <is>
          <t/>
        </is>
      </c>
      <c r="P162" t="inlineStr">
        <is>
          <t/>
        </is>
      </c>
      <c r="Q162" t="inlineStr">
        <is>
          <t/>
        </is>
      </c>
      <c r="R162" s="2" t="inlineStr">
        <is>
          <t>Gewinnungsgebiet</t>
        </is>
      </c>
      <c r="S162" s="2" t="inlineStr">
        <is>
          <t>3</t>
        </is>
      </c>
      <c r="T162" s="2" t="inlineStr">
        <is>
          <t/>
        </is>
      </c>
      <c r="U162" t="inlineStr">
        <is>
          <t>geografisch definierte Gebiet, in dem die forstwirtschaftlichen Biomasse-Rohstoffe gewonnen werden, zu dem zuverlässige und unabhängige Informationen verfügbar sind und in dem die Bedingungen homogen genug sind, um das Risiko in Bezug auf die Nachhaltigkeit und Rechtmäßigkeit der forstwirtschaftlichen Biomasse zu bewerten</t>
        </is>
      </c>
      <c r="V162" t="inlineStr">
        <is>
          <t/>
        </is>
      </c>
      <c r="W162" t="inlineStr">
        <is>
          <t/>
        </is>
      </c>
      <c r="X162" t="inlineStr">
        <is>
          <t/>
        </is>
      </c>
      <c r="Y162" t="inlineStr">
        <is>
          <t/>
        </is>
      </c>
      <c r="Z162" s="2" t="inlineStr">
        <is>
          <t>sourcing area</t>
        </is>
      </c>
      <c r="AA162" s="2" t="inlineStr">
        <is>
          <t>3</t>
        </is>
      </c>
      <c r="AB162" s="2" t="inlineStr">
        <is>
          <t/>
        </is>
      </c>
      <c r="AC162" t="inlineStr">
        <is>
          <t>geographically defined area from which the &lt;a href="https://iate.europa.eu/entry/result/1154130/en" target="_blank"&gt;&lt;i&gt;forest biomass&lt;/i&gt;&lt;/a&gt; feedstock is 
sourced, from which reliable and independent information is available 
and where conditions are sufficiently homogeneous to evaluate the risk 
of the sustainability and legality characteristics of the forest biomass</t>
        </is>
      </c>
      <c r="AD162" s="2" t="inlineStr">
        <is>
          <t>zona de aprovisionamiento.</t>
        </is>
      </c>
      <c r="AE162" s="2" t="inlineStr">
        <is>
          <t>3</t>
        </is>
      </c>
      <c r="AF162" s="2" t="inlineStr">
        <is>
          <t/>
        </is>
      </c>
      <c r="AG162" t="inlineStr">
        <is>
          <t>Área geográfica definida de la que son 
originarias las materias primas de &lt;a href="https://iate.europa.eu/entry/result/1154130/es" target="_blank"&gt;biomasa forestal&lt;/a&gt;, de las que se 
dispone de información fiable e independiente y donde las condiciones 
son suficientemente homogéneas para evaluar las características de la 
biomasa forestal desde los puntos de vista del riesgo para la 
sostenibilidad y de la legalidad.</t>
        </is>
      </c>
      <c r="AH162" t="inlineStr">
        <is>
          <t/>
        </is>
      </c>
      <c r="AI162" t="inlineStr">
        <is>
          <t/>
        </is>
      </c>
      <c r="AJ162" t="inlineStr">
        <is>
          <t/>
        </is>
      </c>
      <c r="AK162" t="inlineStr">
        <is>
          <t/>
        </is>
      </c>
      <c r="AL162" s="2" t="inlineStr">
        <is>
          <t>hankinta-alue</t>
        </is>
      </c>
      <c r="AM162" s="2" t="inlineStr">
        <is>
          <t>3</t>
        </is>
      </c>
      <c r="AN162" s="2" t="inlineStr">
        <is>
          <t/>
        </is>
      </c>
      <c r="AO162" t="inlineStr">
        <is>
          <t>maantieteellisesti määritelty alue, jolta &lt;a href="https://iate.europa.eu/entry/result/1154130/fi" target="_blank"&gt;metsäbiomassan&lt;/a&gt; raaka-aine hankitaan, josta on saatavilla luotettavaa ja riippumatonta tietoa ja jolla olosuhteet ovat riittävän yhdenmukaiset, jotta metsän biomassan kestävyyteen ja lainmukaisuuteen liittyvä riski voidaan arvioida</t>
        </is>
      </c>
      <c r="AP162" t="inlineStr">
        <is>
          <t/>
        </is>
      </c>
      <c r="AQ162" t="inlineStr">
        <is>
          <t/>
        </is>
      </c>
      <c r="AR162" t="inlineStr">
        <is>
          <t/>
        </is>
      </c>
      <c r="AS162" t="inlineStr">
        <is>
          <t/>
        </is>
      </c>
      <c r="AT162" t="inlineStr">
        <is>
          <t/>
        </is>
      </c>
      <c r="AU162" t="inlineStr">
        <is>
          <t/>
        </is>
      </c>
      <c r="AV162" t="inlineStr">
        <is>
          <t/>
        </is>
      </c>
      <c r="AW162" t="inlineStr">
        <is>
          <t/>
        </is>
      </c>
      <c r="AX162" t="inlineStr">
        <is>
          <t/>
        </is>
      </c>
      <c r="AY162" t="inlineStr">
        <is>
          <t/>
        </is>
      </c>
      <c r="AZ162" t="inlineStr">
        <is>
          <t/>
        </is>
      </c>
      <c r="BA162" t="inlineStr">
        <is>
          <t/>
        </is>
      </c>
      <c r="BB162" t="inlineStr">
        <is>
          <t/>
        </is>
      </c>
      <c r="BC162" t="inlineStr">
        <is>
          <t/>
        </is>
      </c>
      <c r="BD162" t="inlineStr">
        <is>
          <t/>
        </is>
      </c>
      <c r="BE162" t="inlineStr">
        <is>
          <t/>
        </is>
      </c>
      <c r="BF162" s="2" t="inlineStr">
        <is>
          <t>zona di approvvigionamento</t>
        </is>
      </c>
      <c r="BG162" s="2" t="inlineStr">
        <is>
          <t>3</t>
        </is>
      </c>
      <c r="BH162" s="2" t="inlineStr">
        <is>
          <t/>
        </is>
      </c>
      <c r="BI162" t="inlineStr">
        <is>
          <t>area geografica definita da cui provengono le materie prime di &lt;a href="https://iate.europa.eu/entry/result/1154130/en-it" target="_blank"&gt;biomassa forestale&lt;/a&gt;, di cui sono disponibili informazioni affidabili e indipendenti e dove le condizioni sono sufficientemente omogenee per valutare il rischio presentato dalle caratteristiche di sostenibilità e legalità della biomassa forestale</t>
        </is>
      </c>
      <c r="BJ162" s="2" t="inlineStr">
        <is>
          <t>gavybos teritorija</t>
        </is>
      </c>
      <c r="BK162" s="2" t="inlineStr">
        <is>
          <t>3</t>
        </is>
      </c>
      <c r="BL162" s="2" t="inlineStr">
        <is>
          <t/>
        </is>
      </c>
      <c r="BM162" t="inlineStr">
        <is>
          <t>geografiškai apibrėžtas plotas, iš kurio gaunama miško biomasės pradinė žaliava, teikiama patikima ir nepriklausoma informacija ir kuriame sąlygos yra pakankamai vienodos, kad būtų galima įvertinti riziką miško biomasės tvarumo ir teisėtumo srityse</t>
        </is>
      </c>
      <c r="BN162" t="inlineStr">
        <is>
          <t/>
        </is>
      </c>
      <c r="BO162" t="inlineStr">
        <is>
          <t/>
        </is>
      </c>
      <c r="BP162" t="inlineStr">
        <is>
          <t/>
        </is>
      </c>
      <c r="BQ162" t="inlineStr">
        <is>
          <t/>
        </is>
      </c>
      <c r="BR162" t="inlineStr">
        <is>
          <t/>
        </is>
      </c>
      <c r="BS162" t="inlineStr">
        <is>
          <t/>
        </is>
      </c>
      <c r="BT162" t="inlineStr">
        <is>
          <t/>
        </is>
      </c>
      <c r="BU162" t="inlineStr">
        <is>
          <t/>
        </is>
      </c>
      <c r="BV162" t="inlineStr">
        <is>
          <t/>
        </is>
      </c>
      <c r="BW162" t="inlineStr">
        <is>
          <t/>
        </is>
      </c>
      <c r="BX162" t="inlineStr">
        <is>
          <t/>
        </is>
      </c>
      <c r="BY162" t="inlineStr">
        <is>
          <t/>
        </is>
      </c>
      <c r="BZ162" s="2" t="inlineStr">
        <is>
          <t>obszar pozyskiwania</t>
        </is>
      </c>
      <c r="CA162" s="2" t="inlineStr">
        <is>
          <t>3</t>
        </is>
      </c>
      <c r="CB162" s="2" t="inlineStr">
        <is>
          <t/>
        </is>
      </c>
      <c r="CC162" t="inlineStr">
        <is>
          <t>określony geograficznie obszar, z którego pozyskiwany jest surowiec 
będący biomasą leśną, z którego dostępne są wiarygodne i niezależne 
informacje i w którym warunki są wystarczająco jednolite w celu oceny 
ryzyka związanego z cechami zrównoważonego rozwoju i legalności biomasy 
leśnej</t>
        </is>
      </c>
      <c r="CD162" s="2" t="inlineStr">
        <is>
          <t>área de aprovisionamento</t>
        </is>
      </c>
      <c r="CE162" s="2" t="inlineStr">
        <is>
          <t>3</t>
        </is>
      </c>
      <c r="CF162" s="2" t="inlineStr">
        <is>
          <t/>
        </is>
      </c>
      <c r="CG162" t="inlineStr">
        <is>
          <t>Na aceção da Diretiva (UE) 2018/2001 relativa às energias renováveis, área geograficamente definida da qual provém a matéria-prima da biomassa florestal, em relação à qual estão disponíveis informações fiáveis e independentes e na qual as condições são suficientemente homogéneas para avaliar o risco de sustentabilidade e as características de legalidade da biomassa florestal.</t>
        </is>
      </c>
      <c r="CH162" t="inlineStr">
        <is>
          <t/>
        </is>
      </c>
      <c r="CI162" t="inlineStr">
        <is>
          <t/>
        </is>
      </c>
      <c r="CJ162" t="inlineStr">
        <is>
          <t/>
        </is>
      </c>
      <c r="CK162" t="inlineStr">
        <is>
          <t/>
        </is>
      </c>
      <c r="CL162" t="inlineStr">
        <is>
          <t/>
        </is>
      </c>
      <c r="CM162" t="inlineStr">
        <is>
          <t/>
        </is>
      </c>
      <c r="CN162" t="inlineStr">
        <is>
          <t/>
        </is>
      </c>
      <c r="CO162" t="inlineStr">
        <is>
          <t/>
        </is>
      </c>
      <c r="CP162" s="2" t="inlineStr">
        <is>
          <t>območje izvora</t>
        </is>
      </c>
      <c r="CQ162" s="2" t="inlineStr">
        <is>
          <t>3</t>
        </is>
      </c>
      <c r="CR162" s="2" t="inlineStr">
        <is>
          <t/>
        </is>
      </c>
      <c r="CS162" t="inlineStr">
        <is>
          <t>geografsko opredeljeno območje, s katerega izvirajo surovine &lt;a href="https://iate.europa.eu/entry/result/1154130/sl" target="_blank"&gt;gozdne biomase&lt;/a&gt;, s katerega so na voljo zanesljive in neodvisne informacije ter kjer so pogoji dovolj homogeni, da se lahko ocenijo tveganja glede trajnostnih značilnosti gozdne biomase in njenih značilnosti glede zakonitosti</t>
        </is>
      </c>
      <c r="CT162" s="2" t="inlineStr">
        <is>
          <t>ursprungsområde</t>
        </is>
      </c>
      <c r="CU162" s="2" t="inlineStr">
        <is>
          <t>3</t>
        </is>
      </c>
      <c r="CV162" s="2" t="inlineStr">
        <is>
          <t/>
        </is>
      </c>
      <c r="CW162" t="inlineStr">
        <is>
          <t>geografiskt avgränsade område där bränsleråvaran för skogsbiomassan tas, om vilket det finns tillförlitlig och oberoende information och där förhållandena är tillräckligt homogena för att riskerna i fråga om skogsbiomassans hållbarhet och lagenlighet ska kunna bedömas</t>
        </is>
      </c>
    </row>
    <row r="163">
      <c r="A163" s="1" t="str">
        <f>HYPERLINK("https://iate.europa.eu/entry/result/3506427/all", "3506427")</f>
        <v>3506427</v>
      </c>
      <c r="B163" t="inlineStr">
        <is>
          <t>ENVIRONMENT;ENERGY</t>
        </is>
      </c>
      <c r="C163" t="inlineStr">
        <is>
          <t>ENVIRONMENT|environmental policy|environmental policy;ENERGY|energy policy</t>
        </is>
      </c>
      <c r="D163" t="inlineStr">
        <is>
          <t>yes</t>
        </is>
      </c>
      <c r="E163" t="inlineStr">
        <is>
          <t/>
        </is>
      </c>
      <c r="F163" s="2" t="inlineStr">
        <is>
          <t>брутно крайно енергопотребление</t>
        </is>
      </c>
      <c r="G163" s="2" t="inlineStr">
        <is>
          <t>2</t>
        </is>
      </c>
      <c r="H163" s="2" t="inlineStr">
        <is>
          <t/>
        </is>
      </c>
      <c r="I163" t="inlineStr">
        <is>
          <t>цялото енергопотребление на крайните потребители плюс загубите при преноса и разпределението</t>
        </is>
      </c>
      <c r="J163" s="2" t="inlineStr">
        <is>
          <t>hrubá konečná spotřeba energie</t>
        </is>
      </c>
      <c r="K163" s="2" t="inlineStr">
        <is>
          <t>3</t>
        </is>
      </c>
      <c r="L163" s="2" t="inlineStr">
        <is>
          <t/>
        </is>
      </c>
      <c r="M163" t="inlineStr">
        <is>
          <t>energetické komodity dodané k energetickým účelům pro průmysl, dopravu, domácnosti, služby včetně veřejných služeb, zemědělství, lesnictví a rybolov, včetně elektřiny a tepla spotřebovaných odvětvím energetiky při výrobě elektřiny a tepla a včetně ztrát elektřiny a tepla v distribuci a přenosu;</t>
        </is>
      </c>
      <c r="N163" s="2" t="inlineStr">
        <is>
          <t>endeligt bruttoenergiforbrug</t>
        </is>
      </c>
      <c r="O163" s="2" t="inlineStr">
        <is>
          <t>3</t>
        </is>
      </c>
      <c r="P163" s="2" t="inlineStr">
        <is>
          <t/>
        </is>
      </c>
      <c r="Q163" t="inlineStr">
        <is>
          <t>energiprodukter, der leveres til energiformål til industri-, og transportsektoren, til husholdninger, til servicesektorerne inklusive den offentlige sektor samt til landbrug, skovbrug og fiskeri, inklusive energisektorens el- og varmeforbrug i forbindelse med el- og varmeproduktion og inklusive el- og varmetab i forbindelse med distribution og transmission</t>
        </is>
      </c>
      <c r="R163" s="2" t="inlineStr">
        <is>
          <t>Bruttoendenergieverbrauch</t>
        </is>
      </c>
      <c r="S163" s="2" t="inlineStr">
        <is>
          <t>3</t>
        </is>
      </c>
      <c r="T163" s="2" t="inlineStr">
        <is>
          <t/>
        </is>
      </c>
      <c r="U163" t="inlineStr">
        <is>
          <t>Energieprodukte, die der Industrie, dem Verkehrssektor, Haushalten, dem Dienstleistungssektor einschließlich des Sektors der öffentlichen Dienstleistungen sowie der Land-, Forst- und Fischereiwirtschaft zu energetischen Zwecken geliefert werden, einschließlich des durch die Energiewirtschaft für die Elektrizitäts- und Wärmeerzeugung entstehenden Elektrizitäts- und Wärmeverbrauchs und einschließlich der bei der Verteilung und Übertragung auftretenden Elektrizitäts- und Wärmeverluste</t>
        </is>
      </c>
      <c r="V163" s="2" t="inlineStr">
        <is>
          <t>ακαθάριστη τελική κατανάλωση ενέργειας</t>
        </is>
      </c>
      <c r="W163" s="2" t="inlineStr">
        <is>
          <t>3</t>
        </is>
      </c>
      <c r="X163" s="2" t="inlineStr">
        <is>
          <t/>
        </is>
      </c>
      <c r="Y163" t="inlineStr">
        <is>
          <t>ενεργειακά βασικά προϊόντα που παραδίδονται για ενεργειακούς σκοπούς στη βιομηχανία, στις μεταφορές, στα νοικοκυριά, στις υπηρεσίες, συμπεριλαμβανομένων των δημόσιων υπηρεσιών, στη γεωργία, στη δασοκομία και στην αλιεία, συμπεριλαμβανομένης της κατανάλωσης ηλεκτρικής ενέργειας και θερμότητας από τον ενεργειακό κλάδο για την παραγωγή ηλεκτρικής ενέργειας, θερμότητας και καυσίμου μεταφορών, συμπεριλαμβανομένων των απωλειών ηλεκτρικής ενέργειας και θερμότητας κατά τη διανομή και τη μεταφορά</t>
        </is>
      </c>
      <c r="Z163" s="2" t="inlineStr">
        <is>
          <t>gross final consumption of energy|
gross final energy consumption</t>
        </is>
      </c>
      <c r="AA163" s="2" t="inlineStr">
        <is>
          <t>3|
3</t>
        </is>
      </c>
      <c r="AB163" s="2" t="inlineStr">
        <is>
          <t xml:space="preserve">|
</t>
        </is>
      </c>
      <c r="AC163" t="inlineStr">
        <is>
          <t>energy commodities delivered for energy purposes to industry, transport, households, services including public services, agriculture, forestry and fisheries, including the consumption of electricity and heat by the energy branch for electricity and heat production and including losses of electricity and heat in distribution and transmission</t>
        </is>
      </c>
      <c r="AD163" s="2" t="inlineStr">
        <is>
          <t>consumo final bruto de energía</t>
        </is>
      </c>
      <c r="AE163" s="2" t="inlineStr">
        <is>
          <t>3</t>
        </is>
      </c>
      <c r="AF163" s="2" t="inlineStr">
        <is>
          <t/>
        </is>
      </c>
      <c r="AG163" t="inlineStr">
        <is>
          <t>Los productos energéticos suministrados con fines energéticos a la industria, el transporte, los hogares, los servicios, incluidos los servicios públicos, la agricultura, la silvicultura y la pesca, incluido el consumo de electricidad y calor por la rama de energía para la producción de electricidad y calor e incluidas las pérdidas de electricidad y calor en la distribución y el transporte.</t>
        </is>
      </c>
      <c r="AH163" s="2" t="inlineStr">
        <is>
          <t>summaarne energia lõpptarbimine</t>
        </is>
      </c>
      <c r="AI163" s="2" t="inlineStr">
        <is>
          <t>3</t>
        </is>
      </c>
      <c r="AJ163" s="2" t="inlineStr">
        <is>
          <t/>
        </is>
      </c>
      <c r="AK163" t="inlineStr">
        <is>
          <t>energiatooted, mida tarnitakse energia saamise eesmärgil tööstusele, transpordisektorile, majapidamistele, teenuste-, sealhulgas avalike teenuste sektorile, põllumajandus-, metsandus- ja kalandussektorile, sealhulgas elektri ja soojuse tarbimine energiasektoris elektri ja soojuse tootmiseks ning elektri- ja soojuskaod jaotamisel ja edastamisel</t>
        </is>
      </c>
      <c r="AL163" s="2" t="inlineStr">
        <is>
          <t>energian kokonaisloppukulutus</t>
        </is>
      </c>
      <c r="AM163" s="2" t="inlineStr">
        <is>
          <t>3</t>
        </is>
      </c>
      <c r="AN163" s="2" t="inlineStr">
        <is>
          <t/>
        </is>
      </c>
      <c r="AO163" t="inlineStr">
        <is>
          <t>teollisuuden, liikenteen, kotitalouksien, palvelujen, myös julkisten palvelujen, maatalouden sekä metsä- ja kalatalouden energiakäyttöön toimitetut energiahyödykkeet, sähkön ja lämmön käyttö energiatoimialalla sähkön, lämmön ja liikenteen polttoaineiden tuotantoon sekä sähkön ja lämmön jakelu- ja siirtohäviö</t>
        </is>
      </c>
      <c r="AP163" s="2" t="inlineStr">
        <is>
          <t>consommation finale brute d’énergie</t>
        </is>
      </c>
      <c r="AQ163" s="2" t="inlineStr">
        <is>
          <t>3</t>
        </is>
      </c>
      <c r="AR163" s="2" t="inlineStr">
        <is>
          <t/>
        </is>
      </c>
      <c r="AS163" t="inlineStr">
        <is>
          <t>les produits énergétiques fournis à des fins énergétiques à l’industrie, aux transports, aux ménages, aux services, y compris aux services publics, à l’agriculture, à la sylviculture et à la pêche, y compris l’électricité et la chaleur consommées par la branche énergie pour la production d’électricité et de chaleur et les pertes sur les réseaux pour la production et le transport d’électricité et de chaleur</t>
        </is>
      </c>
      <c r="AT163" s="2" t="inlineStr">
        <is>
          <t>olltomhaltas deiridh fuinnimh</t>
        </is>
      </c>
      <c r="AU163" s="2" t="inlineStr">
        <is>
          <t>3</t>
        </is>
      </c>
      <c r="AV163" s="2" t="inlineStr">
        <is>
          <t/>
        </is>
      </c>
      <c r="AW163" t="inlineStr">
        <is>
          <t/>
        </is>
      </c>
      <c r="AX163" s="2" t="inlineStr">
        <is>
          <t>konačna bruto potrošnja energije</t>
        </is>
      </c>
      <c r="AY163" s="2" t="inlineStr">
        <is>
          <t>2</t>
        </is>
      </c>
      <c r="AZ163" s="2" t="inlineStr">
        <is>
          <t/>
        </is>
      </c>
      <c r="BA163" t="inlineStr">
        <is>
          <t>energetski proizvod isporučen za energetske potrebe industriji, prometu, kućanstvima, sektoru usluga uključujući i javne usluge, poljoprivredi, šumarstvu i ribarstvu, uključujući potrošnju električne energije i topline koju upotrebljava energetski sektor za proizvodnju električne energije i topline te uključujući gubitke električne energije i topline u distribuciji i prijenosu</t>
        </is>
      </c>
      <c r="BB163" s="2" t="inlineStr">
        <is>
          <t>bruttó végsőenergia-fogyasztás|
teljes bruttó energiafogyasztás</t>
        </is>
      </c>
      <c r="BC163" s="2" t="inlineStr">
        <is>
          <t>3|
3</t>
        </is>
      </c>
      <c r="BD163" s="2" t="inlineStr">
        <is>
          <t>|
admitted</t>
        </is>
      </c>
      <c r="BE163" t="inlineStr">
        <is>
          <t>az ipar, a közlekedés, a háztartások, a közszolgáltatásokat is magukban foglaló szolgáltatások, a mezőgazdaság, az erdőgazdálkodás és halászat részére energetikai célokra szolgáltatott energiatermékek, az energiaágazat villamosenergia-, hő- és közlekedési célú üzemanyag-termelésre fordított villamosenergia- és hőfogyasztása, valamint a villamos energia és a hő elosztásából és szállításából származó veszteségek</t>
        </is>
      </c>
      <c r="BF163" s="2" t="inlineStr">
        <is>
          <t>consumo finale lordo di energia</t>
        </is>
      </c>
      <c r="BG163" s="2" t="inlineStr">
        <is>
          <t>2</t>
        </is>
      </c>
      <c r="BH163" s="2" t="inlineStr">
        <is>
          <t/>
        </is>
      </c>
      <c r="BI163" t="inlineStr">
        <is>
          <t>i prodotti energetici forniti a scopi energetici all’industria, ai trasporti, alle famiglie, ai servizi, compresi i servizi pubblici, all’agricoltura, alla silvicoltura e alla pesca, ivi compreso il consumo di elettricità e di calore del settore elettrico per la produzione di elettricità e di calore, incluse le perdite di elettricità e di calore con la distribuzione e la trasmissione</t>
        </is>
      </c>
      <c r="BJ163" s="2" t="inlineStr">
        <is>
          <t>bendras galutinis energijos suvartojimas</t>
        </is>
      </c>
      <c r="BK163" s="2" t="inlineStr">
        <is>
          <t>3</t>
        </is>
      </c>
      <c r="BL163" s="2" t="inlineStr">
        <is>
          <t/>
        </is>
      </c>
      <c r="BM163" t="inlineStr">
        <is>
          <t>energijos tikslais pramonei, transportui, namų ūkiams, paslaugų sektoriui (įskaitant viešąsias paslaugas), žemės ūkiui, miškininkystei ir žuvininkystei tiekiamų energijos produktų suvartojimas, įskaitant elektros ir šilumos energijos, kurią elektros, šilumos energijos ir transporto degalų gamybai sunaudoja energetikos sektorius, suvartojimą ir elektros bei šilumos energijos nuostolius paskirstymo ir perdavimo proceso metu</t>
        </is>
      </c>
      <c r="BN163" s="2" t="inlineStr">
        <is>
          <t>enerģijas bruto galapatēriņš</t>
        </is>
      </c>
      <c r="BO163" s="2" t="inlineStr">
        <is>
          <t>3</t>
        </is>
      </c>
      <c r="BP163" s="2" t="inlineStr">
        <is>
          <t/>
        </is>
      </c>
      <c r="BQ163" t="inlineStr">
        <is>
          <t>energoresursi, ko enerģijas izmantošanas vajadzībām piegādā rūpniecībai, transporta nozarei, mājsaimniecībām, pakalpojumu, arī publisko pakalpojumu, lauksaimniecības, mežsaimniecības un zivsaimniecības nozarei, tostarp elektroenerģijas un apsildes patēriņš, kas enerģētikas nozarē ir izmantots elektroenerģijas un siltuma ražošanai, kā arī elektroenerģijas un siltuma zudumi sadales un pārvades laikā</t>
        </is>
      </c>
      <c r="BR163" s="2" t="inlineStr">
        <is>
          <t>konsum finali gross tal-enerġija</t>
        </is>
      </c>
      <c r="BS163" s="2" t="inlineStr">
        <is>
          <t>3</t>
        </is>
      </c>
      <c r="BT163" s="2" t="inlineStr">
        <is>
          <t/>
        </is>
      </c>
      <c r="BU163" t="inlineStr">
        <is>
          <t>il-prodotti tal-enerġija fornuti għal skopijiet enerġetiċi lill-industrija, it-trasport, id-djar, is-servizzi, inklużi s-servizzi pubbliċi, l-agrikoltura, il-forestrija u s-sajd, inkluż il-konsum ta’ elettriku u ta' sħana tas-settur tal-elettriku għall-produzzjoni ta' elettriku u ta' sħana, inkluż it-telf ta’ elettriku u ta' sħana fid-distribuzzjoni u t-trażmissjoni</t>
        </is>
      </c>
      <c r="BV163" s="2" t="inlineStr">
        <is>
          <t>bruto-eindverbruik van energie</t>
        </is>
      </c>
      <c r="BW163" s="2" t="inlineStr">
        <is>
          <t>3</t>
        </is>
      </c>
      <c r="BX163" s="2" t="inlineStr">
        <is>
          <t/>
        </is>
      </c>
      <c r="BY163" t="inlineStr">
        <is>
          <t>de energiegrondstoffen die geleverd worden aan de industrie, het vervoer, de huishoudens, de dienstensector inclusief de openbare diensten, de land- en bosbouw en de visserij, inclusief het verbruik van elektriciteit en warmte door de energiesector voor het produceren van elektriciteit en warmte en inclusief het verlies aan elektriciteit en warmte tijdens de distributie en de transmissie</t>
        </is>
      </c>
      <c r="BZ163" s="2" t="inlineStr">
        <is>
          <t>końcowe zużycie energii brutto</t>
        </is>
      </c>
      <c r="CA163" s="2" t="inlineStr">
        <is>
          <t>3</t>
        </is>
      </c>
      <c r="CB163" s="2" t="inlineStr">
        <is>
          <t/>
        </is>
      </c>
      <c r="CC163" t="inlineStr">
        <is>
          <t>towary energetyczne dostarczane do celów energetycznych przemysłowi, sektorowi transportowemu, gospodarstwom domowym, sektorowi usługowemu, w tym świadczącemu usługi publiczne, rolnictwu, leśnictwu i rybołówstwu, łącznie ze zużyciem energii elektrycznej i ciepła przez przemysł energetyczny na wytwarzanie energii elektrycznej i ciepła oraz łącznie ze stratami energii elektrycznej i ciepła podczas dystrybucji i przesyłania</t>
        </is>
      </c>
      <c r="CD163" s="2" t="inlineStr">
        <is>
          <t>consumo final bruto de energia</t>
        </is>
      </c>
      <c r="CE163" s="2" t="inlineStr">
        <is>
          <t>3</t>
        </is>
      </c>
      <c r="CF163" s="2" t="inlineStr">
        <is>
          <t/>
        </is>
      </c>
      <c r="CG163" t="inlineStr">
        <is>
          <t>Produtos energéticos fornecidos para fins energéticos à indústria, aos transportes, aos agregados familiares, aos serviços, incluindo os serviços públicos, à agricultura, à silvicultura e às pescas, o consumo de eletricidade e calor pelo ramo da energia para a produção de eletricidade, de calor e de combustíveis para os transportes e as perdas de eletricidade e calor na distribuição e transporte.</t>
        </is>
      </c>
      <c r="CH163" s="2" t="inlineStr">
        <is>
          <t>consum final brut de energie</t>
        </is>
      </c>
      <c r="CI163" s="2" t="inlineStr">
        <is>
          <t>3</t>
        </is>
      </c>
      <c r="CJ163" s="2" t="inlineStr">
        <is>
          <t/>
        </is>
      </c>
      <c r="CK163" t="inlineStr">
        <is>
          <t>consumul de produse energetice furnizate în scopuri energetice industriei, transporturilor, sectorului casnic, serviciilor, inclusiv serviciilor publice, agriculturii, silviculturii și pescuitului, inclusiv consumul de energie electrică și termică din sectorul de producere a energiei electrice și termice, precum și pierderile de energie electrică și termică din distribuție și transport</t>
        </is>
      </c>
      <c r="CL163" s="2" t="inlineStr">
        <is>
          <t>hrubá konečná energetická spotreba</t>
        </is>
      </c>
      <c r="CM163" s="2" t="inlineStr">
        <is>
          <t>3</t>
        </is>
      </c>
      <c r="CN163" s="2" t="inlineStr">
        <is>
          <t/>
        </is>
      </c>
      <c r="CO163" t="inlineStr">
        <is>
          <t>energetické komodity dodávané na energetické účely pre priemysel, dopravu, domácnosti, služby vrátane verejných služieb, poľnohospodárstvo, ako aj lesné a rybné hospodárstvo, vrátane spotreby elektriny a tepla zo strany energetických odvetví, ktoré sa zaoberajú výrobou elektriny a tepla, a vrátane strát elektriny a tepla počas distribúcie a prenosu</t>
        </is>
      </c>
      <c r="CP163" s="2" t="inlineStr">
        <is>
          <t>bruto končna poraba energije</t>
        </is>
      </c>
      <c r="CQ163" s="2" t="inlineStr">
        <is>
          <t>3</t>
        </is>
      </c>
      <c r="CR163" s="2" t="inlineStr">
        <is>
          <t/>
        </is>
      </c>
      <c r="CS163" t="inlineStr">
        <is>
          <t>&lt;div&gt;energenti, dobavljeni za energetske namene industriji, prometu, gospodinjstvom, storitvenemu sektorju, vključno z javnim storitvenim sektorjem, kmetijstvu, gozdarstvu in ribištvu, električno energijo in toploto, ki ju porabi energetska panoga za proizvodnjo električne energije, proizvodnjo toplote in goriva, namenjenega uporabi v prometu, ter izgubo električne energije in toplote pri distribuciji in prenosu&lt;br&gt;&lt;/div&gt;</t>
        </is>
      </c>
      <c r="CT163" s="2" t="inlineStr">
        <is>
          <t>slutlig energianvändning (brutto)</t>
        </is>
      </c>
      <c r="CU163" s="2" t="inlineStr">
        <is>
          <t>3</t>
        </is>
      </c>
      <c r="CV163" s="2" t="inlineStr">
        <is>
          <t/>
        </is>
      </c>
      <c r="CW163" t="inlineStr">
        <is>
          <t>energiprodukter som för energiändamål levereras till industrin, transportsektorn, hushållen, servicesektorn, inbegripet offentliga tjänster, jordbruket, skogsbruket och fiskerinäringen, inbegripet användningen av el och värme inom energisektorn i samband med el- och värmeproduktion samt inbegripet förluster av el och värme vid distribution och transmission</t>
        </is>
      </c>
    </row>
    <row r="164">
      <c r="A164" s="1" t="str">
        <f>HYPERLINK("https://iate.europa.eu/entry/result/2112865/all", "2112865")</f>
        <v>2112865</v>
      </c>
      <c r="B164" t="inlineStr">
        <is>
          <t>INDUSTRY;ENERGY</t>
        </is>
      </c>
      <c r="C164" t="inlineStr">
        <is>
          <t>INDUSTRY|electronics and electrical engineering|electrical engineering;ENERGY</t>
        </is>
      </c>
      <c r="D164" t="inlineStr">
        <is>
          <t>yes</t>
        </is>
      </c>
      <c r="E164" t="inlineStr">
        <is>
          <t/>
        </is>
      </c>
      <c r="F164" s="2" t="inlineStr">
        <is>
          <t>разпределяне на преносна способност</t>
        </is>
      </c>
      <c r="G164" s="2" t="inlineStr">
        <is>
          <t>3</t>
        </is>
      </c>
      <c r="H164" s="2" t="inlineStr">
        <is>
          <t/>
        </is>
      </c>
      <c r="I164" t="inlineStr">
        <is>
          <t>предоставяне на междузонова преносна способност&lt;sup&gt;1&lt;/sup&gt;&lt;p&gt;&lt;sup&gt;1&lt;/sup&gt; [ &lt;a href="/entry/result/3548268/all" id="ENTRY_TO_ENTRY_CONVERTER" target="_blank"&gt;IATE:3548268&lt;/a&gt; ]&lt;/p&gt;</t>
        </is>
      </c>
      <c r="J164" s="2" t="inlineStr">
        <is>
          <t>přidělení kapacity|
přidělování kapacity</t>
        </is>
      </c>
      <c r="K164" s="2" t="inlineStr">
        <is>
          <t>3|
3</t>
        </is>
      </c>
      <c r="L164" s="2" t="inlineStr">
        <is>
          <t xml:space="preserve">|
</t>
        </is>
      </c>
      <c r="M164" t="inlineStr">
        <is>
          <t>alokace &lt;i&gt;kapacity mezi zónami&lt;/i&gt; [ &lt;a href="/entry/result/3548268/all" id="ENTRY_TO_ENTRY_CONVERTER" target="_blank"&gt;IATE:3548268&lt;/a&gt; ]</t>
        </is>
      </c>
      <c r="N164" s="2" t="inlineStr">
        <is>
          <t>kapacitetstildeling|
kapacitetsallokering|
kapacitetsfordeling</t>
        </is>
      </c>
      <c r="O164" s="2" t="inlineStr">
        <is>
          <t>4|
4|
3</t>
        </is>
      </c>
      <c r="P164" s="2" t="inlineStr">
        <is>
          <t xml:space="preserve">|
|
</t>
        </is>
      </c>
      <c r="Q164" t="inlineStr">
        <is>
          <t>"fordeling af kapacitet på tværs af budområder"</t>
        </is>
      </c>
      <c r="R164" s="2" t="inlineStr">
        <is>
          <t>Kapazitätsvergabe|
Mengenzuweisung</t>
        </is>
      </c>
      <c r="S164" s="2" t="inlineStr">
        <is>
          <t>3|
3</t>
        </is>
      </c>
      <c r="T164" s="2" t="inlineStr">
        <is>
          <t xml:space="preserve">|
</t>
        </is>
      </c>
      <c r="U164" t="inlineStr">
        <is>
          <t>Zuweisung zonenübergreifender Kapazität</t>
        </is>
      </c>
      <c r="V164" s="2" t="inlineStr">
        <is>
          <t>κατανομή δυναμικότητας</t>
        </is>
      </c>
      <c r="W164" s="2" t="inlineStr">
        <is>
          <t>3</t>
        </is>
      </c>
      <c r="X164" s="2" t="inlineStr">
        <is>
          <t/>
        </is>
      </c>
      <c r="Y164" t="inlineStr">
        <is>
          <t/>
        </is>
      </c>
      <c r="Z164" s="2" t="inlineStr">
        <is>
          <t>capacity allocation|
allocation</t>
        </is>
      </c>
      <c r="AA164" s="2" t="inlineStr">
        <is>
          <t>3|
3</t>
        </is>
      </c>
      <c r="AB164" s="2" t="inlineStr">
        <is>
          <t xml:space="preserve">|
</t>
        </is>
      </c>
      <c r="AC164" t="inlineStr">
        <is>
          <t>attribution of cross zonal capacity</t>
        </is>
      </c>
      <c r="AD164" s="2" t="inlineStr">
        <is>
          <t>asignación de capacidad</t>
        </is>
      </c>
      <c r="AE164" s="2" t="inlineStr">
        <is>
          <t>3</t>
        </is>
      </c>
      <c r="AF164" s="2" t="inlineStr">
        <is>
          <t/>
        </is>
      </c>
      <c r="AG164" t="inlineStr">
        <is>
          <t>Asignación de la capacidad interzonal.</t>
        </is>
      </c>
      <c r="AH164" s="2" t="inlineStr">
        <is>
          <t>võimsuse jaotamine</t>
        </is>
      </c>
      <c r="AI164" s="2" t="inlineStr">
        <is>
          <t>3</t>
        </is>
      </c>
      <c r="AJ164" s="2" t="inlineStr">
        <is>
          <t/>
        </is>
      </c>
      <c r="AK164" t="inlineStr">
        <is>
          <t>vööndiülese võimsuse eraldamine</t>
        </is>
      </c>
      <c r="AL164" s="2" t="inlineStr">
        <is>
          <t>kapasiteetin jakaminen</t>
        </is>
      </c>
      <c r="AM164" s="2" t="inlineStr">
        <is>
          <t>3</t>
        </is>
      </c>
      <c r="AN164" s="2" t="inlineStr">
        <is>
          <t/>
        </is>
      </c>
      <c r="AO164" t="inlineStr">
        <is>
          <t>alueiden välisen kapasiteetin kohdentaminen</t>
        </is>
      </c>
      <c r="AP164" s="2" t="inlineStr">
        <is>
          <t>attribution de la capacité|
allocation de la capacité</t>
        </is>
      </c>
      <c r="AQ164" s="2" t="inlineStr">
        <is>
          <t>2|
3</t>
        </is>
      </c>
      <c r="AR164" s="2" t="inlineStr">
        <is>
          <t xml:space="preserve">|
</t>
        </is>
      </c>
      <c r="AS164" t="inlineStr">
        <is>
          <t>processus par lequel un gestionnaire de réseau de transport attribue de la capacité en réponse à une demande de capacité</t>
        </is>
      </c>
      <c r="AT164" s="2" t="inlineStr">
        <is>
          <t>leithdháileadh acmhainne</t>
        </is>
      </c>
      <c r="AU164" s="2" t="inlineStr">
        <is>
          <t>3</t>
        </is>
      </c>
      <c r="AV164" s="2" t="inlineStr">
        <is>
          <t/>
        </is>
      </c>
      <c r="AW164" t="inlineStr">
        <is>
          <t/>
        </is>
      </c>
      <c r="AX164" s="2" t="inlineStr">
        <is>
          <t>dodjela|
dodjela kapaciteta</t>
        </is>
      </c>
      <c r="AY164" s="2" t="inlineStr">
        <is>
          <t>3|
3</t>
        </is>
      </c>
      <c r="AZ164" s="2" t="inlineStr">
        <is>
          <t xml:space="preserve">|
</t>
        </is>
      </c>
      <c r="BA164" t="inlineStr">
        <is>
          <t/>
        </is>
      </c>
      <c r="BB164" s="2" t="inlineStr">
        <is>
          <t>kapacitásallokáció|
kapacitásfelosztás</t>
        </is>
      </c>
      <c r="BC164" s="2" t="inlineStr">
        <is>
          <t>3|
4</t>
        </is>
      </c>
      <c r="BD164" s="2" t="inlineStr">
        <is>
          <t xml:space="preserve">admitted|
</t>
        </is>
      </c>
      <c r="BE164" t="inlineStr">
        <is>
          <t>övezetközi kapacitás felosztása</t>
        </is>
      </c>
      <c r="BF164" s="2" t="inlineStr">
        <is>
          <t>assegnazione di capacità|
allocazione della capacità</t>
        </is>
      </c>
      <c r="BG164" s="2" t="inlineStr">
        <is>
          <t>3|
3</t>
        </is>
      </c>
      <c r="BH164" s="2" t="inlineStr">
        <is>
          <t>|
preferred</t>
        </is>
      </c>
      <c r="BI164" t="inlineStr">
        <is>
          <t>attribuzione di &lt;i&gt;capacità interzonale&lt;/i&gt; [ &lt;a href="/entry/result/3548268/all" id="ENTRY_TO_ENTRY_CONVERTER" target="_blank"&gt;IATE:3548268&lt;/a&gt; ]</t>
        </is>
      </c>
      <c r="BJ164" s="2" t="inlineStr">
        <is>
          <t>paskirstymas|
pralaidumo paskirstymas</t>
        </is>
      </c>
      <c r="BK164" s="2" t="inlineStr">
        <is>
          <t>3|
3</t>
        </is>
      </c>
      <c r="BL164" s="2" t="inlineStr">
        <is>
          <t xml:space="preserve">|
</t>
        </is>
      </c>
      <c r="BM164" t="inlineStr">
        <is>
          <t/>
        </is>
      </c>
      <c r="BN164" s="2" t="inlineStr">
        <is>
          <t>jaudas piešķiršana|
jaudas sadale</t>
        </is>
      </c>
      <c r="BO164" s="2" t="inlineStr">
        <is>
          <t>3|
3</t>
        </is>
      </c>
      <c r="BP164" s="2" t="inlineStr">
        <is>
          <t xml:space="preserve">preferred|
</t>
        </is>
      </c>
      <c r="BQ164" t="inlineStr">
        <is>
          <t>starpzonu jaudas [ &lt;a href="/entry/result/3548268/all" id="ENTRY_TO_ENTRY_CONVERTER" target="_blank"&gt;IATE:3548268&lt;/a&gt; ] piešķiršana</t>
        </is>
      </c>
      <c r="BR164" s="2" t="inlineStr">
        <is>
          <t>allokazzjoni tal-kapaċità</t>
        </is>
      </c>
      <c r="BS164" s="2" t="inlineStr">
        <is>
          <t>3</t>
        </is>
      </c>
      <c r="BT164" s="2" t="inlineStr">
        <is>
          <t/>
        </is>
      </c>
      <c r="BU164" t="inlineStr">
        <is>
          <t>attribuzzjoni ta’ kapaċità transżonali</t>
        </is>
      </c>
      <c r="BV164" s="2" t="inlineStr">
        <is>
          <t>capaciteitstoewijzing</t>
        </is>
      </c>
      <c r="BW164" s="2" t="inlineStr">
        <is>
          <t>3</t>
        </is>
      </c>
      <c r="BX164" s="2" t="inlineStr">
        <is>
          <t/>
        </is>
      </c>
      <c r="BY164" t="inlineStr">
        <is>
          <t>toewijzing van zoneoverschrijdende capaciteit</t>
        </is>
      </c>
      <c r="BZ164" s="2" t="inlineStr">
        <is>
          <t>alokacja zdolności przesyłowych</t>
        </is>
      </c>
      <c r="CA164" s="2" t="inlineStr">
        <is>
          <t>3</t>
        </is>
      </c>
      <c r="CB164" s="2" t="inlineStr">
        <is>
          <t/>
        </is>
      </c>
      <c r="CC164" t="inlineStr">
        <is>
          <t>przydział zdolności przesyłowych</t>
        </is>
      </c>
      <c r="CD164" s="2" t="inlineStr">
        <is>
          <t>atribuição de capacidade</t>
        </is>
      </c>
      <c r="CE164" s="2" t="inlineStr">
        <is>
          <t>3</t>
        </is>
      </c>
      <c r="CF164" s="2" t="inlineStr">
        <is>
          <t/>
        </is>
      </c>
      <c r="CG164" t="inlineStr">
        <is>
          <t>Atribuição de capacidade interzonal.</t>
        </is>
      </c>
      <c r="CH164" s="2" t="inlineStr">
        <is>
          <t>alocare a capacității</t>
        </is>
      </c>
      <c r="CI164" s="2" t="inlineStr">
        <is>
          <t>3</t>
        </is>
      </c>
      <c r="CJ164" s="2" t="inlineStr">
        <is>
          <t/>
        </is>
      </c>
      <c r="CK164" t="inlineStr">
        <is>
          <t>proces prin care se atribuie dreptul de utilizare a unei capacități unui participant pe piața de energie electrică în conformitate cu regulile de alocare a capacităților anuale, lunare, zilnice, intrazilnice sau alte perioade ca răspuns la o solicitare de capacitate</t>
        </is>
      </c>
      <c r="CL164" s="2" t="inlineStr">
        <is>
          <t>pridelenie kapacity</t>
        </is>
      </c>
      <c r="CM164" s="2" t="inlineStr">
        <is>
          <t>3</t>
        </is>
      </c>
      <c r="CN164" s="2" t="inlineStr">
        <is>
          <t/>
        </is>
      </c>
      <c r="CO164" t="inlineStr">
        <is>
          <t>poskytnutie kapacity na prenos medzi oblasťami</t>
        </is>
      </c>
      <c r="CP164" s="2" t="inlineStr">
        <is>
          <t>dodelitev zmogljivosti</t>
        </is>
      </c>
      <c r="CQ164" s="2" t="inlineStr">
        <is>
          <t>3</t>
        </is>
      </c>
      <c r="CR164" s="2" t="inlineStr">
        <is>
          <t/>
        </is>
      </c>
      <c r="CS164" t="inlineStr">
        <is>
          <t>razporejanje zmogljivosti med območji</t>
        </is>
      </c>
      <c r="CT164" s="2" t="inlineStr">
        <is>
          <t>kapacitetstilldelning</t>
        </is>
      </c>
      <c r="CU164" s="2" t="inlineStr">
        <is>
          <t>3</t>
        </is>
      </c>
      <c r="CV164" s="2" t="inlineStr">
        <is>
          <t/>
        </is>
      </c>
      <c r="CW164" t="inlineStr">
        <is>
          <t>tilldelning av kapacitet mellan elområden</t>
        </is>
      </c>
    </row>
    <row r="165">
      <c r="A165" s="1" t="str">
        <f>HYPERLINK("https://iate.europa.eu/entry/result/3547925/all", "3547925")</f>
        <v>3547925</v>
      </c>
      <c r="B165" t="inlineStr">
        <is>
          <t>ENERGY</t>
        </is>
      </c>
      <c r="C165" t="inlineStr">
        <is>
          <t>ENERGY|energy policy</t>
        </is>
      </c>
      <c r="D165" t="inlineStr">
        <is>
          <t>yes</t>
        </is>
      </c>
      <c r="E165" t="inlineStr">
        <is>
          <t/>
        </is>
      </c>
      <c r="F165" s="2" t="inlineStr">
        <is>
          <t>тръжна зона|
пазарна зона</t>
        </is>
      </c>
      <c r="G165" s="2" t="inlineStr">
        <is>
          <t>3|
3</t>
        </is>
      </c>
      <c r="H165" s="2" t="inlineStr">
        <is>
          <t xml:space="preserve">|
</t>
        </is>
      </c>
      <c r="I165" t="inlineStr">
        <is>
          <t>най-голямата географска зона, в която участниците на пазара могат да обменят енергия без разпределяне на капацитета</t>
        </is>
      </c>
      <c r="J165" s="2" t="inlineStr">
        <is>
          <t>nabídková zóna</t>
        </is>
      </c>
      <c r="K165" s="2" t="inlineStr">
        <is>
          <t>3</t>
        </is>
      </c>
      <c r="L165" s="2" t="inlineStr">
        <is>
          <t/>
        </is>
      </c>
      <c r="M165" t="inlineStr">
        <is>
          <t>největší zeměpisná oblast, v rámci které jsou účastníci trhu schopni si vyměňovat energii bez přidělení kapacity</t>
        </is>
      </c>
      <c r="N165" s="2" t="inlineStr">
        <is>
          <t>budområde</t>
        </is>
      </c>
      <c r="O165" s="2" t="inlineStr">
        <is>
          <t>3</t>
        </is>
      </c>
      <c r="P165" s="2" t="inlineStr">
        <is>
          <t/>
        </is>
      </c>
      <c r="Q165" t="inlineStr">
        <is>
          <t>største geografiske område, hvor markedsdeltagerne kan udveksle energi uden kapacitetsfordeling</t>
        </is>
      </c>
      <c r="R165" t="inlineStr">
        <is>
          <t/>
        </is>
      </c>
      <c r="S165" t="inlineStr">
        <is>
          <t/>
        </is>
      </c>
      <c r="T165" t="inlineStr">
        <is>
          <t/>
        </is>
      </c>
      <c r="U165" t="inlineStr">
        <is>
          <t/>
        </is>
      </c>
      <c r="V165" s="2" t="inlineStr">
        <is>
          <t>ζώνη υποβολής προσφορών|
ζώνη προσφοράς</t>
        </is>
      </c>
      <c r="W165" s="2" t="inlineStr">
        <is>
          <t>3|
3</t>
        </is>
      </c>
      <c r="X165" s="2" t="inlineStr">
        <is>
          <t xml:space="preserve">|
</t>
        </is>
      </c>
      <c r="Y165" t="inlineStr">
        <is>
          <t>η μεγαλύτερη γεωγραφική περιοχή εντός της οποίας οι συμμετέχοντες στην αγορά έχουν τη δυνατότητα να ανταλλάσσουν ενέργεια χωρίς εκχώρηση δυναμικότητας</t>
        </is>
      </c>
      <c r="Z165" s="2" t="inlineStr">
        <is>
          <t>bidding zone</t>
        </is>
      </c>
      <c r="AA165" s="2" t="inlineStr">
        <is>
          <t>3</t>
        </is>
      </c>
      <c r="AB165" s="2" t="inlineStr">
        <is>
          <t/>
        </is>
      </c>
      <c r="AC165" t="inlineStr">
        <is>
          <t>largest geographical area within which market participants are able to exchange energy without &lt;a href="https://iate.europa.eu/entry/result/2112865/en" target="_blank"&gt;capacity allocation&lt;/a&gt;</t>
        </is>
      </c>
      <c r="AD165" s="2" t="inlineStr">
        <is>
          <t>zona de oferta|
zona de ofertas</t>
        </is>
      </c>
      <c r="AE165" s="2" t="inlineStr">
        <is>
          <t>3|
3</t>
        </is>
      </c>
      <c r="AF165" s="2" t="inlineStr">
        <is>
          <t xml:space="preserve">|
</t>
        </is>
      </c>
      <c r="AG165" t="inlineStr">
        <is>
          <t>La mayor zona geográfica en la que los participantes en el mercado pueden intercambiar energía sin asignación de capacidad (de transporte interzonal).</t>
        </is>
      </c>
      <c r="AH165" s="2" t="inlineStr">
        <is>
          <t>pakkumispiirkond</t>
        </is>
      </c>
      <c r="AI165" s="2" t="inlineStr">
        <is>
          <t>3</t>
        </is>
      </c>
      <c r="AJ165" s="2" t="inlineStr">
        <is>
          <t/>
        </is>
      </c>
      <c r="AK165" t="inlineStr">
        <is>
          <t/>
        </is>
      </c>
      <c r="AL165" s="2" t="inlineStr">
        <is>
          <t>tarjousalue</t>
        </is>
      </c>
      <c r="AM165" s="2" t="inlineStr">
        <is>
          <t>3</t>
        </is>
      </c>
      <c r="AN165" s="2" t="inlineStr">
        <is>
          <t/>
        </is>
      </c>
      <c r="AO165" t="inlineStr">
        <is>
          <t>suurin maantieteellinen alue, jonka sisällä markkinatoimijat voivat harjoittaa sähkökauppaa ilman kapasiteetinjakotoimia</t>
        </is>
      </c>
      <c r="AP165" s="2" t="inlineStr">
        <is>
          <t>zone de dépôt des offres</t>
        </is>
      </c>
      <c r="AQ165" s="2" t="inlineStr">
        <is>
          <t>3</t>
        </is>
      </c>
      <c r="AR165" s="2" t="inlineStr">
        <is>
          <t/>
        </is>
      </c>
      <c r="AS165" t="inlineStr">
        <is>
          <t>la plus grande zone géographique à l’intérieur de laquelle les acteurs du marché peuvent procéder à des échanges d’énergie sans attribution de capacité</t>
        </is>
      </c>
      <c r="AT165" s="2" t="inlineStr">
        <is>
          <t>crios tairisceana</t>
        </is>
      </c>
      <c r="AU165" s="2" t="inlineStr">
        <is>
          <t>3</t>
        </is>
      </c>
      <c r="AV165" s="2" t="inlineStr">
        <is>
          <t/>
        </is>
      </c>
      <c r="AW165" t="inlineStr">
        <is>
          <t/>
        </is>
      </c>
      <c r="AX165" s="2" t="inlineStr">
        <is>
          <t>zona trgovanja</t>
        </is>
      </c>
      <c r="AY165" s="2" t="inlineStr">
        <is>
          <t>3</t>
        </is>
      </c>
      <c r="AZ165" s="2" t="inlineStr">
        <is>
          <t/>
        </is>
      </c>
      <c r="BA165" t="inlineStr">
        <is>
          <t/>
        </is>
      </c>
      <c r="BB165" s="2" t="inlineStr">
        <is>
          <t>ajánlattételi övezet</t>
        </is>
      </c>
      <c r="BC165" s="2" t="inlineStr">
        <is>
          <t>4</t>
        </is>
      </c>
      <c r="BD165" s="2" t="inlineStr">
        <is>
          <t/>
        </is>
      </c>
      <c r="BE165" t="inlineStr">
        <is>
          <t>a legnagyobb földrajzi terület, amelyen belül a piaci résztvevők kapacitásfelosztás nélkül képesek villamos energiával kereskedni</t>
        </is>
      </c>
      <c r="BF165" s="2" t="inlineStr">
        <is>
          <t>zona di offerta</t>
        </is>
      </c>
      <c r="BG165" s="2" t="inlineStr">
        <is>
          <t>3</t>
        </is>
      </c>
      <c r="BH165" s="2" t="inlineStr">
        <is>
          <t/>
        </is>
      </c>
      <c r="BI165" t="inlineStr">
        <is>
          <t>la più grande area geografica nella quale i partecipanti al mercato sono in grado di scambiare energia senza allocazione di capacità</t>
        </is>
      </c>
      <c r="BJ165" s="2" t="inlineStr">
        <is>
          <t>prekybos zona</t>
        </is>
      </c>
      <c r="BK165" s="2" t="inlineStr">
        <is>
          <t>3</t>
        </is>
      </c>
      <c r="BL165" s="2" t="inlineStr">
        <is>
          <t/>
        </is>
      </c>
      <c r="BM165" t="inlineStr">
        <is>
          <t>didžiausia geografinė zona, kurioje rinkos dalyviai gali vykdyti energijos mainus be tinklų pralaidumų galių paskirstymo</t>
        </is>
      </c>
      <c r="BN165" s="2" t="inlineStr">
        <is>
          <t>tirdzniecības zona</t>
        </is>
      </c>
      <c r="BO165" s="2" t="inlineStr">
        <is>
          <t>3</t>
        </is>
      </c>
      <c r="BP165" s="2" t="inlineStr">
        <is>
          <t/>
        </is>
      </c>
      <c r="BQ165" t="inlineStr">
        <is>
          <t>lielākā ģeogrāfiskā teritorija, kurā tirgus dalībnieki var veikt elektroenerģijas apmaiņu bez jaudas sadales</t>
        </is>
      </c>
      <c r="BR165" s="2" t="inlineStr">
        <is>
          <t>żona tal-offerti</t>
        </is>
      </c>
      <c r="BS165" s="2" t="inlineStr">
        <is>
          <t>3</t>
        </is>
      </c>
      <c r="BT165" s="2" t="inlineStr">
        <is>
          <t/>
        </is>
      </c>
      <c r="BU165" t="inlineStr">
        <is>
          <t>l-akbar żona ġeografika li fiha l-parteċipanti tas-suq ikunu jistgħu jinnegozjaw l-enerġija mingħajr allokazzjoni tal-kapaċità</t>
        </is>
      </c>
      <c r="BV165" s="2" t="inlineStr">
        <is>
          <t>biedzone</t>
        </is>
      </c>
      <c r="BW165" s="2" t="inlineStr">
        <is>
          <t>4</t>
        </is>
      </c>
      <c r="BX165" s="2" t="inlineStr">
        <is>
          <t/>
        </is>
      </c>
      <c r="BY165" t="inlineStr">
        <is>
          <t>grootste geografische gebied waarin marktdeelnemers in staat zijn energie uit te wisselen zonder capaciteitstoewijzing</t>
        </is>
      </c>
      <c r="BZ165" s="2" t="inlineStr">
        <is>
          <t>obszar ofertowy|
obszar rynkowy|
obszar cenowy</t>
        </is>
      </c>
      <c r="CA165" s="2" t="inlineStr">
        <is>
          <t>3|
3|
2</t>
        </is>
      </c>
      <c r="CB165" s="2" t="inlineStr">
        <is>
          <t xml:space="preserve">|
preferred|
</t>
        </is>
      </c>
      <c r="CC165" t="inlineStr">
        <is>
          <t>największy obszar geograficzny, w obrębie którego uczestnicy rynku mają możliwość wymiany energii bez alokacji zdolności przesyłowych</t>
        </is>
      </c>
      <c r="CD165" s="2" t="inlineStr">
        <is>
          <t>zona de ofertas</t>
        </is>
      </c>
      <c r="CE165" s="2" t="inlineStr">
        <is>
          <t>3</t>
        </is>
      </c>
      <c r="CF165" s="2" t="inlineStr">
        <is>
          <t/>
        </is>
      </c>
      <c r="CG165" t="inlineStr">
        <is>
          <t>A mais vasta zona geográfica dentro da qual os participantes no mercado podem trocar energia sem atribuição de capacidade.</t>
        </is>
      </c>
      <c r="CH165" s="2" t="inlineStr">
        <is>
          <t>zonă de ofertare</t>
        </is>
      </c>
      <c r="CI165" s="2" t="inlineStr">
        <is>
          <t>3</t>
        </is>
      </c>
      <c r="CJ165" s="2" t="inlineStr">
        <is>
          <t/>
        </is>
      </c>
      <c r="CK165" t="inlineStr">
        <is>
          <t>zonă geografică în care participanții la piață pot transfera energie electrică fără a fi necesară verificarea încadrării în capacitatea disponibilă de interconexiune și alocarea acesteia</t>
        </is>
      </c>
      <c r="CL165" s="2" t="inlineStr">
        <is>
          <t>ponuková oblasť</t>
        </is>
      </c>
      <c r="CM165" s="2" t="inlineStr">
        <is>
          <t>3</t>
        </is>
      </c>
      <c r="CN165" s="2" t="inlineStr">
        <is>
          <t/>
        </is>
      </c>
      <c r="CO165" t="inlineStr">
        <is>
          <t>najväčšie zemepisné územie, v rámci ktorého si účastníci trhu môžu vymieňať elektrickú energiu bez prideľovania kapacity</t>
        </is>
      </c>
      <c r="CP165" s="2" t="inlineStr">
        <is>
          <t>trgovalno območje</t>
        </is>
      </c>
      <c r="CQ165" s="2" t="inlineStr">
        <is>
          <t>3</t>
        </is>
      </c>
      <c r="CR165" s="2" t="inlineStr">
        <is>
          <t/>
        </is>
      </c>
      <c r="CS165" t="inlineStr">
        <is>
          <t>največje geografsko območje, v katerem lahko udeleženci na trgu izmenjujejo energijo brez dodeljevanja zmogljivosti</t>
        </is>
      </c>
      <c r="CT165" s="2" t="inlineStr">
        <is>
          <t>elområde</t>
        </is>
      </c>
      <c r="CU165" s="2" t="inlineStr">
        <is>
          <t>3</t>
        </is>
      </c>
      <c r="CV165" s="2" t="inlineStr">
        <is>
          <t/>
        </is>
      </c>
      <c r="CW165" t="inlineStr">
        <is>
          <t>det största geografiska område inom vilket marknadsaktörerna kan handla energi utan kapacitetstilldelning</t>
        </is>
      </c>
    </row>
    <row r="166">
      <c r="A166" s="1" t="str">
        <f>HYPERLINK("https://iate.europa.eu/entry/result/2246094/all", "2246094")</f>
        <v>2246094</v>
      </c>
      <c r="B166" t="inlineStr">
        <is>
          <t>ENERGY</t>
        </is>
      </c>
      <c r="C166" t="inlineStr">
        <is>
          <t>ENERGY</t>
        </is>
      </c>
      <c r="D166" t="inlineStr">
        <is>
          <t>yes</t>
        </is>
      </c>
      <c r="E166" t="inlineStr">
        <is>
          <t/>
        </is>
      </c>
      <c r="F166" s="2" t="inlineStr">
        <is>
          <t>договор за енергоспестяване с гарантиран резултат</t>
        </is>
      </c>
      <c r="G166" s="2" t="inlineStr">
        <is>
          <t>3</t>
        </is>
      </c>
      <c r="H166" s="2" t="inlineStr">
        <is>
          <t/>
        </is>
      </c>
      <c r="I166" t="inlineStr">
        <is>
          <t>договорно споразумение между бенефициера и доставчика на мярка за подобряване на енергийната ефективност, обект на проверки и наблюдение по време на целия срок на действие на договора, като съгласно това споразумение инвестициите (труд, доставки или услуги) в тази мярка се изплащат по отношение на договорно гарантирано равнище на подобряване на енергийната ефективност или друг договорен критерий във връзка с енергийните характеристики, напр. финансови икономии</t>
        </is>
      </c>
      <c r="J166" s="2" t="inlineStr">
        <is>
          <t>smlouva o energetických službách</t>
        </is>
      </c>
      <c r="K166" s="2" t="inlineStr">
        <is>
          <t>3</t>
        </is>
      </c>
      <c r="L166" s="2" t="inlineStr">
        <is>
          <t/>
        </is>
      </c>
      <c r="M166" t="inlineStr">
        <is>
          <t>smluvní ujednání mezi příjemcem a poskytovatelem o opatření ke zvýšení energetické účinnosti, ověřované a kontrolované během celého trvání smlouvy, kdy jsou investice (dílo, dodávka nebo služba) do tohoto opatření placeny ve vztahu ke smluvně stanovené míře zvýšení energetické účinnosti nebo k jinému dohodnutému kritériu energetické náročnosti, například finančním úsporám</t>
        </is>
      </c>
      <c r="N166" s="2" t="inlineStr">
        <is>
          <t>kontrakt om energimæssig ydeevne</t>
        </is>
      </c>
      <c r="O166" s="2" t="inlineStr">
        <is>
          <t>4</t>
        </is>
      </c>
      <c r="P166" s="2" t="inlineStr">
        <is>
          <t/>
        </is>
      </c>
      <c r="Q166" t="inlineStr">
        <is>
          <t>kontraktlig ordning mellem modtageren og leverandøren af en foranstaltning til forbedring af energieffektiviteten, som kontrolleres og overvåges under hele kontraktens løbetid, hvor investeringerne (arbejde, leverance eller tjenesteydelse) i den samme foranstaltning bliver betalt i forhold til en aftalt grad af forbedring af energieffektiviteten eller et andet aftalt kriterium for den energimæssige ydeevne, f.eks. økonomiske besparelser</t>
        </is>
      </c>
      <c r="R166" s="2" t="inlineStr">
        <is>
          <t>Energieleistungsvertrag</t>
        </is>
      </c>
      <c r="S166" s="2" t="inlineStr">
        <is>
          <t>3</t>
        </is>
      </c>
      <c r="T166" s="2" t="inlineStr">
        <is>
          <t/>
        </is>
      </c>
      <c r="U166" t="inlineStr">
        <is>
          <t>eine vertragliche Vereinbarung zwischen dem Begünstigten und dem Erbringer (normalerweise einem Energiedienstleister &lt;a href="/entry/result/903869/all" id="ENTRY_TO_ENTRY_CONVERTER" target="_blank"&gt;IATE:903869&lt;/a&gt; ) einer Maßnahme zur Energieeffizienzverbesserung</t>
        </is>
      </c>
      <c r="V166" s="2" t="inlineStr">
        <is>
          <t>σύμβαση ενεργειακής απόδοσης</t>
        </is>
      </c>
      <c r="W166" s="2" t="inlineStr">
        <is>
          <t>3</t>
        </is>
      </c>
      <c r="X166" s="2" t="inlineStr">
        <is>
          <t/>
        </is>
      </c>
      <c r="Y166" t="inlineStr">
        <is>
          <t>συμβατική συμφωνία μεταξύ του δικαιούχου και του παρόχου (κατά κανόνα ΕΕΥ) περί μέτρου βελτίωσης της ενεργειακής απόδοσης, σύμφωνα με την οποία πληρωμές για τις επενδύσεις πραγματοποιούνται ανάλογα με το συμβατικώς συμφωνούμενο επίπεδο βελτίωσης της ενεργειακής απόδοσης</t>
        </is>
      </c>
      <c r="Z166" s="2" t="inlineStr">
        <is>
          <t>energy performance contract|
energy performance contracting</t>
        </is>
      </c>
      <c r="AA166" s="2" t="inlineStr">
        <is>
          <t>1|
3</t>
        </is>
      </c>
      <c r="AB166" s="2" t="inlineStr">
        <is>
          <t xml:space="preserve">|
</t>
        </is>
      </c>
      <c r="AC166" t="inlineStr">
        <is>
          <t>contractual arrangement between the beneficiary and the provider (normally an ESCO) of an energy efficiency improvement measure, where investments in that measure are paid for in relation to a contractually agreed level of energy efficiency improvement</t>
        </is>
      </c>
      <c r="AD166" s="2" t="inlineStr">
        <is>
          <t>contrato de rendimiento energético</t>
        </is>
      </c>
      <c r="AE166" s="2" t="inlineStr">
        <is>
          <t>3</t>
        </is>
      </c>
      <c r="AF166" s="2" t="inlineStr">
        <is>
          <t/>
        </is>
      </c>
      <c r="AG166" t="inlineStr">
        <is>
          <t>1) Acuerdo contractual entre el beneficiario y el proveedor (normalmente una empresa de servicios energéticos &lt;a href="/entry/result/903869/all" id="ENTRY_TO_ENTRY_CONVERTER" target="_blank"&gt;IATE:903869&lt;/a&gt; ) de una medida de mejora de la eficiencia energética &lt;a href="/entry/result/3533259/all" id="ENTRY_TO_ENTRY_CONVERTER" target="_blank"&gt;IATE:3533259&lt;/a&gt; , cuando las inversiones en dicha medida se abonen respecto de un nivel de mejora de la eficiencia energética convenido por contrato.&lt;br&gt;2) Todo acuerdo contractual entre el beneficiario y el proveedor de una medida de mejora de la eficiencia energética, verificada y supervisada durante toda la vigencia del contrato, en el que las inversiones (obras, suministros o servicios) en dicha medida se abonan respecto de un nivel de mejora de la eficiencia energética acordado contractualmente o de otro criterio de rendimiento energético &lt;a href="/entry/result/2246179/all" id="ENTRY_TO_ENTRY_CONVERTER" target="_blank"&gt;IATE:2246179&lt;/a&gt; acordado, como, por ejemplo, el ahorro financiero.</t>
        </is>
      </c>
      <c r="AH166" s="2" t="inlineStr">
        <is>
          <t>energiatõhususe leping</t>
        </is>
      </c>
      <c r="AI166" s="2" t="inlineStr">
        <is>
          <t>3</t>
        </is>
      </c>
      <c r="AJ166" s="2" t="inlineStr">
        <is>
          <t/>
        </is>
      </c>
      <c r="AK166" t="inlineStr">
        <is>
          <t>kasusaaja ja energiatõhususe parandamise meetme osutaja vaheline lepinguline kokkulepe, mida kontrollitakse ja jälgitakse kogu lepingu kehtivuse aja jooksul ning mille alusel makstakse nimetatud meetmesse tehtud investeeringute (töö, tarnimine või teenus) eest sõltuvalt lepingus kokku lepitud energiatõhususe parandamise tasemest või muust kokkulepitud energiatõhususe kriteeriumist, näiteks rahalisest säästust;</t>
        </is>
      </c>
      <c r="AL166" s="2" t="inlineStr">
        <is>
          <t>energiatehokkuutta koskeva sopimus|
energiatehokkuussopimus</t>
        </is>
      </c>
      <c r="AM166" s="2" t="inlineStr">
        <is>
          <t>3|
3</t>
        </is>
      </c>
      <c r="AN166" s="2" t="inlineStr">
        <is>
          <t xml:space="preserve">|
</t>
        </is>
      </c>
      <c r="AO166" t="inlineStr">
        <is>
          <t>Edunsaajan ja energiatehokkuutta parantavan toimenpiteen tarjoajan välinen sopimusjärjestely, jossa kyseiseen toimenpiteeseen tehdyt investoinnit korvataan suhteessa sopimuksessa sovittuun energiatehokkuuden parantumistasoon tai muuhun sovittuun energiatehokkuuskriteeriin, kuten rahalliseen säästöön.</t>
        </is>
      </c>
      <c r="AP166" s="2" t="inlineStr">
        <is>
          <t>contrat de performance énergétique</t>
        </is>
      </c>
      <c r="AQ166" s="2" t="inlineStr">
        <is>
          <t>3</t>
        </is>
      </c>
      <c r="AR166" s="2" t="inlineStr">
        <is>
          <t/>
        </is>
      </c>
      <c r="AS166" t="inlineStr">
        <is>
          <t>accord contractuel entre le bénéficiaire et le fournisseur (normalement une SSE) d'une mesure visant à améliorer l'efficacité énergétique, aux termes duquel les investissements dans cette mesure sont rémunérés en fonction d'un niveau d'amélioration de l'efficacité énergétique qui est contractuellement défini</t>
        </is>
      </c>
      <c r="AT166" s="2" t="inlineStr">
        <is>
          <t>conraitheoireacht um fheidhmíocht fuinnimh</t>
        </is>
      </c>
      <c r="AU166" s="2" t="inlineStr">
        <is>
          <t>3</t>
        </is>
      </c>
      <c r="AV166" s="2" t="inlineStr">
        <is>
          <t/>
        </is>
      </c>
      <c r="AW166" t="inlineStr">
        <is>
          <t/>
        </is>
      </c>
      <c r="AX166" s="2" t="inlineStr">
        <is>
          <t>ugovor o energetskom učinku</t>
        </is>
      </c>
      <c r="AY166" s="2" t="inlineStr">
        <is>
          <t>3</t>
        </is>
      </c>
      <c r="AZ166" s="2" t="inlineStr">
        <is>
          <t/>
        </is>
      </c>
      <c r="BA166" t="inlineStr">
        <is>
          <t>ugovorni sporazum između korisnika i pružatelja (uobičajeno pružatelj energetske usluge) mjere za poboljšanje energetske učinkovitosti, pri čemu su ulaganja u tu mjeru plaćena s obzirom na ugovorom dogovorenu razinu poboljšanja energetske učinkovitosti</t>
        </is>
      </c>
      <c r="BB166" s="2" t="inlineStr">
        <is>
          <t>energiahatékonysági szerződés|
energiahatékonyság-alapú szerződés</t>
        </is>
      </c>
      <c r="BC166" s="2" t="inlineStr">
        <is>
          <t>3|
3</t>
        </is>
      </c>
      <c r="BD166" s="2" t="inlineStr">
        <is>
          <t>|
preferred</t>
        </is>
      </c>
      <c r="BE166" t="inlineStr">
        <is>
          <t>a kedvezményezett és az energiahatékonyság-javító intézkedést nyújtó szolgáltató között létrejött olyan szerződéses megállapodás, amelynek keretében az adott intézkedésbe való beruházásért a kifizetés a szerződésben megállapodott szintű energiahatékonyság-javulással összefüggésben történik</t>
        </is>
      </c>
      <c r="BF166" s="2" t="inlineStr">
        <is>
          <t>contratto di rendimento energetico</t>
        </is>
      </c>
      <c r="BG166" s="2" t="inlineStr">
        <is>
          <t>3</t>
        </is>
      </c>
      <c r="BH166" s="2" t="inlineStr">
        <is>
          <t/>
        </is>
      </c>
      <c r="BI166" t="inlineStr">
        <is>
          <t>accordo contrattuale tra il beneficiario e il fornitore (di norma un &lt;i&gt;ESCO&lt;/i&gt;) di una misura di miglioramento dell'efficienza energetica, verificata e monitorata durante l'intera durata del contratto, laddove siano erogati investimenti (lavori, forniture o servizi) nell'ambito della misura in funzione del livello di miglioramento dell'efficienza energetica stabilito contrattualmente o di altri criteri di prestazione energetica concordati, quali i risparmi finanziari</t>
        </is>
      </c>
      <c r="BJ166" s="2" t="inlineStr">
        <is>
          <t>sutartis dėl energijos vartojimo efektyvumo</t>
        </is>
      </c>
      <c r="BK166" s="2" t="inlineStr">
        <is>
          <t>3</t>
        </is>
      </c>
      <c r="BL166" s="2" t="inlineStr">
        <is>
          <t/>
        </is>
      </c>
      <c r="BM166" t="inlineStr">
        <is>
          <t>naudos gavėjo ir energijos vartojimo efektyvumo didinimo priemonės teikėjo sutartis, tikrinama ir stebima visą susitarimo laikotarpį, kai už investicijas (darbą, prekių ar paslaugų tiekimą) į tą priemonę mokama atsižvelgiant į suderintą energijos vartojimo efektyvumo didinimo lygį ar kitą sutartą energinio naudingumo kriterijų, pvz., sutaupytas lėšas</t>
        </is>
      </c>
      <c r="BN166" s="2" t="inlineStr">
        <is>
          <t>energoefektivitātes līgums|
energoefektivitātes palielināšanas līgums|
energoefektivitātes pakalpojuma līgums</t>
        </is>
      </c>
      <c r="BO166" s="2" t="inlineStr">
        <is>
          <t>3|
2|
2</t>
        </is>
      </c>
      <c r="BP166" s="2" t="inlineStr">
        <is>
          <t xml:space="preserve">|
|
</t>
        </is>
      </c>
      <c r="BQ166" t="inlineStr">
        <is>
          <t>tāda līgumiska vienošanās starp energoefektivitātes palielināšanas pasākuma saņēmēju un sniedzēju, ko pārbauda un pārrauga visā līguma darbības laikā, ja ieguldījumus (darbu, piegādi vai pakalpojumu) minētajā pasākumā apmaksā attiecībā uz līgumā atrunātu energoefektivitātes palielinājuma līmeni vai citu energoefektivitātes kritēriju, piemēram, finanšu ietaupījumu, par kuru ir panākta vienošanās</t>
        </is>
      </c>
      <c r="BR166" s="2" t="inlineStr">
        <is>
          <t>ikkuntrattar għall-prestazzjoni tal-enerġija</t>
        </is>
      </c>
      <c r="BS166" s="2" t="inlineStr">
        <is>
          <t>3</t>
        </is>
      </c>
      <c r="BT166" s="2" t="inlineStr">
        <is>
          <t/>
        </is>
      </c>
      <c r="BU166" t="inlineStr">
        <is>
          <t>arranġament kuntrattwali bejn il-benefiċjarju u l-fornitur (normalment ikun ESCO) ta' miżura li ttejjeb l-effiċjenza tal-enerġija, fejn il-ħlas għall-investimenti f'dawk il-miżuri jsir b'relazzjoni għal livell ta' titjib fl-effiċjenza tal-enerġija miftiehem kuntrattwalment</t>
        </is>
      </c>
      <c r="BV166" s="2" t="inlineStr">
        <is>
          <t>energieprestatiecontract</t>
        </is>
      </c>
      <c r="BW166" s="2" t="inlineStr">
        <is>
          <t>3</t>
        </is>
      </c>
      <c r="BX166" s="2" t="inlineStr">
        <is>
          <t/>
        </is>
      </c>
      <c r="BY166" t="inlineStr">
        <is>
          <t>"een contractuele regeling tussen de begunstigde en de aanbieder van een maatregel ter verbetering van de energie-efficiëntie, die tijdens de gehele looptijd van het contract wordt geverifieerd en gecontroleerd, waarbij de investeringen (arbeid, leveringen of diensten) zodanig worden betaald dat ze in verhouding staan tot de contractueel vastgelegde mate van verbetering van de energie-efficiëntie of een ander overeengekomen prestatiecriterium, zoals financiële besparingen"</t>
        </is>
      </c>
      <c r="BZ166" s="2" t="inlineStr">
        <is>
          <t>umowa o poprawę efektywności energetycznej</t>
        </is>
      </c>
      <c r="CA166" s="2" t="inlineStr">
        <is>
          <t>3</t>
        </is>
      </c>
      <c r="CB166" s="2" t="inlineStr">
        <is>
          <t/>
        </is>
      </c>
      <c r="CC166" t="inlineStr">
        <is>
          <t>umowa pomiędzy beneficjentem a dostawcą realizującym środek poprawy efektywności energetycznej, weryfikowaną i monitorowaną w trakcie całego okresu jej obowiązywania, zgodnie z którą inwestycje (roboty, dostawa lub usługa) w ten środek są spłacane w relacji do uzgodnionego w umowie poziomu poprawy efektywności energetycznej lub innego uzgodnionego kryterium charakterystyki energetycznej, na przykład oszczędności finansowych</t>
        </is>
      </c>
      <c r="CD166" s="2" t="inlineStr">
        <is>
          <t>contrato de desempenho energético</t>
        </is>
      </c>
      <c r="CE166" s="2" t="inlineStr">
        <is>
          <t>3</t>
        </is>
      </c>
      <c r="CF166" s="2" t="inlineStr">
        <is>
          <t/>
        </is>
      </c>
      <c r="CG166" t="inlineStr">
        <is>
          <t>Acordo contratual celebrado entre o beneficiário e a parte que aplica uma medida de melhoria da eficiência energética, verificada e acompanhada durante todo o período do contrato, nos termos do qual os investimentos (obra, fornecimento ou serviço) nessa medida são pagos por contrapartida de um nível de melhoria da eficiência energética definido contratualmente ou de outro critério de desempenho energético que tenha sido acordado, nomeadamente economias financeiras.&lt;br&gt;Cf. empresa de serviços energéticos [&lt;a href="/entry/result/903869/all" id="ENTRY_TO_ENTRY_CONVERTER" target="_blank"&gt;IATE:903869&lt;/a&gt; ]</t>
        </is>
      </c>
      <c r="CH166" s="2" t="inlineStr">
        <is>
          <t>contract de performanță energetică</t>
        </is>
      </c>
      <c r="CI166" s="2" t="inlineStr">
        <is>
          <t>3</t>
        </is>
      </c>
      <c r="CJ166" s="2" t="inlineStr">
        <is>
          <t/>
        </is>
      </c>
      <c r="CK166" t="inlineStr">
        <is>
          <t>acord contractual între beneficiarul și furnizorul (în mod normal o SSE) unei măsuri de îmbunătățire a eficienței energetice, verificată și monitorizată pe toată perioada contractului, prin care investițiile (activitatea, aprovizionarea sau serviciile) în măsura respectivă sunt plătite proporțional cu un nivel al îmbunătățirii eficienței energetice convenit prin contract sau cu alte criterii convenite privind performanța energetică, cum ar fi economiile financiare</t>
        </is>
      </c>
      <c r="CL166" s="2" t="inlineStr">
        <is>
          <t>zmluva o energetickej efektívnosti</t>
        </is>
      </c>
      <c r="CM166" s="2" t="inlineStr">
        <is>
          <t>3</t>
        </is>
      </c>
      <c r="CN166" s="2" t="inlineStr">
        <is>
          <t/>
        </is>
      </c>
      <c r="CO166" t="inlineStr">
        <is>
          <t>dohoda na zmluvnom základe uzatvorená medzi príjemcom a poskytovateľom opatrenia (zväčša spoločnosťou poskytujúcou energetické služby) na zlepšenie energetickej efektívnosti, ktorá sa overuje a monitoruje počas celého trvania zmluvného vzťahu, podľa ktorej sa za investície (práca, dodávky alebo služby) do daného opatrenia platí na základe zmluvne dohodnutej úrovne zlepšenia energetickej efektívnosti alebo iného dohodnutého kritéria energetickej efektívnosti, ako sú napríklad finančné úspory</t>
        </is>
      </c>
      <c r="CP166" s="2" t="inlineStr">
        <is>
          <t>pogodbeno zagotavljanje prihranka energije</t>
        </is>
      </c>
      <c r="CQ166" s="2" t="inlineStr">
        <is>
          <t>3</t>
        </is>
      </c>
      <c r="CR166" s="2" t="inlineStr">
        <is>
          <t/>
        </is>
      </c>
      <c r="CS166" t="inlineStr">
        <is>
          <t>pogodbeni dogovor med koristnikom in ponudnikom ukrepa za izboljšanje energetske učinkovitosti, ki se preverja in spremlja v vsem obdobju pogodbe in v okviru katerega se naložbe (delo, dobava ali storitev) v ta ukrep plačujejo sorazmerno s stopnjo izboljšanja energetske učinkovitosti, dogovorjeno s pogodbo, ali drugim dogovorjenim merilom za energetsko učinkovitost, kot so finančni prihranki</t>
        </is>
      </c>
      <c r="CT166" s="2" t="inlineStr">
        <is>
          <t>avtal om energiprestanda</t>
        </is>
      </c>
      <c r="CU166" s="2" t="inlineStr">
        <is>
          <t>3</t>
        </is>
      </c>
      <c r="CV166" s="2" t="inlineStr">
        <is>
          <t/>
        </is>
      </c>
      <c r="CW166" t="inlineStr">
        <is>
          <t>"ett avtalsarrangemang mellan mottagaren och leverantören av en åtgärd för att förbättra energieffektiviteten som verifieras och övervakas under hela avtalsperioden, där investeringarna (arbete, leveranser eller tjänster) i åtgärden betalas i förhållande till en avtalad nivå av förbättrad energieffektivitet eller annat avtalat energiprestandakriterium, till exempel finansiella besparingar"</t>
        </is>
      </c>
    </row>
    <row r="167">
      <c r="A167" s="1" t="str">
        <f>HYPERLINK("https://iate.europa.eu/entry/result/1750516/all", "1750516")</f>
        <v>1750516</v>
      </c>
      <c r="B167" t="inlineStr">
        <is>
          <t>INDUSTRY</t>
        </is>
      </c>
      <c r="C167" t="inlineStr">
        <is>
          <t>INDUSTRY|building and public works|building industry|building</t>
        </is>
      </c>
      <c r="D167" t="inlineStr">
        <is>
          <t>yes</t>
        </is>
      </c>
      <c r="E167" t="inlineStr">
        <is>
          <t/>
        </is>
      </c>
      <c r="F167" s="2" t="inlineStr">
        <is>
          <t>външни ограждащи елементи на сградата</t>
        </is>
      </c>
      <c r="G167" s="2" t="inlineStr">
        <is>
          <t>3</t>
        </is>
      </c>
      <c r="H167" s="2" t="inlineStr">
        <is>
          <t/>
        </is>
      </c>
      <c r="I167" t="inlineStr">
        <is>
          <t>интегрираните компоненти на дадена сграда, които отделят вътрешната от външната среда на сградата</t>
        </is>
      </c>
      <c r="J167" t="inlineStr">
        <is>
          <t/>
        </is>
      </c>
      <c r="K167" t="inlineStr">
        <is>
          <t/>
        </is>
      </c>
      <c r="L167" t="inlineStr">
        <is>
          <t/>
        </is>
      </c>
      <c r="M167" t="inlineStr">
        <is>
          <t/>
        </is>
      </c>
      <c r="N167" s="2" t="inlineStr">
        <is>
          <t>klimaskærm</t>
        </is>
      </c>
      <c r="O167" s="2" t="inlineStr">
        <is>
          <t>3</t>
        </is>
      </c>
      <c r="P167" s="2" t="inlineStr">
        <is>
          <t/>
        </is>
      </c>
      <c r="Q167" t="inlineStr">
        <is>
          <t>Termisk isolering: konceptet klimaskærm dækker over tage, vægge, gulv, loft og fundament i bygninger.</t>
        </is>
      </c>
      <c r="R167" t="inlineStr">
        <is>
          <t/>
        </is>
      </c>
      <c r="S167" t="inlineStr">
        <is>
          <t/>
        </is>
      </c>
      <c r="T167" t="inlineStr">
        <is>
          <t/>
        </is>
      </c>
      <c r="U167" t="inlineStr">
        <is>
          <t/>
        </is>
      </c>
      <c r="V167" s="2" t="inlineStr">
        <is>
          <t>κέλυφος κτιρίου</t>
        </is>
      </c>
      <c r="W167" s="2" t="inlineStr">
        <is>
          <t>3</t>
        </is>
      </c>
      <c r="X167" s="2" t="inlineStr">
        <is>
          <t/>
        </is>
      </c>
      <c r="Y167" t="inlineStr">
        <is>
          <t>ενσωματωμένα στοιχεία ενός κτιρίου που διαχωρίζουν το εσωτερικό του από το εξωτερικό περιβάλλον</t>
        </is>
      </c>
      <c r="Z167" s="2" t="inlineStr">
        <is>
          <t>building envelope|
building fabric</t>
        </is>
      </c>
      <c r="AA167" s="2" t="inlineStr">
        <is>
          <t>3|
1</t>
        </is>
      </c>
      <c r="AB167" s="2" t="inlineStr">
        <is>
          <t xml:space="preserve">|
</t>
        </is>
      </c>
      <c r="AC167" t="inlineStr">
        <is>
          <t>integrated elements of a building which separate its interior from the outdoor environment</t>
        </is>
      </c>
      <c r="AD167" s="2" t="inlineStr">
        <is>
          <t>envolvente del edificio</t>
        </is>
      </c>
      <c r="AE167" s="2" t="inlineStr">
        <is>
          <t>3</t>
        </is>
      </c>
      <c r="AF167" s="2" t="inlineStr">
        <is>
          <t/>
        </is>
      </c>
      <c r="AG167" t="inlineStr">
        <is>
          <t>Elementos integrados de un edificio que separan su interior del entorno exterior.</t>
        </is>
      </c>
      <c r="AH167" s="2" t="inlineStr">
        <is>
          <t>hoone välispiire</t>
        </is>
      </c>
      <c r="AI167" s="2" t="inlineStr">
        <is>
          <t>3</t>
        </is>
      </c>
      <c r="AJ167" s="2" t="inlineStr">
        <is>
          <t/>
        </is>
      </c>
      <c r="AK167" t="inlineStr">
        <is>
          <t>hoone sisemust väliskeskkonnast eraldavad hoone integreeritud elemendid</t>
        </is>
      </c>
      <c r="AL167" s="2" t="inlineStr">
        <is>
          <t>rakennuksen vaippa</t>
        </is>
      </c>
      <c r="AM167" s="2" t="inlineStr">
        <is>
          <t>3</t>
        </is>
      </c>
      <c r="AN167" s="2" t="inlineStr">
        <is>
          <t/>
        </is>
      </c>
      <c r="AO167" t="inlineStr">
        <is>
          <t>Toisiinsa liitettyjä rakennusosia, jotka erottavat rakennuksen sisätilat ulkoympäristöstä.</t>
        </is>
      </c>
      <c r="AP167" s="2" t="inlineStr">
        <is>
          <t>enveloppe du bâtiment</t>
        </is>
      </c>
      <c r="AQ167" s="2" t="inlineStr">
        <is>
          <t>3</t>
        </is>
      </c>
      <c r="AR167" s="2" t="inlineStr">
        <is>
          <t/>
        </is>
      </c>
      <c r="AS167" t="inlineStr">
        <is>
          <t>les éléments intégrés d’un bâtiment qui séparent son intérieur de son environnement extérieur</t>
        </is>
      </c>
      <c r="AT167" s="2" t="inlineStr">
        <is>
          <t>imchlúdach foirgnimh</t>
        </is>
      </c>
      <c r="AU167" s="2" t="inlineStr">
        <is>
          <t>3</t>
        </is>
      </c>
      <c r="AV167" s="2" t="inlineStr">
        <is>
          <t/>
        </is>
      </c>
      <c r="AW167" t="inlineStr">
        <is>
          <t/>
        </is>
      </c>
      <c r="AX167" s="2" t="inlineStr">
        <is>
          <t>ovojnica zgrade</t>
        </is>
      </c>
      <c r="AY167" s="2" t="inlineStr">
        <is>
          <t>3</t>
        </is>
      </c>
      <c r="AZ167" s="2" t="inlineStr">
        <is>
          <t/>
        </is>
      </c>
      <c r="BA167" t="inlineStr">
        <is>
          <t>ugrađeni dijelovi zgrade koji odvajaju unutrašnjost zgrade od vanjskog okoliša</t>
        </is>
      </c>
      <c r="BB167" t="inlineStr">
        <is>
          <t/>
        </is>
      </c>
      <c r="BC167" t="inlineStr">
        <is>
          <t/>
        </is>
      </c>
      <c r="BD167" t="inlineStr">
        <is>
          <t/>
        </is>
      </c>
      <c r="BE167" t="inlineStr">
        <is>
          <t/>
        </is>
      </c>
      <c r="BF167" s="2" t="inlineStr">
        <is>
          <t>involucro edilizio</t>
        </is>
      </c>
      <c r="BG167" s="2" t="inlineStr">
        <is>
          <t>3</t>
        </is>
      </c>
      <c r="BH167" s="2" t="inlineStr">
        <is>
          <t/>
        </is>
      </c>
      <c r="BI167" t="inlineStr">
        <is>
          <t>elemento architettonico, che delimita perimetralmente l’organismo costruttivo e strutturale, formato dalle superfici confinanti con l’ambiente esterno</t>
        </is>
      </c>
      <c r="BJ167" s="2" t="inlineStr">
        <is>
          <t>pastato išorinės atitvaros|
pastato apvalkalas</t>
        </is>
      </c>
      <c r="BK167" s="2" t="inlineStr">
        <is>
          <t>3|
3</t>
        </is>
      </c>
      <c r="BL167" s="2" t="inlineStr">
        <is>
          <t xml:space="preserve">|
</t>
        </is>
      </c>
      <c r="BM167" t="inlineStr">
        <is>
          <t>integruoti pastato elementai, atskiriantys jo vidų nuo išorinės aplinkos</t>
        </is>
      </c>
      <c r="BN167" s="2" t="inlineStr">
        <is>
          <t>norobežojošā konstrukcija|
ēkas norobežojošā konstrukcija</t>
        </is>
      </c>
      <c r="BO167" s="2" t="inlineStr">
        <is>
          <t>3|
3</t>
        </is>
      </c>
      <c r="BP167" s="2" t="inlineStr">
        <is>
          <t xml:space="preserve">|
</t>
        </is>
      </c>
      <c r="BQ167" t="inlineStr">
        <is>
          <t>būvelementi, kuri atdala ēkas iekšpusi no ārējās vides</t>
        </is>
      </c>
      <c r="BR167" s="2" t="inlineStr">
        <is>
          <t>involukru tal-bini</t>
        </is>
      </c>
      <c r="BS167" s="2" t="inlineStr">
        <is>
          <t>3</t>
        </is>
      </c>
      <c r="BT167" s="2" t="inlineStr">
        <is>
          <t/>
        </is>
      </c>
      <c r="BU167" t="inlineStr">
        <is>
          <t>l-elementi integrati tal-bini li jifirdu l-partijiet interni tiegħu mill-ambjent estern, inkluż l-elementi kollha tal-kisja ta' barra li jżommu l-ambjent ta' ġewwa xott, imsaħħan jew imkessaħ, u li jiffaċilitaw il-kontroll klimatiku tiegħu</t>
        </is>
      </c>
      <c r="BV167" s="2" t="inlineStr">
        <is>
          <t>bouwschil|
gebouwschil</t>
        </is>
      </c>
      <c r="BW167" s="2" t="inlineStr">
        <is>
          <t>3|
3</t>
        </is>
      </c>
      <c r="BX167" s="2" t="inlineStr">
        <is>
          <t xml:space="preserve">|
</t>
        </is>
      </c>
      <c r="BY167" t="inlineStr">
        <is>
          <t>"geïntegreerde onderdelen die de binnenruimte van een gebouw scheiden van de buitenwereld"</t>
        </is>
      </c>
      <c r="BZ167" s="2" t="inlineStr">
        <is>
          <t>przegrody zewnętrzne</t>
        </is>
      </c>
      <c r="CA167" s="2" t="inlineStr">
        <is>
          <t>3</t>
        </is>
      </c>
      <c r="CB167" s="2" t="inlineStr">
        <is>
          <t/>
        </is>
      </c>
      <c r="CC167" t="inlineStr">
        <is>
          <t>zintegrowane elementy budynku, które oddzielają jego wnętrze od środowiska zewnętrznego</t>
        </is>
      </c>
      <c r="CD167" t="inlineStr">
        <is>
          <t/>
        </is>
      </c>
      <c r="CE167" t="inlineStr">
        <is>
          <t/>
        </is>
      </c>
      <c r="CF167" t="inlineStr">
        <is>
          <t/>
        </is>
      </c>
      <c r="CG167" t="inlineStr">
        <is>
          <t/>
        </is>
      </c>
      <c r="CH167" s="2" t="inlineStr">
        <is>
          <t>anvelopă a clădirii</t>
        </is>
      </c>
      <c r="CI167" s="2" t="inlineStr">
        <is>
          <t>3</t>
        </is>
      </c>
      <c r="CJ167" s="2" t="inlineStr">
        <is>
          <t/>
        </is>
      </c>
      <c r="CK167" t="inlineStr">
        <is>
          <t>totalitatea suprafețelor elementelor de construcție perimetrale, care delimiteză volumul interior (încălzit) al unei clădiri, de mediul exterior sau de spații neîcălzite din exteriorul clădirii</t>
        </is>
      </c>
      <c r="CL167" t="inlineStr">
        <is>
          <t/>
        </is>
      </c>
      <c r="CM167" t="inlineStr">
        <is>
          <t/>
        </is>
      </c>
      <c r="CN167" t="inlineStr">
        <is>
          <t/>
        </is>
      </c>
      <c r="CO167" t="inlineStr">
        <is>
          <t/>
        </is>
      </c>
      <c r="CP167" s="2" t="inlineStr">
        <is>
          <t>ovoj stavbe</t>
        </is>
      </c>
      <c r="CQ167" s="2" t="inlineStr">
        <is>
          <t>3</t>
        </is>
      </c>
      <c r="CR167" s="2" t="inlineStr">
        <is>
          <t/>
        </is>
      </c>
      <c r="CS167" t="inlineStr">
        <is>
          <t>vgrajeni elementi stavbe, ki ločujejo njeno notranjost od zunanjega okolja</t>
        </is>
      </c>
      <c r="CT167" s="2" t="inlineStr">
        <is>
          <t>klimatskal</t>
        </is>
      </c>
      <c r="CU167" s="2" t="inlineStr">
        <is>
          <t>3</t>
        </is>
      </c>
      <c r="CV167" s="2" t="inlineStr">
        <is>
          <t/>
        </is>
      </c>
      <c r="CW167" t="inlineStr">
        <is>
          <t>de delar av en byggnad som skiljer dess interiör från utomhusmiljön, inklusive fönster, väggar, grund, bottenplatta, innertak, yttertak och isolering</t>
        </is>
      </c>
    </row>
    <row r="168">
      <c r="A168" s="1" t="str">
        <f>HYPERLINK("https://iate.europa.eu/entry/result/3639058/all", "3639058")</f>
        <v>3639058</v>
      </c>
      <c r="B168" t="inlineStr">
        <is>
          <t>TRADE;ENERGY</t>
        </is>
      </c>
      <c r="C168" t="inlineStr">
        <is>
          <t>TRADE|distributive trades|distributive trades|wholesale trade;ENERGY</t>
        </is>
      </c>
      <c r="D168" t="inlineStr">
        <is>
          <t>yes</t>
        </is>
      </c>
      <c r="E168" t="inlineStr">
        <is>
          <t/>
        </is>
      </c>
      <c r="F168" t="inlineStr">
        <is>
          <t/>
        </is>
      </c>
      <c r="G168" t="inlineStr">
        <is>
          <t/>
        </is>
      </c>
      <c r="H168" t="inlineStr">
        <is>
          <t/>
        </is>
      </c>
      <c r="I168" t="inlineStr">
        <is>
          <t/>
        </is>
      </c>
      <c r="J168" s="2" t="inlineStr">
        <is>
          <t>registrovaný mechanismus pro hlášení obchodů</t>
        </is>
      </c>
      <c r="K168" s="2" t="inlineStr">
        <is>
          <t>3</t>
        </is>
      </c>
      <c r="L168" s="2" t="inlineStr">
        <is>
          <t/>
        </is>
      </c>
      <c r="M168" t="inlineStr">
        <is>
          <t>subjekt zaregistrovaný Agenturou EU pro spolupráci energetických regulačních orgánů pro účely oznamování záznamů o obchodech nebo
 fundamentálních údajů</t>
        </is>
      </c>
      <c r="N168" t="inlineStr">
        <is>
          <t/>
        </is>
      </c>
      <c r="O168" t="inlineStr">
        <is>
          <t/>
        </is>
      </c>
      <c r="P168" t="inlineStr">
        <is>
          <t/>
        </is>
      </c>
      <c r="Q168" t="inlineStr">
        <is>
          <t/>
        </is>
      </c>
      <c r="R168" t="inlineStr">
        <is>
          <t/>
        </is>
      </c>
      <c r="S168" t="inlineStr">
        <is>
          <t/>
        </is>
      </c>
      <c r="T168" t="inlineStr">
        <is>
          <t/>
        </is>
      </c>
      <c r="U168" t="inlineStr">
        <is>
          <t/>
        </is>
      </c>
      <c r="V168" t="inlineStr">
        <is>
          <t/>
        </is>
      </c>
      <c r="W168" t="inlineStr">
        <is>
          <t/>
        </is>
      </c>
      <c r="X168" t="inlineStr">
        <is>
          <t/>
        </is>
      </c>
      <c r="Y168" t="inlineStr">
        <is>
          <t/>
        </is>
      </c>
      <c r="Z168" s="2" t="inlineStr">
        <is>
          <t>registered reporting mechanism|
RRM</t>
        </is>
      </c>
      <c r="AA168" s="2" t="inlineStr">
        <is>
          <t>3|
3</t>
        </is>
      </c>
      <c r="AB168" s="2" t="inlineStr">
        <is>
          <t xml:space="preserve">|
</t>
        </is>
      </c>
      <c r="AC168" t="inlineStr">
        <is>
          <t>entity registered by the European Union Agency for the Cooperation of Energy Regulators in accordance with Article 11 of Implementing Regulation (EU) No 1348/2014 for the purpose of reporting transaction records or fundamental data; or person registered under Regulation xxx to provide the service of reporting details of transactions, including orders to trade, and fundamental data to the Agency on behalf of market participants</t>
        </is>
      </c>
      <c r="AD168" t="inlineStr">
        <is>
          <t/>
        </is>
      </c>
      <c r="AE168" t="inlineStr">
        <is>
          <t/>
        </is>
      </c>
      <c r="AF168" t="inlineStr">
        <is>
          <t/>
        </is>
      </c>
      <c r="AG168" t="inlineStr">
        <is>
          <t/>
        </is>
      </c>
      <c r="AH168" s="2" t="inlineStr">
        <is>
          <t>registreeritud aruandlusmehhanism</t>
        </is>
      </c>
      <c r="AI168" s="2" t="inlineStr">
        <is>
          <t>3</t>
        </is>
      </c>
      <c r="AJ168" s="2" t="inlineStr">
        <is>
          <t/>
        </is>
      </c>
      <c r="AK168" t="inlineStr">
        <is>
          <t>üksus, mille amet on registreerinud kooskõlas rakendusmääruse (EL) nr 
1348/2014 artikliga 11 tehingukirjetest või põhiandmetest teatamiseks</t>
        </is>
      </c>
      <c r="AL168" t="inlineStr">
        <is>
          <t/>
        </is>
      </c>
      <c r="AM168" t="inlineStr">
        <is>
          <t/>
        </is>
      </c>
      <c r="AN168" t="inlineStr">
        <is>
          <t/>
        </is>
      </c>
      <c r="AO168" t="inlineStr">
        <is>
          <t/>
        </is>
      </c>
      <c r="AP168" t="inlineStr">
        <is>
          <t/>
        </is>
      </c>
      <c r="AQ168" t="inlineStr">
        <is>
          <t/>
        </is>
      </c>
      <c r="AR168" t="inlineStr">
        <is>
          <t/>
        </is>
      </c>
      <c r="AS168" t="inlineStr">
        <is>
          <t/>
        </is>
      </c>
      <c r="AT168" t="inlineStr">
        <is>
          <t/>
        </is>
      </c>
      <c r="AU168" t="inlineStr">
        <is>
          <t/>
        </is>
      </c>
      <c r="AV168" t="inlineStr">
        <is>
          <t/>
        </is>
      </c>
      <c r="AW168" t="inlineStr">
        <is>
          <t/>
        </is>
      </c>
      <c r="AX168" t="inlineStr">
        <is>
          <t/>
        </is>
      </c>
      <c r="AY168" t="inlineStr">
        <is>
          <t/>
        </is>
      </c>
      <c r="AZ168" t="inlineStr">
        <is>
          <t/>
        </is>
      </c>
      <c r="BA168" t="inlineStr">
        <is>
          <t/>
        </is>
      </c>
      <c r="BB168" t="inlineStr">
        <is>
          <t/>
        </is>
      </c>
      <c r="BC168" t="inlineStr">
        <is>
          <t/>
        </is>
      </c>
      <c r="BD168" t="inlineStr">
        <is>
          <t/>
        </is>
      </c>
      <c r="BE168" t="inlineStr">
        <is>
          <t/>
        </is>
      </c>
      <c r="BF168" s="2" t="inlineStr">
        <is>
          <t>meccanismo di comunicazione registrato|
RRM</t>
        </is>
      </c>
      <c r="BG168" s="2" t="inlineStr">
        <is>
          <t>3|
3</t>
        </is>
      </c>
      <c r="BH168" s="2" t="inlineStr">
        <is>
          <t xml:space="preserve">|
</t>
        </is>
      </c>
      <c r="BI168" t="inlineStr">
        <is>
          <t>entità registrata presso l'Agenzia dell’Unione europea per la cooperazione fra i regolatori nazionali dell’energia a norma dell’articolo 11 del regolamento di esecuzione (UE) n. 1348/2014 ai fini della comunicazione delle registrazioni delle operazioni o di dati fondamentali</t>
        </is>
      </c>
      <c r="BJ168" s="2" t="inlineStr">
        <is>
          <t>registruotasis pranešimų teikimo subjektas|
RPTS</t>
        </is>
      </c>
      <c r="BK168" s="2" t="inlineStr">
        <is>
          <t>3|
3</t>
        </is>
      </c>
      <c r="BL168" s="2" t="inlineStr">
        <is>
          <t xml:space="preserve">|
</t>
        </is>
      </c>
      <c r="BM168" t="inlineStr">
        <is>
          <t>pagal Įgyvendinimo reglamento (ES) Nr. 1348/2014 11 straipsnį Agentūros registruotas subjektas sandorių įrašams arba pagrindiniams duomenims teikti</t>
        </is>
      </c>
      <c r="BN168" t="inlineStr">
        <is>
          <t/>
        </is>
      </c>
      <c r="BO168" t="inlineStr">
        <is>
          <t/>
        </is>
      </c>
      <c r="BP168" t="inlineStr">
        <is>
          <t/>
        </is>
      </c>
      <c r="BQ168" t="inlineStr">
        <is>
          <t/>
        </is>
      </c>
      <c r="BR168" s="2" t="inlineStr">
        <is>
          <t>mekkaniżmu ta' rapportar irreġistrat</t>
        </is>
      </c>
      <c r="BS168" s="2" t="inlineStr">
        <is>
          <t>3</t>
        </is>
      </c>
      <c r="BT168" s="2" t="inlineStr">
        <is>
          <t/>
        </is>
      </c>
      <c r="BU168" t="inlineStr">
        <is>
          <t>entità rreġistrata mill-Aġenzija skont l-Artikolu 11 tar-Regolament ta’ Implimentazzjoni (UE) Nru 1348/2014 għall-finijiet ta’ rapportar ta’ rekords ta’ tranżazzjonijiet jew ta’ data fundamentali</t>
        </is>
      </c>
      <c r="BV168" t="inlineStr">
        <is>
          <t/>
        </is>
      </c>
      <c r="BW168" t="inlineStr">
        <is>
          <t/>
        </is>
      </c>
      <c r="BX168" t="inlineStr">
        <is>
          <t/>
        </is>
      </c>
      <c r="BY168" t="inlineStr">
        <is>
          <t/>
        </is>
      </c>
      <c r="BZ168" s="2" t="inlineStr">
        <is>
          <t>zarejestrowany mechanizm sprawozdawczy</t>
        </is>
      </c>
      <c r="CA168" s="2" t="inlineStr">
        <is>
          <t>3</t>
        </is>
      </c>
      <c r="CB168" s="2" t="inlineStr">
        <is>
          <t/>
        </is>
      </c>
      <c r="CC168" t="inlineStr">
        <is>
          <t/>
        </is>
      </c>
      <c r="CD168" s="2" t="inlineStr">
        <is>
          <t>mecanismo de comunicação registado</t>
        </is>
      </c>
      <c r="CE168" s="2" t="inlineStr">
        <is>
          <t>3</t>
        </is>
      </c>
      <c r="CF168" s="2" t="inlineStr">
        <is>
          <t/>
        </is>
      </c>
      <c r="CG168" t="inlineStr">
        <is>
          <t>Entidade registada pela Agência da União Europeia de Cooperação dos Reguladores da Energia, em conformidade com o artigo 11.º do Regulamento de Execução (UE) n.º 1348/2014, para efeitos da comunicação de registos de transações ou de dados fundamentais.</t>
        </is>
      </c>
      <c r="CH168" s="2" t="inlineStr">
        <is>
          <t>RRM|
mecanism de raportare înregistrat</t>
        </is>
      </c>
      <c r="CI168" s="2" t="inlineStr">
        <is>
          <t>3|
3</t>
        </is>
      </c>
      <c r="CJ168" s="2" t="inlineStr">
        <is>
          <t xml:space="preserve">|
</t>
        </is>
      </c>
      <c r="CK168" t="inlineStr">
        <is>
          <t/>
        </is>
      </c>
      <c r="CL168" s="2" t="inlineStr">
        <is>
          <t>registrovaný oznamovací mechanizmus|
RRM</t>
        </is>
      </c>
      <c r="CM168" s="2" t="inlineStr">
        <is>
          <t>3|
3</t>
        </is>
      </c>
      <c r="CN168" s="2" t="inlineStr">
        <is>
          <t xml:space="preserve">|
</t>
        </is>
      </c>
      <c r="CO168" t="inlineStr">
        <is>
          <t>subjekt registrovaný na poskytovanie služieb v súvislosti s oznamovaním podrobných informácií o transakciách vrátane pokynov na obchodovanie a základných údajov agentúre v mene &lt;a href="https://iate.europa.eu/entry/result/272070/sk" target="_blank"&gt;účastníkov trhu&lt;/a&gt;</t>
        </is>
      </c>
      <c r="CP168" t="inlineStr">
        <is>
          <t/>
        </is>
      </c>
      <c r="CQ168" t="inlineStr">
        <is>
          <t/>
        </is>
      </c>
      <c r="CR168" t="inlineStr">
        <is>
          <t/>
        </is>
      </c>
      <c r="CS168" t="inlineStr">
        <is>
          <t/>
        </is>
      </c>
      <c r="CT168" s="2" t="inlineStr">
        <is>
          <t>registrerad rapporteringsmekanism</t>
        </is>
      </c>
      <c r="CU168" s="2" t="inlineStr">
        <is>
          <t>3</t>
        </is>
      </c>
      <c r="CV168" s="2" t="inlineStr">
        <is>
          <t/>
        </is>
      </c>
      <c r="CW168" t="inlineStr">
        <is>
          <t>enhet som registrerats av byrån i enlighet med artikel 11 i genomförandeförordning (EU) nr 1348/2014 för att rapportera transaktionsposter eller grundläggande uppgifter</t>
        </is>
      </c>
    </row>
    <row r="169">
      <c r="A169" s="1" t="str">
        <f>HYPERLINK("https://iate.europa.eu/entry/result/1374584/all", "1374584")</f>
        <v>1374584</v>
      </c>
      <c r="B169" t="inlineStr">
        <is>
          <t>ENERGY;INDUSTRY</t>
        </is>
      </c>
      <c r="C169" t="inlineStr">
        <is>
          <t>ENERGY|electrical and nuclear industries|electrical industry;INDUSTRY|electronics and electrical engineering|electrical engineering|electric machinery</t>
        </is>
      </c>
      <c r="D169" t="inlineStr">
        <is>
          <t>yes</t>
        </is>
      </c>
      <c r="E169" t="inlineStr">
        <is>
          <t/>
        </is>
      </c>
      <c r="F169" s="2" t="inlineStr">
        <is>
          <t>силов трансформатор</t>
        </is>
      </c>
      <c r="G169" s="2" t="inlineStr">
        <is>
          <t>3</t>
        </is>
      </c>
      <c r="H169" s="2" t="inlineStr">
        <is>
          <t/>
        </is>
      </c>
      <c r="I169" t="inlineStr">
        <is>
          <t>статично устройство с две или повече намотки, което чрез електромагнитна индукция преобразува система от променливо напрежение и ток в друга система от променливо напрежение и ток — обикновено с различни стойности и със същата честота, с цел пренос на електрическа енергия</t>
        </is>
      </c>
      <c r="J169" s="2" t="inlineStr">
        <is>
          <t>transformátor|
výkonový transformátor</t>
        </is>
      </c>
      <c r="K169" s="2" t="inlineStr">
        <is>
          <t>3|
3</t>
        </is>
      </c>
      <c r="L169" s="2" t="inlineStr">
        <is>
          <t xml:space="preserve">|
</t>
        </is>
      </c>
      <c r="M169" t="inlineStr">
        <is>
          <t>statické zařízení se dvěma nebo více vinutími, které pomocí elektromagnetické indukce mění systém střídavého napětí a proudu na jiný systém střídavého napětí a proudu obvykle s jinými hodnotami a ve stejném kmitočtu za účelem přenosu elektrické energie</t>
        </is>
      </c>
      <c r="N169" s="2" t="inlineStr">
        <is>
          <t>transformer|
effekttransformer</t>
        </is>
      </c>
      <c r="O169" s="2" t="inlineStr">
        <is>
          <t>3|
3</t>
        </is>
      </c>
      <c r="P169" s="2" t="inlineStr">
        <is>
          <t xml:space="preserve">|
</t>
        </is>
      </c>
      <c r="Q169" t="inlineStr">
        <is>
          <t>statisk enhed med to eller flere viklinger, som ved elektromagnetisk induktion omdanner et vekselspændings- og -strømsystem til et andet vekselspændings- og -strømsystem, der som regel har andre værdier og samme frekvens, med henblik på at overføre elektrisk effekt</t>
        </is>
      </c>
      <c r="R169" s="2" t="inlineStr">
        <is>
          <t>Leistungstransfomator|
Transformator|
Trafo</t>
        </is>
      </c>
      <c r="S169" s="2" t="inlineStr">
        <is>
          <t>3|
3|
4</t>
        </is>
      </c>
      <c r="T169" s="2" t="inlineStr">
        <is>
          <t xml:space="preserve">|
|
</t>
        </is>
      </c>
      <c r="U169" t="inlineStr">
        <is>
          <t>ortsfestes Gerät mit zwei oder mehr Wicklungen, das mittels elektromagnetischer Induktion ein Wechselspannungs- und -stromsystem in ein anderes Wechselspannungs- und -stromsystem umwandelt, das in der Regel unterschiedliche Werte, aber dieselbe Frequenz aufweist, um elektrische Leistung zu übertragen</t>
        </is>
      </c>
      <c r="V169" s="2" t="inlineStr">
        <is>
          <t>μετασχηματιστής ισχύος|
μετασχηματιστής</t>
        </is>
      </c>
      <c r="W169" s="2" t="inlineStr">
        <is>
          <t>3|
3</t>
        </is>
      </c>
      <c r="X169" s="2" t="inlineStr">
        <is>
          <t xml:space="preserve">|
</t>
        </is>
      </c>
      <c r="Y169" t="inlineStr">
        <is>
          <t>στατικός μετατροπέας ηλεκτρικής ενέργειας που μετασχηματίζει την τάση χωρίς αλλαγή συχνότητας</t>
        </is>
      </c>
      <c r="Z169" s="2" t="inlineStr">
        <is>
          <t>power transformer|
transformer</t>
        </is>
      </c>
      <c r="AA169" s="2" t="inlineStr">
        <is>
          <t>3|
3</t>
        </is>
      </c>
      <c r="AB169" s="2" t="inlineStr">
        <is>
          <t xml:space="preserve">|
</t>
        </is>
      </c>
      <c r="AC169" t="inlineStr">
        <is>
          <t>static piece of apparatus with two or more &lt;a href="https://iate.europa.eu/entry/result/1732168/all" target="_blank"&gt;windings &lt;/a&gt;which, by electromagnetic induction, transforms a system of alternating voltage and current into another system of voltage and current, usually of different values and at the same frequency, for the purpose of transmitting electrical power</t>
        </is>
      </c>
      <c r="AD169" s="2" t="inlineStr">
        <is>
          <t>transformador de potencia|
transformador</t>
        </is>
      </c>
      <c r="AE169" s="2" t="inlineStr">
        <is>
          <t>3|
3</t>
        </is>
      </c>
      <c r="AF169" s="2" t="inlineStr">
        <is>
          <t xml:space="preserve">|
</t>
        </is>
      </c>
      <c r="AG169" t="inlineStr">
        <is>
          <t>Transformador que tiene núcleo de hierro, un arrollamiento primario conectado a la red de corriente alterna y uno o más secundarios, que producen distintas tensiones alternas.</t>
        </is>
      </c>
      <c r="AH169" s="2" t="inlineStr">
        <is>
          <t>trafo|
võimsustrafo|
jõutrafo</t>
        </is>
      </c>
      <c r="AI169" s="2" t="inlineStr">
        <is>
          <t>3|
3|
3</t>
        </is>
      </c>
      <c r="AJ169" s="2" t="inlineStr">
        <is>
          <t xml:space="preserve">|
|
</t>
        </is>
      </c>
      <c r="AK169" t="inlineStr">
        <is>
          <t>kahe või enama mähisega staatiline seade, mis elektromagnetilise induktsiooni abil transformeerib vahelduvpinge- ja voolusüsteemi teise, tavaliselt erinevate väärtustega, kuid sama sagedusega pinge- ja voolusüsteemi elektrienergia edastuse eesmärgil</t>
        </is>
      </c>
      <c r="AL169" s="2" t="inlineStr">
        <is>
          <t>muuntaja</t>
        </is>
      </c>
      <c r="AM169" s="2" t="inlineStr">
        <is>
          <t>3</t>
        </is>
      </c>
      <c r="AN169" s="2" t="inlineStr">
        <is>
          <t/>
        </is>
      </c>
      <c r="AO169" t="inlineStr">
        <is>
          <t>staattinen laite, jossa on yksi tai useampia käämejä, jotka sähkömagneettisen induktion välityksellä muuntavat tietyn järjestelmän mukaisen vaihtojännitteen ja vaihtovirran toisen järjestelmän mukaiseen, yleensä arvoltaan erisuuruiseen ja samantaajuiseen vaihtojännitteeseen ja vaihtovirtaan sähkövirran siirtämistä varten</t>
        </is>
      </c>
      <c r="AP169" s="2" t="inlineStr">
        <is>
          <t>transformateur électrique|
transformateur|
transformateur de puissance</t>
        </is>
      </c>
      <c r="AQ169" s="2" t="inlineStr">
        <is>
          <t>3|
3|
3</t>
        </is>
      </c>
      <c r="AR169" s="2" t="inlineStr">
        <is>
          <t xml:space="preserve">|
|
</t>
        </is>
      </c>
      <c r="AS169" t="inlineStr">
        <is>
          <t>appareil statique à induction électromagnétique, à deux enroulements ou plus, destiné à transformer un système de tension(s) et courants(s) alternatifs en un autre système de tension(s) et courant(s) alternatifs, de valeurs généralement différentes et de même fréquence, en vue de transférer une puissance électrique</t>
        </is>
      </c>
      <c r="AT169" s="2" t="inlineStr">
        <is>
          <t>claochladán cumhachta|
claochladán</t>
        </is>
      </c>
      <c r="AU169" s="2" t="inlineStr">
        <is>
          <t>3|
3</t>
        </is>
      </c>
      <c r="AV169" s="2" t="inlineStr">
        <is>
          <t xml:space="preserve">|
</t>
        </is>
      </c>
      <c r="AW169" t="inlineStr">
        <is>
          <t/>
        </is>
      </c>
      <c r="AX169" t="inlineStr">
        <is>
          <t/>
        </is>
      </c>
      <c r="AY169" t="inlineStr">
        <is>
          <t/>
        </is>
      </c>
      <c r="AZ169" t="inlineStr">
        <is>
          <t/>
        </is>
      </c>
      <c r="BA169" t="inlineStr">
        <is>
          <t/>
        </is>
      </c>
      <c r="BB169" s="2" t="inlineStr">
        <is>
          <t>transzformátor</t>
        </is>
      </c>
      <c r="BC169" s="2" t="inlineStr">
        <is>
          <t>4</t>
        </is>
      </c>
      <c r="BD169" s="2" t="inlineStr">
        <is>
          <t/>
        </is>
      </c>
      <c r="BE169" t="inlineStr">
        <is>
          <t>villamos gép, amely két áramkör között, elektromágneses úton energiát közvetít</t>
        </is>
      </c>
      <c r="BF169" s="2" t="inlineStr">
        <is>
          <t>trasformatore|
trasformatore di potenza</t>
        </is>
      </c>
      <c r="BG169" s="2" t="inlineStr">
        <is>
          <t>3|
3</t>
        </is>
      </c>
      <c r="BH169" s="2" t="inlineStr">
        <is>
          <t xml:space="preserve">|
</t>
        </is>
      </c>
      <c r="BI169" t="inlineStr">
        <is>
          <t>apparecchio statico ad induzione elettromagnetica a due o più avvolgimenti [ &lt;a href="/entry/result/1732168/all" id="ENTRY_TO_ENTRY_CONVERTER" target="_blank"&gt;IATE:1732168&lt;/a&gt; ] destinato a trasformare un sistema di tensione e di corrente alternate in un altro sistema di tensione e corrente alternate, generalmente di valori differenti, ma della stessa frequenza, al fine di trasmettere energia elettrica</t>
        </is>
      </c>
      <c r="BJ169" s="2" t="inlineStr">
        <is>
          <t>transformatorius|
galios transformatorius</t>
        </is>
      </c>
      <c r="BK169" s="2" t="inlineStr">
        <is>
          <t>3|
4</t>
        </is>
      </c>
      <c r="BL169" s="2" t="inlineStr">
        <is>
          <t xml:space="preserve">|
</t>
        </is>
      </c>
      <c r="BM169" t="inlineStr">
        <is>
          <t>statinis aparatas su dviem ar daugiau apvijų, kuris elektros energijos perdavimo reikmėms kintamosios įtampos ir srovės sistemą elektromagnetinės indukcijos būdu pakeičia į kitą kintamosios įtampos ir srovės sistemą, kurios vertės paprastai kitokios, bet dažnis – tas pats</t>
        </is>
      </c>
      <c r="BN169" s="2" t="inlineStr">
        <is>
          <t>spēka transformators|
transformators</t>
        </is>
      </c>
      <c r="BO169" s="2" t="inlineStr">
        <is>
          <t>3|
3</t>
        </is>
      </c>
      <c r="BP169" s="2" t="inlineStr">
        <is>
          <t xml:space="preserve">|
</t>
        </is>
      </c>
      <c r="BQ169" t="inlineStr">
        <is>
          <t>statiska elektromagnētiska iekārta ar diviem vai vairāk tinumiem, kas, izmantojot elektromagnētiskās indukcijas parādību, viena sprieguma maiņstrāvu pārveido tādas pašas frekvences cita sprieguma maiņstrāvā un ko izmanto elektriskās enerģijas pārvadīšanai</t>
        </is>
      </c>
      <c r="BR169" s="2" t="inlineStr">
        <is>
          <t>transformer|
transformer tal-enerġija|
transformer tal-elettriku</t>
        </is>
      </c>
      <c r="BS169" s="2" t="inlineStr">
        <is>
          <t>3|
3|
3</t>
        </is>
      </c>
      <c r="BT169" s="2" t="inlineStr">
        <is>
          <t>|
|
preferred</t>
        </is>
      </c>
      <c r="BU169" t="inlineStr">
        <is>
          <t>unità ta' apparat statika b'żewġ &lt;a href="https://iate.europa.eu/entry/result/1732168/mt" target="_blank"&gt;koljaturi&lt;/a&gt; jew aktar li permezz tal-&lt;a href="https://iate.europa.eu/entry/result/1372562/all" target="_blank"&gt;induzzjoni elettromanjetika&lt;/a&gt; tittrasforma sistema ta' &lt;a href="https://iate.europa.eu/entry/result/1372539/mt" target="_blank"&gt;voltaġġ&lt;/a&gt; u ta' &lt;a href="https://iate.europa.eu/entry/result/1372745/all" target="_blank"&gt;kurrent alternat&lt;/a&gt; f'sistema oħra ta' voltaġġ u ta' kurrent li normalment ikunu ta' valuri differenti, iżda li jkunu tal-istess frekwenza għall-iskop tat-trażmissjoni tal-elettriku</t>
        </is>
      </c>
      <c r="BV169" s="2" t="inlineStr">
        <is>
          <t>omvormer|
transformator|
vermogenstransformator</t>
        </is>
      </c>
      <c r="BW169" s="2" t="inlineStr">
        <is>
          <t>3|
3|
3</t>
        </is>
      </c>
      <c r="BX169" s="2" t="inlineStr">
        <is>
          <t xml:space="preserve">|
|
</t>
        </is>
      </c>
      <c r="BY169" t="inlineStr">
        <is>
          <t>statisch apparaat met twee of meer wikkelingen dat door elektromagnetische inductie een systeem van wisselspanning en -stroom omzet in een ander systeem van wisselspanning en -stroom met meestal verschillende waarden en bij dezelfde frequentie met als doel het overbrengen van elektrisch vermogen</t>
        </is>
      </c>
      <c r="BZ169" s="2" t="inlineStr">
        <is>
          <t>transformator elektroenergetyczny|
transformator</t>
        </is>
      </c>
      <c r="CA169" s="2" t="inlineStr">
        <is>
          <t>3|
3</t>
        </is>
      </c>
      <c r="CB169" s="2" t="inlineStr">
        <is>
          <t xml:space="preserve">|
</t>
        </is>
      </c>
      <c r="CC169" t="inlineStr">
        <is>
          <t>urządzenie statyczne o co najmniej dwóch uzwojeniach, które na zasadzie indukcji elektromagnetycznej przetwarza układ napięć i prądów przemiennych na układ napięć i prądów przemiennych o innych na ogół wartościach, lecz o tej samej częstotliwości, na potrzeby przesyłu</t>
        </is>
      </c>
      <c r="CD169" s="2" t="inlineStr">
        <is>
          <t>transformador de potência|
transformador</t>
        </is>
      </c>
      <c r="CE169" s="2" t="inlineStr">
        <is>
          <t>3|
3</t>
        </is>
      </c>
      <c r="CF169" s="2" t="inlineStr">
        <is>
          <t xml:space="preserve">|
</t>
        </is>
      </c>
      <c r="CG169" t="inlineStr">
        <is>
          <t>Aparelho estático com dois ou mais enrolamentos que, por indução eletromagnética, transforma um sistema de tensão e corrente alterna noutro sistema de tensão e corrente alterna, normalmente de valores diferentes e na mesma frequência, para transmissão de energia elétrica.</t>
        </is>
      </c>
      <c r="CH169" s="2" t="inlineStr">
        <is>
          <t>transformator de putere|
transformator</t>
        </is>
      </c>
      <c r="CI169" s="2" t="inlineStr">
        <is>
          <t>3|
3</t>
        </is>
      </c>
      <c r="CJ169" s="2" t="inlineStr">
        <is>
          <t xml:space="preserve">|
</t>
        </is>
      </c>
      <c r="CK169" t="inlineStr">
        <is>
          <t>dispozitiv electric care transformă tensiunea unui curent alternativ fără a-i modifica frecvența.</t>
        </is>
      </c>
      <c r="CL169" s="2" t="inlineStr">
        <is>
          <t>transformátor|
výkonový transformátor</t>
        </is>
      </c>
      <c r="CM169" s="2" t="inlineStr">
        <is>
          <t>3|
3</t>
        </is>
      </c>
      <c r="CN169" s="2" t="inlineStr">
        <is>
          <t xml:space="preserve">|
</t>
        </is>
      </c>
      <c r="CO169" t="inlineStr">
        <is>
          <t>statické zariadenie s dvoma alebo viacerými vinutiami, ktoré prostredníctvom elektromagnetickej indukcie mení systém striedavého napätia a prúdu na iný systém striedavého napätia a prúdu obvykle s inými hodnotami a s rovnakou frekvenciou na účely prenosu elektrickej energie</t>
        </is>
      </c>
      <c r="CP169" s="2" t="inlineStr">
        <is>
          <t>močnostni transformator|
transformator</t>
        </is>
      </c>
      <c r="CQ169" s="2" t="inlineStr">
        <is>
          <t>3|
3</t>
        </is>
      </c>
      <c r="CR169" s="2" t="inlineStr">
        <is>
          <t xml:space="preserve">|
</t>
        </is>
      </c>
      <c r="CS169" t="inlineStr">
        <is>
          <t>naprava za pretvarjanje izmenične napetosti na višjo ali nižjo, iste frekvence in približno enake električne moči</t>
        </is>
      </c>
      <c r="CT169" s="2" t="inlineStr">
        <is>
          <t>krafttransformator|
transformator</t>
        </is>
      </c>
      <c r="CU169" s="2" t="inlineStr">
        <is>
          <t>3|
3</t>
        </is>
      </c>
      <c r="CV169" s="2" t="inlineStr">
        <is>
          <t xml:space="preserve">|
</t>
        </is>
      </c>
      <c r="CW169" t="inlineStr">
        <is>
          <t>statisk anordning med två eller flera lindningar som genom elektromagnetisk induktion omvandlar ett system av växelspänning och växelström till ett annat system av växelspänning och växelström, oftast med olika värden vid samma frekvens, för att överföra elektrisk effekt</t>
        </is>
      </c>
    </row>
    <row r="170">
      <c r="A170" s="1" t="str">
        <f>HYPERLINK("https://iate.europa.eu/entry/result/1691390/all", "1691390")</f>
        <v>1691390</v>
      </c>
      <c r="B170" t="inlineStr">
        <is>
          <t>SOCIAL QUESTIONS;ENERGY;ENVIRONMENT</t>
        </is>
      </c>
      <c r="C170" t="inlineStr">
        <is>
          <t>SOCIAL QUESTIONS|construction and town planning|town planning|urban infrastructure;ENERGY|energy policy|energy policy|energy distribution;ENVIRONMENT</t>
        </is>
      </c>
      <c r="D170" t="inlineStr">
        <is>
          <t>yes</t>
        </is>
      </c>
      <c r="E170" t="inlineStr">
        <is>
          <t/>
        </is>
      </c>
      <c r="F170" s="2" t="inlineStr">
        <is>
          <t>дружество за комунални услуги</t>
        </is>
      </c>
      <c r="G170" s="2" t="inlineStr">
        <is>
          <t>3</t>
        </is>
      </c>
      <c r="H170" s="2" t="inlineStr">
        <is>
          <t/>
        </is>
      </c>
      <c r="I170" t="inlineStr">
        <is>
          <t>предприятие, осигуряващо на обществеността стоки за ежедневно ползване като ток или вода</t>
        </is>
      </c>
      <c r="J170" s="2" t="inlineStr">
        <is>
          <t>podnik veřejné služby|
podnik veřejných služeb</t>
        </is>
      </c>
      <c r="K170" s="2" t="inlineStr">
        <is>
          <t>3|
3</t>
        </is>
      </c>
      <c r="L170" s="2" t="inlineStr">
        <is>
          <t xml:space="preserve">|
</t>
        </is>
      </c>
      <c r="M170" t="inlineStr">
        <is>
          <t/>
        </is>
      </c>
      <c r="N170" s="2" t="inlineStr">
        <is>
          <t>forsyningsselskab|
forsyningsvirksomhed</t>
        </is>
      </c>
      <c r="O170" s="2" t="inlineStr">
        <is>
          <t>4|
4</t>
        </is>
      </c>
      <c r="P170" s="2" t="inlineStr">
        <is>
          <t xml:space="preserve">|
</t>
        </is>
      </c>
      <c r="Q170" t="inlineStr">
        <is>
          <t>organisation, der forsyner offentligheden med ydelser, der anses for samfundsvigtige, f.eks. el, gas, vand og sommetider telekommunikation, og/eller vedligeholder den infrastruktur, der sikrer disse forsyninger</t>
        </is>
      </c>
      <c r="R170" s="2" t="inlineStr">
        <is>
          <t>Versorgungsunternehmen</t>
        </is>
      </c>
      <c r="S170" s="2" t="inlineStr">
        <is>
          <t>3</t>
        </is>
      </c>
      <c r="T170" s="2" t="inlineStr">
        <is>
          <t/>
        </is>
      </c>
      <c r="U170" t="inlineStr">
        <is>
          <t>Organisation, die eine öffentliche Dienstleistung und/oder die Infrastruktur dafür bereitstellt</t>
        </is>
      </c>
      <c r="V170" s="2" t="inlineStr">
        <is>
          <t>επιχείρηση κοινής ωφελείας|
(δημόσια) επιχείρηση κοινής ωφελείας</t>
        </is>
      </c>
      <c r="W170" s="2" t="inlineStr">
        <is>
          <t>3|
3</t>
        </is>
      </c>
      <c r="X170" s="2" t="inlineStr">
        <is>
          <t xml:space="preserve">|
</t>
        </is>
      </c>
      <c r="Y170" t="inlineStr">
        <is>
          <t/>
        </is>
      </c>
      <c r="Z170" s="2" t="inlineStr">
        <is>
          <t>public utility|
utility|
public utilities corporation|
public utility company|
public service utility|
public utility undertaking|
public service corporation|
public utilities company|
utility company|
public service company</t>
        </is>
      </c>
      <c r="AA170" s="2" t="inlineStr">
        <is>
          <t>3|
3|
1|
1|
3|
3|
1|
3|
3|
1</t>
        </is>
      </c>
      <c r="AB170" s="2" t="inlineStr">
        <is>
          <t xml:space="preserve">|
|
|
|
|
|
|
|
|
</t>
        </is>
      </c>
      <c r="AC170" t="inlineStr">
        <is>
          <t>organisation that provides a service that is consumed by the public and/or maintains the infrastructure for a public service</t>
        </is>
      </c>
      <c r="AD170" s="2" t="inlineStr">
        <is>
          <t>empresa de servicios básicos|
empresa de servicios de agua, gas, electricidad, telecomunicaciones y redes municipales|
empresa de servicios públicos de suministro</t>
        </is>
      </c>
      <c r="AE170" s="2" t="inlineStr">
        <is>
          <t>3|
3|
3</t>
        </is>
      </c>
      <c r="AF170" s="2" t="inlineStr">
        <is>
          <t xml:space="preserve">|
|
</t>
        </is>
      </c>
      <c r="AG170" t="inlineStr">
        <is>
          <t>Empresa de servicio público (pública, privada o mixta) que se ocupa del suministro a hogares y empresas de recursos como el agua potable, el gas y la electricidad, el alcantarillado sanitario, el alumbrado público y, a menudo, también las telecomunicaciones.</t>
        </is>
      </c>
      <c r="AH170" s="2" t="inlineStr">
        <is>
          <t>kommunaalteenust pakkuv ettevõte|
kommunaalteenuste osutaja|
kommunaalettevõte|
kommunaalettevõtja</t>
        </is>
      </c>
      <c r="AI170" s="2" t="inlineStr">
        <is>
          <t>3|
3|
3|
3</t>
        </is>
      </c>
      <c r="AJ170" s="2" t="inlineStr">
        <is>
          <t xml:space="preserve">|
|
|
</t>
        </is>
      </c>
      <c r="AK170" t="inlineStr">
        <is>
          <t>üksus, kes osutab avalikke teenuseid ja haldab selliste teenuste osutamiseks vajalikku taristut</t>
        </is>
      </c>
      <c r="AL170" s="2" t="inlineStr">
        <is>
          <t>yleishyödyllinen palvelu|
yleishyödyllisiä palveluja tarjoava yritys|
yleishyödyllinen laitos|
yleishyödyllinen yritystoiminta</t>
        </is>
      </c>
      <c r="AM170" s="2" t="inlineStr">
        <is>
          <t>3|
3|
2|
2</t>
        </is>
      </c>
      <c r="AN170" s="2" t="inlineStr">
        <is>
          <t xml:space="preserve">|
|
|
</t>
        </is>
      </c>
      <c r="AO170" t="inlineStr">
        <is>
          <t>organisaatio tai järjestelmä, joka suorittaa yleisölle tarkoitettua palvelua ja/tai ylläpitää infrastruktuuria julkista palvelua varten</t>
        </is>
      </c>
      <c r="AP170" s="2" t="inlineStr">
        <is>
          <t>opérateur de service public|
entreprise de service public|
entreprise de services publics|
entreprise d'utilité publique|
service public</t>
        </is>
      </c>
      <c r="AQ170" s="2" t="inlineStr">
        <is>
          <t>3|
3|
3|
3|
3</t>
        </is>
      </c>
      <c r="AR170" s="2" t="inlineStr">
        <is>
          <t xml:space="preserve">|
preferred|
|
|
</t>
        </is>
      </c>
      <c r="AS170" t="inlineStr">
        <is>
          <t>organisme fournissant à l'ensemble d'une population des services considérés comme essentiels par l'État ou entretenant l'infrastructure nécessaires à la fourniture de tels services</t>
        </is>
      </c>
      <c r="AT170" s="2" t="inlineStr">
        <is>
          <t>gnóthas fóntais phoiblí</t>
        </is>
      </c>
      <c r="AU170" s="2" t="inlineStr">
        <is>
          <t>3</t>
        </is>
      </c>
      <c r="AV170" s="2" t="inlineStr">
        <is>
          <t/>
        </is>
      </c>
      <c r="AW170" t="inlineStr">
        <is>
          <t/>
        </is>
      </c>
      <c r="AX170" t="inlineStr">
        <is>
          <t/>
        </is>
      </c>
      <c r="AY170" t="inlineStr">
        <is>
          <t/>
        </is>
      </c>
      <c r="AZ170" t="inlineStr">
        <is>
          <t/>
        </is>
      </c>
      <c r="BA170" t="inlineStr">
        <is>
          <t/>
        </is>
      </c>
      <c r="BB170" s="2" t="inlineStr">
        <is>
          <t>közmű|
közműcég|
közművállalat|
közműszolgáltató</t>
        </is>
      </c>
      <c r="BC170" s="2" t="inlineStr">
        <is>
          <t>3|
3|
3|
3</t>
        </is>
      </c>
      <c r="BD170" s="2" t="inlineStr">
        <is>
          <t xml:space="preserve">|
|
|
</t>
        </is>
      </c>
      <c r="BE170" t="inlineStr">
        <is>
          <t>olyan gazdálkodó szervezet, amely közszolgáltatás keretében üzemeltet valamely alapvető szükségletet kielégítő infrastruiktúrát</t>
        </is>
      </c>
      <c r="BF170" s="2" t="inlineStr">
        <is>
          <t>impresa di servizio pubblico|
impresa di servizi pubblici|
impresa esercente servizi pubblici</t>
        </is>
      </c>
      <c r="BG170" s="2" t="inlineStr">
        <is>
          <t>3|
3|
3</t>
        </is>
      </c>
      <c r="BH170" s="2" t="inlineStr">
        <is>
          <t xml:space="preserve">|
|
</t>
        </is>
      </c>
      <c r="BI170" t="inlineStr">
        <is>
          <t>impresa che fornisce prestazioni di interesse collettivo</t>
        </is>
      </c>
      <c r="BJ170" s="2" t="inlineStr">
        <is>
          <t>komunalinių paslaugų įmonė|
komunalinė įmonė</t>
        </is>
      </c>
      <c r="BK170" s="2" t="inlineStr">
        <is>
          <t>3|
3</t>
        </is>
      </c>
      <c r="BL170" s="2" t="inlineStr">
        <is>
          <t xml:space="preserve">|
</t>
        </is>
      </c>
      <c r="BM170" t="inlineStr">
        <is>
          <t>organizacija, teikianti paslaugą, kuria naudojasi visuomenė, ir (arba) prižiūtinti viešajai paslaugai reikalingą infrastruktūrą</t>
        </is>
      </c>
      <c r="BN170" s="2" t="inlineStr">
        <is>
          <t>sabiedrisko pakalpojumu sniedzējs|
komunālo pakalpojumu uzņēmums</t>
        </is>
      </c>
      <c r="BO170" s="2" t="inlineStr">
        <is>
          <t>3|
3</t>
        </is>
      </c>
      <c r="BP170" s="2" t="inlineStr">
        <is>
          <t xml:space="preserve">|
</t>
        </is>
      </c>
      <c r="BQ170" t="inlineStr">
        <is>
          <t>organizācija, kas sniedz pakalpojumu, kuru patērē sabiedrība, un/vai kas uztur sabiedriska (komunālā) pakalpojuma infrastruktūru</t>
        </is>
      </c>
      <c r="BR170" s="2" t="inlineStr">
        <is>
          <t>utilità pubblika|
kumpanija tal-utilitajiet|
utilità</t>
        </is>
      </c>
      <c r="BS170" s="2" t="inlineStr">
        <is>
          <t>3|
3|
3</t>
        </is>
      </c>
      <c r="BT170" s="2" t="inlineStr">
        <is>
          <t xml:space="preserve">|
|
</t>
        </is>
      </c>
      <c r="BU170" t="inlineStr">
        <is>
          <t>organizzazzjoni li tipprovdi servizz għall-konsum tal-pubbliku bħal pereż. il-provvista tal-elettriku, tal-gass, jew tal-ilma u/jew li tmantni l-infrastruttura għal servizz pubbliku</t>
        </is>
      </c>
      <c r="BV170" s="2" t="inlineStr">
        <is>
          <t>instelling van openbaar nut|
nutsbedrijf|
openbare dienst|
overheidsdienst</t>
        </is>
      </c>
      <c r="BW170" s="2" t="inlineStr">
        <is>
          <t>3|
3|
3|
3</t>
        </is>
      </c>
      <c r="BX170" s="2" t="inlineStr">
        <is>
          <t xml:space="preserve">|
|
|
</t>
        </is>
      </c>
      <c r="BY170" t="inlineStr">
        <is>
          <t>onderneming die strategisch belangrijke producten of diensten levert die van 'openbaar nut' zijn, zoals gas, elektriciteit en water.</t>
        </is>
      </c>
      <c r="BZ170" s="2" t="inlineStr">
        <is>
          <t>zakład usług publicznych|
zakład użyteczności publicznej</t>
        </is>
      </c>
      <c r="CA170" s="2" t="inlineStr">
        <is>
          <t>3|
3</t>
        </is>
      </c>
      <c r="CB170" s="2" t="inlineStr">
        <is>
          <t xml:space="preserve">|
</t>
        </is>
      </c>
      <c r="CC170" t="inlineStr">
        <is>
          <t>zakład odpowiadający za dostawy społeczeństwu podstawowych środków takich jak energia elektryczna lub woda</t>
        </is>
      </c>
      <c r="CD170" s="2" t="inlineStr">
        <is>
          <t>empresa de serviços públicos</t>
        </is>
      </c>
      <c r="CE170" s="2" t="inlineStr">
        <is>
          <t>3</t>
        </is>
      </c>
      <c r="CF170" s="2" t="inlineStr">
        <is>
          <t/>
        </is>
      </c>
      <c r="CG170" t="inlineStr">
        <is>
          <t>Entidades de natureza pública ou entidades de natureza privada ou mista que, sob fiscalização do Estado, prestam serviços que este considerada essenciais para os cidadãos e as pessoas coletivas.</t>
        </is>
      </c>
      <c r="CH170" s="2" t="inlineStr">
        <is>
          <t>operator de servicii de utilități publice</t>
        </is>
      </c>
      <c r="CI170" s="2" t="inlineStr">
        <is>
          <t>3</t>
        </is>
      </c>
      <c r="CJ170" s="2" t="inlineStr">
        <is>
          <t/>
        </is>
      </c>
      <c r="CK170" t="inlineStr">
        <is>
          <t>persoană juridică cu capital public, privat sau mixt, care asigură furnizarea/prestarea unui serviciu de utilități publice sau a uneia sau mai multor activități din sfera serviciilor de utilități publice</t>
        </is>
      </c>
      <c r="CL170" s="2" t="inlineStr">
        <is>
          <t>podnik verejných služieb</t>
        </is>
      </c>
      <c r="CM170" s="2" t="inlineStr">
        <is>
          <t>3</t>
        </is>
      </c>
      <c r="CN170" s="2" t="inlineStr">
        <is>
          <t/>
        </is>
      </c>
      <c r="CO170" t="inlineStr">
        <is>
          <t/>
        </is>
      </c>
      <c r="CP170" s="2" t="inlineStr">
        <is>
          <t>javno podjetje</t>
        </is>
      </c>
      <c r="CQ170" s="2" t="inlineStr">
        <is>
          <t>3</t>
        </is>
      </c>
      <c r="CR170" s="2" t="inlineStr">
        <is>
          <t/>
        </is>
      </c>
      <c r="CS170" t="inlineStr">
        <is>
          <t>podjetje, organizirano v obliki kapitalske družbe, ki opravlja profitno dejavnost &lt;a href="https://iate.europa.eu/entry/result/1476065/sl" target="_blank"&gt;gospodarske javne službe&lt;/a&gt;</t>
        </is>
      </c>
      <c r="CT170" s="2" t="inlineStr">
        <is>
          <t>allmännyttigt företag</t>
        </is>
      </c>
      <c r="CU170" s="2" t="inlineStr">
        <is>
          <t>3</t>
        </is>
      </c>
      <c r="CV170" s="2" t="inlineStr">
        <is>
          <t/>
        </is>
      </c>
      <c r="CW170" t="inlineStr">
        <is>
          <t/>
        </is>
      </c>
    </row>
    <row r="171">
      <c r="A171" s="1" t="str">
        <f>HYPERLINK("https://iate.europa.eu/entry/result/3543793/all", "3543793")</f>
        <v>3543793</v>
      </c>
      <c r="B171" t="inlineStr">
        <is>
          <t>INTERNATIONAL RELATIONS;ECONOMICS;INTERNATIONAL ORGANISATIONS</t>
        </is>
      </c>
      <c r="C171" t="inlineStr">
        <is>
          <t>INTERNATIONAL RELATIONS;ECONOMICS|economic policy|economic policy|development policy|sustainable development;INTERNATIONAL ORGANISATIONS|United Nations</t>
        </is>
      </c>
      <c r="D171" t="inlineStr">
        <is>
          <t>yes</t>
        </is>
      </c>
      <c r="E171" t="inlineStr">
        <is>
          <t/>
        </is>
      </c>
      <c r="F171" s="2" t="inlineStr">
        <is>
          <t>цел за устойчиво развитие|
ЦУР</t>
        </is>
      </c>
      <c r="G171" s="2" t="inlineStr">
        <is>
          <t>3|
3</t>
        </is>
      </c>
      <c r="H171" s="2" t="inlineStr">
        <is>
          <t xml:space="preserve">|
</t>
        </is>
      </c>
      <c r="I171" t="inlineStr">
        <is>
          <t>цел от новата рамка за справяне с глобалната бедност и за устойчиво развитие за всички през идните години, която се съгласува между ООН и ЕС; новият набор цели се основават на и заместват Целите на хилядолетието за развитие в рамките на програмата за развитие след 2015 г.</t>
        </is>
      </c>
      <c r="J171" s="2" t="inlineStr">
        <is>
          <t>cíle udržitelného rozvoje</t>
        </is>
      </c>
      <c r="K171" s="2" t="inlineStr">
        <is>
          <t>2</t>
        </is>
      </c>
      <c r="L171" s="2" t="inlineStr">
        <is>
          <t/>
        </is>
      </c>
      <c r="M171" t="inlineStr">
        <is>
          <t>cíle nového rámce pro řešení chudoby a udržitelného rozvoje ve světě pro období po roce 2015, na němž Evropská unie spolupracuje s Organizací spojených národů a který by měl zahrnovat témata jako chudoba, nerovnost, zdraví, bezpečnost potravin, vzdělávání, rovnost žen a mužů, přístup k vodě, hygiena a udržitelné zdroje energie a na rozdíl od rozvojových cílů tisíciletí také otázky důstojné práce, udržitelného růstu podporujícího začlenění, udržitelné spotřeby a výroby, biologické rozmanitosti, znehodnocování půdy a ochrany moří a oceánů</t>
        </is>
      </c>
      <c r="N171" s="2" t="inlineStr">
        <is>
          <t>verdensmål|
globalt mål for bæredygtig udvikling|
globalt bæredygtighedsmål|
globalt mål|
mål for bæredygtig udvikling|
SDG|
verdensmål for bæredygtig udvikling|
bæredygtigt udviklingsmål</t>
        </is>
      </c>
      <c r="O171" s="2" t="inlineStr">
        <is>
          <t>3|
3|
3|
3|
3|
3|
3|
3</t>
        </is>
      </c>
      <c r="P171" s="2" t="inlineStr">
        <is>
          <t xml:space="preserve">preferred|
|
|
|
|
|
preferred|
</t>
        </is>
      </c>
      <c r="Q171" t="inlineStr">
        <is>
          <t>et af 17 mål fastsat i FN's 2030-dagsorden for bæredygtig udvikling</t>
        </is>
      </c>
      <c r="R171" s="2" t="inlineStr">
        <is>
          <t>Nachhaltigkeitsziel|
Ziel für nachhaltige Entwicklung|
SDG</t>
        </is>
      </c>
      <c r="S171" s="2" t="inlineStr">
        <is>
          <t>3|
3|
3</t>
        </is>
      </c>
      <c r="T171" s="2" t="inlineStr">
        <is>
          <t xml:space="preserve">|
|
</t>
        </is>
      </c>
      <c r="U171" t="inlineStr">
        <is>
          <t>eines der 17 Ziele, die von der offenen Arbeitsgruppe der VN-Generalversammlung über die Ziele für nachhaltige Entwicklung zur Fortschreibung der Millenniums-Entwicklungsziele &lt;a href="/entry/result/927771/all" id="ENTRY_TO_ENTRY_CONVERTER" target="_blank"&gt;IATE:927771&lt;/a&gt; im Rahmen der Entwicklung der Post-2015-Agenda &lt;a href="/entry/result/3563242/all" id="ENTRY_TO_ENTRY_CONVERTER" target="_blank"&gt;IATE:3563242&lt;/a&gt; vorgeschlagen wurden</t>
        </is>
      </c>
      <c r="V171" s="2" t="inlineStr">
        <is>
          <t>Στόχoι Αειφόρου Ανάπτυξης|
Στόχοι Βιώσιμης Ανάπτυξης|
ΣΒΑ</t>
        </is>
      </c>
      <c r="W171" s="2" t="inlineStr">
        <is>
          <t>3|
3|
3</t>
        </is>
      </c>
      <c r="X171" s="2" t="inlineStr">
        <is>
          <t xml:space="preserve">|
|
</t>
        </is>
      </c>
      <c r="Y171" t="inlineStr">
        <is>
          <t/>
        </is>
      </c>
      <c r="Z171" s="2" t="inlineStr">
        <is>
          <t>UN Sustainable Development Goal|
United Nations sustainable development goals|
Sustainable Development Goals|
Sustainable Development Goal|
Global Goal|
SDG</t>
        </is>
      </c>
      <c r="AA171" s="2" t="inlineStr">
        <is>
          <t>3|
1|
1|
3|
2|
3</t>
        </is>
      </c>
      <c r="AB171" s="2" t="inlineStr">
        <is>
          <t xml:space="preserve">|
|
|
|
|
</t>
        </is>
      </c>
      <c r="AC171" t="inlineStr">
        <is>
          <t>one of 17 goals defined in the United Nations 2030 Agenda for Sustainable Development to stimulate action in areas of critical importance for humanity and the planet, seeking to build upon the Millennium Development Goals [ &lt;a href="/entry/result/927771/all" id="ENTRY_TO_ENTRY_CONVERTER" target="_blank"&gt;IATE:927771&lt;/a&gt; ] and complete what they did not achieve</t>
        </is>
      </c>
      <c r="AD171" s="2" t="inlineStr">
        <is>
          <t>ODS|
Objetivo de Desarrollo Sostenible|
Objetivo Mundial</t>
        </is>
      </c>
      <c r="AE171" s="2" t="inlineStr">
        <is>
          <t>3|
3|
2</t>
        </is>
      </c>
      <c r="AF171" s="2" t="inlineStr">
        <is>
          <t xml:space="preserve">|
|
</t>
        </is>
      </c>
      <c r="AG171" t="inlineStr">
        <is>
          <t>&lt;p&gt;Cada uno de los diecisiete objetivos incluidos en la Agenda 2030 de Desarrollo Sostenible &lt;a href="/entry/result/3566676/all" id="ENTRY_TO_ENTRY_CONVERTER" target="_blank"&gt;IATE:3566676&lt;/a&gt; aprobada la Cumbre de las Naciones Unidas celebrada en Nueva York del 25 al 27 de septiembre de 2015, para erradicar la pobreza, proteger el planeta y asegurar la prosperidad general.&lt;/p&gt;Cada objetivo incluye una serie de metas concretas que deben alcanzarse de aquí a 2030, intentando retomar los Objetivos de Desarrollo del Milenio &lt;a href="/entry/result/927771/all" id="ENTRY_TO_ENTRY_CONVERTER" target="_blank"&gt;IATE:927771&lt;/a&gt; y conseguir lo que estos no lograron.</t>
        </is>
      </c>
      <c r="AH171" s="2" t="inlineStr">
        <is>
          <t>kestliku arengu eesmärk|
säästva arengu eesmärk</t>
        </is>
      </c>
      <c r="AI171" s="2" t="inlineStr">
        <is>
          <t>3|
3</t>
        </is>
      </c>
      <c r="AJ171" s="2" t="inlineStr">
        <is>
          <t xml:space="preserve">preferred|
</t>
        </is>
      </c>
      <c r="AK171" t="inlineStr">
        <is>
          <t>üks 17st ÜRO 
&lt;i&gt;kestliku arengu tegevuskavas 2030 „Muudame oma maailma”&lt;/i&gt; [ &lt;a href="/entry/result/3566676/all" id="ENTRY_TO_ENTRY_CONVERTER" target="_blank"&gt;IATE:3566676&lt;/a&gt; ] loetletud eesmärgist (mis jagunevad omakorda 169 alaeesmärgiks)</t>
        </is>
      </c>
      <c r="AL171" s="2" t="inlineStr">
        <is>
          <t>kestävän kehityksen tavoite|
SDG</t>
        </is>
      </c>
      <c r="AM171" s="2" t="inlineStr">
        <is>
          <t>3|
3</t>
        </is>
      </c>
      <c r="AN171" s="2" t="inlineStr">
        <is>
          <t xml:space="preserve">|
</t>
        </is>
      </c>
      <c r="AO171" t="inlineStr">
        <is>
          <t>jokin YK:n jäsenmaiden &lt;a href="https://iate.europa.eu/entry/result/3566676/fi" target="_blank"&gt;Agenda 2030 -toimintaohjelmassa&lt;/a&gt; vuonna 2015 sopimasta 17 tavoitteesta, joilla pyritään ohjataan maailman kehitysponnisteluja vuoteen 2030 asti, kääntämään globaali kehitys uralle, jossa ihmisten hyvinvointi ja ihmisoikeudet, taloudellinen vauraus ja yhteiskuntien vakaus turvataan ympäristön kannalta kestävällä tavalla, sekä poistamaan maailmasta äärimmäinen köyhyys kaikissa muodoissaan</t>
        </is>
      </c>
      <c r="AP171" s="2" t="inlineStr">
        <is>
          <t>ODD|
objectif de développement durable des Nations unies|
objectif de développement durable</t>
        </is>
      </c>
      <c r="AQ171" s="2" t="inlineStr">
        <is>
          <t>3|
3|
3</t>
        </is>
      </c>
      <c r="AR171" s="2" t="inlineStr">
        <is>
          <t xml:space="preserve">|
|
</t>
        </is>
      </c>
      <c r="AS171" t="inlineStr">
        <is>
          <t>objectif établi par les Nations unies dans le Programme 2030 en vue d'éradiquer la pauvreté, de protéger la planète et de garantir la prospérité pour tous</t>
        </is>
      </c>
      <c r="AT171" s="2" t="inlineStr">
        <is>
          <t>sprioc forbartha inbhuanaithe|
SDG</t>
        </is>
      </c>
      <c r="AU171" s="2" t="inlineStr">
        <is>
          <t>3|
3</t>
        </is>
      </c>
      <c r="AV171" s="2" t="inlineStr">
        <is>
          <t xml:space="preserve">|
</t>
        </is>
      </c>
      <c r="AW171" t="inlineStr">
        <is>
          <t/>
        </is>
      </c>
      <c r="AX171" s="2" t="inlineStr">
        <is>
          <t>cilj održivog razvoja|
UN-ov cilj održivog razvoja</t>
        </is>
      </c>
      <c r="AY171" s="2" t="inlineStr">
        <is>
          <t>3|
3</t>
        </is>
      </c>
      <c r="AZ171" s="2" t="inlineStr">
        <is>
          <t xml:space="preserve">|
</t>
        </is>
      </c>
      <c r="BA171" t="inlineStr">
        <is>
          <t>jedan od 17 integriranih i nedjeljivih ciljeva iz UN-ova programa održivog razvoja do 2030. koji su po prirodi globalni i univerzalno primjenjivi te kojima se uzimaju u obzir različite okolnosti, kapaciteti i stupnjevi razvoja pojedinih država te poštuju nacionalni prioriteti i politika</t>
        </is>
      </c>
      <c r="BB171" s="2" t="inlineStr">
        <is>
          <t>fenntartható fejlődési cél</t>
        </is>
      </c>
      <c r="BC171" s="2" t="inlineStr">
        <is>
          <t>4</t>
        </is>
      </c>
      <c r="BD171" s="2" t="inlineStr">
        <is>
          <t/>
        </is>
      </c>
      <c r="BE171" t="inlineStr">
        <is>
          <t>az ENSZ 2012-es Rio de Janeiró-i fenntartható fejlődéssel foglalkozó konferenciája által életre hívott globális fejlesztési célkitűzések egyike, melyek a millenniumi fejlesztési célokkal ellentétben nemcsak a fejlődő országok, hanem valamennyi állam számára határoznak meg a gazdasági, szociális és környezeti aspektusokat egyaránt figyelembe vevő, 2030-ig szóló, számszerű fejlesztési célkitűzéseket</t>
        </is>
      </c>
      <c r="BF171" s="2" t="inlineStr">
        <is>
          <t>SDG|
OSS|
obiettivi di sviluppo sostenibile</t>
        </is>
      </c>
      <c r="BG171" s="2" t="inlineStr">
        <is>
          <t>3|
3|
4</t>
        </is>
      </c>
      <c r="BH171" s="2" t="inlineStr">
        <is>
          <t xml:space="preserve">|
preferred|
</t>
        </is>
      </c>
      <c r="BI171" t="inlineStr">
        <is>
          <t>uno dei 17 obiettivi (a loro volta articolati in 169 sotto-obiettivi) contenuti nell'&lt;a href="https://iate.europa.eu/entry/result/3566676/it" target="_blank"&gt;Agenda 2030 per lo sviluppo sostenibile&lt;/a&gt; adottata dalle Nazioni Unite, rispetto ai quali tutti i Paesi devono fornire un contributo per il loro raggiungimento in base alle rispettive capacità e che mirano a porre fine alla povertà, a lottare contro l'ineguaglianza e allo sviluppo sociale ed economico, e che riprendono, inoltre, aspetti di fondamentale importanza per lo sviluppo sostenibile quali l’affrontare i cambiamenti climatici e costruire società pacifiche entro l'anno 2030</t>
        </is>
      </c>
      <c r="BJ171" s="2" t="inlineStr">
        <is>
          <t>darnaus vystymosi tikslas|
DVT</t>
        </is>
      </c>
      <c r="BK171" s="2" t="inlineStr">
        <is>
          <t>3|
3</t>
        </is>
      </c>
      <c r="BL171" s="2" t="inlineStr">
        <is>
          <t xml:space="preserve">|
</t>
        </is>
      </c>
      <c r="BM171" t="inlineStr">
        <is>
          <t>vienas iš 17 tikslų, apibrėžtų Jungtinių Tautų darnaus vystymosi darbotvarkėje iki 2030 m., siekiant skatinti žmonijai ir planetai itin svarbius veiksmus remiantis Tūkstantmečio vystymosi tikslais ( &lt;a href="/entry/result/927771/all" id="ENTRY_TO_ENTRY_CONVERTER" target="_blank"&gt;IATE:927771&lt;/a&gt; ) ir užbaigti tai, kas dar nebuvo padaryta juos įgyvendinant</t>
        </is>
      </c>
      <c r="BN171" s="2" t="inlineStr">
        <is>
          <t>ilgtspējīgas attīstības mērķis|
IAM</t>
        </is>
      </c>
      <c r="BO171" s="2" t="inlineStr">
        <is>
          <t>3|
3</t>
        </is>
      </c>
      <c r="BP171" s="2" t="inlineStr">
        <is>
          <t xml:space="preserve">|
</t>
        </is>
      </c>
      <c r="BQ171" t="inlineStr">
        <is>
          <t/>
        </is>
      </c>
      <c r="BR171" s="2" t="inlineStr">
        <is>
          <t>Għan ta’ Żvilupp Sostenibbli|
SDG</t>
        </is>
      </c>
      <c r="BS171" s="2" t="inlineStr">
        <is>
          <t>3|
3</t>
        </is>
      </c>
      <c r="BT171" s="2" t="inlineStr">
        <is>
          <t xml:space="preserve">|
</t>
        </is>
      </c>
      <c r="BU171" t="inlineStr">
        <is>
          <t>fil-Konferenza Rio+20 intlaħaq qbil dwar it-tnedija ta' proċess mill-istati membri biex jiġi żviluppat sett ta' għanijiet li jibnu fuq l-Għanijiet ta' Żvilupp tal-Millenju [&lt;a href="/entry/result/927771/all" id="ENTRY_TO_ENTRY_CONVERTER" target="_blank"&gt;IATE:927771&lt;/a&gt; ] u li jkunu konformi mal-aġenda tal-iżvilupp għal wara l-2015</t>
        </is>
      </c>
      <c r="BV171" s="2" t="inlineStr">
        <is>
          <t>duurzameontwikkelingsdoelstelling|
SDG|
duurzameontwikkelingsdoel|
doelstelling voor duurzame ontwikkeling</t>
        </is>
      </c>
      <c r="BW171" s="2" t="inlineStr">
        <is>
          <t>3|
3|
3|
3</t>
        </is>
      </c>
      <c r="BX171" s="2" t="inlineStr">
        <is>
          <t xml:space="preserve">|
|
|
</t>
        </is>
      </c>
      <c r="BY171" t="inlineStr">
        <is>
          <t>een van de 17 sociale, ecologische en economische doelstellingen om, voortbouwend op de millenniumdoelstellingen, uiterlijk in 2030 wereldwijd de armoede uit te bannen en tot duurzame ontwikkeling te komen</t>
        </is>
      </c>
      <c r="BZ171" s="2" t="inlineStr">
        <is>
          <t>CZR|
cel zrównoważonego rozwoju|
SDG|
cel ONZ w zakresie zrównoważonego rozwoju</t>
        </is>
      </c>
      <c r="CA171" s="2" t="inlineStr">
        <is>
          <t>3|
3|
3|
3</t>
        </is>
      </c>
      <c r="CB171" s="2" t="inlineStr">
        <is>
          <t xml:space="preserve">|
|
|
</t>
        </is>
      </c>
      <c r="CC171" t="inlineStr">
        <is>
          <t>przyjęte przez rządy zobowiązania na konferencję Rio+20 (2012 rok) zapewniające budowę globalnej zielonej gospodarki</t>
        </is>
      </c>
      <c r="CD171" s="2" t="inlineStr">
        <is>
          <t>Objetivo de Desenvolvimento Sustentável|
ODS</t>
        </is>
      </c>
      <c r="CE171" s="2" t="inlineStr">
        <is>
          <t>3|
3</t>
        </is>
      </c>
      <c r="CF171" s="2" t="inlineStr">
        <is>
          <t xml:space="preserve">|
</t>
        </is>
      </c>
      <c r="CG171" t="inlineStr">
        <is>
          <t>Cada um dos 17 objetivos definidos na 
&lt;b&gt;&lt;i&gt;Agenda 2030 para o Desenvolvimento Sustentável&lt;/i&gt;&lt;/b&gt; [&lt;a href="/entry/result/3566676/all" id="ENTRY_TO_ENTRY_CONVERTER" target="_blank"&gt;IATE:3566676&lt;/a&gt; ] adotada na cimeira das Nações Unidas para o Desenvolvimento de setembro de 2015, e que entraram oficialmente em vigor a 1 de janeiro de 2016.</t>
        </is>
      </c>
      <c r="CH171" s="2" t="inlineStr">
        <is>
          <t>obiectiv de dezvoltare durabilă|
ODD</t>
        </is>
      </c>
      <c r="CI171" s="2" t="inlineStr">
        <is>
          <t>3|
3</t>
        </is>
      </c>
      <c r="CJ171" s="2" t="inlineStr">
        <is>
          <t xml:space="preserve">|
</t>
        </is>
      </c>
      <c r="CK171" t="inlineStr">
        <is>
          <t>unul dintre cele 17 obiective stabilite în urma procesului de negociere lansat în 2012 cu ocazia Conferinței ONU privind dezvoltarea durabilă (Rio +20) și care stau la baza Agendei ONU de dezvoltare post-2015</t>
        </is>
      </c>
      <c r="CL171" s="2" t="inlineStr">
        <is>
          <t>cieľ udržateľného rozvoja|
cieľ trvalo udržateľného rozvoja|
cieľ OSN v oblasti udržateľného rozvoja</t>
        </is>
      </c>
      <c r="CM171" s="2" t="inlineStr">
        <is>
          <t>3|
3|
3</t>
        </is>
      </c>
      <c r="CN171" s="2" t="inlineStr">
        <is>
          <t xml:space="preserve">preferred|
admitted|
</t>
        </is>
      </c>
      <c r="CO171" t="inlineStr">
        <is>
          <t>ktorýkoľvek zo 17 cieľov vymedzených v Agende 2030 pre udržateľný rozvoj, ktoré nadväzujú na miléniové rozvojové ciele a ktorými sa majú dosiahnuť tri zásadné veci: odstrániť extrémnu chudobu, znížiť nerovnosť a nespravodlivosť a zvrátiť zmenu klímy</t>
        </is>
      </c>
      <c r="CP171" s="2" t="inlineStr">
        <is>
          <t>cilj trajnostnega razvoja</t>
        </is>
      </c>
      <c r="CQ171" s="2" t="inlineStr">
        <is>
          <t>3</t>
        </is>
      </c>
      <c r="CR171" s="2" t="inlineStr">
        <is>
          <t/>
        </is>
      </c>
      <c r="CS171" t="inlineStr">
        <is>
          <t/>
        </is>
      </c>
      <c r="CT171" s="2" t="inlineStr">
        <is>
          <t>mål för hållbar utveckling|
globalt mål</t>
        </is>
      </c>
      <c r="CU171" s="2" t="inlineStr">
        <is>
          <t>3|
3</t>
        </is>
      </c>
      <c r="CV171" s="2" t="inlineStr">
        <is>
          <t xml:space="preserve">|
</t>
        </is>
      </c>
      <c r="CW171" t="inlineStr">
        <is>
          <t/>
        </is>
      </c>
    </row>
    <row r="172">
      <c r="A172" s="1" t="str">
        <f>HYPERLINK("https://iate.europa.eu/entry/result/3627696/all", "3627696")</f>
        <v>3627696</v>
      </c>
      <c r="B172" t="inlineStr">
        <is>
          <t>ENVIRONMENT</t>
        </is>
      </c>
      <c r="C172" t="inlineStr">
        <is>
          <t>ENVIRONMENT|environmental policy</t>
        </is>
      </c>
      <c r="D172" t="inlineStr">
        <is>
          <t>yes</t>
        </is>
      </c>
      <c r="E172" t="inlineStr">
        <is>
          <t/>
        </is>
      </c>
      <c r="F172" t="inlineStr">
        <is>
          <t/>
        </is>
      </c>
      <c r="G172" t="inlineStr">
        <is>
          <t/>
        </is>
      </c>
      <c r="H172" t="inlineStr">
        <is>
          <t/>
        </is>
      </c>
      <c r="I172" t="inlineStr">
        <is>
          <t/>
        </is>
      </c>
      <c r="J172" s="2" t="inlineStr">
        <is>
          <t>povolovací řízení</t>
        </is>
      </c>
      <c r="K172" s="2" t="inlineStr">
        <is>
          <t>3</t>
        </is>
      </c>
      <c r="L172" s="2" t="inlineStr">
        <is>
          <t/>
        </is>
      </c>
      <c r="M172" t="inlineStr">
        <is>
          <t/>
        </is>
      </c>
      <c r="N172" t="inlineStr">
        <is>
          <t/>
        </is>
      </c>
      <c r="O172" t="inlineStr">
        <is>
          <t/>
        </is>
      </c>
      <c r="P172" t="inlineStr">
        <is>
          <t/>
        </is>
      </c>
      <c r="Q172" t="inlineStr">
        <is>
          <t/>
        </is>
      </c>
      <c r="R172" t="inlineStr">
        <is>
          <t/>
        </is>
      </c>
      <c r="S172" t="inlineStr">
        <is>
          <t/>
        </is>
      </c>
      <c r="T172" t="inlineStr">
        <is>
          <t/>
        </is>
      </c>
      <c r="U172" t="inlineStr">
        <is>
          <t/>
        </is>
      </c>
      <c r="V172" t="inlineStr">
        <is>
          <t/>
        </is>
      </c>
      <c r="W172" t="inlineStr">
        <is>
          <t/>
        </is>
      </c>
      <c r="X172" t="inlineStr">
        <is>
          <t/>
        </is>
      </c>
      <c r="Y172" t="inlineStr">
        <is>
          <t/>
        </is>
      </c>
      <c r="Z172" s="2" t="inlineStr">
        <is>
          <t>permitting procedure</t>
        </is>
      </c>
      <c r="AA172" s="2" t="inlineStr">
        <is>
          <t>3</t>
        </is>
      </c>
      <c r="AB172" s="2" t="inlineStr">
        <is>
          <t/>
        </is>
      </c>
      <c r="AC172" t="inlineStr">
        <is>
          <t>procedure to be followed by an operator in order to issue an &lt;i&gt;&lt;a href="https://iate.europa.eu/entry/result/48108/en" target="_blank"&gt;IED permit&lt;/a&gt;&lt;/i&gt; (based on BAT) that allows them to operate</t>
        </is>
      </c>
      <c r="AD172" s="2" t="inlineStr">
        <is>
          <t>procedimiento de concesión de permisos</t>
        </is>
      </c>
      <c r="AE172" s="2" t="inlineStr">
        <is>
          <t>3</t>
        </is>
      </c>
      <c r="AF172" s="2" t="inlineStr">
        <is>
          <t/>
        </is>
      </c>
      <c r="AG172" t="inlineStr">
        <is>
          <t>Procedimiento que debe seguir un operador para obtener un &lt;a href="https://iate.europa.eu/entry/result/48108/es" target="_blank"&gt;permiso con arreglo a la DEI &lt;/a&gt;(basado en una MTD) que le permita operar.</t>
        </is>
      </c>
      <c r="AH172" t="inlineStr">
        <is>
          <t/>
        </is>
      </c>
      <c r="AI172" t="inlineStr">
        <is>
          <t/>
        </is>
      </c>
      <c r="AJ172" t="inlineStr">
        <is>
          <t/>
        </is>
      </c>
      <c r="AK172" t="inlineStr">
        <is>
          <t/>
        </is>
      </c>
      <c r="AL172" t="inlineStr">
        <is>
          <t/>
        </is>
      </c>
      <c r="AM172" t="inlineStr">
        <is>
          <t/>
        </is>
      </c>
      <c r="AN172" t="inlineStr">
        <is>
          <t/>
        </is>
      </c>
      <c r="AO172" t="inlineStr">
        <is>
          <t/>
        </is>
      </c>
      <c r="AP172" t="inlineStr">
        <is>
          <t/>
        </is>
      </c>
      <c r="AQ172" t="inlineStr">
        <is>
          <t/>
        </is>
      </c>
      <c r="AR172" t="inlineStr">
        <is>
          <t/>
        </is>
      </c>
      <c r="AS172" t="inlineStr">
        <is>
          <t/>
        </is>
      </c>
      <c r="AT172" s="2" t="inlineStr">
        <is>
          <t>nós imeachta ceadaithe</t>
        </is>
      </c>
      <c r="AU172" s="2" t="inlineStr">
        <is>
          <t>3</t>
        </is>
      </c>
      <c r="AV172" s="2" t="inlineStr">
        <is>
          <t/>
        </is>
      </c>
      <c r="AW172" t="inlineStr">
        <is>
          <t/>
        </is>
      </c>
      <c r="AX172" s="2" t="inlineStr">
        <is>
          <t>postupak izdavanja dozvole</t>
        </is>
      </c>
      <c r="AY172" s="2" t="inlineStr">
        <is>
          <t>3</t>
        </is>
      </c>
      <c r="AZ172" s="2" t="inlineStr">
        <is>
          <t/>
        </is>
      </c>
      <c r="BA172" t="inlineStr">
        <is>
          <t/>
        </is>
      </c>
      <c r="BB172" t="inlineStr">
        <is>
          <t/>
        </is>
      </c>
      <c r="BC172" t="inlineStr">
        <is>
          <t/>
        </is>
      </c>
      <c r="BD172" t="inlineStr">
        <is>
          <t/>
        </is>
      </c>
      <c r="BE172" t="inlineStr">
        <is>
          <t/>
        </is>
      </c>
      <c r="BF172" t="inlineStr">
        <is>
          <t/>
        </is>
      </c>
      <c r="BG172" t="inlineStr">
        <is>
          <t/>
        </is>
      </c>
      <c r="BH172" t="inlineStr">
        <is>
          <t/>
        </is>
      </c>
      <c r="BI172" t="inlineStr">
        <is>
          <t/>
        </is>
      </c>
      <c r="BJ172" s="2" t="inlineStr">
        <is>
          <t>leidimų išdavimo procedūra</t>
        </is>
      </c>
      <c r="BK172" s="2" t="inlineStr">
        <is>
          <t>3</t>
        </is>
      </c>
      <c r="BL172" s="2" t="inlineStr">
        <is>
          <t/>
        </is>
      </c>
      <c r="BM172" t="inlineStr">
        <is>
          <t/>
        </is>
      </c>
      <c r="BN172" t="inlineStr">
        <is>
          <t/>
        </is>
      </c>
      <c r="BO172" t="inlineStr">
        <is>
          <t/>
        </is>
      </c>
      <c r="BP172" t="inlineStr">
        <is>
          <t/>
        </is>
      </c>
      <c r="BQ172" t="inlineStr">
        <is>
          <t/>
        </is>
      </c>
      <c r="BR172" t="inlineStr">
        <is>
          <t/>
        </is>
      </c>
      <c r="BS172" t="inlineStr">
        <is>
          <t/>
        </is>
      </c>
      <c r="BT172" t="inlineStr">
        <is>
          <t/>
        </is>
      </c>
      <c r="BU172" t="inlineStr">
        <is>
          <t/>
        </is>
      </c>
      <c r="BV172" t="inlineStr">
        <is>
          <t/>
        </is>
      </c>
      <c r="BW172" t="inlineStr">
        <is>
          <t/>
        </is>
      </c>
      <c r="BX172" t="inlineStr">
        <is>
          <t/>
        </is>
      </c>
      <c r="BY172" t="inlineStr">
        <is>
          <t/>
        </is>
      </c>
      <c r="BZ172" s="2" t="inlineStr">
        <is>
          <t>procedura udzielania pozwolenia</t>
        </is>
      </c>
      <c r="CA172" s="2" t="inlineStr">
        <is>
          <t>3</t>
        </is>
      </c>
      <c r="CB172" s="2" t="inlineStr">
        <is>
          <t/>
        </is>
      </c>
      <c r="CC172" t="inlineStr">
        <is>
          <t/>
        </is>
      </c>
      <c r="CD172" t="inlineStr">
        <is>
          <t/>
        </is>
      </c>
      <c r="CE172" t="inlineStr">
        <is>
          <t/>
        </is>
      </c>
      <c r="CF172" t="inlineStr">
        <is>
          <t/>
        </is>
      </c>
      <c r="CG172" t="inlineStr">
        <is>
          <t/>
        </is>
      </c>
      <c r="CH172" t="inlineStr">
        <is>
          <t/>
        </is>
      </c>
      <c r="CI172" t="inlineStr">
        <is>
          <t/>
        </is>
      </c>
      <c r="CJ172" t="inlineStr">
        <is>
          <t/>
        </is>
      </c>
      <c r="CK172" t="inlineStr">
        <is>
          <t/>
        </is>
      </c>
      <c r="CL172" s="2" t="inlineStr">
        <is>
          <t>povoľovacie konanie</t>
        </is>
      </c>
      <c r="CM172" s="2" t="inlineStr">
        <is>
          <t>3</t>
        </is>
      </c>
      <c r="CN172" s="2" t="inlineStr">
        <is>
          <t/>
        </is>
      </c>
      <c r="CO172" t="inlineStr">
        <is>
          <t>postup, ktorým sa prevádzkovateľ má riadiť na vydanie &lt;a href="https://iate.europa.eu/entry/result/48108/sk" target="_blank"&gt;povolenia podľa smernice o priemyselných emisiách&lt;/a&gt;, ktoré mu umožňuje vyvíjať činnosť</t>
        </is>
      </c>
      <c r="CP172" s="2" t="inlineStr">
        <is>
          <t>postopek za izdajo dovoljenja</t>
        </is>
      </c>
      <c r="CQ172" s="2" t="inlineStr">
        <is>
          <t>3</t>
        </is>
      </c>
      <c r="CR172" s="2" t="inlineStr">
        <is>
          <t/>
        </is>
      </c>
      <c r="CS172" t="inlineStr">
        <is>
          <t>upravni postopek izdaje dovoljenja iz direktive o industrijskih emisijah</t>
        </is>
      </c>
      <c r="CT172" t="inlineStr">
        <is>
          <t/>
        </is>
      </c>
      <c r="CU172" t="inlineStr">
        <is>
          <t/>
        </is>
      </c>
      <c r="CV172" t="inlineStr">
        <is>
          <t/>
        </is>
      </c>
      <c r="CW172" t="inlineStr">
        <is>
          <t/>
        </is>
      </c>
    </row>
    <row r="173">
      <c r="A173" s="1" t="str">
        <f>HYPERLINK("https://iate.europa.eu/entry/result/835577/all", "835577")</f>
        <v>835577</v>
      </c>
      <c r="B173" t="inlineStr">
        <is>
          <t>ENVIRONMENT</t>
        </is>
      </c>
      <c r="C173" t="inlineStr">
        <is>
          <t>ENVIRONMENT|deterioration of the environment|nuisance|pollutant|atmospheric pollutant|greenhouse gas;ENVIRONMENT|deterioration of the environment|pollution|atmospheric pollution|greenhouse effect</t>
        </is>
      </c>
      <c r="D173" t="inlineStr">
        <is>
          <t>yes</t>
        </is>
      </c>
      <c r="E173" t="inlineStr">
        <is>
          <t/>
        </is>
      </c>
      <c r="F173" s="2" t="inlineStr">
        <is>
          <t>парников газ</t>
        </is>
      </c>
      <c r="G173" s="2" t="inlineStr">
        <is>
          <t>4</t>
        </is>
      </c>
      <c r="H173" s="2" t="inlineStr">
        <is>
          <t/>
        </is>
      </c>
      <c r="I173" t="inlineStr">
        <is>
          <t>естествени и антропогенни газообразни компоненти на атмосферата, които абсорбират и повторно излъчват инфрачервена радиация, с което допринасят за т.нар. парников ефект</t>
        </is>
      </c>
      <c r="J173" s="2" t="inlineStr">
        <is>
          <t>skleníkový plyn</t>
        </is>
      </c>
      <c r="K173" s="2" t="inlineStr">
        <is>
          <t>3</t>
        </is>
      </c>
      <c r="L173" s="2" t="inlineStr">
        <is>
          <t/>
        </is>
      </c>
      <c r="M173" t="inlineStr">
        <is>
          <t>plyn mající schopnost pohlcovat určité množství tepelného záření v atmosféře, především v nižších vrstvách. Ovlivňuje změny radiační bilance atmosféry v důsledku skleníkového efektu (zejména vodní pára, oxid uhličitý, metan, oxid dusný, ozón a halogenované uhlovodíky – freony, halony.)</t>
        </is>
      </c>
      <c r="N173" s="2" t="inlineStr">
        <is>
          <t>drivhusgas</t>
        </is>
      </c>
      <c r="O173" s="2" t="inlineStr">
        <is>
          <t>3</t>
        </is>
      </c>
      <c r="P173" s="2" t="inlineStr">
        <is>
          <t/>
        </is>
      </c>
      <c r="Q173" t="inlineStr">
        <is>
          <t>gas, der lader Solens varmende stråler slippe ned til Jorden, og som forhindrer en del af varmen fra Jorden i at undslippe igen</t>
        </is>
      </c>
      <c r="R173" s="2" t="inlineStr">
        <is>
          <t>Treibhausgas</t>
        </is>
      </c>
      <c r="S173" s="2" t="inlineStr">
        <is>
          <t>3</t>
        </is>
      </c>
      <c r="T173" s="2" t="inlineStr">
        <is>
          <t/>
        </is>
      </c>
      <c r="U173" t="inlineStr">
        <is>
          <t>gasförmige Bestandteile in der Atmosphäre, welche die Strahlung in denjenigen spezifischen Wellenlängen innerhalb des Spektrums der thermischen Infrarotstrahlung absorbieren und wieder ausstrahlen, die von der Erdoberfläche, der Atmosphäre selber und den Wolken abgestrahlt wird; diese Eigenschaft verursacht den Treibhauseffekt &lt;a href="/entry/result/770477/all" id="ENTRY_TO_ENTRY_CONVERTER" target="_blank"&gt;IATE:770477&lt;/a&gt;</t>
        </is>
      </c>
      <c r="V173" s="2" t="inlineStr">
        <is>
          <t>αέριo του θερμοκηπίου</t>
        </is>
      </c>
      <c r="W173" s="2" t="inlineStr">
        <is>
          <t>3</t>
        </is>
      </c>
      <c r="X173" s="2" t="inlineStr">
        <is>
          <t/>
        </is>
      </c>
      <c r="Y173" t="inlineStr">
        <is>
          <t>αέριο που έχει την ιδιότητα να απορροφά την υπεριώδη ακτινοβολία (καθαρή θερμική ενέργεια) η οποία εκπέμπεται από την επιφάνεια της Γης και να την επανακτινοβολεί στην επιφάνειά της, συμβάλλοντας στο φαινόμενο του θερμοκηπίου</t>
        </is>
      </c>
      <c r="Z173" s="2" t="inlineStr">
        <is>
          <t>greenhouse gas|
gases|
GHGs|
GHG</t>
        </is>
      </c>
      <c r="AA173" s="2" t="inlineStr">
        <is>
          <t>3|
1|
1|
3</t>
        </is>
      </c>
      <c r="AB173" s="2" t="inlineStr">
        <is>
          <t xml:space="preserve">|
|
|
</t>
        </is>
      </c>
      <c r="AC173" t="inlineStr">
        <is>
          <t>gas that has the property of absorbing infrared radiation (net heat energy) emitted from Earth’s surface and reradiating it back to Earth’s surface, thus contributing to the phenomenon known as the greenhouse effect</t>
        </is>
      </c>
      <c r="AD173" s="2" t="inlineStr">
        <is>
          <t>gas de efecto invernadero|
GEI</t>
        </is>
      </c>
      <c r="AE173" s="2" t="inlineStr">
        <is>
          <t>4|
3</t>
        </is>
      </c>
      <c r="AF173" s="2" t="inlineStr">
        <is>
          <t xml:space="preserve">|
</t>
        </is>
      </c>
      <c r="AG173" t="inlineStr">
        <is>
          <t>&lt;i&gt;gases&lt;/i&gt; de efecto invernadero: «aquellos componentes gaseosos de la atmósfera, tanto naturales como antropógenos, que absorben y reemiten radiación infrarroja»</t>
        </is>
      </c>
      <c r="AH173" s="2" t="inlineStr">
        <is>
          <t>KHG|
kasvuhoonegaas</t>
        </is>
      </c>
      <c r="AI173" s="2" t="inlineStr">
        <is>
          <t>3|
3</t>
        </is>
      </c>
      <c r="AJ173" s="2" t="inlineStr">
        <is>
          <t xml:space="preserve">|
</t>
        </is>
      </c>
      <c r="AK173" t="inlineStr">
        <is>
          <t>1. fossiilkütuste põletamisel, elektri- ja soojusenergia tootmisel, transpordis, energiamahukas tööstuses, aga ka intensiivses põllumajanduses (eriti loomakasvatuses) ning prügilates tekkivad gaasid, mis põhjustavad globaalset soojenemist, kuna takistavad Maalt tagasipeegelduva soojuskiirguse hajumist&lt;div&gt;2. kasvuhooneefekti suurendavad gaasid, mis neelavad ja kiirgavad infrapunakiirgust&lt;/div&gt;</t>
        </is>
      </c>
      <c r="AL173" s="2" t="inlineStr">
        <is>
          <t>kasvihuonekaasu|
GHG</t>
        </is>
      </c>
      <c r="AM173" s="2" t="inlineStr">
        <is>
          <t>3|
3</t>
        </is>
      </c>
      <c r="AN173" s="2" t="inlineStr">
        <is>
          <t xml:space="preserve">|
</t>
        </is>
      </c>
      <c r="AO173" t="inlineStr">
        <is>
          <t>ilmakehässä luontaisesti esiintyvä tai ihmisen toiminnan aiheuttama kaasu, joka pidättää ja
säteilee maapallon pinnan, ilmakehän ja pilvien säteilemää tiettyyn aallonpituusalueeseen kuuluvaa
infrapunasäteilyä</t>
        </is>
      </c>
      <c r="AP173" s="2" t="inlineStr">
        <is>
          <t>GES|
gaz à effet de serre</t>
        </is>
      </c>
      <c r="AQ173" s="2" t="inlineStr">
        <is>
          <t>3|
3</t>
        </is>
      </c>
      <c r="AR173" s="2" t="inlineStr">
        <is>
          <t xml:space="preserve">|
</t>
        </is>
      </c>
      <c r="AS173" t="inlineStr">
        <is>
          <t>constituants gazeux de l'atmosphère, tant naturels qu'anthropiques, qui absorbent et émettent un rayonnement à des longueurs d'onde données du spectre du rayonnement infrarouge thermique émis par la surface de la Terre, l'atmosphère et les nuages</t>
        </is>
      </c>
      <c r="AT173" s="2" t="inlineStr">
        <is>
          <t>GCT|
gás ceaptha teasa</t>
        </is>
      </c>
      <c r="AU173" s="2" t="inlineStr">
        <is>
          <t>3|
3</t>
        </is>
      </c>
      <c r="AV173" s="2" t="inlineStr">
        <is>
          <t xml:space="preserve">|
</t>
        </is>
      </c>
      <c r="AW173" t="inlineStr">
        <is>
          <t/>
        </is>
      </c>
      <c r="AX173" s="2" t="inlineStr">
        <is>
          <t>staklenički plin</t>
        </is>
      </c>
      <c r="AY173" s="2" t="inlineStr">
        <is>
          <t>4</t>
        </is>
      </c>
      <c r="AZ173" s="2" t="inlineStr">
        <is>
          <t/>
        </is>
      </c>
      <c r="BA173" t="inlineStr">
        <is>
          <t>plinoviti sastojak nastao kao posljedica prirodnih i ljudskih procesa i koji upija i emitira zračenje na određenim valnim duljinama unutar spektra infracrvenoga zračenja</t>
        </is>
      </c>
      <c r="BB173" s="2" t="inlineStr">
        <is>
          <t>ÜHG|
üvegházhatású gáz</t>
        </is>
      </c>
      <c r="BC173" s="2" t="inlineStr">
        <is>
          <t>4|
3</t>
        </is>
      </c>
      <c r="BD173" s="2" t="inlineStr">
        <is>
          <t xml:space="preserve">|
</t>
        </is>
      </c>
      <c r="BE173" t="inlineStr">
        <is>
          <t>olyan gáz, amely elnyeli a földfelszínről visszaverődő hőenergiát, ezáltal felmelegítve a légkört</t>
        </is>
      </c>
      <c r="BF173" s="2" t="inlineStr">
        <is>
          <t>GES|
gas a effetto serra|
gas climalterante|
gas serra</t>
        </is>
      </c>
      <c r="BG173" s="2" t="inlineStr">
        <is>
          <t>3|
3|
2|
3</t>
        </is>
      </c>
      <c r="BH173" s="2" t="inlineStr">
        <is>
          <t xml:space="preserve">|
|
|
</t>
        </is>
      </c>
      <c r="BI173" t="inlineStr">
        <is>
          <t>Costituenti gassosi dell'atmosfera, sia naturali che di origine antropica, che assorbono e riemettono radiazioni infrarosse, causando un riscaldamento globale.</t>
        </is>
      </c>
      <c r="BJ173" s="2" t="inlineStr">
        <is>
          <t>ŠESD|
šiltnamio efektą sukeliančios dujos</t>
        </is>
      </c>
      <c r="BK173" s="2" t="inlineStr">
        <is>
          <t>3|
3</t>
        </is>
      </c>
      <c r="BL173" s="2" t="inlineStr">
        <is>
          <t xml:space="preserve">|
</t>
        </is>
      </c>
      <c r="BM173" t="inlineStr">
        <is>
          <t>natūralūs ir antropogeninės kilmės dujiniai atmosferos komponentai, kurie absorbuoja ir pakartotinai išspinduliuoja infraraudonuosius spindulius</t>
        </is>
      </c>
      <c r="BN173" s="2" t="inlineStr">
        <is>
          <t>siltumnīcefekta gāze|
SEG</t>
        </is>
      </c>
      <c r="BO173" s="2" t="inlineStr">
        <is>
          <t>3|
3</t>
        </is>
      </c>
      <c r="BP173" s="2" t="inlineStr">
        <is>
          <t xml:space="preserve">|
</t>
        </is>
      </c>
      <c r="BQ173" t="inlineStr">
        <is>
          <t>atmosfēras sastāvdaļa ar dabisku vai antropogēnu izcelsmi, kas absorbē un atstaro infrasarkano starojumu, tādējādi veicinot globālo sasilšanu</t>
        </is>
      </c>
      <c r="BR173" s="2" t="inlineStr">
        <is>
          <t>gass serra</t>
        </is>
      </c>
      <c r="BS173" s="2" t="inlineStr">
        <is>
          <t>4</t>
        </is>
      </c>
      <c r="BT173" s="2" t="inlineStr">
        <is>
          <t/>
        </is>
      </c>
      <c r="BU173" t="inlineStr">
        <is>
          <t>gass li għandu l-karatteristika li jassorbi r-radjazzjoni infraħamra (enerġija tas-sħana netta) li toħroġ minn wiċċ id-dinja u terġa' tiġi rradjata lura fuq wiċċ id-dinja, u b'hekk tikkontribwixxi għall-fenomenu magħruf bħala l-&lt;i&gt;effett serra&lt;/i&gt; [ &lt;a href="/entry/result/46904/all" id="ENTRY_TO_ENTRY_CONVERTER" target="_blank"&gt;IATE:46904&lt;/a&gt; ]</t>
        </is>
      </c>
      <c r="BV173" s="2" t="inlineStr">
        <is>
          <t>broeikasgas|
BKG</t>
        </is>
      </c>
      <c r="BW173" s="2" t="inlineStr">
        <is>
          <t>3|
3</t>
        </is>
      </c>
      <c r="BX173" s="2" t="inlineStr">
        <is>
          <t xml:space="preserve">|
</t>
        </is>
      </c>
      <c r="BY173" t="inlineStr">
        <is>
          <t>in de aardatmosfeer voorkomende gassen die veel warmte kunnen vasthouden en aldus bijdragen aan het broeikaseffect.</t>
        </is>
      </c>
      <c r="BZ173" s="2" t="inlineStr">
        <is>
          <t>gaz cieplarniany</t>
        </is>
      </c>
      <c r="CA173" s="2" t="inlineStr">
        <is>
          <t>3</t>
        </is>
      </c>
      <c r="CB173" s="2" t="inlineStr">
        <is>
          <t/>
        </is>
      </c>
      <c r="CC173" t="inlineStr">
        <is>
          <t>substancje gazowe, których obecność w atmosferze ziemskiej jest gł. przyczyną występowania efektu cieplarnianego; zalicza się do nich: parę wodną (H&lt;sub&gt;2&lt;/sub&gt;O), dwutlenek węgla (CO&lt;sub&gt;2&lt;/sub&gt;), ozon (O&lt;sub&gt;3&lt;/sub&gt;), metan (CH&lt;sub&gt;4&lt;/sub&gt;), freony, tlenki azotu; ich cząsteczki pochłaniają promieniowanie elektromagnetyczne, gł. w zakresie widzialnym i podczerwieni</t>
        </is>
      </c>
      <c r="CD173" s="2" t="inlineStr">
        <is>
          <t>gás de estufa|
GEE|
gás com efeito de estufa</t>
        </is>
      </c>
      <c r="CE173" s="2" t="inlineStr">
        <is>
          <t>3|
4|
4</t>
        </is>
      </c>
      <c r="CF173" s="2" t="inlineStr">
        <is>
          <t xml:space="preserve">|
|
</t>
        </is>
      </c>
      <c r="CG173" t="inlineStr">
        <is>
          <t>Gás presente na atmosfera, designadamente por ação antropogénica, que permite a passagem da radiação solar incidente mas que absorve as radiações infravermelhas emitidas da ou refletidas pela superfície terrestre, reenviando-as para a Terra e contribuindo assim para o aquecimento do planeta através do chamado "efeito de estufa". Os gases com efeito de estufa mencionados no Anexo A do Protocolo de Quioto à Convenção-Quadro das Nações Unidas sobre as Alterações Climáticas são o dióxido de carbono (CO2), o metano (CH4), o óxido nitroso (N2O), os hidrofluorocarbonetos (HFCs) os perfluorocarbonetos (PFCs) e o hexafluoreto de enxofre (SF6).</t>
        </is>
      </c>
      <c r="CH173" s="2" t="inlineStr">
        <is>
          <t>gaz cu efect de seră|
GES</t>
        </is>
      </c>
      <c r="CI173" s="2" t="inlineStr">
        <is>
          <t>3|
3</t>
        </is>
      </c>
      <c r="CJ173" s="2" t="inlineStr">
        <is>
          <t xml:space="preserve">|
</t>
        </is>
      </c>
      <c r="CK173" t="inlineStr">
        <is>
          <t>compus gazos din atmosferă (precum dioxidul de carbon, metanul, peroxidul de azot, hidrofluorocarburile, perfluorocarburile, hexafluorura de sulf) care absoarbe și reemite radiația infraroșie contribuind astfel la schimbările climatice</t>
        </is>
      </c>
      <c r="CL173" s="2" t="inlineStr">
        <is>
          <t>skleníkový plyn|
GHG</t>
        </is>
      </c>
      <c r="CM173" s="2" t="inlineStr">
        <is>
          <t>3|
3</t>
        </is>
      </c>
      <c r="CN173" s="2" t="inlineStr">
        <is>
          <t xml:space="preserve">|
</t>
        </is>
      </c>
      <c r="CO173" t="inlineStr">
        <is>
          <t>plynná zložka atmosféry, prírodná aj antropogénna, ktorá absorbuje a znova vyžaruje infračervené žiarenie a tak prispieva ku skleníkovému efektu</t>
        </is>
      </c>
      <c r="CP173" s="2" t="inlineStr">
        <is>
          <t>TGP|
toplogredni plin</t>
        </is>
      </c>
      <c r="CQ173" s="2" t="inlineStr">
        <is>
          <t>3|
3</t>
        </is>
      </c>
      <c r="CR173" s="2" t="inlineStr">
        <is>
          <t xml:space="preserve">|
</t>
        </is>
      </c>
      <c r="CS173" t="inlineStr">
        <is>
          <t>v naravi se pojavlja pet glavnih toplogrednih plinov: vodna para (H2O, najbolj pogost tovrstni plin, največ prispeva k naravnemu učinku tople grede), ogljikov dioksid (CO2, nastane pri naravnih procesih v rastlinskem in živalskem svetu ter pri kurjenju fosilnih goriv in drugih materialov), metan (CH4, zelo močan toplogredni plin, saj npr. 23-krat bolj 'učinkovit' pri zadrževanju toplote kot CO2, se nahaja na mokriščih, riževih poljih, nastane pri živalskih procesih presnove, izkoriščanju fosilnih goriv in razgradnji bioloških odpadkov), didušikov oksid (N2O, iz prsti in oceanov ter iz nekaterih industrijskih procesov, kurjenja fosilnih goriv, gnojenja tal itd.), ozon (O3, ščiti Zemljo pred ultravijoličnimi žarki); obstajajo pa tudi umetni &lt;b&gt;TGP&lt;/b&gt; (t. i. &lt;b&gt;F-plini&lt;/b&gt;), ki nastajajo v različnih ind. procesih: fluorirani ogljikovodiki (HFCs), perfluorirani ogljikovodiki (PFCs) in žveplov heksaflorid (SF6)</t>
        </is>
      </c>
      <c r="CT173" s="2" t="inlineStr">
        <is>
          <t>växthusgas</t>
        </is>
      </c>
      <c r="CU173" s="2" t="inlineStr">
        <is>
          <t>3</t>
        </is>
      </c>
      <c r="CV173" s="2" t="inlineStr">
        <is>
          <t/>
        </is>
      </c>
      <c r="CW173" t="inlineStr">
        <is>
          <t>gas som förekommer i atmosfären och bidrar till dess växthuseffekt</t>
        </is>
      </c>
    </row>
    <row r="174">
      <c r="A174" s="1" t="str">
        <f>HYPERLINK("https://iate.europa.eu/entry/result/1427066/all", "1427066")</f>
        <v>1427066</v>
      </c>
      <c r="B174" t="inlineStr">
        <is>
          <t>ENVIRONMENT</t>
        </is>
      </c>
      <c r="C174" t="inlineStr">
        <is>
          <t>ENVIRONMENT|environmental policy|waste management;ENVIRONMENT|deterioration of the environment|waste</t>
        </is>
      </c>
      <c r="D174" t="inlineStr">
        <is>
          <t>yes</t>
        </is>
      </c>
      <c r="E174" t="inlineStr">
        <is>
          <t/>
        </is>
      </c>
      <c r="F174" s="2" t="inlineStr">
        <is>
          <t>утайка от пречистване на отпадъчни води</t>
        </is>
      </c>
      <c r="G174" s="2" t="inlineStr">
        <is>
          <t>3</t>
        </is>
      </c>
      <c r="H174" s="2" t="inlineStr">
        <is>
          <t/>
        </is>
      </c>
      <c r="I174" t="inlineStr">
        <is>
          <t>Полутечен отпадък с твърди концентрации над 2500 части за милион, получен от пречистването на общинските канализации.</t>
        </is>
      </c>
      <c r="J174" s="2" t="inlineStr">
        <is>
          <t>kal z čistíren odpadních vod</t>
        </is>
      </c>
      <c r="K174" s="2" t="inlineStr">
        <is>
          <t>3</t>
        </is>
      </c>
      <c r="L174" s="2" t="inlineStr">
        <is>
          <t/>
        </is>
      </c>
      <c r="M174" t="inlineStr">
        <is>
          <t>kal pocházející z čistíren odpadních vod zpracovávajících městské odpadní vody nebo odpadní vody z domácností a z jiných čistíren odpadních vod, které zpracovávají odpadní vody stejného složení jako městské odpadní vody a odpadní vody z domácností</t>
        </is>
      </c>
      <c r="N174" s="2" t="inlineStr">
        <is>
          <t>kloakslam|
spildevandsslam|
slam fra rensningsanlæg</t>
        </is>
      </c>
      <c r="O174" s="2" t="inlineStr">
        <is>
          <t>3|
3|
4</t>
        </is>
      </c>
      <c r="P174" s="2" t="inlineStr">
        <is>
          <t xml:space="preserve">|
|
</t>
        </is>
      </c>
      <c r="Q174" t="inlineStr">
        <is>
          <t/>
        </is>
      </c>
      <c r="R174" s="2" t="inlineStr">
        <is>
          <t>Klärschlamm</t>
        </is>
      </c>
      <c r="S174" s="2" t="inlineStr">
        <is>
          <t>3</t>
        </is>
      </c>
      <c r="T174" s="2" t="inlineStr">
        <is>
          <t/>
        </is>
      </c>
      <c r="U174" t="inlineStr">
        <is>
          <t>Schlamm, der in den Kläranlagen entsteht, in denen die Abwässer gereinigt werden</t>
        </is>
      </c>
      <c r="V174" s="2" t="inlineStr">
        <is>
          <t>ιλύς καθαρισμού λυμάτων|
λάσπη επεξεργασίας λυμάτων|
ιλύς υπονόμων</t>
        </is>
      </c>
      <c r="W174" s="2" t="inlineStr">
        <is>
          <t>3|
3|
3</t>
        </is>
      </c>
      <c r="X174" s="2" t="inlineStr">
        <is>
          <t xml:space="preserve">|
|
</t>
        </is>
      </c>
      <c r="Y174" t="inlineStr">
        <is>
          <t/>
        </is>
      </c>
      <c r="Z174" s="2" t="inlineStr">
        <is>
          <t>sewage sludge</t>
        </is>
      </c>
      <c r="AA174" s="2" t="inlineStr">
        <is>
          <t>3</t>
        </is>
      </c>
      <c r="AB174" s="2" t="inlineStr">
        <is>
          <t/>
        </is>
      </c>
      <c r="AC174" t="inlineStr">
        <is>
          <t>accumulated solid waste that settles as sediment in a sewage treatment plant</t>
        </is>
      </c>
      <c r="AD174" s="2" t="inlineStr">
        <is>
          <t>lodos de aguas residuales|
fangos de clarificación|
fangos de depuración|
lodos de depuradora</t>
        </is>
      </c>
      <c r="AE174" s="2" t="inlineStr">
        <is>
          <t>3|
3|
3|
3</t>
        </is>
      </c>
      <c r="AF174" s="2" t="inlineStr">
        <is>
          <t xml:space="preserve">|
|
|
</t>
        </is>
      </c>
      <c r="AG174" t="inlineStr">
        <is>
          <t>fangos que se generan con la depuración de aguas residuales domésticas e industriales ; "Lodos residuales salidos de todo tipo de estaciones depuradoras de aguas residuales domésticas, urbanas o de aguas residuales de composición similar (...), así como los procedentes de fosas sépticas y de otras instalaciones de depuración similares. " (art. 1.a).</t>
        </is>
      </c>
      <c r="AH174" s="2" t="inlineStr">
        <is>
          <t>reoveesete</t>
        </is>
      </c>
      <c r="AI174" s="2" t="inlineStr">
        <is>
          <t>4</t>
        </is>
      </c>
      <c r="AJ174" s="2" t="inlineStr">
        <is>
          <t/>
        </is>
      </c>
      <c r="AK174" t="inlineStr">
        <is>
          <t>reoveest füüsikaliste, bioloogiliste või keemiliste meetoditega eraldatud suspensioon</t>
        </is>
      </c>
      <c r="AL174" s="2" t="inlineStr">
        <is>
          <t>puhdistamoliete|
jätevesiliete|
käymäläliete|
viemäriliete</t>
        </is>
      </c>
      <c r="AM174" s="2" t="inlineStr">
        <is>
          <t>3|
3|
2|
3</t>
        </is>
      </c>
      <c r="AN174" s="2" t="inlineStr">
        <is>
          <t xml:space="preserve">|
|
|
</t>
        </is>
      </c>
      <c r="AO174" t="inlineStr">
        <is>
          <t>jätevesistä saostussäiliöissä, pienpuhdistamossa tai muussa käsittelyssä muodostuva laskeutuva tai kelluva aines, joka voidaan erottaa jätevedestä omana jakeenaan</t>
        </is>
      </c>
      <c r="AP174" s="2" t="inlineStr">
        <is>
          <t>boue d'égout|
boues d'épuration|
boue d'épuration</t>
        </is>
      </c>
      <c r="AQ174" s="2" t="inlineStr">
        <is>
          <t>3|
3|
3</t>
        </is>
      </c>
      <c r="AR174" s="2" t="inlineStr">
        <is>
          <t xml:space="preserve">|
|
</t>
        </is>
      </c>
      <c r="AS174" t="inlineStr">
        <is>
          <t>boue résultant de l'épuration des eaux usées</t>
        </is>
      </c>
      <c r="AT174" s="2" t="inlineStr">
        <is>
          <t>sloda séarachais</t>
        </is>
      </c>
      <c r="AU174" s="2" t="inlineStr">
        <is>
          <t>3</t>
        </is>
      </c>
      <c r="AV174" s="2" t="inlineStr">
        <is>
          <t/>
        </is>
      </c>
      <c r="AW174" t="inlineStr">
        <is>
          <t/>
        </is>
      </c>
      <c r="AX174" s="2" t="inlineStr">
        <is>
          <t>kanalizacijski mulj</t>
        </is>
      </c>
      <c r="AY174" s="2" t="inlineStr">
        <is>
          <t>3</t>
        </is>
      </c>
      <c r="AZ174" s="2" t="inlineStr">
        <is>
          <t/>
        </is>
      </c>
      <c r="BA174" t="inlineStr">
        <is>
          <t/>
        </is>
      </c>
      <c r="BB174" s="2" t="inlineStr">
        <is>
          <t>szennyvíziszap</t>
        </is>
      </c>
      <c r="BC174" s="2" t="inlineStr">
        <is>
          <t>4</t>
        </is>
      </c>
      <c r="BD174" s="2" t="inlineStr">
        <is>
          <t/>
        </is>
      </c>
      <c r="BE174" t="inlineStr">
        <is>
          <t/>
        </is>
      </c>
      <c r="BF174" s="2" t="inlineStr">
        <is>
          <t>fango di fogna|
fango di depurazione</t>
        </is>
      </c>
      <c r="BG174" s="2" t="inlineStr">
        <is>
          <t>3|
3</t>
        </is>
      </c>
      <c r="BH174" s="2" t="inlineStr">
        <is>
          <t xml:space="preserve">|
</t>
        </is>
      </c>
      <c r="BI174" t="inlineStr">
        <is>
          <t>fango proveniente dagli impianti di depurazione comprendente i rifiuti di pretrattamento, i rifiuti di pulizia e i fanghi non stabilizzati</t>
        </is>
      </c>
      <c r="BJ174" s="2" t="inlineStr">
        <is>
          <t>nuotekų dumblas</t>
        </is>
      </c>
      <c r="BK174" s="2" t="inlineStr">
        <is>
          <t>3</t>
        </is>
      </c>
      <c r="BL174" s="2" t="inlineStr">
        <is>
          <t/>
        </is>
      </c>
      <c r="BM174" t="inlineStr">
        <is>
          <t>buitinių ir komunalinių nuotekų ir panašios sudėties nuotekų valymo metu susidarantis dumblas</t>
        </is>
      </c>
      <c r="BN174" s="2" t="inlineStr">
        <is>
          <t>notekūdeņu dūņas</t>
        </is>
      </c>
      <c r="BO174" s="2" t="inlineStr">
        <is>
          <t>3</t>
        </is>
      </c>
      <c r="BP174" s="2" t="inlineStr">
        <is>
          <t/>
        </is>
      </c>
      <c r="BQ174" t="inlineStr">
        <is>
          <t>koloidālas nogulsnes, kas rodas, apstrādājot sadzīves, komunālos un ražošanas notekūdeņus attīrīšanas iekārtās, kā arī nosēdumi no septiskām tvertnēm un citām līdzīgām iekārtām notekūdeņu attīrīšanai</t>
        </is>
      </c>
      <c r="BR174" s="2" t="inlineStr">
        <is>
          <t>ħama tad-dranaġġ</t>
        </is>
      </c>
      <c r="BS174" s="2" t="inlineStr">
        <is>
          <t>3</t>
        </is>
      </c>
      <c r="BT174" s="2" t="inlineStr">
        <is>
          <t/>
        </is>
      </c>
      <c r="BU174" t="inlineStr">
        <is>
          <t>skart solidu li jakkumula u jiddepożita ruħu bħala sediment f'impjant tat-trattament tad-dranaġġ</t>
        </is>
      </c>
      <c r="BV174" s="2" t="inlineStr">
        <is>
          <t>rioolslib/-slik|
rioolbezinksel|
rioolslib|
zuiveringsslib</t>
        </is>
      </c>
      <c r="BW174" s="2" t="inlineStr">
        <is>
          <t>3|
3|
3|
3</t>
        </is>
      </c>
      <c r="BX174" s="2" t="inlineStr">
        <is>
          <t xml:space="preserve">|
|
|
</t>
        </is>
      </c>
      <c r="BY174" t="inlineStr">
        <is>
          <t/>
        </is>
      </c>
      <c r="BZ174" s="2" t="inlineStr">
        <is>
          <t>szlam kanalizacyjny|
osad ściekowy</t>
        </is>
      </c>
      <c r="CA174" s="2" t="inlineStr">
        <is>
          <t>2|
3</t>
        </is>
      </c>
      <c r="CB174" s="2" t="inlineStr">
        <is>
          <t xml:space="preserve">|
</t>
        </is>
      </c>
      <c r="CC174" t="inlineStr">
        <is>
          <t>organiczno-mineralna faza stała, wyodrębniona ze ścieków podczas procesu ich oczyszczania</t>
        </is>
      </c>
      <c r="CD174" s="2" t="inlineStr">
        <is>
          <t>lamas de depuração|
lamas de esgotos|
lamas do tratamento de efluentes</t>
        </is>
      </c>
      <c r="CE174" s="2" t="inlineStr">
        <is>
          <t>3|
3|
3</t>
        </is>
      </c>
      <c r="CF174" s="2" t="inlineStr">
        <is>
          <t xml:space="preserve">|
|
</t>
        </is>
      </c>
      <c r="CG174" t="inlineStr">
        <is>
          <t>Lamas resultantes da depuração das águas usadas.</t>
        </is>
      </c>
      <c r="CH174" s="2" t="inlineStr">
        <is>
          <t>nămol de epurare</t>
        </is>
      </c>
      <c r="CI174" s="2" t="inlineStr">
        <is>
          <t>3</t>
        </is>
      </c>
      <c r="CJ174" s="2" t="inlineStr">
        <is>
          <t/>
        </is>
      </c>
      <c r="CK174" t="inlineStr">
        <is>
          <t>nămol provenit de la stațiile de epurare a apelor uzate urbane; deșeuri de tratare preliminară, deșeuri de curăpțire și nămol nestabilizat</t>
        </is>
      </c>
      <c r="CL174" s="2" t="inlineStr">
        <is>
          <t>čistiarenský kal</t>
        </is>
      </c>
      <c r="CM174" s="2" t="inlineStr">
        <is>
          <t>3</t>
        </is>
      </c>
      <c r="CN174" s="2" t="inlineStr">
        <is>
          <t/>
        </is>
      </c>
      <c r="CO174" t="inlineStr">
        <is>
          <t>kal vznikajúci pri čistení odpadovej vody</t>
        </is>
      </c>
      <c r="CP174" s="2" t="inlineStr">
        <is>
          <t>blato iz čistilne naprave</t>
        </is>
      </c>
      <c r="CQ174" s="2" t="inlineStr">
        <is>
          <t>3</t>
        </is>
      </c>
      <c r="CR174" s="2" t="inlineStr">
        <is>
          <t/>
        </is>
      </c>
      <c r="CS174" t="inlineStr">
        <is>
          <t>odpadek, ki nastane po čiščenju odpadne vode v čistilnih napravah ali ostaja kot blato ob praznjenju greznic za odpadno vodo iz gospodinjstev</t>
        </is>
      </c>
      <c r="CT174" s="2" t="inlineStr">
        <is>
          <t>avloppsslam</t>
        </is>
      </c>
      <c r="CU174" s="2" t="inlineStr">
        <is>
          <t>3</t>
        </is>
      </c>
      <c r="CV174" s="2" t="inlineStr">
        <is>
          <t/>
        </is>
      </c>
      <c r="CW174" t="inlineStr">
        <is>
          <t>slam erhållet som avfall vid rening av avloppsvatten</t>
        </is>
      </c>
    </row>
    <row r="175">
      <c r="A175" s="1" t="str">
        <f>HYPERLINK("https://iate.europa.eu/entry/result/1683399/all", "1683399")</f>
        <v>1683399</v>
      </c>
      <c r="B175" t="inlineStr">
        <is>
          <t>LAW;TRADE;FINANCE</t>
        </is>
      </c>
      <c r="C175" t="inlineStr">
        <is>
          <t>LAW|criminal law|offence;TRADE|marketing|commercial transaction;FINANCE|free movement of capital|financial market</t>
        </is>
      </c>
      <c r="D175" t="inlineStr">
        <is>
          <t>yes</t>
        </is>
      </c>
      <c r="E175" t="inlineStr">
        <is>
          <t/>
        </is>
      </c>
      <c r="F175" s="2" t="inlineStr">
        <is>
          <t>манипулиране на пазара</t>
        </is>
      </c>
      <c r="G175" s="2" t="inlineStr">
        <is>
          <t>3</t>
        </is>
      </c>
      <c r="H175" s="2" t="inlineStr">
        <is>
          <t/>
        </is>
      </c>
      <c r="I175" t="inlineStr">
        <is>
          <t/>
        </is>
      </c>
      <c r="J175" s="2" t="inlineStr">
        <is>
          <t>manipulace s trhem</t>
        </is>
      </c>
      <c r="K175" s="2" t="inlineStr">
        <is>
          <t>3</t>
        </is>
      </c>
      <c r="L175" s="2" t="inlineStr">
        <is>
          <t/>
        </is>
      </c>
      <c r="M175" t="inlineStr">
        <is>
          <t/>
        </is>
      </c>
      <c r="N175" s="2" t="inlineStr">
        <is>
          <t>markedsmanipulation|
kursmanipulation</t>
        </is>
      </c>
      <c r="O175" s="2" t="inlineStr">
        <is>
          <t>3|
3</t>
        </is>
      </c>
      <c r="P175" s="2" t="inlineStr">
        <is>
          <t xml:space="preserve">|
</t>
        </is>
      </c>
      <c r="Q175" t="inlineStr">
        <is>
          <t>"Handlinger eller undladelser, der er egnet til at påvirke kursen."</t>
        </is>
      </c>
      <c r="R175" s="2" t="inlineStr">
        <is>
          <t>Marktmanipulation</t>
        </is>
      </c>
      <c r="S175" s="2" t="inlineStr">
        <is>
          <t>3</t>
        </is>
      </c>
      <c r="T175" s="2" t="inlineStr">
        <is>
          <t/>
        </is>
      </c>
      <c r="U175" t="inlineStr">
        <is>
          <t/>
        </is>
      </c>
      <c r="V175" s="2" t="inlineStr">
        <is>
          <t>χειραγώγηση της αγοράς</t>
        </is>
      </c>
      <c r="W175" s="2" t="inlineStr">
        <is>
          <t>3</t>
        </is>
      </c>
      <c r="X175" s="2" t="inlineStr">
        <is>
          <t/>
        </is>
      </c>
      <c r="Y175" t="inlineStr">
        <is>
          <t>όπως ορίζεται στο άρθρο 1 παράγραφος 2 της οδηγίας 2003/6/ΕΚ [ &lt;a href="http://eur-lex.europa.eu/legal-content/EL/TXT/?uri=CELEX:32003L0006" target="_blank"&gt;CELEX:32003L0006/EL&lt;/a&gt; ], σε σχέση με χρηματοπιστωτικό μέσο κατά την έννοια του άρθρου 1 παράγραφος 3 τηςεν λόγω οδηγίας, αναφερόμενο στο άρθρο 9 της ίδιας οδηγίας, εκτός αντίθετων διατάξεων του παρόντος κανονισμού</t>
        </is>
      </c>
      <c r="Z175" s="2" t="inlineStr">
        <is>
          <t>market manipulation|
financial market manipulation</t>
        </is>
      </c>
      <c r="AA175" s="2" t="inlineStr">
        <is>
          <t>3|
1</t>
        </is>
      </c>
      <c r="AB175" s="2" t="inlineStr">
        <is>
          <t xml:space="preserve">|
</t>
        </is>
      </c>
      <c r="AC175" t="inlineStr">
        <is>
          <t>(a) 
entering into a transaction, placing an order to trade or any other behaviour which: &lt;div&gt; (i) 
gives, or is likely to give, false or misleading signals as to the supply of, demand for, or price of, a financial instrument, a related spot commodity contract or an auctioned product based on emission allowances; or &lt;/div&gt;&lt;div&gt; (ii) 
secures, or is likely to secure, the price of one or several financial instruments, a related spot commodity contract or an auctioned product based on emission allowances at an abnormal or artificial level;
unless the person entering into a transaction, placing an order to trade or engaging in any other behaviour establishes that such transaction, order or behaviour have been carried out for legitimate reasons, and conform with an accepted market practice as established in accordance with Article 13; &lt;/div&gt;&lt;div&gt; (b) 
entering into a transaction, placing an order to trade or any other activity or behaviour which affects or is likely to affect the price of one or several financial instruments, a related spot commodity contract or an auctioned product based on emission allowances, which employs a fictitious device or any other form of deception or contrivance; &lt;/div&gt;&lt;div&gt; (c) 
disseminating information through the media, including the internet, or by any other means, which gives, or is likely to give, false or misleading signals as to the supply of, demand for, or price of, a financial instrument, a related spot commodity contract or an auctioned product based on emission allowances or secures, or is likely to secure, the price of one or several financial instruments, a related spot commodity contract or an auctioned product based on emission allowances at an abnormal or artificial level, including the dissemination of rumours, where the person who made the dissemination knew, or ought to have known, that the information was false or misleading; &lt;/div&gt;&lt;div&gt; (d) 
transmitting false or misleading information or providing false or misleading inputs in relation to a benchmark where the person who made the transmission or provided the input knew or ought to have known that it was false or misleading, or any other behaviour which manipulates the calculation of a benchmark.&lt;/div&gt;</t>
        </is>
      </c>
      <c r="AD175" s="2" t="inlineStr">
        <is>
          <t>manipulación|
manipulación de mercado</t>
        </is>
      </c>
      <c r="AE175" s="2" t="inlineStr">
        <is>
          <t>3|
3</t>
        </is>
      </c>
      <c r="AF175" s="2" t="inlineStr">
        <is>
          <t xml:space="preserve">|
</t>
        </is>
      </c>
      <c r="AG175" t="inlineStr">
        <is>
          <t>&lt;p&gt;Alteración del curso normal de la oferta y la demanda del mercado de valores mediante artificios como operaciones ficticias, depresión o estimulación artificial de las cotizaciones, etc.&lt;/p&gt;"Transacciones u órdenes para realizar operaciones que proporcionen o puedan proporcionar indicios engañosos en cuanto a la oferta, la demanda o el precio de instrumentos financieros, o contribuyan a fijar el precio de éstos en un nivel artificial, o difusión a sabiendas de información que proporcione indicios falsos o engañosos en cuanto a los instrumentos financieros."</t>
        </is>
      </c>
      <c r="AH175" s="2" t="inlineStr">
        <is>
          <t>turuga manipuleerimine</t>
        </is>
      </c>
      <c r="AI175" s="2" t="inlineStr">
        <is>
          <t>3</t>
        </is>
      </c>
      <c r="AJ175" s="2" t="inlineStr">
        <is>
          <t/>
        </is>
      </c>
      <c r="AK175" t="inlineStr">
        <is>
          <t>a) tehingu tegemine, kauplemiseks korralduse andmine või muu tegevus, mis&lt;br&gt;&lt;div&gt;i) annab või tõenäoliselt annab valesid või eksitavaid märguandeid finantsinstrumendi, seotud kauba hetkelepingu või lubatud heitkoguse väärtpaberitel põhineva enampakkumistoote pakkumise, nõudluse või hinna kohta või ii) hoiab või tõenäoliselt hoiab ühe või mitme finantsinstrumendi, seotud kauba hetkelepingu või lubatud heitkoguse väärtpaberitel põhineva enampakkumistoote hinna ebaharilikul või kunstlikul tasemel, välja arvatud juhul, kui tehingu sõlminud, kauplemiseks korralduse andnud või muu tegevusega lähedalt seotud isik tõendab, et sellisel tehingul, korraldusel või tegevusel on seaduslikud põhjused ning need on kooskõlas turu tunnustatud tavaga kooskõlas artikliga 13;&lt;div&gt;b) tehingu sõlmimine, kauplemiseks korralduse andmine või muu toiming või tegevus, mis&lt;/div&gt; avaldab või 
tõenäoliselt avaldab mõju ühe või mitme finantsinstrumendi, seotud kauba
 hetkelepingu või lubatud heitkoguse väärtpaberitel põhineva 
enampakkumistoote hinnale ja mille puhul kasutatakse näilikke võtteid 
või muud liiki pettust või pettuslikke võtteid;&lt;/div&gt;&lt;div&gt;c) teabe levitamine meediakanalites, 
sealhulgas internetis, või muul viisil, mis annab või tõenäoliselt annab
 finantsinstrumendi, seotud kauba hetkelepingu või lubatud heitkoguse 
väärtpaberitel põhineva enampakkumistoote pakkumise, nõudluse või hinna 
kohta valesid või eksitavaid märguandeid või mis hoiab või tõenäoliselt 
hoiab ühe või mitme finantsinstrumendi, seotud kauba hetkelepingute või 
lubatud heitkoguse väärtpaberitel põhineva enampakkumistoote hinna 
ebaharilikul või kunstlikul tasemel, kaasa arvatud kuulduste levitamine,
 kui teavet levitanud isik teadis või oleks pidanud teadma, et teave on 
väär või eksitav;&lt;br&gt;&lt;/div&gt;&lt;div&gt;d) võrdlusalustega seotud väära või eksitava teabe edastamine või valede 
või eksitavate sisendandmete esitamine, kui teabe edastanud või 
sisendandmed esitanud isik teadis või oleks pidanud teadma, et teave on 
väär või eksitav, või mis tahes tegevus, millega manipuleeritakse 
võrdlusaluse arvutamist&lt;br&gt;&lt;/div&gt;</t>
        </is>
      </c>
      <c r="AL175" s="2" t="inlineStr">
        <is>
          <t>markkinoiden manipulointi</t>
        </is>
      </c>
      <c r="AM175" s="2" t="inlineStr">
        <is>
          <t>3</t>
        </is>
      </c>
      <c r="AN175" s="2" t="inlineStr">
        <is>
          <t/>
        </is>
      </c>
      <c r="AO175" t="inlineStr">
        <is>
          <t/>
        </is>
      </c>
      <c r="AP175" s="2" t="inlineStr">
        <is>
          <t>manipulation des cours|
manipulation de marché</t>
        </is>
      </c>
      <c r="AQ175" s="2" t="inlineStr">
        <is>
          <t>3|
3</t>
        </is>
      </c>
      <c r="AR175" s="2" t="inlineStr">
        <is>
          <t xml:space="preserve">|
</t>
        </is>
      </c>
      <c r="AS175" t="inlineStr">
        <is>
          <t>opération qui consiste à tenter d'entraver sciemment le fonctionnement du marché en provoquant des vagues d'achats ou de ventes de titres, ou en faisant circuler de fausses informations</t>
        </is>
      </c>
      <c r="AT175" s="2" t="inlineStr">
        <is>
          <t>cúbláil mhargaidh</t>
        </is>
      </c>
      <c r="AU175" s="2" t="inlineStr">
        <is>
          <t>3</t>
        </is>
      </c>
      <c r="AV175" s="2" t="inlineStr">
        <is>
          <t/>
        </is>
      </c>
      <c r="AW175" t="inlineStr">
        <is>
          <t/>
        </is>
      </c>
      <c r="AX175" t="inlineStr">
        <is>
          <t/>
        </is>
      </c>
      <c r="AY175" t="inlineStr">
        <is>
          <t/>
        </is>
      </c>
      <c r="AZ175" t="inlineStr">
        <is>
          <t/>
        </is>
      </c>
      <c r="BA175" t="inlineStr">
        <is>
          <t/>
        </is>
      </c>
      <c r="BB175" s="2" t="inlineStr">
        <is>
          <t>piacbefolyásolás|
piaci manipuláció</t>
        </is>
      </c>
      <c r="BC175" s="2" t="inlineStr">
        <is>
          <t>4|
3</t>
        </is>
      </c>
      <c r="BD175" s="2" t="inlineStr">
        <is>
          <t xml:space="preserve">preferred|
</t>
        </is>
      </c>
      <c r="BE175" t="inlineStr">
        <is>
          <t>az értékpapírpiac szokásos működésébe való beavatkozás azzal a céllal, hogy félrevezető jelzéseket adjanak az értékpapírok kínálatát, keresletét vagy árát illetően, vagy azért, hogy az árakat a szokásostól eltérő, mesterséges szinten tartsák</t>
        </is>
      </c>
      <c r="BF175" s="2" t="inlineStr">
        <is>
          <t>manipolazione del mercato</t>
        </is>
      </c>
      <c r="BG175" s="2" t="inlineStr">
        <is>
          <t>3</t>
        </is>
      </c>
      <c r="BH175" s="2" t="inlineStr">
        <is>
          <t/>
        </is>
      </c>
      <c r="BI175" t="inlineStr">
        <is>
          <t>a) la conclusione di un'operazione,
l'inoltro di un ordine di compravendita o qualsiasi altra condotta che:
&lt;br&gt; i) invii, o è probabile che invii,
segnali falsi o fuorvianti in merito all’offerta, alla domanda o al prezzo di
uno strumento finanziario, di un contratto a pronti su merci collegato o di un
prodotto oggetto d’asta sulla base di quote di emissioni; oppure &lt;br&gt; ii) fissi, o è probabile che fissi, il
prezzo di mercato di uno o più strumenti finanziari, di un contratto a pronti
su merci collegato o di un prodotto oggetto d'asta sulla base di quote di
emissioni a un livello anormale o artificiale;
&lt;br&gt;a meno che la persona che conclude
un'operazione, inoltra un ordine di compravendita o ha posto in essere
qualsiasi altra condotta dimostri che tale operazione, ordine o condotta sono
giustificati da legittimi motivi e sono conformi a una prassi di mercato
ammessa;&lt;br&gt;&lt;div&gt;b) la conclusione di un'operazione,
l'inoltro di un ordine di compravendita o qualsiasi altra attività o condotta
che incida, o sia probabile che incida, sul prezzo di uno o più strumenti
finanziari, di un contratto a pronti su merci collegato o di un prodotto
oggetto d’asta sulla base di quote di emissioni, utilizzando artifici o
qualsiasi altra forma di raggiro o espediente;&lt;/div&gt;&lt;div&gt;c) la diffusione di informazioni
tramite i mezzi di informazione, compreso Internet, o tramite ogni altro mezzo,
che forniscano, o siano idonee a fornire, indicazioni false o fuorvianti in
merito all'offerta, alla domanda o al prezzo di uno strumento finanziario, di
un contratto a pronti su merci collegato o di un prodotto oggetto d'asta sulla
base di quote di emissioni o che fissino, o che è probabile che fissino, il
prezzo di mercato di uno o più strumenti finanziari o di contratti a pronti su
merci collegati o di un prodotto oggetto d’asta sulla base di quote di
emissioni a un livello anormale o artificiale, compresa la diffusione di voci,
quando la persona che ha proceduto alla diffusione sapeva, o avrebbe dovuto
sapere, che le informazioni erano false o fuorvianti;&lt;br&gt;&lt;/div&gt;&lt;div&gt; d) la trasmissione di informazioni
false o fuorvianti o la comunicazione di dati falsi o fuorvianti in relazione a
un indice di riferimento (benchmark) quando la persona che ha proceduto alla
trasmissione o fornito i dati sapeva, o avrebbe dovuto sapere, che erano falsi
o fuorvianti, ovvero qualsiasi altra condotta che manipola il calcolo di un indice
di riferimento&lt;/div&gt;</t>
        </is>
      </c>
      <c r="BJ175" s="2" t="inlineStr">
        <is>
          <t>manipuliavimas rinka</t>
        </is>
      </c>
      <c r="BK175" s="2" t="inlineStr">
        <is>
          <t>3</t>
        </is>
      </c>
      <c r="BL175" s="2" t="inlineStr">
        <is>
          <t/>
        </is>
      </c>
      <c r="BM175" t="inlineStr">
        <is>
          <t>prekyba vertybiniais popieriais, kai siekiama sukurti netikrą, klaidinantį aktyvios prekybos įspūdį norint padaryti įtaką vertybinių popierių rinkos kainai ir paskatinti kitus pirkti arba parduoti vertybinius popierius</t>
        </is>
      </c>
      <c r="BN175" s="2" t="inlineStr">
        <is>
          <t>tirgus manipulācija</t>
        </is>
      </c>
      <c r="BO175" s="2" t="inlineStr">
        <is>
          <t>3</t>
        </is>
      </c>
      <c r="BP175" s="2" t="inlineStr">
        <is>
          <t/>
        </is>
      </c>
      <c r="BQ175" t="inlineStr">
        <is>
          <t>Iejaukšanās finanšu instrumentu tirgus darbībā ar mērķi mākslīgi ietekmēt finanšu instrumentu cenas dinamiku, panākt finanšu instrumenta cenas būtiskas izmaiņas, radīt šķietamu apgrozību vai radīt nepatiesu priekšstatu par finanšu instrumenta pieprasījumu un piedāvājumu</t>
        </is>
      </c>
      <c r="BR175" s="2" t="inlineStr">
        <is>
          <t>manipulazzjoni tas-suq</t>
        </is>
      </c>
      <c r="BS175" s="2" t="inlineStr">
        <is>
          <t>3</t>
        </is>
      </c>
      <c r="BT175" s="2" t="inlineStr">
        <is>
          <t/>
        </is>
      </c>
      <c r="BU175" t="inlineStr">
        <is>
          <t/>
        </is>
      </c>
      <c r="BV175" s="2" t="inlineStr">
        <is>
          <t>marktmanipulatie</t>
        </is>
      </c>
      <c r="BW175" s="2" t="inlineStr">
        <is>
          <t>3</t>
        </is>
      </c>
      <c r="BX175" s="2" t="inlineStr">
        <is>
          <t/>
        </is>
      </c>
      <c r="BY175" t="inlineStr">
        <is>
          <t>vorm van marktmisbruik waarbij de prijs van een effect mede of vooral wordt bepaald door de manipulatieve transactie of informatie</t>
        </is>
      </c>
      <c r="BZ175" s="2" t="inlineStr">
        <is>
          <t>manipulacja na rynku</t>
        </is>
      </c>
      <c r="CA175" s="2" t="inlineStr">
        <is>
          <t>3</t>
        </is>
      </c>
      <c r="CB175" s="2" t="inlineStr">
        <is>
          <t/>
        </is>
      </c>
      <c r="CC175" t="inlineStr">
        <is>
          <t>a) zawieranie transakcji lub składanie zleceń: - które dają, lub prawdopodobnie dawałyby, fałszywe lub wprowadzające w błąd sygnały dotyczące podaży, popytu lub ceny instrumentów finansowych, lub - które zapewniają, przez osobę lub osoby działające w porozumieniu, cenę jednego lub kilku instrumentów finansowych na nienormalnym lub sztucznym poziomie, jeżeli osoba uczestnicząca w takich transakcjach lub składająca zlecenia nie wykaże, że przyczyny takiego działania są zgodne z prawem oraz że te transakcje lub zlecenia są zgodne z przyjętymi praktykami rynkowymi na danym rynku regulowanym; b) zawieranie transakcji lub składanie zleceń przy użyciu fikcyjnych procedur lub innych form oszustw lub podstępów; c) rozpowszechnianie informacji poprzez media, także Internet, lub innymi sposobami, które dają, lub mogłyby dawać, fałszywe lub wprowadzające w błąd sygnały w odniesieniu do instrumentów finansowych, w tym upowszechnianie plotek oraz informacji fałszywych i wprowadzających w błąd, jeżeli osoba upowszechniająca wiedziała lub powinna była wiedzieć, że informacje te są fałszywe lub wprowadzające w błąd. W odniesieniu do dziennikarzy działających w ramach swoich obowiązków zawodowych takie rozpowszechnianie informacji ocenia się, bez uszczerbku dla przepisów art. 11, uwzględniając zasady regulujące wykonywanie tego zawodu, chyba że osoby te osiągają bezpośrednio lub pośrednio korzyści lub zyski z upowszechniania przedmiotowych informacji.</t>
        </is>
      </c>
      <c r="CD175" s="2" t="inlineStr">
        <is>
          <t>manipulação de mercado</t>
        </is>
      </c>
      <c r="CE175" s="2" t="inlineStr">
        <is>
          <t>3</t>
        </is>
      </c>
      <c r="CF175" s="2" t="inlineStr">
        <is>
          <t>preferred</t>
        </is>
      </c>
      <c r="CG175" t="inlineStr">
        <is>
          <t>&lt;div&gt;Processo que engloba as seguintes atividades:&lt;/div&gt;a) Realizar uma operação, colocar uma ordem ou qualquer outra conduta que:&lt;br&gt;i) dê, ou seja idónea para dar, indicações falsas ou enganosas no que respeita à oferta, à procura ou ao preço de um instrumento financeiro, de um contrato de mercadorias à vista com ele relacionado ou de um produto leiloado baseado em licenças de emissão, ou&lt;br&gt;ii) assegure, ou seja idónea para assegurar, o preço de um ou mais instrumentos financeiros, de contratos de mercadorias à vista com eles relacionados ou de um produto leiloado baseado em licenças de emissão, a um nível anormal ou artificial;&lt;br&gt;exceto se a pessoa que realizou as operações, colocou as ordens ou praticou outra conduta faça prova de que essa operação, ordem ou conduta tiveram lugar por razões legítimas e se encontram em conformidade com as práticas de mercado aceites, definidas nos termos do artigo 13.º;&lt;br&gt;b) Realizar operações, colocar uma ordem ou qualquer outra atividade ou conduta que afete, ou seja idónea para afetar, o preço de um ou mais instrumentos financeiros, um contrato de mercadorias à vista com eles relacionado ou um produto leiloado baseado em licenças de emissão, recorrendo a procedimentos fictícios ou quaisquer outras formas de engano ou artifício;
&lt;br&gt;c) Divulgar informações através dos meios de comunicação social, incluindo a Internet, ou através de outros meios, que deem ou sejam idóneas para dar indicações falsas ou enganosas quanto à procura ou 
preço de um instrumento financeiro, um contrato de mercadorias à vista com ele relacionado ou um produto leiloado baseado em licenças de emissão, ou fixem ou sejam idóneas para fixar o preço de um 
ou vários instrumentos financeiros, contratos de mercadorias à vista com eles relacionados ou um produto leiloado baseado em licenças de emissão a um nível anormal ou artificial, incluindo a divulgação de rumores, quando a pessoa que procedeu à divulgação sabia ou devia saber que essas informações eram falsas ou enganosas;&lt;br&gt;d) Transmitir informações falsas ou enganosas ou facultar dados falsos ou enganosos relativamente a um índice de referência, quando a pessoa que transmitiu a informação ou facultou os dados sabia ou devia saber que eram falsos ou enganosos, ou qualquer outra conduta que manipule o cálculo de um índice de referência.</t>
        </is>
      </c>
      <c r="CH175" s="2" t="inlineStr">
        <is>
          <t>manipulare a pieței</t>
        </is>
      </c>
      <c r="CI175" s="2" t="inlineStr">
        <is>
          <t>3</t>
        </is>
      </c>
      <c r="CJ175" s="2" t="inlineStr">
        <is>
          <t/>
        </is>
      </c>
      <c r="CK175" t="inlineStr">
        <is>
          <t/>
        </is>
      </c>
      <c r="CL175" s="2" t="inlineStr">
        <is>
          <t>manipulácia s trhom</t>
        </is>
      </c>
      <c r="CM175" s="2" t="inlineStr">
        <is>
          <t>3</t>
        </is>
      </c>
      <c r="CN175" s="2" t="inlineStr">
        <is>
          <t/>
        </is>
      </c>
      <c r="CO175" t="inlineStr">
        <is>
          <t>&lt;div&gt;a) uzatváranie transakcií, zadávanie pokynov na obchodovanie alebo akékoľvek iné konanie, ktoré:&lt;/div&gt;&lt;div&gt;– dáva alebo pravdepodobne dá nesprávne alebo zavádzajúce signály, pokiaľ ide o ponuku, dopyt alebo cenu finančného nástroja, súvisiacej spotovej zmluvy týkajúcej sa komodít alebo draženého produktu založeného na emisných kvótach, alebo&lt;/div&gt;&lt;div&gt;– zaisťuje alebo pravdepodobne zaistí cenu jedného alebo viacerých finančných nástrojov, súvisiacej spotovej zmluvy týkajúcej sa komodít alebo draženého produktu založeného na emisných kvótach na neprirodzenej alebo umelej úrovni, pokiaľ osoba, ktorá vstúpila do transakcie, vydala pokyn na obchodovanie alebo sa zapojila do akéhokoľvek iného konania, nepreukáže, že takáto transakcia, pokyn alebo konanie sa uskutočnili z legitímnych dôvodov a v súlade s uznaným zavedenýmtrhovým postupom;&lt;/div&gt;&lt;div&gt;b) uzatváranie transakcií, zadávanie pokynov na obchodovanie alebo akákoľvek iná činnosť alebo konanie, ktoré ovplyvňuje alebo pravdepodobne ovplyvní cenu jedného alebo viacerých finančných nástrojov, súvisiacej spotovej zmluvy týkajúcej sa komodít alebo draženého produktu založeného na emisných kvótach a pri ktorom sa využívajú fiktívne nástroje alebo akákoľvek iná forma podvodu alebo machinácie;&lt;/div&gt;&lt;div&gt;c) šírenie informácií prostredníctvom médií vrátane internetu alebo akýmikoľvek inými prostriedkami, ktoré dáva alebo pravdepodobne dá nesprávne alebo zavádzajúce signály, pokiaľ ide o ponuku, dopyt alebo cenu finančného nástroja, súvisiacej spotovej zmluvy týkajúcej sa komodít, alebo draženého produktu založeného na emisných kvótach alebo ktoré zaisťuje alebo pravdepodobne zaistí cenu jedného alebo viacerých finančných nástrojov, súvisiacej spotovej zmluvy týkajúcej sa komodít alebo draženého produktu založeného na emisných kvótach na neprirodzenej alebo umelej úrovni, vrátane šírenia nepotvrdených správ, keď osoba, ktorá tieto informácie šíri, vedela alebo mala vedieť, že informácie sú nepravdivé alebo zavádzajúce;&lt;/div&gt;&lt;div&gt;d) šírenie nepravdivých alebo zavádzajúcich informácií alebo poskytovanie nepravdivých alebo zavádzajúcich vstupných informácií týkajúcich sa referenčnej hodnoty, keď osoba, ktorá tieto informácie šíri alebo poskytuje, vedela alebo mala vedieť, že informácie sú nepravdivé alebo zavádzajúce, alebo akékoľvek iné konanie, ktorým sa manipuluje s výpočtom referenčnej hodnoty&lt;/div&gt;</t>
        </is>
      </c>
      <c r="CP175" s="2" t="inlineStr">
        <is>
          <t>tržna manipulacija</t>
        </is>
      </c>
      <c r="CQ175" s="2" t="inlineStr">
        <is>
          <t>3</t>
        </is>
      </c>
      <c r="CR175" s="2" t="inlineStr">
        <is>
          <t/>
        </is>
      </c>
      <c r="CS175" t="inlineStr">
        <is>
          <t>posle ali naročila za trgovanje, ki dajejo ali utegnejo dati napačne ali zavajajoče signale glede ponudbe, povpraševanja ali cene finančnih instrumentov</t>
        </is>
      </c>
      <c r="CT175" s="2" t="inlineStr">
        <is>
          <t>otillbörlig marknadspåverkan|
marknadsmanipulation</t>
        </is>
      </c>
      <c r="CU175" s="2" t="inlineStr">
        <is>
          <t>3|
3</t>
        </is>
      </c>
      <c r="CV175" s="2" t="inlineStr">
        <is>
          <t xml:space="preserve">|
</t>
        </is>
      </c>
      <c r="CW175" t="inlineStr">
        <is>
          <t/>
        </is>
      </c>
    </row>
    <row r="176">
      <c r="A176" s="1" t="str">
        <f>HYPERLINK("https://iate.europa.eu/entry/result/1107826/all", "1107826")</f>
        <v>1107826</v>
      </c>
      <c r="B176" t="inlineStr">
        <is>
          <t>ENERGY</t>
        </is>
      </c>
      <c r="C176" t="inlineStr">
        <is>
          <t>ENERGY|coal and mining industries|coal industry</t>
        </is>
      </c>
      <c r="D176" t="inlineStr">
        <is>
          <t>yes</t>
        </is>
      </c>
      <c r="E176" t="inlineStr">
        <is>
          <t/>
        </is>
      </c>
      <c r="F176" s="2" t="inlineStr">
        <is>
          <t>горене в кипящ слой</t>
        </is>
      </c>
      <c r="G176" s="2" t="inlineStr">
        <is>
          <t>3</t>
        </is>
      </c>
      <c r="H176" s="2" t="inlineStr">
        <is>
          <t/>
        </is>
      </c>
      <c r="I176" t="inlineStr">
        <is>
          <t>горене в слой, в който псевдовтечненото състояние на зърнест материал се достига в резултат на филтруване на течност или газ</t>
        </is>
      </c>
      <c r="J176" s="2" t="inlineStr">
        <is>
          <t>spalování ve fluidním loži</t>
        </is>
      </c>
      <c r="K176" s="2" t="inlineStr">
        <is>
          <t>3</t>
        </is>
      </c>
      <c r="L176" s="2" t="inlineStr">
        <is>
          <t/>
        </is>
      </c>
      <c r="M176" t="inlineStr">
        <is>
          <t/>
        </is>
      </c>
      <c r="N176" s="2" t="inlineStr">
        <is>
          <t>fluid bed-forbrænding|
forbrænding i fluid bed|
FBC|
forbrænding i fluidiseret leje</t>
        </is>
      </c>
      <c r="O176" s="2" t="inlineStr">
        <is>
          <t>3|
3|
3|
3</t>
        </is>
      </c>
      <c r="P176" s="2" t="inlineStr">
        <is>
          <t xml:space="preserve">|
|
|
</t>
        </is>
      </c>
      <c r="Q176" t="inlineStr">
        <is>
          <t>En særlig forbrændingsteknologi, der er mindre forurenende end konventionel fyringsteknik. (Energiplanlægning 1988, s. 55-56)</t>
        </is>
      </c>
      <c r="R176" s="2" t="inlineStr">
        <is>
          <t>Wirbelschichtfeuerung|
Wirbelbettverbrennung|
WSF|
Wirbelschichtverbrennung|
Wirbelbettverbrennung</t>
        </is>
      </c>
      <c r="S176" s="2" t="inlineStr">
        <is>
          <t>3|
3|
3|
3|
3</t>
        </is>
      </c>
      <c r="T176" s="2" t="inlineStr">
        <is>
          <t xml:space="preserve">|
|
|
|
</t>
        </is>
      </c>
      <c r="U176" t="inlineStr">
        <is>
          <t>Verbrennungstechnologie für Stein- und Braunkohle, u.U. auch für andere feste Brennstoffe (Petrolkoks, Abfall, Torf, Holz); bietet besseren thermischen Wirkungsgrad und verringerte Schwefelemission</t>
        </is>
      </c>
      <c r="V176" s="2" t="inlineStr">
        <is>
          <t>καύση σε ρευστοστερεά κλίνη</t>
        </is>
      </c>
      <c r="W176" s="2" t="inlineStr">
        <is>
          <t>3</t>
        </is>
      </c>
      <c r="X176" s="2" t="inlineStr">
        <is>
          <t/>
        </is>
      </c>
      <c r="Y176" t="inlineStr">
        <is>
          <t>καύση στερεών καυσίμων υπό μορφή λεπτόκοκκων σωματιδίων σε κλίνη</t>
        </is>
      </c>
      <c r="Z176" s="2" t="inlineStr">
        <is>
          <t>FBC|
fluidised bed combustion|
fluidized-bed combustion|
fluidised-bed combustion|
fluidized bed combustion</t>
        </is>
      </c>
      <c r="AA176" s="2" t="inlineStr">
        <is>
          <t>3|
3|
1|
3|
1</t>
        </is>
      </c>
      <c r="AB176" s="2" t="inlineStr">
        <is>
          <t xml:space="preserve">|
|
|
|
</t>
        </is>
      </c>
      <c r="AC176" t="inlineStr">
        <is>
          <t>method of burning coal in a bed of heated particles suspended in a gas flow</t>
        </is>
      </c>
      <c r="AD176" s="2" t="inlineStr">
        <is>
          <t>combustión en lecho fluidizado|
combustión en lecho fluido</t>
        </is>
      </c>
      <c r="AE176" s="2" t="inlineStr">
        <is>
          <t>3|
3</t>
        </is>
      </c>
      <c r="AF176" s="2" t="inlineStr">
        <is>
          <t xml:space="preserve">|
</t>
        </is>
      </c>
      <c r="AG176" t="inlineStr">
        <is>
          <t/>
        </is>
      </c>
      <c r="AH176" s="2" t="inlineStr">
        <is>
          <t>keevkihtpõletamine</t>
        </is>
      </c>
      <c r="AI176" s="2" t="inlineStr">
        <is>
          <t>3</t>
        </is>
      </c>
      <c r="AJ176" s="2" t="inlineStr">
        <is>
          <t/>
        </is>
      </c>
      <c r="AK176" t="inlineStr">
        <is>
          <t/>
        </is>
      </c>
      <c r="AL176" s="2" t="inlineStr">
        <is>
          <t>leijupoltto|
FBC</t>
        </is>
      </c>
      <c r="AM176" s="2" t="inlineStr">
        <is>
          <t>3|
2</t>
        </is>
      </c>
      <c r="AN176" s="2" t="inlineStr">
        <is>
          <t xml:space="preserve">|
</t>
        </is>
      </c>
      <c r="AO176" t="inlineStr">
        <is>
          <t>ympäristöystävällinen kiinteän polttoaineen polttotapa, joka on syrjäyttänyt arinapolton yli 10 MW:n kokoisissa polttolaitoksissa</t>
        </is>
      </c>
      <c r="AP176" s="2" t="inlineStr">
        <is>
          <t>combustion sur lit fluidisé|
combustion en lit fluidisé|
CLF|
FBC</t>
        </is>
      </c>
      <c r="AQ176" s="2" t="inlineStr">
        <is>
          <t>3|
3|
3|
2</t>
        </is>
      </c>
      <c r="AR176" s="2" t="inlineStr">
        <is>
          <t xml:space="preserve">|
|
|
</t>
        </is>
      </c>
      <c r="AS176" t="inlineStr">
        <is>
          <t>dans un incinérateur utilisant un lit de sable chaud ou composé de toute autre matière granulaire, transfert direct de chaleur entre le lit et les déchets ; Dans le lit fluidisé, le sable constitue le vecteur calorifique utilisé pour atteindre une combustion totale des combustibles. Ceux-ci peuvent être des produits pâteux, voire semi-liquides comme les boues de stations d'épuration notamment. L'insufflation de l'air de combustion à travers la couche de sable provoque le soulèvement des particules et la création d'une masse en suspension dite " lit fluidisé ". La masse de solides en suspension est composée à 99% de sable et à 1% de combustible. On obtient ainsi une combustion optimale des déchets introduits dans le four grâce à une grande surface de contact entre le sable et les déchets.</t>
        </is>
      </c>
      <c r="AT176" s="2" t="inlineStr">
        <is>
          <t>dóchán scaire sreabhaí</t>
        </is>
      </c>
      <c r="AU176" s="2" t="inlineStr">
        <is>
          <t>3</t>
        </is>
      </c>
      <c r="AV176" s="2" t="inlineStr">
        <is>
          <t/>
        </is>
      </c>
      <c r="AW176" t="inlineStr">
        <is>
          <t/>
        </is>
      </c>
      <c r="AX176" t="inlineStr">
        <is>
          <t/>
        </is>
      </c>
      <c r="AY176" t="inlineStr">
        <is>
          <t/>
        </is>
      </c>
      <c r="AZ176" t="inlineStr">
        <is>
          <t/>
        </is>
      </c>
      <c r="BA176" t="inlineStr">
        <is>
          <t/>
        </is>
      </c>
      <c r="BB176" s="2" t="inlineStr">
        <is>
          <t>fluidágyas tüzelés|
FBC</t>
        </is>
      </c>
      <c r="BC176" s="2" t="inlineStr">
        <is>
          <t>4|
4</t>
        </is>
      </c>
      <c r="BD176" s="2" t="inlineStr">
        <is>
          <t xml:space="preserve">|
</t>
        </is>
      </c>
      <c r="BE176" t="inlineStr">
        <is>
          <t/>
        </is>
      </c>
      <c r="BF176" s="2" t="inlineStr">
        <is>
          <t>combustione a letto fluido|
combustione a letto fluidizzato|
FBC</t>
        </is>
      </c>
      <c r="BG176" s="2" t="inlineStr">
        <is>
          <t>3|
3|
3</t>
        </is>
      </c>
      <c r="BH176" s="2" t="inlineStr">
        <is>
          <t xml:space="preserve">|
|
</t>
        </is>
      </c>
      <c r="BI176" t="inlineStr">
        <is>
          <t>tecnica che consiste nel bruciare carbone e biomasse in reattori a letto fluidizzato [ &lt;a href="/entry/result/1158044/all" id="ENTRY_TO_ENTRY_CONVERTER" target="_blank"&gt;IATE:1158044&lt;/a&gt; ] nei quali sono prodotti gas effluenti caldi con particelle di carburante</t>
        </is>
      </c>
      <c r="BJ176" s="2" t="inlineStr">
        <is>
          <t>degimas verdančiame sluoksnyje|
degimas pseudoverdančiajame sluoksnyje</t>
        </is>
      </c>
      <c r="BK176" s="2" t="inlineStr">
        <is>
          <t>3|
3</t>
        </is>
      </c>
      <c r="BL176" s="2" t="inlineStr">
        <is>
          <t>|
preferred</t>
        </is>
      </c>
      <c r="BM176" t="inlineStr">
        <is>
          <t>anglių deginimo metodas, kai anglių dulkių sluoksnis, veikiamas iš apačios tekančio dujų srauto, virsta verdančiu sluoksniu, nes sumažėja dulkių sankibos jėgos ir dulkės pradeda judėti ir intensyviai maišytis – sluoksnis pradeda virti</t>
        </is>
      </c>
      <c r="BN176" s="2" t="inlineStr">
        <is>
          <t>sadedzināšana verdošajā slānī</t>
        </is>
      </c>
      <c r="BO176" s="2" t="inlineStr">
        <is>
          <t>3</t>
        </is>
      </c>
      <c r="BP176" s="2" t="inlineStr">
        <is>
          <t/>
        </is>
      </c>
      <c r="BQ176" t="inlineStr">
        <is>
          <t/>
        </is>
      </c>
      <c r="BR176" t="inlineStr">
        <is>
          <t/>
        </is>
      </c>
      <c r="BS176" t="inlineStr">
        <is>
          <t/>
        </is>
      </c>
      <c r="BT176" t="inlineStr">
        <is>
          <t/>
        </is>
      </c>
      <c r="BU176" t="inlineStr">
        <is>
          <t/>
        </is>
      </c>
      <c r="BV176" s="2" t="inlineStr">
        <is>
          <t>wervelbedverbranding</t>
        </is>
      </c>
      <c r="BW176" s="2" t="inlineStr">
        <is>
          <t>3</t>
        </is>
      </c>
      <c r="BX176" s="2" t="inlineStr">
        <is>
          <t/>
        </is>
      </c>
      <c r="BY176" t="inlineStr">
        <is>
          <t>verbrandingsmethode waarbij de verbranding plaatsvindt in een bed van verhitte deeltjes die in een gas- of luchtstroom zwevend worden gehouden</t>
        </is>
      </c>
      <c r="BZ176" s="2" t="inlineStr">
        <is>
          <t>spalanie w złożu fluidalnym</t>
        </is>
      </c>
      <c r="CA176" s="2" t="inlineStr">
        <is>
          <t>3</t>
        </is>
      </c>
      <c r="CB176" s="2" t="inlineStr">
        <is>
          <t/>
        </is>
      </c>
      <c r="CC176" t="inlineStr">
        <is>
          <t>podstawowa, rozpowszechniona technologia czystego spalania węgla</t>
        </is>
      </c>
      <c r="CD176" s="2" t="inlineStr">
        <is>
          <t>CLF|
combustão em leito fluidizado</t>
        </is>
      </c>
      <c r="CE176" s="2" t="inlineStr">
        <is>
          <t>3|
4</t>
        </is>
      </c>
      <c r="CF176" s="2" t="inlineStr">
        <is>
          <t xml:space="preserve">|
</t>
        </is>
      </c>
      <c r="CG176" t="inlineStr">
        <is>
          <t>Tecnologia de combustão que utiliza um jacto contínuo de ar que mantém em suspensão um leito constituído por material inerte, normalmente areia (cerca de 95 a 98%), que age como vector calorífico, e pelo combustível utilizado, de origem variável (resíduos de carvão, do petróleo, da indústria papeleira, resíduos sólidos, lamas de depuração, biomassa, etc.) (cerca de 2 a 5%) - o &lt;i&gt;leito fluidizado&lt;/i&gt;. Esta tecnologia permite combinar uma combustão altamente eficaz de combustíveis de baixa qualidade com a produção de quantidades reduzidas de óxidos de enxofre e de azoto, graças à adição de calcáreo e às temperaturas relativamente baixas da combustão (entre os 800 e os 900ºC).</t>
        </is>
      </c>
      <c r="CH176" s="2" t="inlineStr">
        <is>
          <t>ardere cu pat fluidizat</t>
        </is>
      </c>
      <c r="CI176" s="2" t="inlineStr">
        <is>
          <t>3</t>
        </is>
      </c>
      <c r="CJ176" s="2" t="inlineStr">
        <is>
          <t/>
        </is>
      </c>
      <c r="CK176" t="inlineStr">
        <is>
          <t/>
        </is>
      </c>
      <c r="CL176" s="2" t="inlineStr">
        <is>
          <t>fluidné spaľovanie</t>
        </is>
      </c>
      <c r="CM176" s="2" t="inlineStr">
        <is>
          <t>3</t>
        </is>
      </c>
      <c r="CN176" s="2" t="inlineStr">
        <is>
          <t/>
        </is>
      </c>
      <c r="CO176" t="inlineStr">
        <is>
          <t>moderný a veľmi účinný spôsob spaľovania, pri ktorom sa jemne mleté uhlie v prúde vzduchu (fluidné lôžko) a vo vhodne zvolenom spaľovacom priestore (fluidný rošt) správa ako vriaca kvapalina</t>
        </is>
      </c>
      <c r="CP176" s="2" t="inlineStr">
        <is>
          <t>zgorevanje v lebdeči plasti</t>
        </is>
      </c>
      <c r="CQ176" s="2" t="inlineStr">
        <is>
          <t>3</t>
        </is>
      </c>
      <c r="CR176" s="2" t="inlineStr">
        <is>
          <t/>
        </is>
      </c>
      <c r="CS176" t="inlineStr">
        <is>
          <t>tehnologija zgorevanja, pri kateri se premog najprej zmelje v premogov prah, prašni delci pa zaradi podpihovanja zraka v kurišču lebdijo</t>
        </is>
      </c>
      <c r="CT176" s="2" t="inlineStr">
        <is>
          <t>förbränning i fluidiserad bädd</t>
        </is>
      </c>
      <c r="CU176" s="2" t="inlineStr">
        <is>
          <t>3</t>
        </is>
      </c>
      <c r="CV176" s="2" t="inlineStr">
        <is>
          <t/>
        </is>
      </c>
      <c r="CW176" t="inlineStr">
        <is>
          <t/>
        </is>
      </c>
    </row>
    <row r="177">
      <c r="A177" s="1" t="str">
        <f>HYPERLINK("https://iate.europa.eu/entry/result/3590517/all", "3590517")</f>
        <v>3590517</v>
      </c>
      <c r="B177" t="inlineStr">
        <is>
          <t>ENVIRONMENT;ENERGY</t>
        </is>
      </c>
      <c r="C177" t="inlineStr">
        <is>
          <t>ENVIRONMENT|environmental policy|environmental protection;ENVIRONMENT|natural environment|natural resources|renewable resources;ENERGY|soft energy|soft energy|renewable energy</t>
        </is>
      </c>
      <c r="D177" t="inlineStr">
        <is>
          <t>yes</t>
        </is>
      </c>
      <c r="E177" t="inlineStr">
        <is>
          <t/>
        </is>
      </c>
      <c r="F177" s="2" t="inlineStr">
        <is>
          <t>чист преход|
преход към чиста енергия</t>
        </is>
      </c>
      <c r="G177" s="2" t="inlineStr">
        <is>
          <t>3|
3</t>
        </is>
      </c>
      <c r="H177" s="2" t="inlineStr">
        <is>
          <t xml:space="preserve">|
</t>
        </is>
      </c>
      <c r="I177" t="inlineStr">
        <is>
          <t/>
        </is>
      </c>
      <c r="J177" s="2" t="inlineStr">
        <is>
          <t>přechod na čistou energii</t>
        </is>
      </c>
      <c r="K177" s="2" t="inlineStr">
        <is>
          <t>3</t>
        </is>
      </c>
      <c r="L177" s="2" t="inlineStr">
        <is>
          <t/>
        </is>
      </c>
      <c r="M177" t="inlineStr">
        <is>
          <t/>
        </is>
      </c>
      <c r="N177" s="2" t="inlineStr">
        <is>
          <t>omstilling til ren energi</t>
        </is>
      </c>
      <c r="O177" s="2" t="inlineStr">
        <is>
          <t>3</t>
        </is>
      </c>
      <c r="P177" s="2" t="inlineStr">
        <is>
          <t/>
        </is>
      </c>
      <c r="Q177" t="inlineStr">
        <is>
          <t/>
        </is>
      </c>
      <c r="R177" s="2" t="inlineStr">
        <is>
          <t>Energiewende|
Umstellung auf saubere Energie</t>
        </is>
      </c>
      <c r="S177" s="2" t="inlineStr">
        <is>
          <t>3|
2</t>
        </is>
      </c>
      <c r="T177" s="2" t="inlineStr">
        <is>
          <t xml:space="preserve">|
</t>
        </is>
      </c>
      <c r="U177" t="inlineStr">
        <is>
          <t>Umstellung von einem auf fossilen Brennstoffen basierenden Energiesystem auf ein System erneuerbarer Energieträger</t>
        </is>
      </c>
      <c r="V177" s="2" t="inlineStr">
        <is>
          <t>μετάβαση στην καθαρή ενέργεια</t>
        </is>
      </c>
      <c r="W177" s="2" t="inlineStr">
        <is>
          <t>3</t>
        </is>
      </c>
      <c r="X177" s="2" t="inlineStr">
        <is>
          <t/>
        </is>
      </c>
      <c r="Y177" t="inlineStr">
        <is>
          <t/>
        </is>
      </c>
      <c r="Z177" s="2" t="inlineStr">
        <is>
          <t>clean energy transition|
clean transition</t>
        </is>
      </c>
      <c r="AA177" s="2" t="inlineStr">
        <is>
          <t>3|
3</t>
        </is>
      </c>
      <c r="AB177" s="2" t="inlineStr">
        <is>
          <t xml:space="preserve">|
</t>
        </is>
      </c>
      <c r="AC177" t="inlineStr">
        <is>
          <t>shift from fossil-fuel-based to renewable sources of energy</t>
        </is>
      </c>
      <c r="AD177" s="2" t="inlineStr">
        <is>
          <t>transición hacia una energía limpia</t>
        </is>
      </c>
      <c r="AE177" s="2" t="inlineStr">
        <is>
          <t>3</t>
        </is>
      </c>
      <c r="AF177" s="2" t="inlineStr">
        <is>
          <t/>
        </is>
      </c>
      <c r="AG177" t="inlineStr">
        <is>
          <t/>
        </is>
      </c>
      <c r="AH177" s="2" t="inlineStr">
        <is>
          <t>üleminek puhtale energiale</t>
        </is>
      </c>
      <c r="AI177" s="2" t="inlineStr">
        <is>
          <t>3</t>
        </is>
      </c>
      <c r="AJ177" s="2" t="inlineStr">
        <is>
          <t/>
        </is>
      </c>
      <c r="AK177" t="inlineStr">
        <is>
          <t/>
        </is>
      </c>
      <c r="AL177" s="2" t="inlineStr">
        <is>
          <t>siirtyminen puhtaaseen energiaan|
puhdas siirtymä</t>
        </is>
      </c>
      <c r="AM177" s="2" t="inlineStr">
        <is>
          <t>3|
3</t>
        </is>
      </c>
      <c r="AN177" s="2" t="inlineStr">
        <is>
          <t xml:space="preserve">|
</t>
        </is>
      </c>
      <c r="AO177" t="inlineStr">
        <is>
          <t/>
        </is>
      </c>
      <c r="AP177" s="2" t="inlineStr">
        <is>
          <t>transition vers une énergie propre</t>
        </is>
      </c>
      <c r="AQ177" s="2" t="inlineStr">
        <is>
          <t>3</t>
        </is>
      </c>
      <c r="AR177" s="2" t="inlineStr">
        <is>
          <t/>
        </is>
      </c>
      <c r="AS177" t="inlineStr">
        <is>
          <t>passage de systèmes de production et de consommation d'énergie fondés sur les fossiles – y compris le pétrole, le gaz naturel et le charbon – à des sources d'énergie renouvelables telles que l'énergie éolienne et solaire</t>
        </is>
      </c>
      <c r="AT177" s="2" t="inlineStr">
        <is>
          <t>aistriú i dtreo fuinneamh glan|
aistriú chuig fuinneamh glan</t>
        </is>
      </c>
      <c r="AU177" s="2" t="inlineStr">
        <is>
          <t>3|
3</t>
        </is>
      </c>
      <c r="AV177" s="2" t="inlineStr">
        <is>
          <t xml:space="preserve">|
</t>
        </is>
      </c>
      <c r="AW177" t="inlineStr">
        <is>
          <t/>
        </is>
      </c>
      <c r="AX177" t="inlineStr">
        <is>
          <t/>
        </is>
      </c>
      <c r="AY177" t="inlineStr">
        <is>
          <t/>
        </is>
      </c>
      <c r="AZ177" t="inlineStr">
        <is>
          <t/>
        </is>
      </c>
      <c r="BA177" t="inlineStr">
        <is>
          <t/>
        </is>
      </c>
      <c r="BB177" s="2" t="inlineStr">
        <is>
          <t>tiszta energiára való átállás</t>
        </is>
      </c>
      <c r="BC177" s="2" t="inlineStr">
        <is>
          <t>3</t>
        </is>
      </c>
      <c r="BD177" s="2" t="inlineStr">
        <is>
          <t/>
        </is>
      </c>
      <c r="BE177" t="inlineStr">
        <is>
          <t>a fosszilis anyagokból származó energiáról a megújuló forrásokból származó energia felé történő elmozdulás</t>
        </is>
      </c>
      <c r="BF177" s="2" t="inlineStr">
        <is>
          <t>transizione all’energia pulita|
transizione verso l'energia pulita</t>
        </is>
      </c>
      <c r="BG177" s="2" t="inlineStr">
        <is>
          <t>3|
3</t>
        </is>
      </c>
      <c r="BH177" s="2" t="inlineStr">
        <is>
          <t xml:space="preserve">|
</t>
        </is>
      </c>
      <c r="BI177" t="inlineStr">
        <is>
          <t>passaggio dai
combustibili fossili a fonti di energia rinnovabili</t>
        </is>
      </c>
      <c r="BJ177" s="2" t="inlineStr">
        <is>
          <t>perėjimas prie švarios energijos</t>
        </is>
      </c>
      <c r="BK177" s="2" t="inlineStr">
        <is>
          <t>3</t>
        </is>
      </c>
      <c r="BL177" s="2" t="inlineStr">
        <is>
          <t/>
        </is>
      </c>
      <c r="BM177" t="inlineStr">
        <is>
          <t/>
        </is>
      </c>
      <c r="BN177" s="2" t="inlineStr">
        <is>
          <t>pāreja uz tīru enerģiju</t>
        </is>
      </c>
      <c r="BO177" s="2" t="inlineStr">
        <is>
          <t>3</t>
        </is>
      </c>
      <c r="BP177" s="2" t="inlineStr">
        <is>
          <t/>
        </is>
      </c>
      <c r="BQ177" t="inlineStr">
        <is>
          <t/>
        </is>
      </c>
      <c r="BR177" s="2" t="inlineStr">
        <is>
          <t>tranżizzjoni lejn enerġija nadifa</t>
        </is>
      </c>
      <c r="BS177" s="2" t="inlineStr">
        <is>
          <t>3</t>
        </is>
      </c>
      <c r="BT177" s="2" t="inlineStr">
        <is>
          <t/>
        </is>
      </c>
      <c r="BU177" t="inlineStr">
        <is>
          <t>il-bidla minn enerġija bbażata fuq il-fjuwils għal dik li tibbaża fuq sorsi rinnovabbli</t>
        </is>
      </c>
      <c r="BV177" t="inlineStr">
        <is>
          <t/>
        </is>
      </c>
      <c r="BW177" t="inlineStr">
        <is>
          <t/>
        </is>
      </c>
      <c r="BX177" t="inlineStr">
        <is>
          <t/>
        </is>
      </c>
      <c r="BY177" t="inlineStr">
        <is>
          <t/>
        </is>
      </c>
      <c r="BZ177" s="2" t="inlineStr">
        <is>
          <t>transformacja w kierunku czystej energii|
przejście na czystą energię</t>
        </is>
      </c>
      <c r="CA177" s="2" t="inlineStr">
        <is>
          <t>3|
3</t>
        </is>
      </c>
      <c r="CB177" s="2" t="inlineStr">
        <is>
          <t xml:space="preserve">|
</t>
        </is>
      </c>
      <c r="CC177" t="inlineStr">
        <is>
          <t/>
        </is>
      </c>
      <c r="CD177" t="inlineStr">
        <is>
          <t/>
        </is>
      </c>
      <c r="CE177" t="inlineStr">
        <is>
          <t/>
        </is>
      </c>
      <c r="CF177" t="inlineStr">
        <is>
          <t/>
        </is>
      </c>
      <c r="CG177" t="inlineStr">
        <is>
          <t/>
        </is>
      </c>
      <c r="CH177" t="inlineStr">
        <is>
          <t/>
        </is>
      </c>
      <c r="CI177" t="inlineStr">
        <is>
          <t/>
        </is>
      </c>
      <c r="CJ177" t="inlineStr">
        <is>
          <t/>
        </is>
      </c>
      <c r="CK177" t="inlineStr">
        <is>
          <t/>
        </is>
      </c>
      <c r="CL177" s="2" t="inlineStr">
        <is>
          <t>prechod na čistú energiu</t>
        </is>
      </c>
      <c r="CM177" s="2" t="inlineStr">
        <is>
          <t>3</t>
        </is>
      </c>
      <c r="CN177" s="2" t="inlineStr">
        <is>
          <t/>
        </is>
      </c>
      <c r="CO177" t="inlineStr">
        <is>
          <t>prechod z energie z fosílnych palív na energiu z obnoviteľných zdrojov</t>
        </is>
      </c>
      <c r="CP177" s="2" t="inlineStr">
        <is>
          <t>prehod na čisto energijo</t>
        </is>
      </c>
      <c r="CQ177" s="2" t="inlineStr">
        <is>
          <t>3</t>
        </is>
      </c>
      <c r="CR177" s="2" t="inlineStr">
        <is>
          <t/>
        </is>
      </c>
      <c r="CS177" t="inlineStr">
        <is>
          <t/>
        </is>
      </c>
      <c r="CT177" s="2" t="inlineStr">
        <is>
          <t>omställning till ren energi</t>
        </is>
      </c>
      <c r="CU177" s="2" t="inlineStr">
        <is>
          <t>3</t>
        </is>
      </c>
      <c r="CV177" s="2" t="inlineStr">
        <is>
          <t/>
        </is>
      </c>
      <c r="CW177" t="inlineStr">
        <is>
          <t/>
        </is>
      </c>
    </row>
    <row r="178">
      <c r="A178" s="1" t="str">
        <f>HYPERLINK("https://iate.europa.eu/entry/result/3590306/all", "3590306")</f>
        <v>3590306</v>
      </c>
      <c r="B178" t="inlineStr">
        <is>
          <t>ENERGY</t>
        </is>
      </c>
      <c r="C178" t="inlineStr">
        <is>
          <t>ENERGY|energy policy</t>
        </is>
      </c>
      <c r="D178" t="inlineStr">
        <is>
          <t>yes</t>
        </is>
      </c>
      <c r="E178" t="inlineStr">
        <is>
          <t/>
        </is>
      </c>
      <c r="F178" s="2" t="inlineStr">
        <is>
          <t>интеграция на енергийната система</t>
        </is>
      </c>
      <c r="G178" s="2" t="inlineStr">
        <is>
          <t>3</t>
        </is>
      </c>
      <c r="H178" s="2" t="inlineStr">
        <is>
          <t/>
        </is>
      </c>
      <c r="I178" t="inlineStr">
        <is>
          <t>координирано планиране и функциониране на енергийната система като едно цяло,
обединяващо различни енергоносители, инфраструктури и сектори на потреблението</t>
        </is>
      </c>
      <c r="J178" s="2" t="inlineStr">
        <is>
          <t>integrace energetického systému|
inteligentní sektorová integrace|
integrace energetiky</t>
        </is>
      </c>
      <c r="K178" s="2" t="inlineStr">
        <is>
          <t>3|
3|
3</t>
        </is>
      </c>
      <c r="L178" s="2" t="inlineStr">
        <is>
          <t xml:space="preserve">|
|
</t>
        </is>
      </c>
      <c r="M178" t="inlineStr">
        <is>
          <t>propojení různých &lt;a href="https://iate.europa.eu/entry/result/760430/cs" target="_blank"&gt;energetických nosičů&lt;/a&gt; – elektřiny, tepla, chladu, plynu a pevných a kapalných paliv – mezi sebou a s koncovými uživatelskými odvětvími, jako je stavebnictví, doprava nebo průmysl</t>
        </is>
      </c>
      <c r="N178" s="2" t="inlineStr">
        <is>
          <t>integration af energisystemer|
intelligent sektorintegration</t>
        </is>
      </c>
      <c r="O178" s="2" t="inlineStr">
        <is>
          <t>3|
3</t>
        </is>
      </c>
      <c r="P178" s="2" t="inlineStr">
        <is>
          <t xml:space="preserve">|
</t>
        </is>
      </c>
      <c r="Q178" t="inlineStr">
        <is>
          <t/>
        </is>
      </c>
      <c r="R178" s="2" t="inlineStr">
        <is>
          <t>Integration der Energiesysteme</t>
        </is>
      </c>
      <c r="S178" s="2" t="inlineStr">
        <is>
          <t>3</t>
        </is>
      </c>
      <c r="T178" s="2" t="inlineStr">
        <is>
          <t/>
        </is>
      </c>
      <c r="U178" t="inlineStr">
        <is>
          <t/>
        </is>
      </c>
      <c r="V178" s="2" t="inlineStr">
        <is>
          <t>ενοποίηση του ενεργειακού συστήματος</t>
        </is>
      </c>
      <c r="W178" s="2" t="inlineStr">
        <is>
          <t>3</t>
        </is>
      </c>
      <c r="X178" s="2" t="inlineStr">
        <is>
          <t/>
        </is>
      </c>
      <c r="Y178" t="inlineStr">
        <is>
          <t/>
        </is>
      </c>
      <c r="Z178" s="2" t="inlineStr">
        <is>
          <t>energy sector integration|
energy system integration|
smart sector integration|
smart system integration</t>
        </is>
      </c>
      <c r="AA178" s="2" t="inlineStr">
        <is>
          <t>3|
3|
3|
3</t>
        </is>
      </c>
      <c r="AB178" s="2" t="inlineStr">
        <is>
          <t xml:space="preserve">|
|
|
</t>
        </is>
      </c>
      <c r="AC178" t="inlineStr">
        <is>
          <t>planning and operating of the energy system “as a whole”, across multiple energy carriers, infrastructures and consumption sectors, by creating stronger links between them with the objective of delivering low-carbon, reliable and resource-efficient energy services, at the least possible cost for society</t>
        </is>
      </c>
      <c r="AD178" s="2" t="inlineStr">
        <is>
          <t>integración del sistema energético|
integración sectorial inteligente</t>
        </is>
      </c>
      <c r="AE178" s="2" t="inlineStr">
        <is>
          <t>3|
3</t>
        </is>
      </c>
      <c r="AF178" s="2" t="inlineStr">
        <is>
          <t xml:space="preserve">|
</t>
        </is>
      </c>
      <c r="AG178" t="inlineStr">
        <is>
          <t>Planificación
y funcionamiento del sistema energético en su conjunto, a través de múltiples
vectores energéticos, infraestructuras y sectores de consumo, creando vínculos
más sólidos entre ellos con el objetivo de ofrecer servicios energéticos con
bajas emisiones de carbono, fiables y eficientes en el uso de los recursos, con
el menor coste posible para la sociedad.</t>
        </is>
      </c>
      <c r="AH178" s="2" t="inlineStr">
        <is>
          <t>arukas sektorite integreerimine|
energiasüsteemide lõimimine|
energiasüsteemi integreerimine</t>
        </is>
      </c>
      <c r="AI178" s="2" t="inlineStr">
        <is>
          <t>3|
3|
3</t>
        </is>
      </c>
      <c r="AJ178" s="2" t="inlineStr">
        <is>
          <t xml:space="preserve">|
|
</t>
        </is>
      </c>
      <c r="AK178" t="inlineStr">
        <is>
          <t>tervikliku energiasüsteemi kavandamine ja käitamine, nii et on seotud mitmesugused energiakandjad, taristud ja tarbimissektorid</t>
        </is>
      </c>
      <c r="AL178" s="2" t="inlineStr">
        <is>
          <t>alojen älykäs integroituminen|
energiajärjestelmän integrointi|
älykäs alojen integroituminen|
älykäs järjestelmien integrointi</t>
        </is>
      </c>
      <c r="AM178" s="2" t="inlineStr">
        <is>
          <t>3|
3|
3|
3</t>
        </is>
      </c>
      <c r="AN178" s="2" t="inlineStr">
        <is>
          <t xml:space="preserve">|
|
|
</t>
        </is>
      </c>
      <c r="AO178" t="inlineStr">
        <is>
          <t>energiajärjestelmän toiminnan suunnittelu ja johtaminen yhtenä kokonaisuutena, joka kattaa useita energian kantajia, infrastruktuureja ja kulutussektoreita siten, että niiden välille muodostetaan vahvemmat yhteydet Tavoitteena on tuottaa vähähiilisiä, käyttövarmoja ja resurssitehokkaita energiapalveluja siten, että yhteiskunnalle koituvat kustannukset ovat mahdollisimman pienet. Energiajärjestelmien integroinnilla irrotetaan Euroopan talous hiilestä tehokkaasti, perusteellisesti ja kohtuullisin kustannuksin.</t>
        </is>
      </c>
      <c r="AP178" s="2" t="inlineStr">
        <is>
          <t>intégration intelligente des secteurs|
intégration du système énergétique</t>
        </is>
      </c>
      <c r="AQ178" s="2" t="inlineStr">
        <is>
          <t>3|
3</t>
        </is>
      </c>
      <c r="AR178" s="2" t="inlineStr">
        <is>
          <t xml:space="preserve">|
</t>
        </is>
      </c>
      <c r="AS178" t="inlineStr">
        <is>
          <t>notion faisant référence à la planification et au fonctionnement du système énergétique «comme un tout», tous vecteurs énergétiques, infrastructures et secteurs de consommation confondus, créant des liens plus étroits entre eux dans le but de fournir des services énergétiques à faibles émissions de carbone, fiables et économes en ressources, au moindre coût possible pour la société et ouvrant la voie à une décarbonation efficace, abordable et en profondeur de l'économie européenne</t>
        </is>
      </c>
      <c r="AT178" s="2" t="inlineStr">
        <is>
          <t>comhtháthú na hearnála cliste|
comhtháthú córas fuinnimh|
comhtháthú earnáil an fhuinnimh</t>
        </is>
      </c>
      <c r="AU178" s="2" t="inlineStr">
        <is>
          <t>3|
3|
3</t>
        </is>
      </c>
      <c r="AV178" s="2" t="inlineStr">
        <is>
          <t xml:space="preserve">|
|
</t>
        </is>
      </c>
      <c r="AW178" t="inlineStr">
        <is>
          <t/>
        </is>
      </c>
      <c r="AX178" s="2" t="inlineStr">
        <is>
          <t>integracija energetskog sustava|
integracija energetskog sektora|
pametna integracija sektora</t>
        </is>
      </c>
      <c r="AY178" s="2" t="inlineStr">
        <is>
          <t>3|
3|
3</t>
        </is>
      </c>
      <c r="AZ178" s="2" t="inlineStr">
        <is>
          <t xml:space="preserve">|
|
</t>
        </is>
      </c>
      <c r="BA178" t="inlineStr">
        <is>
          <t/>
        </is>
      </c>
      <c r="BB178" s="2" t="inlineStr">
        <is>
          <t>intelligens ágazati integráció|
az energiarendszer integrációja|
energiaágazati integráció</t>
        </is>
      </c>
      <c r="BC178" s="2" t="inlineStr">
        <is>
          <t>3|
3|
3</t>
        </is>
      </c>
      <c r="BD178" s="2" t="inlineStr">
        <is>
          <t xml:space="preserve">|
|
</t>
        </is>
      </c>
      <c r="BE178" t="inlineStr">
        <is>
          <t>az energiát biztosító elemek összességének tervezése és működtetése során ezeket összekapcsolódó egészként kezelik, összekapcsolva a különböző 
energiahordozókat, infrastruktúrákat és fogyasztási ágazatokat</t>
        </is>
      </c>
      <c r="BF178" s="2" t="inlineStr">
        <is>
          <t>integrazione del sistema energetico|
integrazione del settore energetico|
integrazione settoriale intelligente</t>
        </is>
      </c>
      <c r="BG178" s="2" t="inlineStr">
        <is>
          <t>3|
3|
3</t>
        </is>
      </c>
      <c r="BH178" s="2" t="inlineStr">
        <is>
          <t xml:space="preserve">|
|
</t>
        </is>
      </c>
      <c r="BI178" t="inlineStr">
        <is>
          <t>pianificazione e funzionamento coordinati del sistema energetico nel suo complesso, che comprende molteplici vettori energetici, infrastrutture e settori di consumo</t>
        </is>
      </c>
      <c r="BJ178" s="2" t="inlineStr">
        <is>
          <t>energetikos sistemos integravimas|
pažangusis sektorių integravimas</t>
        </is>
      </c>
      <c r="BK178" s="2" t="inlineStr">
        <is>
          <t>3|
3</t>
        </is>
      </c>
      <c r="BL178" s="2" t="inlineStr">
        <is>
          <t xml:space="preserve">|
</t>
        </is>
      </c>
      <c r="BM178" t="inlineStr">
        <is>
          <t/>
        </is>
      </c>
      <c r="BN178" s="2" t="inlineStr">
        <is>
          <t>energosistēmas integrācija</t>
        </is>
      </c>
      <c r="BO178" s="2" t="inlineStr">
        <is>
          <t>3</t>
        </is>
      </c>
      <c r="BP178" s="2" t="inlineStr">
        <is>
          <t/>
        </is>
      </c>
      <c r="BQ178" t="inlineStr">
        <is>
          <t>visas energosistēmas kā viena veseluma plānošana un ekspluatēšana — aptverot dažādus enerģijas nesējus, infrastruktūras un patēriņa sektorus un tos ciešāk sasaistot nolūkā panākt drošus un resursefektīvus mazoglekļa energopakalpojumus ar vismazākajām izmaksām sabiedrībai</t>
        </is>
      </c>
      <c r="BR178" s="2" t="inlineStr">
        <is>
          <t>integrazzjoni tas-sistemi tal-enerġija</t>
        </is>
      </c>
      <c r="BS178" s="2" t="inlineStr">
        <is>
          <t>3</t>
        </is>
      </c>
      <c r="BT178" s="2" t="inlineStr">
        <is>
          <t/>
        </is>
      </c>
      <c r="BU178" t="inlineStr">
        <is>
          <t>il-kollegament ta' diversi vetturi tal-enerġija - elettriku, sħana, kesħa, gass, fjwuils likwidi u fjuwils solidi - ma' xulxin u mas-setturi utenti finali, bħall-bini, it-trasport jew l-industrija</t>
        </is>
      </c>
      <c r="BV178" s="2" t="inlineStr">
        <is>
          <t>energiesysteemintegratie|
slimme sectorintegratie|
integratie van energiesystemen</t>
        </is>
      </c>
      <c r="BW178" s="2" t="inlineStr">
        <is>
          <t>3|
3|
3</t>
        </is>
      </c>
      <c r="BX178" s="2" t="inlineStr">
        <is>
          <t xml:space="preserve">|
|
</t>
        </is>
      </c>
      <c r="BY178" t="inlineStr">
        <is>
          <t>koppeling van de elektriciteits-, gas-, verwarmings- en transportsector, met als doel op een kosteneffectieve manier de uitstoot van broeikasgassen te reduceren</t>
        </is>
      </c>
      <c r="BZ178" s="2" t="inlineStr">
        <is>
          <t>integracja systemu energetycznego</t>
        </is>
      </c>
      <c r="CA178" s="2" t="inlineStr">
        <is>
          <t>3</t>
        </is>
      </c>
      <c r="CB178" s="2" t="inlineStr">
        <is>
          <t/>
        </is>
      </c>
      <c r="CC178" t="inlineStr">
        <is>
          <t>skoordynowane planowanie i eksploatacja systemu energetycznego jako całości, z uwzględnieniem poszczególnych nośników energii, infrastruktur i sektorów zużycia energii</t>
        </is>
      </c>
      <c r="CD178" s="2" t="inlineStr">
        <is>
          <t>integração setorial inteligente|
integração do sistema energético</t>
        </is>
      </c>
      <c r="CE178" s="2" t="inlineStr">
        <is>
          <t>3|
3</t>
        </is>
      </c>
      <c r="CF178" s="2" t="inlineStr">
        <is>
          <t xml:space="preserve">|
</t>
        </is>
      </c>
      <c r="CG178" t="inlineStr">
        <is>
          <t>Planificação e exploração do sistema energético no seu conjunto, associando diferentes vetores de 
energia, infraestruturas e setores de consumo de forma a ser mais eficiente e reduzir os custos para a sociedade.</t>
        </is>
      </c>
      <c r="CH178" s="2" t="inlineStr">
        <is>
          <t>integrare a sistemului energetic</t>
        </is>
      </c>
      <c r="CI178" s="2" t="inlineStr">
        <is>
          <t>3</t>
        </is>
      </c>
      <c r="CJ178" s="2" t="inlineStr">
        <is>
          <t/>
        </is>
      </c>
      <c r="CK178" t="inlineStr">
        <is>
          <t/>
        </is>
      </c>
      <c r="CL178" s="2" t="inlineStr">
        <is>
          <t>inteligentná sektorová integrácia|
integrácia energetického systému</t>
        </is>
      </c>
      <c r="CM178" s="2" t="inlineStr">
        <is>
          <t>3|
3</t>
        </is>
      </c>
      <c r="CN178" s="2" t="inlineStr">
        <is>
          <t xml:space="preserve">|
</t>
        </is>
      </c>
      <c r="CO178" t="inlineStr">
        <is>
          <t>koordinované plánovanie a prevádzka energetického systému ako jedného celku, ktorý zahŕňa rôzne nosiče energie, infraštruktúry a sektory spotreby</t>
        </is>
      </c>
      <c r="CP178" s="2" t="inlineStr">
        <is>
          <t>povezovanje energetskega sistema</t>
        </is>
      </c>
      <c r="CQ178" s="2" t="inlineStr">
        <is>
          <t>3</t>
        </is>
      </c>
      <c r="CR178" s="2" t="inlineStr">
        <is>
          <t/>
        </is>
      </c>
      <c r="CS178" t="inlineStr">
        <is>
          <t>usklajeno načrtovanje in delovanje energetskega sistema kot celote, ki zajema več nosilcev energije in sektorjev porabe energije ter infrastrukturo</t>
        </is>
      </c>
      <c r="CT178" s="2" t="inlineStr">
        <is>
          <t>smart sektorsintegration|
integrering av energisystem</t>
        </is>
      </c>
      <c r="CU178" s="2" t="inlineStr">
        <is>
          <t>2|
3</t>
        </is>
      </c>
      <c r="CV178" s="2" t="inlineStr">
        <is>
          <t xml:space="preserve">|
</t>
        </is>
      </c>
      <c r="CW178" t="inlineStr">
        <is>
          <t/>
        </is>
      </c>
    </row>
    <row r="179">
      <c r="A179" s="1" t="str">
        <f>HYPERLINK("https://iate.europa.eu/entry/result/3568206/all", "3568206")</f>
        <v>3568206</v>
      </c>
      <c r="B179" t="inlineStr">
        <is>
          <t>ENVIRONMENT;INDUSTRY</t>
        </is>
      </c>
      <c r="C179" t="inlineStr">
        <is>
          <t>ENVIRONMENT|deterioration of the environment;INDUSTRY|chemistry|chemical industry|raw chemical industry|plastics industry|plastics</t>
        </is>
      </c>
      <c r="D179" t="inlineStr">
        <is>
          <t>yes</t>
        </is>
      </c>
      <c r="E179" t="inlineStr">
        <is>
          <t/>
        </is>
      </c>
      <c r="F179" s="2" t="inlineStr">
        <is>
          <t>пластмасови микрочастици</t>
        </is>
      </c>
      <c r="G179" s="2" t="inlineStr">
        <is>
          <t>3</t>
        </is>
      </c>
      <c r="H179" s="2" t="inlineStr">
        <is>
          <t/>
        </is>
      </c>
      <c r="I179" t="inlineStr">
        <is>
          <t>твърди, неразтворими във вода, пластмасови микрочастици, които са с размер от пет милиметра (мм) и по-малки</t>
        </is>
      </c>
      <c r="J179" s="2" t="inlineStr">
        <is>
          <t>mikroplasty</t>
        </is>
      </c>
      <c r="K179" s="2" t="inlineStr">
        <is>
          <t>3</t>
        </is>
      </c>
      <c r="L179" s="2" t="inlineStr">
        <is>
          <t/>
        </is>
      </c>
      <c r="M179" t="inlineStr">
        <is>
          <t>hmotné
částice zahrnující pevné částice s obsahem polymerů, které jsou menší než 5 mm,
nejsou rozpustné ve vodě a nejsou biologicky odbouratelné</t>
        </is>
      </c>
      <c r="N179" s="2" t="inlineStr">
        <is>
          <t>mikroplast|
mikroplastik</t>
        </is>
      </c>
      <c r="O179" s="2" t="inlineStr">
        <is>
          <t>3|
3</t>
        </is>
      </c>
      <c r="P179" s="2" t="inlineStr">
        <is>
          <t xml:space="preserve">|
</t>
        </is>
      </c>
      <c r="Q179" t="inlineStr">
        <is>
          <t>plastikstykker på mindre end 5 mm bestående af partikler af faste polymerer</t>
        </is>
      </c>
      <c r="R179" s="2" t="inlineStr">
        <is>
          <t>Mikroplastik</t>
        </is>
      </c>
      <c r="S179" s="2" t="inlineStr">
        <is>
          <t>3</t>
        </is>
      </c>
      <c r="T179" s="2" t="inlineStr">
        <is>
          <t/>
        </is>
      </c>
      <c r="U179" t="inlineStr">
        <is>
          <t>Kunststoffteilchen, die kleiner als 5 mm sind</t>
        </is>
      </c>
      <c r="V179" s="2" t="inlineStr">
        <is>
          <t>μικροπλαστικά</t>
        </is>
      </c>
      <c r="W179" s="2" t="inlineStr">
        <is>
          <t>3</t>
        </is>
      </c>
      <c r="X179" s="2" t="inlineStr">
        <is>
          <t/>
        </is>
      </c>
      <c r="Y179" t="inlineStr">
        <is>
          <t>μικρά κομμάτια πλαστικού με μέγεθος συνήθως μικρότερο των 5 mm</t>
        </is>
      </c>
      <c r="Z179" s="2" t="inlineStr">
        <is>
          <t>microplastic|
microplastics|
micro-plastics|
micro plastics</t>
        </is>
      </c>
      <c r="AA179" s="2" t="inlineStr">
        <is>
          <t>1|
3|
1|
1</t>
        </is>
      </c>
      <c r="AB179" s="2" t="inlineStr">
        <is>
          <t xml:space="preserve">|
|
|
</t>
        </is>
      </c>
      <c r="AC179" t="inlineStr">
        <is>
          <t>material consisting of solid polymer-containing particles that are less than 5 mm in size, insoluble in water and non-biodegradable&lt;sup&gt;1&lt;/sup&gt;; however, there is no internationally agreed definition of the size&lt;sup&gt;2&lt;/sup&gt;</t>
        </is>
      </c>
      <c r="AD179" s="2" t="inlineStr">
        <is>
          <t>microplásticos|
micropartículas de plástico</t>
        </is>
      </c>
      <c r="AE179" s="2" t="inlineStr">
        <is>
          <t>3|
3</t>
        </is>
      </c>
      <c r="AF179" s="2" t="inlineStr">
        <is>
          <t xml:space="preserve">|
</t>
        </is>
      </c>
      <c r="AG179" t="inlineStr">
        <is>
          <t>Partículas sólidas de materiales sintéticos hechos de polímeros derivados del petróleo o de base biológica, de tamaño inferior a 5 mm, que no son solubles en el agua y con baja capacidad de degradación.</t>
        </is>
      </c>
      <c r="AH179" s="2" t="inlineStr">
        <is>
          <t>mikroplast|
plastiosakesed</t>
        </is>
      </c>
      <c r="AI179" s="2" t="inlineStr">
        <is>
          <t>3|
3</t>
        </is>
      </c>
      <c r="AJ179" s="2" t="inlineStr">
        <is>
          <t xml:space="preserve">preferred|
</t>
        </is>
      </c>
      <c r="AK179" t="inlineStr">
        <is>
          <t>materjal, mis koosneb tahketest polümeeri sisaldavatest osakestest läbimõõduga vähem kui 5 mm, mis ei lahustu vees ega ole biolagunevad</t>
        </is>
      </c>
      <c r="AL179" s="2" t="inlineStr">
        <is>
          <t>mikromuovi</t>
        </is>
      </c>
      <c r="AM179" s="2" t="inlineStr">
        <is>
          <t>3</t>
        </is>
      </c>
      <c r="AN179" s="2" t="inlineStr">
        <is>
          <t/>
        </is>
      </c>
      <c r="AO179" t="inlineStr">
        <is>
          <t>Alle 5 millimetrin kokoisia liukenemattomasta makromolekyylimuovista valmistettuja luonnossa hajoamattomia hiukkasia, jotka on saatu esim. polymerisaatioprosessin, luontaisten tai synteettisten makromolekyylien kemiallisen muuntamisen tai mikrobifermentaation tuloksena.</t>
        </is>
      </c>
      <c r="AP179" s="2" t="inlineStr">
        <is>
          <t>microplastiques</t>
        </is>
      </c>
      <c r="AQ179" s="2" t="inlineStr">
        <is>
          <t>3</t>
        </is>
      </c>
      <c r="AR179" s="2" t="inlineStr">
        <is>
          <t/>
        </is>
      </c>
      <c r="AS179" t="inlineStr">
        <is>
          <t>particules de plastique dont la taille est inférieure à 5 mm</t>
        </is>
      </c>
      <c r="AT179" s="2" t="inlineStr">
        <is>
          <t>micreaphlaistigh</t>
        </is>
      </c>
      <c r="AU179" s="2" t="inlineStr">
        <is>
          <t>3</t>
        </is>
      </c>
      <c r="AV179" s="2" t="inlineStr">
        <is>
          <t/>
        </is>
      </c>
      <c r="AW179" t="inlineStr">
        <is>
          <t>mionchaithníní plaisteacha suas le 5 mm ar trastomhas &lt;sup&gt;1&lt;/sup&gt; ; níl aon sainiú méide &lt;sup&gt;2&lt;/sup&gt; ann a comhaontaíodh go hidirnáisiúnta, áfach</t>
        </is>
      </c>
      <c r="AX179" s="2" t="inlineStr">
        <is>
          <t>mikroplastika</t>
        </is>
      </c>
      <c r="AY179" s="2" t="inlineStr">
        <is>
          <t>4</t>
        </is>
      </c>
      <c r="AZ179" s="2" t="inlineStr">
        <is>
          <t/>
        </is>
      </c>
      <c r="BA179" t="inlineStr">
        <is>
          <t>mali komadi plastike promjera do 5mm, koji mogu šetiti oceanima i vodenom svijetu</t>
        </is>
      </c>
      <c r="BB179" s="2" t="inlineStr">
        <is>
          <t>mikroműanyag</t>
        </is>
      </c>
      <c r="BC179" s="2" t="inlineStr">
        <is>
          <t>3</t>
        </is>
      </c>
      <c r="BD179" s="2" t="inlineStr">
        <is>
          <t/>
        </is>
      </c>
      <c r="BE179" t="inlineStr">
        <is>
          <t>5 mm-nél kisebb méretű, vízben oldhatatlan, biológiailag nem
lebomló, polimerek és funkcionális adalékanyagok keverékeiből álló szilárd
műanyag részecskék</t>
        </is>
      </c>
      <c r="BF179" s="2" t="inlineStr">
        <is>
          <t>microplastiche</t>
        </is>
      </c>
      <c r="BG179" s="2" t="inlineStr">
        <is>
          <t>3</t>
        </is>
      </c>
      <c r="BH179" s="2" t="inlineStr">
        <is>
          <t/>
        </is>
      </c>
      <c r="BI179" t="inlineStr">
        <is>
          <t>particelle di materie plastiche, prodotte direttamente o indirettamente dall'uomo, le cui dimensioni sono state convenzionalmente fissate dall'Autorità europea per la sicurezza alimentare [ &lt;a href="/entry/result/915822/all" id="ENTRY_TO_ENTRY_CONVERTER" target="_blank"&gt;IATE:915822&lt;/a&gt; ] tra 0,1 e 5000 micrometri</t>
        </is>
      </c>
      <c r="BJ179" s="2" t="inlineStr">
        <is>
          <t>mikroplastikas</t>
        </is>
      </c>
      <c r="BK179" s="2" t="inlineStr">
        <is>
          <t>3</t>
        </is>
      </c>
      <c r="BL179" s="2" t="inlineStr">
        <is>
          <t/>
        </is>
      </c>
      <c r="BM179" t="inlineStr">
        <is>
          <t>mažesnės nei 5 mm plastiko dalelės (tiesa, dėl išmatavimų nėra tarptautinio galutinio sutarimo), kurios susidaro iš daugybės pirminių ir antrinių šaltinių</t>
        </is>
      </c>
      <c r="BN179" s="2" t="inlineStr">
        <is>
          <t>mikroplastmasa</t>
        </is>
      </c>
      <c r="BO179" s="2" t="inlineStr">
        <is>
          <t>3</t>
        </is>
      </c>
      <c r="BP179" s="2" t="inlineStr">
        <is>
          <t/>
        </is>
      </c>
      <c r="BQ179" t="inlineStr">
        <is>
          <t>materiāls, kas sastāv no cietām polimēru saturošām daļiņām, kuru izmērs ir mazāks par 5 mm, kas nešķīst ūdenī un kas bioloģiski nonoārdās (tomēr nepastāv vienotas definīcijas attiecībā uz izmēru)</t>
        </is>
      </c>
      <c r="BR179" s="2" t="inlineStr">
        <is>
          <t>mikroplastiċi</t>
        </is>
      </c>
      <c r="BS179" s="2" t="inlineStr">
        <is>
          <t>3</t>
        </is>
      </c>
      <c r="BT179" s="2" t="inlineStr">
        <is>
          <t/>
        </is>
      </c>
      <c r="BU179" t="inlineStr">
        <is>
          <t>materjal magħmul minn partiċelli solidi li fihom polimeri u li huma mhux aktar minn 5mm, li ma jdubux fl-ilma u mhumiex bijodegradabbli</t>
        </is>
      </c>
      <c r="BV179" s="2" t="inlineStr">
        <is>
          <t>microplastics</t>
        </is>
      </c>
      <c r="BW179" s="2" t="inlineStr">
        <is>
          <t>3</t>
        </is>
      </c>
      <c r="BX179" s="2" t="inlineStr">
        <is>
          <t/>
        </is>
      </c>
      <c r="BY179" t="inlineStr">
        <is>
          <t>kleine vaste kunststofdeeltjes (kleiner dan 5 millimeter) die slecht
oplosbaar zijn in water en niet afbreekbaar</t>
        </is>
      </c>
      <c r="BZ179" s="2" t="inlineStr">
        <is>
          <t>mikrodrobiny plastiku</t>
        </is>
      </c>
      <c r="CA179" s="2" t="inlineStr">
        <is>
          <t>3</t>
        </is>
      </c>
      <c r="CB179" s="2" t="inlineStr">
        <is>
          <t/>
        </is>
      </c>
      <c r="CC179" t="inlineStr">
        <is>
          <t>małe kawałki tworzyw sztucznych o wielkości poniżej 5 mm</t>
        </is>
      </c>
      <c r="CD179" s="2" t="inlineStr">
        <is>
          <t>microplásticos</t>
        </is>
      </c>
      <c r="CE179" s="2" t="inlineStr">
        <is>
          <t>3</t>
        </is>
      </c>
      <c r="CF179" s="2" t="inlineStr">
        <is>
          <t/>
        </is>
      </c>
      <c r="CG179" t="inlineStr">
        <is>
          <t>Material que consiste em partículas sólidas microscópicas de polímeros sintéticos de dimensão inferior a 5 mm.</t>
        </is>
      </c>
      <c r="CH179" s="2" t="inlineStr">
        <is>
          <t>microplastic|
microparticule de plastic</t>
        </is>
      </c>
      <c r="CI179" s="2" t="inlineStr">
        <is>
          <t>3|
3</t>
        </is>
      </c>
      <c r="CJ179" s="2" t="inlineStr">
        <is>
          <t xml:space="preserve">|
</t>
        </is>
      </c>
      <c r="CK179" t="inlineStr">
        <is>
          <t>particule solide de plastic compuse din amestecuri de polimeri și aditivi funcționali, de regulă mai mici de 5 mm&lt;sup&gt;1&lt;/sup&gt;, insolubile și non-biodegradabile</t>
        </is>
      </c>
      <c r="CL179" s="2" t="inlineStr">
        <is>
          <t>mikroplasty</t>
        </is>
      </c>
      <c r="CM179" s="2" t="inlineStr">
        <is>
          <t>2</t>
        </is>
      </c>
      <c r="CN179" s="2" t="inlineStr">
        <is>
          <t/>
        </is>
      </c>
      <c r="CO179" t="inlineStr">
        <is>
          <t>malé častice syntetických polymérov (s priemerom do 5 mm)</t>
        </is>
      </c>
      <c r="CP179" s="2" t="inlineStr">
        <is>
          <t>mikroplastika</t>
        </is>
      </c>
      <c r="CQ179" s="2" t="inlineStr">
        <is>
          <t>3</t>
        </is>
      </c>
      <c r="CR179" s="2" t="inlineStr">
        <is>
          <t/>
        </is>
      </c>
      <c r="CS179" t="inlineStr">
        <is>
          <t>plastični delci, manjši od petih milimetrov</t>
        </is>
      </c>
      <c r="CT179" s="2" t="inlineStr">
        <is>
          <t>mikroplast</t>
        </is>
      </c>
      <c r="CU179" s="2" t="inlineStr">
        <is>
          <t>3</t>
        </is>
      </c>
      <c r="CV179" s="2" t="inlineStr">
        <is>
          <t/>
        </is>
      </c>
      <c r="CW179" t="inlineStr">
        <is>
          <t>Material bestående av plastpartiklar mellan 1 nanometer och 5 millimeter i storlek, vanligen betraktat som miljöfarligt.</t>
        </is>
      </c>
    </row>
    <row r="180">
      <c r="A180" s="1" t="str">
        <f>HYPERLINK("https://iate.europa.eu/entry/result/3546188/all", "3546188")</f>
        <v>3546188</v>
      </c>
      <c r="B180" t="inlineStr">
        <is>
          <t>TRADE;ENERGY</t>
        </is>
      </c>
      <c r="C180" t="inlineStr">
        <is>
          <t>TRADE|distributive trades;ENERGY</t>
        </is>
      </c>
      <c r="D180" t="inlineStr">
        <is>
          <t>yes</t>
        </is>
      </c>
      <c r="E180" t="inlineStr">
        <is>
          <t/>
        </is>
      </c>
      <c r="F180" s="2" t="inlineStr">
        <is>
          <t>върхово потребление|
върхов товар|
върхово натоварване</t>
        </is>
      </c>
      <c r="G180" s="2" t="inlineStr">
        <is>
          <t>4|
4|
3</t>
        </is>
      </c>
      <c r="H180" s="2" t="inlineStr">
        <is>
          <t xml:space="preserve">|
|
</t>
        </is>
      </c>
      <c r="I180" t="inlineStr">
        <is>
          <t>най-високата стойност на мощността, черпена или подавана от дадена мрежа или от комбинация от мрежи</t>
        </is>
      </c>
      <c r="J180" s="2" t="inlineStr">
        <is>
          <t>špičkové zatížení</t>
        </is>
      </c>
      <c r="K180" s="2" t="inlineStr">
        <is>
          <t>3</t>
        </is>
      </c>
      <c r="L180" s="2" t="inlineStr">
        <is>
          <t/>
        </is>
      </c>
      <c r="M180" t="inlineStr">
        <is>
          <t>zatížení (dodávka) v odběrové špičce, zpravidla v pracovní dny po dobu 12 hodin denně (od 8 do 20 hodin nebo od 7 do 19 hodin nebo od 6 do 18 hodin, v závislosti na trhu)</t>
        </is>
      </c>
      <c r="N180" s="2" t="inlineStr">
        <is>
          <t>spidsbelastning</t>
        </is>
      </c>
      <c r="O180" s="2" t="inlineStr">
        <is>
          <t>3</t>
        </is>
      </c>
      <c r="P180" s="2" t="inlineStr">
        <is>
          <t/>
        </is>
      </c>
      <c r="Q180" t="inlineStr">
        <is>
          <t/>
        </is>
      </c>
      <c r="R180" s="2" t="inlineStr">
        <is>
          <t>Spitzenlast</t>
        </is>
      </c>
      <c r="S180" s="2" t="inlineStr">
        <is>
          <t>3</t>
        </is>
      </c>
      <c r="T180" s="2" t="inlineStr">
        <is>
          <t/>
        </is>
      </c>
      <c r="U180" t="inlineStr">
        <is>
          <t>kurzzeitig auftretende hohe Leistungsnachfrage im Stromnetz oder in anderen Versorgungsnetzen (Erdgas, Fernwärme, Nahwärme)</t>
        </is>
      </c>
      <c r="V180" s="2" t="inlineStr">
        <is>
          <t>φορτίο αιχμής|
PL|
ζήτηση αιχμής</t>
        </is>
      </c>
      <c r="W180" s="2" t="inlineStr">
        <is>
          <t>3|
3|
3</t>
        </is>
      </c>
      <c r="X180" s="2" t="inlineStr">
        <is>
          <t xml:space="preserve">|
|
</t>
        </is>
      </c>
      <c r="Y180" t="inlineStr">
        <is>
          <t>η υψηλότερη τιμή της ισχύος που απορροφάται ή παρέχεται από ένα δίκτυο ή από συνδυασμό δικτύων εντός μιας χώρας</t>
        </is>
      </c>
      <c r="Z180" s="2" t="inlineStr">
        <is>
          <t>peak demand|
on-peak|
peak load|
PL</t>
        </is>
      </c>
      <c r="AA180" s="2" t="inlineStr">
        <is>
          <t>3|
1|
3|
3</t>
        </is>
      </c>
      <c r="AB180" s="2" t="inlineStr">
        <is>
          <t xml:space="preserve">admitted|
|
preferred|
</t>
        </is>
      </c>
      <c r="AC180" t="inlineStr">
        <is>
          <t>highest value of the power absorbed or supplied by a network or combination of networks within a country</t>
        </is>
      </c>
      <c r="AD180" s="2" t="inlineStr">
        <is>
          <t>punta de carga</t>
        </is>
      </c>
      <c r="AE180" s="2" t="inlineStr">
        <is>
          <t>3</t>
        </is>
      </c>
      <c r="AF180" s="2" t="inlineStr">
        <is>
          <t/>
        </is>
      </c>
      <c r="AG180" t="inlineStr">
        <is>
          <t>Máximo valor de la demanda de energía durante un determinado período de tiempo.</t>
        </is>
      </c>
      <c r="AH180" s="2" t="inlineStr">
        <is>
          <t>tippkoormus|
koormustipp</t>
        </is>
      </c>
      <c r="AI180" s="2" t="inlineStr">
        <is>
          <t>3|
3</t>
        </is>
      </c>
      <c r="AJ180" s="2" t="inlineStr">
        <is>
          <t xml:space="preserve">|
</t>
        </is>
      </c>
      <c r="AK180" t="inlineStr">
        <is>
          <t/>
        </is>
      </c>
      <c r="AL180" s="2" t="inlineStr">
        <is>
          <t>huippukuorma|
huippukuormitus</t>
        </is>
      </c>
      <c r="AM180" s="2" t="inlineStr">
        <is>
          <t>3|
3</t>
        </is>
      </c>
      <c r="AN180" s="2" t="inlineStr">
        <is>
          <t xml:space="preserve">|
</t>
        </is>
      </c>
      <c r="AO180" t="inlineStr">
        <is>
          <t/>
        </is>
      </c>
      <c r="AP180" s="2" t="inlineStr">
        <is>
          <t>charge de pointe|
pointe de charge|
pic de charge</t>
        </is>
      </c>
      <c r="AQ180" s="2" t="inlineStr">
        <is>
          <t>3|
3|
3</t>
        </is>
      </c>
      <c r="AR180" s="2" t="inlineStr">
        <is>
          <t xml:space="preserve">|
|
</t>
        </is>
      </c>
      <c r="AS180" t="inlineStr">
        <is>
          <t>valeur maximale de la charge au cours d'un intervalle de temps spécifié, par exemple un jour, un mois, une année</t>
        </is>
      </c>
      <c r="AT180" s="2" t="inlineStr">
        <is>
          <t>buaiclód</t>
        </is>
      </c>
      <c r="AU180" s="2" t="inlineStr">
        <is>
          <t>3</t>
        </is>
      </c>
      <c r="AV180" s="2" t="inlineStr">
        <is>
          <t/>
        </is>
      </c>
      <c r="AW180" t="inlineStr">
        <is>
          <t/>
        </is>
      </c>
      <c r="AX180" s="2" t="inlineStr">
        <is>
          <t>vršno opterećenje</t>
        </is>
      </c>
      <c r="AY180" s="2" t="inlineStr">
        <is>
          <t>3</t>
        </is>
      </c>
      <c r="AZ180" s="2" t="inlineStr">
        <is>
          <t/>
        </is>
      </c>
      <c r="BA180" t="inlineStr">
        <is>
          <t>najveća izmjerena snaga koju neki tehn. sustav treba predati potrošačima</t>
        </is>
      </c>
      <c r="BB180" s="2" t="inlineStr">
        <is>
          <t>csúcsidőszak|
csúcsüzem|
csúcsterhelés</t>
        </is>
      </c>
      <c r="BC180" s="2" t="inlineStr">
        <is>
          <t>4|
3|
4</t>
        </is>
      </c>
      <c r="BD180" s="2" t="inlineStr">
        <is>
          <t xml:space="preserve">|
|
</t>
        </is>
      </c>
      <c r="BE180" t="inlineStr">
        <is>
          <t>a meghatározott időtartam (pl. nap, év) alatt igénybe vett legnagyobb villamos teljesítmény</t>
        </is>
      </c>
      <c r="BF180" s="2" t="inlineStr">
        <is>
          <t>punta di carico|
PL|
carico di punta</t>
        </is>
      </c>
      <c r="BG180" s="2" t="inlineStr">
        <is>
          <t>3|
3|
3</t>
        </is>
      </c>
      <c r="BH180" s="2" t="inlineStr">
        <is>
          <t xml:space="preserve">|
|
</t>
        </is>
      </c>
      <c r="BI180" t="inlineStr">
        <is>
          <t>valore massimo di energia elettrica assorbita o fornita da una rete o da una combinazione di reti all’interno del paese</t>
        </is>
      </c>
      <c r="BJ180" s="2" t="inlineStr">
        <is>
          <t>pikinė apkrova|
didžiausias energijos poreikis</t>
        </is>
      </c>
      <c r="BK180" s="2" t="inlineStr">
        <is>
          <t>3|
3</t>
        </is>
      </c>
      <c r="BL180" s="2" t="inlineStr">
        <is>
          <t xml:space="preserve">|
</t>
        </is>
      </c>
      <c r="BM180" t="inlineStr">
        <is>
          <t>didžiausia šalies tinkle ar tinkluose absorbuotos ar patiektos energijos vertė</t>
        </is>
      </c>
      <c r="BN180" s="2" t="inlineStr">
        <is>
          <t>maksimumslodze</t>
        </is>
      </c>
      <c r="BO180" s="2" t="inlineStr">
        <is>
          <t>2</t>
        </is>
      </c>
      <c r="BP180" s="2" t="inlineStr">
        <is>
          <t/>
        </is>
      </c>
      <c r="BQ180" t="inlineStr">
        <is>
          <t>vislielākā aktīvā slodze noteiktā laika periodā (diennaktī, mēnesī, gadā u.c.).</t>
        </is>
      </c>
      <c r="BR180" s="2" t="inlineStr">
        <is>
          <t>karga massima|
tagħbija fl-eqqel sigħat</t>
        </is>
      </c>
      <c r="BS180" s="2" t="inlineStr">
        <is>
          <t>3|
3</t>
        </is>
      </c>
      <c r="BT180" s="2" t="inlineStr">
        <is>
          <t xml:space="preserve">|
</t>
        </is>
      </c>
      <c r="BU180" t="inlineStr">
        <is>
          <t>perjodu fejn l-enerġija elettrika tkun mistennija tintuża għal perjodu kontinwu b'rata konsiderevolment ogħla mill-livell medju tal-provvista</t>
        </is>
      </c>
      <c r="BV180" s="2" t="inlineStr">
        <is>
          <t>pieklast|
piekbelasting|
spitsbelasting</t>
        </is>
      </c>
      <c r="BW180" s="2" t="inlineStr">
        <is>
          <t>3|
3|
3</t>
        </is>
      </c>
      <c r="BX180" s="2" t="inlineStr">
        <is>
          <t xml:space="preserve">|
|
</t>
        </is>
      </c>
      <c r="BY180" t="inlineStr">
        <is>
          <t>"hoogste waarde van het door een net of een combinatie van netten in een land geabsorbeerd of geleverd vermogen"</t>
        </is>
      </c>
      <c r="BZ180" s="2" t="inlineStr">
        <is>
          <t>PL|
zapotrzebowanie szczytowe|
obciążenie szczytowe</t>
        </is>
      </c>
      <c r="CA180" s="2" t="inlineStr">
        <is>
          <t>3|
3|
3</t>
        </is>
      </c>
      <c r="CB180" s="2" t="inlineStr">
        <is>
          <t xml:space="preserve">|
|
</t>
        </is>
      </c>
      <c r="CC180" t="inlineStr">
        <is>
          <t>najwyższa wartość mocy pobranej lub dostarczonej przez sieć lub połączone sieci w granicach kraju</t>
        </is>
      </c>
      <c r="CD180" s="2" t="inlineStr">
        <is>
          <t>pico de carga</t>
        </is>
      </c>
      <c r="CE180" s="2" t="inlineStr">
        <is>
          <t>3</t>
        </is>
      </c>
      <c r="CF180" s="2" t="inlineStr">
        <is>
          <t/>
        </is>
      </c>
      <c r="CG180" t="inlineStr">
        <is>
          <t>Valor mais elevado da potência absorvida ou fornecida por uma rede ou combinação de redes energéticas dentro de um país.</t>
        </is>
      </c>
      <c r="CH180" s="2" t="inlineStr">
        <is>
          <t>încărcare maximă|
sarcină maximă</t>
        </is>
      </c>
      <c r="CI180" s="2" t="inlineStr">
        <is>
          <t>3|
3</t>
        </is>
      </c>
      <c r="CJ180" s="2" t="inlineStr">
        <is>
          <t xml:space="preserve">|
</t>
        </is>
      </c>
      <c r="CK180" t="inlineStr">
        <is>
          <t>cea mai mare dintre sarcinile medii care pot apărea într-un interval speciﬁcat de timp</t>
        </is>
      </c>
      <c r="CL180" s="2" t="inlineStr">
        <is>
          <t>špičkové zaťaženie|
špičkový odber</t>
        </is>
      </c>
      <c r="CM180" s="2" t="inlineStr">
        <is>
          <t>3|
3</t>
        </is>
      </c>
      <c r="CN180" s="2" t="inlineStr">
        <is>
          <t xml:space="preserve">preferred|
</t>
        </is>
      </c>
      <c r="CO180" t="inlineStr">
        <is>
          <t>obdobie, keď je spotreba elektrickej energie na vrchole svojho maxima</t>
        </is>
      </c>
      <c r="CP180" s="2" t="inlineStr">
        <is>
          <t>konična obremenitev</t>
        </is>
      </c>
      <c r="CQ180" s="2" t="inlineStr">
        <is>
          <t>3</t>
        </is>
      </c>
      <c r="CR180" s="2" t="inlineStr">
        <is>
          <t/>
        </is>
      </c>
      <c r="CS180" t="inlineStr">
        <is>
          <t>&lt;div&gt;najvišja vrednost moči, porabljena ali oddana v okviru omrežja ali več omrežij znotraj države&lt;br&gt;&lt;/div&gt;</t>
        </is>
      </c>
      <c r="CT180" s="2" t="inlineStr">
        <is>
          <t>höglast</t>
        </is>
      </c>
      <c r="CU180" s="2" t="inlineStr">
        <is>
          <t>3</t>
        </is>
      </c>
      <c r="CV180" s="2" t="inlineStr">
        <is>
          <t/>
        </is>
      </c>
      <c r="CW180" t="inlineStr">
        <is>
          <t>belastning, vid vilken överförd effekt bedöms vara högre än normalt</t>
        </is>
      </c>
    </row>
    <row r="181">
      <c r="A181" s="1" t="str">
        <f>HYPERLINK("https://iate.europa.eu/entry/result/3506608/all", "3506608")</f>
        <v>3506608</v>
      </c>
      <c r="B181" t="inlineStr">
        <is>
          <t>PRODUCTION, TECHNOLOGY AND RESEARCH</t>
        </is>
      </c>
      <c r="C181" t="inlineStr">
        <is>
          <t>PRODUCTION, TECHNOLOGY AND RESEARCH|technology and technical regulations|technology|choice of technology|clean technology|carbon capture and storage</t>
        </is>
      </c>
      <c r="D181" t="inlineStr">
        <is>
          <t>yes</t>
        </is>
      </c>
      <c r="E181" t="inlineStr">
        <is>
          <t/>
        </is>
      </c>
      <c r="F181" t="inlineStr">
        <is>
          <t/>
        </is>
      </c>
      <c r="G181" t="inlineStr">
        <is>
          <t/>
        </is>
      </c>
      <c r="H181" t="inlineStr">
        <is>
          <t/>
        </is>
      </c>
      <c r="I181" t="inlineStr">
        <is>
          <t/>
        </is>
      </c>
      <c r="J181" s="2" t="inlineStr">
        <is>
          <t>geologické úložiště|
úložiště</t>
        </is>
      </c>
      <c r="K181" s="2" t="inlineStr">
        <is>
          <t>3|
3</t>
        </is>
      </c>
      <c r="L181" s="2" t="inlineStr">
        <is>
          <t xml:space="preserve">|
</t>
        </is>
      </c>
      <c r="M181" t="inlineStr">
        <is>
          <t>vymezený prostor uvnitř geologické formace užívaný ke geologickému ukládání CO&lt;sub&gt;2&lt;/sub&gt; a související povrchová a injektážní zařízení</t>
        </is>
      </c>
      <c r="N181" t="inlineStr">
        <is>
          <t/>
        </is>
      </c>
      <c r="O181" t="inlineStr">
        <is>
          <t/>
        </is>
      </c>
      <c r="P181" t="inlineStr">
        <is>
          <t/>
        </is>
      </c>
      <c r="Q181" t="inlineStr">
        <is>
          <t/>
        </is>
      </c>
      <c r="R181" t="inlineStr">
        <is>
          <t/>
        </is>
      </c>
      <c r="S181" t="inlineStr">
        <is>
          <t/>
        </is>
      </c>
      <c r="T181" t="inlineStr">
        <is>
          <t/>
        </is>
      </c>
      <c r="U181" t="inlineStr">
        <is>
          <t/>
        </is>
      </c>
      <c r="V181" s="2" t="inlineStr">
        <is>
          <t>τόπος αποθήκευσης</t>
        </is>
      </c>
      <c r="W181" s="2" t="inlineStr">
        <is>
          <t>2</t>
        </is>
      </c>
      <c r="X181" s="2" t="inlineStr">
        <is>
          <t/>
        </is>
      </c>
      <c r="Y181" t="inlineStr">
        <is>
          <t>μια κατ’ όγκον καθορισμένη περιοχή εντός γεωλογικού σχηματισμού χρησιμοποιούμενη για την αποθήκευση CO2 σε γεωλογικούς σχηματισμούς και οι συναφείς επιφανειακές και εγχυτικές εγκαταστάσεις</t>
        </is>
      </c>
      <c r="Z181" s="2" t="inlineStr">
        <is>
          <t>storage site|
geological storage site|
CO&lt;sub&gt;2&lt;/sub&gt; storage site</t>
        </is>
      </c>
      <c r="AA181" s="2" t="inlineStr">
        <is>
          <t>3|
3|
3</t>
        </is>
      </c>
      <c r="AB181" s="2" t="inlineStr">
        <is>
          <t xml:space="preserve">|
|
</t>
        </is>
      </c>
      <c r="AC181" t="inlineStr">
        <is>
          <t>defined volume area within a geological formation used for the geological storage of CO2 and associated surface and injection facilities</t>
        </is>
      </c>
      <c r="AD181" s="2" t="inlineStr">
        <is>
          <t>emplazamiento de almacenamiento|
emplazamiento de almacenamiento geológico</t>
        </is>
      </c>
      <c r="AE181" s="2" t="inlineStr">
        <is>
          <t>3|
3</t>
        </is>
      </c>
      <c r="AF181" s="2" t="inlineStr">
        <is>
          <t xml:space="preserve">|
</t>
        </is>
      </c>
      <c r="AG181" t="inlineStr">
        <is>
          <t>Zona definida en términos de 
volumen dentro de una formación geológica utilizada para el 
almacenamiento geológico de CO&lt;sub&gt;2&lt;/sub&gt; y las instalaciones de superficie e 
inyección asociadas.</t>
        </is>
      </c>
      <c r="AH181" t="inlineStr">
        <is>
          <t/>
        </is>
      </c>
      <c r="AI181" t="inlineStr">
        <is>
          <t/>
        </is>
      </c>
      <c r="AJ181" t="inlineStr">
        <is>
          <t/>
        </is>
      </c>
      <c r="AK181" t="inlineStr">
        <is>
          <t/>
        </is>
      </c>
      <c r="AL181" s="2" t="inlineStr">
        <is>
          <t>varastointipaikka|
hiilidioksidin varastointipaikka|
geologinen varastointipaikka</t>
        </is>
      </c>
      <c r="AM181" s="2" t="inlineStr">
        <is>
          <t>3|
3|
3</t>
        </is>
      </c>
      <c r="AN181" s="2" t="inlineStr">
        <is>
          <t xml:space="preserve">|
|
</t>
        </is>
      </c>
      <c r="AO181" t="inlineStr">
        <is>
          <t>geologisessa muodostumassa oleva tietty kolmiulotteinen tila, jota käytetään hiilidioksidin varastointiin ja siihen liittyvät maan pinnalla olevat laitokset tai injektointilaitokset</t>
        </is>
      </c>
      <c r="AP181" s="2" t="inlineStr">
        <is>
          <t>site de stockage|
site de stockage géologique</t>
        </is>
      </c>
      <c r="AQ181" s="2" t="inlineStr">
        <is>
          <t>3|
3</t>
        </is>
      </c>
      <c r="AR181" s="2" t="inlineStr">
        <is>
          <t xml:space="preserve">|
</t>
        </is>
      </c>
      <c r="AS181" t="inlineStr">
        <is>
          <t>un volume défini au sein d’une formation géologique, utilisé pour le stockage géologique du CO2, et les installations de surface et d’injection qui y sont associées</t>
        </is>
      </c>
      <c r="AT181" t="inlineStr">
        <is>
          <t/>
        </is>
      </c>
      <c r="AU181" t="inlineStr">
        <is>
          <t/>
        </is>
      </c>
      <c r="AV181" t="inlineStr">
        <is>
          <t/>
        </is>
      </c>
      <c r="AW181" t="inlineStr">
        <is>
          <t/>
        </is>
      </c>
      <c r="AX181" t="inlineStr">
        <is>
          <t/>
        </is>
      </c>
      <c r="AY181" t="inlineStr">
        <is>
          <t/>
        </is>
      </c>
      <c r="AZ181" t="inlineStr">
        <is>
          <t/>
        </is>
      </c>
      <c r="BA181" t="inlineStr">
        <is>
          <t/>
        </is>
      </c>
      <c r="BB181" t="inlineStr">
        <is>
          <t/>
        </is>
      </c>
      <c r="BC181" t="inlineStr">
        <is>
          <t/>
        </is>
      </c>
      <c r="BD181" t="inlineStr">
        <is>
          <t/>
        </is>
      </c>
      <c r="BE181" t="inlineStr">
        <is>
          <t/>
        </is>
      </c>
      <c r="BF181" s="2" t="inlineStr">
        <is>
          <t>sito di stoccaggio|
sito di stoccaggio di CO&lt;sub&gt;2&lt;/sub&gt;|
sito di stoccaggio geologico</t>
        </is>
      </c>
      <c r="BG181" s="2" t="inlineStr">
        <is>
          <t>3|
3|
3</t>
        </is>
      </c>
      <c r="BH181" s="2" t="inlineStr">
        <is>
          <t xml:space="preserve">|
|
</t>
        </is>
      </c>
      <c r="BI181" t="inlineStr">
        <is>
          <t>superficie di volume definita all'interno di una formazione geologica utilizzata ai fini dello stoccaggio geologico di CO&lt;sub&gt;2&lt;/sub&gt; nonché gli impianti di superficie e di iniezione connessi</t>
        </is>
      </c>
      <c r="BJ181" s="2" t="inlineStr">
        <is>
          <t>anglies dioksido geologinė saugykla|
geologinė saugykla|
anglies dioksido saugykla|
CO&lt;sub&gt;2 &lt;/sub&gt;saugykla</t>
        </is>
      </c>
      <c r="BK181" s="2" t="inlineStr">
        <is>
          <t>3|
3|
3|
3</t>
        </is>
      </c>
      <c r="BL181" s="2" t="inlineStr">
        <is>
          <t xml:space="preserve">|
|
|
</t>
        </is>
      </c>
      <c r="BM181" t="inlineStr">
        <is>
          <t>anglies dioksido geologiniam saugojimui naudojama ištirta nustatyto tūrio geologinės formacijos ertmė su paviršiaus ir suleidimo įrenginiais</t>
        </is>
      </c>
      <c r="BN181" t="inlineStr">
        <is>
          <t/>
        </is>
      </c>
      <c r="BO181" t="inlineStr">
        <is>
          <t/>
        </is>
      </c>
      <c r="BP181" t="inlineStr">
        <is>
          <t/>
        </is>
      </c>
      <c r="BQ181" t="inlineStr">
        <is>
          <t/>
        </is>
      </c>
      <c r="BR181" s="2" t="inlineStr">
        <is>
          <t>sit tal-ħżin ġeoloġiku|
sit tal-ħżin</t>
        </is>
      </c>
      <c r="BS181" s="2" t="inlineStr">
        <is>
          <t>3|
3</t>
        </is>
      </c>
      <c r="BT181" s="2" t="inlineStr">
        <is>
          <t xml:space="preserve">|
</t>
        </is>
      </c>
      <c r="BU181" t="inlineStr">
        <is>
          <t>żona ta’ volum definit fi ħdan formazzjoni ġeoloġika użata għall-ħżin ġeoloġiku tas-CO&lt;sub&gt;2&lt;/sub&gt; u l-faċilitajiet assoċjati tal-wiċċ u tal-injezzjoni</t>
        </is>
      </c>
      <c r="BV181" s="2" t="inlineStr">
        <is>
          <t>opslaglocatie</t>
        </is>
      </c>
      <c r="BW181" s="2" t="inlineStr">
        <is>
          <t>3</t>
        </is>
      </c>
      <c r="BX181" s="2" t="inlineStr">
        <is>
          <t/>
        </is>
      </c>
      <c r="BY181" t="inlineStr">
        <is>
          <t>omschreven volumegebied binnen een geologische formatie, dat gebruikt wordt voor de geologische opslag van CO2 en bijbehorende bovengrondse voorzieningen en injectiefaciliteiten</t>
        </is>
      </c>
      <c r="BZ181" s="2" t="inlineStr">
        <is>
          <t>skladowisko|
miejsce składowania geologicznego|
składowisko CO&lt;sub&gt;2&lt;/sub&gt;</t>
        </is>
      </c>
      <c r="CA181" s="2" t="inlineStr">
        <is>
          <t>3|
3|
3</t>
        </is>
      </c>
      <c r="CB181" s="2" t="inlineStr">
        <is>
          <t xml:space="preserve">|
|
</t>
        </is>
      </c>
      <c r="CC181" t="inlineStr">
        <is>
          <t>przestrzeń o określonej pojemności w formacji geologicznej wykorzystywana do geologicznego składowania CO2 oraz powiązana z nią powierzchnia i instalacje zatłaczające</t>
        </is>
      </c>
      <c r="CD181" t="inlineStr">
        <is>
          <t/>
        </is>
      </c>
      <c r="CE181" t="inlineStr">
        <is>
          <t/>
        </is>
      </c>
      <c r="CF181" t="inlineStr">
        <is>
          <t/>
        </is>
      </c>
      <c r="CG181" t="inlineStr">
        <is>
          <t/>
        </is>
      </c>
      <c r="CH181" s="2" t="inlineStr">
        <is>
          <t>sit de stocare geologică|
sit de stocare|
sit de stocare a CO&lt;sub&gt;2&lt;/sub&gt;</t>
        </is>
      </c>
      <c r="CI181" s="2" t="inlineStr">
        <is>
          <t>3|
3|
3</t>
        </is>
      </c>
      <c r="CJ181" s="2" t="inlineStr">
        <is>
          <t xml:space="preserve">|
|
</t>
        </is>
      </c>
      <c r="CK181" t="inlineStr">
        <is>
          <t>o zonă cu volum definit în cadrul unei formațiuni geologice utilizate pentru stocarea geologică a dioxidului de carbon, împreună cu instalațiile asociate de la suprafață și cele de injectare</t>
        </is>
      </c>
      <c r="CL181" s="2" t="inlineStr">
        <is>
          <t>geologické úložisko|
úložisko</t>
        </is>
      </c>
      <c r="CM181" s="2" t="inlineStr">
        <is>
          <t>3|
3</t>
        </is>
      </c>
      <c r="CN181" s="2" t="inlineStr">
        <is>
          <t xml:space="preserve">|
</t>
        </is>
      </c>
      <c r="CO181" t="inlineStr">
        <is>
          <t>vymedzená oblasť geologickej jednotky, v ktorej sa ukladá oxid uhličitý, kde sú vybudované súvisiace povrchové a vtláčacie zariadenia</t>
        </is>
      </c>
      <c r="CP181" s="2" t="inlineStr">
        <is>
          <t>geološko območje shranjevanja|
območje shranjevanja|
območje shranjevanja CO&lt;sub&gt;2&lt;/sub&gt;</t>
        </is>
      </c>
      <c r="CQ181" s="2" t="inlineStr">
        <is>
          <t>3|
3|
3</t>
        </is>
      </c>
      <c r="CR181" s="2" t="inlineStr">
        <is>
          <t xml:space="preserve">|
|
</t>
        </is>
      </c>
      <c r="CS181" t="inlineStr">
        <is>
          <t>volumsko opredeljeno območje znotraj geološke formacije, uporabljeno za geološko shranjevanje CO&lt;sub&gt;2&lt;/sub&gt;, in z njim povezana površina in naprave za vbrizgavanje</t>
        </is>
      </c>
      <c r="CT181" s="2" t="inlineStr">
        <is>
          <t>lagringsplats|
geologisk lagringsplats|
lagringsplats för koldioxid</t>
        </is>
      </c>
      <c r="CU181" s="2" t="inlineStr">
        <is>
          <t>3|
3|
3</t>
        </is>
      </c>
      <c r="CV181" s="2" t="inlineStr">
        <is>
          <t xml:space="preserve">|
|
</t>
        </is>
      </c>
      <c r="CW181" t="inlineStr">
        <is>
          <t>avgränsad volym inom en geologisk formation som används för geologisk lagring av koldioxid och därtill hörande ytanläggningar och injektionsanläggningar</t>
        </is>
      </c>
    </row>
    <row r="182">
      <c r="A182" s="1" t="str">
        <f>HYPERLINK("https://iate.europa.eu/entry/result/787316/all", "787316")</f>
        <v>787316</v>
      </c>
      <c r="B182" t="inlineStr">
        <is>
          <t>ENERGY</t>
        </is>
      </c>
      <c r="C182" t="inlineStr">
        <is>
          <t>ENERGY|oil industry|hydrocarbon|natural gas</t>
        </is>
      </c>
      <c r="D182" t="inlineStr">
        <is>
          <t>yes</t>
        </is>
      </c>
      <c r="E182" t="inlineStr">
        <is>
          <t/>
        </is>
      </c>
      <c r="F182" s="2" t="inlineStr">
        <is>
          <t>втечнен природен газ|
ВПГ|
LNG</t>
        </is>
      </c>
      <c r="G182" s="2" t="inlineStr">
        <is>
          <t>3|
3|
3</t>
        </is>
      </c>
      <c r="H182" s="2" t="inlineStr">
        <is>
          <t xml:space="preserve">|
|
</t>
        </is>
      </c>
      <c r="I182" t="inlineStr">
        <is>
          <t>Газообразно съединение или смес, преминали в течна фаза посредством охлаждане или компресия, напр. втечнен газ, втечнен природен газ, течен кислород, течен амоняк.</t>
        </is>
      </c>
      <c r="J182" s="2" t="inlineStr">
        <is>
          <t>zkapalněný zemní plyn|
kapalný fosilní plyn|
LNG</t>
        </is>
      </c>
      <c r="K182" s="2" t="inlineStr">
        <is>
          <t>3|
3|
3</t>
        </is>
      </c>
      <c r="L182" s="2" t="inlineStr">
        <is>
          <t xml:space="preserve">|
|
</t>
        </is>
      </c>
      <c r="M182" t="inlineStr">
        <is>
          <t/>
        </is>
      </c>
      <c r="N182" s="2" t="inlineStr">
        <is>
          <t>flydende naturgas|
LNG</t>
        </is>
      </c>
      <c r="O182" s="2" t="inlineStr">
        <is>
          <t>4|
4</t>
        </is>
      </c>
      <c r="P182" s="2" t="inlineStr">
        <is>
          <t xml:space="preserve">|
</t>
        </is>
      </c>
      <c r="Q182" t="inlineStr">
        <is>
          <t/>
        </is>
      </c>
      <c r="R182" s="2" t="inlineStr">
        <is>
          <t>Flüssigerdgas|
verflüssigtes Erdgas|
LNG</t>
        </is>
      </c>
      <c r="S182" s="2" t="inlineStr">
        <is>
          <t>3|
3|
3</t>
        </is>
      </c>
      <c r="T182" s="2" t="inlineStr">
        <is>
          <t xml:space="preserve">|
|
</t>
        </is>
      </c>
      <c r="U182" t="inlineStr">
        <is>
          <t>durch Abkühlung auf -164 bis -161 °C (109 K bis 112 K) verflüssigtes Erdgas</t>
        </is>
      </c>
      <c r="V182" s="2" t="inlineStr">
        <is>
          <t>υγροποιημένο ορυκτό αέριο|
ΥΦΑ|
υγροποιημένο φυσικό αέριο</t>
        </is>
      </c>
      <c r="W182" s="2" t="inlineStr">
        <is>
          <t>3|
3|
3</t>
        </is>
      </c>
      <c r="X182" s="2" t="inlineStr">
        <is>
          <t xml:space="preserve">|
|
</t>
        </is>
      </c>
      <c r="Y182" t="inlineStr">
        <is>
          <t>φυσικό αέριο που ψύχεται σε θερμοκρασία –160 &lt;sup&gt;ο&lt;/sup&gt;C, προκειμένου να υγροποιηθεί και με τον τρόπο αυτό διευκολύνεται η μεταφορά του με δεξαμενόπλοια αφού καταλαμβάνει πολύ μικρότερο όγκο για να αποθηκευτεί</t>
        </is>
      </c>
      <c r="Z182" s="2" t="inlineStr">
        <is>
          <t>liquefied natural gas|
liquid natural gas|
NGL|
liquid fossil gas|
LNG|
liquified natural gas|
natural gas liquid</t>
        </is>
      </c>
      <c r="AA182" s="2" t="inlineStr">
        <is>
          <t>3|
1|
1|
3|
3|
1|
1</t>
        </is>
      </c>
      <c r="AB182" s="2" t="inlineStr">
        <is>
          <t xml:space="preserve">|
|
|
|
|
|
</t>
        </is>
      </c>
      <c r="AC182" t="inlineStr">
        <is>
          <t>Natural gas, liquefied by reducing its temperature to minus 160 degrees Celsius at atmospheric pressure, usually to allow for transportation by ship. This process reduces the volume of gas by a factor of 600. When it reaches its destination, it is stored until use, re-gasified, and injected into pipeline systems.</t>
        </is>
      </c>
      <c r="AD182" s="2" t="inlineStr">
        <is>
          <t>GNL|
gas natural licuado|
gas fósil licuado</t>
        </is>
      </c>
      <c r="AE182" s="2" t="inlineStr">
        <is>
          <t>3|
3|
3</t>
        </is>
      </c>
      <c r="AF182" s="2" t="inlineStr">
        <is>
          <t xml:space="preserve">|
|
</t>
        </is>
      </c>
      <c r="AG182" t="inlineStr">
        <is>
          <t>Gas natural que ha sido procesado para ser transportado en forma líquida, enfriándolo a una temperatura aproximada de -160ºC a presión atmosférica.</t>
        </is>
      </c>
      <c r="AH182" s="2" t="inlineStr">
        <is>
          <t>veeldatud maagaas|
LNG</t>
        </is>
      </c>
      <c r="AI182" s="2" t="inlineStr">
        <is>
          <t>3|
2</t>
        </is>
      </c>
      <c r="AJ182" s="2" t="inlineStr">
        <is>
          <t xml:space="preserve">|
</t>
        </is>
      </c>
      <c r="AK182" t="inlineStr">
        <is>
          <t>maagaas (valdavalt metaan (CH&lt;sub&gt;4&lt;/sub&gt;)), mis on jahutatud kuni veeldumistemperatuurini &lt;i&gt;–&lt;/i&gt;162 
&lt;sup&gt;o&lt;/sup&gt;C</t>
        </is>
      </c>
      <c r="AL182" s="2" t="inlineStr">
        <is>
          <t>nesteytetty maakaasu|
nestemäinen fossiilinen kaasu|
LNG</t>
        </is>
      </c>
      <c r="AM182" s="2" t="inlineStr">
        <is>
          <t>3|
3|
3</t>
        </is>
      </c>
      <c r="AN182" s="2" t="inlineStr">
        <is>
          <t xml:space="preserve">|
|
</t>
        </is>
      </c>
      <c r="AO182" t="inlineStr">
        <is>
          <t>"maakaasusta jäähdyttämällä (160
&lt;sup&gt;o&lt;/sup&gt; C) valmistettu neste"</t>
        </is>
      </c>
      <c r="AP182" s="2" t="inlineStr">
        <is>
          <t>gaz naturel liquéfié|
GNL</t>
        </is>
      </c>
      <c r="AQ182" s="2" t="inlineStr">
        <is>
          <t>3|
3</t>
        </is>
      </c>
      <c r="AR182" s="2" t="inlineStr">
        <is>
          <t xml:space="preserve">|
</t>
        </is>
      </c>
      <c r="AS182" t="inlineStr">
        <is>
          <t>gaz naturel (composé essentiellement de méthane) condensé par cryogénie (environ -161 °C), ce qui donne un liquide clair, transparent, inodore, non corrosif et non toxique, environ deux fois plus léger que l'eau</t>
        </is>
      </c>
      <c r="AT182" s="2" t="inlineStr">
        <is>
          <t>GNL|
gás nádúrtha leachtaithe</t>
        </is>
      </c>
      <c r="AU182" s="2" t="inlineStr">
        <is>
          <t>3|
3</t>
        </is>
      </c>
      <c r="AV182" s="2" t="inlineStr">
        <is>
          <t xml:space="preserve">|
</t>
        </is>
      </c>
      <c r="AW182" t="inlineStr">
        <is>
          <t/>
        </is>
      </c>
      <c r="AX182" s="2" t="inlineStr">
        <is>
          <t>ukapljeni prirodni plin|
UPP|
ukapljeni fosilni plin</t>
        </is>
      </c>
      <c r="AY182" s="2" t="inlineStr">
        <is>
          <t>3|
3|
3</t>
        </is>
      </c>
      <c r="AZ182" s="2" t="inlineStr">
        <is>
          <t xml:space="preserve">|
|
</t>
        </is>
      </c>
      <c r="BA182" t="inlineStr">
        <is>
          <t>plin pod velikim pritiskom i rashlađen na vrlo niske temperature tako da poprima tekuće agregatno stanje</t>
        </is>
      </c>
      <c r="BB182" s="2" t="inlineStr">
        <is>
          <t>LNG|
cseppfolyósított földgáz</t>
        </is>
      </c>
      <c r="BC182" s="2" t="inlineStr">
        <is>
          <t>4|
4</t>
        </is>
      </c>
      <c r="BD182" s="2" t="inlineStr">
        <is>
          <t xml:space="preserve">|
</t>
        </is>
      </c>
      <c r="BE182" t="inlineStr">
        <is>
          <t>Sűrített állapotban, cseppfolyósítva szállított földgáz, amelyet mínusz 161 fokra hűtenek, és ilyen állapotban töltik azt a tankhajókba. A célállomásokon ismét felmelegítik és ezután töltik a gázt az azt továbbküldő terminálokba.</t>
        </is>
      </c>
      <c r="BF182" s="2" t="inlineStr">
        <is>
          <t>GNL|
gas naturale liquefatto</t>
        </is>
      </c>
      <c r="BG182" s="2" t="inlineStr">
        <is>
          <t>4|
4</t>
        </is>
      </c>
      <c r="BH182" s="2" t="inlineStr">
        <is>
          <t xml:space="preserve">|
</t>
        </is>
      </c>
      <c r="BI182" t="inlineStr">
        <is>
          <t>I gas liquidi, denominati più correttamente gas liquefatti, sono miscele di idrocarburi (propano, butano ecc.) facilmente liquefacibili alla temperatura ambiente, mediante compressione a poche atmosfere. Si conservano come liquidi in bombole e ritornano allo stato gassoso non appena si espandono alla pressione atmosferica ordinaria, sfuggendo dalla bombola. I gas liquidi sono messi in commercio, per gli usi domestici o per l'industria, con vari nomi: GPL, gas di petrolio liquefatto, o GNL, gas naturale liquefatto.</t>
        </is>
      </c>
      <c r="BJ182" s="2" t="inlineStr">
        <is>
          <t>LNG|
suskystintos gamtinės dujos|
SGD</t>
        </is>
      </c>
      <c r="BK182" s="2" t="inlineStr">
        <is>
          <t>2|
3|
3</t>
        </is>
      </c>
      <c r="BL182" s="2" t="inlineStr">
        <is>
          <t xml:space="preserve">|
|
</t>
        </is>
      </c>
      <c r="BM182" t="inlineStr">
        <is>
          <t>bespalvės bekvapės gamtinės dujos, atšaldytos iki -162ºC, laikomos ir transportuojamos skystu pavidalu slėgyje, artimam atmosferiniam</t>
        </is>
      </c>
      <c r="BN182" s="2" t="inlineStr">
        <is>
          <t>&lt;i&gt;LNG&lt;/i&gt;|
sašķidrināta dabasgāze</t>
        </is>
      </c>
      <c r="BO182" s="2" t="inlineStr">
        <is>
          <t>3|
3</t>
        </is>
      </c>
      <c r="BP182" s="2" t="inlineStr">
        <is>
          <t xml:space="preserve">|
</t>
        </is>
      </c>
      <c r="BQ182" t="inlineStr">
        <is>
          <t>dabasgāze sašķidrinātā formā ar blīvumu no 420 līdz 490 kg/m
&lt;sup&gt;3&lt;/sup&gt;</t>
        </is>
      </c>
      <c r="BR182" s="2" t="inlineStr">
        <is>
          <t>gass naturali likwifikat|
LNG</t>
        </is>
      </c>
      <c r="BS182" s="2" t="inlineStr">
        <is>
          <t>3|
3</t>
        </is>
      </c>
      <c r="BT182" s="2" t="inlineStr">
        <is>
          <t xml:space="preserve">|
</t>
        </is>
      </c>
      <c r="BU182" t="inlineStr">
        <is>
          <t>gass naturali (prinċipalment metan) li ssawwar f'likwidu billi tnaqqsitlu t-temperatura għal -162 Celsius taħt il-pressjoni tal-atmosfera</t>
        </is>
      </c>
      <c r="BV182" s="2" t="inlineStr">
        <is>
          <t>lng|
vloeibaar aardgas</t>
        </is>
      </c>
      <c r="BW182" s="2" t="inlineStr">
        <is>
          <t>3|
3</t>
        </is>
      </c>
      <c r="BX182" s="2" t="inlineStr">
        <is>
          <t xml:space="preserve">|
</t>
        </is>
      </c>
      <c r="BY182" t="inlineStr">
        <is>
          <t/>
        </is>
      </c>
      <c r="BZ182" s="2" t="inlineStr">
        <is>
          <t>LNG|
skroplony gaz ziemny</t>
        </is>
      </c>
      <c r="CA182" s="2" t="inlineStr">
        <is>
          <t>3|
3</t>
        </is>
      </c>
      <c r="CB182" s="2" t="inlineStr">
        <is>
          <t xml:space="preserve">|
</t>
        </is>
      </c>
      <c r="CC182" t="inlineStr">
        <is>
          <t>paliwo produkowane z gazu ziemnego poprzez usunięcie zanieczyszczeń i cięższych węglowodorów, a następnie skroplenie go w ciśnieniu atmosferycznym poprzez odpowiednie schłodzenie do temperatury -160°C</t>
        </is>
      </c>
      <c r="CD182" s="2" t="inlineStr">
        <is>
          <t>gás natural liquefeito|
GNL</t>
        </is>
      </c>
      <c r="CE182" s="2" t="inlineStr">
        <is>
          <t>3|
3</t>
        </is>
      </c>
      <c r="CF182" s="2" t="inlineStr">
        <is>
          <t xml:space="preserve">|
</t>
        </is>
      </c>
      <c r="CG182" t="inlineStr">
        <is>
          <t>Gás natural constituído principalmente por metano e etano reduzido ao estado líquido pelo abaixamento da sua temperatura.</t>
        </is>
      </c>
      <c r="CH182" s="2" t="inlineStr">
        <is>
          <t>GNL|
gaz natural lichefiat</t>
        </is>
      </c>
      <c r="CI182" s="2" t="inlineStr">
        <is>
          <t>3|
4</t>
        </is>
      </c>
      <c r="CJ182" s="2" t="inlineStr">
        <is>
          <t xml:space="preserve">|
</t>
        </is>
      </c>
      <c r="CK182" t="inlineStr">
        <is>
          <t>Gazul natural care, în urma unor procese specifice, este adus în stare lichidă și stocat în recipiente speciale.</t>
        </is>
      </c>
      <c r="CL182" s="2" t="inlineStr">
        <is>
          <t>LNG|
skvapalnený zemný plyn</t>
        </is>
      </c>
      <c r="CM182" s="2" t="inlineStr">
        <is>
          <t>3|
3</t>
        </is>
      </c>
      <c r="CN182" s="2" t="inlineStr">
        <is>
          <t xml:space="preserve">|
</t>
        </is>
      </c>
      <c r="CO182" t="inlineStr">
        <is>
          <t/>
        </is>
      </c>
      <c r="CP182" s="2" t="inlineStr">
        <is>
          <t>UZP|
utekočinjeni zemeljski plin</t>
        </is>
      </c>
      <c r="CQ182" s="2" t="inlineStr">
        <is>
          <t>3|
3</t>
        </is>
      </c>
      <c r="CR182" s="2" t="inlineStr">
        <is>
          <t xml:space="preserve">|
</t>
        </is>
      </c>
      <c r="CS182" t="inlineStr">
        <is>
          <t>UZP (angleško LNG - 
&lt;i&gt;liquefied natural gas&lt;/i&gt;) - zemeljski plin v tekočem stanju. Gre za brezbarvno tekočino, ki nastane z utekočinjenjem zemeljskega plina s pomočjo ohlajanja na –161 
&lt;sup&gt;o&lt;/sup&gt;C (111.55 K). UZP je tekočina blizu vrelišča z gostoto, ki je približno 600-krat večja od tiste, ki bi jo plin imel pri atmosferskem tlaku in normalni temperaturi (približno 0,45 t/m
&lt;sup&gt;3&lt;/sup&gt;proti približno 0,75 kg/Sm
&lt;sup&gt;3&lt;/sup&gt;, kar pomeni, da tona UZP ustreza približno 1.330 Sm
&lt;sup&gt;3&lt;/sup&gt; zemeljskega plina).</t>
        </is>
      </c>
      <c r="CT182" s="2" t="inlineStr">
        <is>
          <t>flytande naturgas|
kondenserad naturgas|
LNG</t>
        </is>
      </c>
      <c r="CU182" s="2" t="inlineStr">
        <is>
          <t>3|
3|
3</t>
        </is>
      </c>
      <c r="CV182" s="2" t="inlineStr">
        <is>
          <t xml:space="preserve">preferred|
|
</t>
        </is>
      </c>
      <c r="CW182" t="inlineStr">
        <is>
          <t>till vätska kondenserad naturgas</t>
        </is>
      </c>
    </row>
    <row r="183">
      <c r="A183" s="1" t="str">
        <f>HYPERLINK("https://iate.europa.eu/entry/result/1427063/all", "1427063")</f>
        <v>1427063</v>
      </c>
      <c r="B183" t="inlineStr">
        <is>
          <t>INDUSTRY</t>
        </is>
      </c>
      <c r="C183" t="inlineStr">
        <is>
          <t>INDUSTRY|mechanical engineering</t>
        </is>
      </c>
      <c r="D183" t="inlineStr">
        <is>
          <t>no</t>
        </is>
      </c>
      <c r="E183" t="inlineStr">
        <is>
          <t/>
        </is>
      </c>
      <c r="F183" t="inlineStr">
        <is>
          <t/>
        </is>
      </c>
      <c r="G183" t="inlineStr">
        <is>
          <t/>
        </is>
      </c>
      <c r="H183" t="inlineStr">
        <is>
          <t/>
        </is>
      </c>
      <c r="I183" t="inlineStr">
        <is>
          <t/>
        </is>
      </c>
      <c r="J183" t="inlineStr">
        <is>
          <t/>
        </is>
      </c>
      <c r="K183" t="inlineStr">
        <is>
          <t/>
        </is>
      </c>
      <c r="L183" t="inlineStr">
        <is>
          <t/>
        </is>
      </c>
      <c r="M183" t="inlineStr">
        <is>
          <t/>
        </is>
      </c>
      <c r="N183" s="2" t="inlineStr">
        <is>
          <t>røggaskedel</t>
        </is>
      </c>
      <c r="O183" s="2" t="inlineStr">
        <is>
          <t>3</t>
        </is>
      </c>
      <c r="P183" s="2" t="inlineStr">
        <is>
          <t/>
        </is>
      </c>
      <c r="Q183" t="inlineStr">
        <is>
          <t/>
        </is>
      </c>
      <c r="R183" s="2" t="inlineStr">
        <is>
          <t>Abgaskessel</t>
        </is>
      </c>
      <c r="S183" s="2" t="inlineStr">
        <is>
          <t>3</t>
        </is>
      </c>
      <c r="T183" s="2" t="inlineStr">
        <is>
          <t/>
        </is>
      </c>
      <c r="U183" t="inlineStr">
        <is>
          <t/>
        </is>
      </c>
      <c r="V183" s="2" t="inlineStr">
        <is>
          <t>ατμολέβητας καύσεως απαερίων</t>
        </is>
      </c>
      <c r="W183" s="2" t="inlineStr">
        <is>
          <t>3</t>
        </is>
      </c>
      <c r="X183" s="2" t="inlineStr">
        <is>
          <t/>
        </is>
      </c>
      <c r="Y183" t="inlineStr">
        <is>
          <t/>
        </is>
      </c>
      <c r="Z183" s="2" t="inlineStr">
        <is>
          <t>waste heat boiler|
flue gas boiler</t>
        </is>
      </c>
      <c r="AA183" s="2" t="inlineStr">
        <is>
          <t>3|
3</t>
        </is>
      </c>
      <c r="AB183" s="2" t="inlineStr">
        <is>
          <t xml:space="preserve">|
</t>
        </is>
      </c>
      <c r="AC183" t="inlineStr">
        <is>
          <t>steam or water boiler utilizing heat from flue gas, may be provided with burner or catalyst for burnout of flue gas from an incinerator; cf. after-burner</t>
        </is>
      </c>
      <c r="AD183" t="inlineStr">
        <is>
          <t/>
        </is>
      </c>
      <c r="AE183" t="inlineStr">
        <is>
          <t/>
        </is>
      </c>
      <c r="AF183" t="inlineStr">
        <is>
          <t/>
        </is>
      </c>
      <c r="AG183" t="inlineStr">
        <is>
          <t/>
        </is>
      </c>
      <c r="AH183" t="inlineStr">
        <is>
          <t/>
        </is>
      </c>
      <c r="AI183" t="inlineStr">
        <is>
          <t/>
        </is>
      </c>
      <c r="AJ183" t="inlineStr">
        <is>
          <t/>
        </is>
      </c>
      <c r="AK183" t="inlineStr">
        <is>
          <t/>
        </is>
      </c>
      <c r="AL183" s="2" t="inlineStr">
        <is>
          <t>pakokaasukattila|
jätelämpökattila</t>
        </is>
      </c>
      <c r="AM183" s="2" t="inlineStr">
        <is>
          <t>3|
3</t>
        </is>
      </c>
      <c r="AN183" s="2" t="inlineStr">
        <is>
          <t xml:space="preserve">|
</t>
        </is>
      </c>
      <c r="AO183" t="inlineStr">
        <is>
          <t/>
        </is>
      </c>
      <c r="AP183" s="2" t="inlineStr">
        <is>
          <t>chaudière de récupération|
chaudière de récupération de chaleur</t>
        </is>
      </c>
      <c r="AQ183" s="2" t="inlineStr">
        <is>
          <t>3|
3</t>
        </is>
      </c>
      <c r="AR183" s="2" t="inlineStr">
        <is>
          <t xml:space="preserve">|
</t>
        </is>
      </c>
      <c r="AS183" t="inlineStr">
        <is>
          <t>chaudière à vapeur ou à eau utilisant la chaleur produite par un gaz de cheminée</t>
        </is>
      </c>
      <c r="AT183" t="inlineStr">
        <is>
          <t/>
        </is>
      </c>
      <c r="AU183" t="inlineStr">
        <is>
          <t/>
        </is>
      </c>
      <c r="AV183" t="inlineStr">
        <is>
          <t/>
        </is>
      </c>
      <c r="AW183" t="inlineStr">
        <is>
          <t/>
        </is>
      </c>
      <c r="AX183" t="inlineStr">
        <is>
          <t/>
        </is>
      </c>
      <c r="AY183" t="inlineStr">
        <is>
          <t/>
        </is>
      </c>
      <c r="AZ183" t="inlineStr">
        <is>
          <t/>
        </is>
      </c>
      <c r="BA183" t="inlineStr">
        <is>
          <t/>
        </is>
      </c>
      <c r="BB183" t="inlineStr">
        <is>
          <t/>
        </is>
      </c>
      <c r="BC183" t="inlineStr">
        <is>
          <t/>
        </is>
      </c>
      <c r="BD183" t="inlineStr">
        <is>
          <t/>
        </is>
      </c>
      <c r="BE183" t="inlineStr">
        <is>
          <t/>
        </is>
      </c>
      <c r="BF183" s="2" t="inlineStr">
        <is>
          <t>caldaia alimentata a gas di camino</t>
        </is>
      </c>
      <c r="BG183" s="2" t="inlineStr">
        <is>
          <t>3</t>
        </is>
      </c>
      <c r="BH183" s="2" t="inlineStr">
        <is>
          <t/>
        </is>
      </c>
      <c r="BI183" t="inlineStr">
        <is>
          <t/>
        </is>
      </c>
      <c r="BJ183" t="inlineStr">
        <is>
          <t/>
        </is>
      </c>
      <c r="BK183" t="inlineStr">
        <is>
          <t/>
        </is>
      </c>
      <c r="BL183" t="inlineStr">
        <is>
          <t/>
        </is>
      </c>
      <c r="BM183" t="inlineStr">
        <is>
          <t/>
        </is>
      </c>
      <c r="BN183" s="2" t="inlineStr">
        <is>
          <t>utilizācijas katls</t>
        </is>
      </c>
      <c r="BO183" s="2" t="inlineStr">
        <is>
          <t>3</t>
        </is>
      </c>
      <c r="BP183" s="2" t="inlineStr">
        <is>
          <t/>
        </is>
      </c>
      <c r="BQ183" t="inlineStr">
        <is>
          <t>katls, kurā kā siltuma avotu izmanto karsto gāzi vai citu siltumnesēju, kas rodas tehnoloģiskajā procesā</t>
        </is>
      </c>
      <c r="BR183" t="inlineStr">
        <is>
          <t/>
        </is>
      </c>
      <c r="BS183" t="inlineStr">
        <is>
          <t/>
        </is>
      </c>
      <c r="BT183" t="inlineStr">
        <is>
          <t/>
        </is>
      </c>
      <c r="BU183" t="inlineStr">
        <is>
          <t/>
        </is>
      </c>
      <c r="BV183" s="2" t="inlineStr">
        <is>
          <t>rookgasgenerator|
afgasketel|
rookgascondensor</t>
        </is>
      </c>
      <c r="BW183" s="2" t="inlineStr">
        <is>
          <t>3|
3|
3</t>
        </is>
      </c>
      <c r="BX183" s="2" t="inlineStr">
        <is>
          <t xml:space="preserve">|
|
</t>
        </is>
      </c>
      <c r="BY183" t="inlineStr">
        <is>
          <t/>
        </is>
      </c>
      <c r="BZ183" t="inlineStr">
        <is>
          <t/>
        </is>
      </c>
      <c r="CA183" t="inlineStr">
        <is>
          <t/>
        </is>
      </c>
      <c r="CB183" t="inlineStr">
        <is>
          <t/>
        </is>
      </c>
      <c r="CC183" t="inlineStr">
        <is>
          <t/>
        </is>
      </c>
      <c r="CD183" s="2" t="inlineStr">
        <is>
          <t>caldeira de recuperação (de calor)</t>
        </is>
      </c>
      <c r="CE183" s="2" t="inlineStr">
        <is>
          <t>3</t>
        </is>
      </c>
      <c r="CF183" s="2" t="inlineStr">
        <is>
          <t/>
        </is>
      </c>
      <c r="CG183" t="inlineStr">
        <is>
          <t/>
        </is>
      </c>
      <c r="CH183" t="inlineStr">
        <is>
          <t/>
        </is>
      </c>
      <c r="CI183" t="inlineStr">
        <is>
          <t/>
        </is>
      </c>
      <c r="CJ183" t="inlineStr">
        <is>
          <t/>
        </is>
      </c>
      <c r="CK183" t="inlineStr">
        <is>
          <t/>
        </is>
      </c>
      <c r="CL183" t="inlineStr">
        <is>
          <t/>
        </is>
      </c>
      <c r="CM183" t="inlineStr">
        <is>
          <t/>
        </is>
      </c>
      <c r="CN183" t="inlineStr">
        <is>
          <t/>
        </is>
      </c>
      <c r="CO183" t="inlineStr">
        <is>
          <t/>
        </is>
      </c>
      <c r="CP183" t="inlineStr">
        <is>
          <t/>
        </is>
      </c>
      <c r="CQ183" t="inlineStr">
        <is>
          <t/>
        </is>
      </c>
      <c r="CR183" t="inlineStr">
        <is>
          <t/>
        </is>
      </c>
      <c r="CS183" t="inlineStr">
        <is>
          <t/>
        </is>
      </c>
      <c r="CT183" s="2" t="inlineStr">
        <is>
          <t>avgaspanna</t>
        </is>
      </c>
      <c r="CU183" s="2" t="inlineStr">
        <is>
          <t>3</t>
        </is>
      </c>
      <c r="CV183" s="2" t="inlineStr">
        <is>
          <t/>
        </is>
      </c>
      <c r="CW183" t="inlineStr">
        <is>
          <t>ång-eller vattenpanna för tillvaratagande av värme ur rökgas, eventuellt försedd med brännare eller katalysator för utbränning av rökgas från förbränningsugn</t>
        </is>
      </c>
    </row>
    <row r="184">
      <c r="A184" s="1" t="str">
        <f>HYPERLINK("https://iate.europa.eu/entry/result/1427152/all", "1427152")</f>
        <v>1427152</v>
      </c>
      <c r="B184" t="inlineStr">
        <is>
          <t>ENVIRONMENT</t>
        </is>
      </c>
      <c r="C184" t="inlineStr">
        <is>
          <t>ENVIRONMENT|environmental policy|waste management;ENVIRONMENT|environmental policy|waste management|waste disposal|waste incineration</t>
        </is>
      </c>
      <c r="D184" t="inlineStr">
        <is>
          <t>yes</t>
        </is>
      </c>
      <c r="E184" t="inlineStr">
        <is>
          <t/>
        </is>
      </c>
      <c r="F184" s="2" t="inlineStr">
        <is>
          <t>инсталация за изгаряне</t>
        </is>
      </c>
      <c r="G184" s="2" t="inlineStr">
        <is>
          <t>3</t>
        </is>
      </c>
      <c r="H184" s="2" t="inlineStr">
        <is>
          <t/>
        </is>
      </c>
      <c r="I184" t="inlineStr">
        <is>
          <t>инсталация за изгаряне на отпадъци [ &lt;a href="https://iate.europa.eu/entry/result/129370/all" target="_blank"&gt;129370&lt;/a&gt; ] съгласно член 3 параграф 40 от Директива 2010/75/ЕС или инсталация за съвместно изгаряне на отпадъци [ &lt;a href="https://iate.europa.eu/entry/result/2246207/all" target="_blank"&gt;2246207&lt;/a&gt; ] съгласно член 3 параграф 41 от Директива 2010/75/ЕС</t>
        </is>
      </c>
      <c r="J184" s="2" t="inlineStr">
        <is>
          <t>spalovna|
spalovací zařízení</t>
        </is>
      </c>
      <c r="K184" s="2" t="inlineStr">
        <is>
          <t>3|
3</t>
        </is>
      </c>
      <c r="L184" s="2" t="inlineStr">
        <is>
          <t xml:space="preserve">|
</t>
        </is>
      </c>
      <c r="M184" t="inlineStr">
        <is>
          <t>&lt;i&gt;zařízení na spalování odpadu&lt;/i&gt; [&lt;a href="https://iate.europa.eu/entry/result/129370/all" target="_blank"&gt;129370&lt;/a&gt;] definované v čl. 3 bodě 40 směrnice 2010/75/EU, nebo 
&lt;i&gt;zařízení na spoluspalování odpadu &lt;/i&gt; definované v čl. 3 bodě 41 směrnice 2010/75/EU</t>
        </is>
      </c>
      <c r="N184" s="2" t="inlineStr">
        <is>
          <t>forbrændingsanlæg</t>
        </is>
      </c>
      <c r="O184" s="2" t="inlineStr">
        <is>
          <t>3</t>
        </is>
      </c>
      <c r="P184" s="2" t="inlineStr">
        <is>
          <t/>
        </is>
      </c>
      <c r="Q184" t="inlineStr">
        <is>
          <t>enten et affaldsforbrændingsanlæg som defineret i artikel 3, nr. 40), i direktiv 2010/75/EU eller et affaldsmedforbrændingsanlæg som defineret i artikel 3, nr. 41), i direktiv 2010/75/EU</t>
        </is>
      </c>
      <c r="R184" s="2" t="inlineStr">
        <is>
          <t>Verbrennungsanlage</t>
        </is>
      </c>
      <c r="S184" s="2" t="inlineStr">
        <is>
          <t>3</t>
        </is>
      </c>
      <c r="T184" s="2" t="inlineStr">
        <is>
          <t/>
        </is>
      </c>
      <c r="U184" t="inlineStr">
        <is>
          <t/>
        </is>
      </c>
      <c r="V184" s="2" t="inlineStr">
        <is>
          <t>μονάδα αποτέφρωσης</t>
        </is>
      </c>
      <c r="W184" s="2" t="inlineStr">
        <is>
          <t>3</t>
        </is>
      </c>
      <c r="X184" s="2" t="inlineStr">
        <is>
          <t/>
        </is>
      </c>
      <c r="Y184" t="inlineStr">
        <is>
          <t>&lt;div&gt;
 είτε μονάδα αποτέφρωσηςαποβλήτων, όπως ορίζεται στο άρθρο 3 παράγραφος 40 της οδηγίας 2010/75/ΕΕ, είτε μονάδα συναποτέφρωσης αποβλήτων, όπως ορίζεται στο άρθρο 3 παράγραφος 41 της οδηγίας 2010/75/ΕΕ &lt;/div&gt;</t>
        </is>
      </c>
      <c r="Z184" s="2" t="inlineStr">
        <is>
          <t>refuse incinerator plant|
refuse incineration plant|
incinerator|
incineration plant|
incineration facility</t>
        </is>
      </c>
      <c r="AA184" s="2" t="inlineStr">
        <is>
          <t>1|
1|
1|
3|
0</t>
        </is>
      </c>
      <c r="AB184" s="2" t="inlineStr">
        <is>
          <t xml:space="preserve">|
|
|
preferred|
</t>
        </is>
      </c>
      <c r="AC184" t="inlineStr">
        <is>
          <t>either a &lt;a href="https://iate.europa.eu/entry/result/129370/en" target="_blank"&gt;waste incineration plant&lt;/a&gt; as defined in Article 3(40) of Directive 2010/75/EU or a&lt;a href="https://iate.europa.eu/entry/result/2246207/en" target="_blank"&gt; waste co-incineration plant &lt;/a&gt;as defined in Article 3(41) of Directive 2010/75/EU</t>
        </is>
      </c>
      <c r="AD184" s="2" t="inlineStr">
        <is>
          <t>instalación de incineración</t>
        </is>
      </c>
      <c r="AE184" s="2" t="inlineStr">
        <is>
          <t>3</t>
        </is>
      </c>
      <c r="AF184" s="2" t="inlineStr">
        <is>
          <t/>
        </is>
      </c>
      <c r="AG184" t="inlineStr">
        <is>
          <t>Una instalación de incineración de residuos [ &lt;a href="https://iate.europa.eu/entry/result/129370/all" target="_blank"&gt;129370&lt;/a&gt; ] como se define en el artículo 3, apartado 40, de la Directiva 2010/75/UE, o una instalación de coincineración de residuos [ &lt;a href="https://iate.europa.eu/entry/result/2246207/all" target="_blank"&gt;2246207&lt;/a&gt; ] como se define en el artículo 3, apartado 41, de la misma Directiva.</t>
        </is>
      </c>
      <c r="AH184" s="2" t="inlineStr">
        <is>
          <t>põletusrajatis</t>
        </is>
      </c>
      <c r="AI184" s="2" t="inlineStr">
        <is>
          <t>3</t>
        </is>
      </c>
      <c r="AJ184" s="2" t="inlineStr">
        <is>
          <t/>
        </is>
      </c>
      <c r="AK184" t="inlineStr">
        <is>
          <t>kas jäätmepõletustehas [ &lt;a href="https://iate.europa.eu/entry/result/129370/all" target="_blank"&gt;129370&lt;/a&gt; ] nagu see on defineeritud direktiivi 2010/75/EL artikli 3 lõikes 40 või jäätmekoospõletustehas [ &lt;a href="https://iate.europa.eu/entry/result/2246207/all" target="_blank"&gt;2246207&lt;/a&gt; ] nagu see on defineeritud direktiivi 2010/75/EL artikli 3 lõikes 4</t>
        </is>
      </c>
      <c r="AL184" s="2" t="inlineStr">
        <is>
          <t>polttolaitos</t>
        </is>
      </c>
      <c r="AM184" s="2" t="inlineStr">
        <is>
          <t>3</t>
        </is>
      </c>
      <c r="AN184" s="2" t="inlineStr">
        <is>
          <t/>
        </is>
      </c>
      <c r="AO184" t="inlineStr">
        <is>
          <t>direktiivin 2010/75/EU 3 artiklan 40 kohdassa määritelty jätteenpolttolaitos tai saman direktiivin 3 artiklan 41 kohdassa määritelty jätettä käyttävä rinnakkaispolttolaitos</t>
        </is>
      </c>
      <c r="AP184" s="2" t="inlineStr">
        <is>
          <t>installation d'incinération|
unité d'incinération|
usine d'incinération</t>
        </is>
      </c>
      <c r="AQ184" s="2" t="inlineStr">
        <is>
          <t>3|
3|
3</t>
        </is>
      </c>
      <c r="AR184" s="2" t="inlineStr">
        <is>
          <t xml:space="preserve">|
|
</t>
        </is>
      </c>
      <c r="AS184" t="inlineStr">
        <is>
          <t>tout équipement ou unité technique fixe ou mobile destiné spécifiquement au traitement thermique de déchets, avec ou sans récupération de la chaleur produite par la combustion</t>
        </is>
      </c>
      <c r="AT184" s="2" t="inlineStr">
        <is>
          <t>gléasra loiscthe|
gléasra loiscthe dramhaíola</t>
        </is>
      </c>
      <c r="AU184" s="2" t="inlineStr">
        <is>
          <t>3|
3</t>
        </is>
      </c>
      <c r="AV184" s="2" t="inlineStr">
        <is>
          <t xml:space="preserve">|
</t>
        </is>
      </c>
      <c r="AW184" t="inlineStr">
        <is>
          <t/>
        </is>
      </c>
      <c r="AX184" s="2" t="inlineStr">
        <is>
          <t>postrojenje za spaljivanje</t>
        </is>
      </c>
      <c r="AY184" s="2" t="inlineStr">
        <is>
          <t>3</t>
        </is>
      </c>
      <c r="AZ184" s="2" t="inlineStr">
        <is>
          <t/>
        </is>
      </c>
      <c r="BA184" t="inlineStr">
        <is>
          <t/>
        </is>
      </c>
      <c r="BB184" s="2" t="inlineStr">
        <is>
          <t>égetőmű</t>
        </is>
      </c>
      <c r="BC184" s="2" t="inlineStr">
        <is>
          <t>4</t>
        </is>
      </c>
      <c r="BD184" s="2" t="inlineStr">
        <is>
          <t/>
        </is>
      </c>
      <c r="BE184" t="inlineStr">
        <is>
          <t>átfogó fogalom a hulladékégető mű [ &lt;a href="/entry/result/129370/all" id="ENTRY_TO_ENTRY_CONVERTER" target="_blank"&gt;IATE:129370&lt;/a&gt; ] és a hulladék-együttégető mű [ &lt;a href="/entry/result/2246207/all" id="ENTRY_TO_ENTRY_CONVERTER" target="_blank"&gt;IATE:2246207&lt;/a&gt; ] valamelyikének vagy együttesének megnevezésére</t>
        </is>
      </c>
      <c r="BF184" s="2" t="inlineStr">
        <is>
          <t>impianto di incenerimento</t>
        </is>
      </c>
      <c r="BG184" s="2" t="inlineStr">
        <is>
          <t>3</t>
        </is>
      </c>
      <c r="BH184" s="2" t="inlineStr">
        <is>
          <t/>
        </is>
      </c>
      <c r="BI184" t="inlineStr">
        <is>
          <t>nel quadro delle migliori tecniche disponibili in materia di incenerimento dei rifiuti, qualunque impianto di incenerimento dei rifiuti o di coincenerimento dei rifiuti definiti nella direttiva 2010/75/UE</t>
        </is>
      </c>
      <c r="BJ184" s="2" t="inlineStr">
        <is>
          <t>deginimo įrenginys</t>
        </is>
      </c>
      <c r="BK184" s="2" t="inlineStr">
        <is>
          <t>3</t>
        </is>
      </c>
      <c r="BL184" s="2" t="inlineStr">
        <is>
          <t/>
        </is>
      </c>
      <c r="BM184" t="inlineStr">
        <is>
          <t>atliekų deginimo įrenginys arba bendro atliekų deginimo įrenginys, apibrėžti Direktyvoje 2010/75/ES</t>
        </is>
      </c>
      <c r="BN184" s="2" t="inlineStr">
        <is>
          <t>incinerācijas stacija</t>
        </is>
      </c>
      <c r="BO184" s="2" t="inlineStr">
        <is>
          <t>3</t>
        </is>
      </c>
      <c r="BP184" s="2" t="inlineStr">
        <is>
          <t/>
        </is>
      </c>
      <c r="BQ184" t="inlineStr">
        <is>
          <t/>
        </is>
      </c>
      <c r="BR184" s="2" t="inlineStr">
        <is>
          <t>faċilità tal-inċinerazzjoni|
impjant tal-inċinerazzjoni</t>
        </is>
      </c>
      <c r="BS184" s="2" t="inlineStr">
        <is>
          <t>3|
3</t>
        </is>
      </c>
      <c r="BT184" s="2" t="inlineStr">
        <is>
          <t xml:space="preserve">|
</t>
        </is>
      </c>
      <c r="BU184" t="inlineStr">
        <is>
          <t>jew impjant tal-inċinerazzjoni tal-iskart [ &lt;a href="/entry/result/129370/all" id="ENTRY_TO_ENTRY_CONVERTER" target="_blank"&gt;IATE:129370&lt;/a&gt; ] kif iddefinit fl-Artikolu 3(4) tad-Direttiva 2010/7/UE inkella impjant tal-koinċinerazzjoni tal-iskart [ &lt;a href="/entry/result/2246207/all" id="ENTRY_TO_ENTRY_CONVERTER" target="_blank"&gt;IATE:2246207&lt;/a&gt; ] kif iddefinit fl-Artikolu 3(41) tad-Direttiva 2010/75/UE</t>
        </is>
      </c>
      <c r="BV184" s="2" t="inlineStr">
        <is>
          <t>verbrandingsinstallatie</t>
        </is>
      </c>
      <c r="BW184" s="2" t="inlineStr">
        <is>
          <t>3</t>
        </is>
      </c>
      <c r="BX184" s="2" t="inlineStr">
        <is>
          <t/>
        </is>
      </c>
      <c r="BY184" t="inlineStr">
        <is>
          <t>installatie voor het opwekken van elektriciteit uit de warmte die bij de verbranding vrijkomt</t>
        </is>
      </c>
      <c r="BZ184" s="2" t="inlineStr">
        <is>
          <t>spalarnia</t>
        </is>
      </c>
      <c r="CA184" s="2" t="inlineStr">
        <is>
          <t>3</t>
        </is>
      </c>
      <c r="CB184" s="2" t="inlineStr">
        <is>
          <t/>
        </is>
      </c>
      <c r="CC184" t="inlineStr">
        <is>
          <t>spalarnia odpadów [ &lt;a href="https://iate.europa.eu/entry/result/129370/all" target="_blank"&gt;129370&lt;/a&gt; ] zdefiniowana w art. 3 pkt 40 dyrektywy 2010/75/UE lub współspalarnia odpadów [ &lt;a href="https://iate.europa.eu/entry/result/2246207/all" target="_blank"&gt;2246207&lt;/a&gt; ] zdefiniowana w art. 3 pkt 41 dyrektywy 2010/75/UE</t>
        </is>
      </c>
      <c r="CD184" s="2" t="inlineStr">
        <is>
          <t>instalação de incineração|
fábrica de incineração</t>
        </is>
      </c>
      <c r="CE184" s="2" t="inlineStr">
        <is>
          <t>3|
3</t>
        </is>
      </c>
      <c r="CF184" s="2" t="inlineStr">
        <is>
          <t xml:space="preserve">|
</t>
        </is>
      </c>
      <c r="CG184" t="inlineStr">
        <is>
          <t>Unidade e equipamento técnico fixo ou móvel dedicado ao tratamento térmico de resíduos, com ou sem recuperação da energia térmica gerada pela combustão.</t>
        </is>
      </c>
      <c r="CH184" s="2" t="inlineStr">
        <is>
          <t>instalație de incinerare</t>
        </is>
      </c>
      <c r="CI184" s="2" t="inlineStr">
        <is>
          <t>3</t>
        </is>
      </c>
      <c r="CJ184" s="2" t="inlineStr">
        <is>
          <t/>
        </is>
      </c>
      <c r="CK184" t="inlineStr">
        <is>
          <t>orice echipament sau unitate tehnică fixă sau mobilă destinată în mod specific tratamentului termic al deșeurilor, cu sau fără recuperarea căldurii produse prin ardere.</t>
        </is>
      </c>
      <c r="CL184" s="2" t="inlineStr">
        <is>
          <t>spaľovňa</t>
        </is>
      </c>
      <c r="CM184" s="2" t="inlineStr">
        <is>
          <t>3</t>
        </is>
      </c>
      <c r="CN184" s="2" t="inlineStr">
        <is>
          <t/>
        </is>
      </c>
      <c r="CO184" t="inlineStr">
        <is>
          <t>buď spaľovňa odpadov v zmysle článku 3 bodu 40 smernice 2010/75/EÚ alebo zariadenie na spoluspaľovanie odpadov v zmysle článku 3 bodu 41 smernice 2010/75/EÚ</t>
        </is>
      </c>
      <c r="CP184" s="2" t="inlineStr">
        <is>
          <t>sežigalnica</t>
        </is>
      </c>
      <c r="CQ184" s="2" t="inlineStr">
        <is>
          <t>3</t>
        </is>
      </c>
      <c r="CR184" s="2" t="inlineStr">
        <is>
          <t/>
        </is>
      </c>
      <c r="CS184" t="inlineStr">
        <is>
          <t>nepremična ali premična tehnična enota in oprema, namenjena toplotni obdelavi odpadkov</t>
        </is>
      </c>
      <c r="CT184" s="2" t="inlineStr">
        <is>
          <t>avfallsförbränningsanläggning|
förbränningsanläggning</t>
        </is>
      </c>
      <c r="CU184" s="2" t="inlineStr">
        <is>
          <t>3|
3</t>
        </is>
      </c>
      <c r="CV184" s="2" t="inlineStr">
        <is>
          <t xml:space="preserve">|
</t>
        </is>
      </c>
      <c r="CW184" t="inlineStr">
        <is>
          <t>en avfallsförbränningsansläggning [ &lt;a href="https://iate.europa.eu/entry/result/129370/all" target="_blank"&gt;129370&lt;/a&gt; ] enligt definitionen i artikel 3.40 i direktiv 2010/75/EU eller en samförbränningsanläggning enligt definitionen i artikel 3.42 i direktiv 2010/75/EU</t>
        </is>
      </c>
    </row>
    <row r="185">
      <c r="A185" s="1" t="str">
        <f>HYPERLINK("https://iate.europa.eu/entry/result/3510062/all", "3510062")</f>
        <v>3510062</v>
      </c>
      <c r="B185" t="inlineStr">
        <is>
          <t>ENVIRONMENT</t>
        </is>
      </c>
      <c r="C185" t="inlineStr">
        <is>
          <t>ENVIRONMENT|environmental policy|waste management;ENVIRONMENT|deterioration of the environment|waste</t>
        </is>
      </c>
      <c r="D185" t="inlineStr">
        <is>
          <t>yes</t>
        </is>
      </c>
      <c r="E185" t="inlineStr">
        <is>
          <t/>
        </is>
      </c>
      <c r="F185" s="2" t="inlineStr">
        <is>
          <t>разширена отговорност на производителя</t>
        </is>
      </c>
      <c r="G185" s="2" t="inlineStr">
        <is>
          <t>4</t>
        </is>
      </c>
      <c r="H185" s="2" t="inlineStr">
        <is>
          <t/>
        </is>
      </c>
      <c r="I185" t="inlineStr">
        <is>
          <t/>
        </is>
      </c>
      <c r="J185" s="2" t="inlineStr">
        <is>
          <t>rozšířená odpovědnost výrobce</t>
        </is>
      </c>
      <c r="K185" s="2" t="inlineStr">
        <is>
          <t>3</t>
        </is>
      </c>
      <c r="L185" s="2" t="inlineStr">
        <is>
          <t/>
        </is>
      </c>
      <c r="M185" t="inlineStr">
        <is>
          <t/>
        </is>
      </c>
      <c r="N185" s="2" t="inlineStr">
        <is>
          <t>udvidet producentansvar</t>
        </is>
      </c>
      <c r="O185" s="2" t="inlineStr">
        <is>
          <t>3</t>
        </is>
      </c>
      <c r="P185" s="2" t="inlineStr">
        <is>
          <t/>
        </is>
      </c>
      <c r="Q185" t="inlineStr">
        <is>
          <t/>
        </is>
      </c>
      <c r="R185" s="2" t="inlineStr">
        <is>
          <t>erweiterte Herstellerverantwortung</t>
        </is>
      </c>
      <c r="S185" s="2" t="inlineStr">
        <is>
          <t>3</t>
        </is>
      </c>
      <c r="T185" s="2" t="inlineStr">
        <is>
          <t/>
        </is>
      </c>
      <c r="U185" t="inlineStr">
        <is>
          <t/>
        </is>
      </c>
      <c r="V185" s="2" t="inlineStr">
        <is>
          <t>διευρυμένη ευθύνη του παραγωγού</t>
        </is>
      </c>
      <c r="W185" s="2" t="inlineStr">
        <is>
          <t>2</t>
        </is>
      </c>
      <c r="X185" s="2" t="inlineStr">
        <is>
          <t/>
        </is>
      </c>
      <c r="Y185" t="inlineStr">
        <is>
          <t/>
        </is>
      </c>
      <c r="Z185" s="2" t="inlineStr">
        <is>
          <t>extended producer responsibility|
EPR</t>
        </is>
      </c>
      <c r="AA185" s="2" t="inlineStr">
        <is>
          <t>3|
3</t>
        </is>
      </c>
      <c r="AB185" s="2" t="inlineStr">
        <is>
          <t xml:space="preserve">|
</t>
        </is>
      </c>
      <c r="AC185" t="inlineStr">
        <is>
          <t>concept where manufacturers and importers of products should bear a significant degree of responsibility for the environmental impacts of their products throughout the product life-cycle, including upstream impacts inherent in the selection of materials for the products, impacts from manufacturers’ production process itself, and downstream impacts from the use and disposal of the products</t>
        </is>
      </c>
      <c r="AD185" s="2" t="inlineStr">
        <is>
          <t>responsabilidad ampliada del productor</t>
        </is>
      </c>
      <c r="AE185" s="2" t="inlineStr">
        <is>
          <t>3</t>
        </is>
      </c>
      <c r="AF185" s="2" t="inlineStr">
        <is>
          <t/>
        </is>
      </c>
      <c r="AG185" t="inlineStr">
        <is>
          <t/>
        </is>
      </c>
      <c r="AH185" s="2" t="inlineStr">
        <is>
          <t>laiendatud tootjavastutus</t>
        </is>
      </c>
      <c r="AI185" s="2" t="inlineStr">
        <is>
          <t>3</t>
        </is>
      </c>
      <c r="AJ185" s="2" t="inlineStr">
        <is>
          <t>preferred</t>
        </is>
      </c>
      <c r="AK185" t="inlineStr">
        <is>
          <t/>
        </is>
      </c>
      <c r="AL185" s="2" t="inlineStr">
        <is>
          <t>laajennettu tuottajan vastuu|
laajennettu tuottajavastuu</t>
        </is>
      </c>
      <c r="AM185" s="2" t="inlineStr">
        <is>
          <t>3|
3</t>
        </is>
      </c>
      <c r="AN185" s="2" t="inlineStr">
        <is>
          <t xml:space="preserve">|
</t>
        </is>
      </c>
      <c r="AO185" t="inlineStr">
        <is>
          <t>ympäristönsuojelustrategia, jonka tavoitteena on vähentää tuotteen kokonaisympäristövaikutuksia tekemällä tuotteen valmistaja vastuulliseksi tuotteen koko elinkaaresta ja erityisesti &lt;a href="https://iate.europa.eu/entry/result/3619735" target="_blank"&gt;takaisinotosta&lt;/a&gt;, &lt;a href="https://iate.europa.eu/entry/result/830978" target="_blank"&gt;kierrätyksestä &lt;/a&gt;ja &lt;a href="https://iate.europa.eu/entry/result/1427049" target="_blank"&gt;loppukäsittelystä&lt;/a&gt;</t>
        </is>
      </c>
      <c r="AP185" s="2" t="inlineStr">
        <is>
          <t>responsabilité élargie des producteurs|
responsabilité élargie du producteur</t>
        </is>
      </c>
      <c r="AQ185" s="2" t="inlineStr">
        <is>
          <t>3|
3</t>
        </is>
      </c>
      <c r="AR185" s="2" t="inlineStr">
        <is>
          <t xml:space="preserve">|
</t>
        </is>
      </c>
      <c r="AS185" t="inlineStr">
        <is>
          <t/>
        </is>
      </c>
      <c r="AT185" s="2" t="inlineStr">
        <is>
          <t>freagracht leathnaithe táirgeora</t>
        </is>
      </c>
      <c r="AU185" s="2" t="inlineStr">
        <is>
          <t>3</t>
        </is>
      </c>
      <c r="AV185" s="2" t="inlineStr">
        <is>
          <t/>
        </is>
      </c>
      <c r="AW185" t="inlineStr">
        <is>
          <t/>
        </is>
      </c>
      <c r="AX185" t="inlineStr">
        <is>
          <t/>
        </is>
      </c>
      <c r="AY185" t="inlineStr">
        <is>
          <t/>
        </is>
      </c>
      <c r="AZ185" t="inlineStr">
        <is>
          <t/>
        </is>
      </c>
      <c r="BA185" t="inlineStr">
        <is>
          <t/>
        </is>
      </c>
      <c r="BB185" s="2" t="inlineStr">
        <is>
          <t>kiterjesztett gyártói felelősség</t>
        </is>
      </c>
      <c r="BC185" s="2" t="inlineStr">
        <is>
          <t>4</t>
        </is>
      </c>
      <c r="BD185" s="2" t="inlineStr">
        <is>
          <t/>
        </is>
      </c>
      <c r="BE185" t="inlineStr">
        <is>
          <t>az az elv, mely szerint a gyártó felelős a termék és a technológia jellemzőinek a megelőzés és a hulladékgazdálkodás követelményei szempontjából történő kedvező megválasztásáért, továbbá a visszavitt termék visszaváltásáért, visszavételéért, a termékből származó hulladék átvételéért, gyűjtéséért stb.</t>
        </is>
      </c>
      <c r="BF185" s="2" t="inlineStr">
        <is>
          <t>responsabilità estesa del produttore</t>
        </is>
      </c>
      <c r="BG185" s="2" t="inlineStr">
        <is>
          <t>2</t>
        </is>
      </c>
      <c r="BH185" s="2" t="inlineStr">
        <is>
          <t/>
        </is>
      </c>
      <c r="BI185" t="inlineStr">
        <is>
          <t>strumento di politica ambientale con cui la responsabilità del produttore di un bene viene estesa alla fase del post-consumo del ciclo di vita di un prodotto</t>
        </is>
      </c>
      <c r="BJ185" s="2" t="inlineStr">
        <is>
          <t>didesnė gamintojo atsakomybė</t>
        </is>
      </c>
      <c r="BK185" s="2" t="inlineStr">
        <is>
          <t>3</t>
        </is>
      </c>
      <c r="BL185" s="2" t="inlineStr">
        <is>
          <t/>
        </is>
      </c>
      <c r="BM185" t="inlineStr">
        <is>
          <t/>
        </is>
      </c>
      <c r="BN185" s="2" t="inlineStr">
        <is>
          <t>paplašināta ražotāja atbildība|
ražotāja paplašināta atbildība</t>
        </is>
      </c>
      <c r="BO185" s="2" t="inlineStr">
        <is>
          <t>3|
3</t>
        </is>
      </c>
      <c r="BP185" s="2" t="inlineStr">
        <is>
          <t xml:space="preserve">preferred|
</t>
        </is>
      </c>
      <c r="BQ185" t="inlineStr">
        <is>
          <t>vides politikas pieeja, saskaņā ar kuru ražotāja atbildība par produktu tiek paplašināta, attiecinot to uz visu produkta dzīves ciklu</t>
        </is>
      </c>
      <c r="BR185" s="2" t="inlineStr">
        <is>
          <t>responsabbiltà estiża tal-produttur</t>
        </is>
      </c>
      <c r="BS185" s="2" t="inlineStr">
        <is>
          <t>2</t>
        </is>
      </c>
      <c r="BT185" s="2" t="inlineStr">
        <is>
          <t/>
        </is>
      </c>
      <c r="BU185" t="inlineStr">
        <is>
          <t/>
        </is>
      </c>
      <c r="BV185" s="2" t="inlineStr">
        <is>
          <t>uitgebreide producentenverantwoordelijkheid</t>
        </is>
      </c>
      <c r="BW185" s="2" t="inlineStr">
        <is>
          <t>2</t>
        </is>
      </c>
      <c r="BX185" s="2" t="inlineStr">
        <is>
          <t/>
        </is>
      </c>
      <c r="BY185" t="inlineStr">
        <is>
          <t>door de lidstaten in te vullen maatregelen om ervoor te zorgen dat producenten, verkopers en invoerders een grotere verantwoordelijkheid dragen met betrekking tot afvalstoffen</t>
        </is>
      </c>
      <c r="BZ185" s="2" t="inlineStr">
        <is>
          <t>rozszerzona odpowiedzialność producenta</t>
        </is>
      </c>
      <c r="CA185" s="2" t="inlineStr">
        <is>
          <t>2</t>
        </is>
      </c>
      <c r="CB185" s="2" t="inlineStr">
        <is>
          <t/>
        </is>
      </c>
      <c r="CC185" t="inlineStr">
        <is>
          <t/>
        </is>
      </c>
      <c r="CD185" s="2" t="inlineStr">
        <is>
          <t>responsabilidade alargada do produtor</t>
        </is>
      </c>
      <c r="CE185" s="2" t="inlineStr">
        <is>
          <t>2</t>
        </is>
      </c>
      <c r="CF185" s="2" t="inlineStr">
        <is>
          <t/>
        </is>
      </c>
      <c r="CG185" t="inlineStr">
        <is>
          <t/>
        </is>
      </c>
      <c r="CH185" s="2" t="inlineStr">
        <is>
          <t>răspundere extinsă a producătorilor</t>
        </is>
      </c>
      <c r="CI185" s="2" t="inlineStr">
        <is>
          <t>3</t>
        </is>
      </c>
      <c r="CJ185" s="2" t="inlineStr">
        <is>
          <t/>
        </is>
      </c>
      <c r="CK185" t="inlineStr">
        <is>
          <t/>
        </is>
      </c>
      <c r="CL185" s="2" t="inlineStr">
        <is>
          <t>rozšírená zodpovednosť výrobcu</t>
        </is>
      </c>
      <c r="CM185" s="2" t="inlineStr">
        <is>
          <t>3</t>
        </is>
      </c>
      <c r="CN185" s="2" t="inlineStr">
        <is>
          <t/>
        </is>
      </c>
      <c r="CO185" t="inlineStr">
        <is>
          <t>koncept, podľa ktorého by mali výrobcovia a dovozcovia niesť značnú mieru zodpovednosti za vplyv ich výrobkov na životné prostredie</t>
        </is>
      </c>
      <c r="CP185" s="2" t="inlineStr">
        <is>
          <t>razširjena odgovornost proizvajalca</t>
        </is>
      </c>
      <c r="CQ185" s="2" t="inlineStr">
        <is>
          <t>3</t>
        </is>
      </c>
      <c r="CR185" s="2" t="inlineStr">
        <is>
          <t/>
        </is>
      </c>
      <c r="CS185" t="inlineStr">
        <is>
          <t/>
        </is>
      </c>
      <c r="CT185" s="2" t="inlineStr">
        <is>
          <t>utökat producentansvar</t>
        </is>
      </c>
      <c r="CU185" s="2" t="inlineStr">
        <is>
          <t>3</t>
        </is>
      </c>
      <c r="CV185" s="2" t="inlineStr">
        <is>
          <t/>
        </is>
      </c>
      <c r="CW185" t="inlineStr">
        <is>
          <t/>
        </is>
      </c>
    </row>
    <row r="186">
      <c r="A186" s="1" t="str">
        <f>HYPERLINK("https://iate.europa.eu/entry/result/3521166/all", "3521166")</f>
        <v>3521166</v>
      </c>
      <c r="B186" t="inlineStr">
        <is>
          <t>ENVIRONMENT;ENERGY</t>
        </is>
      </c>
      <c r="C186" t="inlineStr">
        <is>
          <t>ENVIRONMENT;ENERGY</t>
        </is>
      </c>
      <c r="D186" t="inlineStr">
        <is>
          <t>yes</t>
        </is>
      </c>
      <c r="E186" t="inlineStr">
        <is>
          <t/>
        </is>
      </c>
      <c r="F186" s="2" t="inlineStr">
        <is>
          <t>интелигентен измервателен уред|
интелигентeн уред за отчитане на консумацията</t>
        </is>
      </c>
      <c r="G186" s="2" t="inlineStr">
        <is>
          <t>3|
3</t>
        </is>
      </c>
      <c r="H186" s="2" t="inlineStr">
        <is>
          <t xml:space="preserve">|
</t>
        </is>
      </c>
      <c r="I186" t="inlineStr">
        <is>
          <t>уреди, които дават по-точна информация за текущото енергопотребление и така дават възможност за по-добро управление на мрежите и за намаляване на загубите дистанционно, освен това те могат да осигурят подробна информация на потребителите за тяхното потребление и за съответните разходи</t>
        </is>
      </c>
      <c r="J186" s="2" t="inlineStr">
        <is>
          <t>inteligentní měřič|
inteligentní plynoměr|
inteligentní měřicí přístroj|
inteligentní elektroměr</t>
        </is>
      </c>
      <c r="K186" s="2" t="inlineStr">
        <is>
          <t>3|
3|
3|
3</t>
        </is>
      </c>
      <c r="L186" s="2" t="inlineStr">
        <is>
          <t xml:space="preserve">|
|
|
</t>
        </is>
      </c>
      <c r="M186" t="inlineStr">
        <is>
          <t>Zařízení, které elektronicky měří spotřebu elektrické energie a tuto informaci může odeslat do jiného zařízení, které umožňuje zákazníkovi získat informace o tom, kolik energie spotřeboval a kolik to bude stát.</t>
        </is>
      </c>
      <c r="N186" s="2" t="inlineStr">
        <is>
          <t>intelligent måler</t>
        </is>
      </c>
      <c r="O186" s="2" t="inlineStr">
        <is>
          <t>4</t>
        </is>
      </c>
      <c r="P186" s="2" t="inlineStr">
        <is>
          <t/>
        </is>
      </c>
      <c r="Q186" t="inlineStr">
        <is>
          <t>fjernaflæst måler, der løbende måler energforbruget, som kan kommunikere mellem kunde og netselskab. Samtidig kan den enkelte forbruger aflæse og overvåge sit øjeblikkelige elforbrug direkte via mobiltelefonen eller computeren</t>
        </is>
      </c>
      <c r="R186" s="2" t="inlineStr">
        <is>
          <t>intelligenter Stromzähler|
intelligenter Zähler</t>
        </is>
      </c>
      <c r="S186" s="2" t="inlineStr">
        <is>
          <t>3|
3</t>
        </is>
      </c>
      <c r="T186" s="2" t="inlineStr">
        <is>
          <t xml:space="preserve">|
</t>
        </is>
      </c>
      <c r="U186" t="inlineStr">
        <is>
          <t>elektronischer Zähler, der den Energieverbrauch erfasst, digitalisiert, anzeigt und an den Versorger weiterleitet</t>
        </is>
      </c>
      <c r="V186" s="2" t="inlineStr">
        <is>
          <t>έξυπνος μετρητής</t>
        </is>
      </c>
      <c r="W186" s="2" t="inlineStr">
        <is>
          <t>3</t>
        </is>
      </c>
      <c r="X186" s="2" t="inlineStr">
        <is>
          <t/>
        </is>
      </c>
      <c r="Y186" t="inlineStr">
        <is>
          <t/>
        </is>
      </c>
      <c r="Z186" s="2" t="inlineStr">
        <is>
          <t>intelligent meter|
smart meter</t>
        </is>
      </c>
      <c r="AA186" s="2" t="inlineStr">
        <is>
          <t>2|
3</t>
        </is>
      </c>
      <c r="AB186" s="2" t="inlineStr">
        <is>
          <t xml:space="preserve">|
</t>
        </is>
      </c>
      <c r="AC186" t="inlineStr">
        <is>
          <t>meter that measures electronically how much energy is used, and can communicate this information to another device which, in turn, allows the customer to view how much energy they are using and how much it is costing them</t>
        </is>
      </c>
      <c r="AD186" s="2" t="inlineStr">
        <is>
          <t>contador inteligente</t>
        </is>
      </c>
      <c r="AE186" s="2" t="inlineStr">
        <is>
          <t>4</t>
        </is>
      </c>
      <c r="AF186" s="2" t="inlineStr">
        <is>
          <t/>
        </is>
      </c>
      <c r="AG186" t="inlineStr">
        <is>
          <t>Aparato de medición del consumo de energía (sobre todo de electricidad y gas) que no se limita únicamente a medir ese consumo sino que también registra otro tipo de información (como las horas del día en que se realiza, etc.) y retransmite esa información a la compañía eléctrica y a los reguladores de energía, para fines de facturación y de ahorro energético.</t>
        </is>
      </c>
      <c r="AH186" s="2" t="inlineStr">
        <is>
          <t>nutiarvesti|
arukas arvesti</t>
        </is>
      </c>
      <c r="AI186" s="2" t="inlineStr">
        <is>
          <t>3|
3</t>
        </is>
      </c>
      <c r="AJ186" s="2" t="inlineStr">
        <is>
          <t xml:space="preserve">|
</t>
        </is>
      </c>
      <c r="AK186" t="inlineStr">
        <is>
          <t>arvesti, mis mõõdab elektrooniliselt, kui palju energiat kasutatakse ning võib edastada selle teabe teisele seadmele, mis omakorda võimaldab tarbijal vaadata, kui palju energiat ta kasutab ja kui palju see talle maksma läheb</t>
        </is>
      </c>
      <c r="AL186" s="2" t="inlineStr">
        <is>
          <t>älymittari|
älykäs mittari</t>
        </is>
      </c>
      <c r="AM186" s="2" t="inlineStr">
        <is>
          <t>3|
2</t>
        </is>
      </c>
      <c r="AN186" s="2" t="inlineStr">
        <is>
          <t xml:space="preserve">|
</t>
        </is>
      </c>
      <c r="AO186" t="inlineStr">
        <is>
          <t>mittari, jossa on erilaisia tarkoituksia palvelevaa laskentakapasiteettia ja muistia tietojen säilyttämiseen</t>
        </is>
      </c>
      <c r="AP186" s="2" t="inlineStr">
        <is>
          <t>compteur intelligent|
compteur communicant|
compteur connecté</t>
        </is>
      </c>
      <c r="AQ186" s="2" t="inlineStr">
        <is>
          <t>3|
3|
3</t>
        </is>
      </c>
      <c r="AR186" s="2" t="inlineStr">
        <is>
          <t xml:space="preserve">|
|
</t>
        </is>
      </c>
      <c r="AS186" t="inlineStr">
        <is>
          <t>compteur disposant de technologies avancées, dites AMR (Automated Meter Reading) qui identifient de manière plus détaillée et précise, et en temps réel, la consommation énergétique d’un foyer, d’un bâtiment ou d’une entreprise, et la transmettent, par téléphone ou courant porteur en ligne (CPL) au gestionnaire des données de comptage</t>
        </is>
      </c>
      <c r="AT186" s="2" t="inlineStr">
        <is>
          <t>méadar cliste</t>
        </is>
      </c>
      <c r="AU186" s="2" t="inlineStr">
        <is>
          <t>4</t>
        </is>
      </c>
      <c r="AV186" s="2" t="inlineStr">
        <is>
          <t/>
        </is>
      </c>
      <c r="AW186" t="inlineStr">
        <is>
          <t>méadar ardfheidmíochta (méadar leictreach de ghnáth) lena ndéantar mionsonraí breise a thaifeadadh maidir leis an tomhaltas agus lenar féidir, de ghnáth, an fhaisnéis sin a chur in iúl trí ghréasán chun críocha billeála agus monatóireachta.</t>
        </is>
      </c>
      <c r="AX186" s="2" t="inlineStr">
        <is>
          <t>pametno brojilo</t>
        </is>
      </c>
      <c r="AY186" s="2" t="inlineStr">
        <is>
          <t>3</t>
        </is>
      </c>
      <c r="AZ186" s="2" t="inlineStr">
        <is>
          <t/>
        </is>
      </c>
      <c r="BA186" t="inlineStr">
        <is>
          <t>brojilo koje elektroničkim putem mjeri potrošnju električne energije i može prenijeti tu informaciju na drugi uređaj koji potrošaču omogućuje pregled i cijenu potrošene energije</t>
        </is>
      </c>
      <c r="BB186" s="2" t="inlineStr">
        <is>
          <t>intelligens fogyasztásmérő|
okosmérő</t>
        </is>
      </c>
      <c r="BC186" s="2" t="inlineStr">
        <is>
          <t>3|
3</t>
        </is>
      </c>
      <c r="BD186" s="2" t="inlineStr">
        <is>
          <t xml:space="preserve">|
</t>
        </is>
      </c>
      <c r="BE186" t="inlineStr">
        <is>
          <t>az energiafogyasztás mérésére alkalmas olyan elektronikus mérőberendezés, amely a hagyományos fogyasztásmérőhöz képest több információt biztosít, és amely az elektronikus kommunikáció valamely formáján keresztül képes adatok továbbítására és fogadására</t>
        </is>
      </c>
      <c r="BF186" s="2" t="inlineStr">
        <is>
          <t>contatore intelligente|
smart meter</t>
        </is>
      </c>
      <c r="BG186" s="2" t="inlineStr">
        <is>
          <t>3|
3</t>
        </is>
      </c>
      <c r="BH186" s="2" t="inlineStr">
        <is>
          <t xml:space="preserve">|
</t>
        </is>
      </c>
      <c r="BI186" t="inlineStr">
        <is>
          <t>dispositivo intelligente basato su tecnologie di misura evolute, equipaggiato di un sistema integrato di comunicazione in grado di interfacciarsi con la rete di comunicazione e di trasmettere i dati in accordo con gli standard tecnici vigenti</t>
        </is>
      </c>
      <c r="BJ186" s="2" t="inlineStr">
        <is>
          <t>išmanusis skaitiklis|
pažangusis skaitiklis</t>
        </is>
      </c>
      <c r="BK186" s="2" t="inlineStr">
        <is>
          <t>3|
2</t>
        </is>
      </c>
      <c r="BL186" s="2" t="inlineStr">
        <is>
          <t xml:space="preserve">|
</t>
        </is>
      </c>
      <c r="BM186" t="inlineStr">
        <is>
          <t>skaitiklis, kuris sudaro galimybę vartotojams fiksuoti energijos suvartojimą tam tikru laiko momentu, sužinoti suvartotą energijos kiekį per tam tikrą laikotarpį bei nuskaityti duomenis nuotoliniu būdu</t>
        </is>
      </c>
      <c r="BN186" s="2" t="inlineStr">
        <is>
          <t>viedskaitītājs|
viedais skaitītājs</t>
        </is>
      </c>
      <c r="BO186" s="2" t="inlineStr">
        <is>
          <t>3|
3</t>
        </is>
      </c>
      <c r="BP186" s="2" t="inlineStr">
        <is>
          <t>|
preferred</t>
        </is>
      </c>
      <c r="BQ186" t="inlineStr">
        <is>
          <t>elektroniska sistēma, ar ko var mērīt enerģijas patēriņu, sniedzot vairāk informācijas nekā ar parasto skaitītāju, un ar ko var pārraidīt un saņemt datus, izmantojot kādu elektroniskās saziņas veidu</t>
        </is>
      </c>
      <c r="BR186" s="2" t="inlineStr">
        <is>
          <t>miter intelliġenti|
arloġġ Smart|
arloġġ intelliġenti</t>
        </is>
      </c>
      <c r="BS186" s="2" t="inlineStr">
        <is>
          <t>3|
3|
3</t>
        </is>
      </c>
      <c r="BT186" s="2" t="inlineStr">
        <is>
          <t xml:space="preserve">|
|
</t>
        </is>
      </c>
      <c r="BU186" t="inlineStr">
        <is>
          <t>arloġġ b'teknoloġija avvanzata li jkejjel il-konsum (ġeneralment tal-elettriku) f'aktar dettall minn arloġġ konvenzjonali</t>
        </is>
      </c>
      <c r="BV186" s="2" t="inlineStr">
        <is>
          <t>intelligente meter|
slimme meter</t>
        </is>
      </c>
      <c r="BW186" s="2" t="inlineStr">
        <is>
          <t>3|
3</t>
        </is>
      </c>
      <c r="BX186" s="2" t="inlineStr">
        <is>
          <t xml:space="preserve">|
</t>
        </is>
      </c>
      <c r="BY186" t="inlineStr">
        <is>
          <t>gas- of elektriciteitsmeter die naast de meetfunctie over een aantal functies met het oog op uitlezen op afstand, facturatie en energiebesparing beschikt</t>
        </is>
      </c>
      <c r="BZ186" s="2" t="inlineStr">
        <is>
          <t>inteligentny licznik</t>
        </is>
      </c>
      <c r="CA186" s="2" t="inlineStr">
        <is>
          <t>3</t>
        </is>
      </c>
      <c r="CB186" s="2" t="inlineStr">
        <is>
          <t/>
        </is>
      </c>
      <c r="CC186" t="inlineStr">
        <is>
          <t>elektroniczny licznik zużycia energii ze zdalną transmisją danych</t>
        </is>
      </c>
      <c r="CD186" s="2" t="inlineStr">
        <is>
          <t>contador inteligente</t>
        </is>
      </c>
      <c r="CE186" s="2" t="inlineStr">
        <is>
          <t>3</t>
        </is>
      </c>
      <c r="CF186" s="2" t="inlineStr">
        <is>
          <t/>
        </is>
      </c>
      <c r="CG186" t="inlineStr">
        <is>
          <t>Equipamento electrónico que, para além de poder registar informação sobre o consumo de energia da instalação com discriminação temporal programável de modo a permitir a aplicação de preços diferenciados consoante o período de consumo, permite receber e transmitir diversas informações de forma remota, sem necessidade de deslocação à instalação dos clientes (ex.: consumo total da instalação, diagrama de consumo da instalação, alteração da potência contratada, etc..).</t>
        </is>
      </c>
      <c r="CH186" s="2" t="inlineStr">
        <is>
          <t>contor inteligent</t>
        </is>
      </c>
      <c r="CI186" s="2" t="inlineStr">
        <is>
          <t>3</t>
        </is>
      </c>
      <c r="CJ186" s="2" t="inlineStr">
        <is>
          <t/>
        </is>
      </c>
      <c r="CK186" t="inlineStr">
        <is>
          <t/>
        </is>
      </c>
      <c r="CL186" s="2" t="inlineStr">
        <is>
          <t>inteligentné meracie zariadenie|
inteligentné meradlo</t>
        </is>
      </c>
      <c r="CM186" s="2" t="inlineStr">
        <is>
          <t>3|
3</t>
        </is>
      </c>
      <c r="CN186" s="2" t="inlineStr">
        <is>
          <t>|
preferred</t>
        </is>
      </c>
      <c r="CO186" t="inlineStr">
        <is>
          <t>meracie zariadenie, ktoré elektronicky meria množstvo spotrebovanej energie a ktoré dokáže tieto údaje odovzdať inému zariadeniu, ktoré umožňuje odoberateľovi sledovať, koľko energie spotrebúva a čo ho to stojí</t>
        </is>
      </c>
      <c r="CP186" s="2" t="inlineStr">
        <is>
          <t>inteligentni števec|
pametni števec</t>
        </is>
      </c>
      <c r="CQ186" s="2" t="inlineStr">
        <is>
          <t>2|
3</t>
        </is>
      </c>
      <c r="CR186" s="2" t="inlineStr">
        <is>
          <t xml:space="preserve">|
</t>
        </is>
      </c>
      <c r="CS186" t="inlineStr">
        <is>
          <t>naprava za elektronsko merjenje porabe elektrike, zemeljskega plina, utekočinjenega naftnega plina, vode in drugih energentov</t>
        </is>
      </c>
      <c r="CT186" s="2" t="inlineStr">
        <is>
          <t>smart mätare</t>
        </is>
      </c>
      <c r="CU186" s="2" t="inlineStr">
        <is>
          <t>3</t>
        </is>
      </c>
      <c r="CV186" s="2" t="inlineStr">
        <is>
          <t/>
        </is>
      </c>
      <c r="CW186" t="inlineStr">
        <is>
          <t/>
        </is>
      </c>
    </row>
    <row r="187">
      <c r="A187" s="1" t="str">
        <f>HYPERLINK("https://iate.europa.eu/entry/result/3599717/all", "3599717")</f>
        <v>3599717</v>
      </c>
      <c r="B187" t="inlineStr">
        <is>
          <t>ENERGY</t>
        </is>
      </c>
      <c r="C187" t="inlineStr">
        <is>
          <t>ENERGY|soft energy|soft energy|renewable energy</t>
        </is>
      </c>
      <c r="D187" t="inlineStr">
        <is>
          <t>yes</t>
        </is>
      </c>
      <c r="E187" t="inlineStr">
        <is>
          <t/>
        </is>
      </c>
      <c r="F187" t="inlineStr">
        <is>
          <t/>
        </is>
      </c>
      <c r="G187" t="inlineStr">
        <is>
          <t/>
        </is>
      </c>
      <c r="H187" t="inlineStr">
        <is>
          <t/>
        </is>
      </c>
      <c r="I187" t="inlineStr">
        <is>
          <t/>
        </is>
      </c>
      <c r="J187" t="inlineStr">
        <is>
          <t/>
        </is>
      </c>
      <c r="K187" t="inlineStr">
        <is>
          <t/>
        </is>
      </c>
      <c r="L187" t="inlineStr">
        <is>
          <t/>
        </is>
      </c>
      <c r="M187" t="inlineStr">
        <is>
          <t/>
        </is>
      </c>
      <c r="N187" t="inlineStr">
        <is>
          <t/>
        </is>
      </c>
      <c r="O187" t="inlineStr">
        <is>
          <t/>
        </is>
      </c>
      <c r="P187" t="inlineStr">
        <is>
          <t/>
        </is>
      </c>
      <c r="Q187" t="inlineStr">
        <is>
          <t/>
        </is>
      </c>
      <c r="R187" t="inlineStr">
        <is>
          <t/>
        </is>
      </c>
      <c r="S187" t="inlineStr">
        <is>
          <t/>
        </is>
      </c>
      <c r="T187" t="inlineStr">
        <is>
          <t/>
        </is>
      </c>
      <c r="U187" t="inlineStr">
        <is>
          <t/>
        </is>
      </c>
      <c r="V187" t="inlineStr">
        <is>
          <t/>
        </is>
      </c>
      <c r="W187" t="inlineStr">
        <is>
          <t/>
        </is>
      </c>
      <c r="X187" t="inlineStr">
        <is>
          <t/>
        </is>
      </c>
      <c r="Y187" t="inlineStr">
        <is>
          <t/>
        </is>
      </c>
      <c r="Z187" s="2" t="inlineStr">
        <is>
          <t>jointly acting renewables self-consumers</t>
        </is>
      </c>
      <c r="AA187" s="2" t="inlineStr">
        <is>
          <t>3</t>
        </is>
      </c>
      <c r="AB187" s="2" t="inlineStr">
        <is>
          <t/>
        </is>
      </c>
      <c r="AC187" t="inlineStr">
        <is>
          <t>group of at least two jointly acting renewables self-consumers in accordance with point (14) who are located in the same building or multi-apartment block</t>
        </is>
      </c>
      <c r="AD187" t="inlineStr">
        <is>
          <t/>
        </is>
      </c>
      <c r="AE187" t="inlineStr">
        <is>
          <t/>
        </is>
      </c>
      <c r="AF187" t="inlineStr">
        <is>
          <t/>
        </is>
      </c>
      <c r="AG187" t="inlineStr">
        <is>
          <t/>
        </is>
      </c>
      <c r="AH187" t="inlineStr">
        <is>
          <t/>
        </is>
      </c>
      <c r="AI187" t="inlineStr">
        <is>
          <t/>
        </is>
      </c>
      <c r="AJ187" t="inlineStr">
        <is>
          <t/>
        </is>
      </c>
      <c r="AK187" t="inlineStr">
        <is>
          <t/>
        </is>
      </c>
      <c r="AL187" s="2" t="inlineStr">
        <is>
          <t>yhdessä toimivat itse tuotettua uusiutuvaa energiaa käyttävät kuluttajat</t>
        </is>
      </c>
      <c r="AM187" s="2" t="inlineStr">
        <is>
          <t>3</t>
        </is>
      </c>
      <c r="AN187" s="2" t="inlineStr">
        <is>
          <t/>
        </is>
      </c>
      <c r="AO187" t="inlineStr">
        <is>
          <t>Vähintään kaksi yhdessä toimivaa itse tuotettua uusiutuvaa energiaa käyttävää kuluttajaa, jotka asuvat samassa rakennuksessa tai moniasuntoisessa rakennuksessa.</t>
        </is>
      </c>
      <c r="AP187" t="inlineStr">
        <is>
          <t/>
        </is>
      </c>
      <c r="AQ187" t="inlineStr">
        <is>
          <t/>
        </is>
      </c>
      <c r="AR187" t="inlineStr">
        <is>
          <t/>
        </is>
      </c>
      <c r="AS187" t="inlineStr">
        <is>
          <t/>
        </is>
      </c>
      <c r="AT187" t="inlineStr">
        <is>
          <t/>
        </is>
      </c>
      <c r="AU187" t="inlineStr">
        <is>
          <t/>
        </is>
      </c>
      <c r="AV187" t="inlineStr">
        <is>
          <t/>
        </is>
      </c>
      <c r="AW187" t="inlineStr">
        <is>
          <t/>
        </is>
      </c>
      <c r="AX187" t="inlineStr">
        <is>
          <t/>
        </is>
      </c>
      <c r="AY187" t="inlineStr">
        <is>
          <t/>
        </is>
      </c>
      <c r="AZ187" t="inlineStr">
        <is>
          <t/>
        </is>
      </c>
      <c r="BA187" t="inlineStr">
        <is>
          <t/>
        </is>
      </c>
      <c r="BB187" t="inlineStr">
        <is>
          <t/>
        </is>
      </c>
      <c r="BC187" t="inlineStr">
        <is>
          <t/>
        </is>
      </c>
      <c r="BD187" t="inlineStr">
        <is>
          <t/>
        </is>
      </c>
      <c r="BE187" t="inlineStr">
        <is>
          <t/>
        </is>
      </c>
      <c r="BF187" t="inlineStr">
        <is>
          <t/>
        </is>
      </c>
      <c r="BG187" t="inlineStr">
        <is>
          <t/>
        </is>
      </c>
      <c r="BH187" t="inlineStr">
        <is>
          <t/>
        </is>
      </c>
      <c r="BI187" t="inlineStr">
        <is>
          <t/>
        </is>
      </c>
      <c r="BJ187" t="inlineStr">
        <is>
          <t/>
        </is>
      </c>
      <c r="BK187" t="inlineStr">
        <is>
          <t/>
        </is>
      </c>
      <c r="BL187" t="inlineStr">
        <is>
          <t/>
        </is>
      </c>
      <c r="BM187" t="inlineStr">
        <is>
          <t/>
        </is>
      </c>
      <c r="BN187" t="inlineStr">
        <is>
          <t/>
        </is>
      </c>
      <c r="BO187" t="inlineStr">
        <is>
          <t/>
        </is>
      </c>
      <c r="BP187" t="inlineStr">
        <is>
          <t/>
        </is>
      </c>
      <c r="BQ187" t="inlineStr">
        <is>
          <t/>
        </is>
      </c>
      <c r="BR187" t="inlineStr">
        <is>
          <t/>
        </is>
      </c>
      <c r="BS187" t="inlineStr">
        <is>
          <t/>
        </is>
      </c>
      <c r="BT187" t="inlineStr">
        <is>
          <t/>
        </is>
      </c>
      <c r="BU187" t="inlineStr">
        <is>
          <t/>
        </is>
      </c>
      <c r="BV187" t="inlineStr">
        <is>
          <t/>
        </is>
      </c>
      <c r="BW187" t="inlineStr">
        <is>
          <t/>
        </is>
      </c>
      <c r="BX187" t="inlineStr">
        <is>
          <t/>
        </is>
      </c>
      <c r="BY187" t="inlineStr">
        <is>
          <t/>
        </is>
      </c>
      <c r="BZ187" s="2" t="inlineStr">
        <is>
          <t>działający grupowo prosumenci energii odnawialnej</t>
        </is>
      </c>
      <c r="CA187" s="2" t="inlineStr">
        <is>
          <t>3</t>
        </is>
      </c>
      <c r="CB187" s="2" t="inlineStr">
        <is>
          <t/>
        </is>
      </c>
      <c r="CC187" t="inlineStr">
        <is>
          <t>grupa co najmniej dwóch działających wspólnie prosumentów energii odnawialnej, zlokalizowanych w tym samym budynku lub budynku wielomieszkaniowym</t>
        </is>
      </c>
      <c r="CD187" t="inlineStr">
        <is>
          <t/>
        </is>
      </c>
      <c r="CE187" t="inlineStr">
        <is>
          <t/>
        </is>
      </c>
      <c r="CF187" t="inlineStr">
        <is>
          <t/>
        </is>
      </c>
      <c r="CG187" t="inlineStr">
        <is>
          <t/>
        </is>
      </c>
      <c r="CH187" t="inlineStr">
        <is>
          <t/>
        </is>
      </c>
      <c r="CI187" t="inlineStr">
        <is>
          <t/>
        </is>
      </c>
      <c r="CJ187" t="inlineStr">
        <is>
          <t/>
        </is>
      </c>
      <c r="CK187" t="inlineStr">
        <is>
          <t/>
        </is>
      </c>
      <c r="CL187" t="inlineStr">
        <is>
          <t/>
        </is>
      </c>
      <c r="CM187" t="inlineStr">
        <is>
          <t/>
        </is>
      </c>
      <c r="CN187" t="inlineStr">
        <is>
          <t/>
        </is>
      </c>
      <c r="CO187" t="inlineStr">
        <is>
          <t/>
        </is>
      </c>
      <c r="CP187" t="inlineStr">
        <is>
          <t/>
        </is>
      </c>
      <c r="CQ187" t="inlineStr">
        <is>
          <t/>
        </is>
      </c>
      <c r="CR187" t="inlineStr">
        <is>
          <t/>
        </is>
      </c>
      <c r="CS187" t="inlineStr">
        <is>
          <t/>
        </is>
      </c>
      <c r="CT187" s="2" t="inlineStr">
        <is>
          <t>egenanvändare av förnybar energi som agerar gemensamt</t>
        </is>
      </c>
      <c r="CU187" s="2" t="inlineStr">
        <is>
          <t>3</t>
        </is>
      </c>
      <c r="CV187" s="2" t="inlineStr">
        <is>
          <t/>
        </is>
      </c>
      <c r="CW187" t="inlineStr">
        <is>
          <t>grupp av minst två gemensamt agerande egenanvändare av förnybar energi i enlighet med led 14 som är belägna i samma byggnad eller flerfamiljshus.</t>
        </is>
      </c>
    </row>
    <row r="188">
      <c r="A188" s="1" t="str">
        <f>HYPERLINK("https://iate.europa.eu/entry/result/133167/all", "133167")</f>
        <v>133167</v>
      </c>
      <c r="B188" t="inlineStr">
        <is>
          <t>ENERGY;PRODUCTION, TECHNOLOGY AND RESEARCH</t>
        </is>
      </c>
      <c r="C188" t="inlineStr">
        <is>
          <t>ENERGY|energy policy|energy industry|fuel;PRODUCTION, TECHNOLOGY AND RESEARCH|technology and technical regulations|biotechnology|biomass</t>
        </is>
      </c>
      <c r="D188" t="inlineStr">
        <is>
          <t>yes</t>
        </is>
      </c>
      <c r="E188" t="inlineStr">
        <is>
          <t/>
        </is>
      </c>
      <c r="F188" t="inlineStr">
        <is>
          <t/>
        </is>
      </c>
      <c r="G188" t="inlineStr">
        <is>
          <t/>
        </is>
      </c>
      <c r="H188" t="inlineStr">
        <is>
          <t/>
        </is>
      </c>
      <c r="I188" t="inlineStr">
        <is>
          <t/>
        </is>
      </c>
      <c r="J188" t="inlineStr">
        <is>
          <t/>
        </is>
      </c>
      <c r="K188" t="inlineStr">
        <is>
          <t/>
        </is>
      </c>
      <c r="L188" t="inlineStr">
        <is>
          <t/>
        </is>
      </c>
      <c r="M188" t="inlineStr">
        <is>
          <t/>
        </is>
      </c>
      <c r="N188" s="2" t="inlineStr">
        <is>
          <t>brændstof fra biomasse|
biomassebrændsel</t>
        </is>
      </c>
      <c r="O188" s="2" t="inlineStr">
        <is>
          <t>2|
3</t>
        </is>
      </c>
      <c r="P188" s="2" t="inlineStr">
        <is>
          <t xml:space="preserve">|
</t>
        </is>
      </c>
      <c r="Q188" t="inlineStr">
        <is>
          <t>gasformige og faste brændsler produceret af &lt;a href="https://iate.europa.eu/entry/result/753749/da" target="_blank"&gt;biomasse&lt;/a&gt;</t>
        </is>
      </c>
      <c r="R188" s="2" t="inlineStr">
        <is>
          <t>Biomasse-Brennstoff|
Brennstoff mit biogenem Anteil</t>
        </is>
      </c>
      <c r="S188" s="2" t="inlineStr">
        <is>
          <t>3|
3</t>
        </is>
      </c>
      <c r="T188" s="2" t="inlineStr">
        <is>
          <t xml:space="preserve">|
</t>
        </is>
      </c>
      <c r="U188" t="inlineStr">
        <is>
          <t>gasförmige und feste Kraft- und Brennstoffe, die aus Biomasse hergestellt werden</t>
        </is>
      </c>
      <c r="V188" s="2" t="inlineStr">
        <is>
          <t>καύσιμο από βιομάζα</t>
        </is>
      </c>
      <c r="W188" s="2" t="inlineStr">
        <is>
          <t>3</t>
        </is>
      </c>
      <c r="X188" s="2" t="inlineStr">
        <is>
          <t/>
        </is>
      </c>
      <c r="Y188" t="inlineStr">
        <is>
          <t/>
        </is>
      </c>
      <c r="Z188" s="2" t="inlineStr">
        <is>
          <t>biomass fuel</t>
        </is>
      </c>
      <c r="AA188" s="2" t="inlineStr">
        <is>
          <t>3</t>
        </is>
      </c>
      <c r="AB188" s="2" t="inlineStr">
        <is>
          <t/>
        </is>
      </c>
      <c r="AC188" t="inlineStr">
        <is>
          <t>gaseous or solid fuel produced from &lt;a href="https://iate.europa.eu/entry/result/753749/en" target="_blank"&gt;biomass&lt;/a&gt;</t>
        </is>
      </c>
      <c r="AD188" s="2" t="inlineStr">
        <is>
          <t>combustible de biomasa</t>
        </is>
      </c>
      <c r="AE188" s="2" t="inlineStr">
        <is>
          <t>3</t>
        </is>
      </c>
      <c r="AF188" s="2" t="inlineStr">
        <is>
          <t/>
        </is>
      </c>
      <c r="AG188" t="inlineStr">
        <is>
          <t>Combustible gaseoso o sólido producido a partir de &lt;a href="https://iate.europa.eu/entry/result/753749/es" target="_blank"&gt;biomasa&lt;/a&gt;.</t>
        </is>
      </c>
      <c r="AH188" t="inlineStr">
        <is>
          <t/>
        </is>
      </c>
      <c r="AI188" t="inlineStr">
        <is>
          <t/>
        </is>
      </c>
      <c r="AJ188" t="inlineStr">
        <is>
          <t/>
        </is>
      </c>
      <c r="AK188" t="inlineStr">
        <is>
          <t/>
        </is>
      </c>
      <c r="AL188" s="2" t="inlineStr">
        <is>
          <t>biomassapolttoaine</t>
        </is>
      </c>
      <c r="AM188" s="2" t="inlineStr">
        <is>
          <t>3</t>
        </is>
      </c>
      <c r="AN188" s="2" t="inlineStr">
        <is>
          <t/>
        </is>
      </c>
      <c r="AO188" t="inlineStr">
        <is>
          <t>biomassasta tuotetut kaasumaiset ja kiinteät polttoaineet</t>
        </is>
      </c>
      <c r="AP188" s="2" t="inlineStr">
        <is>
          <t>carburant ex-biomasse|
combustible issu de la biomasse</t>
        </is>
      </c>
      <c r="AQ188" s="2" t="inlineStr">
        <is>
          <t>3|
3</t>
        </is>
      </c>
      <c r="AR188" s="2" t="inlineStr">
        <is>
          <t xml:space="preserve">|
</t>
        </is>
      </c>
      <c r="AS188" t="inlineStr">
        <is>
          <t/>
        </is>
      </c>
      <c r="AT188" s="2" t="inlineStr">
        <is>
          <t>breosla bithmhaise</t>
        </is>
      </c>
      <c r="AU188" s="2" t="inlineStr">
        <is>
          <t>3</t>
        </is>
      </c>
      <c r="AV188" s="2" t="inlineStr">
        <is>
          <t/>
        </is>
      </c>
      <c r="AW188" t="inlineStr">
        <is>
          <t>breoslaí leachtacha nó gásacha arna dtáirgeadh ó bhithmhais</t>
        </is>
      </c>
      <c r="AX188" t="inlineStr">
        <is>
          <t/>
        </is>
      </c>
      <c r="AY188" t="inlineStr">
        <is>
          <t/>
        </is>
      </c>
      <c r="AZ188" t="inlineStr">
        <is>
          <t/>
        </is>
      </c>
      <c r="BA188" t="inlineStr">
        <is>
          <t/>
        </is>
      </c>
      <c r="BB188" s="2" t="inlineStr">
        <is>
          <t>biomasszából előállított tüzelőanyag|
biomasszából előállított üzemanyag</t>
        </is>
      </c>
      <c r="BC188" s="2" t="inlineStr">
        <is>
          <t>3|
3</t>
        </is>
      </c>
      <c r="BD188" s="2" t="inlineStr">
        <is>
          <t xml:space="preserve">|
</t>
        </is>
      </c>
      <c r="BE188" t="inlineStr">
        <is>
          <t>biomasszából előállított szilárd és gáz halmazállapotú üzemanyag</t>
        </is>
      </c>
      <c r="BF188" s="2" t="inlineStr">
        <is>
          <t>combustibile da biomassa</t>
        </is>
      </c>
      <c r="BG188" s="2" t="inlineStr">
        <is>
          <t>3</t>
        </is>
      </c>
      <c r="BH188" s="2" t="inlineStr">
        <is>
          <t/>
        </is>
      </c>
      <c r="BI188" t="inlineStr">
        <is>
          <t>combustibile solido e gassoso prodotto a partire dalla biomassa</t>
        </is>
      </c>
      <c r="BJ188" s="2" t="inlineStr">
        <is>
          <t>biomasės kuras</t>
        </is>
      </c>
      <c r="BK188" s="2" t="inlineStr">
        <is>
          <t>3</t>
        </is>
      </c>
      <c r="BL188" s="2" t="inlineStr">
        <is>
          <t/>
        </is>
      </c>
      <c r="BM188" t="inlineStr">
        <is>
          <t>iš biomasės pagamintas dujinis arba skystasis kuras</t>
        </is>
      </c>
      <c r="BN188" s="2" t="inlineStr">
        <is>
          <t>biomasas kurināmais</t>
        </is>
      </c>
      <c r="BO188" s="2" t="inlineStr">
        <is>
          <t>3</t>
        </is>
      </c>
      <c r="BP188" s="2" t="inlineStr">
        <is>
          <t/>
        </is>
      </c>
      <c r="BQ188" t="inlineStr">
        <is>
          <t>no biomasas iegūts gāzveida vai šķidrais kurināmais</t>
        </is>
      </c>
      <c r="BR188" s="2" t="inlineStr">
        <is>
          <t>fjuwil tal-bijomassa</t>
        </is>
      </c>
      <c r="BS188" s="2" t="inlineStr">
        <is>
          <t>3</t>
        </is>
      </c>
      <c r="BT188" s="2" t="inlineStr">
        <is>
          <t/>
        </is>
      </c>
      <c r="BU188" t="inlineStr">
        <is>
          <t>fjuwil likwidu jew fil-forma ta’ gass prodott mill-bijomassa</t>
        </is>
      </c>
      <c r="BV188" s="2" t="inlineStr">
        <is>
          <t>brandstof uit biomassa</t>
        </is>
      </c>
      <c r="BW188" s="2" t="inlineStr">
        <is>
          <t>3</t>
        </is>
      </c>
      <c r="BX188" s="2" t="inlineStr">
        <is>
          <t/>
        </is>
      </c>
      <c r="BY188" t="inlineStr">
        <is>
          <t/>
        </is>
      </c>
      <c r="BZ188" s="2" t="inlineStr">
        <is>
          <t>paliwo z biomasy</t>
        </is>
      </c>
      <c r="CA188" s="2" t="inlineStr">
        <is>
          <t>3</t>
        </is>
      </c>
      <c r="CB188" s="2" t="inlineStr">
        <is>
          <t/>
        </is>
      </c>
      <c r="CC188" t="inlineStr">
        <is>
          <t>paliwo wyprodukowane z biomasy</t>
        </is>
      </c>
      <c r="CD188" s="2" t="inlineStr">
        <is>
          <t>combustível biomássico|
combustível proveniente da biomassa</t>
        </is>
      </c>
      <c r="CE188" s="2" t="inlineStr">
        <is>
          <t>3|
3</t>
        </is>
      </c>
      <c r="CF188" s="2" t="inlineStr">
        <is>
          <t xml:space="preserve">|
</t>
        </is>
      </c>
      <c r="CG188" t="inlineStr">
        <is>
          <t>Nos termos da Diretiva (UE) 2018/2001 relativa às energias renováveis, combustível gasoso ou líquido produzido a partir de biomassa.</t>
        </is>
      </c>
      <c r="CH188" t="inlineStr">
        <is>
          <t/>
        </is>
      </c>
      <c r="CI188" t="inlineStr">
        <is>
          <t/>
        </is>
      </c>
      <c r="CJ188" t="inlineStr">
        <is>
          <t/>
        </is>
      </c>
      <c r="CK188" t="inlineStr">
        <is>
          <t/>
        </is>
      </c>
      <c r="CL188" t="inlineStr">
        <is>
          <t/>
        </is>
      </c>
      <c r="CM188" t="inlineStr">
        <is>
          <t/>
        </is>
      </c>
      <c r="CN188" t="inlineStr">
        <is>
          <t/>
        </is>
      </c>
      <c r="CO188" t="inlineStr">
        <is>
          <t/>
        </is>
      </c>
      <c r="CP188" s="2" t="inlineStr">
        <is>
          <t>biomasno gorivo</t>
        </is>
      </c>
      <c r="CQ188" s="2" t="inlineStr">
        <is>
          <t>3</t>
        </is>
      </c>
      <c r="CR188" s="2" t="inlineStr">
        <is>
          <t/>
        </is>
      </c>
      <c r="CS188" t="inlineStr">
        <is>
          <t>plinasto in trdno gorivo, proizvedeno iz &lt;a href="https://iate.europa.eu/entry/result/753749/sl" target="_blank"&gt;biomase&lt;/a&gt;</t>
        </is>
      </c>
      <c r="CT188" s="2" t="inlineStr">
        <is>
          <t>biobränsle|
biomassabränsle</t>
        </is>
      </c>
      <c r="CU188" s="2" t="inlineStr">
        <is>
          <t>3|
3</t>
        </is>
      </c>
      <c r="CV188" s="2" t="inlineStr">
        <is>
          <t xml:space="preserve">|
</t>
        </is>
      </c>
      <c r="CW188" t="inlineStr">
        <is>
          <t>energiresurs som erhålls från någon typ av biomassa</t>
        </is>
      </c>
    </row>
    <row r="189">
      <c r="A189" s="1" t="str">
        <f>HYPERLINK("https://iate.europa.eu/entry/result/3581621/all", "3581621")</f>
        <v>3581621</v>
      </c>
      <c r="B189" t="inlineStr">
        <is>
          <t>ENERGY</t>
        </is>
      </c>
      <c r="C189" t="inlineStr">
        <is>
          <t>ENERGY|soft energy|soft energy|renewable energy</t>
        </is>
      </c>
      <c r="D189" t="inlineStr">
        <is>
          <t>yes</t>
        </is>
      </c>
      <c r="E189" t="inlineStr">
        <is>
          <t/>
        </is>
      </c>
      <c r="F189" t="inlineStr">
        <is>
          <t/>
        </is>
      </c>
      <c r="G189" t="inlineStr">
        <is>
          <t/>
        </is>
      </c>
      <c r="H189" t="inlineStr">
        <is>
          <t/>
        </is>
      </c>
      <c r="I189" t="inlineStr">
        <is>
          <t/>
        </is>
      </c>
      <c r="J189" t="inlineStr">
        <is>
          <t/>
        </is>
      </c>
      <c r="K189" t="inlineStr">
        <is>
          <t/>
        </is>
      </c>
      <c r="L189" t="inlineStr">
        <is>
          <t/>
        </is>
      </c>
      <c r="M189" t="inlineStr">
        <is>
          <t/>
        </is>
      </c>
      <c r="N189" s="2" t="inlineStr">
        <is>
          <t>restenergimiks</t>
        </is>
      </c>
      <c r="O189" s="2" t="inlineStr">
        <is>
          <t>3</t>
        </is>
      </c>
      <c r="P189" s="2" t="inlineStr">
        <is>
          <t/>
        </is>
      </c>
      <c r="Q189" t="inlineStr">
        <is>
          <t>det samlede årlige energimiks for en medlemsstat, bortset fra den andel, der er omfattet af annullerede oprindelsesgarantier</t>
        </is>
      </c>
      <c r="R189" t="inlineStr">
        <is>
          <t/>
        </is>
      </c>
      <c r="S189" t="inlineStr">
        <is>
          <t/>
        </is>
      </c>
      <c r="T189" t="inlineStr">
        <is>
          <t/>
        </is>
      </c>
      <c r="U189" t="inlineStr">
        <is>
          <t/>
        </is>
      </c>
      <c r="V189" t="inlineStr">
        <is>
          <t/>
        </is>
      </c>
      <c r="W189" t="inlineStr">
        <is>
          <t/>
        </is>
      </c>
      <c r="X189" t="inlineStr">
        <is>
          <t/>
        </is>
      </c>
      <c r="Y189" t="inlineStr">
        <is>
          <t/>
        </is>
      </c>
      <c r="Z189" s="2" t="inlineStr">
        <is>
          <t>residual energy mix</t>
        </is>
      </c>
      <c r="AA189" s="2" t="inlineStr">
        <is>
          <t>3</t>
        </is>
      </c>
      <c r="AB189" s="2" t="inlineStr">
        <is>
          <t/>
        </is>
      </c>
      <c r="AC189" t="inlineStr">
        <is>
          <t>the total annual energy mix for a Member State, excluding the share covered by cancelled guarantees of origin [ &lt;a href="https://iate.europa.eu/entry/result/8279203F59ADAE7CE053C3E4A79E4140/all" target="_blank"&gt;388762&lt;/a&gt;]</t>
        </is>
      </c>
      <c r="AD189" t="inlineStr">
        <is>
          <t/>
        </is>
      </c>
      <c r="AE189" t="inlineStr">
        <is>
          <t/>
        </is>
      </c>
      <c r="AF189" t="inlineStr">
        <is>
          <t/>
        </is>
      </c>
      <c r="AG189" t="inlineStr">
        <is>
          <t/>
        </is>
      </c>
      <c r="AH189" t="inlineStr">
        <is>
          <t/>
        </is>
      </c>
      <c r="AI189" t="inlineStr">
        <is>
          <t/>
        </is>
      </c>
      <c r="AJ189" t="inlineStr">
        <is>
          <t/>
        </is>
      </c>
      <c r="AK189" t="inlineStr">
        <is>
          <t/>
        </is>
      </c>
      <c r="AL189" s="2" t="inlineStr">
        <is>
          <t>jäännösjakauma</t>
        </is>
      </c>
      <c r="AM189" s="2" t="inlineStr">
        <is>
          <t>3</t>
        </is>
      </c>
      <c r="AN189" s="2" t="inlineStr">
        <is>
          <t/>
        </is>
      </c>
      <c r="AO189" t="inlineStr">
        <is>
          <t>Jäsenvaltion vuotuinen energialähteiden kokonaisyhdistelmä, pois lukien peruutettujen alkuperätakuiden kattama osuus.</t>
        </is>
      </c>
      <c r="AP189" t="inlineStr">
        <is>
          <t/>
        </is>
      </c>
      <c r="AQ189" t="inlineStr">
        <is>
          <t/>
        </is>
      </c>
      <c r="AR189" t="inlineStr">
        <is>
          <t/>
        </is>
      </c>
      <c r="AS189" t="inlineStr">
        <is>
          <t/>
        </is>
      </c>
      <c r="AT189" t="inlineStr">
        <is>
          <t/>
        </is>
      </c>
      <c r="AU189" t="inlineStr">
        <is>
          <t/>
        </is>
      </c>
      <c r="AV189" t="inlineStr">
        <is>
          <t/>
        </is>
      </c>
      <c r="AW189" t="inlineStr">
        <is>
          <t/>
        </is>
      </c>
      <c r="AX189" t="inlineStr">
        <is>
          <t/>
        </is>
      </c>
      <c r="AY189" t="inlineStr">
        <is>
          <t/>
        </is>
      </c>
      <c r="AZ189" t="inlineStr">
        <is>
          <t/>
        </is>
      </c>
      <c r="BA189" t="inlineStr">
        <is>
          <t/>
        </is>
      </c>
      <c r="BB189" t="inlineStr">
        <is>
          <t/>
        </is>
      </c>
      <c r="BC189" t="inlineStr">
        <is>
          <t/>
        </is>
      </c>
      <c r="BD189" t="inlineStr">
        <is>
          <t/>
        </is>
      </c>
      <c r="BE189" t="inlineStr">
        <is>
          <t/>
        </is>
      </c>
      <c r="BF189" t="inlineStr">
        <is>
          <t/>
        </is>
      </c>
      <c r="BG189" t="inlineStr">
        <is>
          <t/>
        </is>
      </c>
      <c r="BH189" t="inlineStr">
        <is>
          <t/>
        </is>
      </c>
      <c r="BI189" t="inlineStr">
        <is>
          <t/>
        </is>
      </c>
      <c r="BJ189" t="inlineStr">
        <is>
          <t/>
        </is>
      </c>
      <c r="BK189" t="inlineStr">
        <is>
          <t/>
        </is>
      </c>
      <c r="BL189" t="inlineStr">
        <is>
          <t/>
        </is>
      </c>
      <c r="BM189" t="inlineStr">
        <is>
          <t/>
        </is>
      </c>
      <c r="BN189" t="inlineStr">
        <is>
          <t/>
        </is>
      </c>
      <c r="BO189" t="inlineStr">
        <is>
          <t/>
        </is>
      </c>
      <c r="BP189" t="inlineStr">
        <is>
          <t/>
        </is>
      </c>
      <c r="BQ189" t="inlineStr">
        <is>
          <t/>
        </is>
      </c>
      <c r="BR189" t="inlineStr">
        <is>
          <t/>
        </is>
      </c>
      <c r="BS189" t="inlineStr">
        <is>
          <t/>
        </is>
      </c>
      <c r="BT189" t="inlineStr">
        <is>
          <t/>
        </is>
      </c>
      <c r="BU189" t="inlineStr">
        <is>
          <t/>
        </is>
      </c>
      <c r="BV189" t="inlineStr">
        <is>
          <t/>
        </is>
      </c>
      <c r="BW189" t="inlineStr">
        <is>
          <t/>
        </is>
      </c>
      <c r="BX189" t="inlineStr">
        <is>
          <t/>
        </is>
      </c>
      <c r="BY189" t="inlineStr">
        <is>
          <t/>
        </is>
      </c>
      <c r="BZ189" s="2" t="inlineStr">
        <is>
          <t>miks pozostałej energii</t>
        </is>
      </c>
      <c r="CA189" s="2" t="inlineStr">
        <is>
          <t>3</t>
        </is>
      </c>
      <c r="CB189" s="2" t="inlineStr">
        <is>
          <t/>
        </is>
      </c>
      <c r="CC189" t="inlineStr">
        <is>
          <t>całkowity roczny miks energetyczny danego państwa członkowskiego 
z wyłączeniem części objętej anulowanymi gwarancjami pochodzenia
[ &lt;a href="https://iate.europa.eu/entry/result/8279203F59ADAE7CE053C3E4A79E4140/all" target="_blank"&gt;388762&lt;/a&gt;
]</t>
        </is>
      </c>
      <c r="CD189" s="2" t="inlineStr">
        <is>
          <t>matriz energética residual|
mix energético residual</t>
        </is>
      </c>
      <c r="CE189" s="2" t="inlineStr">
        <is>
          <t>3|
3</t>
        </is>
      </c>
      <c r="CF189" s="2" t="inlineStr">
        <is>
          <t xml:space="preserve">preferred|
</t>
        </is>
      </c>
      <c r="CG189" t="inlineStr">
        <is>
          <t>Total anual do &lt;a href="https://iate.europa.eu/entry/result/761713/pt" target="_blank"&gt;mix energético&lt;/a&gt; de um Estado-Membro, excluindo a parte coberta pelas &lt;a href="https://iate.europa.eu/entry/result/388762/pt" target="_blank"&gt;garantias de origem&lt;/a&gt; canceladas.</t>
        </is>
      </c>
      <c r="CH189" t="inlineStr">
        <is>
          <t/>
        </is>
      </c>
      <c r="CI189" t="inlineStr">
        <is>
          <t/>
        </is>
      </c>
      <c r="CJ189" t="inlineStr">
        <is>
          <t/>
        </is>
      </c>
      <c r="CK189" t="inlineStr">
        <is>
          <t/>
        </is>
      </c>
      <c r="CL189" t="inlineStr">
        <is>
          <t/>
        </is>
      </c>
      <c r="CM189" t="inlineStr">
        <is>
          <t/>
        </is>
      </c>
      <c r="CN189" t="inlineStr">
        <is>
          <t/>
        </is>
      </c>
      <c r="CO189" t="inlineStr">
        <is>
          <t/>
        </is>
      </c>
      <c r="CP189" t="inlineStr">
        <is>
          <t/>
        </is>
      </c>
      <c r="CQ189" t="inlineStr">
        <is>
          <t/>
        </is>
      </c>
      <c r="CR189" t="inlineStr">
        <is>
          <t/>
        </is>
      </c>
      <c r="CS189" t="inlineStr">
        <is>
          <t/>
        </is>
      </c>
      <c r="CT189" t="inlineStr">
        <is>
          <t/>
        </is>
      </c>
      <c r="CU189" t="inlineStr">
        <is>
          <t/>
        </is>
      </c>
      <c r="CV189" t="inlineStr">
        <is>
          <t/>
        </is>
      </c>
      <c r="CW189" t="inlineStr">
        <is>
          <t/>
        </is>
      </c>
    </row>
    <row r="190">
      <c r="A190" s="1" t="str">
        <f>HYPERLINK("https://iate.europa.eu/entry/result/3630293/all", "3630293")</f>
        <v>3630293</v>
      </c>
      <c r="B190" t="inlineStr">
        <is>
          <t>ENERGY;ENVIRONMENT</t>
        </is>
      </c>
      <c r="C190" t="inlineStr">
        <is>
          <t>ENERGY|energy policy|energy policy;ENVIRONMENT|environmental policy|climate change policy</t>
        </is>
      </c>
      <c r="D190" t="inlineStr">
        <is>
          <t>yes</t>
        </is>
      </c>
      <c r="E190" t="inlineStr">
        <is>
          <t/>
        </is>
      </c>
      <c r="F190" s="2" t="inlineStr">
        <is>
          <t>декарбонизирана енергийна система</t>
        </is>
      </c>
      <c r="G190" s="2" t="inlineStr">
        <is>
          <t>3</t>
        </is>
      </c>
      <c r="H190" s="2" t="inlineStr">
        <is>
          <t/>
        </is>
      </c>
      <c r="I190" t="inlineStr">
        <is>
          <t>&lt;a href="https://iate.europa.eu/entry/result/3571686/bg" target="_blank"&gt;енергийна система&lt;/a&gt;, в която се използва &lt;a href="https://iate.europa.eu/entry/result/3628337/bg" target="_blank"&gt;нисковъглеродна енергия&lt;/a&gt;, вместо енергия от &lt;a href="https://iate.europa.eu/entry/result/766821/bg" target="_blank"&gt;изкопаеми горива&lt;/a&gt;, и по този начин се отделят по-малко емисии на въглероден диоксид</t>
        </is>
      </c>
      <c r="J190" s="2" t="inlineStr">
        <is>
          <t>dekarbonizovaný energetický systém</t>
        </is>
      </c>
      <c r="K190" s="2" t="inlineStr">
        <is>
          <t>3</t>
        </is>
      </c>
      <c r="L190" s="2" t="inlineStr">
        <is>
          <t/>
        </is>
      </c>
      <c r="M190" t="inlineStr">
        <is>
          <t>energetický systém, který namísto zdrojů energie z &lt;a href="https://iate.europa.eu/entry/result/766821/cs" target="_blank"&gt;fosilních paliv&lt;/a&gt; využívá &lt;a href="https://iate.europa.eu/entry/result/3628337/cs" target="_blank"&gt;energii z nízkouhlíkových zdrojů&lt;/a&gt;, a tak produkuje méně emisí oxidu uhličitého</t>
        </is>
      </c>
      <c r="N190" s="2" t="inlineStr">
        <is>
          <t>dekarboniseret energisystem|
energisystem med lav CO&lt;sub&gt;2&lt;/sub&gt;-udledning</t>
        </is>
      </c>
      <c r="O190" s="2" t="inlineStr">
        <is>
          <t>3|
3</t>
        </is>
      </c>
      <c r="P190" s="2" t="inlineStr">
        <is>
          <t xml:space="preserve">|
</t>
        </is>
      </c>
      <c r="Q190" t="inlineStr">
        <is>
          <t>energisystem, der anvender energi med lav CO&lt;sub&gt;2&lt;/sub&gt;-udledning frem for energkilder baseret på fossile brændstoffer, og som derved udleder mindre CO&lt;sup&gt;2&lt;/sup&gt;</t>
        </is>
      </c>
      <c r="R190" s="2" t="inlineStr">
        <is>
          <t>dekarbonisiertes Energiesystem</t>
        </is>
      </c>
      <c r="S190" s="2" t="inlineStr">
        <is>
          <t>3</t>
        </is>
      </c>
      <c r="T190" s="2" t="inlineStr">
        <is>
          <t/>
        </is>
      </c>
      <c r="U190" t="inlineStr">
        <is>
          <t>Energiesystem, das anstelle von fossilen Energieträgern emissionsarme Quellen nutzt und dadurch weniger Kohlendioxidemissionen verursacht</t>
        </is>
      </c>
      <c r="V190" s="2" t="inlineStr">
        <is>
          <t>ενεργειακό σύστημα απαλλαγμένο από ανθρακούχες εκπομπές</t>
        </is>
      </c>
      <c r="W190" s="2" t="inlineStr">
        <is>
          <t>3</t>
        </is>
      </c>
      <c r="X190" s="2" t="inlineStr">
        <is>
          <t/>
        </is>
      </c>
      <c r="Y190" t="inlineStr">
        <is>
          <t/>
        </is>
      </c>
      <c r="Z190" s="2" t="inlineStr">
        <is>
          <t>decarbonised energy system</t>
        </is>
      </c>
      <c r="AA190" s="2" t="inlineStr">
        <is>
          <t>3</t>
        </is>
      </c>
      <c r="AB190" s="2" t="inlineStr">
        <is>
          <t/>
        </is>
      </c>
      <c r="AC190" t="inlineStr">
        <is>
          <t>&lt;a href="https://iate.europa.eu/entry/result/3571686/en" target="_blank"&gt;energy system&lt;/a&gt; which uses &lt;a href="https://iate.europa.eu/entry/result/3628337/en" target="_blank"&gt;energy from low-carbon sources&lt;/a&gt; instead of &lt;a href="https://iate.europa.eu/entry/result/766821/en" target="_blank"&gt;fossil fuel&lt;/a&gt; energy sources, thus producing fewer carbon dioxide emissions</t>
        </is>
      </c>
      <c r="AD190" s="2" t="inlineStr">
        <is>
          <t>sistema energético descarbonizado</t>
        </is>
      </c>
      <c r="AE190" s="2" t="inlineStr">
        <is>
          <t>3</t>
        </is>
      </c>
      <c r="AF190" s="2" t="inlineStr">
        <is>
          <t/>
        </is>
      </c>
      <c r="AG190" t="inlineStr">
        <is>
          <t>Sistema energético basado en la utlización de &lt;a href="https://iate.europa.eu/entry/result/3628337/es" target="_blank"&gt;energías hipocarbónicas&lt;/a&gt; en lugar de &lt;a href="https://iate.europa.eu/entry/result/766821/es" target="_blank"&gt;combustibles fósiles&lt;/a&gt;.</t>
        </is>
      </c>
      <c r="AH190" s="2" t="inlineStr">
        <is>
          <t>dekarboniseeritud energiasüsteem|
vähese CO&lt;sub&gt;2&lt;/sub&gt; heitega energiasüsteem</t>
        </is>
      </c>
      <c r="AI190" s="2" t="inlineStr">
        <is>
          <t>3|
3</t>
        </is>
      </c>
      <c r="AJ190" s="2" t="inlineStr">
        <is>
          <t xml:space="preserve">|
</t>
        </is>
      </c>
      <c r="AK190" t="inlineStr">
        <is>
          <t>&lt;a href="https://iate.europa.eu/entry/result/3571686/all" target="_blank"&gt;&lt;i&gt;energiasüsteem&lt;/i&gt;&lt;/a&gt;, mis kasutab fossiilsete energiaallikate asemel vähese CO&lt;sub&gt;2&lt;/sub&gt; heitega energiaallikaid, tekitades seega vähem CO&lt;sub&gt;2&lt;/sub&gt; heidet</t>
        </is>
      </c>
      <c r="AL190" s="2" t="inlineStr">
        <is>
          <t>hiiletön energiajärjestelmä</t>
        </is>
      </c>
      <c r="AM190" s="2" t="inlineStr">
        <is>
          <t>3</t>
        </is>
      </c>
      <c r="AN190" s="2" t="inlineStr">
        <is>
          <t/>
        </is>
      </c>
      <c r="AO190" t="inlineStr">
        <is>
          <t>&lt;a href="https://iate.europa.eu/entry/result/3571686/fi" target="_blank"&gt;energiajärjestelmä&lt;/a&gt;, joka käyttää &lt;a href="https://iate.europa.eu/entry/result/766821/fi" target="_blank"&gt;fossiilisten polttoaineiden&lt;/a&gt; sijaan &lt;a href="https://iate.europa.eu/entry/result/3628337/fi" target="_blank"&gt;vähähiilisiä energianlähteitä&lt;/a&gt; ja tuottaa siten vähemmän hiilidioksidipäästöjä</t>
        </is>
      </c>
      <c r="AP190" s="2" t="inlineStr">
        <is>
          <t>système énergétique décarboné</t>
        </is>
      </c>
      <c r="AQ190" s="2" t="inlineStr">
        <is>
          <t>3</t>
        </is>
      </c>
      <c r="AR190" s="2" t="inlineStr">
        <is>
          <t/>
        </is>
      </c>
      <c r="AS190" t="inlineStr">
        <is>
          <t>&lt;a href="https://iate.europa.eu/entry/result/3571686/fr" target="_blank"&gt;système énergétique&lt;/a&gt; utilisant des sources d'&lt;a href="https://iate.europa.eu/entry/result/3628337/fr" target="_blank"&gt;énergie à faible émission de carbone&lt;/a&gt; au lieu de se fonder sur des &lt;a href="https://iate.europa.eu/entry/result/766821/fr" target="_blank"&gt;combustibles fossiles&lt;/a&gt;</t>
        </is>
      </c>
      <c r="AT190" s="2" t="inlineStr">
        <is>
          <t>córas fuinnimh dícharbónaithe</t>
        </is>
      </c>
      <c r="AU190" s="2" t="inlineStr">
        <is>
          <t>3</t>
        </is>
      </c>
      <c r="AV190" s="2" t="inlineStr">
        <is>
          <t/>
        </is>
      </c>
      <c r="AW190" t="inlineStr">
        <is>
          <t/>
        </is>
      </c>
      <c r="AX190" t="inlineStr">
        <is>
          <t/>
        </is>
      </c>
      <c r="AY190" t="inlineStr">
        <is>
          <t/>
        </is>
      </c>
      <c r="AZ190" t="inlineStr">
        <is>
          <t/>
        </is>
      </c>
      <c r="BA190" t="inlineStr">
        <is>
          <t/>
        </is>
      </c>
      <c r="BB190" s="2" t="inlineStr">
        <is>
          <t>dekarbonizált energiarendszer</t>
        </is>
      </c>
      <c r="BC190" s="2" t="inlineStr">
        <is>
          <t>3</t>
        </is>
      </c>
      <c r="BD190" s="2" t="inlineStr">
        <is>
          <t/>
        </is>
      </c>
      <c r="BE190" t="inlineStr">
        <is>
          <t>olyan &lt;a href="https://iate.europa.eu/entry/result/3571686/all" target="_blank"&gt;energiarendszer&lt;/a&gt;, amely a fosszilis energiaforrások
helyett alacsony szén-dioxid-kibocsátású energiaforrásokat használ, és ezáltal
kisebb a szén-dioxid-kibocsátása</t>
        </is>
      </c>
      <c r="BF190" s="2" t="inlineStr">
        <is>
          <t>sistema energetico decarbonizzato</t>
        </is>
      </c>
      <c r="BG190" s="2" t="inlineStr">
        <is>
          <t>3</t>
        </is>
      </c>
      <c r="BH190" s="2" t="inlineStr">
        <is>
          <t/>
        </is>
      </c>
      <c r="BI190" t="inlineStr">
        <is>
          <t>sistema energetico che utilizza fonti di &lt;a href="https://iate.europa.eu/entry/result/3628337/it" target="_blank"&gt;energia a basse emissioni di carbonio&lt;/a&gt; anziché &lt;a href="https://iate.europa.eu/entry/result/766821/it" target="_blank"&gt;combustibili fossili&lt;/a&gt;</t>
        </is>
      </c>
      <c r="BJ190" s="2" t="inlineStr">
        <is>
          <t>dekarbonizuota energetikos sistema</t>
        </is>
      </c>
      <c r="BK190" s="2" t="inlineStr">
        <is>
          <t>3</t>
        </is>
      </c>
      <c r="BL190" s="2" t="inlineStr">
        <is>
          <t/>
        </is>
      </c>
      <c r="BM190" t="inlineStr">
        <is>
          <t>&lt;a href="https://iate.europa.eu/entry/result/3571686/lt" target="_blank"&gt;energetikos sistema&lt;/a&gt;, kurioje energija gaunama ne iš &lt;a href="https://iate.europa.eu/entry/result/766821/lt" target="_blank"&gt;iškastinio kuro&lt;/a&gt; energijos šaltinių, o iš mažo anglies dioksido pėdsako šaltinių ir taip išmetama mažiau anglies dioksido</t>
        </is>
      </c>
      <c r="BN190" s="2" t="inlineStr">
        <is>
          <t>dekarbonizēta energosistēma</t>
        </is>
      </c>
      <c r="BO190" s="2" t="inlineStr">
        <is>
          <t>3</t>
        </is>
      </c>
      <c r="BP190" s="2" t="inlineStr">
        <is>
          <t/>
        </is>
      </c>
      <c r="BQ190" t="inlineStr">
        <is>
          <t>&lt;a href="https://iate.europa.eu/entry/result/3571686/lv" target="_blank"&gt;energosistēma&lt;/a&gt;, kas izmanto enerģiju no &lt;a href="https://iate.europa.eu/entry/result/3628337/lv" target="_blank"&gt;mazoglekļa energoresursiem&lt;/a&gt;, nevis enerģiju no &lt;a href="https://iate.europa.eu/entry/result/766821/lv" target="_blank"&gt;fosilā kurināmā&lt;/a&gt; enerģijas avotiem, tādējādi radot mazāk oglekļa dioksīda emisiju</t>
        </is>
      </c>
      <c r="BR190" s="2" t="inlineStr">
        <is>
          <t>sistema tal-enerġija dekarbonizzata</t>
        </is>
      </c>
      <c r="BS190" s="2" t="inlineStr">
        <is>
          <t>3</t>
        </is>
      </c>
      <c r="BT190" s="2" t="inlineStr">
        <is>
          <t/>
        </is>
      </c>
      <c r="BU190" t="inlineStr">
        <is>
          <t>&lt;a href="https://iate.europa.eu/entry/result/3571686/mt" target="_blank"&gt;sistema tal-enerġija&lt;/a&gt; li tuża &lt;a href="https://iate.europa.eu/entry/result/3628337/mt" target="_blank"&gt;enerġija b’livell baxx ta’ karbonju&lt;/a&gt; minflok sorsi tal-enerġija tal-&lt;a href="https://iate.europa.eu/entry/result/766821/all" target="_blank"&gt;fjuwils fossili&lt;/a&gt;, u b'hekk tipproduċi inqas emissjonijiet tad-diossidu tal-karbonju</t>
        </is>
      </c>
      <c r="BV190" s="2" t="inlineStr">
        <is>
          <t>koolstofarm energiesysteem|
koolstofvrij energiesysteem</t>
        </is>
      </c>
      <c r="BW190" s="2" t="inlineStr">
        <is>
          <t>3|
2</t>
        </is>
      </c>
      <c r="BX190" s="2" t="inlineStr">
        <is>
          <t xml:space="preserve">|
</t>
        </is>
      </c>
      <c r="BY190" t="inlineStr">
        <is>
          <t>&lt;a href="https://iate.europa.eu/entry/result/3571686/nl" target="_blank"&gt;energiesysteem &lt;/a&gt;dat &lt;a href="https://iate.europa.eu/entry/result/3628337/all" target="_blank"&gt;koolstofarme energie&lt;/a&gt; gebruikt in plaats van&lt;a href="https://iate.europa.eu/entry/result/766821/nl" target="_blank"&gt; fossiele brandstoffen&lt;/a&gt;, en op die manier minder koolstof uitstoot</t>
        </is>
      </c>
      <c r="BZ190" s="2" t="inlineStr">
        <is>
          <t>zdekarbonizowany system energetyczny</t>
        </is>
      </c>
      <c r="CA190" s="2" t="inlineStr">
        <is>
          <t>3</t>
        </is>
      </c>
      <c r="CB190" s="2" t="inlineStr">
        <is>
          <t/>
        </is>
      </c>
      <c r="CC190" t="inlineStr">
        <is>
          <t>system energetyczny, który wykorzystuje &lt;a href="https://iate.europa.eu/entry/result/3628337/pl" target="_blank"&gt;energię ze źródeł niskoemisyjnych&lt;/a&gt; zamiast ze źródeł energii opartych na paliwach kopalnych, powodując tym samym mniejszą emisję dwutlenku węgla</t>
        </is>
      </c>
      <c r="CD190" s="2" t="inlineStr">
        <is>
          <t>sistema energético descarbonizado</t>
        </is>
      </c>
      <c r="CE190" s="2" t="inlineStr">
        <is>
          <t>3</t>
        </is>
      </c>
      <c r="CF190" s="2" t="inlineStr">
        <is>
          <t/>
        </is>
      </c>
      <c r="CG190" t="inlineStr">
        <is>
          <t>Sistema energético que utiliza &lt;a href="https://iate.europa.eu/entry/result/2206137/pt" target="_blank"&gt;fontes de &lt;/a&gt;&lt;a href="https://iate.europa.eu/entry/result/3628337/pt" target="_blank"&gt;energia hipocarbónica&lt;/a&gt; em vez de fontes de energia de &lt;a href="https://iate.europa.eu/entry/result/766821/pt" target="_blank"&gt;combustíveis fósseis&lt;/a&gt;&lt;small&gt;,&lt;/small&gt; produzindo assim menos emissões de dióxido de carbono.</t>
        </is>
      </c>
      <c r="CH190" s="2" t="inlineStr">
        <is>
          <t>sistem energetic decarbonizat</t>
        </is>
      </c>
      <c r="CI190" s="2" t="inlineStr">
        <is>
          <t>3</t>
        </is>
      </c>
      <c r="CJ190" s="2" t="inlineStr">
        <is>
          <t/>
        </is>
      </c>
      <c r="CK190" t="inlineStr">
        <is>
          <t>&lt;a href="https://iate.europa.eu/entry/result/3571686/all" target="_blank"&gt;sistem energetic&lt;/a&gt; care folosește energie din surse cu emisii reduse de carbon în locul surselor de energie bazate pe &lt;a href="https://iate.europa.eu/entry/result/766821/all" target="_blank"&gt;combustibili fosili&lt;/a&gt;, producând astfel mai puține emisii de CO&lt;sub&gt;2&lt;/sub&gt;</t>
        </is>
      </c>
      <c r="CL190" s="2" t="inlineStr">
        <is>
          <t>dekarbonizovaný energetický systém</t>
        </is>
      </c>
      <c r="CM190" s="2" t="inlineStr">
        <is>
          <t>3</t>
        </is>
      </c>
      <c r="CN190" s="2" t="inlineStr">
        <is>
          <t/>
        </is>
      </c>
      <c r="CO190" t="inlineStr">
        <is>
          <t>energetický systém, ktorý namiesto zdrojov energie z &lt;a href="https://iate.europa.eu/entry/result/766821/sk" target="_blank"&gt;fosílnych palív&lt;/a&gt; využíva &lt;a href="https://iate.europa.eu/entry/result/3628337/cs" target="_blank"&gt;energiu z nízkouhlíkových zdrojov&lt;/a&gt;, a preto produkuje menej emisií oxidu uhličitého</t>
        </is>
      </c>
      <c r="CP190" s="2" t="inlineStr">
        <is>
          <t>razogljičen energetski sistem</t>
        </is>
      </c>
      <c r="CQ190" s="2" t="inlineStr">
        <is>
          <t>3</t>
        </is>
      </c>
      <c r="CR190" s="2" t="inlineStr">
        <is>
          <t/>
        </is>
      </c>
      <c r="CS190" t="inlineStr">
        <is>
          <t/>
        </is>
      </c>
      <c r="CT190" s="2" t="inlineStr">
        <is>
          <t>koldioxidsnålt energisystem</t>
        </is>
      </c>
      <c r="CU190" s="2" t="inlineStr">
        <is>
          <t>3</t>
        </is>
      </c>
      <c r="CV190" s="2" t="inlineStr">
        <is>
          <t/>
        </is>
      </c>
      <c r="CW190" t="inlineStr">
        <is>
          <t>energisystem
som använder &lt;a href="https://iate.europa.eu/entry/result/3628337" target="_blank"&gt;koldioxidsnål energi&lt;/a&gt; i stället för fossila bränslen och därför ger
upphov till färre utsläpp av växthusgaser</t>
        </is>
      </c>
    </row>
    <row r="191">
      <c r="A191" s="1" t="str">
        <f>HYPERLINK("https://iate.europa.eu/entry/result/197995/all", "197995")</f>
        <v>197995</v>
      </c>
      <c r="B191" t="inlineStr">
        <is>
          <t>ENERGY</t>
        </is>
      </c>
      <c r="C191" t="inlineStr">
        <is>
          <t>ENERGY</t>
        </is>
      </c>
      <c r="D191" t="inlineStr">
        <is>
          <t>no</t>
        </is>
      </c>
      <c r="E191" t="inlineStr">
        <is>
          <t/>
        </is>
      </c>
      <c r="F191" t="inlineStr">
        <is>
          <t/>
        </is>
      </c>
      <c r="G191" t="inlineStr">
        <is>
          <t/>
        </is>
      </c>
      <c r="H191" t="inlineStr">
        <is>
          <t/>
        </is>
      </c>
      <c r="I191" t="inlineStr">
        <is>
          <t/>
        </is>
      </c>
      <c r="J191" t="inlineStr">
        <is>
          <t/>
        </is>
      </c>
      <c r="K191" t="inlineStr">
        <is>
          <t/>
        </is>
      </c>
      <c r="L191" t="inlineStr">
        <is>
          <t/>
        </is>
      </c>
      <c r="M191" t="inlineStr">
        <is>
          <t/>
        </is>
      </c>
      <c r="N191" s="2" t="inlineStr">
        <is>
          <t>hård energi</t>
        </is>
      </c>
      <c r="O191" s="2" t="inlineStr">
        <is>
          <t>1</t>
        </is>
      </c>
      <c r="P191" s="2" t="inlineStr">
        <is>
          <t/>
        </is>
      </c>
      <c r="Q191" t="inlineStr">
        <is>
          <t/>
        </is>
      </c>
      <c r="R191" s="2" t="inlineStr">
        <is>
          <t>harte Energie</t>
        </is>
      </c>
      <c r="S191" s="2" t="inlineStr">
        <is>
          <t>1</t>
        </is>
      </c>
      <c r="T191" s="2" t="inlineStr">
        <is>
          <t/>
        </is>
      </c>
      <c r="U191" t="inlineStr">
        <is>
          <t/>
        </is>
      </c>
      <c r="V191" t="inlineStr">
        <is>
          <t/>
        </is>
      </c>
      <c r="W191" t="inlineStr">
        <is>
          <t/>
        </is>
      </c>
      <c r="X191" t="inlineStr">
        <is>
          <t/>
        </is>
      </c>
      <c r="Y191" t="inlineStr">
        <is>
          <t/>
        </is>
      </c>
      <c r="Z191" s="2" t="inlineStr">
        <is>
          <t>hard energy</t>
        </is>
      </c>
      <c r="AA191" s="2" t="inlineStr">
        <is>
          <t>1</t>
        </is>
      </c>
      <c r="AB191" s="2" t="inlineStr">
        <is>
          <t/>
        </is>
      </c>
      <c r="AC191" t="inlineStr">
        <is>
          <t/>
        </is>
      </c>
      <c r="AD191" t="inlineStr">
        <is>
          <t/>
        </is>
      </c>
      <c r="AE191" t="inlineStr">
        <is>
          <t/>
        </is>
      </c>
      <c r="AF191" t="inlineStr">
        <is>
          <t/>
        </is>
      </c>
      <c r="AG191" t="inlineStr">
        <is>
          <t/>
        </is>
      </c>
      <c r="AH191" t="inlineStr">
        <is>
          <t/>
        </is>
      </c>
      <c r="AI191" t="inlineStr">
        <is>
          <t/>
        </is>
      </c>
      <c r="AJ191" t="inlineStr">
        <is>
          <t/>
        </is>
      </c>
      <c r="AK191" t="inlineStr">
        <is>
          <t/>
        </is>
      </c>
      <c r="AL191" t="inlineStr">
        <is>
          <t/>
        </is>
      </c>
      <c r="AM191" t="inlineStr">
        <is>
          <t/>
        </is>
      </c>
      <c r="AN191" t="inlineStr">
        <is>
          <t/>
        </is>
      </c>
      <c r="AO191" t="inlineStr">
        <is>
          <t/>
        </is>
      </c>
      <c r="AP191" s="2" t="inlineStr">
        <is>
          <t>énergie dure</t>
        </is>
      </c>
      <c r="AQ191" s="2" t="inlineStr">
        <is>
          <t>1</t>
        </is>
      </c>
      <c r="AR191" s="2" t="inlineStr">
        <is>
          <t/>
        </is>
      </c>
      <c r="AS191" t="inlineStr">
        <is>
          <t/>
        </is>
      </c>
      <c r="AT191" t="inlineStr">
        <is>
          <t/>
        </is>
      </c>
      <c r="AU191" t="inlineStr">
        <is>
          <t/>
        </is>
      </c>
      <c r="AV191" t="inlineStr">
        <is>
          <t/>
        </is>
      </c>
      <c r="AW191" t="inlineStr">
        <is>
          <t/>
        </is>
      </c>
      <c r="AX191" t="inlineStr">
        <is>
          <t/>
        </is>
      </c>
      <c r="AY191" t="inlineStr">
        <is>
          <t/>
        </is>
      </c>
      <c r="AZ191" t="inlineStr">
        <is>
          <t/>
        </is>
      </c>
      <c r="BA191" t="inlineStr">
        <is>
          <t/>
        </is>
      </c>
      <c r="BB191" t="inlineStr">
        <is>
          <t/>
        </is>
      </c>
      <c r="BC191" t="inlineStr">
        <is>
          <t/>
        </is>
      </c>
      <c r="BD191" t="inlineStr">
        <is>
          <t/>
        </is>
      </c>
      <c r="BE191" t="inlineStr">
        <is>
          <t/>
        </is>
      </c>
      <c r="BF191" s="2" t="inlineStr">
        <is>
          <t>energia dura</t>
        </is>
      </c>
      <c r="BG191" s="2" t="inlineStr">
        <is>
          <t>1</t>
        </is>
      </c>
      <c r="BH191" s="2" t="inlineStr">
        <is>
          <t/>
        </is>
      </c>
      <c r="BI191" t="inlineStr">
        <is>
          <t/>
        </is>
      </c>
      <c r="BJ191" t="inlineStr">
        <is>
          <t/>
        </is>
      </c>
      <c r="BK191" t="inlineStr">
        <is>
          <t/>
        </is>
      </c>
      <c r="BL191" t="inlineStr">
        <is>
          <t/>
        </is>
      </c>
      <c r="BM191" t="inlineStr">
        <is>
          <t/>
        </is>
      </c>
      <c r="BN191" t="inlineStr">
        <is>
          <t/>
        </is>
      </c>
      <c r="BO191" t="inlineStr">
        <is>
          <t/>
        </is>
      </c>
      <c r="BP191" t="inlineStr">
        <is>
          <t/>
        </is>
      </c>
      <c r="BQ191" t="inlineStr">
        <is>
          <t/>
        </is>
      </c>
      <c r="BR191" t="inlineStr">
        <is>
          <t/>
        </is>
      </c>
      <c r="BS191" t="inlineStr">
        <is>
          <t/>
        </is>
      </c>
      <c r="BT191" t="inlineStr">
        <is>
          <t/>
        </is>
      </c>
      <c r="BU191" t="inlineStr">
        <is>
          <t/>
        </is>
      </c>
      <c r="BV191" s="2" t="inlineStr">
        <is>
          <t>harde energie</t>
        </is>
      </c>
      <c r="BW191" s="2" t="inlineStr">
        <is>
          <t>1</t>
        </is>
      </c>
      <c r="BX191" s="2" t="inlineStr">
        <is>
          <t/>
        </is>
      </c>
      <c r="BY191" t="inlineStr">
        <is>
          <t/>
        </is>
      </c>
      <c r="BZ191" t="inlineStr">
        <is>
          <t/>
        </is>
      </c>
      <c r="CA191" t="inlineStr">
        <is>
          <t/>
        </is>
      </c>
      <c r="CB191" t="inlineStr">
        <is>
          <t/>
        </is>
      </c>
      <c r="CC191" t="inlineStr">
        <is>
          <t/>
        </is>
      </c>
      <c r="CD191" s="2" t="inlineStr">
        <is>
          <t>energia dura</t>
        </is>
      </c>
      <c r="CE191" s="2" t="inlineStr">
        <is>
          <t>1</t>
        </is>
      </c>
      <c r="CF191" s="2" t="inlineStr">
        <is>
          <t/>
        </is>
      </c>
      <c r="CG191" t="inlineStr">
        <is>
          <t/>
        </is>
      </c>
      <c r="CH191" t="inlineStr">
        <is>
          <t/>
        </is>
      </c>
      <c r="CI191" t="inlineStr">
        <is>
          <t/>
        </is>
      </c>
      <c r="CJ191" t="inlineStr">
        <is>
          <t/>
        </is>
      </c>
      <c r="CK191" t="inlineStr">
        <is>
          <t/>
        </is>
      </c>
      <c r="CL191" t="inlineStr">
        <is>
          <t/>
        </is>
      </c>
      <c r="CM191" t="inlineStr">
        <is>
          <t/>
        </is>
      </c>
      <c r="CN191" t="inlineStr">
        <is>
          <t/>
        </is>
      </c>
      <c r="CO191" t="inlineStr">
        <is>
          <t/>
        </is>
      </c>
      <c r="CP191" t="inlineStr">
        <is>
          <t/>
        </is>
      </c>
      <c r="CQ191" t="inlineStr">
        <is>
          <t/>
        </is>
      </c>
      <c r="CR191" t="inlineStr">
        <is>
          <t/>
        </is>
      </c>
      <c r="CS191" t="inlineStr">
        <is>
          <t/>
        </is>
      </c>
      <c r="CT191" t="inlineStr">
        <is>
          <t/>
        </is>
      </c>
      <c r="CU191" t="inlineStr">
        <is>
          <t/>
        </is>
      </c>
      <c r="CV191" t="inlineStr">
        <is>
          <t/>
        </is>
      </c>
      <c r="CW191" t="inlineStr">
        <is>
          <t/>
        </is>
      </c>
    </row>
    <row r="192">
      <c r="A192" s="1" t="str">
        <f>HYPERLINK("https://iate.europa.eu/entry/result/386121/all", "386121")</f>
        <v>386121</v>
      </c>
      <c r="B192" t="inlineStr">
        <is>
          <t>ENERGY</t>
        </is>
      </c>
      <c r="C192" t="inlineStr">
        <is>
          <t>ENERGY</t>
        </is>
      </c>
      <c r="D192" t="inlineStr">
        <is>
          <t>no</t>
        </is>
      </c>
      <c r="E192" t="inlineStr">
        <is>
          <t/>
        </is>
      </c>
      <c r="F192" t="inlineStr">
        <is>
          <t/>
        </is>
      </c>
      <c r="G192" t="inlineStr">
        <is>
          <t/>
        </is>
      </c>
      <c r="H192" t="inlineStr">
        <is>
          <t/>
        </is>
      </c>
      <c r="I192" t="inlineStr">
        <is>
          <t/>
        </is>
      </c>
      <c r="J192" t="inlineStr">
        <is>
          <t/>
        </is>
      </c>
      <c r="K192" t="inlineStr">
        <is>
          <t/>
        </is>
      </c>
      <c r="L192" t="inlineStr">
        <is>
          <t/>
        </is>
      </c>
      <c r="M192" t="inlineStr">
        <is>
          <t/>
        </is>
      </c>
      <c r="N192" t="inlineStr">
        <is>
          <t/>
        </is>
      </c>
      <c r="O192" t="inlineStr">
        <is>
          <t/>
        </is>
      </c>
      <c r="P192" t="inlineStr">
        <is>
          <t/>
        </is>
      </c>
      <c r="Q192" t="inlineStr">
        <is>
          <t/>
        </is>
      </c>
      <c r="R192" t="inlineStr">
        <is>
          <t/>
        </is>
      </c>
      <c r="S192" t="inlineStr">
        <is>
          <t/>
        </is>
      </c>
      <c r="T192" t="inlineStr">
        <is>
          <t/>
        </is>
      </c>
      <c r="U192" t="inlineStr">
        <is>
          <t/>
        </is>
      </c>
      <c r="V192" t="inlineStr">
        <is>
          <t/>
        </is>
      </c>
      <c r="W192" t="inlineStr">
        <is>
          <t/>
        </is>
      </c>
      <c r="X192" t="inlineStr">
        <is>
          <t/>
        </is>
      </c>
      <c r="Y192" t="inlineStr">
        <is>
          <t/>
        </is>
      </c>
      <c r="Z192" s="2" t="inlineStr">
        <is>
          <t>sod peat</t>
        </is>
      </c>
      <c r="AA192" s="2" t="inlineStr">
        <is>
          <t>1</t>
        </is>
      </c>
      <c r="AB192" s="2" t="inlineStr">
        <is>
          <t/>
        </is>
      </c>
      <c r="AC192" t="inlineStr">
        <is>
          <t/>
        </is>
      </c>
      <c r="AD192" t="inlineStr">
        <is>
          <t/>
        </is>
      </c>
      <c r="AE192" t="inlineStr">
        <is>
          <t/>
        </is>
      </c>
      <c r="AF192" t="inlineStr">
        <is>
          <t/>
        </is>
      </c>
      <c r="AG192" t="inlineStr">
        <is>
          <t/>
        </is>
      </c>
      <c r="AH192" t="inlineStr">
        <is>
          <t/>
        </is>
      </c>
      <c r="AI192" t="inlineStr">
        <is>
          <t/>
        </is>
      </c>
      <c r="AJ192" t="inlineStr">
        <is>
          <t/>
        </is>
      </c>
      <c r="AK192" t="inlineStr">
        <is>
          <t/>
        </is>
      </c>
      <c r="AL192" s="2" t="inlineStr">
        <is>
          <t>palaturve</t>
        </is>
      </c>
      <c r="AM192" s="2" t="inlineStr">
        <is>
          <t>1</t>
        </is>
      </c>
      <c r="AN192" s="2" t="inlineStr">
        <is>
          <t/>
        </is>
      </c>
      <c r="AO192" t="inlineStr">
        <is>
          <t/>
        </is>
      </c>
      <c r="AP192" t="inlineStr">
        <is>
          <t/>
        </is>
      </c>
      <c r="AQ192" t="inlineStr">
        <is>
          <t/>
        </is>
      </c>
      <c r="AR192" t="inlineStr">
        <is>
          <t/>
        </is>
      </c>
      <c r="AS192" t="inlineStr">
        <is>
          <t/>
        </is>
      </c>
      <c r="AT192" t="inlineStr">
        <is>
          <t/>
        </is>
      </c>
      <c r="AU192" t="inlineStr">
        <is>
          <t/>
        </is>
      </c>
      <c r="AV192" t="inlineStr">
        <is>
          <t/>
        </is>
      </c>
      <c r="AW192" t="inlineStr">
        <is>
          <t/>
        </is>
      </c>
      <c r="AX192" t="inlineStr">
        <is>
          <t/>
        </is>
      </c>
      <c r="AY192" t="inlineStr">
        <is>
          <t/>
        </is>
      </c>
      <c r="AZ192" t="inlineStr">
        <is>
          <t/>
        </is>
      </c>
      <c r="BA192" t="inlineStr">
        <is>
          <t/>
        </is>
      </c>
      <c r="BB192" t="inlineStr">
        <is>
          <t/>
        </is>
      </c>
      <c r="BC192" t="inlineStr">
        <is>
          <t/>
        </is>
      </c>
      <c r="BD192" t="inlineStr">
        <is>
          <t/>
        </is>
      </c>
      <c r="BE192" t="inlineStr">
        <is>
          <t/>
        </is>
      </c>
      <c r="BF192" t="inlineStr">
        <is>
          <t/>
        </is>
      </c>
      <c r="BG192" t="inlineStr">
        <is>
          <t/>
        </is>
      </c>
      <c r="BH192" t="inlineStr">
        <is>
          <t/>
        </is>
      </c>
      <c r="BI192" t="inlineStr">
        <is>
          <t/>
        </is>
      </c>
      <c r="BJ192" t="inlineStr">
        <is>
          <t/>
        </is>
      </c>
      <c r="BK192" t="inlineStr">
        <is>
          <t/>
        </is>
      </c>
      <c r="BL192" t="inlineStr">
        <is>
          <t/>
        </is>
      </c>
      <c r="BM192" t="inlineStr">
        <is>
          <t/>
        </is>
      </c>
      <c r="BN192" t="inlineStr">
        <is>
          <t/>
        </is>
      </c>
      <c r="BO192" t="inlineStr">
        <is>
          <t/>
        </is>
      </c>
      <c r="BP192" t="inlineStr">
        <is>
          <t/>
        </is>
      </c>
      <c r="BQ192" t="inlineStr">
        <is>
          <t/>
        </is>
      </c>
      <c r="BR192" t="inlineStr">
        <is>
          <t/>
        </is>
      </c>
      <c r="BS192" t="inlineStr">
        <is>
          <t/>
        </is>
      </c>
      <c r="BT192" t="inlineStr">
        <is>
          <t/>
        </is>
      </c>
      <c r="BU192" t="inlineStr">
        <is>
          <t/>
        </is>
      </c>
      <c r="BV192" t="inlineStr">
        <is>
          <t/>
        </is>
      </c>
      <c r="BW192" t="inlineStr">
        <is>
          <t/>
        </is>
      </c>
      <c r="BX192" t="inlineStr">
        <is>
          <t/>
        </is>
      </c>
      <c r="BY192" t="inlineStr">
        <is>
          <t/>
        </is>
      </c>
      <c r="BZ192" s="2" t="inlineStr">
        <is>
          <t>torf w bryłach</t>
        </is>
      </c>
      <c r="CA192" s="2" t="inlineStr">
        <is>
          <t>3</t>
        </is>
      </c>
      <c r="CB192" s="2" t="inlineStr">
        <is>
          <t/>
        </is>
      </c>
      <c r="CC192" t="inlineStr">
        <is>
          <t>bryły torfu wydobywane koparką, przeznaczone do bezpośredniego spalania</t>
        </is>
      </c>
      <c r="CD192" t="inlineStr">
        <is>
          <t/>
        </is>
      </c>
      <c r="CE192" t="inlineStr">
        <is>
          <t/>
        </is>
      </c>
      <c r="CF192" t="inlineStr">
        <is>
          <t/>
        </is>
      </c>
      <c r="CG192" t="inlineStr">
        <is>
          <t/>
        </is>
      </c>
      <c r="CH192" t="inlineStr">
        <is>
          <t/>
        </is>
      </c>
      <c r="CI192" t="inlineStr">
        <is>
          <t/>
        </is>
      </c>
      <c r="CJ192" t="inlineStr">
        <is>
          <t/>
        </is>
      </c>
      <c r="CK192" t="inlineStr">
        <is>
          <t/>
        </is>
      </c>
      <c r="CL192" t="inlineStr">
        <is>
          <t/>
        </is>
      </c>
      <c r="CM192" t="inlineStr">
        <is>
          <t/>
        </is>
      </c>
      <c r="CN192" t="inlineStr">
        <is>
          <t/>
        </is>
      </c>
      <c r="CO192" t="inlineStr">
        <is>
          <t/>
        </is>
      </c>
      <c r="CP192" t="inlineStr">
        <is>
          <t/>
        </is>
      </c>
      <c r="CQ192" t="inlineStr">
        <is>
          <t/>
        </is>
      </c>
      <c r="CR192" t="inlineStr">
        <is>
          <t/>
        </is>
      </c>
      <c r="CS192" t="inlineStr">
        <is>
          <t/>
        </is>
      </c>
      <c r="CT192" t="inlineStr">
        <is>
          <t/>
        </is>
      </c>
      <c r="CU192" t="inlineStr">
        <is>
          <t/>
        </is>
      </c>
      <c r="CV192" t="inlineStr">
        <is>
          <t/>
        </is>
      </c>
      <c r="CW192" t="inlineStr">
        <is>
          <t/>
        </is>
      </c>
    </row>
    <row r="193">
      <c r="A193" s="1" t="str">
        <f>HYPERLINK("https://iate.europa.eu/entry/result/117271/all", "117271")</f>
        <v>117271</v>
      </c>
      <c r="B193" t="inlineStr">
        <is>
          <t>INDUSTRY</t>
        </is>
      </c>
      <c r="C193" t="inlineStr">
        <is>
          <t>INDUSTRY</t>
        </is>
      </c>
      <c r="D193" t="inlineStr">
        <is>
          <t>no</t>
        </is>
      </c>
      <c r="E193" t="inlineStr">
        <is>
          <t/>
        </is>
      </c>
      <c r="F193" t="inlineStr">
        <is>
          <t/>
        </is>
      </c>
      <c r="G193" t="inlineStr">
        <is>
          <t/>
        </is>
      </c>
      <c r="H193" t="inlineStr">
        <is>
          <t/>
        </is>
      </c>
      <c r="I193" t="inlineStr">
        <is>
          <t/>
        </is>
      </c>
      <c r="J193" t="inlineStr">
        <is>
          <t/>
        </is>
      </c>
      <c r="K193" t="inlineStr">
        <is>
          <t/>
        </is>
      </c>
      <c r="L193" t="inlineStr">
        <is>
          <t/>
        </is>
      </c>
      <c r="M193" t="inlineStr">
        <is>
          <t/>
        </is>
      </c>
      <c r="N193" t="inlineStr">
        <is>
          <t/>
        </is>
      </c>
      <c r="O193" t="inlineStr">
        <is>
          <t/>
        </is>
      </c>
      <c r="P193" t="inlineStr">
        <is>
          <t/>
        </is>
      </c>
      <c r="Q193" t="inlineStr">
        <is>
          <t/>
        </is>
      </c>
      <c r="R193" s="2" t="inlineStr">
        <is>
          <t>vorgedämmtes Fernwärmerohr</t>
        </is>
      </c>
      <c r="S193" s="2" t="inlineStr">
        <is>
          <t>1</t>
        </is>
      </c>
      <c r="T193" s="2" t="inlineStr">
        <is>
          <t/>
        </is>
      </c>
      <c r="U193" t="inlineStr">
        <is>
          <t/>
        </is>
      </c>
      <c r="V193" s="2" t="inlineStr">
        <is>
          <t>προμονωμένος σωλήνας</t>
        </is>
      </c>
      <c r="W193" s="2" t="inlineStr">
        <is>
          <t>1</t>
        </is>
      </c>
      <c r="X193" s="2" t="inlineStr">
        <is>
          <t/>
        </is>
      </c>
      <c r="Y193" t="inlineStr">
        <is>
          <t/>
        </is>
      </c>
      <c r="Z193" s="2" t="inlineStr">
        <is>
          <t>pre-insulated district heating pipe</t>
        </is>
      </c>
      <c r="AA193" s="2" t="inlineStr">
        <is>
          <t>1</t>
        </is>
      </c>
      <c r="AB193" s="2" t="inlineStr">
        <is>
          <t/>
        </is>
      </c>
      <c r="AC193" t="inlineStr">
        <is>
          <t/>
        </is>
      </c>
      <c r="AD193" s="2" t="inlineStr">
        <is>
          <t>tubo preaislado</t>
        </is>
      </c>
      <c r="AE193" s="2" t="inlineStr">
        <is>
          <t>1</t>
        </is>
      </c>
      <c r="AF193" s="2" t="inlineStr">
        <is>
          <t/>
        </is>
      </c>
      <c r="AG193" t="inlineStr">
        <is>
          <t/>
        </is>
      </c>
      <c r="AH193" t="inlineStr">
        <is>
          <t/>
        </is>
      </c>
      <c r="AI193" t="inlineStr">
        <is>
          <t/>
        </is>
      </c>
      <c r="AJ193" t="inlineStr">
        <is>
          <t/>
        </is>
      </c>
      <c r="AK193" t="inlineStr">
        <is>
          <t/>
        </is>
      </c>
      <c r="AL193" t="inlineStr">
        <is>
          <t/>
        </is>
      </c>
      <c r="AM193" t="inlineStr">
        <is>
          <t/>
        </is>
      </c>
      <c r="AN193" t="inlineStr">
        <is>
          <t/>
        </is>
      </c>
      <c r="AO193" t="inlineStr">
        <is>
          <t/>
        </is>
      </c>
      <c r="AP193" s="2" t="inlineStr">
        <is>
          <t>conduite précalorifugée</t>
        </is>
      </c>
      <c r="AQ193" s="2" t="inlineStr">
        <is>
          <t>1</t>
        </is>
      </c>
      <c r="AR193" s="2" t="inlineStr">
        <is>
          <t/>
        </is>
      </c>
      <c r="AS193" t="inlineStr">
        <is>
          <t/>
        </is>
      </c>
      <c r="AT193" t="inlineStr">
        <is>
          <t/>
        </is>
      </c>
      <c r="AU193" t="inlineStr">
        <is>
          <t/>
        </is>
      </c>
      <c r="AV193" t="inlineStr">
        <is>
          <t/>
        </is>
      </c>
      <c r="AW193" t="inlineStr">
        <is>
          <t/>
        </is>
      </c>
      <c r="AX193" t="inlineStr">
        <is>
          <t/>
        </is>
      </c>
      <c r="AY193" t="inlineStr">
        <is>
          <t/>
        </is>
      </c>
      <c r="AZ193" t="inlineStr">
        <is>
          <t/>
        </is>
      </c>
      <c r="BA193" t="inlineStr">
        <is>
          <t/>
        </is>
      </c>
      <c r="BB193" t="inlineStr">
        <is>
          <t/>
        </is>
      </c>
      <c r="BC193" t="inlineStr">
        <is>
          <t/>
        </is>
      </c>
      <c r="BD193" t="inlineStr">
        <is>
          <t/>
        </is>
      </c>
      <c r="BE193" t="inlineStr">
        <is>
          <t/>
        </is>
      </c>
      <c r="BF193" t="inlineStr">
        <is>
          <t/>
        </is>
      </c>
      <c r="BG193" t="inlineStr">
        <is>
          <t/>
        </is>
      </c>
      <c r="BH193" t="inlineStr">
        <is>
          <t/>
        </is>
      </c>
      <c r="BI193" t="inlineStr">
        <is>
          <t/>
        </is>
      </c>
      <c r="BJ193" t="inlineStr">
        <is>
          <t/>
        </is>
      </c>
      <c r="BK193" t="inlineStr">
        <is>
          <t/>
        </is>
      </c>
      <c r="BL193" t="inlineStr">
        <is>
          <t/>
        </is>
      </c>
      <c r="BM193" t="inlineStr">
        <is>
          <t/>
        </is>
      </c>
      <c r="BN193" t="inlineStr">
        <is>
          <t/>
        </is>
      </c>
      <c r="BO193" t="inlineStr">
        <is>
          <t/>
        </is>
      </c>
      <c r="BP193" t="inlineStr">
        <is>
          <t/>
        </is>
      </c>
      <c r="BQ193" t="inlineStr">
        <is>
          <t/>
        </is>
      </c>
      <c r="BR193" t="inlineStr">
        <is>
          <t/>
        </is>
      </c>
      <c r="BS193" t="inlineStr">
        <is>
          <t/>
        </is>
      </c>
      <c r="BT193" t="inlineStr">
        <is>
          <t/>
        </is>
      </c>
      <c r="BU193" t="inlineStr">
        <is>
          <t/>
        </is>
      </c>
      <c r="BV193" s="2" t="inlineStr">
        <is>
          <t>voorgeïsoleerde buis</t>
        </is>
      </c>
      <c r="BW193" s="2" t="inlineStr">
        <is>
          <t>1</t>
        </is>
      </c>
      <c r="BX193" s="2" t="inlineStr">
        <is>
          <t/>
        </is>
      </c>
      <c r="BY193" t="inlineStr">
        <is>
          <t/>
        </is>
      </c>
      <c r="BZ193" t="inlineStr">
        <is>
          <t/>
        </is>
      </c>
      <c r="CA193" t="inlineStr">
        <is>
          <t/>
        </is>
      </c>
      <c r="CB193" t="inlineStr">
        <is>
          <t/>
        </is>
      </c>
      <c r="CC193" t="inlineStr">
        <is>
          <t/>
        </is>
      </c>
      <c r="CD193" s="2" t="inlineStr">
        <is>
          <t>tubo pré-isolado</t>
        </is>
      </c>
      <c r="CE193" s="2" t="inlineStr">
        <is>
          <t>1</t>
        </is>
      </c>
      <c r="CF193" s="2" t="inlineStr">
        <is>
          <t/>
        </is>
      </c>
      <c r="CG193" t="inlineStr">
        <is>
          <t/>
        </is>
      </c>
      <c r="CH193" t="inlineStr">
        <is>
          <t/>
        </is>
      </c>
      <c r="CI193" t="inlineStr">
        <is>
          <t/>
        </is>
      </c>
      <c r="CJ193" t="inlineStr">
        <is>
          <t/>
        </is>
      </c>
      <c r="CK193" t="inlineStr">
        <is>
          <t/>
        </is>
      </c>
      <c r="CL193" t="inlineStr">
        <is>
          <t/>
        </is>
      </c>
      <c r="CM193" t="inlineStr">
        <is>
          <t/>
        </is>
      </c>
      <c r="CN193" t="inlineStr">
        <is>
          <t/>
        </is>
      </c>
      <c r="CO193" t="inlineStr">
        <is>
          <t/>
        </is>
      </c>
      <c r="CP193" t="inlineStr">
        <is>
          <t/>
        </is>
      </c>
      <c r="CQ193" t="inlineStr">
        <is>
          <t/>
        </is>
      </c>
      <c r="CR193" t="inlineStr">
        <is>
          <t/>
        </is>
      </c>
      <c r="CS193" t="inlineStr">
        <is>
          <t/>
        </is>
      </c>
      <c r="CT193" t="inlineStr">
        <is>
          <t/>
        </is>
      </c>
      <c r="CU193" t="inlineStr">
        <is>
          <t/>
        </is>
      </c>
      <c r="CV193" t="inlineStr">
        <is>
          <t/>
        </is>
      </c>
      <c r="CW193" t="inlineStr">
        <is>
          <t/>
        </is>
      </c>
    </row>
    <row r="194">
      <c r="A194" s="1" t="str">
        <f>HYPERLINK("https://iate.europa.eu/entry/result/3579444/all", "3579444")</f>
        <v>3579444</v>
      </c>
      <c r="B194" t="inlineStr">
        <is>
          <t>EUROPEAN UNION;FINANCE;TRANSPORT</t>
        </is>
      </c>
      <c r="C194" t="inlineStr">
        <is>
          <t>EUROPEAN UNION|European Union law;FINANCE|taxation;TRANSPORT|land transport</t>
        </is>
      </c>
      <c r="D194" t="inlineStr">
        <is>
          <t>yes</t>
        </is>
      </c>
      <c r="E194" t="inlineStr">
        <is>
          <t/>
        </is>
      </c>
      <c r="F194" s="2" t="inlineStr">
        <is>
          <t>Директива 1999/62/ЕО относно заплащането на такси от тежкотоварни автомобили за използване на определени инфраструктури|
Директива за евровинетките</t>
        </is>
      </c>
      <c r="G194" s="2" t="inlineStr">
        <is>
          <t>3|
3</t>
        </is>
      </c>
      <c r="H194" s="2" t="inlineStr">
        <is>
          <t xml:space="preserve">|
</t>
        </is>
      </c>
      <c r="I194" t="inlineStr">
        <is>
          <t>правна рамка за събирането на такси от &lt;em&gt;тежкотоварните автомобили &lt;/em&gt;[ &lt;a href="/entry/result/796157/all" id="ENTRY_TO_ENTRY_CONVERTER" target="_blank"&gt;IATE:796157&lt;/a&gt; ] за ползването на определени пътища</t>
        </is>
      </c>
      <c r="J194" s="2" t="inlineStr">
        <is>
          <t>směrnice o eurovinětě|
směrnice 1999/62/ES o výběru poplatků za užívání určitých pozemních komunikací těžkými nákladními vozidly</t>
        </is>
      </c>
      <c r="K194" s="2" t="inlineStr">
        <is>
          <t>3|
3</t>
        </is>
      </c>
      <c r="L194" s="2" t="inlineStr">
        <is>
          <t xml:space="preserve">|
</t>
        </is>
      </c>
      <c r="M194" t="inlineStr">
        <is>
          <t>právní rámec, který harmonizuje podmínky, na jejichž základě mohou vnitrostátní orgány uplatňovat daně, mýtné a poplatky za užívání při silniční přepravě zboží</t>
        </is>
      </c>
      <c r="N194" s="2" t="inlineStr">
        <is>
          <t>eurovignetdirektiv|
direktiv 1999/62/EF om afgifter på tunge godskøretøjer for benyttelse af visse infrastrukturer</t>
        </is>
      </c>
      <c r="O194" s="2" t="inlineStr">
        <is>
          <t>3|
3</t>
        </is>
      </c>
      <c r="P194" s="2" t="inlineStr">
        <is>
          <t xml:space="preserve">|
</t>
        </is>
      </c>
      <c r="Q194" t="inlineStr">
        <is>
          <t>retlig ramme for opkrævning af afgifter på tunge godskøretøjer for benyttelse af visse infrastrukturer</t>
        </is>
      </c>
      <c r="R194" s="2" t="inlineStr">
        <is>
          <t>Eurovignetten-Richtlinie|
Richtlinie 1999/62/EG über die Erhebung von Gebühren für die Benutzung bestimmter Verkehrswege durch schwere Nutzfahrzeuge</t>
        </is>
      </c>
      <c r="S194" s="2" t="inlineStr">
        <is>
          <t>3|
4</t>
        </is>
      </c>
      <c r="T194" s="2" t="inlineStr">
        <is>
          <t xml:space="preserve">|
</t>
        </is>
      </c>
      <c r="U194" t="inlineStr">
        <is>
          <t>Rechtsrahmen zur Erhebung von Gebühren für schwere Nutzfahrzeuge auf bestimmten Verkehrswegen</t>
        </is>
      </c>
      <c r="V194" s="2" t="inlineStr">
        <is>
          <t>οδηγία 1999/62/ΕΚ περί επιβολής τελών στα βαρέα φορτηγά οχήματα που χρησιμοποιούν ορισμένα έργα υποδομής|
οδηγία για την Ευρωβινιέτα</t>
        </is>
      </c>
      <c r="W194" s="2" t="inlineStr">
        <is>
          <t>2|
2</t>
        </is>
      </c>
      <c r="X194" s="2" t="inlineStr">
        <is>
          <t xml:space="preserve">|
</t>
        </is>
      </c>
      <c r="Y194" t="inlineStr">
        <is>
          <t/>
        </is>
      </c>
      <c r="Z194" s="2" t="inlineStr">
        <is>
          <t>road charging Directive|
Directive 1999/62/EC on the charging of heavy goods vehicles for the use of certain infrastructures|
Eurovignette Directive</t>
        </is>
      </c>
      <c r="AA194" s="2" t="inlineStr">
        <is>
          <t>2|
3|
3</t>
        </is>
      </c>
      <c r="AB194" s="2" t="inlineStr">
        <is>
          <t xml:space="preserve">|
|
</t>
        </is>
      </c>
      <c r="AC194" t="inlineStr">
        <is>
          <t>legal framework for charging 
&lt;i&gt;heavy goods vehicles&lt;/i&gt; [ &lt;a href="/entry/result/796157/all" id="ENTRY_TO_ENTRY_CONVERTER" target="_blank"&gt;IATE:796157&lt;/a&gt; ] for the use of certain roads</t>
        </is>
      </c>
      <c r="AD194" s="2" t="inlineStr">
        <is>
          <t>Directiva 1999/62/CE relativa a la aplicación de gravámenes a los vehículos pesados de transporte de mercancías por la utilización de determinadas infraestructuras|
Directiva del eurodistintivo</t>
        </is>
      </c>
      <c r="AE194" s="2" t="inlineStr">
        <is>
          <t>3|
3</t>
        </is>
      </c>
      <c r="AF194" s="2" t="inlineStr">
        <is>
          <t xml:space="preserve">|
</t>
        </is>
      </c>
      <c r="AG194" t="inlineStr">
        <is>
          <t>Directiva que se refiere a los impuestos sobre vehículos,
a los peajes y a las tasas por utilización de infraestructuras
establecidos para los «vehículos pesados» [&lt;a href="https://iate.europa.eu/entry/result/796157/es" target="_blank"&gt;796157&lt;/a&gt;].</t>
        </is>
      </c>
      <c r="AH194" s="2" t="inlineStr">
        <is>
          <t>direktiiv 1999/62/EÜ raskete kaubaveokite maksustamise kohta teatavate infrastruktuuride kasutamise eest|
Eurovignette'i direktiiv|
eurovinjeti direktiiv</t>
        </is>
      </c>
      <c r="AI194" s="2" t="inlineStr">
        <is>
          <t>3|
3|
3</t>
        </is>
      </c>
      <c r="AJ194" s="2" t="inlineStr">
        <is>
          <t>|
|
preferred</t>
        </is>
      </c>
      <c r="AK194" t="inlineStr">
        <is>
          <t>raskete kaubaveokite teatavate teede kasutamise eest maksustamise õigusraamistik</t>
        </is>
      </c>
      <c r="AL194" s="2" t="inlineStr">
        <is>
          <t>direktiivi 1999/62/EY verojen ja maksujen kantamisesta raskailta tavaraliikenteen ajoneuvoilta tiettyjen infrastruktuurien käytöstä|
eurovinjettidirektiivi</t>
        </is>
      </c>
      <c r="AM194" s="2" t="inlineStr">
        <is>
          <t>3|
3</t>
        </is>
      </c>
      <c r="AN194" s="2" t="inlineStr">
        <is>
          <t xml:space="preserve">|
</t>
        </is>
      </c>
      <c r="AO194" t="inlineStr">
        <is>
          <t/>
        </is>
      </c>
      <c r="AP194" s="2" t="inlineStr">
        <is>
          <t>directive Eurovignette|
Directive 1999/62/CE relative à la taxation des poids lourds pour l'utilisation de certaines infrastructures</t>
        </is>
      </c>
      <c r="AQ194" s="2" t="inlineStr">
        <is>
          <t>3|
3</t>
        </is>
      </c>
      <c r="AR194" s="2" t="inlineStr">
        <is>
          <t xml:space="preserve">|
</t>
        </is>
      </c>
      <c r="AS194" t="inlineStr">
        <is>
          <t>acte juridique qui fixe des règles communes à tous les États membres concernant la tarification applicable aux &lt;a href="https://iate.europa.eu/entry/result/796157" target="_blank"&gt;poids lourds&lt;/a&gt; pour l’utilisation des autoroutes</t>
        </is>
      </c>
      <c r="AT194" s="2" t="inlineStr">
        <is>
          <t>an Treoir Eoraifínéid|
Treoir 1999/62/CE maidir le muirear a ghearradh ar fheithiclí earraí troma as bonneagair áirithe a úsáid</t>
        </is>
      </c>
      <c r="AU194" s="2" t="inlineStr">
        <is>
          <t>2|
3</t>
        </is>
      </c>
      <c r="AV194" s="2" t="inlineStr">
        <is>
          <t xml:space="preserve">|
</t>
        </is>
      </c>
      <c r="AW194" t="inlineStr">
        <is>
          <t/>
        </is>
      </c>
      <c r="AX194" s="2" t="inlineStr">
        <is>
          <t>Direktiva o eurovinjeti|
Direktiva 1999/62/EZ o naknadama koje se naplaćuju za korištenje određenih infrastruktura za teška teretna vozila</t>
        </is>
      </c>
      <c r="AY194" s="2" t="inlineStr">
        <is>
          <t>3|
3</t>
        </is>
      </c>
      <c r="AZ194" s="2" t="inlineStr">
        <is>
          <t xml:space="preserve">|
</t>
        </is>
      </c>
      <c r="BA194" t="inlineStr">
        <is>
          <t/>
        </is>
      </c>
      <c r="BB194" s="2" t="inlineStr">
        <is>
          <t>1999/62/EK irányelv a nehéz tehergépjárművekre egyes infrastruktúrák használatáért kivetett díjakról|
euromatrica-irányelv</t>
        </is>
      </c>
      <c r="BC194" s="2" t="inlineStr">
        <is>
          <t>3|
3</t>
        </is>
      </c>
      <c r="BD194" s="2" t="inlineStr">
        <is>
          <t xml:space="preserve">|
</t>
        </is>
      </c>
      <c r="BE194" t="inlineStr">
        <is>
          <t>a &lt;a href="https://iate.europa.eu/entry/result/796157/hu" target="_blank"&gt;nehéz tehergépjárművekre&lt;/a&gt; egyes közutak használatáért kivetett díjak jogi kerete</t>
        </is>
      </c>
      <c r="BF194" s="2" t="inlineStr">
        <is>
          <t>direttiva 1999/62/CE relativa alla tassazione a carico di autoveicoli pesanti adibiti al trasporto di merci su strada per l'uso di alcune infrastrutture|
direttiva Eurobollo</t>
        </is>
      </c>
      <c r="BG194" s="2" t="inlineStr">
        <is>
          <t>3|
3</t>
        </is>
      </c>
      <c r="BH194" s="2" t="inlineStr">
        <is>
          <t xml:space="preserve">|
</t>
        </is>
      </c>
      <c r="BI194" t="inlineStr">
        <is>
          <t>quadro giuridico per
la tassazione a carico degli autoveicoli pesanti adibiti al trasporto di
merci su strada per l'uso di alcune strade</t>
        </is>
      </c>
      <c r="BJ194" s="2" t="inlineStr">
        <is>
          <t>Direktyva 1999/62/EB dėl sunkiasvorių krovinių transporto priemonių apmokestinimo už naudojimąsi tam tikra infrastruktūra|
Eurovinjetės direktyva</t>
        </is>
      </c>
      <c r="BK194" s="2" t="inlineStr">
        <is>
          <t>3|
3</t>
        </is>
      </c>
      <c r="BL194" s="2" t="inlineStr">
        <is>
          <t xml:space="preserve">|
</t>
        </is>
      </c>
      <c r="BM194" t="inlineStr">
        <is>
          <t>teisės aktas, kuriuo reglamentuojamas sunkiasvorių krovininių transporto priemonių apmokestinimas už naudojimąsi tam tikrais keliais</t>
        </is>
      </c>
      <c r="BN194" s="2" t="inlineStr">
        <is>
          <t>Direktīva 1999/62/EK par dažu infrastruktūru lietošanas maksas noteikšanu smagajiem kravas transportlīdzekļiem|
"Eirovinjetes" direktīva</t>
        </is>
      </c>
      <c r="BO194" s="2" t="inlineStr">
        <is>
          <t>3|
3</t>
        </is>
      </c>
      <c r="BP194" s="2" t="inlineStr">
        <is>
          <t xml:space="preserve">|
</t>
        </is>
      </c>
      <c r="BQ194" t="inlineStr">
        <is>
          <t>regulējums, ar ko paredz nodevas smagajiem kravas transportlīdzekļiem par konkrētu autoceļu infrastruktūras izmantošanu</t>
        </is>
      </c>
      <c r="BR194" s="2" t="inlineStr">
        <is>
          <t>Direttiva dwar il-Eurovignette|
Direttiva 1999/62/KE dwar il-ħlas li jrid isir minn vetturi ta' merkanzija tqila għall-użu ta' ċerti infrastrutturi</t>
        </is>
      </c>
      <c r="BS194" s="2" t="inlineStr">
        <is>
          <t>3|
3</t>
        </is>
      </c>
      <c r="BT194" s="2" t="inlineStr">
        <is>
          <t xml:space="preserve">|
</t>
        </is>
      </c>
      <c r="BU194" t="inlineStr">
        <is>
          <t>qafas legali li jarmonizza l-kalkolu ta' flus li jitħallsu minn &lt;a href="https://iate.europa.eu/entry/result/796157/all" target="_blank"&gt;vetturi tqal tal-merkanzija&lt;/a&gt; għall-użu tat-toroq fl-UE</t>
        </is>
      </c>
      <c r="BV194" s="2" t="inlineStr">
        <is>
          <t>Eurovignetrichtlijn|
Richtlijn 1999/62/EG betreffende het in rekening brengen van het gebruik van bepaalde infrastructuurvoorzieningen aan zware vrachtvoertuigen</t>
        </is>
      </c>
      <c r="BW194" s="2" t="inlineStr">
        <is>
          <t>3|
3</t>
        </is>
      </c>
      <c r="BX194" s="2" t="inlineStr">
        <is>
          <t xml:space="preserve">|
</t>
        </is>
      </c>
      <c r="BY194" t="inlineStr">
        <is>
          <t>wettelijk kader voor het in rekening brengen van het gebruik van bepaalde wegen aan zware vrachtvoertuigen</t>
        </is>
      </c>
      <c r="BZ194" s="2" t="inlineStr">
        <is>
          <t>dyrektywa 1999/62/WE w sprawie pobierania opłat za użytkowanie niektórych typów infrastruktury przez pojazdy ciężarowe|
dyrektywa w sprawie eurowiniety|
dyrektywa w sprawie opłat drogowych</t>
        </is>
      </c>
      <c r="CA194" s="2" t="inlineStr">
        <is>
          <t>3|
3|
2</t>
        </is>
      </c>
      <c r="CB194" s="2" t="inlineStr">
        <is>
          <t xml:space="preserve">|
|
</t>
        </is>
      </c>
      <c r="CC194" t="inlineStr">
        <is>
          <t>ramy prawne będące podstawą pobierania opłat za korzystanie z określonych rodzajów dróg przez &lt;a href="https://iate.europa.eu/entry/result/796157/pl" target="_blank"&gt;pojazdy ciężarowe&lt;/a&gt;</t>
        </is>
      </c>
      <c r="CD194" s="2" t="inlineStr">
        <is>
          <t>Diretiva 1999/62/CE relativa à aplicação de imposições aos veículos pesados de mercadorias pela utilização de certas infraestruturas|
Diretiva Eurovinheta</t>
        </is>
      </c>
      <c r="CE194" s="2" t="inlineStr">
        <is>
          <t>3|
3</t>
        </is>
      </c>
      <c r="CF194" s="2" t="inlineStr">
        <is>
          <t xml:space="preserve">|
</t>
        </is>
      </c>
      <c r="CG194" t="inlineStr">
        <is>
          <t>Ato jurídico que define regras comuns de tributação aplicável a &lt;a href="https://iate.europa.eu/entry/result/891223/pt-la-mul-pt" target="_blank"&gt;veículos pesados&lt;/a&gt; pela utilização de certas vias rodoviárias.</t>
        </is>
      </c>
      <c r="CH194" s="2" t="inlineStr">
        <is>
          <t>Directiva 1999/62/CE de aplicare a taxelor la vehiculele grele de marfă pentru utilizarea anumitor infrastructuri|
Directiva privind eurovinieta</t>
        </is>
      </c>
      <c r="CI194" s="2" t="inlineStr">
        <is>
          <t>3|
3</t>
        </is>
      </c>
      <c r="CJ194" s="2" t="inlineStr">
        <is>
          <t xml:space="preserve">|
</t>
        </is>
      </c>
      <c r="CK194" t="inlineStr">
        <is>
          <t>act legislativ care armonizează condițiile în care autoritățile naționale pot aplica impozite, taxe de trecere și taxe de utilizare bunurilor transportate pe cale rutieră</t>
        </is>
      </c>
      <c r="CL194" s="2" t="inlineStr">
        <is>
          <t>smernica Eurovignette|
smernica 1999/62/ES o poplatkoch za používanie určitej dopravnej infraštruktúry ťažkými nákladnými vozidlami</t>
        </is>
      </c>
      <c r="CM194" s="2" t="inlineStr">
        <is>
          <t>3|
3</t>
        </is>
      </c>
      <c r="CN194" s="2" t="inlineStr">
        <is>
          <t xml:space="preserve">|
</t>
        </is>
      </c>
      <c r="CO194" t="inlineStr">
        <is>
          <t>smernica, ktorá poskytuje podrobný právny rámec na
spoplatňovanie ťažkých nákladných vozidiel za používanie určitých ciest</t>
        </is>
      </c>
      <c r="CP194" s="2" t="inlineStr">
        <is>
          <t>direktiva o evrovinjeti|
Direktiva 1999/62/ES o cestnih pristojbinah za uporabo določene infrastrukture za težka tovorna vozila</t>
        </is>
      </c>
      <c r="CQ194" s="2" t="inlineStr">
        <is>
          <t>3|
4</t>
        </is>
      </c>
      <c r="CR194" s="2" t="inlineStr">
        <is>
          <t xml:space="preserve">|
</t>
        </is>
      </c>
      <c r="CS194" t="inlineStr">
        <is>
          <t/>
        </is>
      </c>
      <c r="CT194" s="2" t="inlineStr">
        <is>
          <t>Eurovinjettdirektivet|
direktiv 1999/62/EG om avgifter på tunga godsfordon för användningen av vissa infrastrukturer</t>
        </is>
      </c>
      <c r="CU194" s="2" t="inlineStr">
        <is>
          <t>3|
3</t>
        </is>
      </c>
      <c r="CV194" s="2" t="inlineStr">
        <is>
          <t xml:space="preserve">|
</t>
        </is>
      </c>
      <c r="CW194" t="inlineStr">
        <is>
          <t>Europaparlamentets och rådets direktiv 1999/62/EG om avgifter på tunga godsfordon för användningen av vissa infrastrukturer</t>
        </is>
      </c>
    </row>
    <row r="195">
      <c r="A195" s="1" t="str">
        <f>HYPERLINK("https://iate.europa.eu/entry/result/2250037/all", "2250037")</f>
        <v>2250037</v>
      </c>
      <c r="B195" t="inlineStr">
        <is>
          <t>ENVIRONMENT;ENERGY</t>
        </is>
      </c>
      <c r="C195" t="inlineStr">
        <is>
          <t>ENVIRONMENT|environmental policy|pollution control measures;ENERGY</t>
        </is>
      </c>
      <c r="D195" t="inlineStr">
        <is>
          <t>yes</t>
        </is>
      </c>
      <c r="E195" t="inlineStr">
        <is>
          <t/>
        </is>
      </c>
      <c r="F195" s="2" t="inlineStr">
        <is>
          <t>интелигентна мрежа|
интелигентна енергийна мрежа</t>
        </is>
      </c>
      <c r="G195" s="2" t="inlineStr">
        <is>
          <t>3|
3</t>
        </is>
      </c>
      <c r="H195" s="2" t="inlineStr">
        <is>
          <t xml:space="preserve">|
</t>
        </is>
      </c>
      <c r="I195" t="inlineStr">
        <is>
          <t>мрежи, които могат да интегрират поведението и действията на всички потребители по ефикасен от гледна точка на разходите начин, като установяват пряко общуване между потребителите, другите ползватели на мрежата и доставчиците на електроенергия и дават възможност на потребителите пряко да контролират и управляват индивидуалните си модели на потребление, позволяват на компаниите да подобряват и насочват управлението на своята енергийна мрежа, дават възможност за управление на големи количества енергия от възобновяеми морски и наземни източници и подобряват функционирането на пазарите за търговия на дребно</t>
        </is>
      </c>
      <c r="J195" s="2" t="inlineStr">
        <is>
          <t>inteligentní elektrizační síť|
inteligentní elektrická rozvodná síť|
inteligentní síť|
chytrá síť|
inteligentní energetická síť</t>
        </is>
      </c>
      <c r="K195" s="2" t="inlineStr">
        <is>
          <t>3|
3|
3|
3|
3</t>
        </is>
      </c>
      <c r="L195" s="2" t="inlineStr">
        <is>
          <t xml:space="preserve">|
|
|
|
</t>
        </is>
      </c>
      <c r="M195" t="inlineStr">
        <is>
          <t>elektrická síť, která je schopna efektivně propojit chování a akce všech uživatelů k ní připojených – výrobce, spotřebitele, spotřebitele s vlastní výrobou – k zajištění ekonomicky efektivní, udržitelné energetické soustavy provozované s malými ztrátami a vysokou spolehlivostí dodávky a bezpečnosti</t>
        </is>
      </c>
      <c r="N195" s="2" t="inlineStr">
        <is>
          <t>intelligent energinet|
intelligent net</t>
        </is>
      </c>
      <c r="O195" s="2" t="inlineStr">
        <is>
          <t>4|
4</t>
        </is>
      </c>
      <c r="P195" s="2" t="inlineStr">
        <is>
          <t xml:space="preserve">|
</t>
        </is>
      </c>
      <c r="Q195" t="inlineStr">
        <is>
          <t>"Et intelligent net defineres som et "el-netværk, der på intelligent vis kan integrere handlinger foretaget af alle de brugere, der er forbundet til det – producenter, forbrugere og dem, der optræder i egenskab af begge dele – for derved på effektiv vis at kunne levere bæredygtig, prisgunstig og sikker strøm." (Den europæiske teknologiplatform ETP om intelligente el-fordelingsnet, 2008)."</t>
        </is>
      </c>
      <c r="R195" s="2" t="inlineStr">
        <is>
          <t>intelligentes Energienetz|
intelligentes Stromnetz</t>
        </is>
      </c>
      <c r="S195" s="2" t="inlineStr">
        <is>
          <t>3|
3</t>
        </is>
      </c>
      <c r="T195" s="2" t="inlineStr">
        <is>
          <t xml:space="preserve">|
</t>
        </is>
      </c>
      <c r="U195" t="inlineStr">
        <is>
          <t>Leitungsnetz für die Stromversorgung, in dem die Energieversorgung der Energieeinspeisung und dem Verbrauch angepasst werden</t>
        </is>
      </c>
      <c r="V195" s="2" t="inlineStr">
        <is>
          <t>ευφυές ενεργειακό δίκτυο|
έξυπνο ενεργειακό δίκτυο|
έξυπνο δίκτυο ενέργειας|
ευφυές δίκτυο</t>
        </is>
      </c>
      <c r="W195" s="2" t="inlineStr">
        <is>
          <t>3|
3|
3|
3</t>
        </is>
      </c>
      <c r="X195" s="2" t="inlineStr">
        <is>
          <t xml:space="preserve">|
|
|
</t>
        </is>
      </c>
      <c r="Y195" t="inlineStr">
        <is>
          <t>Αναβαθμισμένο δίκτυο ενέργειας στο οποίο έχουν προστεθεί αμφίδρομη ψηφιακή επικοινωνία μεταξύ προμηθευτή και καταναλωτή, έξυπνα συστήματα μέτρησης, παρακολούθησης και ελέγχου.</t>
        </is>
      </c>
      <c r="Z195" s="2" t="inlineStr">
        <is>
          <t>intelligent energy grid|
smart power grid|
smart energy network|
smart electricity network|
smart grid|
intelligent energy network|
smart electricity grid|
smart energy grid</t>
        </is>
      </c>
      <c r="AA195" s="2" t="inlineStr">
        <is>
          <t>1|
3|
3|
3|
3|
1|
3|
3</t>
        </is>
      </c>
      <c r="AB195" s="2" t="inlineStr">
        <is>
          <t xml:space="preserve">|
|
|
|
|
|
|
</t>
        </is>
      </c>
      <c r="AC195" t="inlineStr">
        <is>
          <t>electricity network that can intelligently integrate the behaviour and actions of all users connected to it - generators, consumers and those that do both – in order to efficiently deliver sustainable, economic and secure electricity supplies</t>
        </is>
      </c>
      <c r="AD195" s="2" t="inlineStr">
        <is>
          <t>red energética inteligente|
red eléctrica inteligente|
red inteligente</t>
        </is>
      </c>
      <c r="AE195" s="2" t="inlineStr">
        <is>
          <t>3|
3|
3</t>
        </is>
      </c>
      <c r="AF195" s="2" t="inlineStr">
        <is>
          <t xml:space="preserve">|
|
</t>
        </is>
      </c>
      <c r="AG195" t="inlineStr">
        <is>
          <t>Red de suministro de electricidad que aprovecha la tecnología digital para integrar de manera rentable el comportamiento y las acciones de todos los usuarios conectados –empresas de generación de electricidad, consumidores y agentes que desempeñan ambos papeles– con el fin de brindar sistemas eléctricos económicamente eficientes y sostenibles, con pocas pérdidas y un alto nivel de calidad, garantía de abastecimiento y seguridad.</t>
        </is>
      </c>
      <c r="AH195" s="2" t="inlineStr">
        <is>
          <t>arukas võrk|
nutivõrk|
tarkvõrk</t>
        </is>
      </c>
      <c r="AI195" s="2" t="inlineStr">
        <is>
          <t>3|
3|
3</t>
        </is>
      </c>
      <c r="AJ195" s="2" t="inlineStr">
        <is>
          <t>|
|
preferred</t>
        </is>
      </c>
      <c r="AK195" t="inlineStr">
        <is>
          <t/>
        </is>
      </c>
      <c r="AL195" s="2" t="inlineStr">
        <is>
          <t>älyverkko|
älykäs verkko|
älykäs sähköverkko|
älykäs energiaverkko</t>
        </is>
      </c>
      <c r="AM195" s="2" t="inlineStr">
        <is>
          <t>3|
3|
3|
3</t>
        </is>
      </c>
      <c r="AN195" s="2" t="inlineStr">
        <is>
          <t xml:space="preserve">|
|
|
</t>
        </is>
      </c>
      <c r="AO195" t="inlineStr">
        <is>
          <t>verkko, joka mahdollistaa sekä keskitetyn että hajautetun sähköntuotannon ja ohjattavan monisuuntaisen tehonvirtauksen ja jonka käyttö perustuu reaaliaikaiseen tietoon</t>
        </is>
      </c>
      <c r="AP195" s="2" t="inlineStr">
        <is>
          <t>réseau électrique intelligent|
réseau d’électricité intelligent|
réseau énergétique intelligent</t>
        </is>
      </c>
      <c r="AQ195" s="2" t="inlineStr">
        <is>
          <t>3|
3|
3</t>
        </is>
      </c>
      <c r="AR195" s="2" t="inlineStr">
        <is>
          <t xml:space="preserve">|
|
</t>
        </is>
      </c>
      <c r="AS195" t="inlineStr">
        <is>
          <t>réseau de transport et de distribution de l'énergie électrique doté des outils techniques et informatiques qui permettent d'en optimiser la gestion en tenant compte du comportement des usagers et de l'offre des producteurs</t>
        </is>
      </c>
      <c r="AT195" s="2" t="inlineStr">
        <is>
          <t>eangach chliste|
eangach chliste fuinnimh</t>
        </is>
      </c>
      <c r="AU195" s="2" t="inlineStr">
        <is>
          <t>4|
3</t>
        </is>
      </c>
      <c r="AV195" s="2" t="inlineStr">
        <is>
          <t xml:space="preserve">|
</t>
        </is>
      </c>
      <c r="AW195" t="inlineStr">
        <is>
          <t/>
        </is>
      </c>
      <c r="AX195" s="2" t="inlineStr">
        <is>
          <t>pametna električna mreža|
napredna mreža</t>
        </is>
      </c>
      <c r="AY195" s="2" t="inlineStr">
        <is>
          <t>3|
2</t>
        </is>
      </c>
      <c r="AZ195" s="2" t="inlineStr">
        <is>
          <t xml:space="preserve">|
</t>
        </is>
      </c>
      <c r="BA195" t="inlineStr">
        <is>
          <t>elektroenergetska mreža koja na troškovno učinkovit način može integrirati ponašanje i djelovanje svih priključenih korisnika mreže radi očuvanja ekonomski učinkovitog i održivog elektroenergetskog sustava s niskim gubicima i visokim razinama kvalitete te sigurnosti opskrbe električnom energijom</t>
        </is>
      </c>
      <c r="BB195" s="2" t="inlineStr">
        <is>
          <t>intelligens energiahálózat</t>
        </is>
      </c>
      <c r="BC195" s="2" t="inlineStr">
        <is>
          <t>3</t>
        </is>
      </c>
      <c r="BD195" s="2" t="inlineStr">
        <is>
          <t/>
        </is>
      </c>
      <c r="BE195" t="inlineStr">
        <is>
          <t/>
        </is>
      </c>
      <c r="BF195" s="2" t="inlineStr">
        <is>
          <t>rete di energia intelligente|
rete intelligente|
rete elettrica intelligente|
rete energetica intelligente</t>
        </is>
      </c>
      <c r="BG195" s="2" t="inlineStr">
        <is>
          <t>3|
3|
3|
3</t>
        </is>
      </c>
      <c r="BH195" s="2" t="inlineStr">
        <is>
          <t xml:space="preserve">|
|
|
</t>
        </is>
      </c>
      <c r="BI195" t="inlineStr">
        <is>
          <t>rete elettrica che
integra sia generatori sia utilizzatori e gli utilizzatori che partecipano alla
produzione di energia per fornire energia elettrica in modo efficiente e
sostenibile</t>
        </is>
      </c>
      <c r="BJ195" s="2" t="inlineStr">
        <is>
          <t>išmanusis elektros tinklas|
pažangusis tinklas|
pažangusis elektros energijos tinklas|
pažangusis elektros tinklas|
modernus energetikos tinklas</t>
        </is>
      </c>
      <c r="BK195" s="2" t="inlineStr">
        <is>
          <t>3|
3|
3|
3|
3</t>
        </is>
      </c>
      <c r="BL195" s="2" t="inlineStr">
        <is>
          <t xml:space="preserve">preferred|
|
|
|
</t>
        </is>
      </c>
      <c r="BM195" t="inlineStr">
        <is>
          <t>modernizuotas elektros energijos tinklas, papildytas dvipusiu skaitmeniniu tiekėjo ir vartotojo ryšiu ir pažangiosiomis matavimo ir stebėsenos sistemomis</t>
        </is>
      </c>
      <c r="BN195" s="2" t="inlineStr">
        <is>
          <t>viedtīkls|
vieds energotīkls</t>
        </is>
      </c>
      <c r="BO195" s="2" t="inlineStr">
        <is>
          <t>2|
3</t>
        </is>
      </c>
      <c r="BP195" s="2" t="inlineStr">
        <is>
          <t xml:space="preserve">|
</t>
        </is>
      </c>
      <c r="BQ195" t="inlineStr">
        <is>
          <t>modernizēts elektrotīkls, kurš ir papildināts ar divvirzienu digitālu saziņu starp piegādātāju un patērētāju, intelektiskām patēriņa uzskaites un monitoringa sistēmām</t>
        </is>
      </c>
      <c r="BR195" s="2" t="inlineStr">
        <is>
          <t>grilja enerġetika intelliġenti|
grilja intelliġenti|
network intelliġenti tal-enerġija</t>
        </is>
      </c>
      <c r="BS195" s="2" t="inlineStr">
        <is>
          <t>3|
3|
3</t>
        </is>
      </c>
      <c r="BT195" s="2" t="inlineStr">
        <is>
          <t xml:space="preserve">|
|
</t>
        </is>
      </c>
      <c r="BU195" t="inlineStr">
        <is>
          <t>sistema ta' distribuzzjoni tal-elettriku lill-konsumaturi li tuża t-teknoloġija diġitali biex jiġu ffrankati l-enerġija kif ukoll l-ispejjeż</t>
        </is>
      </c>
      <c r="BV195" s="2" t="inlineStr">
        <is>
          <t>intelligent energienet|
slim energienet|
slim elektriciteitsnet|
slim net|
intelligent elektriciteitsnet|
intelligent net</t>
        </is>
      </c>
      <c r="BW195" s="2" t="inlineStr">
        <is>
          <t>3|
3|
3|
3|
3|
3</t>
        </is>
      </c>
      <c r="BX195" s="2" t="inlineStr">
        <is>
          <t xml:space="preserve">|
|
|
|
|
</t>
        </is>
      </c>
      <c r="BY195" t="inlineStr">
        <is>
          <t>"containerbegrip voor (...) intelligente, innovatieve elektriciteits- en gasnetten die goed in staat zijn om onverwachte pieken en dalen in de toevoer op te vangen"</t>
        </is>
      </c>
      <c r="BZ195" s="2" t="inlineStr">
        <is>
          <t>inteligentna sieć energetyczna|
inteligentna sieć</t>
        </is>
      </c>
      <c r="CA195" s="2" t="inlineStr">
        <is>
          <t>3|
3</t>
        </is>
      </c>
      <c r="CB195" s="2" t="inlineStr">
        <is>
          <t xml:space="preserve">|
</t>
        </is>
      </c>
      <c r="CC195" t="inlineStr">
        <is>
          <t>sieć elektroenergetyczna, która potrafi harmonijnie integrować zachowania i działania wszystkich przyłączonych do niej użytkowników – wytwórców, odbiorców i tych, którzy pełnią obydwie te role – celem zapewnienia zrównoważonego, ekonomicznego i niezawodnego zasilania</t>
        </is>
      </c>
      <c r="CD195" s="2" t="inlineStr">
        <is>
          <t>rede inteligente|
rede inteligente de energia|
rede energética inteligente</t>
        </is>
      </c>
      <c r="CE195" s="2" t="inlineStr">
        <is>
          <t>3|
3|
3</t>
        </is>
      </c>
      <c r="CF195" s="2" t="inlineStr">
        <is>
          <t xml:space="preserve">|
|
</t>
        </is>
      </c>
      <c r="CG195" t="inlineStr">
        <is>
          <t>Rede elétrica que pode integrar de modo eficiente o comportamento e as ações de todos os utilizadores a ela ligados – os produtores, os consumidores e os utilizadores simultaneamente produtores e consumidores – no intuito de constituir um sistema de energia economicamente eficiente e sustentável, com baixas perdas e elevados níveis de qualidade e de segurança, nomeadamente no aprovisionamento.</t>
        </is>
      </c>
      <c r="CH195" s="2" t="inlineStr">
        <is>
          <t>rețea energetică inteligentă|
rețea electrică inteligentă|
rețea de electricitate inteligentă|
rețea inteligentă</t>
        </is>
      </c>
      <c r="CI195" s="2" t="inlineStr">
        <is>
          <t>3|
3|
3|
3</t>
        </is>
      </c>
      <c r="CJ195" s="2" t="inlineStr">
        <is>
          <t xml:space="preserve">|
|
|
</t>
        </is>
      </c>
      <c r="CK195" t="inlineStr">
        <is>
          <t>reţea de electricitate care poate integra eficient din punct de vedere al
costurilor modalitatea de a acţiona a tuturor utilizatorilor conectaţi la reţea - producători, consumatori şi
autoproducători - în scopul de a asigura un sistem energetic eficient economic, sustenabil, cu pierderi de
energie reduse şi un nivel ridicat de calitate şi securitate în continuitatea şi siguranţa alimentării cu
energie electrică</t>
        </is>
      </c>
      <c r="CL195" s="2" t="inlineStr">
        <is>
          <t>inteligentná sieť|
inteligentná sústava</t>
        </is>
      </c>
      <c r="CM195" s="2" t="inlineStr">
        <is>
          <t>3|
3</t>
        </is>
      </c>
      <c r="CN195" s="2" t="inlineStr">
        <is>
          <t xml:space="preserve">preferred|
</t>
        </is>
      </c>
      <c r="CO195" t="inlineStr">
        <is>
          <t>elektrizačná sústava, ktorá inteligentne integruje správanie a činnosť všetkých užívateľov - výrobcov a odberateľov, ako aj užívateľov, ktorí sú oboje -, ktorí sú na ňu pripojení, aby sa efektívnym spôsobom dosiahla udržateľnosť, hospodárnosť a bezpečnosť dodávok elektriny</t>
        </is>
      </c>
      <c r="CP195" s="2" t="inlineStr">
        <is>
          <t>pametno omrežje|
inteligentno energetsko omrežje</t>
        </is>
      </c>
      <c r="CQ195" s="2" t="inlineStr">
        <is>
          <t>3|
3</t>
        </is>
      </c>
      <c r="CR195" s="2" t="inlineStr">
        <is>
          <t xml:space="preserve">|
</t>
        </is>
      </c>
      <c r="CS195" t="inlineStr">
        <is>
          <t>omrežje, ki lahko na stroškovno učinkovit način povezuje ravnanje in dejanja vseh z njim povezanih uporabnikov, vključno s proizvajalci, odjemalci in subjekti, ki proizvajajo in porabljajo, da se zagotovi ekonomsko učinkovit in trajnosten energetski sistem z majhnimi izgubami ter visoko stopnjo kakovosti in zanesljivosti oskrbe in varnosti</t>
        </is>
      </c>
      <c r="CT195" s="2" t="inlineStr">
        <is>
          <t>smart nät|
intelligent energinät</t>
        </is>
      </c>
      <c r="CU195" s="2" t="inlineStr">
        <is>
          <t>3|
2</t>
        </is>
      </c>
      <c r="CV195" s="2" t="inlineStr">
        <is>
          <t xml:space="preserve">|
</t>
        </is>
      </c>
      <c r="CW195" t="inlineStr">
        <is>
          <t/>
        </is>
      </c>
    </row>
    <row r="196">
      <c r="A196" s="1" t="str">
        <f>HYPERLINK("https://iate.europa.eu/entry/result/3503262/all", "3503262")</f>
        <v>3503262</v>
      </c>
      <c r="B196" t="inlineStr">
        <is>
          <t>ENVIRONMENT</t>
        </is>
      </c>
      <c r="C196" t="inlineStr">
        <is>
          <t>ENVIRONMENT|environmental policy|climate change policy</t>
        </is>
      </c>
      <c r="D196" t="inlineStr">
        <is>
          <t>yes</t>
        </is>
      </c>
      <c r="E196" t="inlineStr">
        <is>
          <t/>
        </is>
      </c>
      <c r="F196" s="2" t="inlineStr">
        <is>
          <t>адаптация към изменението на климата|
адаптиране към изменението на климата</t>
        </is>
      </c>
      <c r="G196" s="2" t="inlineStr">
        <is>
          <t>3|
3</t>
        </is>
      </c>
      <c r="H196" s="2" t="inlineStr">
        <is>
          <t xml:space="preserve">|
</t>
        </is>
      </c>
      <c r="I196" t="inlineStr">
        <is>
          <t/>
        </is>
      </c>
      <c r="J196" s="2" t="inlineStr">
        <is>
          <t>přizpůsobování se změně klimatu|
adaptace na změnu klimatu</t>
        </is>
      </c>
      <c r="K196" s="2" t="inlineStr">
        <is>
          <t>3|
3</t>
        </is>
      </c>
      <c r="L196" s="2" t="inlineStr">
        <is>
          <t xml:space="preserve">|
</t>
        </is>
      </c>
      <c r="M196" t="inlineStr">
        <is>
          <t>proces přípravy, jehož cílem je vyrovnat se s životem v měnícím se klimatu, s nímž souvisí například zvýšené množství srážek, vyšší teploty, nedostatek vody nebo častější bouře</t>
        </is>
      </c>
      <c r="N196" s="2" t="inlineStr">
        <is>
          <t>tilpasning til klimaændringer|
tilpasning til klimaforandringer|
klimatilpasning</t>
        </is>
      </c>
      <c r="O196" s="2" t="inlineStr">
        <is>
          <t>3|
3|
3</t>
        </is>
      </c>
      <c r="P196" s="2" t="inlineStr">
        <is>
          <t xml:space="preserve">|
|
</t>
        </is>
      </c>
      <c r="Q196" t="inlineStr">
        <is>
          <t>tilpasninger inden for naturlige, menneskelige og samfundsmæssige systemer, der begrænser skadevirkninger eller udnytter muligheder af faktiske eller forventede klimatiske stimuli og effekterne heraf</t>
        </is>
      </c>
      <c r="R196" s="2" t="inlineStr">
        <is>
          <t>Anpassung an den Klimawandel|
Klimaanpassung</t>
        </is>
      </c>
      <c r="S196" s="2" t="inlineStr">
        <is>
          <t>3|
2</t>
        </is>
      </c>
      <c r="T196" s="2" t="inlineStr">
        <is>
          <t xml:space="preserve">|
</t>
        </is>
      </c>
      <c r="U196" t="inlineStr">
        <is>
          <t>Initiativen und Maßnahmen, um die Empfindlichkeit natürlicher und menschlicher Systeme gegenüber tatsächlichen oder erwarteten Auswirkungen der Klimaänderung &lt;a href="/entry/result/867624/all" id="ENTRY_TO_ENTRY_CONVERTER" target="_blank"&gt;IATE:867624&lt;/a&gt; zu verringern</t>
        </is>
      </c>
      <c r="V196" s="2" t="inlineStr">
        <is>
          <t>προσαρμογή στην κλιματική αλλαγή|
προσαρμογή στην αλλαγή του κλίματος</t>
        </is>
      </c>
      <c r="W196" s="2" t="inlineStr">
        <is>
          <t>3|
3</t>
        </is>
      </c>
      <c r="X196" s="2" t="inlineStr">
        <is>
          <t xml:space="preserve">|
</t>
        </is>
      </c>
      <c r="Y196" t="inlineStr">
        <is>
          <t/>
        </is>
      </c>
      <c r="Z196" s="2" t="inlineStr">
        <is>
          <t>adaptation|
adaptation to climate change|
climate adaptation|
climate change adaptation|
climate change adaptation and mitigation</t>
        </is>
      </c>
      <c r="AA196" s="2" t="inlineStr">
        <is>
          <t>3|
3|
3|
3|
1</t>
        </is>
      </c>
      <c r="AB196" s="2" t="inlineStr">
        <is>
          <t xml:space="preserve">|
|
|
|
</t>
        </is>
      </c>
      <c r="AC196" t="inlineStr">
        <is>
          <t>anticipating the adverse effects of climate change and taking appropriate action to prevent or minimise the damage they can cause, or taking advantage of opportunities that may arise</t>
        </is>
      </c>
      <c r="AD196" s="2" t="inlineStr">
        <is>
          <t>adaptación climática|
adaptación al cambio climático|
adaptación</t>
        </is>
      </c>
      <c r="AE196" s="2" t="inlineStr">
        <is>
          <t>3|
3|
2</t>
        </is>
      </c>
      <c r="AF196" s="2" t="inlineStr">
        <is>
          <t xml:space="preserve">|
|
</t>
        </is>
      </c>
      <c r="AG196" t="inlineStr">
        <is>
          <t>Proceso de ajuste al clima real o proyectado y a sus efectos. En los sistemas humanos, la adaptación trata de moderar o evitar los daños o aprovechar las oportunidades beneficiosas. En algunos sistemas naturales, la intervención humana puede facilitar el ajuste al clima proyectado y a sus efectos.</t>
        </is>
      </c>
      <c r="AH196" s="2" t="inlineStr">
        <is>
          <t>kliimamuutustega kohanemine</t>
        </is>
      </c>
      <c r="AI196" s="2" t="inlineStr">
        <is>
          <t>3</t>
        </is>
      </c>
      <c r="AJ196" s="2" t="inlineStr">
        <is>
          <t/>
        </is>
      </c>
      <c r="AK196" t="inlineStr">
        <is>
          <t>kliimamuutuste kahjulike mõjude ettenägemine ja asjakohaste meetmete võtmine, et vältida või vähendada võimalikke kahjusid</t>
        </is>
      </c>
      <c r="AL196" s="2" t="inlineStr">
        <is>
          <t>ilmastonmuutokseen sopeutuminen</t>
        </is>
      </c>
      <c r="AM196" s="2" t="inlineStr">
        <is>
          <t>3</t>
        </is>
      </c>
      <c r="AN196" s="2" t="inlineStr">
        <is>
          <t/>
        </is>
      </c>
      <c r="AO196" t="inlineStr">
        <is>
          <t>toimenpiteet, joilla pyritään vähentämään haavoittuvuutta ilmastonmuutoksen vaikutuksille</t>
        </is>
      </c>
      <c r="AP196" s="2" t="inlineStr">
        <is>
          <t>adaptation au changement climatique|
adaptation</t>
        </is>
      </c>
      <c r="AQ196" s="2" t="inlineStr">
        <is>
          <t>3|
3</t>
        </is>
      </c>
      <c r="AR196" s="2" t="inlineStr">
        <is>
          <t xml:space="preserve">|
</t>
        </is>
      </c>
      <c r="AS196" t="inlineStr">
        <is>
          <t>ensemble des adaptations auxquelles les sociétés devront procéder (en termes d'organisation, de localisation et de techniques) pour limiter les impacts négatifs du changement climatique et en maximiser les effets bénéfiques</t>
        </is>
      </c>
      <c r="AT196" s="2" t="inlineStr">
        <is>
          <t>oiriúnú|
maolú ar an athrú aeráide agus oiriúnú don athrú aeráide|
oiriúnú don athrú aeráide</t>
        </is>
      </c>
      <c r="AU196" s="2" t="inlineStr">
        <is>
          <t>3|
3|
3</t>
        </is>
      </c>
      <c r="AV196" s="2" t="inlineStr">
        <is>
          <t xml:space="preserve">|
|
</t>
        </is>
      </c>
      <c r="AW196" t="inlineStr">
        <is>
          <t/>
        </is>
      </c>
      <c r="AX196" s="2" t="inlineStr">
        <is>
          <t>prilagodba klimatskim promjenama</t>
        </is>
      </c>
      <c r="AY196" s="2" t="inlineStr">
        <is>
          <t>3</t>
        </is>
      </c>
      <c r="AZ196" s="2" t="inlineStr">
        <is>
          <t/>
        </is>
      </c>
      <c r="BA196" t="inlineStr">
        <is>
          <t>predviđanje negativnih učinaka klimatskih promjena i poduzimanje mjera potrebnih za sprečavanje ili svođenje na najmanju mjeru štete koju oni mogu prouzročiti, ili iskorištavanje prilika koje se mogu pojaviti</t>
        </is>
      </c>
      <c r="BB196" s="2" t="inlineStr">
        <is>
          <t>az éghajlatváltozáshoz való alkalmazkodás</t>
        </is>
      </c>
      <c r="BC196" s="2" t="inlineStr">
        <is>
          <t>4</t>
        </is>
      </c>
      <c r="BD196" s="2" t="inlineStr">
        <is>
          <t/>
        </is>
      </c>
      <c r="BE196" t="inlineStr">
        <is>
          <t>az éghajlatváltozás káros hatásainak előrejelzése, megfelelő intézkedések meghozatala az általuk okozott károk megelőzése vagy minimalizálása érdekében, vagy az esetlegesen felmerülő lehetőségek kihasználása</t>
        </is>
      </c>
      <c r="BF196" s="2" t="inlineStr">
        <is>
          <t>adattamento ai cambiamenti climatici</t>
        </is>
      </c>
      <c r="BG196" s="2" t="inlineStr">
        <is>
          <t>3</t>
        </is>
      </c>
      <c r="BH196" s="2" t="inlineStr">
        <is>
          <t/>
        </is>
      </c>
      <c r="BI196" t="inlineStr">
        <is>
          <t>politiche, prassi e progetti che possono attenuare il danno e/o creare opportunità associate al cambiamento climatico</t>
        </is>
      </c>
      <c r="BJ196" s="2" t="inlineStr">
        <is>
          <t>prisitaikymas prie klimato kaitos</t>
        </is>
      </c>
      <c r="BK196" s="2" t="inlineStr">
        <is>
          <t>3</t>
        </is>
      </c>
      <c r="BL196" s="2" t="inlineStr">
        <is>
          <t/>
        </is>
      </c>
      <c r="BM196" t="inlineStr">
        <is>
          <t>klimato kaitos padarinių numatymas arba tinkami prevenciniai arba poveikio mažinimo veiksmai</t>
        </is>
      </c>
      <c r="BN196" s="2" t="inlineStr">
        <is>
          <t>klimatadaptācija|
pielāgošanās klimata pārmaiņām</t>
        </is>
      </c>
      <c r="BO196" s="2" t="inlineStr">
        <is>
          <t>3|
3</t>
        </is>
      </c>
      <c r="BP196" s="2" t="inlineStr">
        <is>
          <t>|
preferred</t>
        </is>
      </c>
      <c r="BQ196" t="inlineStr">
        <is>
          <t>klimata pārmaiņu izraisītas nelabvēlīgas ietekmes paredzēšana un pienācīgu darbību veikšana, lai novērstu vai līdz minimumam samazinātu iespējamo kaitējumu, kā arī izmantotu iespējamos ieguvumus</t>
        </is>
      </c>
      <c r="BR196" s="2" t="inlineStr">
        <is>
          <t>adattament għat-tibdil fil-klima</t>
        </is>
      </c>
      <c r="BS196" s="2" t="inlineStr">
        <is>
          <t>3</t>
        </is>
      </c>
      <c r="BT196" s="2" t="inlineStr">
        <is>
          <t/>
        </is>
      </c>
      <c r="BU196" t="inlineStr">
        <is>
          <t>il-proċess li fih tittieħed azzjoni bi tħejjija għall-ħajja taħt l-effetti tat-tibdil fil-klima bħalma huma żieda fl-inżul tax-xita, żiediet għolja fit-temperaturi, skarsezza tal-ilma jew maltempati aktar frekwenti</t>
        </is>
      </c>
      <c r="BV196" s="2" t="inlineStr">
        <is>
          <t>aanpassing aan klimaatverandering|
klimaatadaptatie|
adaptatie aan klimaatverandering</t>
        </is>
      </c>
      <c r="BW196" s="2" t="inlineStr">
        <is>
          <t>3|
3|
3</t>
        </is>
      </c>
      <c r="BX196" s="2" t="inlineStr">
        <is>
          <t xml:space="preserve">|
|
</t>
        </is>
      </c>
      <c r="BY196" t="inlineStr">
        <is>
          <t>de aanpassing van de samenleving aan de gevolgen van de klimaatverandering</t>
        </is>
      </c>
      <c r="BZ196" s="2" t="inlineStr">
        <is>
          <t>przystosowanie się do zmiany klimatu|
adaptacja do zmiany klimatu</t>
        </is>
      </c>
      <c r="CA196" s="2" t="inlineStr">
        <is>
          <t>3|
2</t>
        </is>
      </c>
      <c r="CB196" s="2" t="inlineStr">
        <is>
          <t>|
admitted</t>
        </is>
      </c>
      <c r="CC196" t="inlineStr">
        <is>
          <t>całokształt procesów i działań związanych z koniecznością przystosowania się do funkcjonowania w warunkach zmieniającego się klimatu</t>
        </is>
      </c>
      <c r="CD196" s="2" t="inlineStr">
        <is>
          <t>adaptação às alterações climáticas</t>
        </is>
      </c>
      <c r="CE196" s="2" t="inlineStr">
        <is>
          <t>3</t>
        </is>
      </c>
      <c r="CF196" s="2" t="inlineStr">
        <is>
          <t/>
        </is>
      </c>
      <c r="CG196" t="inlineStr">
        <is>
          <t>Ajustamento nos sistemas naturais ou humanos como resposta a estímulos climáticos verificados ou esperados, que moderam danos ou exploram oportunidades benéficas.</t>
        </is>
      </c>
      <c r="CH196" s="2" t="inlineStr">
        <is>
          <t>adaptare la efectele schimbărilor climatice|
adaptare la schimbările climatice</t>
        </is>
      </c>
      <c r="CI196" s="2" t="inlineStr">
        <is>
          <t>3|
3</t>
        </is>
      </c>
      <c r="CJ196" s="2" t="inlineStr">
        <is>
          <t xml:space="preserve">|
</t>
        </is>
      </c>
      <c r="CK196" t="inlineStr">
        <is>
          <t>anticipare a efectelor negative ale schimbărilor climatice și întreprinderea de acțiuni corespunzătoare în vederea prevenirii sau a minimizării pagubelor pe care aceste schimbări le pot produce</t>
        </is>
      </c>
      <c r="CL196" s="2" t="inlineStr">
        <is>
          <t>adaptácia na zmenu klímy</t>
        </is>
      </c>
      <c r="CM196" s="2" t="inlineStr">
        <is>
          <t>3</t>
        </is>
      </c>
      <c r="CN196" s="2" t="inlineStr">
        <is>
          <t/>
        </is>
      </c>
      <c r="CO196" t="inlineStr">
        <is>
          <t>predvídanie účinkov zmeny klímy a prijímanie vhodných opatrení na zabránenie alebo minimalizovanie jej vplyvov</t>
        </is>
      </c>
      <c r="CP196" s="2" t="inlineStr">
        <is>
          <t>prilagajanje podnebnim spremembam</t>
        </is>
      </c>
      <c r="CQ196" s="2" t="inlineStr">
        <is>
          <t>3</t>
        </is>
      </c>
      <c r="CR196" s="2" t="inlineStr">
        <is>
          <t/>
        </is>
      </c>
      <c r="CS196" t="inlineStr">
        <is>
          <t>proces zmanjševanja naše ranljivosti in škode, ki jo vsako leto utrpimo zaradi podnebnih sprememb</t>
        </is>
      </c>
      <c r="CT196" s="2" t="inlineStr">
        <is>
          <t>klimatanpassning</t>
        </is>
      </c>
      <c r="CU196" s="2" t="inlineStr">
        <is>
          <t>3</t>
        </is>
      </c>
      <c r="CV196" s="2" t="inlineStr">
        <is>
          <t/>
        </is>
      </c>
      <c r="CW196" t="inlineStr">
        <is>
          <t>åtgärd för att hantera effekterna av befintliga klimatförändringar och för att förbereda sig för framtida klimatförändringar</t>
        </is>
      </c>
    </row>
    <row r="197">
      <c r="A197" s="1" t="str">
        <f>HYPERLINK("https://iate.europa.eu/entry/result/2196952/all", "2196952")</f>
        <v>2196952</v>
      </c>
      <c r="B197" t="inlineStr">
        <is>
          <t>ENVIRONMENT</t>
        </is>
      </c>
      <c r="C197" t="inlineStr">
        <is>
          <t>ENVIRONMENT|environmental policy;ENVIRONMENT|deterioration of the environment</t>
        </is>
      </c>
      <c r="D197" t="inlineStr">
        <is>
          <t>yes</t>
        </is>
      </c>
      <c r="E197" t="inlineStr">
        <is>
          <t/>
        </is>
      </c>
      <c r="F197" t="inlineStr">
        <is>
          <t/>
        </is>
      </c>
      <c r="G197" t="inlineStr">
        <is>
          <t/>
        </is>
      </c>
      <c r="H197" t="inlineStr">
        <is>
          <t/>
        </is>
      </c>
      <c r="I197" t="inlineStr">
        <is>
          <t/>
        </is>
      </c>
      <c r="J197" s="2" t="inlineStr">
        <is>
          <t>vodní stres</t>
        </is>
      </c>
      <c r="K197" s="2" t="inlineStr">
        <is>
          <t>3</t>
        </is>
      </c>
      <c r="L197" s="2" t="inlineStr">
        <is>
          <t/>
        </is>
      </c>
      <c r="M197" t="inlineStr">
        <is>
          <t>situace, kdy je v určité oblasti k dispozici méně než 1 700 m³ vody na osobu za rok</t>
        </is>
      </c>
      <c r="N197" s="2" t="inlineStr">
        <is>
          <t>vandstress</t>
        </is>
      </c>
      <c r="O197" s="2" t="inlineStr">
        <is>
          <t>3</t>
        </is>
      </c>
      <c r="P197" s="2" t="inlineStr">
        <is>
          <t/>
        </is>
      </c>
      <c r="Q197" t="inlineStr">
        <is>
          <t>situation, som opstår, når mængden af vand, der anvendes, overstiger tilgængeligheden</t>
        </is>
      </c>
      <c r="R197" s="2" t="inlineStr">
        <is>
          <t>Wasserstress</t>
        </is>
      </c>
      <c r="S197" s="2" t="inlineStr">
        <is>
          <t>3</t>
        </is>
      </c>
      <c r="T197" s="2" t="inlineStr">
        <is>
          <t/>
        </is>
      </c>
      <c r="U197" t="inlineStr">
        <is>
          <t>Situation, in der 20 % oder mehr der erneuerbaren Wasserressourcen genutzt werden</t>
        </is>
      </c>
      <c r="V197" s="2" t="inlineStr">
        <is>
          <t>καταπόνηση των υδάτινων πόρων</t>
        </is>
      </c>
      <c r="W197" s="2" t="inlineStr">
        <is>
          <t>3</t>
        </is>
      </c>
      <c r="X197" s="2" t="inlineStr">
        <is>
          <t/>
        </is>
      </c>
      <c r="Y197" t="inlineStr">
        <is>
          <t/>
        </is>
      </c>
      <c r="Z197" s="2" t="inlineStr">
        <is>
          <t>water resources stress|
water stress</t>
        </is>
      </c>
      <c r="AA197" s="2" t="inlineStr">
        <is>
          <t>3|
4</t>
        </is>
      </c>
      <c r="AB197" s="2" t="inlineStr">
        <is>
          <t xml:space="preserve">|
</t>
        </is>
      </c>
      <c r="AC197" t="inlineStr">
        <is>
          <t>situation where the demand for water exceeds the available amount during a certain period, or where poor quality restricts its use</t>
        </is>
      </c>
      <c r="AD197" s="2" t="inlineStr">
        <is>
          <t>estrés hídrico</t>
        </is>
      </c>
      <c r="AE197" s="2" t="inlineStr">
        <is>
          <t>4</t>
        </is>
      </c>
      <c r="AF197" s="2" t="inlineStr">
        <is>
          <t/>
        </is>
      </c>
      <c r="AG197" t="inlineStr">
        <is>
          <t>Situación en la que la demanda de agua es superior a la cantidad disponible durante un periodo determinado, o en la que la mala calidad del agua obliga a restringir su utilización. &lt;br&gt;El estrés hídrico provoca un deterioro de los recursos de agua dulce en términos de cantidad (acuíferos sobreexplotados, ríos secos, etc.) y de calidad (eutrofización, contaminación por materia orgánica, intrusión salina, etc.).</t>
        </is>
      </c>
      <c r="AH197" s="2" t="inlineStr">
        <is>
          <t>veestress</t>
        </is>
      </c>
      <c r="AI197" s="2" t="inlineStr">
        <is>
          <t>3</t>
        </is>
      </c>
      <c r="AJ197" s="2" t="inlineStr">
        <is>
          <t/>
        </is>
      </c>
      <c r="AK197" t="inlineStr">
        <is>
          <t>olukord, kus tarbitava vee hulk ületab 20% saadaval olevast vee hulgast</t>
        </is>
      </c>
      <c r="AL197" s="2" t="inlineStr">
        <is>
          <t>vesistressi</t>
        </is>
      </c>
      <c r="AM197" s="2" t="inlineStr">
        <is>
          <t>3</t>
        </is>
      </c>
      <c r="AN197" s="2" t="inlineStr">
        <is>
          <t/>
        </is>
      </c>
      <c r="AO197" t="inlineStr">
        <is>
          <t>tilanne, jossa veden kysyntä uhkaa ylittää tarjonnan</t>
        </is>
      </c>
      <c r="AP197" s="2" t="inlineStr">
        <is>
          <t>stress hydrique</t>
        </is>
      </c>
      <c r="AQ197" s="2" t="inlineStr">
        <is>
          <t>4</t>
        </is>
      </c>
      <c r="AR197" s="2" t="inlineStr">
        <is>
          <t/>
        </is>
      </c>
      <c r="AS197" t="inlineStr">
        <is>
          <t>insuffisance d'eau de qualité satisfaisante, pour pouvoir répondre aux besoins humains et environnementaux</t>
        </is>
      </c>
      <c r="AT197" s="2" t="inlineStr">
        <is>
          <t>strus acmhainní uisce|
strus maidir le huisce</t>
        </is>
      </c>
      <c r="AU197" s="2" t="inlineStr">
        <is>
          <t>3|
3</t>
        </is>
      </c>
      <c r="AV197" s="2" t="inlineStr">
        <is>
          <t xml:space="preserve">|
</t>
        </is>
      </c>
      <c r="AW197" t="inlineStr">
        <is>
          <t/>
        </is>
      </c>
      <c r="AX197" t="inlineStr">
        <is>
          <t/>
        </is>
      </c>
      <c r="AY197" t="inlineStr">
        <is>
          <t/>
        </is>
      </c>
      <c r="AZ197" t="inlineStr">
        <is>
          <t/>
        </is>
      </c>
      <c r="BA197" t="inlineStr">
        <is>
          <t/>
        </is>
      </c>
      <c r="BB197" s="2" t="inlineStr">
        <is>
          <t>vízhiány</t>
        </is>
      </c>
      <c r="BC197" s="2" t="inlineStr">
        <is>
          <t>3</t>
        </is>
      </c>
      <c r="BD197" s="2" t="inlineStr">
        <is>
          <t/>
        </is>
      </c>
      <c r="BE197" t="inlineStr">
        <is>
          <t>az a helyzet, amikor a víz iránti kereslet egy bizonyos időszakon keresztül meghaladja a rendelkezésre álló mennyiséget, vagy amikor a víz rossz minősége korlátozza annak használatát</t>
        </is>
      </c>
      <c r="BF197" t="inlineStr">
        <is>
          <t/>
        </is>
      </c>
      <c r="BG197" t="inlineStr">
        <is>
          <t/>
        </is>
      </c>
      <c r="BH197" t="inlineStr">
        <is>
          <t/>
        </is>
      </c>
      <c r="BI197" t="inlineStr">
        <is>
          <t/>
        </is>
      </c>
      <c r="BJ197" s="2" t="inlineStr">
        <is>
          <t>vandens stygius</t>
        </is>
      </c>
      <c r="BK197" s="2" t="inlineStr">
        <is>
          <t>2</t>
        </is>
      </c>
      <c r="BL197" s="2" t="inlineStr">
        <is>
          <t/>
        </is>
      </c>
      <c r="BM197" t="inlineStr">
        <is>
          <t/>
        </is>
      </c>
      <c r="BN197" t="inlineStr">
        <is>
          <t/>
        </is>
      </c>
      <c r="BO197" t="inlineStr">
        <is>
          <t/>
        </is>
      </c>
      <c r="BP197" t="inlineStr">
        <is>
          <t/>
        </is>
      </c>
      <c r="BQ197" t="inlineStr">
        <is>
          <t/>
        </is>
      </c>
      <c r="BR197" s="2" t="inlineStr">
        <is>
          <t>stress idriku</t>
        </is>
      </c>
      <c r="BS197" s="2" t="inlineStr">
        <is>
          <t>3</t>
        </is>
      </c>
      <c r="BT197" s="2" t="inlineStr">
        <is>
          <t/>
        </is>
      </c>
      <c r="BU197" t="inlineStr">
        <is>
          <t>sitwazzjoni fejn id-domanda għall-ilma tkun akbar mill-ammont disponibbli matul ċertu perijodu jew meta l-użu tal-ilma jkun limitat minħabba li ma jkunx ta' kwalità tajba</t>
        </is>
      </c>
      <c r="BV197" s="2" t="inlineStr">
        <is>
          <t>waterstress</t>
        </is>
      </c>
      <c r="BW197" s="2" t="inlineStr">
        <is>
          <t>3</t>
        </is>
      </c>
      <c r="BX197" s="2" t="inlineStr">
        <is>
          <t/>
        </is>
      </c>
      <c r="BY197" t="inlineStr">
        <is>
          <t>ten gevolge van bevolkingsgroei, economische activiteit en klimaatverandering ontstane si­tu­a­tie waar­bij jaarlijks per persoon &amp;gt;1000 m&lt;sup&gt;3&lt;/sup&gt; en &amp;lt;1700 m&lt;sup&gt;3&lt;/sup&gt; zoet water beschikbaar is</t>
        </is>
      </c>
      <c r="BZ197" s="2" t="inlineStr">
        <is>
          <t>deficyt wody</t>
        </is>
      </c>
      <c r="CA197" s="2" t="inlineStr">
        <is>
          <t>3</t>
        </is>
      </c>
      <c r="CB197" s="2" t="inlineStr">
        <is>
          <t/>
        </is>
      </c>
      <c r="CC197" t="inlineStr">
        <is>
          <t/>
        </is>
      </c>
      <c r="CD197" s="2" t="inlineStr">
        <is>
          <t>&lt;i&gt;stress&lt;/i&gt; hídrico|
estresse hídrico|
pressão sobre os recursos hídricos</t>
        </is>
      </c>
      <c r="CE197" s="2" t="inlineStr">
        <is>
          <t>3|
3|
3</t>
        </is>
      </c>
      <c r="CF197" s="2" t="inlineStr">
        <is>
          <t xml:space="preserve">|
|
</t>
        </is>
      </c>
      <c r="CG197" t="inlineStr">
        <is>
          <t>Situação em que a procura de água potável ou utilizável excede a quantidade disponível durante um determinado período de tempo.</t>
        </is>
      </c>
      <c r="CH197" s="2" t="inlineStr">
        <is>
          <t>stres hidric</t>
        </is>
      </c>
      <c r="CI197" s="2" t="inlineStr">
        <is>
          <t>3</t>
        </is>
      </c>
      <c r="CJ197" s="2" t="inlineStr">
        <is>
          <t/>
        </is>
      </c>
      <c r="CK197" t="inlineStr">
        <is>
          <t/>
        </is>
      </c>
      <c r="CL197" t="inlineStr">
        <is>
          <t/>
        </is>
      </c>
      <c r="CM197" t="inlineStr">
        <is>
          <t/>
        </is>
      </c>
      <c r="CN197" t="inlineStr">
        <is>
          <t/>
        </is>
      </c>
      <c r="CO197" t="inlineStr">
        <is>
          <t/>
        </is>
      </c>
      <c r="CP197" s="2" t="inlineStr">
        <is>
          <t>vodni stres</t>
        </is>
      </c>
      <c r="CQ197" s="2" t="inlineStr">
        <is>
          <t>3</t>
        </is>
      </c>
      <c r="CR197" s="2" t="inlineStr">
        <is>
          <t/>
        </is>
      </c>
      <c r="CS197" t="inlineStr">
        <is>
          <t>razmere, v katerih so v določenem obdobju potrebe po vodi večje od njene razpoložljive količine ali slaba kakovost vode omejuje njeno uporabo</t>
        </is>
      </c>
      <c r="CT197" s="2" t="inlineStr">
        <is>
          <t>vattenstress</t>
        </is>
      </c>
      <c r="CU197" s="2" t="inlineStr">
        <is>
          <t>2</t>
        </is>
      </c>
      <c r="CV197" s="2" t="inlineStr">
        <is>
          <t/>
        </is>
      </c>
      <c r="CW197" t="inlineStr">
        <is>
          <t>situation där tillgången på förnybart färskvatten i ett land är mindre än 1 700 m3 vatten per person och år</t>
        </is>
      </c>
    </row>
    <row r="198">
      <c r="A198" s="1" t="str">
        <f>HYPERLINK("https://iate.europa.eu/entry/result/914842/all", "914842")</f>
        <v>914842</v>
      </c>
      <c r="B198" t="inlineStr">
        <is>
          <t>ENVIRONMENT</t>
        </is>
      </c>
      <c r="C198" t="inlineStr">
        <is>
          <t>ENVIRONMENT|environmental policy|climate change policy;ENVIRONMENT|deterioration of the environment|degradation of the environment;ENVIRONMENT|deterioration of the environment|degradation of the environment|climate change</t>
        </is>
      </c>
      <c r="D198" t="inlineStr">
        <is>
          <t>yes</t>
        </is>
      </c>
      <c r="E198" t="inlineStr">
        <is>
          <t/>
        </is>
      </c>
      <c r="F198" s="2" t="inlineStr">
        <is>
          <t>смекчаване на изменението на климата</t>
        </is>
      </c>
      <c r="G198" s="2" t="inlineStr">
        <is>
          <t>3</t>
        </is>
      </c>
      <c r="H198" s="2" t="inlineStr">
        <is>
          <t/>
        </is>
      </c>
      <c r="I198" t="inlineStr">
        <is>
          <t>действия, които са насочени към забавяне на процеса на изменение на климата чрез намаляване на емисиите на парникови газове [ &lt;a href="/entry/result/873472/all" id="ENTRY_TO_ENTRY_CONVERTER" target="_blank"&gt;IATE:873472&lt;/a&gt; ] и отстраняването им от поглътители [ &lt;a href="/entry/result/897482/all" id="ENTRY_TO_ENTRY_CONVERTER" target="_blank"&gt;IATE:897482&lt;/a&gt; ]</t>
        </is>
      </c>
      <c r="J198" s="2" t="inlineStr">
        <is>
          <t>zmírňování změny klimatu|
mitigace změny klimatu</t>
        </is>
      </c>
      <c r="K198" s="2" t="inlineStr">
        <is>
          <t>3|
3</t>
        </is>
      </c>
      <c r="L198" s="2" t="inlineStr">
        <is>
          <t xml:space="preserve">|
</t>
        </is>
      </c>
      <c r="M198" t="inlineStr">
        <is>
          <t>opatření s cílem snižovat čisté množství skleníkových plynů uvolňovaných do atmosféry a přispět tak ke zpomalení procesu změny klimatu způsobené lidskou činností</t>
        </is>
      </c>
      <c r="N198" s="2" t="inlineStr">
        <is>
          <t>modvirkning|
modvirkning af klimaændringer|
imødegåelse af klimaændringer|
modvirkning af klimaforandringer</t>
        </is>
      </c>
      <c r="O198" s="2" t="inlineStr">
        <is>
          <t>3|
3|
3|
3</t>
        </is>
      </c>
      <c r="P198" s="2" t="inlineStr">
        <is>
          <t xml:space="preserve">|
|
|
</t>
        </is>
      </c>
      <c r="Q198" t="inlineStr">
        <is>
          <t>bestræbelser på at stabilisere atmosfærens drivhusgasindhold på et niveau, som forhindrer farlige menneskeskabte klimaændringer</t>
        </is>
      </c>
      <c r="R198" s="2" t="inlineStr">
        <is>
          <t>Minderung|
Mitigation|
Klimaschutz</t>
        </is>
      </c>
      <c r="S198" s="2" t="inlineStr">
        <is>
          <t>3|
3|
3</t>
        </is>
      </c>
      <c r="T198" s="2" t="inlineStr">
        <is>
          <t xml:space="preserve">|
|
</t>
        </is>
      </c>
      <c r="U198" t="inlineStr">
        <is>
          <t>aktive Maßnahmen zur Verringerung der Treibhausgasemissionen &lt;a href="/entry/result/927281/all" id="ENTRY_TO_ENTRY_CONVERTER" target="_blank"&gt;IATE:927281&lt;/a&gt; und zur Förderung der Aufnahme von CO2 durch Senken &lt;a href="/entry/result/897482/all" id="ENTRY_TO_ENTRY_CONVERTER" target="_blank"&gt;IATE:897482&lt;/a&gt;</t>
        </is>
      </c>
      <c r="V198" s="2" t="inlineStr">
        <is>
          <t>μετριασμός της κλιματικής αλλαγής</t>
        </is>
      </c>
      <c r="W198" s="2" t="inlineStr">
        <is>
          <t>4</t>
        </is>
      </c>
      <c r="X198" s="2" t="inlineStr">
        <is>
          <t/>
        </is>
      </c>
      <c r="Y198" t="inlineStr">
        <is>
          <t/>
        </is>
      </c>
      <c r="Z198" s="2" t="inlineStr">
        <is>
          <t>mitigate climate change|
mitigation of climate change|
mitigation gap|
mitigation potential|
climate change adaptation and mitigation|
mitigation ambition|
mitigation|
greenhouse gas mitigation|
mitigation commitment|
climate change mitigation</t>
        </is>
      </c>
      <c r="AA198" s="2" t="inlineStr">
        <is>
          <t>1|
3|
1|
1|
1|
1|
3|
1|
1|
3</t>
        </is>
      </c>
      <c r="AB198" s="2" t="inlineStr">
        <is>
          <t xml:space="preserve">|
|
|
|
|
|
|
|
|
</t>
        </is>
      </c>
      <c r="AC198" t="inlineStr">
        <is>
          <t>human intervention to reduce the extent of climate change by implementing policies to reduce GHG emissions [ &lt;a href="/entry/result/873472/all" id="ENTRY_TO_ENTRY_CONVERTER" target="_blank"&gt;IATE:873472&lt;/a&gt; ] and enhance sinks [ &lt;a href="/entry/result/897482/all" id="ENTRY_TO_ENTRY_CONVERTER" target="_blank"&gt;IATE:897482&lt;/a&gt; ]</t>
        </is>
      </c>
      <c r="AD198" s="2" t="inlineStr">
        <is>
          <t>mitigación del cambio climático|
mitigación</t>
        </is>
      </c>
      <c r="AE198" s="2" t="inlineStr">
        <is>
          <t>4|
3</t>
        </is>
      </c>
      <c r="AF198" s="2" t="inlineStr">
        <is>
          <t xml:space="preserve">|
</t>
        </is>
      </c>
      <c r="AG198" t="inlineStr">
        <is>
          <t>Intervención humana encaminada a reducir las fuentes o potenciar los sumideros [ &lt;a href="/entry/result/897482/all" id="ENTRY_TO_ENTRY_CONVERTER" target="_blank"&gt;IATE:897482&lt;/a&gt; ] de gases de efecto invernadero [ &lt;a href="/entry/result/835577/all" id="ENTRY_TO_ENTRY_CONVERTER" target="_blank"&gt;IATE:835577&lt;/a&gt; ].</t>
        </is>
      </c>
      <c r="AH198" s="2" t="inlineStr">
        <is>
          <t>kliimamuutuste leevendamine</t>
        </is>
      </c>
      <c r="AI198" s="2" t="inlineStr">
        <is>
          <t>3</t>
        </is>
      </c>
      <c r="AJ198" s="2" t="inlineStr">
        <is>
          <t/>
        </is>
      </c>
      <c r="AK198" t="inlineStr">
        <is>
          <t>inimtegevus, mille eesmärgiks on kliimamuutuste ulatuse vähendamine 
&lt;i&gt;kasvuhoonegaaside heite&lt;/i&gt; &lt;a href="/entry/result/873472/all" id="ENTRY_TO_ENTRY_CONVERTER" target="_blank"&gt;IATE:873472&lt;/a&gt; vähendamise ja 
&lt;i&gt;sidujates&lt;/i&gt; [ &lt;a href="/entry/result/897482/all" id="ENTRY_TO_ENTRY_CONVERTER" target="_blank"&gt;IATE:897482&lt;/a&gt; ] sidumise suurendamise poliitikate rakendamise kaudu</t>
        </is>
      </c>
      <c r="AL198" s="2" t="inlineStr">
        <is>
          <t>hillintä|
ilmastonmuutoksen hillintä</t>
        </is>
      </c>
      <c r="AM198" s="2" t="inlineStr">
        <is>
          <t>3|
3</t>
        </is>
      </c>
      <c r="AN198" s="2" t="inlineStr">
        <is>
          <t xml:space="preserve">|
</t>
        </is>
      </c>
      <c r="AO198" t="inlineStr">
        <is>
          <t>ilmastonmuutoksen rajoittaminen kasvihuonekaasupäästöjä vähentämällä ja nieluista huolehtimalla</t>
        </is>
      </c>
      <c r="AP198" s="2" t="inlineStr">
        <is>
          <t>atténuation du changement climatique|
atténuation des changements climatiques</t>
        </is>
      </c>
      <c r="AQ198" s="2" t="inlineStr">
        <is>
          <t>3|
3</t>
        </is>
      </c>
      <c r="AR198" s="2" t="inlineStr">
        <is>
          <t xml:space="preserve">|
</t>
        </is>
      </c>
      <c r="AS198" t="inlineStr">
        <is>
          <t>objectif poursuivi par les mesures prises au niveau mondial pour compenser ou réduire à la source les &lt;a href="/entry/result/873472/fr" target="_blank"&gt;émissions de gaz à effet de serre&lt;/a&gt; et augmenter le stockage de ces gaz (puits et réservoirs de gaz à effet de serre) afin de limiter les effets négatifs du changement climatique.</t>
        </is>
      </c>
      <c r="AT198" s="2" t="inlineStr">
        <is>
          <t>maolú|
maolú ar an athrú aeráide</t>
        </is>
      </c>
      <c r="AU198" s="2" t="inlineStr">
        <is>
          <t>3|
3</t>
        </is>
      </c>
      <c r="AV198" s="2" t="inlineStr">
        <is>
          <t xml:space="preserve">|
</t>
        </is>
      </c>
      <c r="AW198" t="inlineStr">
        <is>
          <t/>
        </is>
      </c>
      <c r="AX198" s="2" t="inlineStr">
        <is>
          <t>ublažavanje klimatskih promjena|
ublažavanje</t>
        </is>
      </c>
      <c r="AY198" s="2" t="inlineStr">
        <is>
          <t>3|
3</t>
        </is>
      </c>
      <c r="AZ198" s="2" t="inlineStr">
        <is>
          <t xml:space="preserve">|
</t>
        </is>
      </c>
      <c r="BA198" t="inlineStr">
        <is>
          <t>ljudsko djelovanje kojim se nastoji smanjiti opseg klimatskih promjena provedbom politika za smanjenje emisija stakleničkih plinova [ &lt;a href="/entry/result/873472/all" id="ENTRY_TO_ENTRY_CONVERTER" target="_blank"&gt;IATE:873472&lt;/a&gt; ] i poboljšanje ponora [ &lt;a href="/entry/result/897482/all" id="ENTRY_TO_ENTRY_CONVERTER" target="_blank"&gt;IATE:897482&lt;/a&gt; ]</t>
        </is>
      </c>
      <c r="BB198" s="2" t="inlineStr">
        <is>
          <t>az éghajlatváltozás mérséklése</t>
        </is>
      </c>
      <c r="BC198" s="2" t="inlineStr">
        <is>
          <t>4</t>
        </is>
      </c>
      <c r="BD198" s="2" t="inlineStr">
        <is>
          <t/>
        </is>
      </c>
      <c r="BE198" t="inlineStr">
        <is>
          <t>az éghajlat változását kiváltógázok és szennyeződések légköri koncentrációnak lehetőleg minél alacsonyabb szinten való stabilizálása többek között a kibocsátások csökkentése és a nyelők kapacitásának növelése révén</t>
        </is>
      </c>
      <c r="BF198" s="2" t="inlineStr">
        <is>
          <t>mitigazione dei cambiamenti climatici</t>
        </is>
      </c>
      <c r="BG198" s="2" t="inlineStr">
        <is>
          <t>3</t>
        </is>
      </c>
      <c r="BH198" s="2" t="inlineStr">
        <is>
          <t/>
        </is>
      </c>
      <c r="BI198" t="inlineStr">
        <is>
          <t>interventi intesi a ridurre le emissioni di gas a effetto serra, in modo da stabilizzarne la concentrazione in atmosfera attorno a valori che consentano di contenere l’aumento della temperatura entro limiti sostenibili, nonché a potenziare i pozzi di assorbimento</t>
        </is>
      </c>
      <c r="BJ198" s="2" t="inlineStr">
        <is>
          <t>švelninimas|
klimato kaitos švelninimas</t>
        </is>
      </c>
      <c r="BK198" s="2" t="inlineStr">
        <is>
          <t>3|
3</t>
        </is>
      </c>
      <c r="BL198" s="2" t="inlineStr">
        <is>
          <t xml:space="preserve">|
</t>
        </is>
      </c>
      <c r="BM198" t="inlineStr">
        <is>
          <t>žmonijos pastangos sumažinti į aplinką išmetamą šiltnamio efektą sukeliančių dujų kiekį (&lt;a href="/entry/result/873472/all" id="ENTRY_TO_ENTRY_CONVERTER" target="_blank"&gt;IATE:873472&lt;/a&gt; ) bei gerinti ŠESD šalinimą absorbentais (&lt;a href="/entry/result/897482/all" id="ENTRY_TO_ENTRY_CONVERTER" target="_blank"&gt;IATE:897482&lt;/a&gt; ) ir taip sumažinti klimato kaitos mastą</t>
        </is>
      </c>
      <c r="BN198" s="2" t="inlineStr">
        <is>
          <t>klimata pārmaiņu mazināšana|
klimata pārmaiņu mīkstināšana|
klimata pārmaiņu mitigācija</t>
        </is>
      </c>
      <c r="BO198" s="2" t="inlineStr">
        <is>
          <t>3|
3|
3</t>
        </is>
      </c>
      <c r="BP198" s="2" t="inlineStr">
        <is>
          <t xml:space="preserve">|
|
</t>
        </is>
      </c>
      <c r="BQ198" t="inlineStr">
        <is>
          <t>cilvēku veiktu darbību kopums, lai samazinātu siltumnīcefekta gāzu emisijas [ &lt;a href="/entry/result/873472/all" id="ENTRY_TO_ENTRY_CONVERTER" target="_blank"&gt;IATE:873472&lt;/a&gt; ] atmosfērā un veicinātu oglekļa dioksīoda piesaistītājus [ &lt;a href="/entry/result/897482/all" id="ENTRY_TO_ENTRY_CONVERTER" target="_blank"&gt;IATE:897482&lt;/a&gt; ] , tādējādi palēninot cilvēku izraisītās klimata pārmaiņas</t>
        </is>
      </c>
      <c r="BR198" s="2" t="inlineStr">
        <is>
          <t>mitigazzjoni tat-tibdil fil-klima|
mitigazzjoni</t>
        </is>
      </c>
      <c r="BS198" s="2" t="inlineStr">
        <is>
          <t>3|
3</t>
        </is>
      </c>
      <c r="BT198" s="2" t="inlineStr">
        <is>
          <t xml:space="preserve">|
</t>
        </is>
      </c>
      <c r="BU198" t="inlineStr">
        <is>
          <t>intervent uman biex titnaqqas il-firxa tat-tibdil fil-klima permezz tal-implimentazzjoni ta' politiki biex jitnaqqsu l-emissjonijiet ta' gass b'effett ta' serra [ &lt;a href="/entry/result/873472/all" id="ENTRY_TO_ENTRY_CONVERTER" target="_blank"&gt;IATE:873472&lt;/a&gt; ] u jissaħħu l-bjar tal-karbonju [ &lt;a href="/entry/result/897482/all" id="ENTRY_TO_ENTRY_CONVERTER" target="_blank"&gt;IATE:897482&lt;/a&gt; ]</t>
        </is>
      </c>
      <c r="BV198" s="2" t="inlineStr">
        <is>
          <t>klimaatmitigatie|
beperking van klimaatverandering|
mitigatie van klimaatverandering</t>
        </is>
      </c>
      <c r="BW198" s="2" t="inlineStr">
        <is>
          <t>3|
3|
3</t>
        </is>
      </c>
      <c r="BX198" s="2" t="inlineStr">
        <is>
          <t xml:space="preserve">|
|
</t>
        </is>
      </c>
      <c r="BY198" t="inlineStr">
        <is>
          <t>in de strijd tegen de klimaatverandering alle menselijke activiteiten om de uitstoot van kooldioxide te verminderen (met name de oorzaken ervan) of de hoeveelheid koolstofputten te vergroten</t>
        </is>
      </c>
      <c r="BZ198" s="2" t="inlineStr">
        <is>
          <t>łagodzenie zmiany klimatu|
przeciwdziałanie zmianie klimatu</t>
        </is>
      </c>
      <c r="CA198" s="2" t="inlineStr">
        <is>
          <t>3|
3</t>
        </is>
      </c>
      <c r="CB198" s="2" t="inlineStr">
        <is>
          <t xml:space="preserve">preferred|
</t>
        </is>
      </c>
      <c r="CC198" t="inlineStr">
        <is>
          <t>działania mające na celu ograniczenie emisji gazów cieplarnianych uwalnianych do atmosfery, a co za tym idzie, spowolnienie procesu zmiany klimatu wynikającej z działalności człowieka</t>
        </is>
      </c>
      <c r="CD198" s="2" t="inlineStr">
        <is>
          <t>atenuação das alterações climáticas|
atenuação|
mitigação|
mitigação das alterações climáticas</t>
        </is>
      </c>
      <c r="CE198" s="2" t="inlineStr">
        <is>
          <t>3|
3|
3|
3</t>
        </is>
      </c>
      <c r="CF198" s="2" t="inlineStr">
        <is>
          <t xml:space="preserve">|
|
|
</t>
        </is>
      </c>
      <c r="CG198" t="inlineStr">
        <is>
          <t>No contexto das alterações climáticas, processo de diminuir os efeitos negativos dos gases com efeito de estufa através de medidas de natureza política e tecnológica que, favorecendo a limitação ou redução das emissões e o aumento das remoções, mantenham a sua concentração na atmosfera em níveis aceitáveis.</t>
        </is>
      </c>
      <c r="CH198" s="2" t="inlineStr">
        <is>
          <t>atenuare a schimbărilor climatice</t>
        </is>
      </c>
      <c r="CI198" s="2" t="inlineStr">
        <is>
          <t>3</t>
        </is>
      </c>
      <c r="CJ198" s="2" t="inlineStr">
        <is>
          <t/>
        </is>
      </c>
      <c r="CK198" t="inlineStr">
        <is>
          <t>acțiuni de reducere a cantității nete de gaze cu efect de seră emise în atmosferă, care încetinesc astfel schimbările climatice generate de activitățile umane</t>
        </is>
      </c>
      <c r="CL198" s="2" t="inlineStr">
        <is>
          <t>zmiernenie|
zmiernenie zmeny klímy</t>
        </is>
      </c>
      <c r="CM198" s="2" t="inlineStr">
        <is>
          <t>3|
3</t>
        </is>
      </c>
      <c r="CN198" s="2" t="inlineStr">
        <is>
          <t xml:space="preserve">|
</t>
        </is>
      </c>
      <c r="CO198" t="inlineStr">
        <is>
          <t>ľudský zásah na zníženie zdrojov skleníkových plynov alebo zvýšenie kapacity ich záchytu</t>
        </is>
      </c>
      <c r="CP198" s="2" t="inlineStr">
        <is>
          <t>blažitev podnebnih sprememb|
blaženje podnebnih sprememb</t>
        </is>
      </c>
      <c r="CQ198" s="2" t="inlineStr">
        <is>
          <t>3|
3</t>
        </is>
      </c>
      <c r="CR198" s="2" t="inlineStr">
        <is>
          <t xml:space="preserve">|
</t>
        </is>
      </c>
      <c r="CS198" t="inlineStr">
        <is>
          <t/>
        </is>
      </c>
      <c r="CT198" s="2" t="inlineStr">
        <is>
          <t>begränsning av klimatförändringar</t>
        </is>
      </c>
      <c r="CU198" s="2" t="inlineStr">
        <is>
          <t>3</t>
        </is>
      </c>
      <c r="CV198" s="2" t="inlineStr">
        <is>
          <t/>
        </is>
      </c>
      <c r="CW198" t="inlineStr">
        <is>
          <t>i klimatsammanhang, åtgärder för att minska utsläpppen och förbättra upptaget av växthusgaser</t>
        </is>
      </c>
    </row>
    <row r="199">
      <c r="A199" s="1" t="str">
        <f>HYPERLINK("https://iate.europa.eu/entry/result/768001/all", "768001")</f>
        <v>768001</v>
      </c>
      <c r="B199" t="inlineStr">
        <is>
          <t>ENVIRONMENT</t>
        </is>
      </c>
      <c r="C199" t="inlineStr">
        <is>
          <t>ENVIRONMENT|deterioration of the environment|degradation of the environment</t>
        </is>
      </c>
      <c r="D199" t="inlineStr">
        <is>
          <t>yes</t>
        </is>
      </c>
      <c r="E199" t="inlineStr">
        <is>
          <t/>
        </is>
      </c>
      <c r="F199" s="2" t="inlineStr">
        <is>
          <t>влошаване на състоянието на околната среда|
увреждане на околната среда</t>
        </is>
      </c>
      <c r="G199" s="2" t="inlineStr">
        <is>
          <t>3|
3</t>
        </is>
      </c>
      <c r="H199" s="2" t="inlineStr">
        <is>
          <t xml:space="preserve">|
</t>
        </is>
      </c>
      <c r="I199" t="inlineStr">
        <is>
          <t>изменение на един или повече от съставящите околната среда компоненти, което води до влошаване качеството на живот на хората, до обедняване на биологичното разнообразие или до затруднено възстановяване на природните екосистеми</t>
        </is>
      </c>
      <c r="J199" s="2" t="inlineStr">
        <is>
          <t>environmentální rozvrat|
zhoršování stavu životního prostředí</t>
        </is>
      </c>
      <c r="K199" s="2" t="inlineStr">
        <is>
          <t>3|
3</t>
        </is>
      </c>
      <c r="L199" s="2" t="inlineStr">
        <is>
          <t xml:space="preserve">|
</t>
        </is>
      </c>
      <c r="M199" t="inlineStr">
        <is>
          <t/>
        </is>
      </c>
      <c r="N199" s="2" t="inlineStr">
        <is>
          <t>miljønedslidning|
miljøforringelse</t>
        </is>
      </c>
      <c r="O199" s="2" t="inlineStr">
        <is>
          <t>3|
3</t>
        </is>
      </c>
      <c r="P199" s="2" t="inlineStr">
        <is>
          <t xml:space="preserve">|
</t>
        </is>
      </c>
      <c r="Q199" t="inlineStr">
        <is>
          <t>forringelse af miljøet</t>
        </is>
      </c>
      <c r="R199" s="2" t="inlineStr">
        <is>
          <t>Umweltverschlechterung|
Umweltbeeinträchtigung|
Umweltschädigung|
Umweltzerstörung</t>
        </is>
      </c>
      <c r="S199" s="2" t="inlineStr">
        <is>
          <t>2|
2|
3|
3</t>
        </is>
      </c>
      <c r="T199" s="2" t="inlineStr">
        <is>
          <t xml:space="preserve">|
|
|
</t>
        </is>
      </c>
      <c r="U199" t="inlineStr">
        <is>
          <t>nachhaltige Störung des natürlichen Zustandes von Luft, Gewässern (auch Grundwasser), Boden, Flora oder Fauna durch Immissionen, sofern als Folge dieser Störung schädliche oder sonstige Einwirkungen auf die menschliche Gesundheit, auf Sachwerte oder auf Ökosysteme entstehen können oder entstanden sind</t>
        </is>
      </c>
      <c r="V199" s="2" t="inlineStr">
        <is>
          <t>υποβάθμιση του περιβάλλοντος</t>
        </is>
      </c>
      <c r="W199" s="2" t="inlineStr">
        <is>
          <t>3</t>
        </is>
      </c>
      <c r="X199" s="2" t="inlineStr">
        <is>
          <t/>
        </is>
      </c>
      <c r="Y199" t="inlineStr">
        <is>
          <t/>
        </is>
      </c>
      <c r="Z199" s="2" t="inlineStr">
        <is>
          <t>deterioration of the environment|
environmental deterioration|
impairment of the environment|
degradation of the environment|
environmental degradation</t>
        </is>
      </c>
      <c r="AA199" s="2" t="inlineStr">
        <is>
          <t>1|
3|
1|
1|
3</t>
        </is>
      </c>
      <c r="AB199" s="2" t="inlineStr">
        <is>
          <t xml:space="preserve">|
|
|
|
</t>
        </is>
      </c>
      <c r="AC199" t="inlineStr">
        <is>
          <t>any change or disturbance to the environment perceived to be deleterious or undesirable</t>
        </is>
      </c>
      <c r="AD199" s="2" t="inlineStr">
        <is>
          <t>degradación medioambiental</t>
        </is>
      </c>
      <c r="AE199" s="2" t="inlineStr">
        <is>
          <t>3</t>
        </is>
      </c>
      <c r="AF199" s="2" t="inlineStr">
        <is>
          <t/>
        </is>
      </c>
      <c r="AG199" t="inlineStr">
        <is>
          <t>Disminución
de la capacidad del medio ambiente para responder a
las necesidades y objetivos sociales y ecológicos, como consecuencia de la degradación del
suelo, la deforestación, la desertificación, los incendios
forestales, la pérdida de la biodiversidad, la contaminación atmosférica, terrestre y acuática, el cambio climático, el aumento del nivel del mar, la disminución de la capa de ozono, etc.</t>
        </is>
      </c>
      <c r="AH199" s="2" t="inlineStr">
        <is>
          <t>keskkonnaseisundi halvenemine</t>
        </is>
      </c>
      <c r="AI199" s="2" t="inlineStr">
        <is>
          <t>3</t>
        </is>
      </c>
      <c r="AJ199" s="2" t="inlineStr">
        <is>
          <t/>
        </is>
      </c>
      <c r="AK199" t="inlineStr">
        <is>
          <t/>
        </is>
      </c>
      <c r="AL199" s="2" t="inlineStr">
        <is>
          <t>ympäristön turmeltuminen|
ympäristön tilan heikentyminen|
ympäristön tilan heikkeneminen</t>
        </is>
      </c>
      <c r="AM199" s="2" t="inlineStr">
        <is>
          <t>3|
3|
3</t>
        </is>
      </c>
      <c r="AN199" s="2" t="inlineStr">
        <is>
          <t xml:space="preserve">|
|
</t>
        </is>
      </c>
      <c r="AO199" t="inlineStr">
        <is>
          <t/>
        </is>
      </c>
      <c r="AP199" s="2" t="inlineStr">
        <is>
          <t>dégradation de l'environnement|
dégradation environnementale|
détérioration environnementale|
détérioration de l'environnement</t>
        </is>
      </c>
      <c r="AQ199" s="2" t="inlineStr">
        <is>
          <t>3|
3|
2|
3</t>
        </is>
      </c>
      <c r="AR199" s="2" t="inlineStr">
        <is>
          <t xml:space="preserve">|
|
|
</t>
        </is>
      </c>
      <c r="AS199" t="inlineStr">
        <is>
          <t>toute modification négative de l’environnement due à l’épuisement de ressources (l’air, l’eau, le sol), la destruction des écosystèmes, la destruction de l’habitat, l’extinction de la faune et la pollution</t>
        </is>
      </c>
      <c r="AT199" s="2" t="inlineStr">
        <is>
          <t>díghrádú comhshaoil</t>
        </is>
      </c>
      <c r="AU199" s="2" t="inlineStr">
        <is>
          <t>3</t>
        </is>
      </c>
      <c r="AV199" s="2" t="inlineStr">
        <is>
          <t/>
        </is>
      </c>
      <c r="AW199" t="inlineStr">
        <is>
          <t/>
        </is>
      </c>
      <c r="AX199" s="2" t="inlineStr">
        <is>
          <t>uništavanje okoliša</t>
        </is>
      </c>
      <c r="AY199" s="2" t="inlineStr">
        <is>
          <t>3</t>
        </is>
      </c>
      <c r="AZ199" s="2" t="inlineStr">
        <is>
          <t/>
        </is>
      </c>
      <c r="BA199" t="inlineStr">
        <is>
          <t/>
        </is>
      </c>
      <c r="BB199" s="2" t="inlineStr">
        <is>
          <t>környezetkárosodás</t>
        </is>
      </c>
      <c r="BC199" s="2" t="inlineStr">
        <is>
          <t>3</t>
        </is>
      </c>
      <c r="BD199" s="2" t="inlineStr">
        <is>
          <t/>
        </is>
      </c>
      <c r="BE199" t="inlineStr">
        <is>
          <t>a környezetben, illetve valamely környezeti elemben közvetlenül vagy közvetve bekövetkező, mérhető, jelentős kedvezőtlen változás, illetve valamely környezeti elem által nyújtott szolgáltatás közvetlen vagy közvetett, mérhető, jelentős romlása</t>
        </is>
      </c>
      <c r="BF199" s="2" t="inlineStr">
        <is>
          <t>degrado ambientale</t>
        </is>
      </c>
      <c r="BG199" s="2" t="inlineStr">
        <is>
          <t>3</t>
        </is>
      </c>
      <c r="BH199" s="2" t="inlineStr">
        <is>
          <t/>
        </is>
      </c>
      <c r="BI199" t="inlineStr">
        <is>
          <t>alterazione dell'ambiente riconducibile a stress chimici e fisici che possono possono essere determinati, ad es., dall'inquinamento atmosferico e dalle piogge acide ed avere come concausa l'aumento della popolazione</t>
        </is>
      </c>
      <c r="BJ199" s="2" t="inlineStr">
        <is>
          <t>aplinkos būklės blogėjimas</t>
        </is>
      </c>
      <c r="BK199" s="2" t="inlineStr">
        <is>
          <t>3</t>
        </is>
      </c>
      <c r="BL199" s="2" t="inlineStr">
        <is>
          <t/>
        </is>
      </c>
      <c r="BM199" t="inlineStr">
        <is>
          <t/>
        </is>
      </c>
      <c r="BN199" s="2" t="inlineStr">
        <is>
          <t>vides degradācija</t>
        </is>
      </c>
      <c r="BO199" s="2" t="inlineStr">
        <is>
          <t>3</t>
        </is>
      </c>
      <c r="BP199" s="2" t="inlineStr">
        <is>
          <t/>
        </is>
      </c>
      <c r="BQ199" t="inlineStr">
        <is>
          <t>neatgriezeniski izmaiņu procesi dabas vidē (augsne, meži, ekosistēmas, ainavas utt.), kas apdraud teritorijas ilgtspējīgu attīstību</t>
        </is>
      </c>
      <c r="BR199" s="2" t="inlineStr">
        <is>
          <t>degradazzjoni ambjentali</t>
        </is>
      </c>
      <c r="BS199" s="2" t="inlineStr">
        <is>
          <t>3</t>
        </is>
      </c>
      <c r="BT199" s="2" t="inlineStr">
        <is>
          <t/>
        </is>
      </c>
      <c r="BU199" t="inlineStr">
        <is>
          <t>id-deterjorament fil-kwalità tal-ambjent minħabba l-konċentrazzjoni ta' pollutanti u attivitajiet u proċessi oħra, bħal użu mhux floku ta' art u diżastri naturali</t>
        </is>
      </c>
      <c r="BV199" s="2" t="inlineStr">
        <is>
          <t>verslechtering van het milieu|
aantasting van het milieu|
milieudegradatie|
achteruitgang van het milieu</t>
        </is>
      </c>
      <c r="BW199" s="2" t="inlineStr">
        <is>
          <t>3|
3|
3|
3</t>
        </is>
      </c>
      <c r="BX199" s="2" t="inlineStr">
        <is>
          <t xml:space="preserve">|
|
|
</t>
        </is>
      </c>
      <c r="BY199" t="inlineStr">
        <is>
          <t>iedere verandering of verstoring van het milieu die als kwalijk of ongewenst wordt ondervonden</t>
        </is>
      </c>
      <c r="BZ199" s="2" t="inlineStr">
        <is>
          <t>degradacja środowiska</t>
        </is>
      </c>
      <c r="CA199" s="2" t="inlineStr">
        <is>
          <t>3</t>
        </is>
      </c>
      <c r="CB199" s="2" t="inlineStr">
        <is>
          <t/>
        </is>
      </c>
      <c r="CC199" t="inlineStr">
        <is>
          <t>ogół procesów i zjawisk zachodzących wskutek działalności człowieka lub sił przyrody, które prowadzą do obniżenia wartości danych układów; oznacza pogorszenie stanu środowiska naturalnego na skutek niekorzystnych zmiana właściwości fizycznych, chemicznych lub biologicznych; dotyczy wszystkich elementów środowiska.</t>
        </is>
      </c>
      <c r="CD199" s="2" t="inlineStr">
        <is>
          <t>degradação ambiental</t>
        </is>
      </c>
      <c r="CE199" s="2" t="inlineStr">
        <is>
          <t>3</t>
        </is>
      </c>
      <c r="CF199" s="2" t="inlineStr">
        <is>
          <t/>
        </is>
      </c>
      <c r="CG199" t="inlineStr">
        <is>
          <t>Qualquer alteração adversa dos 
processos, funções ou componentes ambientais (qualidade ambiental).</t>
        </is>
      </c>
      <c r="CH199" s="2" t="inlineStr">
        <is>
          <t>deteriorare a mediului|
degradare a mediului</t>
        </is>
      </c>
      <c r="CI199" s="2" t="inlineStr">
        <is>
          <t>3|
3</t>
        </is>
      </c>
      <c r="CJ199" s="2" t="inlineStr">
        <is>
          <t xml:space="preserve">|
</t>
        </is>
      </c>
      <c r="CK199" t="inlineStr">
        <is>
          <t>deteriorarea mediului prin epuizarea resurselor naturale, cum ar fi apa, solul și aerul, distrugerea ecosistemelor și a habitatului, exterminarea faunei și poluarea mediului</t>
        </is>
      </c>
      <c r="CL199" s="2" t="inlineStr">
        <is>
          <t>environmentálna degradácia|
zhoršovanie životného prostredia|
degradácia životného prostredia</t>
        </is>
      </c>
      <c r="CM199" s="2" t="inlineStr">
        <is>
          <t>3|
3|
3</t>
        </is>
      </c>
      <c r="CN199" s="2" t="inlineStr">
        <is>
          <t xml:space="preserve">|
|
</t>
        </is>
      </c>
      <c r="CO199" t="inlineStr">
        <is>
          <t>postupné zhoršovanie kvality prostredia človeka znečisťovaním vzduchu, vody a pôdy</t>
        </is>
      </c>
      <c r="CP199" s="2" t="inlineStr">
        <is>
          <t>razvrednotenje okolja|
degradacija okolja|
propadanje okolja</t>
        </is>
      </c>
      <c r="CQ199" s="2" t="inlineStr">
        <is>
          <t>3|
3|
2</t>
        </is>
      </c>
      <c r="CR199" s="2" t="inlineStr">
        <is>
          <t xml:space="preserve">|
|
</t>
        </is>
      </c>
      <c r="CS199" t="inlineStr">
        <is>
          <t>proces, v katerem je okolje vedno bolj onesnaženo, izrabljeno in uničeno; razvrednotenje, slabšanje kakovosti okolja in rušenje ravnotežja pojavov v njem, ki se kaže zlasti v zmanjšanju biotske raznovrstnosti, naravnih virov in splošnem slabšanju življenjskih razmer</t>
        </is>
      </c>
      <c r="CT199" s="2" t="inlineStr">
        <is>
          <t>miljöförstöring</t>
        </is>
      </c>
      <c r="CU199" s="2" t="inlineStr">
        <is>
          <t>3</t>
        </is>
      </c>
      <c r="CV199" s="2" t="inlineStr">
        <is>
          <t/>
        </is>
      </c>
      <c r="CW199" t="inlineStr">
        <is>
          <t/>
        </is>
      </c>
    </row>
    <row r="200">
      <c r="A200" s="1" t="str">
        <f>HYPERLINK("https://iate.europa.eu/entry/result/1427309/all", "1427309")</f>
        <v>1427309</v>
      </c>
      <c r="B200" t="inlineStr">
        <is>
          <t>ENVIRONMENT;PRODUCTION, TECHNOLOGY AND RESEARCH</t>
        </is>
      </c>
      <c r="C200" t="inlineStr">
        <is>
          <t>ENVIRONMENT|environmental policy|waste management;PRODUCTION, TECHNOLOGY AND RESEARCH|technology and technical regulations|technology;ENVIRONMENT|environmental policy|waste management|waste recycling;PRODUCTION, TECHNOLOGY AND RESEARCH|technology and technical regulations|technology|recycling technology</t>
        </is>
      </c>
      <c r="D200" t="inlineStr">
        <is>
          <t>yes</t>
        </is>
      </c>
      <c r="E200" t="inlineStr">
        <is>
          <t/>
        </is>
      </c>
      <c r="F200" s="2" t="inlineStr">
        <is>
          <t>вторична суровина</t>
        </is>
      </c>
      <c r="G200" s="2" t="inlineStr">
        <is>
          <t>4</t>
        </is>
      </c>
      <c r="H200" s="2" t="inlineStr">
        <is>
          <t/>
        </is>
      </c>
      <c r="I200" t="inlineStr">
        <is>
          <t/>
        </is>
      </c>
      <c r="J200" t="inlineStr">
        <is>
          <t/>
        </is>
      </c>
      <c r="K200" t="inlineStr">
        <is>
          <t/>
        </is>
      </c>
      <c r="L200" t="inlineStr">
        <is>
          <t/>
        </is>
      </c>
      <c r="M200" t="inlineStr">
        <is>
          <t/>
        </is>
      </c>
      <c r="N200" s="2" t="inlineStr">
        <is>
          <t>returråvare|
sekundært råstof|
sekundært råmateriale</t>
        </is>
      </c>
      <c r="O200" s="2" t="inlineStr">
        <is>
          <t>3|
3|
3</t>
        </is>
      </c>
      <c r="P200" s="2" t="inlineStr">
        <is>
          <t xml:space="preserve">|
|
</t>
        </is>
      </c>
      <c r="Q200" t="inlineStr">
        <is>
          <t/>
        </is>
      </c>
      <c r="R200" s="2" t="inlineStr">
        <is>
          <t>Sekundärrohstoff</t>
        </is>
      </c>
      <c r="S200" s="2" t="inlineStr">
        <is>
          <t>3</t>
        </is>
      </c>
      <c r="T200" s="2" t="inlineStr">
        <is>
          <t/>
        </is>
      </c>
      <c r="U200" t="inlineStr">
        <is>
          <t/>
        </is>
      </c>
      <c r="V200" s="2" t="inlineStr">
        <is>
          <t>πρώτη ύλη από ανάκτηση</t>
        </is>
      </c>
      <c r="W200" s="2" t="inlineStr">
        <is>
          <t>3</t>
        </is>
      </c>
      <c r="X200" s="2" t="inlineStr">
        <is>
          <t/>
        </is>
      </c>
      <c r="Y200" t="inlineStr">
        <is>
          <t/>
        </is>
      </c>
      <c r="Z200" s="2" t="inlineStr">
        <is>
          <t>secondary raw material|
secondary raw materials</t>
        </is>
      </c>
      <c r="AA200" s="2" t="inlineStr">
        <is>
          <t>3|
1</t>
        </is>
      </c>
      <c r="AB200" s="2" t="inlineStr">
        <is>
          <t xml:space="preserve">|
</t>
        </is>
      </c>
      <c r="AC200" t="inlineStr">
        <is>
          <t>raw material derived from recycling of waste and that can be used in manufacturing of a new product</t>
        </is>
      </c>
      <c r="AD200" s="2" t="inlineStr">
        <is>
          <t>materia prima secundaria</t>
        </is>
      </c>
      <c r="AE200" s="2" t="inlineStr">
        <is>
          <t>3</t>
        </is>
      </c>
      <c r="AF200" s="2" t="inlineStr">
        <is>
          <t/>
        </is>
      </c>
      <c r="AG200" t="inlineStr">
        <is>
          <t>Objeto o sustancia residual de un proceso de producción, transformación o consumo, que se utiliza de forma directa como producto o materia prima en un proceso distinto de un proceso de valorización de residuos, sin poner en peligro la salud humana, ni causar perjuicios al medio ambiente.</t>
        </is>
      </c>
      <c r="AH200" t="inlineStr">
        <is>
          <t/>
        </is>
      </c>
      <c r="AI200" t="inlineStr">
        <is>
          <t/>
        </is>
      </c>
      <c r="AJ200" t="inlineStr">
        <is>
          <t/>
        </is>
      </c>
      <c r="AK200" t="inlineStr">
        <is>
          <t/>
        </is>
      </c>
      <c r="AL200" s="2" t="inlineStr">
        <is>
          <t>uusioraaka-aine</t>
        </is>
      </c>
      <c r="AM200" s="2" t="inlineStr">
        <is>
          <t>3</t>
        </is>
      </c>
      <c r="AN200" s="2" t="inlineStr">
        <is>
          <t/>
        </is>
      </c>
      <c r="AO200" t="inlineStr">
        <is>
          <t>hyötyjätteestä saatu raaka-aine</t>
        </is>
      </c>
      <c r="AP200" s="2" t="inlineStr">
        <is>
          <t>matière première secondaire|
matière secondaire|
matière première de récupération</t>
        </is>
      </c>
      <c r="AQ200" s="2" t="inlineStr">
        <is>
          <t>3|
3|
3</t>
        </is>
      </c>
      <c r="AR200" s="2" t="inlineStr">
        <is>
          <t xml:space="preserve">|
|
</t>
        </is>
      </c>
      <c r="AS200" t="inlineStr">
        <is>
          <t/>
        </is>
      </c>
      <c r="AT200" s="2" t="inlineStr">
        <is>
          <t>amhábhar tánaisteach</t>
        </is>
      </c>
      <c r="AU200" s="2" t="inlineStr">
        <is>
          <t>3</t>
        </is>
      </c>
      <c r="AV200" s="2" t="inlineStr">
        <is>
          <t/>
        </is>
      </c>
      <c r="AW200" t="inlineStr">
        <is>
          <t/>
        </is>
      </c>
      <c r="AX200" t="inlineStr">
        <is>
          <t/>
        </is>
      </c>
      <c r="AY200" t="inlineStr">
        <is>
          <t/>
        </is>
      </c>
      <c r="AZ200" t="inlineStr">
        <is>
          <t/>
        </is>
      </c>
      <c r="BA200" t="inlineStr">
        <is>
          <t/>
        </is>
      </c>
      <c r="BB200" s="2" t="inlineStr">
        <is>
          <t>másodnyersanyag|
másodlagos nyersanyag</t>
        </is>
      </c>
      <c r="BC200" s="2" t="inlineStr">
        <is>
          <t>4|
4</t>
        </is>
      </c>
      <c r="BD200" s="2" t="inlineStr">
        <is>
          <t xml:space="preserve">|
</t>
        </is>
      </c>
      <c r="BE200" t="inlineStr">
        <is>
          <t>a hulladék újrahasznosítása során keletkező nyersanyag, amelyből új termék állítható elő</t>
        </is>
      </c>
      <c r="BF200" s="2" t="inlineStr">
        <is>
          <t>materia prima riciclata|
materia prima secondaria|
materia prima di ricupero</t>
        </is>
      </c>
      <c r="BG200" s="2" t="inlineStr">
        <is>
          <t>3|
3|
3</t>
        </is>
      </c>
      <c r="BH200" s="2" t="inlineStr">
        <is>
          <t xml:space="preserve">|
|
</t>
        </is>
      </c>
      <c r="BI200" t="inlineStr">
        <is>
          <t/>
        </is>
      </c>
      <c r="BJ200" s="2" t="inlineStr">
        <is>
          <t>antrinė žaliava</t>
        </is>
      </c>
      <c r="BK200" s="2" t="inlineStr">
        <is>
          <t>3</t>
        </is>
      </c>
      <c r="BL200" s="2" t="inlineStr">
        <is>
          <t/>
        </is>
      </c>
      <c r="BM200" t="inlineStr">
        <is>
          <t>medžiaga, atgauta iš naudotų produktų arba gamybos liekanų, išskyrus pirminės produkcijos gamybos liekanas, numatant ją naudoti kaip žaliavą</t>
        </is>
      </c>
      <c r="BN200" s="2" t="inlineStr">
        <is>
          <t>otrreizēja izejviela|
otrreizējs izejmateriāls</t>
        </is>
      </c>
      <c r="BO200" s="2" t="inlineStr">
        <is>
          <t>3|
3</t>
        </is>
      </c>
      <c r="BP200" s="2" t="inlineStr">
        <is>
          <t xml:space="preserve">|
</t>
        </is>
      </c>
      <c r="BQ200" t="inlineStr">
        <is>
          <t>atkritumu šķirošanas procesa galaprodukts - materiāls, ko var izmantot, lai ražotu jaunu produktu</t>
        </is>
      </c>
      <c r="BR200" s="2" t="inlineStr">
        <is>
          <t>materja prima sekondarja</t>
        </is>
      </c>
      <c r="BS200" s="2" t="inlineStr">
        <is>
          <t>3</t>
        </is>
      </c>
      <c r="BT200" s="2" t="inlineStr">
        <is>
          <t/>
        </is>
      </c>
      <c r="BU200" t="inlineStr">
        <is>
          <t>materjal irriċiklat li jista' jintuża fil-proċessi tal-manifattura flimkien ma' materja prima verġni jew minflokha</t>
        </is>
      </c>
      <c r="BV200" s="2" t="inlineStr">
        <is>
          <t>secundaire grondstof</t>
        </is>
      </c>
      <c r="BW200" s="2" t="inlineStr">
        <is>
          <t>3</t>
        </is>
      </c>
      <c r="BX200" s="2" t="inlineStr">
        <is>
          <t/>
        </is>
      </c>
      <c r="BY200" t="inlineStr">
        <is>
          <t>grondstof die is gewonnen uit reeds eerder gebruikt materiaal</t>
        </is>
      </c>
      <c r="BZ200" s="2" t="inlineStr">
        <is>
          <t>surowiec wtórny z wykorzystaniem zasady minimalnej zawartości materiałów pochodzących z recyklingu|
surowiec wtórny</t>
        </is>
      </c>
      <c r="CA200" s="2" t="inlineStr">
        <is>
          <t>2|
3</t>
        </is>
      </c>
      <c r="CB200" s="2" t="inlineStr">
        <is>
          <t xml:space="preserve">|
</t>
        </is>
      </c>
      <c r="CC200" t="inlineStr">
        <is>
          <t>użyteczne materiały odpadowe (z odzysku) powstające w procesach produkcyjnych (odpady poprodukcyjne) oraz wyroby zużyte (odpady poużytkowe), które nie mogą być racjonalne wykorzystane przez ich posiadacza, a nadają się do celowego wykorzystania przez innego użytkownika np. w procesie produkcyjnym zastępują surowiec pierwotny</t>
        </is>
      </c>
      <c r="CD200" s="2" t="inlineStr">
        <is>
          <t>matéria-prima secundária|
matéria-prima de recuperação</t>
        </is>
      </c>
      <c r="CE200" s="2" t="inlineStr">
        <is>
          <t>3|
3</t>
        </is>
      </c>
      <c r="CF200" s="2" t="inlineStr">
        <is>
          <t xml:space="preserve">|
</t>
        </is>
      </c>
      <c r="CG200" t="inlineStr">
        <is>
          <t/>
        </is>
      </c>
      <c r="CH200" s="2" t="inlineStr">
        <is>
          <t>materie primă secundară</t>
        </is>
      </c>
      <c r="CI200" s="2" t="inlineStr">
        <is>
          <t>3</t>
        </is>
      </c>
      <c r="CJ200" s="2" t="inlineStr">
        <is>
          <t/>
        </is>
      </c>
      <c r="CK200" t="inlineStr">
        <is>
          <t/>
        </is>
      </c>
      <c r="CL200" s="2" t="inlineStr">
        <is>
          <t>druhotná surovina</t>
        </is>
      </c>
      <c r="CM200" s="2" t="inlineStr">
        <is>
          <t>3</t>
        </is>
      </c>
      <c r="CN200" s="2" t="inlineStr">
        <is>
          <t/>
        </is>
      </c>
      <c r="CO200" t="inlineStr">
        <is>
          <t>surovina alebo materiál získaný z odpadu, ktorý je spôsobilý 
 na ďalšie hospodárske alebo iné využitie, zostáva pritom odpadom 
 až do ďalšieho spracovania</t>
        </is>
      </c>
      <c r="CP200" s="2" t="inlineStr">
        <is>
          <t>sekundarna surovina</t>
        </is>
      </c>
      <c r="CQ200" s="2" t="inlineStr">
        <is>
          <t>3</t>
        </is>
      </c>
      <c r="CR200" s="2" t="inlineStr">
        <is>
          <t/>
        </is>
      </c>
      <c r="CS200" t="inlineStr">
        <is>
          <t/>
        </is>
      </c>
      <c r="CT200" s="2" t="inlineStr">
        <is>
          <t>sekundär råvara|
returråvara</t>
        </is>
      </c>
      <c r="CU200" s="2" t="inlineStr">
        <is>
          <t>3|
3</t>
        </is>
      </c>
      <c r="CV200" s="2" t="inlineStr">
        <is>
          <t xml:space="preserve">|
</t>
        </is>
      </c>
      <c r="CW200" t="inlineStr">
        <is>
          <t>utgångsvara i en tillverkning, framkommen vid materialåtervinning</t>
        </is>
      </c>
    </row>
    <row r="201">
      <c r="A201" s="1" t="str">
        <f>HYPERLINK("https://iate.europa.eu/entry/result/2222052/all", "2222052")</f>
        <v>2222052</v>
      </c>
      <c r="B201" t="inlineStr">
        <is>
          <t>ENVIRONMENT;ECONOMICS</t>
        </is>
      </c>
      <c r="C201" t="inlineStr">
        <is>
          <t>ENVIRONMENT|environmental policy|waste management;ECONOMICS|economic policy|economic policy|development policy|sustainable development</t>
        </is>
      </c>
      <c r="D201" t="inlineStr">
        <is>
          <t>yes</t>
        </is>
      </c>
      <c r="E201" t="inlineStr">
        <is>
          <t/>
        </is>
      </c>
      <c r="F201" s="2" t="inlineStr">
        <is>
          <t>кръгово стопанство|
кръгова икономика</t>
        </is>
      </c>
      <c r="G201" s="2" t="inlineStr">
        <is>
          <t>2|
3</t>
        </is>
      </c>
      <c r="H201" s="2" t="inlineStr">
        <is>
          <t xml:space="preserve">|
</t>
        </is>
      </c>
      <c r="I201" t="inlineStr">
        <is>
          <t>алтернатива на линейния модел на икономически растеж („вземи, произведи, употреби и изхвърли“), чиято цел е стойността на продуктите и материалите да се запазва възможно най-дълго време; генерирането на отпадъци и използването на ресурси да са сведени до минимум и ресурсите да се запазват в икономиката, когато продуктът достигне края на жизнения си цикъл, и да се използват многократно за създаване на допълнителна стойност</t>
        </is>
      </c>
      <c r="J201" s="2" t="inlineStr">
        <is>
          <t>oběhové hospodářství</t>
        </is>
      </c>
      <c r="K201" s="2" t="inlineStr">
        <is>
          <t>4</t>
        </is>
      </c>
      <c r="L201" s="2" t="inlineStr">
        <is>
          <t/>
        </is>
      </c>
      <c r="M201" t="inlineStr">
        <is>
          <t>způsob udržitelného nakládání se surovinami, v jehož rámci se odpad stává zdrojem a materiálové cykly jsou uzavřené</t>
        </is>
      </c>
      <c r="N201" s="2" t="inlineStr">
        <is>
          <t>kredsløbsøkonomi|
cirkulær økonomi</t>
        </is>
      </c>
      <c r="O201" s="2" t="inlineStr">
        <is>
          <t>4|
4</t>
        </is>
      </c>
      <c r="P201" s="2" t="inlineStr">
        <is>
          <t xml:space="preserve">|
</t>
        </is>
      </c>
      <c r="Q201" t="inlineStr">
        <is>
          <t>måde at tænke produktion og forbrug på, som er miljømæssigt og kommercielt bæredygtig, hvor energiforbruget reduceres, og brugen af vedvarende energikilder fremmes, hvor forbrugeren bliver bruger, og hvor affaldsfrembringelsen reduceres, og affaldet bliver en ressource</t>
        </is>
      </c>
      <c r="R201" s="2" t="inlineStr">
        <is>
          <t>Kreislaufwirtschaft</t>
        </is>
      </c>
      <c r="S201" s="2" t="inlineStr">
        <is>
          <t>3</t>
        </is>
      </c>
      <c r="T201" s="2" t="inlineStr">
        <is>
          <t/>
        </is>
      </c>
      <c r="U201" t="inlineStr">
        <is>
          <t>Rückführung von Ressourcen in den Produktionszyklus durch Sammlung, Sortierung und stoffliche bzw. energetische Verwertung der Stoffströme</t>
        </is>
      </c>
      <c r="V201" s="2" t="inlineStr">
        <is>
          <t>κυκλική οικονομία</t>
        </is>
      </c>
      <c r="W201" s="2" t="inlineStr">
        <is>
          <t>3</t>
        </is>
      </c>
      <c r="X201" s="2" t="inlineStr">
        <is>
          <t/>
        </is>
      </c>
      <c r="Y201" t="inlineStr">
        <is>
          <t>oικονομικό σύστημα που διατηρεί την προστιθέμενη αξία των προϊόντων για όσο το δυνατόν μεγαλύτερο χρονικό διάστημα και εξαλείφει τα απόβλητα κατά τρόπο που να διατηρούνται οι πόροι εντός της οικονομίας όταν ένα προϊόν έχει φθάσει στο τέλος του κύκλου ζωής του, ώστε να μπορούν να χρησιμοποιηθούν παραγωγικά κατ' επανάληψη και να δημιουργήσουν περαιτέρω αξία</t>
        </is>
      </c>
      <c r="Z201" s="2" t="inlineStr">
        <is>
          <t>circular economy</t>
        </is>
      </c>
      <c r="AA201" s="2" t="inlineStr">
        <is>
          <t>3</t>
        </is>
      </c>
      <c r="AB201" s="2" t="inlineStr">
        <is>
          <t/>
        </is>
      </c>
      <c r="AC201" t="inlineStr">
        <is>
          <t>alternative to a traditional &lt;a href="https://iate.europa.eu/entry/result/3567927/en" target="_blank"&gt;linear economy&lt;/a&gt; (make, use, dispose) that is restorative and regenerative by design, and which aims to keep products, components and materials at their highest utility and value at all times, extracting the maximum value from them whilst in use, then recovering and regenerating products and materials at the end of each service life</t>
        </is>
      </c>
      <c r="AD201" s="2" t="inlineStr">
        <is>
          <t>economía circular</t>
        </is>
      </c>
      <c r="AE201" s="2" t="inlineStr">
        <is>
          <t>3</t>
        </is>
      </c>
      <c r="AF201" s="2" t="inlineStr">
        <is>
          <t/>
        </is>
      </c>
      <c r="AG201" t="inlineStr">
        <is>
          <t>Concepto económico que se incluye en el marco del desarrollo sostenible y cuyo objetivo es la producción de bienes y servicios al tiempo que reduce el consumo y el desperdicio de materias primas, agua y fuentes de energía.</t>
        </is>
      </c>
      <c r="AH201" s="2" t="inlineStr">
        <is>
          <t>ringmajandus</t>
        </is>
      </c>
      <c r="AI201" s="2" t="inlineStr">
        <is>
          <t>3</t>
        </is>
      </c>
      <c r="AJ201" s="2" t="inlineStr">
        <is>
          <t/>
        </is>
      </c>
      <c r="AK201" t="inlineStr">
        <is>
          <t>majandus, kus rõhk on mittebioloogiliste ressursside ja materjalide taaskasutusel ja korduskasutusel ning toodete parandamisel ja kokku kogumisel nende olelusringi lõpus, mis materjalide eraldamise teel võimaldab neid kasutada uute toodete valmistamiseks</t>
        </is>
      </c>
      <c r="AL201" s="2" t="inlineStr">
        <is>
          <t>kiertotalous</t>
        </is>
      </c>
      <c r="AM201" s="2" t="inlineStr">
        <is>
          <t>3</t>
        </is>
      </c>
      <c r="AN201" s="2" t="inlineStr">
        <is>
          <t>preferred</t>
        </is>
      </c>
      <c r="AO201" t="inlineStr">
        <is>
          <t>uusi talousmalli, jossa tuotteet ja prosessit suunnitellaan siten, että jätettä ei synny, ja materiaalit sekä niiden arvo säilyvät kierrossa</t>
        </is>
      </c>
      <c r="AP201" s="2" t="inlineStr">
        <is>
          <t>économie circulaire</t>
        </is>
      </c>
      <c r="AQ201" s="2" t="inlineStr">
        <is>
          <t>3</t>
        </is>
      </c>
      <c r="AR201" s="2" t="inlineStr">
        <is>
          <t/>
        </is>
      </c>
      <c r="AS201" t="inlineStr">
        <is>
          <t>concept économique qui s’inscrit dans le cadre du développement durable et dont l’objectif est de produire des biens et des services tout en limitant la consommation et le gaspillage des ressources (matières premières, eau et énergie) et en limitant la production de déchets</t>
        </is>
      </c>
      <c r="AT201" s="2" t="inlineStr">
        <is>
          <t>geilleagar ciorclach</t>
        </is>
      </c>
      <c r="AU201" s="2" t="inlineStr">
        <is>
          <t>3</t>
        </is>
      </c>
      <c r="AV201" s="2" t="inlineStr">
        <is>
          <t/>
        </is>
      </c>
      <c r="AW201" t="inlineStr">
        <is>
          <t/>
        </is>
      </c>
      <c r="AX201" s="2" t="inlineStr">
        <is>
          <t>kružno gospodarstvo</t>
        </is>
      </c>
      <c r="AY201" s="2" t="inlineStr">
        <is>
          <t>3</t>
        </is>
      </c>
      <c r="AZ201" s="2" t="inlineStr">
        <is>
          <t/>
        </is>
      </c>
      <c r="BA201" t="inlineStr">
        <is>
          <t>ekonomski model kojim se osigurava održivo gospodarenje resursima i produljivanje životnog vijeka materijala i proizvoda</t>
        </is>
      </c>
      <c r="BB201" s="2" t="inlineStr">
        <is>
          <t>körforgásos gazdaság|
körkörös gazdaság</t>
        </is>
      </c>
      <c r="BC201" s="2" t="inlineStr">
        <is>
          <t>4|
4</t>
        </is>
      </c>
      <c r="BD201" s="2" t="inlineStr">
        <is>
          <t xml:space="preserve">preferred|
</t>
        </is>
      </c>
      <c r="BE201" t="inlineStr">
        <is>
          <t>a gyártás-felhasználás-kidobás hármasára épülő hagyományos gazdaság alternatívája, amely a termékek, alkatrészek és anyagok hosszabb ideig való megtartását, majd az alapanyagok visszanyerését és újrafelhasználását célozza</t>
        </is>
      </c>
      <c r="BF201" s="2" t="inlineStr">
        <is>
          <t>economia circolare</t>
        </is>
      </c>
      <c r="BG201" s="2" t="inlineStr">
        <is>
          <t>3</t>
        </is>
      </c>
      <c r="BH201" s="2" t="inlineStr">
        <is>
          <t/>
        </is>
      </c>
      <c r="BI201" t="inlineStr">
        <is>
          <t>sistema economico alternativo all’economia lineare
&lt;sup&gt;1&lt;/sup&gt;in cui le attività, ad iniziare dall’estrazione e dalla produzione, sono interconnesse e organizzate in maniera tale che i rifiuti di settore vengano recuperati e diventino risorse per un altro settore
&lt;p&gt;&lt;sup&gt;1&lt;/sup&gt; economia lineare [ &lt;a href="/entry/result/3567927/all" id="ENTRY_TO_ENTRY_CONVERTER" target="_blank"&gt;IATE:3567927&lt;/a&gt; ]&lt;/p&gt;</t>
        </is>
      </c>
      <c r="BJ201" s="2" t="inlineStr">
        <is>
          <t>žiedinė ekonomika</t>
        </is>
      </c>
      <c r="BK201" s="2" t="inlineStr">
        <is>
          <t>3</t>
        </is>
      </c>
      <c r="BL201" s="2" t="inlineStr">
        <is>
          <t/>
        </is>
      </c>
      <c r="BM201" t="inlineStr">
        <is>
          <t>ekonomika, kuri skirtingai nuo „imk – gamink – išmesk“ kiek įmanoma sumažinti atliekų kiekį ir išteklių naudojimą pažangiu produktų projektavimu, pakartotiniu produktų naudojimu ir taisymu, perdirbimu, tausiu vartojimu ir naujoviškais verslo modeliais, kurie, pavyzdžiui, kaip alternatyvą gaminio įsigijimui siūlo jo nuomos, skolinimo ar dalijimosi juo paslaugą.</t>
        </is>
      </c>
      <c r="BN201" s="2" t="inlineStr">
        <is>
          <t>aprites ekonomika</t>
        </is>
      </c>
      <c r="BO201" s="2" t="inlineStr">
        <is>
          <t>3</t>
        </is>
      </c>
      <c r="BP201" s="2" t="inlineStr">
        <is>
          <t/>
        </is>
      </c>
      <c r="BQ201" t="inlineStr">
        <is>
          <t>alternatīvs modelis tradicionālajai lineārajai ekonomikai [ &lt;a href="/entry/result/3567927/all" id="ENTRY_TO_ENTRY_CONVERTER" target="_blank"&gt;IATE:3567927&lt;/a&gt; ] (proti, "izgatavo, lieto, izmet"); pēc būtības tā ir atjaunojoša, un tās mērķis ir pēc iespējas saglabāt izstrādājumu, sastāvdaļu un materiālu lietderību un vērtību, no tiem gūstot maksimālo vērtību to lietošanas laikā, bet pēc to kalpošanas mūža beigām atgūstot un atjaunojot izstrādājumus un materālus</t>
        </is>
      </c>
      <c r="BR201" s="2" t="inlineStr">
        <is>
          <t>ekonomija ċirkolari</t>
        </is>
      </c>
      <c r="BS201" s="2" t="inlineStr">
        <is>
          <t>3</t>
        </is>
      </c>
      <c r="BT201" s="2" t="inlineStr">
        <is>
          <t/>
        </is>
      </c>
      <c r="BU201" t="inlineStr">
        <is>
          <t>ekonomija alternattiva għall-ekonomija lineari [ &lt;a href="/entry/result/3567927/all" id="ENTRY_TO_ENTRY_CONVERTER" target="_blank"&gt;IATE:3567927&lt;/a&gt; ] tradizzjonali (agħmel, uża, armi), li fiha r-riżorsi jibqgħu jintużaw kemm jista' jkun fit-tul, u wara li jsir l-aħjar użu minnhom, jerġgħu jiġu ġġenerati fi prodotti u materjali</t>
        </is>
      </c>
      <c r="BV201" s="2" t="inlineStr">
        <is>
          <t>circulaire economie|
kringloopeconomie</t>
        </is>
      </c>
      <c r="BW201" s="2" t="inlineStr">
        <is>
          <t>3|
3</t>
        </is>
      </c>
      <c r="BX201" s="2" t="inlineStr">
        <is>
          <t>preferred|
admitted</t>
        </is>
      </c>
      <c r="BY201" t="inlineStr">
        <is>
          <t>"economisch systeem dat bedoeld is om herbruikbaarheid van producten en grondstoffen te maximaliseren en waardevernietiging te minimaliseren, anders dan in het huidige lineaire systeem, waarin grondstoffen worden omgezet in producten die na verbruik worden vernietigd"</t>
        </is>
      </c>
      <c r="BZ201" s="2" t="inlineStr">
        <is>
          <t>gospodarka o obiegu zamkniętym|
gospodarka cyrkularna</t>
        </is>
      </c>
      <c r="CA201" s="2" t="inlineStr">
        <is>
          <t>3|
3</t>
        </is>
      </c>
      <c r="CB201" s="2" t="inlineStr">
        <is>
          <t xml:space="preserve">|
</t>
        </is>
      </c>
      <c r="CC201" t="inlineStr">
        <is>
          <t>gospodarka zarządzająca zasobami w sposób zrównoważony, tak aby odpady były przywracane do łańcucha dostaw jako surowce</t>
        </is>
      </c>
      <c r="CD201" s="2" t="inlineStr">
        <is>
          <t>economia circular</t>
        </is>
      </c>
      <c r="CE201" s="2" t="inlineStr">
        <is>
          <t>3</t>
        </is>
      </c>
      <c r="CF201" s="2" t="inlineStr">
        <is>
          <t/>
        </is>
      </c>
      <c r="CG201" t="inlineStr">
        <is>
          <t>Economia que diminui o consumo de recursos e concretiza a política dos três R: Reduz, Recicla e Reutiliza, ao longo de toda a cadeia de valor.</t>
        </is>
      </c>
      <c r="CH201" s="2" t="inlineStr">
        <is>
          <t>economie circulară</t>
        </is>
      </c>
      <c r="CI201" s="2" t="inlineStr">
        <is>
          <t>3</t>
        </is>
      </c>
      <c r="CJ201" s="2" t="inlineStr">
        <is>
          <t/>
        </is>
      </c>
      <c r="CK201" t="inlineStr">
        <is>
          <t>alternativă la economia tradițională lineară care presupune un sistem de producție și de consum care generează o pierdere cât mai redusă</t>
        </is>
      </c>
      <c r="CL201" s="2" t="inlineStr">
        <is>
          <t>obehové hospodárstvo</t>
        </is>
      </c>
      <c r="CM201" s="2" t="inlineStr">
        <is>
          <t>3</t>
        </is>
      </c>
      <c r="CN201" s="2" t="inlineStr">
        <is>
          <t/>
        </is>
      </c>
      <c r="CO201" t="inlineStr">
        <is>
          <t>model produkcie a spotreby, v rámci ktorého sa veci bezhlavo nevyhadzujú, ale sa zdieľajú, požičiavajú, opätovne využívajú, opravujú a recyklujú dovtedy, pokiaľ sa to dá, takže sa zvyšuje životnosť produktov a znižuje odpad</t>
        </is>
      </c>
      <c r="CP201" s="2" t="inlineStr">
        <is>
          <t>krožno gospodarstvo</t>
        </is>
      </c>
      <c r="CQ201" s="2" t="inlineStr">
        <is>
          <t>3</t>
        </is>
      </c>
      <c r="CR201" s="2" t="inlineStr">
        <is>
          <t/>
        </is>
      </c>
      <c r="CS201" t="inlineStr">
        <is>
          <t/>
        </is>
      </c>
      <c r="CT201" s="2" t="inlineStr">
        <is>
          <t>kretsloppsekonomi|
cirkulär ekonomi</t>
        </is>
      </c>
      <c r="CU201" s="2" t="inlineStr">
        <is>
          <t>3|
3</t>
        </is>
      </c>
      <c r="CV201" s="2" t="inlineStr">
        <is>
          <t xml:space="preserve">|
</t>
        </is>
      </c>
      <c r="CW201" t="inlineStr">
        <is>
          <t>ekonomisk modell som bygger på att cirkulera produkter, material och andra resurser under så lång tid som möjligt, för att minimera energiåtgång, uttag av ny råvara, uppkomst av avfall och annan negativ miljöpåverkan</t>
        </is>
      </c>
    </row>
    <row r="202">
      <c r="A202" s="1" t="str">
        <f>HYPERLINK("https://iate.europa.eu/entry/result/2229358/all", "2229358")</f>
        <v>2229358</v>
      </c>
      <c r="B202" t="inlineStr">
        <is>
          <t>ENVIRONMENT</t>
        </is>
      </c>
      <c r="C202" t="inlineStr">
        <is>
          <t>ENVIRONMENT|natural environment</t>
        </is>
      </c>
      <c r="D202" t="inlineStr">
        <is>
          <t>yes</t>
        </is>
      </c>
      <c r="E202" t="inlineStr">
        <is>
          <t/>
        </is>
      </c>
      <c r="F202" s="2" t="inlineStr">
        <is>
          <t>екосистемна услуга</t>
        </is>
      </c>
      <c r="G202" s="2" t="inlineStr">
        <is>
          <t>3</t>
        </is>
      </c>
      <c r="H202" s="2" t="inlineStr">
        <is>
          <t/>
        </is>
      </c>
      <c r="I202" t="inlineStr">
        <is>
          <t>ползите, които хората получават от природата: например фотосинтеза или почвообразуване, всички продукти, произхождащи от екосистемите (храни, влакна, горива, билки и медицински растения, генетичен материал, питейна вода), регулиране на климата, на качеството и количеството на водите и др., нематериални ползи от екосистемите, например естетичната и развлекателна стойност на пейзажа, и поддържащи услуги като формиране на почвата, фотосинтеза, кръговрат на водата и др.</t>
        </is>
      </c>
      <c r="J202" s="2" t="inlineStr">
        <is>
          <t>ekosystémová služba</t>
        </is>
      </c>
      <c r="K202" s="2" t="inlineStr">
        <is>
          <t>3</t>
        </is>
      </c>
      <c r="L202" s="2" t="inlineStr">
        <is>
          <t/>
        </is>
      </c>
      <c r="M202" t="inlineStr">
        <is>
          <t>přínosy, které lidé získávají od ekosystémů 
&lt;div&gt;
 Zahrnují poskytování statků, jako je potrava a voda; regulační služby, jako je regulace záplav, sucha, degradace půdy a chorob; podpůrné služby, jako je vytváření půdy a koloběh živin; a kulturní služby, jako jsou rekreační, duchovní, náboženské a jiné nemateriální hodnoty&lt;/div&gt;</t>
        </is>
      </c>
      <c r="N202" s="2" t="inlineStr">
        <is>
          <t>økosystemydelse|
økosystemtjeneste</t>
        </is>
      </c>
      <c r="O202" s="2" t="inlineStr">
        <is>
          <t>3|
3</t>
        </is>
      </c>
      <c r="P202" s="2" t="inlineStr">
        <is>
          <t xml:space="preserve">|
</t>
        </is>
      </c>
      <c r="Q202" t="inlineStr">
        <is>
          <t>de ressourcer og goder, som mennesker og samfund får fra naturens økosystemer</t>
        </is>
      </c>
      <c r="R202" s="2" t="inlineStr">
        <is>
          <t>Ökosystemdienstleistung|
Ökosystemleistung|
Ökosystemdienst</t>
        </is>
      </c>
      <c r="S202" s="2" t="inlineStr">
        <is>
          <t>3|
3|
3</t>
        </is>
      </c>
      <c r="T202" s="2" t="inlineStr">
        <is>
          <t xml:space="preserve">|
|
</t>
        </is>
      </c>
      <c r="U202" t="inlineStr">
        <is>
          <t>ökologischer Prozess/ökologische Funktion natürlicher Ökosysteme, der/die für Individuen oder die Gesellschaft einen Wert hat</t>
        </is>
      </c>
      <c r="V202" s="2" t="inlineStr">
        <is>
          <t>υπηρεσία οικοσυστήματος</t>
        </is>
      </c>
      <c r="W202" s="2" t="inlineStr">
        <is>
          <t>3</t>
        </is>
      </c>
      <c r="X202" s="2" t="inlineStr">
        <is>
          <t/>
        </is>
      </c>
      <c r="Y202" t="inlineStr">
        <is>
          <t>υπηρεσία που παρέχεται από οικοσυστήματα, των οποίων η διαχείριση γίνεται με βάση τη βιωσιμότητα και τη βιολογική ποικιλομορφία, ώστε να μπορούν, με τη σειρά τους, να είναι επωφελή για τους ανθρώπους και για το φυσικό περιβάλλον</t>
        </is>
      </c>
      <c r="Z202" s="2" t="inlineStr">
        <is>
          <t>service of the ecosystems|
ecological services|
ecosystem service|
eco-service|
eco-system service|
environmental service</t>
        </is>
      </c>
      <c r="AA202" s="2" t="inlineStr">
        <is>
          <t>1|
1|
3|
2|
1|
1</t>
        </is>
      </c>
      <c r="AB202" s="2" t="inlineStr">
        <is>
          <t>|
|
preferred|
|
|
deprecated</t>
        </is>
      </c>
      <c r="AC202" t="inlineStr">
        <is>
          <t>service provided by ecosystems that are managed in a sustainable and biologically diverse manner so as to be able, in turn, to benefit people and the natural environment</t>
        </is>
      </c>
      <c r="AD202" s="2" t="inlineStr">
        <is>
          <t>servicio ecosistémico</t>
        </is>
      </c>
      <c r="AE202" s="2" t="inlineStr">
        <is>
          <t>3</t>
        </is>
      </c>
      <c r="AF202" s="2" t="inlineStr">
        <is>
          <t/>
        </is>
      </c>
      <c r="AG202" t="inlineStr">
        <is>
          <t>Servicios que la naturaleza provee, directa o indirectamente, a la sociedad. 
&lt;br&gt;Pueden ser de cuatro tipos principales: 
&lt;br&gt;- 
&lt;b&gt;Servicios de abastecimiento:&lt;/b&gt; productos obtenidos de los ecosistemas, como alimentos, agua dulce, madera, fibras, recursos genéticos y medicamentos. 
&lt;br&gt;- 
&lt;b&gt;Servicios de regulación:&lt;/b&gt; beneficios derivados de la regulación de procesos ecosistémicos como la regulación de la calidad del aire y la fertilidad de los suelos, el control de las inundaciones, las sequías o las enfermedades.&lt;br&gt;- 
&lt;b&gt;Servicios de apoyo:&lt;/b&gt; formación de suelo y de hábitats para plantas y animales, polinización de los cultivos o mantenimiento de la viabilidad del acervo genético. 
&lt;br&gt;- 
&lt;b&gt;Servicios culturales:&lt;/b&gt; beneficios inmateriales que las personas obtienen de los ecosistemas, como el enriquecimiento espiritual, el desarrollo intelectual, la recreación o valores estéticos.</t>
        </is>
      </c>
      <c r="AH202" s="2" t="inlineStr">
        <is>
          <t>ökosüsteemiteenus|
ökosüsteemi teenus</t>
        </is>
      </c>
      <c r="AI202" s="2" t="inlineStr">
        <is>
          <t>3|
3</t>
        </is>
      </c>
      <c r="AJ202" s="2" t="inlineStr">
        <is>
          <t xml:space="preserve">|
</t>
        </is>
      </c>
      <c r="AK202" t="inlineStr">
        <is>
          <t>inimese jaoks vajalikud ökosüsteemide omadused ja keskkonnafunktsioonid, mida majandatakse kestlikul moel ja bioloogilist mitmekesisust arvesse võttes, et tuua kasu inimestele ja looduskeskkonnale</t>
        </is>
      </c>
      <c r="AL202" s="2" t="inlineStr">
        <is>
          <t>ekosysteemipalvelu</t>
        </is>
      </c>
      <c r="AM202" s="2" t="inlineStr">
        <is>
          <t>3</t>
        </is>
      </c>
      <c r="AN202" s="2" t="inlineStr">
        <is>
          <t/>
        </is>
      </c>
      <c r="AO202" t="inlineStr">
        <is>
          <t>"luonnon ilmaiseksi tarjoamat, elämää ylläpitävät aineelliset ja aineettomat palvelut, jotka ovat korvaamattomia, ihmiselle välttämättömiä ja ihmisen hyvinvointia lisääviä"</t>
        </is>
      </c>
      <c r="AP202" s="2" t="inlineStr">
        <is>
          <t>service écosystémique|
service des écosystèmes</t>
        </is>
      </c>
      <c r="AQ202" s="2" t="inlineStr">
        <is>
          <t>4|
3</t>
        </is>
      </c>
      <c r="AR202" s="2" t="inlineStr">
        <is>
          <t xml:space="preserve">preferred|
</t>
        </is>
      </c>
      <c r="AS202" t="inlineStr">
        <is>
          <t>ensemble des services rendus par les écosystèmes aux êtres humains, qui comprennent les services d'approvisionnement (nourriture, bois, fibres…), les services de régulation liés aux processus des écosystèmes (du climat, pollinisation, bioremédiation…), les services de support, nécessaires à la production des autres services (cycle de l'eau, du carbone, photosynthèse…) et les services culturels (esthétisme, patrimoine…)</t>
        </is>
      </c>
      <c r="AT202" s="2" t="inlineStr">
        <is>
          <t>éicisheirbhís</t>
        </is>
      </c>
      <c r="AU202" s="2" t="inlineStr">
        <is>
          <t>3</t>
        </is>
      </c>
      <c r="AV202" s="2" t="inlineStr">
        <is>
          <t/>
        </is>
      </c>
      <c r="AW202" t="inlineStr">
        <is>
          <t/>
        </is>
      </c>
      <c r="AX202" s="2" t="inlineStr">
        <is>
          <t>usluga ekosustava</t>
        </is>
      </c>
      <c r="AY202" s="2" t="inlineStr">
        <is>
          <t>3</t>
        </is>
      </c>
      <c r="AZ202" s="2" t="inlineStr">
        <is>
          <t/>
        </is>
      </c>
      <c r="BA202" t="inlineStr">
        <is>
          <t>koristi koje za ljude i okoliš nude ekosustavi kojima se upravlja na održiv način i uvažavajući bioraznolikost</t>
        </is>
      </c>
      <c r="BB202" s="2" t="inlineStr">
        <is>
          <t>ökoszisztéma-szolgáltatás</t>
        </is>
      </c>
      <c r="BC202" s="2" t="inlineStr">
        <is>
          <t>3</t>
        </is>
      </c>
      <c r="BD202" s="2" t="inlineStr">
        <is>
          <t/>
        </is>
      </c>
      <c r="BE202" t="inlineStr">
        <is>
          <t>az ökoszisztémák által nyújtott javak és szolgáltatások, amelyek nélkülözhetetlenek az ember földi életéhez és a társadalmak jólétéhez</t>
        </is>
      </c>
      <c r="BF202" s="2" t="inlineStr">
        <is>
          <t>servizio ecosistemico|
servizio degli ecosistemi</t>
        </is>
      </c>
      <c r="BG202" s="2" t="inlineStr">
        <is>
          <t>3|
3</t>
        </is>
      </c>
      <c r="BH202" s="2" t="inlineStr">
        <is>
          <t xml:space="preserve">|
</t>
        </is>
      </c>
      <c r="BI202" t="inlineStr">
        <is>
          <t>benefici, come ad esempio il cibo, le fibre tessili, l'acqua potabile, un suolo sano e la cattura di anidride carbonica, che gli esseri umani traggono dagli ecosistemi e dal cui flusso ininterrotto dipende il nostro benessere</t>
        </is>
      </c>
      <c r="BJ202" s="2" t="inlineStr">
        <is>
          <t>ekosisteminė paslauga</t>
        </is>
      </c>
      <c r="BK202" s="2" t="inlineStr">
        <is>
          <t>3</t>
        </is>
      </c>
      <c r="BL202" s="2" t="inlineStr">
        <is>
          <t/>
        </is>
      </c>
      <c r="BM202" t="inlineStr">
        <is>
          <t>biologinių rūšių sąveikoje sukurtų ekosistemų atliekamos funkcijos (pvz., anglies dvideginio sugėrimas ir deguonies išskyrimas į atmosferą), kurios yra naudingos žmonėms</t>
        </is>
      </c>
      <c r="BN202" s="2" t="inlineStr">
        <is>
          <t>ekosistēmu pakalpojums</t>
        </is>
      </c>
      <c r="BO202" s="2" t="inlineStr">
        <is>
          <t>3</t>
        </is>
      </c>
      <c r="BP202" s="2" t="inlineStr">
        <is>
          <t/>
        </is>
      </c>
      <c r="BQ202" t="inlineStr">
        <is>
          <t>dabas vides nodrošinātie resursi un procesi, no kuriem cilvēki iegūst kādu labumu</t>
        </is>
      </c>
      <c r="BR202" s="2" t="inlineStr">
        <is>
          <t>servizz tal-ekosistema</t>
        </is>
      </c>
      <c r="BS202" s="2" t="inlineStr">
        <is>
          <t>3</t>
        </is>
      </c>
      <c r="BT202" s="2" t="inlineStr">
        <is>
          <t/>
        </is>
      </c>
      <c r="BU202" t="inlineStr">
        <is>
          <t>servizz provdut mill-ekosistemi li huma ġestiti b'mod sostenibbli u diversifikat bijoloġikament, li huwa ta' benefiċċju għan-nies u għall-ambjent naturali, eż: il-proviżjoni ta' ikel, fibri u fjuwil, il-benefiċċji tar-rikreazzjoni u l-apprezzament tan-natura, ir-regolamentazzjoni dwar il-klima, il-purifikazzjoni tal-arja u l-ilma, il-protezzjoni mill-għargħar, il-formazzjoni tal-ħamrija u ċ-ċiklu tan-nutrijenti</t>
        </is>
      </c>
      <c r="BV202" s="2" t="inlineStr">
        <is>
          <t>ecosysteemdienst</t>
        </is>
      </c>
      <c r="BW202" s="2" t="inlineStr">
        <is>
          <t>3</t>
        </is>
      </c>
      <c r="BX202" s="2" t="inlineStr">
        <is>
          <t/>
        </is>
      </c>
      <c r="BY202" t="inlineStr">
        <is>
          <t>alle door de natuur ondersteunde diensten die de voorwaarden in stand houden voor het leven op aarde: regulerende diensten als de beheersing van overstromingen en ziekten, culturele diensten als spirituele, recreatie- en culturele, en ondersteunende diensten als de voedselkringloop</t>
        </is>
      </c>
      <c r="BZ202" s="2" t="inlineStr">
        <is>
          <t>usługa ekosystemów|
usługi ekosystemowe</t>
        </is>
      </c>
      <c r="CA202" s="2" t="inlineStr">
        <is>
          <t>2|
3</t>
        </is>
      </c>
      <c r="CB202" s="2" t="inlineStr">
        <is>
          <t xml:space="preserve">|
</t>
        </is>
      </c>
      <c r="CC202" t="inlineStr">
        <is>
          <t>zestaw wytworów i funkcji 
ekosystemu (krajobrazu), które są przydatne dla społeczeństwa ludzkiego; stany i procesy, przez które naturalne ekosystemy, wraz z będącymi ich częścią organizmami żywymi, podtrzymują i wypełniają ludzkie procesy życiowe</t>
        </is>
      </c>
      <c r="CD202" s="2" t="inlineStr">
        <is>
          <t>serviços ecossistémicos</t>
        </is>
      </c>
      <c r="CE202" s="2" t="inlineStr">
        <is>
          <t>3</t>
        </is>
      </c>
      <c r="CF202" s="2" t="inlineStr">
        <is>
          <t/>
        </is>
      </c>
      <c r="CG202" t="inlineStr">
        <is>
          <t>Processos e funções dos ecossistemas naturais capazes de gerar serviços de índole material e imaterial, que beneficiam as comunidades no seu todo.</t>
        </is>
      </c>
      <c r="CH202" s="2" t="inlineStr">
        <is>
          <t>serviciu de ecosistem|
serviciu ecosistemic</t>
        </is>
      </c>
      <c r="CI202" s="2" t="inlineStr">
        <is>
          <t>3|
3</t>
        </is>
      </c>
      <c r="CJ202" s="2" t="inlineStr">
        <is>
          <t xml:space="preserve">|
</t>
        </is>
      </c>
      <c r="CK202" t="inlineStr">
        <is>
          <t>acele bunuri și servicii oferite societății umane de ecosistemele naturale sau amenajate</t>
        </is>
      </c>
      <c r="CL202" s="2" t="inlineStr">
        <is>
          <t>environmentálna služba|
ekosystémová služba</t>
        </is>
      </c>
      <c r="CM202" s="2" t="inlineStr">
        <is>
          <t>3|
3</t>
        </is>
      </c>
      <c r="CN202" s="2" t="inlineStr">
        <is>
          <t>|
preferred</t>
        </is>
      </c>
      <c r="CO202" t="inlineStr">
        <is>
          <t>výhody, ktoré sú poskytované ľudstvu ekosystémami Zeme a ktoré zahŕňajú zásobovanie vodou a čistenie ovzdušia, prirodzenú recykláciu odpadu, tvorbu pôdy, opeľovanie a regulačné mechanizmy, ktoré príroda sama o sebe využíva na kontrolu klimatických podmienok a populácií živočíchov, hmyzu a iných organizmov</t>
        </is>
      </c>
      <c r="CP202" s="2" t="inlineStr">
        <is>
          <t>ekološke storitve|
ekosistemske storitve</t>
        </is>
      </c>
      <c r="CQ202" s="2" t="inlineStr">
        <is>
          <t>3|
3</t>
        </is>
      </c>
      <c r="CR202" s="2" t="inlineStr">
        <is>
          <t xml:space="preserve">|
</t>
        </is>
      </c>
      <c r="CS202" t="inlineStr">
        <is>
          <t>storitve in koristi, ki jih človeku nudijo ekosistemi (oz. naše okolje); najpomembnejše med njimi so hrana, voda, les, čiščenje zraka, nastajanje prsti in opraševanje</t>
        </is>
      </c>
      <c r="CT202" s="2" t="inlineStr">
        <is>
          <t>ekosystemtjänst</t>
        </is>
      </c>
      <c r="CU202" s="2" t="inlineStr">
        <is>
          <t>3</t>
        </is>
      </c>
      <c r="CV202" s="2" t="inlineStr">
        <is>
          <t/>
        </is>
      </c>
      <c r="CW202" t="inlineStr">
        <is>
          <t>Ekosystemens direkta och indirekta bidrag till människors välbefinnande.</t>
        </is>
      </c>
    </row>
    <row r="203">
      <c r="A203" s="1" t="str">
        <f>HYPERLINK("https://iate.europa.eu/entry/result/1407769/all", "1407769")</f>
        <v>1407769</v>
      </c>
      <c r="B203" t="inlineStr">
        <is>
          <t>ENVIRONMENT;SCIENCE</t>
        </is>
      </c>
      <c r="C203" t="inlineStr">
        <is>
          <t>ENVIRONMENT|deterioration of the environment;SCIENCE|natural and applied sciences|earth sciences</t>
        </is>
      </c>
      <c r="D203" t="inlineStr">
        <is>
          <t>yes</t>
        </is>
      </c>
      <c r="E203" t="inlineStr">
        <is>
          <t/>
        </is>
      </c>
      <c r="F203" s="2" t="inlineStr">
        <is>
          <t>деградация на земите|
влошаване качеството на земите</t>
        </is>
      </c>
      <c r="G203" s="2" t="inlineStr">
        <is>
          <t>3|
3</t>
        </is>
      </c>
      <c r="H203" s="2" t="inlineStr">
        <is>
          <t xml:space="preserve">|
</t>
        </is>
      </c>
      <c r="I203" t="inlineStr">
        <is>
          <t/>
        </is>
      </c>
      <c r="J203" t="inlineStr">
        <is>
          <t/>
        </is>
      </c>
      <c r="K203" t="inlineStr">
        <is>
          <t/>
        </is>
      </c>
      <c r="L203" t="inlineStr">
        <is>
          <t/>
        </is>
      </c>
      <c r="M203" t="inlineStr">
        <is>
          <t/>
        </is>
      </c>
      <c r="N203" s="2" t="inlineStr">
        <is>
          <t>jordforringelse|
forringelse af jorden</t>
        </is>
      </c>
      <c r="O203" s="2" t="inlineStr">
        <is>
          <t>3|
3</t>
        </is>
      </c>
      <c r="P203" s="2" t="inlineStr">
        <is>
          <t xml:space="preserve">|
</t>
        </is>
      </c>
      <c r="Q203" t="inlineStr">
        <is>
          <t>ændring i
jordbundskvaliteten, der omfatter alle negative ændringer i økosystemets kapacitet
til at producere varer og tjenester</t>
        </is>
      </c>
      <c r="R203" s="2" t="inlineStr">
        <is>
          <t>Landdegradierung|
Landdegradation</t>
        </is>
      </c>
      <c r="S203" s="2" t="inlineStr">
        <is>
          <t>3|
3</t>
        </is>
      </c>
      <c r="T203" s="2" t="inlineStr">
        <is>
          <t xml:space="preserve">|
</t>
        </is>
      </c>
      <c r="U203" t="inlineStr">
        <is>
          <t>i.A. alle negativen Auswirkungen auf die Bereitstellung ökosystemarer Güter und Dienstleistungen, also die Leistungsfähigkeit einer bestimmten Raumeinheit natürliche, wie auch sozio-ökonomische Güter und Dienstleistungen zur Verfügung zu stellen</t>
        </is>
      </c>
      <c r="V203" s="2" t="inlineStr">
        <is>
          <t>υποβάθμιση της γης</t>
        </is>
      </c>
      <c r="W203" s="2" t="inlineStr">
        <is>
          <t>3</t>
        </is>
      </c>
      <c r="X203" s="2" t="inlineStr">
        <is>
          <t/>
        </is>
      </c>
      <c r="Y203" t="inlineStr">
        <is>
          <t/>
        </is>
      </c>
      <c r="Z203" s="2" t="inlineStr">
        <is>
          <t>land degradation</t>
        </is>
      </c>
      <c r="AA203" s="2" t="inlineStr">
        <is>
          <t>3</t>
        </is>
      </c>
      <c r="AB203" s="2" t="inlineStr">
        <is>
          <t/>
        </is>
      </c>
      <c r="AC203" t="inlineStr">
        <is>
          <t>change in the soil health status covering all negative changes in the capacity of the ecosystem to provide goods and services</t>
        </is>
      </c>
      <c r="AD203" s="2" t="inlineStr">
        <is>
          <t>degradación del suelo</t>
        </is>
      </c>
      <c r="AE203" s="2" t="inlineStr">
        <is>
          <t>3</t>
        </is>
      </c>
      <c r="AF203" s="2" t="inlineStr">
        <is>
          <t/>
        </is>
      </c>
      <c r="AG203" t="inlineStr">
        <is>
          <t>Cambio en la salud del suelo que resulta en una disminución de la 
capacidad del ecosistema para producir bienes o prestar servicios para 
sus beneficiarios.</t>
        </is>
      </c>
      <c r="AH203" t="inlineStr">
        <is>
          <t/>
        </is>
      </c>
      <c r="AI203" t="inlineStr">
        <is>
          <t/>
        </is>
      </c>
      <c r="AJ203" t="inlineStr">
        <is>
          <t/>
        </is>
      </c>
      <c r="AK203" t="inlineStr">
        <is>
          <t/>
        </is>
      </c>
      <c r="AL203" s="2" t="inlineStr">
        <is>
          <t>maaperän huonontuminen</t>
        </is>
      </c>
      <c r="AM203" s="2" t="inlineStr">
        <is>
          <t>3</t>
        </is>
      </c>
      <c r="AN203" s="2" t="inlineStr">
        <is>
          <t/>
        </is>
      </c>
      <c r="AO203" t="inlineStr">
        <is>
          <t/>
        </is>
      </c>
      <c r="AP203" s="2" t="inlineStr">
        <is>
          <t>dévastation|
dévastation du terrain|
dégradation des terres</t>
        </is>
      </c>
      <c r="AQ203" s="2" t="inlineStr">
        <is>
          <t>3|
3|
3</t>
        </is>
      </c>
      <c r="AR203" s="2" t="inlineStr">
        <is>
          <t xml:space="preserve">|
|
</t>
        </is>
      </c>
      <c r="AS203" t="inlineStr">
        <is>
          <t>1) enlèvement et/ou recouvrement d'un sol naturel(sol sans perturbation artificielle) 2) diminution ou la disparition, dans les zones arides, semi-arides et subhumides sèches, de la productivité biologique ou économique et de la complexité des terres cultivées non irriguées, des terres cultivées irriguées, des parcours, des pâturages, des forêts ou des surfaces boisées du fait de l'utilisation des terres ou d'un ou de plusieurs phénomènes, notamment de phénomènes dus à l'activité de l'homme et à ses modes de peuplement</t>
        </is>
      </c>
      <c r="AT203" s="2" t="inlineStr">
        <is>
          <t>díghrádú talún</t>
        </is>
      </c>
      <c r="AU203" s="2" t="inlineStr">
        <is>
          <t>3</t>
        </is>
      </c>
      <c r="AV203" s="2" t="inlineStr">
        <is>
          <t/>
        </is>
      </c>
      <c r="AW203" t="inlineStr">
        <is>
          <t/>
        </is>
      </c>
      <c r="AX203" t="inlineStr">
        <is>
          <t/>
        </is>
      </c>
      <c r="AY203" t="inlineStr">
        <is>
          <t/>
        </is>
      </c>
      <c r="AZ203" t="inlineStr">
        <is>
          <t/>
        </is>
      </c>
      <c r="BA203" t="inlineStr">
        <is>
          <t/>
        </is>
      </c>
      <c r="BB203" s="2" t="inlineStr">
        <is>
          <t>talajromlás|
talajdegradáció|
talajkárosodás|
földterület-degradáció</t>
        </is>
      </c>
      <c r="BC203" s="2" t="inlineStr">
        <is>
          <t>3|
3|
3|
3</t>
        </is>
      </c>
      <c r="BD203" s="2" t="inlineStr">
        <is>
          <t xml:space="preserve">|
|
|
</t>
        </is>
      </c>
      <c r="BE203" t="inlineStr">
        <is>
          <t>a talaj állapotának természeti erők és emberi tevékenység következtében fellépő megváltozása, romlása</t>
        </is>
      </c>
      <c r="BF203" s="2" t="inlineStr">
        <is>
          <t>degrado del terreno</t>
        </is>
      </c>
      <c r="BG203" s="2" t="inlineStr">
        <is>
          <t>3</t>
        </is>
      </c>
      <c r="BH203" s="2" t="inlineStr">
        <is>
          <t/>
        </is>
      </c>
      <c r="BI203" t="inlineStr">
        <is>
          <t>cambiamento negativo dello status di salute del terreno che si traduce in una diminuzione della sua capacità di generare beni o fornire servizi</t>
        </is>
      </c>
      <c r="BJ203" s="2" t="inlineStr">
        <is>
          <t>žemės degradacija</t>
        </is>
      </c>
      <c r="BK203" s="2" t="inlineStr">
        <is>
          <t>3</t>
        </is>
      </c>
      <c r="BL203" s="2" t="inlineStr">
        <is>
          <t/>
        </is>
      </c>
      <c r="BM203" t="inlineStr">
        <is>
          <t/>
        </is>
      </c>
      <c r="BN203" s="2" t="inlineStr">
        <is>
          <t>zemes degradācija</t>
        </is>
      </c>
      <c r="BO203" s="2" t="inlineStr">
        <is>
          <t>3</t>
        </is>
      </c>
      <c r="BP203" s="2" t="inlineStr">
        <is>
          <t/>
        </is>
      </c>
      <c r="BQ203" t="inlineStr">
        <is>
          <t>augsnes veselības stāvokļa izmaiņas, kas aptver visas negatīvās izmaiņas ekosistēmas spējā nodrošināt preces un pakalpojumus</t>
        </is>
      </c>
      <c r="BR203" s="2" t="inlineStr">
        <is>
          <t>degradazzjoni tal-art</t>
        </is>
      </c>
      <c r="BS203" s="2" t="inlineStr">
        <is>
          <t>3</t>
        </is>
      </c>
      <c r="BT203" s="2" t="inlineStr">
        <is>
          <t/>
        </is>
      </c>
      <c r="BU203" t="inlineStr">
        <is>
          <t>tnaqqis jew telf tal-produttività bijoloġika jew ekonomika u tal-kumplessità tar-raba', il-bwar, il-foresti jew l-imsaġar li jirriżulta minn proċessi naturali, l-użu tal-art jew attivitajiet oħra tal-bniedem u tendenzi marbuta mal-abitazzjoni bħall-kontaminazzjoni tal-art, l-&lt;a href="https://iate.europa.eu/entry/result/49066/mt" target="_blank"&gt;erożjoni tal-ħamrija&lt;/a&gt; u l-qerda tal-&lt;a href="https://iate.europa.eu/entry/result/49587/mt" target="_blank"&gt;kopertura veġetali&lt;/a&gt;</t>
        </is>
      </c>
      <c r="BV203" s="2" t="inlineStr">
        <is>
          <t>aantasting van het land</t>
        </is>
      </c>
      <c r="BW203" s="2" t="inlineStr">
        <is>
          <t>3</t>
        </is>
      </c>
      <c r="BX203" s="2" t="inlineStr">
        <is>
          <t/>
        </is>
      </c>
      <c r="BY203" t="inlineStr">
        <is>
          <t/>
        </is>
      </c>
      <c r="BZ203" s="2" t="inlineStr">
        <is>
          <t>degradacja gruntów</t>
        </is>
      </c>
      <c r="CA203" s="2" t="inlineStr">
        <is>
          <t>3</t>
        </is>
      </c>
      <c r="CB203" s="2" t="inlineStr">
        <is>
          <t/>
        </is>
      </c>
      <c r="CC203" t="inlineStr">
        <is>
          <t>wszelkie negatywne zmiany w jakości gleby wpływające na zdolność dostarczania produktów i usług przez ekosystem</t>
        </is>
      </c>
      <c r="CD203" s="2" t="inlineStr">
        <is>
          <t>degradação das terras</t>
        </is>
      </c>
      <c r="CE203" s="2" t="inlineStr">
        <is>
          <t>3</t>
        </is>
      </c>
      <c r="CF203" s="2" t="inlineStr">
        <is>
          <t/>
        </is>
      </c>
      <c r="CG203" t="inlineStr">
        <is>
          <t>&lt;div&gt;Redução ou perda da produtividade biológica ou económica das terras resultantes de utilizações da terra ou da combinação de um ou vários processos, incluindo processos induzidos pelas atividades humanas e padrões de habitação como a erosão do solo causada pelo vento e/ou água, deterioração das propriedades físicas, químicas e biológicas do solo e perda da vegetação natural.&lt;/div&gt;</t>
        </is>
      </c>
      <c r="CH203" s="2" t="inlineStr">
        <is>
          <t>degradare a terenurilor</t>
        </is>
      </c>
      <c r="CI203" s="2" t="inlineStr">
        <is>
          <t>3</t>
        </is>
      </c>
      <c r="CJ203" s="2" t="inlineStr">
        <is>
          <t/>
        </is>
      </c>
      <c r="CK203" t="inlineStr">
        <is>
          <t/>
        </is>
      </c>
      <c r="CL203" t="inlineStr">
        <is>
          <t/>
        </is>
      </c>
      <c r="CM203" t="inlineStr">
        <is>
          <t/>
        </is>
      </c>
      <c r="CN203" t="inlineStr">
        <is>
          <t/>
        </is>
      </c>
      <c r="CO203" t="inlineStr">
        <is>
          <t/>
        </is>
      </c>
      <c r="CP203" s="2" t="inlineStr">
        <is>
          <t>degradacija tal</t>
        </is>
      </c>
      <c r="CQ203" s="2" t="inlineStr">
        <is>
          <t>3</t>
        </is>
      </c>
      <c r="CR203" s="2" t="inlineStr">
        <is>
          <t/>
        </is>
      </c>
      <c r="CS203" t="inlineStr">
        <is>
          <t>poslabšanje kakovosti zemljišča zaradi preveč intenzivnega izkoriščanja, neustrezne rabe, napačnih agrotehničnih ukrepov ali neustrezno izvedenih prostorskih ureditvenih posegov, zlasti hidromelioracij</t>
        </is>
      </c>
      <c r="CT203" s="2" t="inlineStr">
        <is>
          <t>markförstöring</t>
        </is>
      </c>
      <c r="CU203" s="2" t="inlineStr">
        <is>
          <t>3</t>
        </is>
      </c>
      <c r="CV203" s="2" t="inlineStr">
        <is>
          <t/>
        </is>
      </c>
      <c r="CW203" t="inlineStr">
        <is>
          <t/>
        </is>
      </c>
    </row>
    <row r="204">
      <c r="A204" s="1" t="str">
        <f>HYPERLINK("https://iate.europa.eu/entry/result/1427197/all", "1427197")</f>
        <v>1427197</v>
      </c>
      <c r="B204" t="inlineStr">
        <is>
          <t>SCIENCE;ENERGY</t>
        </is>
      </c>
      <c r="C204" t="inlineStr">
        <is>
          <t>SCIENCE|natural and applied sciences|physical sciences;ENERGY</t>
        </is>
      </c>
      <c r="D204" t="inlineStr">
        <is>
          <t>yes</t>
        </is>
      </c>
      <c r="E204" t="inlineStr">
        <is>
          <t/>
        </is>
      </c>
      <c r="F204" s="2" t="inlineStr">
        <is>
          <t>горна топлина на изгаряне</t>
        </is>
      </c>
      <c r="G204" s="2" t="inlineStr">
        <is>
          <t>3</t>
        </is>
      </c>
      <c r="H204" s="2" t="inlineStr">
        <is>
          <t/>
        </is>
      </c>
      <c r="I204" t="inlineStr">
        <is>
          <t/>
        </is>
      </c>
      <c r="J204" s="2" t="inlineStr">
        <is>
          <t>spalné teplo</t>
        </is>
      </c>
      <c r="K204" s="2" t="inlineStr">
        <is>
          <t>3</t>
        </is>
      </c>
      <c r="L204" s="2" t="inlineStr">
        <is>
          <t/>
        </is>
      </c>
      <c r="M204" t="inlineStr">
        <is>
          <t>množství tepla, které se uvolní při úplném spálení paliva za přítomnosti kyslíku, přičemž produkty spalování se ochladí na teplotu okolního prostředí</t>
        </is>
      </c>
      <c r="N204" s="2" t="inlineStr">
        <is>
          <t>øvre brændværdi|
kalorimetrisk brændværdi</t>
        </is>
      </c>
      <c r="O204" s="2" t="inlineStr">
        <is>
          <t>3|
3</t>
        </is>
      </c>
      <c r="P204" s="2" t="inlineStr">
        <is>
          <t xml:space="preserve">|
</t>
        </is>
      </c>
      <c r="Q204" t="inlineStr">
        <is>
          <t>den varmemængde, som frigøres, hvis forbrændingsprodukterne køles så meget, at deres vanddampindhold kondenserer fuldstændigt</t>
        </is>
      </c>
      <c r="R204" s="2" t="inlineStr">
        <is>
          <t>Brennwert|
Brennwert Ho|
Bruttoheizwert|
Ho|
oberer Heizwert</t>
        </is>
      </c>
      <c r="S204" s="2" t="inlineStr">
        <is>
          <t>3|
3|
3|
2|
3</t>
        </is>
      </c>
      <c r="T204" s="2" t="inlineStr">
        <is>
          <t xml:space="preserve">|
|
|
|
</t>
        </is>
      </c>
      <c r="U204" t="inlineStr">
        <is>
          <t>Brennwert ist die Wärmemenge, die bei vollständiger Verbrennung von 1 m3 Gas(1,01325 bar bzw.101325 Pa 0ºC) frei wird, wenn das bei der Verbrennung gebildete Wasser flüssig vorliegt und die Verbrennungsprodukte auf die in den jeweiligen Ländern genormten Prüfbedingungen zurückgeführt werden</t>
        </is>
      </c>
      <c r="V204" s="2" t="inlineStr">
        <is>
          <t>υψηλή θερμαντική αξία|
μικτή θερμότητα καύσης</t>
        </is>
      </c>
      <c r="W204" s="2" t="inlineStr">
        <is>
          <t>3|
3</t>
        </is>
      </c>
      <c r="X204" s="2" t="inlineStr">
        <is>
          <t xml:space="preserve">|
</t>
        </is>
      </c>
      <c r="Y204" t="inlineStr">
        <is>
          <t/>
        </is>
      </c>
      <c r="Z204" s="2" t="inlineStr">
        <is>
          <t>gross heating value|
high heat value|
higher heating value|
HHV|
gross calorific value|
high heating value|
GCV</t>
        </is>
      </c>
      <c r="AA204" s="2" t="inlineStr">
        <is>
          <t>3|
3|
3|
3|
3|
3|
3</t>
        </is>
      </c>
      <c r="AB204" s="2" t="inlineStr">
        <is>
          <t xml:space="preserve">|
|
|
|
|
|
</t>
        </is>
      </c>
      <c r="AC204" t="inlineStr">
        <is>
          <t>heat output from combustion of a fuel when the heat from the cooling and condensing of steam is also extracted</t>
        </is>
      </c>
      <c r="AD204" s="2" t="inlineStr">
        <is>
          <t>poder calorífico superior|
PCS</t>
        </is>
      </c>
      <c r="AE204" s="2" t="inlineStr">
        <is>
          <t>3|
3</t>
        </is>
      </c>
      <c r="AF204" s="2" t="inlineStr">
        <is>
          <t xml:space="preserve">|
</t>
        </is>
      </c>
      <c r="AG204" t="inlineStr">
        <is>
          <t>Cantidad de calor desprendida por la combustión completa de un metro cúbico de gas (1.01325 bar o 101325 Pa. 0ºC) cuando el agua formada durante la combustión se encuentra en estado líquido y los productos de la combustión son evacuados en las condiciones de ensayo normalizadas en los diferentes países.</t>
        </is>
      </c>
      <c r="AH204" s="2" t="inlineStr">
        <is>
          <t>HHV|
ülemine kütteväärtus</t>
        </is>
      </c>
      <c r="AI204" s="2" t="inlineStr">
        <is>
          <t>2|
3</t>
        </is>
      </c>
      <c r="AJ204" s="2" t="inlineStr">
        <is>
          <t xml:space="preserve">|
</t>
        </is>
      </c>
      <c r="AK204" t="inlineStr">
        <is>
          <t>soojushulk, mis vabaneb ühe ühiku kütuse täielikul põlemisel hapnikus ja sisaldab veeauru kondenseerumissoojust</t>
        </is>
      </c>
      <c r="AL204" s="2" t="inlineStr">
        <is>
          <t>kalorimetrinen lämpöarvo|
ylempi lämpöarvo</t>
        </is>
      </c>
      <c r="AM204" s="2" t="inlineStr">
        <is>
          <t>3|
3</t>
        </is>
      </c>
      <c r="AN204" s="2" t="inlineStr">
        <is>
          <t xml:space="preserve">|
</t>
        </is>
      </c>
      <c r="AO204" t="inlineStr">
        <is>
          <t>lämpöarvo silloin, kun palavan aineen ja palamistuotteiden sisältämä vesihöyry on tiivistynyt vedeksi ja palamistuotteet ovat jäähtyneet alkulämpötilaan</t>
        </is>
      </c>
      <c r="AP204" s="2" t="inlineStr">
        <is>
          <t>pouvoir calorifique supérieur|
PCS</t>
        </is>
      </c>
      <c r="AQ204" s="2" t="inlineStr">
        <is>
          <t>3|
3</t>
        </is>
      </c>
      <c r="AR204" s="2" t="inlineStr">
        <is>
          <t xml:space="preserve">|
</t>
        </is>
      </c>
      <c r="AS204" t="inlineStr">
        <is>
          <t>quantité de chaleur dégagée par la combustion complète de l'unité de masse du combustible, l'eau produite étant entièrement condensée et les autres produits de la combustion ramenés à la température initiale fixée à 25 degrés Celsius</t>
        </is>
      </c>
      <c r="AT204" s="2" t="inlineStr">
        <is>
          <t>oll-luach calrach|
oll-luach calrach ag toirt-tairiseach|
OLC</t>
        </is>
      </c>
      <c r="AU204" s="2" t="inlineStr">
        <is>
          <t>3|
3|
2</t>
        </is>
      </c>
      <c r="AV204" s="2" t="inlineStr">
        <is>
          <t xml:space="preserve">|
|
</t>
        </is>
      </c>
      <c r="AW204" t="inlineStr">
        <is>
          <t/>
        </is>
      </c>
      <c r="AX204" t="inlineStr">
        <is>
          <t/>
        </is>
      </c>
      <c r="AY204" t="inlineStr">
        <is>
          <t/>
        </is>
      </c>
      <c r="AZ204" t="inlineStr">
        <is>
          <t/>
        </is>
      </c>
      <c r="BA204" t="inlineStr">
        <is>
          <t/>
        </is>
      </c>
      <c r="BB204" s="2" t="inlineStr">
        <is>
          <t>felső fűtőérték|
GCV|
égéshő</t>
        </is>
      </c>
      <c r="BC204" s="2" t="inlineStr">
        <is>
          <t>3|
4|
4</t>
        </is>
      </c>
      <c r="BD204" s="2" t="inlineStr">
        <is>
          <t>admitted|
|
preferred</t>
        </is>
      </c>
      <c r="BE204" t="inlineStr">
        <is>
          <t>az a h&amp;#x1;őmennyiség, amely a tüzel&amp;#x1;őanyag tömegegységének nagy nyomású oxigén atmoszférában való teljes elégetésekor felszabadul</t>
        </is>
      </c>
      <c r="BF204" s="2" t="inlineStr">
        <is>
          <t>potere calorifico superiore|
P.C.S.|
potere calorifico lordo</t>
        </is>
      </c>
      <c r="BG204" s="2" t="inlineStr">
        <is>
          <t>3|
3|
3</t>
        </is>
      </c>
      <c r="BH204" s="2" t="inlineStr">
        <is>
          <t xml:space="preserve">|
|
</t>
        </is>
      </c>
      <c r="BI204" t="inlineStr">
        <is>
          <t>quantità di energia prodotta dalla combustione completa di una quantità unitaria di gas naturale a determinate condizioni, quando la pressione di reazione è mantenuta costante ed i prodotti della sua combustione vengono riportati alla temperatura iniziale dei reagenti</t>
        </is>
      </c>
      <c r="BJ204" s="2" t="inlineStr">
        <is>
          <t>viršutinis šilumingumas|
GCV|
didžiausiasis šilumingumas</t>
        </is>
      </c>
      <c r="BK204" s="2" t="inlineStr">
        <is>
          <t>3|
3|
2</t>
        </is>
      </c>
      <c r="BL204" s="2" t="inlineStr">
        <is>
          <t xml:space="preserve">preferred|
|
</t>
        </is>
      </c>
      <c r="BM204" t="inlineStr">
        <is>
          <t>kuro, nurodytomis sąlygomis sudeginto deguonies atmosferoje kalorimetrinėje bomboje, vienetinės masės degimo šilumos išmatuotoji vertė džauliais</t>
        </is>
      </c>
      <c r="BN204" s="2" t="inlineStr">
        <is>
          <t>augstākais sadegšanas siltums|
augstākā siltumspēja</t>
        </is>
      </c>
      <c r="BO204" s="2" t="inlineStr">
        <is>
          <t>3|
3</t>
        </is>
      </c>
      <c r="BP204" s="2" t="inlineStr">
        <is>
          <t>|
preferred</t>
        </is>
      </c>
      <c r="BQ204" t="inlineStr">
        <is>
          <t>siltuma daudzums, kas atbrīvojas pilnīgi sadegot vienai vienībai kurināmā</t>
        </is>
      </c>
      <c r="BR204" s="2" t="inlineStr">
        <is>
          <t>GCV|
valur kalorifiku gross</t>
        </is>
      </c>
      <c r="BS204" s="2" t="inlineStr">
        <is>
          <t>3|
3</t>
        </is>
      </c>
      <c r="BT204" s="2" t="inlineStr">
        <is>
          <t xml:space="preserve">|
</t>
        </is>
      </c>
      <c r="BU204" t="inlineStr">
        <is>
          <t>l-ammont totali ta’ sħana rrilaxxat minn unità ta’ fjuwil meta din tinħaraq kompletament bl-ossiġnu u meta l-prodotti tal-kombustjoni jerġgħu jinġiebu fit-temperatura ambjentali; din il-kwantità tinkludi s-sħana tal-kondensazzjoni ta’ kwalunkwe fwar tal-ilma li jkun hemm fil-fjuwil u tal-fwar tal-ilma ffurmat mill-ħruq ta’ kwalunkwe idroġenu li jkun hemm fil-fjuwil</t>
        </is>
      </c>
      <c r="BV204" s="2" t="inlineStr">
        <is>
          <t>bovenste calorische waarde|
calorimetrische warmtewaarde|
calorische bovenwaarde|
bovenste verbrandingswaarde|
hoog verwarmingsvermogen</t>
        </is>
      </c>
      <c r="BW204" s="2" t="inlineStr">
        <is>
          <t>3|
3|
3|
3|
3</t>
        </is>
      </c>
      <c r="BX204" s="2" t="inlineStr">
        <is>
          <t xml:space="preserve">|
|
|
preferred|
</t>
        </is>
      </c>
      <c r="BY204" t="inlineStr">
        <is>
          <t>totale hoeveelheid warmte die wordt afgegeven door een hoeveelheid brandstof per eenheid als deze volledig met zuurstof wordt verbrand en de verbrandingsproducten tot omgevingstemperatuur zijn afgekoeld; deze hoeveelheid omvat de condensatiewarmte van waterdamp in de brandstof en van waterdamp die ontstaat door de verbranding van waterstof in de brandstof</t>
        </is>
      </c>
      <c r="BZ204" s="2" t="inlineStr">
        <is>
          <t>ciepło spalania|
wartość opałowa brutto</t>
        </is>
      </c>
      <c r="CA204" s="2" t="inlineStr">
        <is>
          <t>3|
3</t>
        </is>
      </c>
      <c r="CB204" s="2" t="inlineStr">
        <is>
          <t xml:space="preserve">preferred|
</t>
        </is>
      </c>
      <c r="CC204" t="inlineStr">
        <is>
          <t>ilość ciepła, jaką otrzymuje się przy spalaniu całkowitym i zupełnym jednostki ilości paliwa (kg, m3) w stałej objętości, przy czym produkty spalania oziębione są do temperatury początkowej, a para wodna zawarta w spalinach skrapla się zupełnie.</t>
        </is>
      </c>
      <c r="CD204" s="2" t="inlineStr">
        <is>
          <t>PCS|
poder calorífico superior</t>
        </is>
      </c>
      <c r="CE204" s="2" t="inlineStr">
        <is>
          <t>3|
3</t>
        </is>
      </c>
      <c r="CF204" s="2" t="inlineStr">
        <is>
          <t xml:space="preserve">|
</t>
        </is>
      </c>
      <c r="CG204" t="inlineStr">
        <is>
          <t>Quantidade de calor produzida na combustão completa, a pressão constante, de uma unidade de massa ou de volume do gás combustível, considerando que os produtos de combustão cedem o seu calor até atingirem a temperatura inicial dos reagentes e que toda a água formada na combustão atinge o estado líquido.</t>
        </is>
      </c>
      <c r="CH204" s="2" t="inlineStr">
        <is>
          <t>PCS|
putere calorifică superioară|
putere calorică superioară</t>
        </is>
      </c>
      <c r="CI204" s="2" t="inlineStr">
        <is>
          <t>3|
3|
3</t>
        </is>
      </c>
      <c r="CJ204" s="2" t="inlineStr">
        <is>
          <t xml:space="preserve">|
|
</t>
        </is>
      </c>
      <c r="CK204" t="inlineStr">
        <is>
          <t>cantitatea de căldură dezvoltată prin arderea unei unități de combustibil aflat la aceeași temperatură și presiune cu aerul de combustie și gazele de ardere – apa conținută în gaz și cea rezultată prin ardere fiind în stare lichidă</t>
        </is>
      </c>
      <c r="CL204" s="2" t="inlineStr">
        <is>
          <t>spalné teplo</t>
        </is>
      </c>
      <c r="CM204" s="2" t="inlineStr">
        <is>
          <t>3</t>
        </is>
      </c>
      <c r="CN204" s="2" t="inlineStr">
        <is>
          <t/>
        </is>
      </c>
      <c r="CO204" t="inlineStr">
        <is>
          <t>celkové množstvo tepla uvoľnené dokonalým spálením jednotkového množstva paliva s kyslíkom pri ochladení produktov spaľovania na teplotu okolia</t>
        </is>
      </c>
      <c r="CP204" s="2" t="inlineStr">
        <is>
          <t>zgorevalna toplota|
zgornja kurilna vrednost</t>
        </is>
      </c>
      <c r="CQ204" s="2" t="inlineStr">
        <is>
          <t>3|
3</t>
        </is>
      </c>
      <c r="CR204" s="2" t="inlineStr">
        <is>
          <t xml:space="preserve">preferred|
</t>
        </is>
      </c>
      <c r="CS204" t="inlineStr">
        <is>
          <t>skupna količina toplote, ki jo odda količinska enota goriva, ko popolnoma zgori s kisikom in ko produkti zgorevanja ponovno dosežejo temperaturo okolice</t>
        </is>
      </c>
      <c r="CT204" s="2" t="inlineStr">
        <is>
          <t>kalorimetriskt värmevärde|
HHV|
bruttovärmevärde|
högre värmevärde|
kalorimetriskt (övre) värmevärde</t>
        </is>
      </c>
      <c r="CU204" s="2" t="inlineStr">
        <is>
          <t>3|
3|
2|
3|
3</t>
        </is>
      </c>
      <c r="CV204" s="2" t="inlineStr">
        <is>
          <t xml:space="preserve">|
|
|
|
</t>
        </is>
      </c>
      <c r="CW204" t="inlineStr">
        <is>
          <t>värmevärde, angivet under förutsättningen att vatten i bränsle och förbränningsprodukter efter förbränningen kondenserats och antagit en angiven temperatur</t>
        </is>
      </c>
    </row>
    <row r="205">
      <c r="A205" s="1" t="str">
        <f>HYPERLINK("https://iate.europa.eu/entry/result/1077330/all", "1077330")</f>
        <v>1077330</v>
      </c>
      <c r="B205" t="inlineStr">
        <is>
          <t>SCIENCE;ENERGY</t>
        </is>
      </c>
      <c r="C205" t="inlineStr">
        <is>
          <t>SCIENCE|natural and applied sciences|physical sciences|thermodynamics;ENERGY;SCIENCE|natural and applied sciences|physical sciences</t>
        </is>
      </c>
      <c r="D205" t="inlineStr">
        <is>
          <t>yes</t>
        </is>
      </c>
      <c r="E205" t="inlineStr">
        <is>
          <t/>
        </is>
      </c>
      <c r="F205" s="2" t="inlineStr">
        <is>
          <t>долна топлина на изгаряне</t>
        </is>
      </c>
      <c r="G205" s="2" t="inlineStr">
        <is>
          <t>3</t>
        </is>
      </c>
      <c r="H205" s="2" t="inlineStr">
        <is>
          <t/>
        </is>
      </c>
      <c r="I205" t="inlineStr">
        <is>
          <t/>
        </is>
      </c>
      <c r="J205" s="2" t="inlineStr">
        <is>
          <t>výhřevnost|
výhřevnost paliva</t>
        </is>
      </c>
      <c r="K205" s="2" t="inlineStr">
        <is>
          <t>3|
3</t>
        </is>
      </c>
      <c r="L205" s="2" t="inlineStr">
        <is>
          <t xml:space="preserve">|
</t>
        </is>
      </c>
      <c r="M205" t="inlineStr">
        <is>
          <t>hodnota &lt;i&gt;spalného tepla&lt;/i&gt; &lt;a href="/entry/result/1427197/all" id="ENTRY_TO_ENTRY_CONVERTER" target="_blank"&gt;IATE:1427197&lt;/a&gt; bez latentního kondenzačního tepla</t>
        </is>
      </c>
      <c r="N205" s="2" t="inlineStr">
        <is>
          <t>effektiv brændværdi|
nedre brændværdi</t>
        </is>
      </c>
      <c r="O205" s="2" t="inlineStr">
        <is>
          <t>3|
3</t>
        </is>
      </c>
      <c r="P205" s="2" t="inlineStr">
        <is>
          <t>|
preferred</t>
        </is>
      </c>
      <c r="Q205" t="inlineStr">
        <is>
          <t>den varmemængde, der udvikles ved forbrænding, når temperaturen af forbrændingsluften og brændslet inden forbrændingen er 25ºC, når forbrændingsprodukterne (røggassen) er nedkølet til 25ºC, og når det vand, der dannes ved forbrændingen, er til stede i form af damp</t>
        </is>
      </c>
      <c r="R205" s="2" t="inlineStr">
        <is>
          <t>Hu|
Unterer Heizwert|
Heizwert|
Brennwert</t>
        </is>
      </c>
      <c r="S205" s="2" t="inlineStr">
        <is>
          <t>3|
3|
3|
3</t>
        </is>
      </c>
      <c r="T205" s="2" t="inlineStr">
        <is>
          <t xml:space="preserve">|
|
|
</t>
        </is>
      </c>
      <c r="U205" t="inlineStr">
        <is>
          <t>Wärme, die bei vollständiger Verbrennung einer Masseneinheit des Brennstoffs zu gasförmigen Kohlendioxid, Schwefeldioxid und Stickstoff sowie Wasserdampf und Asche abgegeben wird, wenn die Temperatur vor der Verbrennung und auch die der entstandenen Produkte nach der Verbrennung 25°C beträgt.(ISO-R-1928-71)(1)</t>
        </is>
      </c>
      <c r="V205" s="2" t="inlineStr">
        <is>
          <t>κατώτερη θερμαντική αξία|
κατώτερη θερμογόνος ικανότητα</t>
        </is>
      </c>
      <c r="W205" s="2" t="inlineStr">
        <is>
          <t>2|
3</t>
        </is>
      </c>
      <c r="X205" s="2" t="inlineStr">
        <is>
          <t xml:space="preserve">|
</t>
        </is>
      </c>
      <c r="Y205" t="inlineStr">
        <is>
          <t/>
        </is>
      </c>
      <c r="Z205" s="2" t="inlineStr">
        <is>
          <t>net heating value|
lower calorific value|
NCV|
LHV|
lower heating value|
low heat value|
net calorific value|
net specific energy</t>
        </is>
      </c>
      <c r="AA205" s="2" t="inlineStr">
        <is>
          <t>3|
3|
3|
3|
3|
3|
3|
3</t>
        </is>
      </c>
      <c r="AB205" s="2" t="inlineStr">
        <is>
          <t xml:space="preserve">|
|
|
|
preferred|
|
preferred|
</t>
        </is>
      </c>
      <c r="AC205" t="inlineStr">
        <is>
          <t>number of heat units measured as being liberated when a mass unit of fuel is burned in oxygen saturated with water vapour in a bomb under standardised conditions, the residual materials being taken as gaseous oxygen, carbon dioxide, sulphur dioxide and nitrogen, water as water vapour and ash</t>
        </is>
      </c>
      <c r="AD205" s="2" t="inlineStr">
        <is>
          <t>poder calorífico inferior|
PCI|
valor calorífico neto</t>
        </is>
      </c>
      <c r="AE205" s="2" t="inlineStr">
        <is>
          <t>3|
3|
3</t>
        </is>
      </c>
      <c r="AF205" s="2" t="inlineStr">
        <is>
          <t xml:space="preserve">|
|
</t>
        </is>
      </c>
      <c r="AG205" t="inlineStr">
        <is>
          <t>Cantidad de calor que resulta al restar del poder calorífico superior el
 calor latente del agua formada por la combustión del hidrógeno 
contenido en el combustible.</t>
        </is>
      </c>
      <c r="AH205" s="2" t="inlineStr">
        <is>
          <t>LHV|
alumine kütteväärtus</t>
        </is>
      </c>
      <c r="AI205" s="2" t="inlineStr">
        <is>
          <t>2|
3</t>
        </is>
      </c>
      <c r="AJ205" s="2" t="inlineStr">
        <is>
          <t xml:space="preserve">|
</t>
        </is>
      </c>
      <c r="AK205" t="inlineStr">
        <is>
          <t>soojushulk, mis vabaneb ühe ühiku kütuse täielikul põlemisel hapnikus, kusjuures soojushulk ei sisalda veeauru kondenseerumissoojust</t>
        </is>
      </c>
      <c r="AL205" s="2" t="inlineStr">
        <is>
          <t>tehollinen lämpöarvo|
alempi lämpöarvo</t>
        </is>
      </c>
      <c r="AM205" s="2" t="inlineStr">
        <is>
          <t>3|
3</t>
        </is>
      </c>
      <c r="AN205" s="2" t="inlineStr">
        <is>
          <t xml:space="preserve">preferred|
</t>
        </is>
      </c>
      <c r="AO205" t="inlineStr">
        <is>
          <t>lämpöarvo silloin, kun palaminen tapahtuu vakiopaineessa ja kun syntynyt vesihöyry ei tiivisty vedeksi</t>
        </is>
      </c>
      <c r="AP205" s="2" t="inlineStr">
        <is>
          <t>pouvoir calorifique inférieur|
P.C.I.</t>
        </is>
      </c>
      <c r="AQ205" s="2" t="inlineStr">
        <is>
          <t>3|
3</t>
        </is>
      </c>
      <c r="AR205" s="2" t="inlineStr">
        <is>
          <t xml:space="preserve">|
</t>
        </is>
      </c>
      <c r="AS205" t="inlineStr">
        <is>
          <t>Chaleur fournie par la combustion complète d'une unité de masse combustible pour produire du bioxide de carbone à l'état gazeux, de l'anhydride sulfureux à l'état gazeux et de l'azote à l'état gazeux, ainsi que de l'eau à l'état de vapeur et des cendres, lorsque la température avant la combustion, ainsi que la température des produits obtenus après la combustion est de 25°C (d'après les spécifications internationales ISO-R-1928-71)(1)</t>
        </is>
      </c>
      <c r="AT205" s="2" t="inlineStr">
        <is>
          <t>glanluach calrach|
luach calrach íochtarach|
NCV</t>
        </is>
      </c>
      <c r="AU205" s="2" t="inlineStr">
        <is>
          <t>3|
3|
3</t>
        </is>
      </c>
      <c r="AV205" s="2" t="inlineStr">
        <is>
          <t xml:space="preserve">|
|
</t>
        </is>
      </c>
      <c r="AW205" t="inlineStr">
        <is>
          <t/>
        </is>
      </c>
      <c r="AX205" t="inlineStr">
        <is>
          <t/>
        </is>
      </c>
      <c r="AY205" t="inlineStr">
        <is>
          <t/>
        </is>
      </c>
      <c r="AZ205" t="inlineStr">
        <is>
          <t/>
        </is>
      </c>
      <c r="BA205" t="inlineStr">
        <is>
          <t/>
        </is>
      </c>
      <c r="BB205" s="2" t="inlineStr">
        <is>
          <t>alsó fűtőérték|
fűtőérték</t>
        </is>
      </c>
      <c r="BC205" s="2" t="inlineStr">
        <is>
          <t>3|
4</t>
        </is>
      </c>
      <c r="BD205" s="2" t="inlineStr">
        <is>
          <t xml:space="preserve">admitted|
</t>
        </is>
      </c>
      <c r="BE205" t="inlineStr">
        <is>
          <t>tüzelőanyag tömegegységének elégetése során a tüzelő&amp;#x1;anyagból eltávozó nedvesség és a hidrogén elégetésébő&amp;#x1;l keletkez&amp;#x1;ő víz párolgási h&amp;#x1;őjével csökkentett &lt;i&gt;égésh&amp;#x1;ő&lt;/i&gt; [ &lt;a href="/entry/result/1427197/all" id="ENTRY_TO_ENTRY_CONVERTER" target="_blank"&gt;IATE:1427197&lt;/a&gt; ]</t>
        </is>
      </c>
      <c r="BF205" s="2" t="inlineStr">
        <is>
          <t>PCI|
PCN|
potere calorifico netto|
potere calorifico inferiore|
NCV</t>
        </is>
      </c>
      <c r="BG205" s="2" t="inlineStr">
        <is>
          <t>3|
2|
3|
3|
3</t>
        </is>
      </c>
      <c r="BH205" s="2" t="inlineStr">
        <is>
          <t xml:space="preserve">|
|
|
|
</t>
        </is>
      </c>
      <c r="BI205" t="inlineStr">
        <is>
          <t>quantità di energia sotto forma di calore ottenuta dalla combustione di un’unità di massa di un combustibile ed espressa in calorie, senza tener conto del calore prodotto dalla condensazione del vapor d’acqua</t>
        </is>
      </c>
      <c r="BJ205" s="2" t="inlineStr">
        <is>
          <t>apatinis šilumingumas</t>
        </is>
      </c>
      <c r="BK205" s="2" t="inlineStr">
        <is>
          <t>3</t>
        </is>
      </c>
      <c r="BL205" s="2" t="inlineStr">
        <is>
          <t/>
        </is>
      </c>
      <c r="BM205" t="inlineStr">
        <is>
          <t>kuro, sudeginto deguonies atmosferoje kalorimetrinėje bomboje tokiomis sąlygomis, kad visas vanduo lieka vandens garų pavidalo esant 0,1 MPa slėgiui, savitosios degimo energijos, tenkančios vienetinei masei, apskaičiuotoji vertė</t>
        </is>
      </c>
      <c r="BN205" s="2" t="inlineStr">
        <is>
          <t>zemākā siltumspēja|
zemākais sadegšanas siltums</t>
        </is>
      </c>
      <c r="BO205" s="2" t="inlineStr">
        <is>
          <t>3|
3</t>
        </is>
      </c>
      <c r="BP205" s="2" t="inlineStr">
        <is>
          <t xml:space="preserve">preferred|
</t>
        </is>
      </c>
      <c r="BQ205" t="inlineStr">
        <is>
          <t>siltuma daudzums, ko iegūst no &lt;i&gt;augstākā sadegšanas siltuma&lt;/i&gt; [ &lt;a href="/entry/result/1427197/all" id="ENTRY_TO_ENTRY_CONVERTER" target="_blank"&gt;IATE:1427197&lt;/a&gt; ] atņemot mitruma iztvaikošanai patērēto siltuma daudzumu</t>
        </is>
      </c>
      <c r="BR205" s="2" t="inlineStr">
        <is>
          <t>valur kalorifiku nett|
valur tat-tisħin aktar baxx</t>
        </is>
      </c>
      <c r="BS205" s="2" t="inlineStr">
        <is>
          <t>3|
3</t>
        </is>
      </c>
      <c r="BT205" s="2" t="inlineStr">
        <is>
          <t xml:space="preserve">|
</t>
        </is>
      </c>
      <c r="BU205" t="inlineStr">
        <is>
          <t>għadd ta' unitajiet tas-sħana mkejla bħala li ġew illiberati meta unità ta' massa ta' fjuwil tinħaraq fl-ossiġenu saturat bil-fwar tal-ilma f'bomba taħt kundizzjonijiet standardizzati, fejn il-materjali residwi jitqies li huma ossiġenu, diossidu tal-karbonju, diossidu tal-kubrit u nitroġenu gassużi, ilma bħala fwar tal-ilma u rmied</t>
        </is>
      </c>
      <c r="BV205" s="2" t="inlineStr">
        <is>
          <t>onderste verbrandingswaarde|
calorische onderwaarde|
calorische benedenwaarde</t>
        </is>
      </c>
      <c r="BW205" s="2" t="inlineStr">
        <is>
          <t>3|
3|
3</t>
        </is>
      </c>
      <c r="BX205" s="2" t="inlineStr">
        <is>
          <t xml:space="preserve">|
|
</t>
        </is>
      </c>
      <c r="BY205" t="inlineStr">
        <is>
          <t>warmte die vrijkomt bij verbranding zonder de condensatiewarmte van de verbrandingsgassen mee te rekenen</t>
        </is>
      </c>
      <c r="BZ205" s="2" t="inlineStr">
        <is>
          <t>wartość opałowa|
wartość kaloryczna netto</t>
        </is>
      </c>
      <c r="CA205" s="2" t="inlineStr">
        <is>
          <t>3|
3</t>
        </is>
      </c>
      <c r="CB205" s="2" t="inlineStr">
        <is>
          <t xml:space="preserve">|
</t>
        </is>
      </c>
      <c r="CC205" t="inlineStr">
        <is>
          <t>stosunek ciepła uzyskanego ze spalenia paliwa do masy lub objętości tego paliwa</t>
        </is>
      </c>
      <c r="CD205" s="2" t="inlineStr">
        <is>
          <t>poder calorífico inferior|
PCI</t>
        </is>
      </c>
      <c r="CE205" s="2" t="inlineStr">
        <is>
          <t>3|
3</t>
        </is>
      </c>
      <c r="CF205" s="2" t="inlineStr">
        <is>
          <t xml:space="preserve">|
</t>
        </is>
      </c>
      <c r="CG205" t="inlineStr">
        <is>
          <t>Quantidade de calor liberta pela combustão completa de uma unidade de combustível, admitindo-se que o vapor de água não se encontra condensado.</t>
        </is>
      </c>
      <c r="CH205" s="2" t="inlineStr">
        <is>
          <t>putere calorifică netă</t>
        </is>
      </c>
      <c r="CI205" s="2" t="inlineStr">
        <is>
          <t>3</t>
        </is>
      </c>
      <c r="CJ205" s="2" t="inlineStr">
        <is>
          <t/>
        </is>
      </c>
      <c r="CK205" t="inlineStr">
        <is>
          <t>cantitatea specifică de energie eliberată sub formă de căldură atunci când un combustibil sau un material este supus unui proces complet de ardere cu oxigen în condiții standard, fără a se ține cont de căldura rezultată în urma vaporizării apei eventual formate</t>
        </is>
      </c>
      <c r="CL205" s="2" t="inlineStr">
        <is>
          <t>dolná výhrevnosť</t>
        </is>
      </c>
      <c r="CM205" s="2" t="inlineStr">
        <is>
          <t>3</t>
        </is>
      </c>
      <c r="CN205" s="2" t="inlineStr">
        <is>
          <t/>
        </is>
      </c>
      <c r="CO205" t="inlineStr">
        <is>
          <t>výhrevnosť, ktorá zahŕňa uvoľnenú energiu z paliva pri spaľovaní v adiabatických podmienkach pri tlaku 101,325 kPa za predpokladu, že sa výsledné produkty spaľovania ochladia na teplotu, akú mali pred spálením stým, že vodná para obsiahnutá v spalinách je v plynnom stave</t>
        </is>
      </c>
      <c r="CP205" s="2" t="inlineStr">
        <is>
          <t>kurilnost|
spodnja kurilna vrednost</t>
        </is>
      </c>
      <c r="CQ205" s="2" t="inlineStr">
        <is>
          <t>3|
3</t>
        </is>
      </c>
      <c r="CR205" s="2" t="inlineStr">
        <is>
          <t xml:space="preserve">|
</t>
        </is>
      </c>
      <c r="CS205" t="inlineStr">
        <is>
          <t>količina toplote, ki nastane pri popolnem zgorevanju enote goriva, pri čemer se produkti zgorevanja ne ohladijo pod temperaturo rosišča vodne pare</t>
        </is>
      </c>
      <c r="CT205" s="2" t="inlineStr">
        <is>
          <t>effektivt värmevärde|
lägre värmevärde</t>
        </is>
      </c>
      <c r="CU205" s="2" t="inlineStr">
        <is>
          <t>3|
3</t>
        </is>
      </c>
      <c r="CV205" s="2" t="inlineStr">
        <is>
          <t xml:space="preserve">|
</t>
        </is>
      </c>
      <c r="CW205" t="inlineStr">
        <is>
          <t/>
        </is>
      </c>
    </row>
    <row r="206">
      <c r="A206" s="1" t="str">
        <f>HYPERLINK("https://iate.europa.eu/entry/result/1407899/all", "1407899")</f>
        <v>1407899</v>
      </c>
      <c r="B206" t="inlineStr">
        <is>
          <t>ENVIRONMENT</t>
        </is>
      </c>
      <c r="C206" t="inlineStr">
        <is>
          <t>ENVIRONMENT</t>
        </is>
      </c>
      <c r="D206" t="inlineStr">
        <is>
          <t>no</t>
        </is>
      </c>
      <c r="E206" t="inlineStr">
        <is>
          <t/>
        </is>
      </c>
      <c r="F206" t="inlineStr">
        <is>
          <t/>
        </is>
      </c>
      <c r="G206" t="inlineStr">
        <is>
          <t/>
        </is>
      </c>
      <c r="H206" t="inlineStr">
        <is>
          <t/>
        </is>
      </c>
      <c r="I206" t="inlineStr">
        <is>
          <t/>
        </is>
      </c>
      <c r="J206" t="inlineStr">
        <is>
          <t/>
        </is>
      </c>
      <c r="K206" t="inlineStr">
        <is>
          <t/>
        </is>
      </c>
      <c r="L206" t="inlineStr">
        <is>
          <t/>
        </is>
      </c>
      <c r="M206" t="inlineStr">
        <is>
          <t/>
        </is>
      </c>
      <c r="N206" s="2" t="inlineStr">
        <is>
          <t>jordforurenende stof</t>
        </is>
      </c>
      <c r="O206" s="2" t="inlineStr">
        <is>
          <t>3</t>
        </is>
      </c>
      <c r="P206" s="2" t="inlineStr">
        <is>
          <t/>
        </is>
      </c>
      <c r="Q206" t="inlineStr">
        <is>
          <t/>
        </is>
      </c>
      <c r="R206" s="2" t="inlineStr">
        <is>
          <t>bodenverunreinigende Stoffe|
Bodenschadstoff</t>
        </is>
      </c>
      <c r="S206" s="2" t="inlineStr">
        <is>
          <t>3|
3</t>
        </is>
      </c>
      <c r="T206" s="2" t="inlineStr">
        <is>
          <t xml:space="preserve">|
</t>
        </is>
      </c>
      <c r="U206" t="inlineStr">
        <is>
          <t>feste, fluessige und gasfoermige Stoffe, die die natuerliche Beschaffenheit des Bodens veraendern</t>
        </is>
      </c>
      <c r="V206" s="2" t="inlineStr">
        <is>
          <t>ουσίες ρύπανσης των εδαφών|
ρύποι εδαφών|
ρύπος εδάφους</t>
        </is>
      </c>
      <c r="W206" s="2" t="inlineStr">
        <is>
          <t>3|
3|
3</t>
        </is>
      </c>
      <c r="X206" s="2" t="inlineStr">
        <is>
          <t xml:space="preserve">|
|
</t>
        </is>
      </c>
      <c r="Y206" t="inlineStr">
        <is>
          <t/>
        </is>
      </c>
      <c r="Z206" s="2" t="inlineStr">
        <is>
          <t>land pollutant|
soil pollutant</t>
        </is>
      </c>
      <c r="AA206" s="2" t="inlineStr">
        <is>
          <t>3|
3</t>
        </is>
      </c>
      <c r="AB206" s="2" t="inlineStr">
        <is>
          <t xml:space="preserve">|
</t>
        </is>
      </c>
      <c r="AC206" t="inlineStr">
        <is>
          <t>1) solid,liquid and gaseous substances that detrimentally after the natural condition of the soil or land 2) 1.Solid, liquid and gaseous substances that detrimentally alter the natural condition of the soil.</t>
        </is>
      </c>
      <c r="AD206" s="2" t="inlineStr">
        <is>
          <t>contaminantes del suelo|
contaminante del suelo</t>
        </is>
      </c>
      <c r="AE206" s="2" t="inlineStr">
        <is>
          <t>3|
3</t>
        </is>
      </c>
      <c r="AF206" s="2" t="inlineStr">
        <is>
          <t xml:space="preserve">|
</t>
        </is>
      </c>
      <c r="AG206" t="inlineStr">
        <is>
          <t>sustancias sólidas, líquidas o gaseosas que alteran perjudicialmente la condición natural del suelo</t>
        </is>
      </c>
      <c r="AH206" t="inlineStr">
        <is>
          <t/>
        </is>
      </c>
      <c r="AI206" t="inlineStr">
        <is>
          <t/>
        </is>
      </c>
      <c r="AJ206" t="inlineStr">
        <is>
          <t/>
        </is>
      </c>
      <c r="AK206" t="inlineStr">
        <is>
          <t/>
        </is>
      </c>
      <c r="AL206" s="2" t="inlineStr">
        <is>
          <t>maaperän saaste</t>
        </is>
      </c>
      <c r="AM206" s="2" t="inlineStr">
        <is>
          <t>3</t>
        </is>
      </c>
      <c r="AN206" s="2" t="inlineStr">
        <is>
          <t/>
        </is>
      </c>
      <c r="AO206" t="inlineStr">
        <is>
          <t/>
        </is>
      </c>
      <c r="AP206" s="2" t="inlineStr">
        <is>
          <t>polluant des sols</t>
        </is>
      </c>
      <c r="AQ206" s="2" t="inlineStr">
        <is>
          <t>3</t>
        </is>
      </c>
      <c r="AR206" s="2" t="inlineStr">
        <is>
          <t/>
        </is>
      </c>
      <c r="AS206" t="inlineStr">
        <is>
          <t>substances solides, liquides ou gazeuses qui modifient de façon défavorable l'état naturel d'un sol</t>
        </is>
      </c>
      <c r="AT206" t="inlineStr">
        <is>
          <t/>
        </is>
      </c>
      <c r="AU206" t="inlineStr">
        <is>
          <t/>
        </is>
      </c>
      <c r="AV206" t="inlineStr">
        <is>
          <t/>
        </is>
      </c>
      <c r="AW206" t="inlineStr">
        <is>
          <t/>
        </is>
      </c>
      <c r="AX206" t="inlineStr">
        <is>
          <t/>
        </is>
      </c>
      <c r="AY206" t="inlineStr">
        <is>
          <t/>
        </is>
      </c>
      <c r="AZ206" t="inlineStr">
        <is>
          <t/>
        </is>
      </c>
      <c r="BA206" t="inlineStr">
        <is>
          <t/>
        </is>
      </c>
      <c r="BB206" t="inlineStr">
        <is>
          <t/>
        </is>
      </c>
      <c r="BC206" t="inlineStr">
        <is>
          <t/>
        </is>
      </c>
      <c r="BD206" t="inlineStr">
        <is>
          <t/>
        </is>
      </c>
      <c r="BE206" t="inlineStr">
        <is>
          <t/>
        </is>
      </c>
      <c r="BF206" s="2" t="inlineStr">
        <is>
          <t>sostanza inquinante del suolo|
inquinante del suolo</t>
        </is>
      </c>
      <c r="BG206" s="2" t="inlineStr">
        <is>
          <t>3|
3</t>
        </is>
      </c>
      <c r="BH206" s="2" t="inlineStr">
        <is>
          <t xml:space="preserve">|
</t>
        </is>
      </c>
      <c r="BI206" t="inlineStr">
        <is>
          <t/>
        </is>
      </c>
      <c r="BJ206" s="2" t="inlineStr">
        <is>
          <t>dirvožemio teršalas</t>
        </is>
      </c>
      <c r="BK206" s="2" t="inlineStr">
        <is>
          <t>3</t>
        </is>
      </c>
      <c r="BL206" s="2" t="inlineStr">
        <is>
          <t/>
        </is>
      </c>
      <c r="BM206" t="inlineStr">
        <is>
          <t/>
        </is>
      </c>
      <c r="BN206" s="2" t="inlineStr">
        <is>
          <t>zemes piesārņotājs|
augsnes piesārņotājs</t>
        </is>
      </c>
      <c r="BO206" s="2" t="inlineStr">
        <is>
          <t>3|
3</t>
        </is>
      </c>
      <c r="BP206" s="2" t="inlineStr">
        <is>
          <t xml:space="preserve">|
</t>
        </is>
      </c>
      <c r="BQ206" t="inlineStr">
        <is>
          <t/>
        </is>
      </c>
      <c r="BR206" t="inlineStr">
        <is>
          <t/>
        </is>
      </c>
      <c r="BS206" t="inlineStr">
        <is>
          <t/>
        </is>
      </c>
      <c r="BT206" t="inlineStr">
        <is>
          <t/>
        </is>
      </c>
      <c r="BU206" t="inlineStr">
        <is>
          <t/>
        </is>
      </c>
      <c r="BV206" s="2" t="inlineStr">
        <is>
          <t>bodemvervuiler</t>
        </is>
      </c>
      <c r="BW206" s="2" t="inlineStr">
        <is>
          <t>3</t>
        </is>
      </c>
      <c r="BX206" s="2" t="inlineStr">
        <is>
          <t/>
        </is>
      </c>
      <c r="BY206" t="inlineStr">
        <is>
          <t/>
        </is>
      </c>
      <c r="BZ206" t="inlineStr">
        <is>
          <t/>
        </is>
      </c>
      <c r="CA206" t="inlineStr">
        <is>
          <t/>
        </is>
      </c>
      <c r="CB206" t="inlineStr">
        <is>
          <t/>
        </is>
      </c>
      <c r="CC206" t="inlineStr">
        <is>
          <t/>
        </is>
      </c>
      <c r="CD206" s="2" t="inlineStr">
        <is>
          <t>poluentes dos solos|
poluentes do solo|
poluente do solo</t>
        </is>
      </c>
      <c r="CE206" s="2" t="inlineStr">
        <is>
          <t>3|
3|
3</t>
        </is>
      </c>
      <c r="CF206" s="2" t="inlineStr">
        <is>
          <t xml:space="preserve">|
|
</t>
        </is>
      </c>
      <c r="CG206" t="inlineStr">
        <is>
          <t>substâncias sólidas,líquidas ou gasosas que alteram prejudicialmente as condições naturais dos solos</t>
        </is>
      </c>
      <c r="CH206" t="inlineStr">
        <is>
          <t/>
        </is>
      </c>
      <c r="CI206" t="inlineStr">
        <is>
          <t/>
        </is>
      </c>
      <c r="CJ206" t="inlineStr">
        <is>
          <t/>
        </is>
      </c>
      <c r="CK206" t="inlineStr">
        <is>
          <t/>
        </is>
      </c>
      <c r="CL206" t="inlineStr">
        <is>
          <t/>
        </is>
      </c>
      <c r="CM206" t="inlineStr">
        <is>
          <t/>
        </is>
      </c>
      <c r="CN206" t="inlineStr">
        <is>
          <t/>
        </is>
      </c>
      <c r="CO206" t="inlineStr">
        <is>
          <t/>
        </is>
      </c>
      <c r="CP206" t="inlineStr">
        <is>
          <t/>
        </is>
      </c>
      <c r="CQ206" t="inlineStr">
        <is>
          <t/>
        </is>
      </c>
      <c r="CR206" t="inlineStr">
        <is>
          <t/>
        </is>
      </c>
      <c r="CS206" t="inlineStr">
        <is>
          <t/>
        </is>
      </c>
      <c r="CT206" s="2" t="inlineStr">
        <is>
          <t>markförorening</t>
        </is>
      </c>
      <c r="CU206" s="2" t="inlineStr">
        <is>
          <t>3</t>
        </is>
      </c>
      <c r="CV206" s="2" t="inlineStr">
        <is>
          <t/>
        </is>
      </c>
      <c r="CW206" t="inlineStr">
        <is>
          <t/>
        </is>
      </c>
    </row>
    <row r="207">
      <c r="A207" s="1" t="str">
        <f>HYPERLINK("https://iate.europa.eu/entry/result/912452/all", "912452")</f>
        <v>912452</v>
      </c>
      <c r="B207" t="inlineStr">
        <is>
          <t>ENVIRONMENT;ENERGY</t>
        </is>
      </c>
      <c r="C207" t="inlineStr">
        <is>
          <t>ENVIRONMENT;ENERGY</t>
        </is>
      </c>
      <c r="D207" t="inlineStr">
        <is>
          <t>no</t>
        </is>
      </c>
      <c r="E207" t="inlineStr">
        <is>
          <t/>
        </is>
      </c>
      <c r="F207" t="inlineStr">
        <is>
          <t/>
        </is>
      </c>
      <c r="G207" t="inlineStr">
        <is>
          <t/>
        </is>
      </c>
      <c r="H207" t="inlineStr">
        <is>
          <t/>
        </is>
      </c>
      <c r="I207" t="inlineStr">
        <is>
          <t/>
        </is>
      </c>
      <c r="J207" t="inlineStr">
        <is>
          <t/>
        </is>
      </c>
      <c r="K207" t="inlineStr">
        <is>
          <t/>
        </is>
      </c>
      <c r="L207" t="inlineStr">
        <is>
          <t/>
        </is>
      </c>
      <c r="M207" t="inlineStr">
        <is>
          <t/>
        </is>
      </c>
      <c r="N207" s="2" t="inlineStr">
        <is>
          <t>fjernvarmeanlæg|
fjernvarmeinstallation</t>
        </is>
      </c>
      <c r="O207" s="2" t="inlineStr">
        <is>
          <t>3|
3</t>
        </is>
      </c>
      <c r="P207" s="2" t="inlineStr">
        <is>
          <t xml:space="preserve">|
</t>
        </is>
      </c>
      <c r="Q207" t="inlineStr">
        <is>
          <t/>
        </is>
      </c>
      <c r="R207" s="2" t="inlineStr">
        <is>
          <t>Fernwärmeanlage</t>
        </is>
      </c>
      <c r="S207" s="2" t="inlineStr">
        <is>
          <t>3</t>
        </is>
      </c>
      <c r="T207" s="2" t="inlineStr">
        <is>
          <t/>
        </is>
      </c>
      <c r="U207" t="inlineStr">
        <is>
          <t/>
        </is>
      </c>
      <c r="V207" s="2" t="inlineStr">
        <is>
          <t>εγκατάσταση τηλεθέρμανσης|
κεντρική μονάδα παραγωγής θερμότητας</t>
        </is>
      </c>
      <c r="W207" s="2" t="inlineStr">
        <is>
          <t>3|
3</t>
        </is>
      </c>
      <c r="X207" s="2" t="inlineStr">
        <is>
          <t xml:space="preserve">|
</t>
        </is>
      </c>
      <c r="Y207" t="inlineStr">
        <is>
          <t/>
        </is>
      </c>
      <c r="Z207" s="2" t="inlineStr">
        <is>
          <t>district heating plant|
district heating installation</t>
        </is>
      </c>
      <c r="AA207" s="2" t="inlineStr">
        <is>
          <t>3|
3</t>
        </is>
      </c>
      <c r="AB207" s="2" t="inlineStr">
        <is>
          <t xml:space="preserve">|
</t>
        </is>
      </c>
      <c r="AC207" t="inlineStr">
        <is>
          <t>heat station for supplying
a &lt;a href="https://iate.europa.eu/entry/result/1073118/en" target="_blank"&gt;district heating network&lt;/a&gt;</t>
        </is>
      </c>
      <c r="AD207" s="2" t="inlineStr">
        <is>
          <t>planta de calefacción urbana|
central de calefacción urbana|
instalación de calefacción urbana</t>
        </is>
      </c>
      <c r="AE207" s="2" t="inlineStr">
        <is>
          <t>3|
3|
3</t>
        </is>
      </c>
      <c r="AF207" s="2" t="inlineStr">
        <is>
          <t xml:space="preserve">|
|
</t>
        </is>
      </c>
      <c r="AG207" t="inlineStr">
        <is>
          <t/>
        </is>
      </c>
      <c r="AH207" t="inlineStr">
        <is>
          <t/>
        </is>
      </c>
      <c r="AI207" t="inlineStr">
        <is>
          <t/>
        </is>
      </c>
      <c r="AJ207" t="inlineStr">
        <is>
          <t/>
        </is>
      </c>
      <c r="AK207" t="inlineStr">
        <is>
          <t/>
        </is>
      </c>
      <c r="AL207" s="2" t="inlineStr">
        <is>
          <t>kaukolämpölaitos</t>
        </is>
      </c>
      <c r="AM207" s="2" t="inlineStr">
        <is>
          <t>3</t>
        </is>
      </c>
      <c r="AN207" s="2" t="inlineStr">
        <is>
          <t/>
        </is>
      </c>
      <c r="AO207" t="inlineStr">
        <is>
          <t/>
        </is>
      </c>
      <c r="AP207" s="2" t="inlineStr">
        <is>
          <t>installation de chauffage urbain</t>
        </is>
      </c>
      <c r="AQ207" s="2" t="inlineStr">
        <is>
          <t>1</t>
        </is>
      </c>
      <c r="AR207" s="2" t="inlineStr">
        <is>
          <t/>
        </is>
      </c>
      <c r="AS207" t="inlineStr">
        <is>
          <t/>
        </is>
      </c>
      <c r="AT207" t="inlineStr">
        <is>
          <t/>
        </is>
      </c>
      <c r="AU207" t="inlineStr">
        <is>
          <t/>
        </is>
      </c>
      <c r="AV207" t="inlineStr">
        <is>
          <t/>
        </is>
      </c>
      <c r="AW207" t="inlineStr">
        <is>
          <t/>
        </is>
      </c>
      <c r="AX207" t="inlineStr">
        <is>
          <t/>
        </is>
      </c>
      <c r="AY207" t="inlineStr">
        <is>
          <t/>
        </is>
      </c>
      <c r="AZ207" t="inlineStr">
        <is>
          <t/>
        </is>
      </c>
      <c r="BA207" t="inlineStr">
        <is>
          <t/>
        </is>
      </c>
      <c r="BB207" t="inlineStr">
        <is>
          <t/>
        </is>
      </c>
      <c r="BC207" t="inlineStr">
        <is>
          <t/>
        </is>
      </c>
      <c r="BD207" t="inlineStr">
        <is>
          <t/>
        </is>
      </c>
      <c r="BE207" t="inlineStr">
        <is>
          <t/>
        </is>
      </c>
      <c r="BF207" s="2" t="inlineStr">
        <is>
          <t>impianto di riscaldamento urbano|
impianto di teleriscaldamento</t>
        </is>
      </c>
      <c r="BG207" s="2" t="inlineStr">
        <is>
          <t>3|
3</t>
        </is>
      </c>
      <c r="BH207" s="2" t="inlineStr">
        <is>
          <t xml:space="preserve">|
</t>
        </is>
      </c>
      <c r="BI207" t="inlineStr">
        <is>
          <t/>
        </is>
      </c>
      <c r="BJ207" t="inlineStr">
        <is>
          <t/>
        </is>
      </c>
      <c r="BK207" t="inlineStr">
        <is>
          <t/>
        </is>
      </c>
      <c r="BL207" t="inlineStr">
        <is>
          <t/>
        </is>
      </c>
      <c r="BM207" t="inlineStr">
        <is>
          <t/>
        </is>
      </c>
      <c r="BN207" s="2" t="inlineStr">
        <is>
          <t>centralizētās siltumapgādes mezgls</t>
        </is>
      </c>
      <c r="BO207" s="2" t="inlineStr">
        <is>
          <t>3</t>
        </is>
      </c>
      <c r="BP207" s="2" t="inlineStr">
        <is>
          <t/>
        </is>
      </c>
      <c r="BQ207" t="inlineStr">
        <is>
          <t/>
        </is>
      </c>
      <c r="BR207" t="inlineStr">
        <is>
          <t/>
        </is>
      </c>
      <c r="BS207" t="inlineStr">
        <is>
          <t/>
        </is>
      </c>
      <c r="BT207" t="inlineStr">
        <is>
          <t/>
        </is>
      </c>
      <c r="BU207" t="inlineStr">
        <is>
          <t/>
        </is>
      </c>
      <c r="BV207" s="2" t="inlineStr">
        <is>
          <t>stadsverwarmingsinstallatie</t>
        </is>
      </c>
      <c r="BW207" s="2" t="inlineStr">
        <is>
          <t>3</t>
        </is>
      </c>
      <c r="BX207" s="2" t="inlineStr">
        <is>
          <t/>
        </is>
      </c>
      <c r="BY207" t="inlineStr">
        <is>
          <t/>
        </is>
      </c>
      <c r="BZ207" s="2" t="inlineStr">
        <is>
          <t>ciepłownia miejska|
źródło ciepła|
sieć ciepłownicza|
lokalny zakład grzewczy|
instalacja systemów ciepłowniczych|
instalacja sieci ciepłowniczej|
wytwórca ciepła</t>
        </is>
      </c>
      <c r="CA207" s="2" t="inlineStr">
        <is>
          <t>3|
2|
2|
3|
2|
2|
2</t>
        </is>
      </c>
      <c r="CB207" s="2" t="inlineStr">
        <is>
          <t xml:space="preserve">|
|
|
|
|
|
</t>
        </is>
      </c>
      <c r="CC207" t="inlineStr">
        <is>
          <t>jednostka samodzielnie produkująca energię cieplną, ale niewytwarzająca energii elektrycznej; wyprodukowane ciepło trafia do sieci ciepłowniczej, skąd korzystają z niego wszyscy podłączeni do sieci odbiorcy</t>
        </is>
      </c>
      <c r="CD207" s="2" t="inlineStr">
        <is>
          <t>instalação de aquecimento urbano|
centrais de aquecimento distrital</t>
        </is>
      </c>
      <c r="CE207" s="2" t="inlineStr">
        <is>
          <t>3|
3</t>
        </is>
      </c>
      <c r="CF207" s="2" t="inlineStr">
        <is>
          <t xml:space="preserve">|
</t>
        </is>
      </c>
      <c r="CG207" t="inlineStr">
        <is>
          <t/>
        </is>
      </c>
      <c r="CH207" t="inlineStr">
        <is>
          <t/>
        </is>
      </c>
      <c r="CI207" t="inlineStr">
        <is>
          <t/>
        </is>
      </c>
      <c r="CJ207" t="inlineStr">
        <is>
          <t/>
        </is>
      </c>
      <c r="CK207" t="inlineStr">
        <is>
          <t/>
        </is>
      </c>
      <c r="CL207" s="2" t="inlineStr">
        <is>
          <t>miestna tepláreň</t>
        </is>
      </c>
      <c r="CM207" s="2" t="inlineStr">
        <is>
          <t>3</t>
        </is>
      </c>
      <c r="CN207" s="2" t="inlineStr">
        <is>
          <t/>
        </is>
      </c>
      <c r="CO207" t="inlineStr">
        <is>
          <t>energetický zdroj, v ktorom sa využíva technológia kombinovanej výroby elektriny a tepla (tzv. KVET), pričom časť tepla z výstupu je vyvedená ako dodávkové teplo do systémov zásobovania teplom</t>
        </is>
      </c>
      <c r="CP207" t="inlineStr">
        <is>
          <t/>
        </is>
      </c>
      <c r="CQ207" t="inlineStr">
        <is>
          <t/>
        </is>
      </c>
      <c r="CR207" t="inlineStr">
        <is>
          <t/>
        </is>
      </c>
      <c r="CS207" t="inlineStr">
        <is>
          <t/>
        </is>
      </c>
      <c r="CT207" s="2" t="inlineStr">
        <is>
          <t>fjärrvärmeanläggning</t>
        </is>
      </c>
      <c r="CU207" s="2" t="inlineStr">
        <is>
          <t>2</t>
        </is>
      </c>
      <c r="CV207" s="2" t="inlineStr">
        <is>
          <t/>
        </is>
      </c>
      <c r="CW207" t="inlineStr">
        <is>
          <t/>
        </is>
      </c>
    </row>
    <row r="208">
      <c r="A208" s="1" t="str">
        <f>HYPERLINK("https://iate.europa.eu/entry/result/3575570/all", "3575570")</f>
        <v>3575570</v>
      </c>
      <c r="B208" t="inlineStr">
        <is>
          <t>ENVIRONMENT;EUROPEAN UNION</t>
        </is>
      </c>
      <c r="C208" t="inlineStr">
        <is>
          <t>ENVIRONMENT|environmental policy|climate change policy;EUROPEAN UNION|EU finance|EU financing|EU financial instrument</t>
        </is>
      </c>
      <c r="D208" t="inlineStr">
        <is>
          <t>yes</t>
        </is>
      </c>
      <c r="E208" t="inlineStr">
        <is>
          <t/>
        </is>
      </c>
      <c r="F208" s="2" t="inlineStr">
        <is>
          <t>фонд за иновации|
иновационен фонд по линия на СТЕ на ЕС</t>
        </is>
      </c>
      <c r="G208" s="2" t="inlineStr">
        <is>
          <t>3|
2</t>
        </is>
      </c>
      <c r="H208" s="2" t="inlineStr">
        <is>
          <t xml:space="preserve">|
</t>
        </is>
      </c>
      <c r="I208" t="inlineStr">
        <is>
          <t>фонд, създаден при реформата на системата на ЕС за търговия с емисии [ &lt;a href="/entry/result/933374/all" id="ENTRY_TO_ENTRY_CONVERTER" target="_blank"&gt;IATE:933374&lt;/a&gt; ], с цел да бъдат подпомогнати нисковъглеродните иновации в областта на възобновяемите енергийни източници и проектите за улавяне и съхранение на въглерод</t>
        </is>
      </c>
      <c r="J208" s="2" t="inlineStr">
        <is>
          <t>Inovační fond|
Inovační fond v rámci EU ETS|
Inovační fond v rámci systému EU pro obchodování s emisemi</t>
        </is>
      </c>
      <c r="K208" s="2" t="inlineStr">
        <is>
          <t>3|
3|
3</t>
        </is>
      </c>
      <c r="L208" s="2" t="inlineStr">
        <is>
          <t xml:space="preserve">|
|
</t>
        </is>
      </c>
      <c r="M208" t="inlineStr">
        <is>
          <t>fond vytvořený v souvislosti s reformou 
&lt;em&gt;systému EU pro obchodování s emisemi&lt;/em&gt; [ &lt;a href="/entry/result/933374/all" id="ENTRY_TO_ENTRY_CONVERTER" target="_blank"&gt;IATE:933374&lt;/a&gt; ] za účelem podpory pro nízkouhlíkové inovace v oblasti obnovitelných zdrojů energie a projekty v oblasti zachycování a ukládání CO2</t>
        </is>
      </c>
      <c r="N208" s="2" t="inlineStr">
        <is>
          <t>Innovationsfonden|
EU's ETS-Innovationsfond|
Innovationsfonden under EU's Emissionshandelssystem</t>
        </is>
      </c>
      <c r="O208" s="2" t="inlineStr">
        <is>
          <t>3|
3|
3</t>
        </is>
      </c>
      <c r="P208" s="2" t="inlineStr">
        <is>
          <t xml:space="preserve">|
|
</t>
        </is>
      </c>
      <c r="Q208" t="inlineStr">
        <is>
          <t>fond, der er oprettet som led i reformen af EU's emissionshandelssystem, og som yder støtte til lavemissionsinnovation i forbindelse med projekter vedrørende vedvarende energi og CO2-opsamling og -lagring</t>
        </is>
      </c>
      <c r="R208" s="2" t="inlineStr">
        <is>
          <t>EU-EHS-Innovationsfonds|
Innovationsfonds</t>
        </is>
      </c>
      <c r="S208" s="2" t="inlineStr">
        <is>
          <t>3|
3</t>
        </is>
      </c>
      <c r="T208" s="2" t="inlineStr">
        <is>
          <t xml:space="preserve">|
</t>
        </is>
      </c>
      <c r="U208" t="inlineStr">
        <is>
          <t>im Zuge der Überarbeitung des EU-Emissionshandelssystems &lt;a href="/entry/result/933374/all" id="ENTRY_TO_ENTRY_CONVERTER" target="_blank"&gt;IATE:933374&lt;/a&gt; aus der NER-300-Fazilität &lt;a href="/entry/result/3522697/all" id="ENTRY_TO_ENTRY_CONVERTER" target="_blank"&gt;IATE:3522697&lt;/a&gt; hervorgegangener Finanzierungsmechanismus zur Förderung von CO2-armen Innovationen in erneuerbare Energien und Projekte zur CO2-Abscheidung und -Speicherung</t>
        </is>
      </c>
      <c r="V208" s="2" t="inlineStr">
        <is>
          <t>Ταμείο Καινοτομίας του ΣΕΔΕ της ΕΕ|
Ταμείο Καινοτομίας για το Σύστημα Εμπορίας Δικαιωμάτων Εκπομπών της ΕΕ|
Tαμείο Kαινοτομίας</t>
        </is>
      </c>
      <c r="W208" s="2" t="inlineStr">
        <is>
          <t>3|
3|
3</t>
        </is>
      </c>
      <c r="X208" s="2" t="inlineStr">
        <is>
          <t xml:space="preserve">|
|
</t>
        </is>
      </c>
      <c r="Y208" t="inlineStr">
        <is>
          <t>ταμείο που δημιουργήθηκε κατά τη μεταρρύθμιση του 
&lt;i&gt;συστήματος εμπορίας δικαιωμάτων εκπομπής της ΕΕ&lt;/i&gt; [ &lt;a href="/entry/result/933374/all" id="ENTRY_TO_ENTRY_CONVERTER" target="_blank"&gt;IATE:933374&lt;/a&gt; ] για να υποστηρίξει καινοτομίες χαμηλών εκπομπών άνθρακα στους τομείς των ανανεώσιμων πηγών ενέργειας και σε έργα δέσμευσης και αποθήκευσης διοξειδίου του άνθρακα</t>
        </is>
      </c>
      <c r="Z208" s="2" t="inlineStr">
        <is>
          <t>EU ETS Innovation Fund|
Innovation Fund|
EU Emissions Trading System Innovation Fund</t>
        </is>
      </c>
      <c r="AA208" s="2" t="inlineStr">
        <is>
          <t>3|
3|
3</t>
        </is>
      </c>
      <c r="AB208" s="2" t="inlineStr">
        <is>
          <t xml:space="preserve">|
|
</t>
        </is>
      </c>
      <c r="AC208" t="inlineStr">
        <is>
          <t>fund created during the reform of the &lt;a href="https://iate.europa.eu/entry/result/933374/en" target="_blank"&gt;EU emissions trading system&lt;time datetime="16.3.2020"&gt; (16.3.2020)&lt;/time&gt;&lt;/a&gt; to support low-carbon innovation in renewables and carbon capture and storage projects</t>
        </is>
      </c>
      <c r="AD208" s="2" t="inlineStr">
        <is>
          <t>Fondo de Innovación del RCDE|
Fondo de Innovación del Régimen de Comercio de Derechos de Emisión de la UE|
Fondo de Innovación</t>
        </is>
      </c>
      <c r="AE208" s="2" t="inlineStr">
        <is>
          <t>3|
3|
3</t>
        </is>
      </c>
      <c r="AF208" s="2" t="inlineStr">
        <is>
          <t xml:space="preserve">|
|
</t>
        </is>
      </c>
      <c r="AG208" t="inlineStr">
        <is>
          <t>Fondo creado durante la reforma del régimen de comercio de derechos de emisión de la UE [&lt;a href="/entry/result/933374/all" id="ENTRY_TO_ENTRY_CONVERTER" target="_blank"&gt;IATE:933374&lt;/a&gt;] para proporcionar apoyo a la innovación hipocarbónica en fuentes de energía renovables y en proyectos de captura y almacenamiento de carbono.</t>
        </is>
      </c>
      <c r="AH208" s="2" t="inlineStr">
        <is>
          <t>innovatsioonifond|
ELi heitkogustega kauplemise süsteemi innovatsioonifond</t>
        </is>
      </c>
      <c r="AI208" s="2" t="inlineStr">
        <is>
          <t>3|
3</t>
        </is>
      </c>
      <c r="AJ208" s="2" t="inlineStr">
        <is>
          <t xml:space="preserve">|
</t>
        </is>
      </c>
      <c r="AK208" t="inlineStr">
        <is>
          <t>fond, mis loodi 
&lt;i&gt;ELi heitkogustega kauplemise süsteemi&lt;/i&gt; &lt;a href="/entry/result/933374/all" id="ENTRY_TO_ENTRY_CONVERTER" target="_blank"&gt;IATE:933374&lt;/a&gt; reformi ajal eesmärgiga toetada innovatsiooni vähese CO 
&lt;sub&gt;2&lt;/sub&gt;-heitega tehnoloogia ja protsesside valdkonnas seoses 
&lt;i&gt;taastuvate energiaallikatega&lt;/i&gt; &lt;a href="/entry/result/839833/all" id="ENTRY_TO_ENTRY_CONVERTER" target="_blank"&gt;IATE:839833&lt;/a&gt; ning 
&lt;i&gt; süsinikdioksiidi kogumise ja säilitamise&lt;/i&gt; &lt;a href="/entry/result/2230131/all" id="ENTRY_TO_ENTRY_CONVERTER" target="_blank"&gt;IATE:2230131&lt;/a&gt; projektidega</t>
        </is>
      </c>
      <c r="AL208" s="2" t="inlineStr">
        <is>
          <t>innovaatiorahasto|
EU:n päästökauppajärjestelmän innovaatiorahasto</t>
        </is>
      </c>
      <c r="AM208" s="2" t="inlineStr">
        <is>
          <t>3|
3</t>
        </is>
      </c>
      <c r="AN208" s="2" t="inlineStr">
        <is>
          <t xml:space="preserve">|
</t>
        </is>
      </c>
      <c r="AO208" t="inlineStr">
        <is>
          <t>Rahaston "tarkoituksena on tukea innovatiivisia teknologioita Pariisin sopimuksen tavoitteiden saavuttamiseksi ja EU:n globaalin kilpailukyvyn kasvattamiseksi."</t>
        </is>
      </c>
      <c r="AP208" s="2" t="inlineStr">
        <is>
          <t>Fonds pour l'innovation|
Fonds pour l’innovation du système d’échange de quotas d’émission de l’UE|
Fonds pour l'innovation du SEQE</t>
        </is>
      </c>
      <c r="AQ208" s="2" t="inlineStr">
        <is>
          <t>3|
3|
3</t>
        </is>
      </c>
      <c r="AR208" s="2" t="inlineStr">
        <is>
          <t xml:space="preserve">|
|
</t>
        </is>
      </c>
      <c r="AS208" t="inlineStr">
        <is>
          <t>fonds créé lors de la révision du &lt;a href="https://iate.europa.eu/entry/result/933374/fr" target="_blank"&gt;système d'échange de quotas d'émission de l'UE&lt;/a&gt; afin de soutenir l'innovation dans les énergies renouvelables à faibles émissions de carbone et des projets de captage et de stockage du CO&lt;sub&gt;2&lt;/sub&gt;</t>
        </is>
      </c>
      <c r="AT208" s="2" t="inlineStr">
        <is>
          <t>an Ciste don Nuálaíocht</t>
        </is>
      </c>
      <c r="AU208" s="2" t="inlineStr">
        <is>
          <t>3</t>
        </is>
      </c>
      <c r="AV208" s="2" t="inlineStr">
        <is>
          <t/>
        </is>
      </c>
      <c r="AW208" t="inlineStr">
        <is>
          <t/>
        </is>
      </c>
      <c r="AX208" s="2" t="inlineStr">
        <is>
          <t>Inovacijski fond|
Inovacijski fond za sustav EU-a za trgovanje emisijama</t>
        </is>
      </c>
      <c r="AY208" s="2" t="inlineStr">
        <is>
          <t>3|
3</t>
        </is>
      </c>
      <c r="AZ208" s="2" t="inlineStr">
        <is>
          <t xml:space="preserve">|
</t>
        </is>
      </c>
      <c r="BA208" t="inlineStr">
        <is>
          <t/>
        </is>
      </c>
      <c r="BB208" s="2" t="inlineStr">
        <is>
          <t>az uniós kibocsátáskereskedelmi rendszer innovációs alapja|
Innovációs Alap|
EU ETS Innovációs Alap</t>
        </is>
      </c>
      <c r="BC208" s="2" t="inlineStr">
        <is>
          <t>3|
3|
3</t>
        </is>
      </c>
      <c r="BD208" s="2" t="inlineStr">
        <is>
          <t xml:space="preserve">|
|
</t>
        </is>
      </c>
      <c r="BE208" t="inlineStr">
        <is>
          <t>az EU kibocsátáskereskedelmi rendszerének [ &lt;a href="/entry/result/933374/all" id="ENTRY_TO_ENTRY_CONVERTER" target="_blank"&gt;IATE:933374&lt;/a&gt; ] reformja keretében létrehozott alap, amely – a Modernizációs Alappal [ &lt;a href="/entry/result/3581435/all" id="ENTRY_TO_ENTRY_CONVERTER" target="_blank"&gt;IATE:3581435&lt;/a&gt; ] együtt – a karbonszegény gazdaságra való áttérést hivatott elősegíteni azáltal, hogy támogatja az erre irányuló innovációt</t>
        </is>
      </c>
      <c r="BF208" s="2" t="inlineStr">
        <is>
          <t>Fondo per l'innovazione|
Fondo per l'innovazione del sistema di scambio di quote di emissione dell'UE (UE ETS)</t>
        </is>
      </c>
      <c r="BG208" s="2" t="inlineStr">
        <is>
          <t>3|
3</t>
        </is>
      </c>
      <c r="BH208" s="2" t="inlineStr">
        <is>
          <t xml:space="preserve">|
</t>
        </is>
      </c>
      <c r="BI208" t="inlineStr">
        <is>
          <t>fondo istituito nel quadro della revisione del sistema di scambio di quote di emissione dell'UE [ &lt;a href="/entry/result/933374/all" id="ENTRY_TO_ENTRY_CONVERTER" target="_blank"&gt;IATE:933374&lt;/a&gt; ] per fornire un sostegno costante all'innovazione a basse emissioni di carbonio nei progetti in materia di energie rinnovabili e di cattura e stoccaggio del carbonio</t>
        </is>
      </c>
      <c r="BJ208" s="2" t="inlineStr">
        <is>
          <t>ES ATLPS inovacijų fondas|
inovacijų fondas</t>
        </is>
      </c>
      <c r="BK208" s="2" t="inlineStr">
        <is>
          <t>3|
3</t>
        </is>
      </c>
      <c r="BL208" s="2" t="inlineStr">
        <is>
          <t xml:space="preserve">|
</t>
        </is>
      </c>
      <c r="BM208" t="inlineStr">
        <is>
          <t>ES ATLPS ( &lt;a href="/entry/result/933374/all" id="ENTRY_TO_ENTRY_CONVERTER" target="_blank"&gt;IATE:933374&lt;/a&gt; ) reformos metu sukurtas fondas, skirtas mažo anglies dioksido kiekio inovacijoms ( &lt;a href="/entry/result/3562606/all" id="ENTRY_TO_ENTRY_CONVERTER" target="_blank"&gt;IATE:3562606&lt;/a&gt; ) į atsinaujinančiuosius energijos išteklius ( &lt;a href="/entry/result/839833/all" id="ENTRY_TO_ENTRY_CONVERTER" target="_blank"&gt;IATE:839833&lt;/a&gt; ) ir anglies dioksido surinkimo ir saugojimo ( &lt;a href="/entry/result/2230131/all" id="ENTRY_TO_ENTRY_CONVERTER" target="_blank"&gt;IATE:2230131&lt;/a&gt; ) projektams remti</t>
        </is>
      </c>
      <c r="BN208" s="2" t="inlineStr">
        <is>
          <t>ES ETS inovāciju fonds|
Inovāciju fonds</t>
        </is>
      </c>
      <c r="BO208" s="2" t="inlineStr">
        <is>
          <t>3|
3</t>
        </is>
      </c>
      <c r="BP208" s="2" t="inlineStr">
        <is>
          <t xml:space="preserve">|
</t>
        </is>
      </c>
      <c r="BQ208" t="inlineStr">
        <is>
          <t>fonds, kas izveidots ES ETS [ &lt;a href="/entry/result/933374/all" id="ENTRY_TO_ENTRY_CONVERTER" target="_blank"&gt;IATE:933374&lt;/a&gt; ] reformas laikā, kura mērķis ir atbalstīt pirmreizējus ieguldījumus atjaunojamos energoresursos, oglekļa dioksīda uztveršanu un uzglabāšanu un mazoglekļa emisiju inovācijas energoietilpīgās nozarēs</t>
        </is>
      </c>
      <c r="BR208" s="2" t="inlineStr">
        <is>
          <t>Fond għall-Innovazzjoni|
Fond għall-Innovazzjoni tal-EU ETS</t>
        </is>
      </c>
      <c r="BS208" s="2" t="inlineStr">
        <is>
          <t>3|
3</t>
        </is>
      </c>
      <c r="BT208" s="2" t="inlineStr">
        <is>
          <t xml:space="preserve">|
</t>
        </is>
      </c>
      <c r="BU208" t="inlineStr">
        <is>
          <t>fond maħluq waqt ir-riforma tal-EU ETS [ &lt;a href="/entry/result/933374/all" id="ENTRY_TO_ENTRY_CONVERTER" target="_blank"&gt;IATE:933374&lt;/a&gt; ] biex jagħti appoġġ għall-innovazzjoni b'livell baxx ta' emissjonijiet tal-karbonju fi proġetti fil-qasam tal-enerġija rinnovabbli u tal-ġbir u l-ħżin tal-karbonju</t>
        </is>
      </c>
      <c r="BV208" s="2" t="inlineStr">
        <is>
          <t>Innovatiefonds van het EU-emissiehandelssysteem|
Innovatiefonds van de EU-regeling voor de emissiehandel|
Innovatiefonds</t>
        </is>
      </c>
      <c r="BW208" s="2" t="inlineStr">
        <is>
          <t>3|
3|
3</t>
        </is>
      </c>
      <c r="BX208" s="2" t="inlineStr">
        <is>
          <t xml:space="preserve">|
|
</t>
        </is>
      </c>
      <c r="BY208" t="inlineStr">
        <is>
          <t>tijdens de hervorming van het emissiehandelssysteem van het EU gecreëerd fonds voor de ondersteuning van koolstofarme innovatie in hernieuwbare energiebronnen en voor koolstofafvang en -opslagprojecten</t>
        </is>
      </c>
      <c r="BZ208" s="2" t="inlineStr">
        <is>
          <t>fundusz innowacyjny unijnego systemu handlu uprawnieniami do emisji|
fundusz innowacyjny</t>
        </is>
      </c>
      <c r="CA208" s="2" t="inlineStr">
        <is>
          <t>3|
3</t>
        </is>
      </c>
      <c r="CB208" s="2" t="inlineStr">
        <is>
          <t xml:space="preserve">|
</t>
        </is>
      </c>
      <c r="CC208" t="inlineStr">
        <is>
          <t>fundusz utworzony w trakcie reformy&lt;a href="https://iate.europa.eu/entry/result/933374/pl" target="_blank"&gt; unijnego systemu handlu uprawnieniami do emisji&lt;/a&gt;mający na celu to wspieranie innowacyjnych technologii nisokemisyjnych w zakresie energii odnawialnej oraz projektow w zakresie wychwytywania i składowania dwutlenku węgla</t>
        </is>
      </c>
      <c r="CD208" s="2" t="inlineStr">
        <is>
          <t>Fundo de Inovação do Sistema de Comércio de Licenças de Emissão da UE|
Fundo de Inovação</t>
        </is>
      </c>
      <c r="CE208" s="2" t="inlineStr">
        <is>
          <t>3|
3</t>
        </is>
      </c>
      <c r="CF208" s="2" t="inlineStr">
        <is>
          <t xml:space="preserve">|
</t>
        </is>
      </c>
      <c r="CG208" t="inlineStr">
        <is>
          <t>Fundo destinado a apoiar a inovação em tecnologias e processos hipocarbónicos (incluindo a captura e utilização de carbono), os projetos que visem a captura e o armazenamento geológico de CO 
&lt;sub&gt;2&lt;/sub&gt;, e as tecnologias inovadoras no domínio das energias renováveis e do armazenamento de energia na União.</t>
        </is>
      </c>
      <c r="CH208" s="2" t="inlineStr">
        <is>
          <t>Fondul pentru inovare|
Fondul pentru inovare EU ETS</t>
        </is>
      </c>
      <c r="CI208" s="2" t="inlineStr">
        <is>
          <t>3|
3</t>
        </is>
      </c>
      <c r="CJ208" s="2" t="inlineStr">
        <is>
          <t xml:space="preserve">|
</t>
        </is>
      </c>
      <c r="CK208" t="inlineStr">
        <is>
          <t>fond instituit în cadrul reformei sistemului UE de comercializare a certificatelor de emisii în vederea sprijinirii inovării în domeniul energiei din surse regenerabile și în proiecte de captare și stocare de CO 
&lt;sub&gt;2&lt;/sub&gt;</t>
        </is>
      </c>
      <c r="CL208" s="2" t="inlineStr">
        <is>
          <t>Inovačný fond</t>
        </is>
      </c>
      <c r="CM208" s="2" t="inlineStr">
        <is>
          <t>3</t>
        </is>
      </c>
      <c r="CN208" s="2" t="inlineStr">
        <is>
          <t/>
        </is>
      </c>
      <c r="CO208" t="inlineStr">
        <is>
          <t>fond, z ktorého sa poskytuje podpora pre nízkouhlíkovú inováciu v oblasti energie z obnoviteľných zdrojov a projektov zachytávania a ukladania uhlíka</t>
        </is>
      </c>
      <c r="CP208" s="2" t="inlineStr">
        <is>
          <t>inovacijski sklad EU ETS|
inovacijski sklad sistema EU za trgovanje z emisijami|
sklad za inovacije</t>
        </is>
      </c>
      <c r="CQ208" s="2" t="inlineStr">
        <is>
          <t>2|
2|
3</t>
        </is>
      </c>
      <c r="CR208" s="2" t="inlineStr">
        <is>
          <t xml:space="preserve">|
|
</t>
        </is>
      </c>
      <c r="CS208" t="inlineStr">
        <is>
          <t/>
        </is>
      </c>
      <c r="CT208" s="2" t="inlineStr">
        <is>
          <t>innovationsfonden|
EU:s innovationsfond för utsläppshandelssystemet</t>
        </is>
      </c>
      <c r="CU208" s="2" t="inlineStr">
        <is>
          <t>3|
3</t>
        </is>
      </c>
      <c r="CV208" s="2" t="inlineStr">
        <is>
          <t xml:space="preserve">|
</t>
        </is>
      </c>
      <c r="CW208" t="inlineStr">
        <is>
          <t>fond som upprättats under reformen av EU:s utsläppshandelssystem [ &lt;a href="/entry/result/933374/all" id="ENTRY_TO_ENTRY_CONVERTER" target="_blank"&gt;IATE:933374&lt;/a&gt; ] och som ger stöd till innovation i tekniker och processer med låga koldioxidutsläpp samt innovativa tekniker för förnybar energi och energilagringstekniker</t>
        </is>
      </c>
    </row>
    <row r="209">
      <c r="A209" s="1" t="str">
        <f>HYPERLINK("https://iate.europa.eu/entry/result/3582126/all", "3582126")</f>
        <v>3582126</v>
      </c>
      <c r="B209" t="inlineStr">
        <is>
          <t>ENVIRONMENT</t>
        </is>
      </c>
      <c r="C209" t="inlineStr">
        <is>
          <t>ENVIRONMENT|environmental policy|climate change policy</t>
        </is>
      </c>
      <c r="D209" t="inlineStr">
        <is>
          <t>yes</t>
        </is>
      </c>
      <c r="E209" t="inlineStr">
        <is>
          <t/>
        </is>
      </c>
      <c r="F209" s="2" t="inlineStr">
        <is>
          <t>Европейски закон за климата</t>
        </is>
      </c>
      <c r="G209" s="2" t="inlineStr">
        <is>
          <t>3</t>
        </is>
      </c>
      <c r="H209" s="2" t="inlineStr">
        <is>
          <t/>
        </is>
      </c>
      <c r="I209" t="inlineStr">
        <is>
          <t/>
        </is>
      </c>
      <c r="J209" s="2" t="inlineStr">
        <is>
          <t>právní rámec pro klima|
evropský právní rámec pro klima|
nařízení, kterým se stanoví rámec pro dosažení klimatické neutrality|
nařízení o evropském právním rámci pro klima</t>
        </is>
      </c>
      <c r="K209" s="2" t="inlineStr">
        <is>
          <t>3|
3|
3|
3</t>
        </is>
      </c>
      <c r="L209" s="2" t="inlineStr">
        <is>
          <t xml:space="preserve">|
|
|
</t>
        </is>
      </c>
      <c r="M209" t="inlineStr">
        <is>
          <t>nařízení EU, které stanoví závazný cíl klimatické neutrality v Unii do roku 2050 a rovněž závazný cíl Unie dosáhnout čisté domácí snížení emisí skleníkových plynů do roku 2030</t>
        </is>
      </c>
      <c r="N209" s="2" t="inlineStr">
        <is>
          <t>europæisk klimalov|
forordningen om den europæiske klimalov|
klimalov|
europæisk klimalovgivning|
forordning (EU) 2021/1119 om fastlæggelse af rammerne for at opnå klimaneutralitet</t>
        </is>
      </c>
      <c r="O209" s="2" t="inlineStr">
        <is>
          <t>3|
2|
3|
2|
3</t>
        </is>
      </c>
      <c r="P209" s="2" t="inlineStr">
        <is>
          <t xml:space="preserve">|
|
|
|
</t>
        </is>
      </c>
      <c r="Q209" t="inlineStr">
        <is>
          <t>EU-forordning, der fastsætter et bindende mål om klimaneutralitet i Unionen senest i 2050 samt et bindende EU-mål om en intern nettoreduktion af drivhusgasemissioner for 2030</t>
        </is>
      </c>
      <c r="R209" s="2" t="inlineStr">
        <is>
          <t>Klimagesetz|
Verordnung über das Europäische Klimagesetz|
Europäisches Klimagesetz|
Verordnung zur Schaffung des Rahmens für die Verwirklichung der Klimaneutralität</t>
        </is>
      </c>
      <c r="S209" s="2" t="inlineStr">
        <is>
          <t>3|
3|
3|
3</t>
        </is>
      </c>
      <c r="T209" s="2" t="inlineStr">
        <is>
          <t xml:space="preserve">|
|
|
</t>
        </is>
      </c>
      <c r="U209" t="inlineStr">
        <is>
          <t/>
        </is>
      </c>
      <c r="V209" s="2" t="inlineStr">
        <is>
          <t>ευρωπαϊκό νομοθέτημα για το κλίμα|
νομοθέτημα για το κλίμα|
κανονισμός για τη θέσπιση πλαισίου με στόχο την επίτευξη κλιματικής ουδετερότητας</t>
        </is>
      </c>
      <c r="W209" s="2" t="inlineStr">
        <is>
          <t>4|
3|
3</t>
        </is>
      </c>
      <c r="X209" s="2" t="inlineStr">
        <is>
          <t xml:space="preserve">|
|
</t>
        </is>
      </c>
      <c r="Y209" t="inlineStr">
        <is>
          <t>κανονισμός της ΕΕ ο οποίος ορίζει δεσμευτικό στόχο για κλιματική ουδετερότητα στην Ένωση έως το 2050 και καθορίζει επίσης έναν δεσμευτικό ενωσιακό στόχο για καθαρή εγχώρια μείωση των εκπομπών αερίων του θερμοκηπίου έως το 2030</t>
        </is>
      </c>
      <c r="Z209" s="2" t="inlineStr">
        <is>
          <t>European Climate Law Regulation|
Regulation establishing the framework for achieving climate neutrality|
European Climate Law|
Climate Law|
EU Climate Law</t>
        </is>
      </c>
      <c r="AA209" s="2" t="inlineStr">
        <is>
          <t>3|
4|
3|
3|
1</t>
        </is>
      </c>
      <c r="AB209" s="2" t="inlineStr">
        <is>
          <t xml:space="preserve">|
|
|
|
</t>
        </is>
      </c>
      <c r="AC209" t="inlineStr">
        <is>
          <t>EU Regulation which sets out a binding objective of climate neutrality in the Union by 2050 and also a binding Union target of a net domestic reduction in greenhouse gas emissions for 2030</t>
        </is>
      </c>
      <c r="AD209" s="2" t="inlineStr">
        <is>
          <t>Legislación Europea sobre el Clima|
Reglamento por el que se establece el marco para lograr la neutralidad climática|
Ley Europea del Clima</t>
        </is>
      </c>
      <c r="AE209" s="2" t="inlineStr">
        <is>
          <t>4|
4|
2</t>
        </is>
      </c>
      <c r="AF209" s="2" t="inlineStr">
        <is>
          <t xml:space="preserve">|
|
</t>
        </is>
      </c>
      <c r="AG209" t="inlineStr">
        <is>
          <t>Acto legislativo que consagrará en una
norma el objetivo de neutralidad climática de la Unión Europea para 2050.</t>
        </is>
      </c>
      <c r="AH209" s="2" t="inlineStr">
        <is>
          <t>Euroopa kliimamäärus</t>
        </is>
      </c>
      <c r="AI209" s="2" t="inlineStr">
        <is>
          <t>3</t>
        </is>
      </c>
      <c r="AJ209" s="2" t="inlineStr">
        <is>
          <t/>
        </is>
      </c>
      <c r="AK209" t="inlineStr">
        <is>
          <t/>
        </is>
      </c>
      <c r="AL209" s="2" t="inlineStr">
        <is>
          <t>eurooppalaista ilmastolakia koskeva asetus|
ilmastolaki|
eurooppalainen ilmastolaki|
asetus puitteiden vahvistamisesta ilmastoneutraaliuden saavuttamiseksi</t>
        </is>
      </c>
      <c r="AM209" s="2" t="inlineStr">
        <is>
          <t>3|
3|
3|
3</t>
        </is>
      </c>
      <c r="AN209" s="2" t="inlineStr">
        <is>
          <t xml:space="preserve">|
|
|
</t>
        </is>
      </c>
      <c r="AO209" t="inlineStr">
        <is>
          <t/>
        </is>
      </c>
      <c r="AP209" s="2" t="inlineStr">
        <is>
          <t>loi européenne sur le climat|
loi sur le climat|
loi climat</t>
        </is>
      </c>
      <c r="AQ209" s="2" t="inlineStr">
        <is>
          <t>4|
4|
3</t>
        </is>
      </c>
      <c r="AR209" s="2" t="inlineStr">
        <is>
          <t xml:space="preserve">|
|
</t>
        </is>
      </c>
      <c r="AS209" t="inlineStr">
        <is>
          <t>acte législatif de l'Union européenne qui consacre l’objectif de neutralité climatique de l'UE à l’horizon 2050</t>
        </is>
      </c>
      <c r="AT209" s="2" t="inlineStr">
        <is>
          <t>an Dlí Aeráide Eorpach|
Rialachán lena mbunaítear an creat chun aeráidneodracht a bhaint amach</t>
        </is>
      </c>
      <c r="AU209" s="2" t="inlineStr">
        <is>
          <t>3|
3</t>
        </is>
      </c>
      <c r="AV209" s="2" t="inlineStr">
        <is>
          <t xml:space="preserve">|
</t>
        </is>
      </c>
      <c r="AW209" t="inlineStr">
        <is>
          <t/>
        </is>
      </c>
      <c r="AX209" s="2" t="inlineStr">
        <is>
          <t>Europski zakon o klimi</t>
        </is>
      </c>
      <c r="AY209" s="2" t="inlineStr">
        <is>
          <t>3</t>
        </is>
      </c>
      <c r="AZ209" s="2" t="inlineStr">
        <is>
          <t/>
        </is>
      </c>
      <c r="BA209" t="inlineStr">
        <is>
          <t>predloženi akt kojim će se cilj o postizanju klimatske neutralnosti do 2050. uključiti u zakonodavstvo</t>
        </is>
      </c>
      <c r="BB209" s="2" t="inlineStr">
        <is>
          <t>klímarendelet|
európai klímarendelet</t>
        </is>
      </c>
      <c r="BC209" s="2" t="inlineStr">
        <is>
          <t>3|
3</t>
        </is>
      </c>
      <c r="BD209" s="2" t="inlineStr">
        <is>
          <t xml:space="preserve">|
</t>
        </is>
      </c>
      <c r="BE209" t="inlineStr">
        <is>
          <t>a 2050-ig megvalósítandó klímasemlegességi célt tartalmazó, tervezett jogszabály</t>
        </is>
      </c>
      <c r="BF209" s="2" t="inlineStr">
        <is>
          <t>normativa europea sul clima</t>
        </is>
      </c>
      <c r="BG209" s="2" t="inlineStr">
        <is>
          <t>3</t>
        </is>
      </c>
      <c r="BH209" s="2" t="inlineStr">
        <is>
          <t>preferred</t>
        </is>
      </c>
      <c r="BI209" t="inlineStr">
        <is>
          <t>atto che sancisce per legge l’obiettivo di raggiungere la neutralità climatica entro il 2050</t>
        </is>
      </c>
      <c r="BJ209" s="2" t="inlineStr">
        <is>
          <t>Europos klimato teisės aktas|
Klimato teisės aktas|
Reglamentas, kuriuo nustatoma poveikio klimatui neutralumo pasiekimo sistema</t>
        </is>
      </c>
      <c r="BK209" s="2" t="inlineStr">
        <is>
          <t>3|
3|
3</t>
        </is>
      </c>
      <c r="BL209" s="2" t="inlineStr">
        <is>
          <t xml:space="preserve">|
|
</t>
        </is>
      </c>
      <c r="BM209" t="inlineStr">
        <is>
          <t/>
        </is>
      </c>
      <c r="BN209" s="2" t="inlineStr">
        <is>
          <t>Klimata akts|
Eiropas Klimata akts</t>
        </is>
      </c>
      <c r="BO209" s="2" t="inlineStr">
        <is>
          <t>3|
3</t>
        </is>
      </c>
      <c r="BP209" s="2" t="inlineStr">
        <is>
          <t xml:space="preserve">|
</t>
        </is>
      </c>
      <c r="BQ209" t="inlineStr">
        <is>
          <t>ES regula, kurā izklāstīts saistošs mērķis līdz
2050. gadam panākt Savienībā klimatneitralitāti un arī saistošs
Savienības mērķrādītājs 2030. gadam siltumnīcefekta gāzu emisijas apjoma
samazināšanai Savienībā</t>
        </is>
      </c>
      <c r="BR209" s="2" t="inlineStr">
        <is>
          <t>Liġi Ewropea dwar il-Klima|
Regolament dwar il-Liġi Ewropea dwar il-Klima|
Regolament li jistabbilixxi l-qafas biex tinkiseb in-newtralità klimatika|
Liġi dwar il-Klima</t>
        </is>
      </c>
      <c r="BS209" s="2" t="inlineStr">
        <is>
          <t>3|
3|
3|
3</t>
        </is>
      </c>
      <c r="BT209" s="2" t="inlineStr">
        <is>
          <t xml:space="preserve">|
|
|
</t>
        </is>
      </c>
      <c r="BU209" t="inlineStr">
        <is>
          <t>l-ewwel att leġiżlattiv Ewropew ippjanat bit-tir li jnaqqax fil-liġi l-mira tan-newtralità klimatika tal-2050</t>
        </is>
      </c>
      <c r="BV209" s="2" t="inlineStr">
        <is>
          <t>Europese klimaatwet|
verordening tot vaststelling van een kader voor de totstandbrenging van klimaatneutraliteit|
verordening betreffende een Europese klimaatwet|
klimaatwet</t>
        </is>
      </c>
      <c r="BW209" s="2" t="inlineStr">
        <is>
          <t>3|
3|
2|
3</t>
        </is>
      </c>
      <c r="BX209" s="2" t="inlineStr">
        <is>
          <t xml:space="preserve">|
|
|
</t>
        </is>
      </c>
      <c r="BY209" t="inlineStr">
        <is>
          <t>Europese verordening waarin wordt vastgelegd dat ernaar moet worden gestreefd Europa tegen 2050 klimaatneutraal te maken en die een bindende klimaatdoelstelling op Unieniveau voor de nettoreductie van broeikasgasemissies in de Unie voor 2030 bevat</t>
        </is>
      </c>
      <c r="BZ209" s="2" t="inlineStr">
        <is>
          <t>prawo o klimacie|
rozporządzenie ustanawiające ramy na potrzeby osiągnięcia neutralności klimatycznej|
Europejskie prawo o klimacie|
rozporządzenie w sprawie europejskiego prawa o klimacie</t>
        </is>
      </c>
      <c r="CA209" s="2" t="inlineStr">
        <is>
          <t>3|
3|
3|
3</t>
        </is>
      </c>
      <c r="CB209" s="2" t="inlineStr">
        <is>
          <t xml:space="preserve">|
|
|
</t>
        </is>
      </c>
      <c r="CC209" t="inlineStr">
        <is>
          <t>planowany akt prawny, który ma nadać prawny wymiar celowi neutralności klimatycznej do 2050 r.</t>
        </is>
      </c>
      <c r="CD209" s="2" t="inlineStr">
        <is>
          <t>Lei Europeia em matéria de Clima|
Regulamento que cria o regime para alcançar a neutralidade climática</t>
        </is>
      </c>
      <c r="CE209" s="2" t="inlineStr">
        <is>
          <t>3|
3</t>
        </is>
      </c>
      <c r="CF209" s="2" t="inlineStr">
        <is>
          <t xml:space="preserve">preferred|
</t>
        </is>
      </c>
      <c r="CG209" t="inlineStr">
        <is>
          <t>Regulamento da UE que cria um regime para a redução das emissões antropogénicas de gases com efeito de estufa (GEE) e para o aumento das remoções por sumidouros e que define:&lt;br&gt;- um objetivo vinculativo de neutralidade climática na União até 2050 e&lt;br&gt;- uma meta climática vinculativa da União de redução interna líquida das emissões antropogénicas de GEE para 2030 de, pelo menos, 55% em relação aos níveis de 1990.</t>
        </is>
      </c>
      <c r="CH209" t="inlineStr">
        <is>
          <t/>
        </is>
      </c>
      <c r="CI209" t="inlineStr">
        <is>
          <t/>
        </is>
      </c>
      <c r="CJ209" t="inlineStr">
        <is>
          <t/>
        </is>
      </c>
      <c r="CK209" t="inlineStr">
        <is>
          <t/>
        </is>
      </c>
      <c r="CL209" s="2" t="inlineStr">
        <is>
          <t>právny predpis v oblasti klímy|
nariadenie, ktorým sa stanovuje rámec na dosiahnutie klimatickej neutrality|
európsky klimatický predpis|
európsky právny predpis v oblasti klímy</t>
        </is>
      </c>
      <c r="CM209" s="2" t="inlineStr">
        <is>
          <t>3|
3|
3|
3</t>
        </is>
      </c>
      <c r="CN209" s="2" t="inlineStr">
        <is>
          <t>|
|
|
preferred</t>
        </is>
      </c>
      <c r="CO209" t="inlineStr">
        <is>
          <t>právny predpis, v ktorom sa stanovuje cieľ dosiahnuť klimatickú neutralitu do roku 2050</t>
        </is>
      </c>
      <c r="CP209" s="2" t="inlineStr">
        <is>
          <t>evropska podnebna pravila|
uredba o evropskih podnebnih pravilih|
uredba o vzpostavitvi okvira za doseganje podnebne nevtralnosti|
podnebna pravila</t>
        </is>
      </c>
      <c r="CQ209" s="2" t="inlineStr">
        <is>
          <t>3|
3|
3|
3</t>
        </is>
      </c>
      <c r="CR209" s="2" t="inlineStr">
        <is>
          <t xml:space="preserve">|
|
|
</t>
        </is>
      </c>
      <c r="CS209" t="inlineStr">
        <is>
          <t>uredba EU, ki določa zavezujoč cilj podnebne nevtralnosti v Uniji do leta 2050 in zavezujoč cilj Unije glede domačega neto zmanjšanja emisij toplogrednih plinov do leta 2030</t>
        </is>
      </c>
      <c r="CT209" s="2" t="inlineStr">
        <is>
          <t>förordning om inrättande av en ram för att uppnå klimatneutralitet|
europeisk klimatlag</t>
        </is>
      </c>
      <c r="CU209" s="2" t="inlineStr">
        <is>
          <t>3|
3</t>
        </is>
      </c>
      <c r="CV209" s="2" t="inlineStr">
        <is>
          <t xml:space="preserve">|
</t>
        </is>
      </c>
      <c r="CW209" t="inlineStr">
        <is>
          <t/>
        </is>
      </c>
    </row>
    <row r="210">
      <c r="A210" s="1" t="str">
        <f>HYPERLINK("https://iate.europa.eu/entry/result/799569/all", "799569")</f>
        <v>799569</v>
      </c>
      <c r="B210" t="inlineStr">
        <is>
          <t>ENERGY</t>
        </is>
      </c>
      <c r="C210" t="inlineStr">
        <is>
          <t>ENERGY;ENERGY|oil industry</t>
        </is>
      </c>
      <c r="D210" t="inlineStr">
        <is>
          <t>yes</t>
        </is>
      </c>
      <c r="E210" t="inlineStr">
        <is>
          <t/>
        </is>
      </c>
      <c r="F210" s="2" t="inlineStr">
        <is>
          <t>EOR|
ускорен добив на петрол</t>
        </is>
      </c>
      <c r="G210" s="2" t="inlineStr">
        <is>
          <t>3|
3</t>
        </is>
      </c>
      <c r="H210" s="2" t="inlineStr">
        <is>
          <t xml:space="preserve">|
</t>
        </is>
      </c>
      <c r="I210" t="inlineStr">
        <is>
          <t>технологии, с чиято помощ може да се увеличи количеството петрол, което може да се добие от дадено петролно находище</t>
        </is>
      </c>
      <c r="J210" s="2" t="inlineStr">
        <is>
          <t>zdokonalená těžba ropy|
terciární těžba ropy</t>
        </is>
      </c>
      <c r="K210" s="2" t="inlineStr">
        <is>
          <t>2|
3</t>
        </is>
      </c>
      <c r="L210" s="2" t="inlineStr">
        <is>
          <t>|
preferred</t>
        </is>
      </c>
      <c r="M210" t="inlineStr">
        <is>
          <t>metoda dovolující zvýšit výtěžnost ložisek ropy; spočívá zpravidla v injekci plynů (např. CO&lt;sub&gt;2&lt;/sub&gt;) do ložiska, kde expanduje a tlačí ropu do vrtu</t>
        </is>
      </c>
      <c r="N210" s="2" t="inlineStr">
        <is>
          <t>forbedret olieindvinding|
forøget olieindvinding|
EOR</t>
        </is>
      </c>
      <c r="O210" s="2" t="inlineStr">
        <is>
          <t>4|
4|
4</t>
        </is>
      </c>
      <c r="P210" s="2" t="inlineStr">
        <is>
          <t xml:space="preserve">|
|
</t>
        </is>
      </c>
      <c r="Q210" t="inlineStr">
        <is>
          <t>fællesbetegnelse for en række olieudvindingsteknikker, som øger den mængde olie, der kan udvindes af et oliefelt</t>
        </is>
      </c>
      <c r="R210" s="2" t="inlineStr">
        <is>
          <t>verbesserte Ölfördermethoden|
verbesserte Ölgewinnung|
tertiäre Erdölförderung</t>
        </is>
      </c>
      <c r="S210" s="2" t="inlineStr">
        <is>
          <t>2|
2|
2</t>
        </is>
      </c>
      <c r="T210" s="2" t="inlineStr">
        <is>
          <t xml:space="preserve">|
|
</t>
        </is>
      </c>
      <c r="U210" t="inlineStr">
        <is>
          <t>Techniken, die eine erhöhte Ausbeute bei der Ölförderung ermöglichen</t>
        </is>
      </c>
      <c r="V210" s="2" t="inlineStr">
        <is>
          <t>βελτιωμένη ανάκτηση πετρελαίου</t>
        </is>
      </c>
      <c r="W210" s="2" t="inlineStr">
        <is>
          <t>3</t>
        </is>
      </c>
      <c r="X210" s="2" t="inlineStr">
        <is>
          <t/>
        </is>
      </c>
      <c r="Y210" t="inlineStr">
        <is>
          <t/>
        </is>
      </c>
      <c r="Z210" s="2" t="inlineStr">
        <is>
          <t>enhanced oil recovery|
EOR|
improved oil recovery</t>
        </is>
      </c>
      <c r="AA210" s="2" t="inlineStr">
        <is>
          <t>3|
3|
3</t>
        </is>
      </c>
      <c r="AB210" s="2" t="inlineStr">
        <is>
          <t xml:space="preserve">|
|
</t>
        </is>
      </c>
      <c r="AC210" t="inlineStr">
        <is>
          <t>techniques increasing the amount of oil which can be recovered from an oil field</t>
        </is>
      </c>
      <c r="AD210" s="2" t="inlineStr">
        <is>
          <t>recuperación asistida de petróleo|
RMP|
recuperación mejorada de petróleo</t>
        </is>
      </c>
      <c r="AE210" s="2" t="inlineStr">
        <is>
          <t>3|
3|
3</t>
        </is>
      </c>
      <c r="AF210" s="2" t="inlineStr">
        <is>
          <t xml:space="preserve">|
|
</t>
        </is>
      </c>
      <c r="AG210" t="inlineStr">
        <is>
          <t>Técnica destinada a aumentar la cantidad de petróleo extraído de un yacimiento y consistente, en general, en inyectar en este un fluido que sirve para transportar el crudo o para barrerlo desde el yacimiento a los pozos de producción.</t>
        </is>
      </c>
      <c r="AH210" s="2" t="inlineStr">
        <is>
          <t>fossiilkütuste taaskasutamise suurendamine</t>
        </is>
      </c>
      <c r="AI210" s="2" t="inlineStr">
        <is>
          <t>2</t>
        </is>
      </c>
      <c r="AJ210" s="2" t="inlineStr">
        <is>
          <t/>
        </is>
      </c>
      <c r="AK210" t="inlineStr">
        <is>
          <t>tehnoloogiad, mille abil suurendatakse naftamaardlast kätte saadava nafta kogust</t>
        </is>
      </c>
      <c r="AL210" s="2" t="inlineStr">
        <is>
          <t>öljyn talteenoton tehostaminen|
tehostettu öljyntuotanto</t>
        </is>
      </c>
      <c r="AM210" s="2" t="inlineStr">
        <is>
          <t>3|
3</t>
        </is>
      </c>
      <c r="AN210" s="2" t="inlineStr">
        <is>
          <t xml:space="preserve">|
</t>
        </is>
      </c>
      <c r="AO210" t="inlineStr">
        <is>
          <t>öljykenttien käytön jatkaminen tai tehostaminen injektoimalla öljyvarastoon kaasua, nestettä, lämpöä tai mikrobeja</t>
        </is>
      </c>
      <c r="AP210" s="2" t="inlineStr">
        <is>
          <t>RAP|
récupération assistée du pétrole</t>
        </is>
      </c>
      <c r="AQ210" s="2" t="inlineStr">
        <is>
          <t>3|
3</t>
        </is>
      </c>
      <c r="AR210" s="2" t="inlineStr">
        <is>
          <t xml:space="preserve">|
</t>
        </is>
      </c>
      <c r="AS210" t="inlineStr">
        <is>
          <t>ensemble des techniques destinées à accroître la quantité d'hydrocarbures extraits d'un gisement</t>
        </is>
      </c>
      <c r="AT210" s="2" t="inlineStr">
        <is>
          <t>gnóthú ola faoi spreagadh</t>
        </is>
      </c>
      <c r="AU210" s="2" t="inlineStr">
        <is>
          <t>3</t>
        </is>
      </c>
      <c r="AV210" s="2" t="inlineStr">
        <is>
          <t/>
        </is>
      </c>
      <c r="AW210" t="inlineStr">
        <is>
          <t/>
        </is>
      </c>
      <c r="AX210" s="2" t="inlineStr">
        <is>
          <t>EOR|
povećanje iscrpka nafte</t>
        </is>
      </c>
      <c r="AY210" s="2" t="inlineStr">
        <is>
          <t>2|
2</t>
        </is>
      </c>
      <c r="AZ210" s="2" t="inlineStr">
        <is>
          <t xml:space="preserve">|
</t>
        </is>
      </c>
      <c r="BA210" t="inlineStr">
        <is>
          <t>Treća faza u proizvodnji ugljikovodika tijekom koje se koriste sofisticirane tehnike koje mijenjaju prvotna svojstva nafte. Njezina je svrha vraćanje slojnog tlaka te poboljšanje istiskivanja nafte ili protoka fluida u ležištu.</t>
        </is>
      </c>
      <c r="BB210" s="2" t="inlineStr">
        <is>
          <t>EOR|
növelt hatékonyságú kőolaj-kitermelés</t>
        </is>
      </c>
      <c r="BC210" s="2" t="inlineStr">
        <is>
          <t>3|
3</t>
        </is>
      </c>
      <c r="BD210" s="2" t="inlineStr">
        <is>
          <t xml:space="preserve">|
</t>
        </is>
      </c>
      <c r="BE210" t="inlineStr">
        <is>
          <t>a&lt;i&gt; növelt hatékonyságú szénhidrogén-kitermelés&lt;/i&gt; [ &lt;a href="/entry/result/1220606/all" id="ENTRY_TO_ENTRY_CONVERTER" target="_blank"&gt;IATE:1220606&lt;/a&gt; ] egyik típusa</t>
        </is>
      </c>
      <c r="BF210" s="2" t="inlineStr">
        <is>
          <t>recupero assistito del petrolio|
EOR</t>
        </is>
      </c>
      <c r="BG210" s="2" t="inlineStr">
        <is>
          <t>3|
3</t>
        </is>
      </c>
      <c r="BH210" s="2" t="inlineStr">
        <is>
          <t xml:space="preserve">|
</t>
        </is>
      </c>
      <c r="BI210" t="inlineStr">
        <is>
          <t>Tecnica estrattiva che, mediante iniezione di CO2 (o altri gas o liquidi) nei giacimenti, permette di recuperare dal sottosuolo quantitativi maggiori di petrolio. Alla fine del processo la CO2 rimane intrappolata all'interno del corpo geologico. Si ottiene così un doppio risultato: maggiore efficienza del recupero del petrolio e smaltimento sicuro di CO2.</t>
        </is>
      </c>
      <c r="BJ210" s="2" t="inlineStr">
        <is>
          <t>veiksmingesnė naftos gavyba</t>
        </is>
      </c>
      <c r="BK210" s="2" t="inlineStr">
        <is>
          <t>2</t>
        </is>
      </c>
      <c r="BL210" s="2" t="inlineStr">
        <is>
          <t/>
        </is>
      </c>
      <c r="BM210" t="inlineStr">
        <is>
          <t>metodai efektyvesnei naftos gavybai užtikrinti</t>
        </is>
      </c>
      <c r="BN210" s="2" t="inlineStr">
        <is>
          <t>&lt;i&gt;EOR&lt;/i&gt;|
efektīvāka naftas ieguve</t>
        </is>
      </c>
      <c r="BO210" s="2" t="inlineStr">
        <is>
          <t>2|
2</t>
        </is>
      </c>
      <c r="BP210" s="2" t="inlineStr">
        <is>
          <t xml:space="preserve">|
</t>
        </is>
      </c>
      <c r="BQ210" t="inlineStr">
        <is>
          <t>metodes, ar kuru palīdzību palielina naftas atradnēs iegūtās naftas daudzumu</t>
        </is>
      </c>
      <c r="BR210" s="2" t="inlineStr">
        <is>
          <t>EOR|
irkupru assistit taż-żejt</t>
        </is>
      </c>
      <c r="BS210" s="2" t="inlineStr">
        <is>
          <t>3|
3</t>
        </is>
      </c>
      <c r="BT210" s="2" t="inlineStr">
        <is>
          <t xml:space="preserve">|
</t>
        </is>
      </c>
      <c r="BU210" t="inlineStr">
        <is>
          <t>l-użu ta' diossidu tal-karbonju li jiġi injettat fi bjar taż-żejt biex jgħin jipproduċi t-tielet fażi tal-estrazzjoni taż-żejt</t>
        </is>
      </c>
      <c r="BV210" s="2" t="inlineStr">
        <is>
          <t>verbeterde oliewinning|
EOR</t>
        </is>
      </c>
      <c r="BW210" s="2" t="inlineStr">
        <is>
          <t>3|
3</t>
        </is>
      </c>
      <c r="BX210" s="2" t="inlineStr">
        <is>
          <t xml:space="preserve">|
</t>
        </is>
      </c>
      <c r="BY210" t="inlineStr">
        <is>
          <t>proces waarbij onder meer afgevangen CO&lt;sub&gt;2&lt;/sub&gt; in olievelden wordt gepompt om door drukverhoging in het veld de oliewinning te vergemakkelijken</t>
        </is>
      </c>
      <c r="BZ210" s="2" t="inlineStr">
        <is>
          <t>intensyfikacja wydobycia ropy naftowej</t>
        </is>
      </c>
      <c r="CA210" s="2" t="inlineStr">
        <is>
          <t>3</t>
        </is>
      </c>
      <c r="CB210" s="2" t="inlineStr">
        <is>
          <t/>
        </is>
      </c>
      <c r="CC210" t="inlineStr">
        <is>
          <t>metody wydobycia ropy naftowej umożliwiające uzyskanie większej ilości produktu niż przy metodach tradycyjnych. Za pomocą samoczynnego wydobycia z wykorzystaniem energii złożowej można wydobyć ze złoża tylko 10-15% zasobów ropy naftowej. Aby uzyskać większe wydobycie surowca, stosuje się wydobycie wspomagane i wtórne metody wydobycia.</t>
        </is>
      </c>
      <c r="CD210" s="2" t="inlineStr">
        <is>
          <t>recuperação avançada de petróleo</t>
        </is>
      </c>
      <c r="CE210" s="2" t="inlineStr">
        <is>
          <t>3</t>
        </is>
      </c>
      <c r="CF210" s="2" t="inlineStr">
        <is>
          <t/>
        </is>
      </c>
      <c r="CG210" t="inlineStr">
        <is>
          <t>Injeção de materiais estranhos aos presentes nos reservatórios de petróleo com o objetivo de extrair mais petróleo e aumentar assim a produtividade dos reservatórios.</t>
        </is>
      </c>
      <c r="CH210" s="2" t="inlineStr">
        <is>
          <t>recuperare secundară a petrolului|
EOR</t>
        </is>
      </c>
      <c r="CI210" s="2" t="inlineStr">
        <is>
          <t>3|
3</t>
        </is>
      </c>
      <c r="CJ210" s="2" t="inlineStr">
        <is>
          <t xml:space="preserve">|
</t>
        </is>
      </c>
      <c r="CK210" t="inlineStr">
        <is>
          <t>Recuperarea petrolului prin alte mijloace în afară de cele naturale, cum ar fi prin injecții de fluide</t>
        </is>
      </c>
      <c r="CL210" s="2" t="inlineStr">
        <is>
          <t>zvýšenie výťažnosti ropy</t>
        </is>
      </c>
      <c r="CM210" s="2" t="inlineStr">
        <is>
          <t>3</t>
        </is>
      </c>
      <c r="CN210" s="2" t="inlineStr">
        <is>
          <t/>
        </is>
      </c>
      <c r="CO210" t="inlineStr">
        <is>
          <t>techniky (termálne
techniky, vstrekovanie plynov a pridávanie chemických látok), ktorými sa menia
pôvodné vlastnosti ropy, vďaka čomu sa zvyšuje množstvo ropy vyťažiteľné z
ložiska</t>
        </is>
      </c>
      <c r="CP210" s="2" t="inlineStr">
        <is>
          <t>temeljitejše izkoriščanje naftnih nahajališč|
izboljšano pridobivanje nafte|
popolnejše črpanje nafte</t>
        </is>
      </c>
      <c r="CQ210" s="2" t="inlineStr">
        <is>
          <t>2|
2|
2</t>
        </is>
      </c>
      <c r="CR210" s="2" t="inlineStr">
        <is>
          <t xml:space="preserve">|
|
</t>
        </is>
      </c>
      <c r="CS210" t="inlineStr">
        <is>
          <t>načini črpanja nafte, ki povečajo izdatnost naftnih ležišč</t>
        </is>
      </c>
      <c r="CT210" s="2" t="inlineStr">
        <is>
          <t>ökad oljeåtervinning|
EOR</t>
        </is>
      </c>
      <c r="CU210" s="2" t="inlineStr">
        <is>
          <t>3|
2</t>
        </is>
      </c>
      <c r="CV210" s="2" t="inlineStr">
        <is>
          <t xml:space="preserve">|
</t>
        </is>
      </c>
      <c r="CW210" t="inlineStr">
        <is>
          <t/>
        </is>
      </c>
    </row>
    <row r="211">
      <c r="A211" s="1" t="str">
        <f>HYPERLINK("https://iate.europa.eu/entry/result/3541436/all", "3541436")</f>
        <v>3541436</v>
      </c>
      <c r="B211" t="inlineStr">
        <is>
          <t>INDUSTRY;ENVIRONMENT</t>
        </is>
      </c>
      <c r="C211" t="inlineStr">
        <is>
          <t>INDUSTRY|chemistry|chemical industry|raw chemical industry|plastics industry|plastics;ENVIRONMENT|environmental policy|waste management</t>
        </is>
      </c>
      <c r="D211" t="inlineStr">
        <is>
          <t>yes</t>
        </is>
      </c>
      <c r="E211" t="inlineStr">
        <is>
          <t/>
        </is>
      </c>
      <c r="F211" s="2" t="inlineStr">
        <is>
          <t>пластмаса от естествени полимери|
пластмаса от биомаса</t>
        </is>
      </c>
      <c r="G211" s="2" t="inlineStr">
        <is>
          <t>2|
2</t>
        </is>
      </c>
      <c r="H211" s="2" t="inlineStr">
        <is>
          <t xml:space="preserve">|
</t>
        </is>
      </c>
      <c r="I211" t="inlineStr">
        <is>
          <t/>
        </is>
      </c>
      <c r="J211" s="2" t="inlineStr">
        <is>
          <t>plast z biologického materiálu</t>
        </is>
      </c>
      <c r="K211" s="2" t="inlineStr">
        <is>
          <t>2</t>
        </is>
      </c>
      <c r="L211" s="2" t="inlineStr">
        <is>
          <t/>
        </is>
      </c>
      <c r="M211" t="inlineStr">
        <is>
          <t>plast, jehož základní jednotky jsou zcela nebo částečně z biomasy</t>
        </is>
      </c>
      <c r="N211" s="2" t="inlineStr">
        <is>
          <t>bioplast</t>
        </is>
      </c>
      <c r="O211" s="2" t="inlineStr">
        <is>
          <t>3</t>
        </is>
      </c>
      <c r="P211" s="2" t="inlineStr">
        <is>
          <t/>
        </is>
      </c>
      <c r="Q211" t="inlineStr">
        <is>
          <t>plast fremstillet af biomasse, f.eks. sukkerroer, majs og halm</t>
        </is>
      </c>
      <c r="R211" s="2" t="inlineStr">
        <is>
          <t>biobasierter Kunststoff</t>
        </is>
      </c>
      <c r="S211" s="2" t="inlineStr">
        <is>
          <t>3</t>
        </is>
      </c>
      <c r="T211" s="2" t="inlineStr">
        <is>
          <t/>
        </is>
      </c>
      <c r="U211" t="inlineStr">
        <is>
          <t>Kunststoff, der auf Basis nachwachsender Rohstoffe erzeugt wird</t>
        </is>
      </c>
      <c r="V211" s="2" t="inlineStr">
        <is>
          <t>πλαστική ύλη βιολογικής προέλευσης|
πλαστικό βιολογικής προέλευσης</t>
        </is>
      </c>
      <c r="W211" s="2" t="inlineStr">
        <is>
          <t>3|
3</t>
        </is>
      </c>
      <c r="X211" s="2" t="inlineStr">
        <is>
          <t xml:space="preserve">|
</t>
        </is>
      </c>
      <c r="Y211" t="inlineStr">
        <is>
          <t>πλαστικό που έχει παραχθεί από βιολογικές πηγές</t>
        </is>
      </c>
      <c r="Z211" s="2" t="inlineStr">
        <is>
          <t>bio-based bioplastic|
biobased plastic|
bio-based plastic|
biobased plastic material</t>
        </is>
      </c>
      <c r="AA211" s="2" t="inlineStr">
        <is>
          <t>1|
3|
1|
3</t>
        </is>
      </c>
      <c r="AB211" s="2" t="inlineStr">
        <is>
          <t xml:space="preserve">|
|
|
</t>
        </is>
      </c>
      <c r="AC211" t="inlineStr">
        <is>
          <t>plastic made wholly or partially from renewable biological resources</t>
        </is>
      </c>
      <c r="AD211" s="2" t="inlineStr">
        <is>
          <t>plástico biobasado</t>
        </is>
      </c>
      <c r="AE211" s="2" t="inlineStr">
        <is>
          <t>3</t>
        </is>
      </c>
      <c r="AF211" s="2" t="inlineStr">
        <is>
          <t/>
        </is>
      </c>
      <c r="AG211" t="inlineStr">
        <is>
          <t>Plástico fabricado en su totalidad o en parte a partir de recursos biológicos renovables, normalmente productos agrícolas y puede ser biodegradable o no.</t>
        </is>
      </c>
      <c r="AH211" s="2" t="inlineStr">
        <is>
          <t>biopõhine plast</t>
        </is>
      </c>
      <c r="AI211" s="2" t="inlineStr">
        <is>
          <t>3</t>
        </is>
      </c>
      <c r="AJ211" s="2" t="inlineStr">
        <is>
          <t/>
        </is>
      </c>
      <c r="AK211" t="inlineStr">
        <is>
          <t/>
        </is>
      </c>
      <c r="AL211" s="2" t="inlineStr">
        <is>
          <t>biopohjainen muovi</t>
        </is>
      </c>
      <c r="AM211" s="2" t="inlineStr">
        <is>
          <t>3</t>
        </is>
      </c>
      <c r="AN211" s="2" t="inlineStr">
        <is>
          <t/>
        </is>
      </c>
      <c r="AO211" t="inlineStr">
        <is>
          <t>uusiutuvista, biologista alkuperää olevista raaka-aineista jalostettu muovi</t>
        </is>
      </c>
      <c r="AP211" s="2" t="inlineStr">
        <is>
          <t>plastique biosourcé|
bioplastique d'origine biologique</t>
        </is>
      </c>
      <c r="AQ211" s="2" t="inlineStr">
        <is>
          <t>3|
3</t>
        </is>
      </c>
      <c r="AR211" s="2" t="inlineStr">
        <is>
          <t xml:space="preserve">preferred|
</t>
        </is>
      </c>
      <c r="AS211" t="inlineStr">
        <is>
          <t>matériau plastique issu de matière première naturelle renouvelable</t>
        </is>
      </c>
      <c r="AT211" s="2" t="inlineStr">
        <is>
          <t>plaisteach bithbhunaithe</t>
        </is>
      </c>
      <c r="AU211" s="2" t="inlineStr">
        <is>
          <t>3</t>
        </is>
      </c>
      <c r="AV211" s="2" t="inlineStr">
        <is>
          <t/>
        </is>
      </c>
      <c r="AW211" t="inlineStr">
        <is>
          <t/>
        </is>
      </c>
      <c r="AX211" t="inlineStr">
        <is>
          <t/>
        </is>
      </c>
      <c r="AY211" t="inlineStr">
        <is>
          <t/>
        </is>
      </c>
      <c r="AZ211" t="inlineStr">
        <is>
          <t/>
        </is>
      </c>
      <c r="BA211" t="inlineStr">
        <is>
          <t/>
        </is>
      </c>
      <c r="BB211" s="2" t="inlineStr">
        <is>
          <t>bioalapú műanyag</t>
        </is>
      </c>
      <c r="BC211" s="2" t="inlineStr">
        <is>
          <t>4</t>
        </is>
      </c>
      <c r="BD211" s="2" t="inlineStr">
        <is>
          <t/>
        </is>
      </c>
      <c r="BE211" t="inlineStr">
        <is>
          <t>megújuló forrásokból termelt műanyag</t>
        </is>
      </c>
      <c r="BF211" s="2" t="inlineStr">
        <is>
          <t>plastica a base biologica</t>
        </is>
      </c>
      <c r="BG211" s="2" t="inlineStr">
        <is>
          <t>3</t>
        </is>
      </c>
      <c r="BH211" s="2" t="inlineStr">
        <is>
          <t/>
        </is>
      </c>
      <c r="BI211" t="inlineStr">
        <is>
          <t>plastica creata totalmente o parzialmente da
biomassa, per distinguerla dalle plastiche a base fossile</t>
        </is>
      </c>
      <c r="BJ211" s="2" t="inlineStr">
        <is>
          <t>biologinės kilmės plastikas|
biologinis plastikas|
biožaliavinis plastikas</t>
        </is>
      </c>
      <c r="BK211" s="2" t="inlineStr">
        <is>
          <t>2|
3|
3</t>
        </is>
      </c>
      <c r="BL211" s="2" t="inlineStr">
        <is>
          <t xml:space="preserve">|
|
</t>
        </is>
      </c>
      <c r="BM211" t="inlineStr">
        <is>
          <t>tas pačias savybes kaip įprastinis plastikas turintis, tačiau vien tik ar dalinai iš biomasės pagamintas plastikas, kaip apibrėžta Europos standarte EN 16575</t>
        </is>
      </c>
      <c r="BN211" s="2" t="inlineStr">
        <is>
          <t>biobāzēta plastmasa</t>
        </is>
      </c>
      <c r="BO211" s="2" t="inlineStr">
        <is>
          <t>3</t>
        </is>
      </c>
      <c r="BP211" s="2" t="inlineStr">
        <is>
          <t/>
        </is>
      </c>
      <c r="BQ211" t="inlineStr">
        <is>
          <t/>
        </is>
      </c>
      <c r="BR211" s="2" t="inlineStr">
        <is>
          <t>plastik b'bażi bijoloġika</t>
        </is>
      </c>
      <c r="BS211" s="2" t="inlineStr">
        <is>
          <t>3</t>
        </is>
      </c>
      <c r="BT211" s="2" t="inlineStr">
        <is>
          <t/>
        </is>
      </c>
      <c r="BU211" t="inlineStr">
        <is>
          <t>plastik magħmul totalment jew parzjalment minn riżorsi bijoloġiċi rinnovabbli</t>
        </is>
      </c>
      <c r="BV211" s="2" t="inlineStr">
        <is>
          <t>biogebaseerde kunststof</t>
        </is>
      </c>
      <c r="BW211" s="2" t="inlineStr">
        <is>
          <t>3</t>
        </is>
      </c>
      <c r="BX211" s="2" t="inlineStr">
        <is>
          <t/>
        </is>
      </c>
      <c r="BY211" t="inlineStr">
        <is>
          <t/>
        </is>
      </c>
      <c r="BZ211" s="2" t="inlineStr">
        <is>
          <t>biopochodne tworzywo sztuczne</t>
        </is>
      </c>
      <c r="CA211" s="2" t="inlineStr">
        <is>
          <t>3</t>
        </is>
      </c>
      <c r="CB211" s="2" t="inlineStr">
        <is>
          <t/>
        </is>
      </c>
      <c r="CC211" t="inlineStr">
        <is>
          <t/>
        </is>
      </c>
      <c r="CD211" s="2" t="inlineStr">
        <is>
          <t>plástico bio-baseado</t>
        </is>
      </c>
      <c r="CE211" s="2" t="inlineStr">
        <is>
          <t>3</t>
        </is>
      </c>
      <c r="CF211" s="2" t="inlineStr">
        <is>
          <t/>
        </is>
      </c>
      <c r="CG211" t="inlineStr">
        <is>
          <t>Plásticos com aceitação ambiental e comercial que provêm de fontes renováveis e apresentam capacidades de reciclagem e/ou biodegradabilidade desencadeada.</t>
        </is>
      </c>
      <c r="CH211" s="2" t="inlineStr">
        <is>
          <t>materiale plastice de origine biologică</t>
        </is>
      </c>
      <c r="CI211" s="2" t="inlineStr">
        <is>
          <t>3</t>
        </is>
      </c>
      <c r="CJ211" s="2" t="inlineStr">
        <is>
          <t/>
        </is>
      </c>
      <c r="CK211" t="inlineStr">
        <is>
          <t>materiale plastice fabricate integral sau parțial din resurse biologice regenerabile</t>
        </is>
      </c>
      <c r="CL211" s="2" t="inlineStr">
        <is>
          <t>plast vyrobený z materiálov na biologickej báze|
plast na biologickej báze</t>
        </is>
      </c>
      <c r="CM211" s="2" t="inlineStr">
        <is>
          <t>2|
3</t>
        </is>
      </c>
      <c r="CN211" s="2" t="inlineStr">
        <is>
          <t xml:space="preserve">|
</t>
        </is>
      </c>
      <c r="CO211" t="inlineStr">
        <is>
          <t>plast vyrobený úplne alebo čiastočne z obnoviteľných &lt;a href="https://iate.europa.eu/entry/slideshow/1634546038429/1443507/sk" target="_blank"&gt;biologických zdrojov&lt;/a&gt;</t>
        </is>
      </c>
      <c r="CP211" s="2" t="inlineStr">
        <is>
          <t>plastični material na biološki osnovi|
plastika na biološki osnovi</t>
        </is>
      </c>
      <c r="CQ211" s="2" t="inlineStr">
        <is>
          <t>3|
3</t>
        </is>
      </c>
      <c r="CR211" s="2" t="inlineStr">
        <is>
          <t xml:space="preserve">|
</t>
        </is>
      </c>
      <c r="CS211" t="inlineStr">
        <is>
          <t>umetna masa (polimer), izdelana iz obnovljivih bioloških virov</t>
        </is>
      </c>
      <c r="CT211" s="2" t="inlineStr">
        <is>
          <t>biobaserad plast</t>
        </is>
      </c>
      <c r="CU211" s="2" t="inlineStr">
        <is>
          <t>3</t>
        </is>
      </c>
      <c r="CV211" s="2" t="inlineStr">
        <is>
          <t/>
        </is>
      </c>
      <c r="CW211" t="inlineStr">
        <is>
          <t>plast som framställs från förnyelsebara råvaror</t>
        </is>
      </c>
    </row>
    <row r="212">
      <c r="A212" s="1" t="str">
        <f>HYPERLINK("https://iate.europa.eu/entry/result/1174843/all", "1174843")</f>
        <v>1174843</v>
      </c>
      <c r="B212" t="inlineStr">
        <is>
          <t>SCIENCE;ENVIRONMENT</t>
        </is>
      </c>
      <c r="C212" t="inlineStr">
        <is>
          <t>SCIENCE|natural and applied sciences|life sciences;ENVIRONMENT|natural environment|physical environment|biosphere|biodiversity</t>
        </is>
      </c>
      <c r="D212" t="inlineStr">
        <is>
          <t>yes</t>
        </is>
      </c>
      <c r="E212" t="inlineStr">
        <is>
          <t/>
        </is>
      </c>
      <c r="F212" s="2" t="inlineStr">
        <is>
          <t>обедняване на биоразнообразието|
намаляване на биоразнообразието|
загуба на биологично разнообразие</t>
        </is>
      </c>
      <c r="G212" s="2" t="inlineStr">
        <is>
          <t>3|
3|
3</t>
        </is>
      </c>
      <c r="H212" s="2" t="inlineStr">
        <is>
          <t xml:space="preserve">|
|
</t>
        </is>
      </c>
      <c r="I212" t="inlineStr">
        <is>
          <t/>
        </is>
      </c>
      <c r="J212" s="2" t="inlineStr">
        <is>
          <t>ztráta biologické rozmanitosti|
úbytek biologické rozmanitosti</t>
        </is>
      </c>
      <c r="K212" s="2" t="inlineStr">
        <is>
          <t>3|
3</t>
        </is>
      </c>
      <c r="L212" s="2" t="inlineStr">
        <is>
          <t>|
preferred</t>
        </is>
      </c>
      <c r="M212" t="inlineStr">
        <is>
          <t/>
        </is>
      </c>
      <c r="N212" s="2" t="inlineStr">
        <is>
          <t>biodiversitetstab|
tab af biologisk diversitet|
tab af biodiversitet|
tab af biologisk mangfoldighed|
tab af artsrigdom</t>
        </is>
      </c>
      <c r="O212" s="2" t="inlineStr">
        <is>
          <t>3|
3|
3|
3|
3</t>
        </is>
      </c>
      <c r="P212" s="2" t="inlineStr">
        <is>
          <t xml:space="preserve">|
|
|
|
</t>
        </is>
      </c>
      <c r="Q212" t="inlineStr">
        <is>
          <t>det forhold, at der løbende forsvinder arter fra jordens overflade</t>
        </is>
      </c>
      <c r="R212" s="2" t="inlineStr">
        <is>
          <t>Biodiversitätsverlust|
Erosion der biologischen Vielfalt|
Rückgang der biologischen Vielfalt|
Verlust an biologischer Vielfalt</t>
        </is>
      </c>
      <c r="S212" s="2" t="inlineStr">
        <is>
          <t>3|
3|
3|
3</t>
        </is>
      </c>
      <c r="T212" s="2" t="inlineStr">
        <is>
          <t xml:space="preserve">|
|
|
</t>
        </is>
      </c>
      <c r="U212" t="inlineStr">
        <is>
          <t>Verlust von Arten, die Beeinträchtigung von Lebensräumen sowie der Rückgang der genetischen Variabilität innerhalb der Arten</t>
        </is>
      </c>
      <c r="V212" s="2" t="inlineStr">
        <is>
          <t>απώλεια βιοποικιλότητας</t>
        </is>
      </c>
      <c r="W212" s="2" t="inlineStr">
        <is>
          <t>3</t>
        </is>
      </c>
      <c r="X212" s="2" t="inlineStr">
        <is>
          <t/>
        </is>
      </c>
      <c r="Y212" t="inlineStr">
        <is>
          <t/>
        </is>
      </c>
      <c r="Z212" s="2" t="inlineStr">
        <is>
          <t>erosion of biodiversity|
loss of biological diversity|
loss of biodiversity|
biodiversity loss|
biodiversity erosion</t>
        </is>
      </c>
      <c r="AA212" s="2" t="inlineStr">
        <is>
          <t>3|
3|
3|
3|
3</t>
        </is>
      </c>
      <c r="AB212" s="2" t="inlineStr">
        <is>
          <t xml:space="preserve">|
|
|
|
</t>
        </is>
      </c>
      <c r="AC212" t="inlineStr">
        <is>
          <t>ongoing disappearance of species from the face of the Earth</t>
        </is>
      </c>
      <c r="AD212" s="2" t="inlineStr">
        <is>
          <t>pérdida de biodiversidad|
pérdida de diversidad biológica|
erosión de la biodiversidad</t>
        </is>
      </c>
      <c r="AE212" s="2" t="inlineStr">
        <is>
          <t>3|
3|
3</t>
        </is>
      </c>
      <c r="AF212" s="2" t="inlineStr">
        <is>
          <t xml:space="preserve">|
|
</t>
        </is>
      </c>
      <c r="AG212" t="inlineStr">
        <is>
          <t>Desaparición continua de los tres componentes principales (genes, especies y ecosistemas) de la biodiversidad.</t>
        </is>
      </c>
      <c r="AH212" s="2" t="inlineStr">
        <is>
          <t>elurikkuse kadumine|
elurikkuse vähenemine|
bioloogilise mitmekesisuse vähenemine</t>
        </is>
      </c>
      <c r="AI212" s="2" t="inlineStr">
        <is>
          <t>3|
3|
3</t>
        </is>
      </c>
      <c r="AJ212" s="2" t="inlineStr">
        <is>
          <t xml:space="preserve">|
|
</t>
        </is>
      </c>
      <c r="AK212" t="inlineStr">
        <is>
          <t/>
        </is>
      </c>
      <c r="AL212" s="2" t="inlineStr">
        <is>
          <t>luonnon monimuotoisuuden köyhtyminen|
luonnon monimuotoisuuden väheneminen|
luontokato|
biodiversiteetin köyhtyminen|
biologisen monimuotoisuuden väheneminen|
biodiversiteetin väheneminen|
biologisen monimuotoisuuden köyhtyminen</t>
        </is>
      </c>
      <c r="AM212" s="2" t="inlineStr">
        <is>
          <t>3|
3|
3|
3|
3|
3|
3</t>
        </is>
      </c>
      <c r="AN212" s="2" t="inlineStr">
        <is>
          <t xml:space="preserve">|
|
|
|
|
|
</t>
        </is>
      </c>
      <c r="AO212" t="inlineStr">
        <is>
          <t>maapallon lajien ja eliöyhteisöjen väheneminen ja katoaminen</t>
        </is>
      </c>
      <c r="AP212" s="2" t="inlineStr">
        <is>
          <t>perte de biodiversité|
perte de la biodiversité|
perte de la diversité biologique</t>
        </is>
      </c>
      <c r="AQ212" s="2" t="inlineStr">
        <is>
          <t>3|
3|
3</t>
        </is>
      </c>
      <c r="AR212" s="2" t="inlineStr">
        <is>
          <t xml:space="preserve">|
|
</t>
        </is>
      </c>
      <c r="AS212" t="inlineStr">
        <is>
          <t>phénomène de disparition massive d'espèces vivantes, principalement attribuable aux activités humaines</t>
        </is>
      </c>
      <c r="AT212" s="2" t="inlineStr">
        <is>
          <t>cailliúint bithéagsúlachta|
cailliúint na bithéagsúlachta</t>
        </is>
      </c>
      <c r="AU212" s="2" t="inlineStr">
        <is>
          <t>3|
3</t>
        </is>
      </c>
      <c r="AV212" s="2" t="inlineStr">
        <is>
          <t xml:space="preserve">|
</t>
        </is>
      </c>
      <c r="AW212" t="inlineStr">
        <is>
          <t/>
        </is>
      </c>
      <c r="AX212" s="2" t="inlineStr">
        <is>
          <t>gubitak bioraznolikosti</t>
        </is>
      </c>
      <c r="AY212" s="2" t="inlineStr">
        <is>
          <t>3</t>
        </is>
      </c>
      <c r="AZ212" s="2" t="inlineStr">
        <is>
          <t/>
        </is>
      </c>
      <c r="BA212" t="inlineStr">
        <is>
          <t/>
        </is>
      </c>
      <c r="BB212" s="2" t="inlineStr">
        <is>
          <t>a biológiai sokféleség csökkenése|
a biológiai sokféleség visszaszorulása|
a biodiverzitás csökkenése</t>
        </is>
      </c>
      <c r="BC212" s="2" t="inlineStr">
        <is>
          <t>3|
3|
3</t>
        </is>
      </c>
      <c r="BD212" s="2" t="inlineStr">
        <is>
          <t xml:space="preserve">preferred|
|
</t>
        </is>
      </c>
      <c r="BE212" t="inlineStr">
        <is>
          <t>az a jelenség, hogy a Földön élő fajoknak a szokottnál nagyobb része pusztul el</t>
        </is>
      </c>
      <c r="BF212" s="2" t="inlineStr">
        <is>
          <t>crisi della biodiversità|
erosione della biodiversità|
perdita di biodiversità</t>
        </is>
      </c>
      <c r="BG212" s="2" t="inlineStr">
        <is>
          <t>3|
3|
3</t>
        </is>
      </c>
      <c r="BH212" s="2" t="inlineStr">
        <is>
          <t xml:space="preserve">|
|
</t>
        </is>
      </c>
      <c r="BI212" t="inlineStr">
        <is>
          <t>fenomeno, causato principalmente dall'influenza dell'uomo sull'ecosistema a livello globale, per cui il processo naturale dell'estinzione delle specie sta avvenendo a un ritmo molto più rapido che in passato, minacciando moltissime specie animali e vegetali</t>
        </is>
      </c>
      <c r="BJ212" s="2" t="inlineStr">
        <is>
          <t>biologinės įvairovės nykimas</t>
        </is>
      </c>
      <c r="BK212" s="2" t="inlineStr">
        <is>
          <t>3</t>
        </is>
      </c>
      <c r="BL212" s="2" t="inlineStr">
        <is>
          <t/>
        </is>
      </c>
      <c r="BM212" t="inlineStr">
        <is>
          <t/>
        </is>
      </c>
      <c r="BN212" s="2" t="inlineStr">
        <is>
          <t>bioloģiskās daudzveidības zudums|
bioloģiskās daudzveidības izzušana|
biodaudzveidības izzušana|
biodaudzveidības zudums</t>
        </is>
      </c>
      <c r="BO212" s="2" t="inlineStr">
        <is>
          <t>3|
3|
3|
3</t>
        </is>
      </c>
      <c r="BP212" s="2" t="inlineStr">
        <is>
          <t xml:space="preserve">|
|
|
</t>
        </is>
      </c>
      <c r="BQ212" t="inlineStr">
        <is>
          <t/>
        </is>
      </c>
      <c r="BR212" s="2" t="inlineStr">
        <is>
          <t>telfien tal-bijodiversità|
telf tal-bijodiversità</t>
        </is>
      </c>
      <c r="BS212" s="2" t="inlineStr">
        <is>
          <t>3|
3</t>
        </is>
      </c>
      <c r="BT212" s="2" t="inlineStr">
        <is>
          <t xml:space="preserve">|
</t>
        </is>
      </c>
      <c r="BU212" t="inlineStr">
        <is>
          <t>għajbien kontinwu ta’ speċijiet minn wiċċ id-dinja</t>
        </is>
      </c>
      <c r="BV212" s="2" t="inlineStr">
        <is>
          <t>verarming van de soortendiversiteit|
verarming van de diversiteit|
verarming van de soortrijkheid|
biodiversiteitsverlies|
verlies aan biodiversiteit|
vermindering van de biologische rijkdom|
verarming van de soortenrijkdom</t>
        </is>
      </c>
      <c r="BW212" s="2" t="inlineStr">
        <is>
          <t>3|
3|
3|
3|
3|
3|
3</t>
        </is>
      </c>
      <c r="BX212" s="2" t="inlineStr">
        <is>
          <t xml:space="preserve">|
|
|
|
|
|
</t>
        </is>
      </c>
      <c r="BY212" t="inlineStr">
        <is>
          <t>het uitsterven van planten- en diersoorten</t>
        </is>
      </c>
      <c r="BZ212" s="2" t="inlineStr">
        <is>
          <t>utrata bioróżnorodności|
utrata różnorodności biologicznej</t>
        </is>
      </c>
      <c r="CA212" s="2" t="inlineStr">
        <is>
          <t>3|
3</t>
        </is>
      </c>
      <c r="CB212" s="2" t="inlineStr">
        <is>
          <t xml:space="preserve">|
</t>
        </is>
      </c>
      <c r="CC212" t="inlineStr">
        <is>
          <t>wymieranie gatunków oraz zanikanie wielu funkcji ekosystemowych</t>
        </is>
      </c>
      <c r="CD212" s="2" t="inlineStr">
        <is>
          <t>perda da diversidade biológica|
perda de biodiversidade</t>
        </is>
      </c>
      <c r="CE212" s="2" t="inlineStr">
        <is>
          <t>3|
3</t>
        </is>
      </c>
      <c r="CF212" s="2" t="inlineStr">
        <is>
          <t xml:space="preserve">|
</t>
        </is>
      </c>
      <c r="CG212" t="inlineStr">
        <is>
          <t>Extinção de um grande número de espécies em todo o planeta, principalmente devido à ação humana.</t>
        </is>
      </c>
      <c r="CH212" s="2" t="inlineStr">
        <is>
          <t>declin al biodiversității|
pierdere a biodiversității</t>
        </is>
      </c>
      <c r="CI212" s="2" t="inlineStr">
        <is>
          <t>3|
3</t>
        </is>
      </c>
      <c r="CJ212" s="2" t="inlineStr">
        <is>
          <t xml:space="preserve">|
</t>
        </is>
      </c>
      <c r="CK212" t="inlineStr">
        <is>
          <t/>
        </is>
      </c>
      <c r="CL212" s="2" t="inlineStr">
        <is>
          <t>strata biologickej diverzity|
strata biodiverzity</t>
        </is>
      </c>
      <c r="CM212" s="2" t="inlineStr">
        <is>
          <t>3|
3</t>
        </is>
      </c>
      <c r="CN212" s="2" t="inlineStr">
        <is>
          <t xml:space="preserve">|
</t>
        </is>
      </c>
      <c r="CO212" t="inlineStr">
        <is>
          <t>ubúdanie druhov rastlín a živočíchov a znižovanie odolnosti a produkcie ekosystémov v dôsledku ľudskej činnosti</t>
        </is>
      </c>
      <c r="CP212" s="2" t="inlineStr">
        <is>
          <t>izguba biotske raznovrstnosti|
upad biotske raznovrstnosti</t>
        </is>
      </c>
      <c r="CQ212" s="2" t="inlineStr">
        <is>
          <t>3|
2</t>
        </is>
      </c>
      <c r="CR212" s="2" t="inlineStr">
        <is>
          <t xml:space="preserve">|
</t>
        </is>
      </c>
      <c r="CS212" t="inlineStr">
        <is>
          <t/>
        </is>
      </c>
      <c r="CT212" s="2" t="inlineStr">
        <is>
          <t>förlust av biologisk mångfald|
minskning av biologisk mångfald</t>
        </is>
      </c>
      <c r="CU212" s="2" t="inlineStr">
        <is>
          <t>3|
3</t>
        </is>
      </c>
      <c r="CV212" s="2" t="inlineStr">
        <is>
          <t xml:space="preserve">|
</t>
        </is>
      </c>
      <c r="CW212" t="inlineStr">
        <is>
          <t/>
        </is>
      </c>
    </row>
    <row r="213">
      <c r="A213" s="1" t="str">
        <f>HYPERLINK("https://iate.europa.eu/entry/result/3545345/all", "3545345")</f>
        <v>3545345</v>
      </c>
      <c r="B213" t="inlineStr">
        <is>
          <t>ENVIRONMENT;TRANSPORT;AGRICULTURE, FORESTRY AND FISHERIES;ECONOMICS</t>
        </is>
      </c>
      <c r="C213" t="inlineStr">
        <is>
          <t>ENVIRONMENT|environmental policy|environmental policy;TRANSPORT|maritime and inland waterway transport|maritime transport;AGRICULTURE, FORESTRY AND FISHERIES|fisheries;ECONOMICS|economic structure|economy</t>
        </is>
      </c>
      <c r="D213" t="inlineStr">
        <is>
          <t>yes</t>
        </is>
      </c>
      <c r="E213" t="inlineStr">
        <is>
          <t/>
        </is>
      </c>
      <c r="F213" s="2" t="inlineStr">
        <is>
          <t>синя икономика</t>
        </is>
      </c>
      <c r="G213" s="2" t="inlineStr">
        <is>
          <t>3</t>
        </is>
      </c>
      <c r="H213" s="2" t="inlineStr">
        <is>
          <t/>
        </is>
      </c>
      <c r="I213" t="inlineStr">
        <is>
          <t>икономическа система, при която принципите на &lt;a href="https://iate.europa.eu/entry/slideshow/1616578789806/1129095/bg" target="_blank"&gt;екологичната икономика &lt;/a&gt;се прилагат към морския сектор</t>
        </is>
      </c>
      <c r="J213" s="2" t="inlineStr">
        <is>
          <t>modrá ekonomika</t>
        </is>
      </c>
      <c r="K213" s="2" t="inlineStr">
        <is>
          <t>3</t>
        </is>
      </c>
      <c r="L213" s="2" t="inlineStr">
        <is>
          <t/>
        </is>
      </c>
      <c r="M213" t="inlineStr">
        <is>
          <t>souhrn ekonomických činností všech
odvětví souvisejících s moři a oceány, včetně aktiv, statků a služeb
poskytovaných mořskými ekosystémy</t>
        </is>
      </c>
      <c r="N213" s="2" t="inlineStr">
        <is>
          <t>blå økonomi</t>
        </is>
      </c>
      <c r="O213" s="2" t="inlineStr">
        <is>
          <t>3</t>
        </is>
      </c>
      <c r="P213" s="2" t="inlineStr">
        <is>
          <t/>
        </is>
      </c>
      <c r="Q213" t="inlineStr">
        <is>
          <t>økonomiske aktiviteter med grønt aftryk, som har tilknytning til havene og kysterne, f.eks. virksomheder inden for havmiljø såvel som virksomheder på land, 
som fremstiller varer eller leverer tjenester, der bidrager til den 
maritime økonomi</t>
        </is>
      </c>
      <c r="R213" s="2" t="inlineStr">
        <is>
          <t>blaue Wirtschaft</t>
        </is>
      </c>
      <c r="S213" s="2" t="inlineStr">
        <is>
          <t>3</t>
        </is>
      </c>
      <c r="T213" s="2" t="inlineStr">
        <is>
          <t/>
        </is>
      </c>
      <c r="U213" t="inlineStr">
        <is>
          <t>die nachhaltige Nutzung der Meeresressourcen für wirtschaftliches Wachstum, verbesserte Lebensgrundlagen und Arbeitsplätze sowie die Gesundheit des Meeresökosystems</t>
        </is>
      </c>
      <c r="V213" s="2" t="inlineStr">
        <is>
          <t>γαλάζια οικονομία</t>
        </is>
      </c>
      <c r="W213" s="2" t="inlineStr">
        <is>
          <t>3</t>
        </is>
      </c>
      <c r="X213" s="2" t="inlineStr">
        <is>
          <t/>
        </is>
      </c>
      <c r="Y213" t="inlineStr">
        <is>
          <t>οικονομικό σύστημα στο οποίο οι αρχές της &lt;a href="https://iate.europa.eu/entry/result/1129095" target="_blank"&gt;πράσινης οικονομίας&lt;/a&gt; εφαρμόζονται στους τομείς της θάλασσας και της ναυτιλίας</t>
        </is>
      </c>
      <c r="Z213" s="2" t="inlineStr">
        <is>
          <t>blue economy</t>
        </is>
      </c>
      <c r="AA213" s="2" t="inlineStr">
        <is>
          <t>3</t>
        </is>
      </c>
      <c r="AB213" s="2" t="inlineStr">
        <is>
          <t/>
        </is>
      </c>
      <c r="AC213" t="inlineStr">
        <is>
          <t>economic system in which the principles of the &lt;i&gt;green economy&lt;/i&gt; [ &lt;a href="/entry/result/1129095/all" id="ENTRY_TO_ENTRY_CONVERTER" target="_blank"&gt;IATE:1129095&lt;/a&gt; ] are applied to the marine and maritime sectors</t>
        </is>
      </c>
      <c r="AD213" s="2" t="inlineStr">
        <is>
          <t>economía azul</t>
        </is>
      </c>
      <c r="AE213" s="2" t="inlineStr">
        <is>
          <t>3</t>
        </is>
      </c>
      <c r="AF213" s="2" t="inlineStr">
        <is>
          <t/>
        </is>
      </c>
      <c r="AG213" t="inlineStr">
        <is>
          <t>Conjunto de actividades económicas relacionadas con los sectores marino y marítimo, que persigue lograr un crecimiento inteligente, sostenible e integrador a partir de las oportunidades que ofrece el mar, los océanos y las zonas costeras.</t>
        </is>
      </c>
      <c r="AH213" s="2" t="inlineStr">
        <is>
          <t>sinine majandus</t>
        </is>
      </c>
      <c r="AI213" s="2" t="inlineStr">
        <is>
          <t>3</t>
        </is>
      </c>
      <c r="AJ213" s="2" t="inlineStr">
        <is>
          <t/>
        </is>
      </c>
      <c r="AK213" t="inlineStr">
        <is>
          <t>looduse toimimisest inspireeritud tehnoloogiate ja ärimudelite rakendamine majanduses, mis võimaldavad heitmete tekitamiseta kõigi inimeste põhivajaduste katmist olemasolevate ressursside abil</t>
        </is>
      </c>
      <c r="AL213" s="2" t="inlineStr">
        <is>
          <t>sininen talous</t>
        </is>
      </c>
      <c r="AM213" s="2" t="inlineStr">
        <is>
          <t>3</t>
        </is>
      </c>
      <c r="AN213" s="2" t="inlineStr">
        <is>
          <t/>
        </is>
      </c>
      <c r="AO213" t="inlineStr">
        <is>
          <t>järjestelmä, jossa &lt;a href="https://iate.europa.eu/entry/result/1129095/fi" target="_blank"&gt;vihreän talouden&lt;/a&gt; käsite laajennetaan koskemaan myös meriä ja
niiden kestävää taloudellista hyödyntämistä</t>
        </is>
      </c>
      <c r="AP213" s="2" t="inlineStr">
        <is>
          <t>économie bleue</t>
        </is>
      </c>
      <c r="AQ213" s="2" t="inlineStr">
        <is>
          <t>3</t>
        </is>
      </c>
      <c r="AR213" s="2" t="inlineStr">
        <is>
          <t/>
        </is>
      </c>
      <c r="AS213" t="inlineStr">
        <is>
          <t>système économique visant une exploitation durable des ressources des secteurs marin et maritime</t>
        </is>
      </c>
      <c r="AT213" s="2" t="inlineStr">
        <is>
          <t>geilleagar gorm</t>
        </is>
      </c>
      <c r="AU213" s="2" t="inlineStr">
        <is>
          <t>3</t>
        </is>
      </c>
      <c r="AV213" s="2" t="inlineStr">
        <is>
          <t/>
        </is>
      </c>
      <c r="AW213" t="inlineStr">
        <is>
          <t/>
        </is>
      </c>
      <c r="AX213" s="2" t="inlineStr">
        <is>
          <t>plavo gospodarstvo</t>
        </is>
      </c>
      <c r="AY213" s="2" t="inlineStr">
        <is>
          <t>3</t>
        </is>
      </c>
      <c r="AZ213" s="2" t="inlineStr">
        <is>
          <t/>
        </is>
      </c>
      <c r="BA213" t="inlineStr">
        <is>
          <t/>
        </is>
      </c>
      <c r="BB213" s="2" t="inlineStr">
        <is>
          <t>kék gazdaság</t>
        </is>
      </c>
      <c r="BC213" s="2" t="inlineStr">
        <is>
          <t>3</t>
        </is>
      </c>
      <c r="BD213" s="2" t="inlineStr">
        <is>
          <t/>
        </is>
      </c>
      <c r="BE213" t="inlineStr">
        <is>
          <t/>
        </is>
      </c>
      <c r="BF213" s="2" t="inlineStr">
        <is>
          <t>economia blu</t>
        </is>
      </c>
      <c r="BG213" s="2" t="inlineStr">
        <is>
          <t>3</t>
        </is>
      </c>
      <c r="BH213" s="2" t="inlineStr">
        <is>
          <t/>
        </is>
      </c>
      <c r="BI213" t="inlineStr">
        <is>
          <t>sistema economico che applica i principi dell'economia verde (&lt;i&gt;green economy&lt;/i&gt;) [ &lt;a href="/entry/result/1129095/all" id="ENTRY_TO_ENTRY_CONVERTER" target="_blank"&gt;IATE:1129095&lt;/a&gt; ] per promuovere una crescita sostenibile nei settori marino e marittimo</t>
        </is>
      </c>
      <c r="BJ213" s="2" t="inlineStr">
        <is>
          <t>mėlynoji ekonomika</t>
        </is>
      </c>
      <c r="BK213" s="2" t="inlineStr">
        <is>
          <t>3</t>
        </is>
      </c>
      <c r="BL213" s="2" t="inlineStr">
        <is>
          <t/>
        </is>
      </c>
      <c r="BM213" t="inlineStr">
        <is>
          <t>ekonomikos sistema, kurios jūrų ir laivybos sektoriuose taikomi žaliosios ekonomikos (&lt;a href="/entry/result/1129095/all" id="ENTRY_TO_ENTRY_CONVERTER" target="_blank"&gt;IATE:1129095&lt;/a&gt; ) principai</t>
        </is>
      </c>
      <c r="BN213" s="2" t="inlineStr">
        <is>
          <t>zilā ekonomika</t>
        </is>
      </c>
      <c r="BO213" s="2" t="inlineStr">
        <is>
          <t>3</t>
        </is>
      </c>
      <c r="BP213" s="2" t="inlineStr">
        <is>
          <t/>
        </is>
      </c>
      <c r="BQ213" t="inlineStr">
        <is>
          <t>jūras ekonomikas nozarēs veikta saimnieciskā darbība, kurā zaļās ekonomikas [ &lt;a href="/entry/result/1129095/all" id="ENTRY_TO_ENTRY_CONVERTER" target="_blank"&gt;IATE:1129095&lt;/a&gt; ] principi tiek piemēroti jūras un jūrlietu sektoriem</t>
        </is>
      </c>
      <c r="BR213" s="2" t="inlineStr">
        <is>
          <t>ekonomija blu</t>
        </is>
      </c>
      <c r="BS213" s="2" t="inlineStr">
        <is>
          <t>3</t>
        </is>
      </c>
      <c r="BT213" s="2" t="inlineStr">
        <is>
          <t/>
        </is>
      </c>
      <c r="BU213" t="inlineStr">
        <is>
          <t>sistema ekonomika li fiha l-prinċipji tal-ekonomija ekoloġika [ &lt;a href="/entry/result/1129095/all" id="ENTRY_TO_ENTRY_CONVERTER" target="_blank"&gt;IATE:1129095&lt;/a&gt; ] huma applikati għas-settur marin u dak marittimu</t>
        </is>
      </c>
      <c r="BV213" s="2" t="inlineStr">
        <is>
          <t>blauwe economie</t>
        </is>
      </c>
      <c r="BW213" s="2" t="inlineStr">
        <is>
          <t>3</t>
        </is>
      </c>
      <c r="BX213" s="2" t="inlineStr">
        <is>
          <t/>
        </is>
      </c>
      <c r="BY213" t="inlineStr">
        <is>
          <t>economisch systeem waarin de principes van de groene economie worden toegepast op de mariene en maritieme sectoren</t>
        </is>
      </c>
      <c r="BZ213" s="2" t="inlineStr">
        <is>
          <t>niebieska gospodarka</t>
        </is>
      </c>
      <c r="CA213" s="2" t="inlineStr">
        <is>
          <t>3</t>
        </is>
      </c>
      <c r="CB213" s="2" t="inlineStr">
        <is>
          <t/>
        </is>
      </c>
      <c r="CC213" t="inlineStr">
        <is>
          <t>zrównoważona gospodarka morska; termin ten można odnieść m.in. do takich sektorów: „niebieska” energia (przybrzeżnomorska energia wiatrowa, energia pływów i fal), akwakultura, turystyka morska, przybrzeżna i rejsowa, morskie zasoby mineralne, biotechnologia morska, bezpieczeństwo morskie itp.</t>
        </is>
      </c>
      <c r="CD213" s="2" t="inlineStr">
        <is>
          <t>economia azul</t>
        </is>
      </c>
      <c r="CE213" s="2" t="inlineStr">
        <is>
          <t>3</t>
        </is>
      </c>
      <c r="CF213" s="2" t="inlineStr">
        <is>
          <t/>
        </is>
      </c>
      <c r="CG213" t="inlineStr">
        <is>
          <t>Sistema económico que aplica os princípios da &lt;i&gt;&lt;b&gt;economia verde&lt;/b&gt;&lt;/i&gt; [ &lt;a href="/entry/result/1129095/all" id="ENTRY_TO_ENTRY_CONVERTER" target="_blank"&gt;IATE:1129095&lt;/a&gt; ] ao setor marinho e costeiro.</t>
        </is>
      </c>
      <c r="CH213" s="2" t="inlineStr">
        <is>
          <t>economie albastră</t>
        </is>
      </c>
      <c r="CI213" s="2" t="inlineStr">
        <is>
          <t>3</t>
        </is>
      </c>
      <c r="CJ213" s="2" t="inlineStr">
        <is>
          <t/>
        </is>
      </c>
      <c r="CK213" t="inlineStr">
        <is>
          <t/>
        </is>
      </c>
      <c r="CL213" s="2" t="inlineStr">
        <is>
          <t>modré hospodárstvo|
modrá ekonomika</t>
        </is>
      </c>
      <c r="CM213" s="2" t="inlineStr">
        <is>
          <t>3|
3</t>
        </is>
      </c>
      <c r="CN213" s="2" t="inlineStr">
        <is>
          <t xml:space="preserve">|
</t>
        </is>
      </c>
      <c r="CO213" t="inlineStr">
        <is>
          <t>hospodársky systém, v ktorom sa na morské a námorné odvetvie uplatňujú zásady „zeleného“ hospodárstva</t>
        </is>
      </c>
      <c r="CP213" s="2" t="inlineStr">
        <is>
          <t>modro gospodarstvo</t>
        </is>
      </c>
      <c r="CQ213" s="2" t="inlineStr">
        <is>
          <t>3</t>
        </is>
      </c>
      <c r="CR213" s="2" t="inlineStr">
        <is>
          <t/>
        </is>
      </c>
      <c r="CS213" t="inlineStr">
        <is>
          <t/>
        </is>
      </c>
      <c r="CT213" s="2" t="inlineStr">
        <is>
          <t>blå ekonomi</t>
        </is>
      </c>
      <c r="CU213" s="2" t="inlineStr">
        <is>
          <t>3</t>
        </is>
      </c>
      <c r="CV213" s="2" t="inlineStr">
        <is>
          <t/>
        </is>
      </c>
      <c r="CW213" t="inlineStr">
        <is>
          <t/>
        </is>
      </c>
    </row>
    <row r="214">
      <c r="A214" s="1" t="str">
        <f>HYPERLINK("https://iate.europa.eu/entry/result/2243635/all", "2243635")</f>
        <v>2243635</v>
      </c>
      <c r="B214" t="inlineStr">
        <is>
          <t>ENERGY</t>
        </is>
      </c>
      <c r="C214" t="inlineStr">
        <is>
          <t>ENERGY|energy policy|energy policy|energy grid;ENERGY|electrical and nuclear industries|electrical industry|electrical energy;ENERGY|energy policy|energy policy|energy audit|energy supply</t>
        </is>
      </c>
      <c r="D214" t="inlineStr">
        <is>
          <t>yes</t>
        </is>
      </c>
      <c r="E214" t="inlineStr">
        <is>
          <t/>
        </is>
      </c>
      <c r="F214" s="2" t="inlineStr">
        <is>
          <t>трансграничен поток</t>
        </is>
      </c>
      <c r="G214" s="2" t="inlineStr">
        <is>
          <t>3</t>
        </is>
      </c>
      <c r="H214" s="2" t="inlineStr">
        <is>
          <t/>
        </is>
      </c>
      <c r="I214" t="inlineStr">
        <is>
          <t>физическият поток електроенергия в преносната мрежа на дадена държава-членка, който е резултат от въздействието на дейността на производители и/или потребители извън тази държава-членка върху нейната преносна мрежа</t>
        </is>
      </c>
      <c r="J214" s="2" t="inlineStr">
        <is>
          <t>přeshraniční tok elektřiny|
přeshraniční tok</t>
        </is>
      </c>
      <c r="K214" s="2" t="inlineStr">
        <is>
          <t>3|
3</t>
        </is>
      </c>
      <c r="L214" s="2" t="inlineStr">
        <is>
          <t xml:space="preserve">|
</t>
        </is>
      </c>
      <c r="M214" t="inlineStr">
        <is>
          <t>fyzikální tok elektřiny přenosovou sítí členského státu, který je výsledkem dopadu činnosti výrobců, zákazníků nebo obou mimo tento členský stát na jeho přenosovou síť</t>
        </is>
      </c>
      <c r="N214" s="2" t="inlineStr">
        <is>
          <t>grænseoverskridende elektricitetsstrøm|
grænseoverskridende strøm</t>
        </is>
      </c>
      <c r="O214" s="2" t="inlineStr">
        <is>
          <t>3|
3</t>
        </is>
      </c>
      <c r="P214" s="2" t="inlineStr">
        <is>
          <t xml:space="preserve">|
</t>
        </is>
      </c>
      <c r="Q214" t="inlineStr">
        <is>
          <t>fysisk strøm af elektricitet i en medlemsstats transmissionsnet forårsaget af indvirkning fra producenters, kunders eller begges aktivitet uden for denne medlemsstat på dens transmissionsnet</t>
        </is>
      </c>
      <c r="R214" s="2" t="inlineStr">
        <is>
          <t>grenzüberschreitender Stromfluss</t>
        </is>
      </c>
      <c r="S214" s="2" t="inlineStr">
        <is>
          <t>3</t>
        </is>
      </c>
      <c r="T214" s="2" t="inlineStr">
        <is>
          <t/>
        </is>
      </c>
      <c r="U214" t="inlineStr">
        <is>
          <t>das physikalische Durchströmen einer Menge elektrischer Energie durch ein Übertragungsnetz eines Mitgliedstaats aufgrund der Auswirkungen der Tätigkeit von Erzeugern oder Kunden oder beiden außerhalb dieses Mitgliedstaats auf dessen Übertragungsnetz</t>
        </is>
      </c>
      <c r="V214" s="2" t="inlineStr">
        <is>
          <t>διασυνοριακή ροή ηλεκτρικής ενέργειας|
διασυνοριακή ροή</t>
        </is>
      </c>
      <c r="W214" s="2" t="inlineStr">
        <is>
          <t>3|
3</t>
        </is>
      </c>
      <c r="X214" s="2" t="inlineStr">
        <is>
          <t xml:space="preserve">|
</t>
        </is>
      </c>
      <c r="Y214" t="inlineStr">
        <is>
          <t>φυσική ροή ηλεκτρικής ενέργειας στο δίκτυο μεταφοράς ενός κράτους μέλους, η οποία προκύπτει ως αποτέλεσμα της δραστηριότητας παραγωγών, πελατών, ή και των δύο, εκτός του εν λόγω κράτους μέλους στο δίκτυο μεταφοράς του</t>
        </is>
      </c>
      <c r="Z214" s="2" t="inlineStr">
        <is>
          <t>cross-border flow|
cross-border electricity flow</t>
        </is>
      </c>
      <c r="AA214" s="2" t="inlineStr">
        <is>
          <t>3|
3</t>
        </is>
      </c>
      <c r="AB214" s="2" t="inlineStr">
        <is>
          <t xml:space="preserve">|
</t>
        </is>
      </c>
      <c r="AC214" t="inlineStr">
        <is>
          <t>physical flow of electricity on a transmission network of a Member State that results from the impact of the activity of producers, customers, or both, outside that Member State on its transmission network</t>
        </is>
      </c>
      <c r="AD214" s="2" t="inlineStr">
        <is>
          <t>flujo transfronterizo</t>
        </is>
      </c>
      <c r="AE214" s="2" t="inlineStr">
        <is>
          <t>3</t>
        </is>
      </c>
      <c r="AF214" s="2" t="inlineStr">
        <is>
          <t/>
        </is>
      </c>
      <c r="AG214" t="inlineStr">
        <is>
          <t>Flujo físico de electricidad en una red de 
transporte de un Estado miembro que procede de la incidencia de la 
actividad de productores, los clientes, o ambos, fuera de dicho Estado 
miembro en su red.</t>
        </is>
      </c>
      <c r="AH214" s="2" t="inlineStr">
        <is>
          <t>piiriülene võimsusvoog|
piiriülene elektrivoog</t>
        </is>
      </c>
      <c r="AI214" s="2" t="inlineStr">
        <is>
          <t>3|
3</t>
        </is>
      </c>
      <c r="AJ214" s="2" t="inlineStr">
        <is>
          <t>|
preferred</t>
        </is>
      </c>
      <c r="AK214" t="inlineStr">
        <is>
          <t>füüsiline elektrienergia voog liikmesriigi ülekandevõrgus, mille tekitab väljaspool liikmesriiki asuvate tootjate, tarbijate või nende mõlema tegevuse mõju selle liikmesriigi ülekandevõrgule</t>
        </is>
      </c>
      <c r="AL214" s="2" t="inlineStr">
        <is>
          <t>rajat ylittävä sähkönsiirto</t>
        </is>
      </c>
      <c r="AM214" s="2" t="inlineStr">
        <is>
          <t>3</t>
        </is>
      </c>
      <c r="AN214" s="2" t="inlineStr">
        <is>
          <t/>
        </is>
      </c>
      <c r="AO214" t="inlineStr">
        <is>
          <t>Jäsenvaltion siirtoverkossa kulkeva fyysinen sähkövirtaus, jonka saa aikaan tuottajien, asiakkaiden tai molempien toiminnasta kyseisen jäsenvaltion ulkopuolella aiheutuva vaikutus sen siirtoverkkoon.</t>
        </is>
      </c>
      <c r="AP214" s="2" t="inlineStr">
        <is>
          <t>flux transfrontalier</t>
        </is>
      </c>
      <c r="AQ214" s="2" t="inlineStr">
        <is>
          <t>3</t>
        </is>
      </c>
      <c r="AR214" s="2" t="inlineStr">
        <is>
          <t/>
        </is>
      </c>
      <c r="AS214" t="inlineStr">
        <is>
          <t>flux
physique d'électricité circulant sur un réseau de transport d'un État membre,
qui résulte de l'impact de l'activité de producteurs, de consommateurs, ou des
deux, situés en dehors de cet État membre sur son réseau de transport</t>
        </is>
      </c>
      <c r="AT214" t="inlineStr">
        <is>
          <t/>
        </is>
      </c>
      <c r="AU214" t="inlineStr">
        <is>
          <t/>
        </is>
      </c>
      <c r="AV214" t="inlineStr">
        <is>
          <t/>
        </is>
      </c>
      <c r="AW214" t="inlineStr">
        <is>
          <t/>
        </is>
      </c>
      <c r="AX214" s="2" t="inlineStr">
        <is>
          <t>prekogranični protok</t>
        </is>
      </c>
      <c r="AY214" s="2" t="inlineStr">
        <is>
          <t>3</t>
        </is>
      </c>
      <c r="AZ214" s="2" t="inlineStr">
        <is>
          <t/>
        </is>
      </c>
      <c r="BA214" t="inlineStr">
        <is>
          <t>fizički protok električne energije u prijenosnoj mreži države članice koji proizlazi iz učinaka aktivnosti proizvođača, kupaca ili oboje, te države članice na njezinoj prijenosnoj mreži</t>
        </is>
      </c>
      <c r="BB214" t="inlineStr">
        <is>
          <t/>
        </is>
      </c>
      <c r="BC214" t="inlineStr">
        <is>
          <t/>
        </is>
      </c>
      <c r="BD214" t="inlineStr">
        <is>
          <t/>
        </is>
      </c>
      <c r="BE214" t="inlineStr">
        <is>
          <t/>
        </is>
      </c>
      <c r="BF214" s="2" t="inlineStr">
        <is>
          <t>flusso transfrontaliero</t>
        </is>
      </c>
      <c r="BG214" s="2" t="inlineStr">
        <is>
          <t>3</t>
        </is>
      </c>
      <c r="BH214" s="2" t="inlineStr">
        <is>
          <t/>
        </is>
      </c>
      <c r="BI214" t="inlineStr">
        <is>
          <t>flusso fisico di energia elettrica in una rete di trasmissione di uno Stato membro che risulta dall'impatto dell'attività di produttori, clienti o entrambi svolta al di fuori di tale Stato membro sulla sua rete di trasmissione</t>
        </is>
      </c>
      <c r="BJ214" s="2" t="inlineStr">
        <is>
          <t>tarpvalstybinis elektros energijos srautas|
tarpvalstybinis srautas</t>
        </is>
      </c>
      <c r="BK214" s="2" t="inlineStr">
        <is>
          <t>3|
3</t>
        </is>
      </c>
      <c r="BL214" s="2" t="inlineStr">
        <is>
          <t xml:space="preserve">|
</t>
        </is>
      </c>
      <c r="BM214" t="inlineStr">
        <is>
          <t>fizinis elektros energijos srautas valstybės narės perdavimo tinkle, atsirandantis dėl gamintojų ir (arba) vartotojų veiklos ne toje valstybėje narėje poveikio jos perdavimo tinklui</t>
        </is>
      </c>
      <c r="BN214" s="2" t="inlineStr">
        <is>
          <t>pārrobežu elektroenerģijas plūsma|
pārrobežu plūsma</t>
        </is>
      </c>
      <c r="BO214" s="2" t="inlineStr">
        <is>
          <t>3|
3</t>
        </is>
      </c>
      <c r="BP214" s="2" t="inlineStr">
        <is>
          <t xml:space="preserve">|
</t>
        </is>
      </c>
      <c r="BQ214" t="inlineStr">
        <is>
          <t>fiziska elektroenerģijas plūsma dalībvalsts pārvades tīklā, ko izraisa 
ārpus minētās dalībvalsts esošu ražotāju, lietotāju vai abu darbības 
ietekme uz tās pārvades tīklu</t>
        </is>
      </c>
      <c r="BR214" s="2" t="inlineStr">
        <is>
          <t>fluss transfruntier tal-elettriku|
fluss transfruntier</t>
        </is>
      </c>
      <c r="BS214" s="2" t="inlineStr">
        <is>
          <t>3|
3</t>
        </is>
      </c>
      <c r="BT214" s="2" t="inlineStr">
        <is>
          <t xml:space="preserve">|
</t>
        </is>
      </c>
      <c r="BU214" t="inlineStr">
        <is>
          <t>il-fluss fiżiku ta’ elettriku f'&lt;a href="https://iate.europa.eu/entry/result/1407047/mt" target="_blank"&gt;network tat-trażmissjoni&lt;/a&gt; ta’ Stat Membru li jirriżulta mill-impatt tal-attività tal-produtturi u/jew tal-konsumaturi tal-elettriku barra minn dak l-Istat Membru fin-network ta’ trażmissjoni tiegħu</t>
        </is>
      </c>
      <c r="BV214" s="2" t="inlineStr">
        <is>
          <t>grensoverschrijdende elektriciteitsstroom|
grensoverschrijdende stroom</t>
        </is>
      </c>
      <c r="BW214" s="2" t="inlineStr">
        <is>
          <t>3|
3</t>
        </is>
      </c>
      <c r="BX214" s="2" t="inlineStr">
        <is>
          <t xml:space="preserve">|
</t>
        </is>
      </c>
      <c r="BY214" t="inlineStr">
        <is>
          <t>fysieke stroom van elektriciteit op een transmissienet van een lidstaat die het gevolg is van de invloed van de activiteit van producenten, afnemers, of beide, buiten die lidstaat op zijn transmissienetwerk</t>
        </is>
      </c>
      <c r="BZ214" s="2" t="inlineStr">
        <is>
          <t>transgraniczny przepływ energii elektrycznej|
przepływ transgraniczny</t>
        </is>
      </c>
      <c r="CA214" s="2" t="inlineStr">
        <is>
          <t>3|
3</t>
        </is>
      </c>
      <c r="CB214" s="2" t="inlineStr">
        <is>
          <t xml:space="preserve">|
</t>
        </is>
      </c>
      <c r="CC214" t="inlineStr">
        <is>
          <t>fizyczny przepływ energii elektrycznej przez sieć przesyłową państwa członkowskiego, będący wynikiem wpływu działalności producentów lub konsumentów poza granicami tego państwa członkowskiego na jego sieć przesyłową</t>
        </is>
      </c>
      <c r="CD214" s="2" t="inlineStr">
        <is>
          <t>fluxo transfronteiriço de eletricidade|
fluxo transfronteiriço</t>
        </is>
      </c>
      <c r="CE214" s="2" t="inlineStr">
        <is>
          <t>3|
3</t>
        </is>
      </c>
      <c r="CF214" s="2" t="inlineStr">
        <is>
          <t xml:space="preserve">|
</t>
        </is>
      </c>
      <c r="CG214" t="inlineStr">
        <is>
          <t>Fluxo físico de eletricidade numa rede de transporte de um Estado-Membro, resultante do impacto da atividade de produtores, clientes, ou ambos, situados fora desse Estado-Membro sobre a sua rede de transporte.</t>
        </is>
      </c>
      <c r="CH214" s="2" t="inlineStr">
        <is>
          <t>flux transfrontalier de energie electrică|
flux transfrontalier</t>
        </is>
      </c>
      <c r="CI214" s="2" t="inlineStr">
        <is>
          <t>3|
3</t>
        </is>
      </c>
      <c r="CJ214" s="2" t="inlineStr">
        <is>
          <t xml:space="preserve">|
</t>
        </is>
      </c>
      <c r="CK214" t="inlineStr">
        <is>
          <t>flux fizic de energie electrică într-o rețea de transport a unui stat membru, care rezultă din impactul activității producătorilor, a clienților sau atât a producătorilor, cât și a clienților din afara acelui stat membru asupra rețelei sale de transport</t>
        </is>
      </c>
      <c r="CL214" s="2" t="inlineStr">
        <is>
          <t>cezhraničný tok|
cezhraničný tok elektriny</t>
        </is>
      </c>
      <c r="CM214" s="2" t="inlineStr">
        <is>
          <t>3|
3</t>
        </is>
      </c>
      <c r="CN214" s="2" t="inlineStr">
        <is>
          <t xml:space="preserve">|
</t>
        </is>
      </c>
      <c r="CO214" t="inlineStr">
        <is>
          <t>fyzický tok elektriny cez prenosovú sústavu členského štátu, ktorý vyplýva z vplyvu činností výrobcov a/alebo odberateľov mimo tohto členského štátu na jeho prenosovú sústavu</t>
        </is>
      </c>
      <c r="CP214" s="2" t="inlineStr">
        <is>
          <t>čezmejni pretok</t>
        </is>
      </c>
      <c r="CQ214" s="2" t="inlineStr">
        <is>
          <t>3</t>
        </is>
      </c>
      <c r="CR214" s="2" t="inlineStr">
        <is>
          <t/>
        </is>
      </c>
      <c r="CS214" t="inlineStr">
        <is>
          <t>fizični pretok električne energije po prenosnem omrežju države članice, ki nastane zaradi vpliva dejavnosti proizvajalcev, odjemalcev ali obojih zunaj te države članice na njenem prenosnem omrežju</t>
        </is>
      </c>
      <c r="CT214" s="2" t="inlineStr">
        <is>
          <t>gränsöverskridande flöde</t>
        </is>
      </c>
      <c r="CU214" s="2" t="inlineStr">
        <is>
          <t>3</t>
        </is>
      </c>
      <c r="CV214" s="2" t="inlineStr">
        <is>
          <t/>
        </is>
      </c>
      <c r="CW214" t="inlineStr">
        <is>
          <t>fysiskt flöde av el i en medlemsstats överföringsnät som uppstår genom påverkan av producentverksamhet, kundverksamhet, eller båda, utanför den medlemsstaten på dess överföringsnät</t>
        </is>
      </c>
    </row>
    <row r="215">
      <c r="A215" s="1" t="str">
        <f>HYPERLINK("https://iate.europa.eu/entry/result/2250797/all", "2250797")</f>
        <v>2250797</v>
      </c>
      <c r="B215" t="inlineStr">
        <is>
          <t>POLITICS;TRADE;ENVIRONMENT</t>
        </is>
      </c>
      <c r="C215" t="inlineStr">
        <is>
          <t>POLITICS|politics and public safety|public opinion;TRADE|marketing|marketing;ENVIRONMENT|environmental policy</t>
        </is>
      </c>
      <c r="D215" t="inlineStr">
        <is>
          <t>yes</t>
        </is>
      </c>
      <c r="E215" t="inlineStr">
        <is>
          <t/>
        </is>
      </c>
      <c r="F215" s="2" t="inlineStr">
        <is>
          <t>заблуждаващ „зелен“ пиар|
„зелени“ заблуди|
заблуждаващи твърдения за екосъобразност</t>
        </is>
      </c>
      <c r="G215" s="2" t="inlineStr">
        <is>
          <t>2|
2|
3</t>
        </is>
      </c>
      <c r="H215" s="2" t="inlineStr">
        <is>
          <t xml:space="preserve">proposed|
proposed|
</t>
        </is>
      </c>
      <c r="I215" t="inlineStr">
        <is>
          <t>изграждане или тиражиране на подвеждащ имидж на лице с отговорно отношение към околната среда или на екологосъобразен продукт/услуга и т.н.</t>
        </is>
      </c>
      <c r="J215" s="2" t="inlineStr">
        <is>
          <t>environmentální dezinformace|
lakování nazeleno|
klamavá zelená reklama</t>
        </is>
      </c>
      <c r="K215" s="2" t="inlineStr">
        <is>
          <t>3|
3|
3</t>
        </is>
      </c>
      <c r="L215" s="2" t="inlineStr">
        <is>
          <t xml:space="preserve">|
|
</t>
        </is>
      </c>
      <c r="M215" t="inlineStr">
        <is>
          <t>způsob prezentace určitého subjektu, který má navodit dojem, že se chová ekologicky</t>
        </is>
      </c>
      <c r="N215" s="2" t="inlineStr">
        <is>
          <t>greenwashing|
grønvaskning|
grønvask</t>
        </is>
      </c>
      <c r="O215" s="2" t="inlineStr">
        <is>
          <t>3|
3|
3</t>
        </is>
      </c>
      <c r="P215" s="2" t="inlineStr">
        <is>
          <t xml:space="preserve">|
|
</t>
        </is>
      </c>
      <c r="Q215" t="inlineStr">
        <is>
          <t>&lt;em&gt; v&lt;/em&gt;ildledende markedsføring af aktiviteter eller produkter, der præsenteres mere miljøvenlige og bæredygtige end de er</t>
        </is>
      </c>
      <c r="R215" s="2" t="inlineStr">
        <is>
          <t>grüner Etikettenschwindel|
„grünes Mäntelchen“|
ökologische Alibiprojekte|
„grüner“ Anstrich|
Grünfärberei</t>
        </is>
      </c>
      <c r="S215" s="2" t="inlineStr">
        <is>
          <t>2|
2|
2|
2|
3</t>
        </is>
      </c>
      <c r="T215" s="2" t="inlineStr">
        <is>
          <t xml:space="preserve">|
|
|
|
</t>
        </is>
      </c>
      <c r="U215" t="inlineStr">
        <is>
          <t>Versuch von Unternehmen, durch Marketing- und PR-Maßnahmen ein Image als umweltfreundlich handelndes Unternehmen zu erlangen, ohne tatsächlich zum Umweltschutz beizutragen</t>
        </is>
      </c>
      <c r="V215" s="2" t="inlineStr">
        <is>
          <t>πράσινο ξέπλυμα|
προβολή οικολογικού προσωπείου|
προβολή ψευδοπράσινης ταυτότητας|
προβολή ψευδοοικολογικής ταυτότητας</t>
        </is>
      </c>
      <c r="W215" s="2" t="inlineStr">
        <is>
          <t>3|
4|
4|
4</t>
        </is>
      </c>
      <c r="X215" s="2" t="inlineStr">
        <is>
          <t xml:space="preserve">|
|
|
</t>
        </is>
      </c>
      <c r="Y215" t="inlineStr">
        <is>
          <t>η προσπάθεια αρκετών εταιριών να παρουσιάσουν στους καταναλωτές ισχυρά περιβαλλοντικά διαπιστευτήρια, τα οποία δεν ανταποκρίνονται πάντα στην πραγματικότητα.</t>
        </is>
      </c>
      <c r="Z215" s="2" t="inlineStr">
        <is>
          <t>green sheen|
green washing|
greenwash|
greenwashing</t>
        </is>
      </c>
      <c r="AA215" s="2" t="inlineStr">
        <is>
          <t>3|
1|
3|
3</t>
        </is>
      </c>
      <c r="AB215" s="2" t="inlineStr">
        <is>
          <t xml:space="preserve">|
|
|
</t>
        </is>
      </c>
      <c r="AC215" t="inlineStr">
        <is>
          <t>disinformation disseminated by an organisation, etc., so as to present an environmentally responsible public image; or a public image of environmental responsibility promulgated by or for an organisation, etc., but perceived as being unfounded or intentionally misleading</t>
        </is>
      </c>
      <c r="AD215" s="2" t="inlineStr">
        <is>
          <t>ecoblanqueo|
lavado verde|
ecoimpostura|
ecopostureo|
blanqueo ecológico</t>
        </is>
      </c>
      <c r="AE215" s="2" t="inlineStr">
        <is>
          <t>2|
2|
2|
3|
2</t>
        </is>
      </c>
      <c r="AF215" s="2" t="inlineStr">
        <is>
          <t xml:space="preserve">|
|
|
|
</t>
        </is>
      </c>
      <c r="AG215" t="inlineStr">
        <is>
          <t>Práctica engañosa de márketing cuyo objetivo es generar la percepción de que los productos, objetivos o políticas de una organización o empresa son respetuosos con el medio ambiente a fin de lograr un aumento de los beneficios gracias a una mejor imagen ante los consumidores.</t>
        </is>
      </c>
      <c r="AH215" s="2" t="inlineStr">
        <is>
          <t>rohepesu|
ökoeksitamine</t>
        </is>
      </c>
      <c r="AI215" s="2" t="inlineStr">
        <is>
          <t>3|
2</t>
        </is>
      </c>
      <c r="AJ215" s="2" t="inlineStr">
        <is>
          <t xml:space="preserve">|
</t>
        </is>
      </c>
      <c r="AK215" t="inlineStr">
        <is>
          <t>1990. aastate alguses kasutusele tulnud termin, mis tähistab keskkonnavaenuliku tegevuse üldsusele positiivsena esitamist. Rahvusvahelised korporatsioonid väidavad, et vabaturupoliitika, uus tehnika ja majanduskasv aitavad märkimisväärselt kaasa säästvale arengule ning et nad ise on järjest keskkonnateadlikumad. Kriitikute arvates on retoorikast hoolimata vähe tõendeid suurkorporatsioonide käitumise olulise muutumise kohta ning paljud neist loovad ja kasutavad endist viisi keskkonnavaenulikku ning jätkusuutmatut tehnikat ja tehnoloogiat. Seetõttu on rohepesu ainult petlik turundusvõte.</t>
        </is>
      </c>
      <c r="AL215" s="2" t="inlineStr">
        <is>
          <t>viherpesu</t>
        </is>
      </c>
      <c r="AM215" s="2" t="inlineStr">
        <is>
          <t>3</t>
        </is>
      </c>
      <c r="AN215" s="2" t="inlineStr">
        <is>
          <t/>
        </is>
      </c>
      <c r="AO215" t="inlineStr">
        <is>
          <t>se, että yritykset muokkaavat tuotteidensa ja toimintatapojensa julkisuuskuvaa valheellisesti yrittäen saada ne näyttämään ympäristöystävällisiltä, esim. naamioimalla kustannusleikkaukset luonnonvarojen käytön vähentämiseksi</t>
        </is>
      </c>
      <c r="AP215" s="2" t="inlineStr">
        <is>
          <t>verdissement d'image|
écoblanchiment|
blanchiment écologique</t>
        </is>
      </c>
      <c r="AQ215" s="2" t="inlineStr">
        <is>
          <t>3|
3|
3</t>
        </is>
      </c>
      <c r="AR215" s="2" t="inlineStr">
        <is>
          <t xml:space="preserve">|
preferred|
</t>
        </is>
      </c>
      <c r="AS215" t="inlineStr">
        <is>
          <t>attribution abusive de qualités écologiques à un produit, à un service ou à une organisation</t>
        </is>
      </c>
      <c r="AT215" s="2" t="inlineStr">
        <is>
          <t>glas-snasú|
snas glas</t>
        </is>
      </c>
      <c r="AU215" s="2" t="inlineStr">
        <is>
          <t>3|
3</t>
        </is>
      </c>
      <c r="AV215" s="2" t="inlineStr">
        <is>
          <t xml:space="preserve">|
</t>
        </is>
      </c>
      <c r="AW215" t="inlineStr">
        <is>
          <t/>
        </is>
      </c>
      <c r="AX215" s="2" t="inlineStr">
        <is>
          <t>manipulativni zeleni marketing</t>
        </is>
      </c>
      <c r="AY215" s="2" t="inlineStr">
        <is>
          <t>3</t>
        </is>
      </c>
      <c r="AZ215" s="2" t="inlineStr">
        <is>
          <t/>
        </is>
      </c>
      <c r="BA215" t="inlineStr">
        <is>
          <t/>
        </is>
      </c>
      <c r="BB215" s="2" t="inlineStr">
        <is>
          <t>zöldrefestés</t>
        </is>
      </c>
      <c r="BC215" s="2" t="inlineStr">
        <is>
          <t>4</t>
        </is>
      </c>
      <c r="BD215" s="2" t="inlineStr">
        <is>
          <t/>
        </is>
      </c>
      <c r="BE215" t="inlineStr">
        <is>
          <t>vállalati, céges tevékenység olyan bemutatása, amelyben az ökológiai szempontokat eltúlozzák a valósághoz képest</t>
        </is>
      </c>
      <c r="BF215" s="2" t="inlineStr">
        <is>
          <t>greenwashing</t>
        </is>
      </c>
      <c r="BG215" s="2" t="inlineStr">
        <is>
          <t>3</t>
        </is>
      </c>
      <c r="BH215" s="2" t="inlineStr">
        <is>
          <t/>
        </is>
      </c>
      <c r="BI215" t="inlineStr">
        <is>
          <t>comportamento, praticato da alcune imprese, consistente nel presentare in modo ingannevole i loro prodotti e le loro politiche come rispettosi dell'ambiente, ad esempio presentando un semplice taglio dei costi come una riduzione dell'uso di risorse</t>
        </is>
      </c>
      <c r="BJ215" s="2" t="inlineStr">
        <is>
          <t>ekomanipuliavimas|
ekoblefas|
ekologinis manipuliavimas|
„žaliasis smegenų plovimas“</t>
        </is>
      </c>
      <c r="BK215" s="2" t="inlineStr">
        <is>
          <t>3|
3|
3|
3</t>
        </is>
      </c>
      <c r="BL215" s="2" t="inlineStr">
        <is>
          <t xml:space="preserve">|
|
|
</t>
        </is>
      </c>
      <c r="BM215" t="inlineStr">
        <is>
          <t>apgaulingos informacijos apie produkto ar paslaugos atitiktį aplinkosaugos standartams ar kitokius su aplinkosauga susijusius privalumus pateikimas rinkodaros tikslais</t>
        </is>
      </c>
      <c r="BN215" s="2" t="inlineStr">
        <is>
          <t>zaļmaldināšana|
zaļā tukšvārdība</t>
        </is>
      </c>
      <c r="BO215" s="2" t="inlineStr">
        <is>
          <t>2|
2</t>
        </is>
      </c>
      <c r="BP215" s="2" t="inlineStr">
        <is>
          <t xml:space="preserve">|
</t>
        </is>
      </c>
      <c r="BQ215" t="inlineStr">
        <is>
          <t/>
        </is>
      </c>
      <c r="BR215" s="2" t="inlineStr">
        <is>
          <t>greenwashing|
green wash</t>
        </is>
      </c>
      <c r="BS215" s="2" t="inlineStr">
        <is>
          <t>3|
3</t>
        </is>
      </c>
      <c r="BT215" s="2" t="inlineStr">
        <is>
          <t xml:space="preserve">|
</t>
        </is>
      </c>
      <c r="BU215" t="inlineStr">
        <is>
          <t>strateġija ta' negozju fejn organizzazzjoni tagħti x'tifhem li l-prodotti, l-attivitajiet jew il-politika tagħha jħarsu l-ambjent meta fil-fatt dan ma jkunx minnu</t>
        </is>
      </c>
      <c r="BV215" s="2" t="inlineStr">
        <is>
          <t>greenwashing|
groenwassen</t>
        </is>
      </c>
      <c r="BW215" s="2" t="inlineStr">
        <is>
          <t>3|
3</t>
        </is>
      </c>
      <c r="BX215" s="2" t="inlineStr">
        <is>
          <t xml:space="preserve">|
</t>
        </is>
      </c>
      <c r="BY215" t="inlineStr">
        <is>
          <t>het zich duurzamer voordoen dan in werkelijkheid het geval is</t>
        </is>
      </c>
      <c r="BZ215" s="2" t="inlineStr">
        <is>
          <t>ekościema|
ekoobłuda|
nieuczciwy zielony PR|
pseudoekologiczny marketing</t>
        </is>
      </c>
      <c r="CA215" s="2" t="inlineStr">
        <is>
          <t>3|
2|
3|
3</t>
        </is>
      </c>
      <c r="CB215" s="2" t="inlineStr">
        <is>
          <t xml:space="preserve">|
|
|
</t>
        </is>
      </c>
      <c r="CC215" t="inlineStr">
        <is>
          <t>nieuzasadnione kreowanie wizerunku ekologicznego, wprowadzanie w błąd konsumentów i informowanie, że produkt czy usługa są ekologiczne, gdy nie jest to zgodne z prawdą</t>
        </is>
      </c>
      <c r="CD215" s="2" t="inlineStr">
        <is>
          <t>maquilhagem verde|
maquilhagem ecológica</t>
        </is>
      </c>
      <c r="CE215" s="2" t="inlineStr">
        <is>
          <t>3|
3</t>
        </is>
      </c>
      <c r="CF215" s="2" t="inlineStr">
        <is>
          <t>preferred|
admitted</t>
        </is>
      </c>
      <c r="CG215" t="inlineStr">
        <is>
          <t>Processo pelo qual uma empresa se declara publicamente, de forma enganosa, como sendo amiga do ambiente, quando internamente está envolvida em práticas social e/ou ambientalmente prejudiciais.</t>
        </is>
      </c>
      <c r="CH215" s="2" t="inlineStr">
        <is>
          <t>dezinformare ecologică</t>
        </is>
      </c>
      <c r="CI215" s="2" t="inlineStr">
        <is>
          <t>3</t>
        </is>
      </c>
      <c r="CJ215" s="2" t="inlineStr">
        <is>
          <t/>
        </is>
      </c>
      <c r="CK215" t="inlineStr">
        <is>
          <t>&lt;div&gt;
 slabă performanță de mediu și comunicare pozitivă despre performanța de mediu&lt;/div&gt;</t>
        </is>
      </c>
      <c r="CL215" s="2" t="inlineStr">
        <is>
          <t>environmentálne klamlivé vyhlásenia|
zelené vymývanie mozgov|
environmentálne klamlivé tvrdenia|
environmentálne klamlivá reklama</t>
        </is>
      </c>
      <c r="CM215" s="2" t="inlineStr">
        <is>
          <t>3|
3|
3|
3</t>
        </is>
      </c>
      <c r="CN215" s="2" t="inlineStr">
        <is>
          <t xml:space="preserve">|
|
|
</t>
        </is>
      </c>
      <c r="CO215" t="inlineStr">
        <is>
          <t>falošné praktiky spoločností, ktoré svoje produkty a postupy propagujú ako ekologicky vhodné, napr. prezentovanie znižovania nákladov ako obmedzenie spotreby surovín</t>
        </is>
      </c>
      <c r="CP215" s="2" t="inlineStr">
        <is>
          <t>zeleno zavajanje</t>
        </is>
      </c>
      <c r="CQ215" s="2" t="inlineStr">
        <is>
          <t>3</t>
        </is>
      </c>
      <c r="CR215" s="2" t="inlineStr">
        <is>
          <t/>
        </is>
      </c>
      <c r="CS215" t="inlineStr">
        <is>
          <t>zavajajoče prikazovanje, trženje izdelkov, kot da so narejeni na ekološko, družbeno sprejemljiv način</t>
        </is>
      </c>
      <c r="CT215" s="2" t="inlineStr">
        <is>
          <t>grönmålning</t>
        </is>
      </c>
      <c r="CU215" s="2" t="inlineStr">
        <is>
          <t>3</t>
        </is>
      </c>
      <c r="CV215" s="2" t="inlineStr">
        <is>
          <t/>
        </is>
      </c>
      <c r="CW215" t="inlineStr">
        <is>
          <t>användning av överdrivna, obestyrkta påståenden som kan skapa en oriktig uppfattning om att produkter, tjänster eller verksamheter är mer miljömässigt hållbara eller mindre miljömässigt skadliga än vad de faktiskt är</t>
        </is>
      </c>
    </row>
    <row r="216">
      <c r="A216" s="1" t="str">
        <f>HYPERLINK("https://iate.europa.eu/entry/result/3627299/all", "3627299")</f>
        <v>3627299</v>
      </c>
      <c r="B216" t="inlineStr">
        <is>
          <t>PRODUCTION, TECHNOLOGY AND RESEARCH</t>
        </is>
      </c>
      <c r="C216" t="inlineStr">
        <is>
          <t>PRODUCTION, TECHNOLOGY AND RESEARCH|technology and technical regulations|industrial manufacturing</t>
        </is>
      </c>
      <c r="D216" t="inlineStr">
        <is>
          <t>yes</t>
        </is>
      </c>
      <c r="E216" t="inlineStr">
        <is>
          <t/>
        </is>
      </c>
      <c r="F216" s="2" t="inlineStr">
        <is>
          <t>фактор на задържане</t>
        </is>
      </c>
      <c r="G216" s="2" t="inlineStr">
        <is>
          <t>3</t>
        </is>
      </c>
      <c r="H216" s="2" t="inlineStr">
        <is>
          <t/>
        </is>
      </c>
      <c r="I216" t="inlineStr">
        <is>
          <t/>
        </is>
      </c>
      <c r="J216" s="2" t="inlineStr">
        <is>
          <t>retenční faktor</t>
        </is>
      </c>
      <c r="K216" s="2" t="inlineStr">
        <is>
          <t>3</t>
        </is>
      </c>
      <c r="L216" s="2" t="inlineStr">
        <is>
          <t/>
        </is>
      </c>
      <c r="M216" t="inlineStr">
        <is>
          <t>procentní podíl nebezpečné látky zadržené v konečném produktu s ekoznačkou EU</t>
        </is>
      </c>
      <c r="N216" s="2" t="inlineStr">
        <is>
          <t>fastholdelsesfaktor|
retentionsfaktor</t>
        </is>
      </c>
      <c r="O216" s="2" t="inlineStr">
        <is>
          <t>3|
3</t>
        </is>
      </c>
      <c r="P216" s="2" t="inlineStr">
        <is>
          <t xml:space="preserve">|
</t>
        </is>
      </c>
      <c r="Q216" t="inlineStr">
        <is>
          <t/>
        </is>
      </c>
      <c r="R216" s="2" t="inlineStr">
        <is>
          <t>Retentionsfaktor</t>
        </is>
      </c>
      <c r="S216" s="2" t="inlineStr">
        <is>
          <t>3</t>
        </is>
      </c>
      <c r="T216" s="2" t="inlineStr">
        <is>
          <t/>
        </is>
      </c>
      <c r="U216" t="inlineStr">
        <is>
          <t/>
        </is>
      </c>
      <c r="V216" s="2" t="inlineStr">
        <is>
          <t>συντελεστής κατακράτησης</t>
        </is>
      </c>
      <c r="W216" s="2" t="inlineStr">
        <is>
          <t>3</t>
        </is>
      </c>
      <c r="X216" s="2" t="inlineStr">
        <is>
          <t/>
        </is>
      </c>
      <c r="Y216" t="inlineStr">
        <is>
          <t>ποσοστό επικίνδυνης ουσίας που κατακρατείται στο εσωτερικό ενός τελικού προϊόντος το οποίο φέρει οικολογική σήμανση ΕΕ</t>
        </is>
      </c>
      <c r="Z216" s="2" t="inlineStr">
        <is>
          <t>retention factor</t>
        </is>
      </c>
      <c r="AA216" s="2" t="inlineStr">
        <is>
          <t>3</t>
        </is>
      </c>
      <c r="AB216" s="2" t="inlineStr">
        <is>
          <t/>
        </is>
      </c>
      <c r="AC216" t="inlineStr">
        <is>
          <t>percentage of a hazardous substance that is retained within a final EU Ecolabel product</t>
        </is>
      </c>
      <c r="AD216" s="2" t="inlineStr">
        <is>
          <t>factor de retención</t>
        </is>
      </c>
      <c r="AE216" s="2" t="inlineStr">
        <is>
          <t>3</t>
        </is>
      </c>
      <c r="AF216" s="2" t="inlineStr">
        <is>
          <t/>
        </is>
      </c>
      <c r="AG216" t="inlineStr">
        <is>
          <t>Porcentaje de una sustancia peligrosa que permanece en un producto acabado con etiqueta ecológica de la UE.</t>
        </is>
      </c>
      <c r="AH216" s="2" t="inlineStr">
        <is>
          <t>sissejäävustegur</t>
        </is>
      </c>
      <c r="AI216" s="2" t="inlineStr">
        <is>
          <t>3</t>
        </is>
      </c>
      <c r="AJ216" s="2" t="inlineStr">
        <is>
          <t/>
        </is>
      </c>
      <c r="AK216" t="inlineStr">
        <is>
          <t/>
        </is>
      </c>
      <c r="AL216" s="2" t="inlineStr">
        <is>
          <t>retentiotekijä</t>
        </is>
      </c>
      <c r="AM216" s="2" t="inlineStr">
        <is>
          <t>3</t>
        </is>
      </c>
      <c r="AN216" s="2" t="inlineStr">
        <is>
          <t/>
        </is>
      </c>
      <c r="AO216" t="inlineStr">
        <is>
          <t>prosenttiosuus, joka kuvaa vaarallisen aineen
siirtymistä ainesosista lopulliseen EU-ympäristömerkin saaneeseen tuotteeseen</t>
        </is>
      </c>
      <c r="AP216" s="2" t="inlineStr">
        <is>
          <t>facteur de rétention</t>
        </is>
      </c>
      <c r="AQ216" s="2" t="inlineStr">
        <is>
          <t>3</t>
        </is>
      </c>
      <c r="AR216" s="2" t="inlineStr">
        <is>
          <t/>
        </is>
      </c>
      <c r="AS216" t="inlineStr">
        <is>
          <t>pourcentage
de substance dangereuse conservée dans un produit final porteur du &lt;a href="https://iate.europa.eu/entry/result/829137/fr" target="_blank"&gt;label écologique de l’UE&lt;/a&gt;</t>
        </is>
      </c>
      <c r="AT216" s="2" t="inlineStr">
        <is>
          <t>fachtóir coinneála</t>
        </is>
      </c>
      <c r="AU216" s="2" t="inlineStr">
        <is>
          <t>3</t>
        </is>
      </c>
      <c r="AV216" s="2" t="inlineStr">
        <is>
          <t/>
        </is>
      </c>
      <c r="AW216" t="inlineStr">
        <is>
          <t/>
        </is>
      </c>
      <c r="AX216" s="2" t="inlineStr">
        <is>
          <t>faktor zadržavanja</t>
        </is>
      </c>
      <c r="AY216" s="2" t="inlineStr">
        <is>
          <t>3</t>
        </is>
      </c>
      <c r="AZ216" s="2" t="inlineStr">
        <is>
          <t/>
        </is>
      </c>
      <c r="BA216" t="inlineStr">
        <is>
          <t/>
        </is>
      </c>
      <c r="BB216" s="2" t="inlineStr">
        <is>
          <t>retenciós faktor</t>
        </is>
      </c>
      <c r="BC216" s="2" t="inlineStr">
        <is>
          <t>3</t>
        </is>
      </c>
      <c r="BD216" s="2" t="inlineStr">
        <is>
          <t/>
        </is>
      </c>
      <c r="BE216" t="inlineStr">
        <is>
          <t>az uniós ökocímkével ellátott végtermékben megmaradó veszélyes anyag mennyisége százalékban kifejezve</t>
        </is>
      </c>
      <c r="BF216" s="2" t="inlineStr">
        <is>
          <t>fattore di ritenzione</t>
        </is>
      </c>
      <c r="BG216" s="2" t="inlineStr">
        <is>
          <t>3</t>
        </is>
      </c>
      <c r="BH216" s="2" t="inlineStr">
        <is>
          <t/>
        </is>
      </c>
      <c r="BI216" t="inlineStr">
        <is>
          <t>fattore
utilizzato per stimare ai fini dell’assegnazione del marchio Ecolabel UE la
quantità di una sostanza o miscela soggetta a restrizioni utilizzata nel
processo di produzione che rimane nel prodotto finito</t>
        </is>
      </c>
      <c r="BJ216" s="2" t="inlineStr">
        <is>
          <t>išlikos faktorius</t>
        </is>
      </c>
      <c r="BK216" s="2" t="inlineStr">
        <is>
          <t>3</t>
        </is>
      </c>
      <c r="BL216" s="2" t="inlineStr">
        <is>
          <t/>
        </is>
      </c>
      <c r="BM216" t="inlineStr">
        <is>
          <t/>
        </is>
      </c>
      <c r="BN216" s="2" t="inlineStr">
        <is>
          <t>aiztures koeficients</t>
        </is>
      </c>
      <c r="BO216" s="2" t="inlineStr">
        <is>
          <t>3</t>
        </is>
      </c>
      <c r="BP216" s="2" t="inlineStr">
        <is>
          <t/>
        </is>
      </c>
      <c r="BQ216" t="inlineStr">
        <is>
          <t/>
        </is>
      </c>
      <c r="BR216" s="2" t="inlineStr">
        <is>
          <t>fattur ta' ritenzjoni</t>
        </is>
      </c>
      <c r="BS216" s="2" t="inlineStr">
        <is>
          <t>3</t>
        </is>
      </c>
      <c r="BT216" s="2" t="inlineStr">
        <is>
          <t/>
        </is>
      </c>
      <c r="BU216" t="inlineStr">
        <is>
          <t>perċentwal ta' sustanza perikoluża li tinżamm jew tibqa' fi prodott finali bl-ekotikketta tal-UE</t>
        </is>
      </c>
      <c r="BV216" s="2" t="inlineStr">
        <is>
          <t>retentiefactor</t>
        </is>
      </c>
      <c r="BW216" s="2" t="inlineStr">
        <is>
          <t>3</t>
        </is>
      </c>
      <c r="BX216" s="2" t="inlineStr">
        <is>
          <t/>
        </is>
      </c>
      <c r="BY216" t="inlineStr">
        <is>
          <t>percentage van een gevaarlijke stof die achterblijft in een eindproduct waaraan de EU-milieukeur is toegekend</t>
        </is>
      </c>
      <c r="BZ216" s="2" t="inlineStr">
        <is>
          <t>współczynnik retencji</t>
        </is>
      </c>
      <c r="CA216" s="2" t="inlineStr">
        <is>
          <t>3</t>
        </is>
      </c>
      <c r="CB216" s="2" t="inlineStr">
        <is>
          <t/>
        </is>
      </c>
      <c r="CC216" t="inlineStr">
        <is>
          <t/>
        </is>
      </c>
      <c r="CD216" s="2" t="inlineStr">
        <is>
          <t>fator de retenção</t>
        </is>
      </c>
      <c r="CE216" s="2" t="inlineStr">
        <is>
          <t>3</t>
        </is>
      </c>
      <c r="CF216" s="2" t="inlineStr">
        <is>
          <t/>
        </is>
      </c>
      <c r="CG216" t="inlineStr">
        <is>
          <t>Percentagem de uma substância ou mistura perigosa que permanece num produto final ao qual foi atribuído o rótulo ecológico da UE.</t>
        </is>
      </c>
      <c r="CH216" s="2" t="inlineStr">
        <is>
          <t>factor de retenție</t>
        </is>
      </c>
      <c r="CI216" s="2" t="inlineStr">
        <is>
          <t>3</t>
        </is>
      </c>
      <c r="CJ216" s="2" t="inlineStr">
        <is>
          <t/>
        </is>
      </c>
      <c r="CK216" t="inlineStr">
        <is>
          <t/>
        </is>
      </c>
      <c r="CL216" s="2" t="inlineStr">
        <is>
          <t>retenčný faktor</t>
        </is>
      </c>
      <c r="CM216" s="2" t="inlineStr">
        <is>
          <t>3</t>
        </is>
      </c>
      <c r="CN216" s="2" t="inlineStr">
        <is>
          <t/>
        </is>
      </c>
      <c r="CO216" t="inlineStr">
        <is>
          <t>percentuálny podiel nebezpečnej látky, ktorá sa nachádza v konečnom výrobku označenom environmentálnou značkou EÚ</t>
        </is>
      </c>
      <c r="CP216" s="2" t="inlineStr">
        <is>
          <t>retencijski faktor</t>
        </is>
      </c>
      <c r="CQ216" s="2" t="inlineStr">
        <is>
          <t>3</t>
        </is>
      </c>
      <c r="CR216" s="2" t="inlineStr">
        <is>
          <t/>
        </is>
      </c>
      <c r="CS216" t="inlineStr">
        <is>
          <t/>
        </is>
      </c>
      <c r="CT216" s="2" t="inlineStr">
        <is>
          <t>retentionsfaktor</t>
        </is>
      </c>
      <c r="CU216" s="2" t="inlineStr">
        <is>
          <t>3</t>
        </is>
      </c>
      <c r="CV216" s="2" t="inlineStr">
        <is>
          <t/>
        </is>
      </c>
      <c r="CW216" t="inlineStr">
        <is>
          <t/>
        </is>
      </c>
    </row>
    <row r="217">
      <c r="A217" s="1" t="str">
        <f>HYPERLINK("https://iate.europa.eu/entry/result/3561672/all", "3561672")</f>
        <v>3561672</v>
      </c>
      <c r="B217" t="inlineStr">
        <is>
          <t>ENVIRONMENT;ENERGY</t>
        </is>
      </c>
      <c r="C217" t="inlineStr">
        <is>
          <t>ENVIRONMENT|environmental policy|climate change policy;ENERGY|energy policy</t>
        </is>
      </c>
      <c r="D217" t="inlineStr">
        <is>
          <t>yes</t>
        </is>
      </c>
      <c r="E217" t="inlineStr">
        <is>
          <t/>
        </is>
      </c>
      <c r="F217" s="2" t="inlineStr">
        <is>
          <t>рамка за политиките в областта на климата и енергетиката до 2030 г.|
рамка в областта на климата и енергетиката до 2030 г.</t>
        </is>
      </c>
      <c r="G217" s="2" t="inlineStr">
        <is>
          <t>3|
3</t>
        </is>
      </c>
      <c r="H217" s="2" t="inlineStr">
        <is>
          <t xml:space="preserve">|
</t>
        </is>
      </c>
      <c r="I217" t="inlineStr">
        <is>
          <t>рамка за политиката на ЕС в областта на климата и енергетиката за периода 2020— 2030 г., имаща за цел да направи икономиката и енергийната система на Европейския съюз по-конкурентоспособни, сигурни и устойчиви</t>
        </is>
      </c>
      <c r="J217" s="2" t="inlineStr">
        <is>
          <t>rámec politiky v oblasti klimatu a energetiky do roku 2030|
rámec v oblasti klimatu a energetiky do roku 2030</t>
        </is>
      </c>
      <c r="K217" s="2" t="inlineStr">
        <is>
          <t>3|
3</t>
        </is>
      </c>
      <c r="L217" s="2" t="inlineStr">
        <is>
          <t xml:space="preserve">|
</t>
        </is>
      </c>
      <c r="M217" t="inlineStr">
        <is>
          <t>rámec politiky EU, jehož cílem je dosáhnout konkurenceschopnějšího, bezpečnějšího a udržitelnějšího hospodářství a energetického systému Evropské unie</t>
        </is>
      </c>
      <c r="N217" s="2" t="inlineStr">
        <is>
          <t>klima- og energiramme for 2030|
2030-ramme for klima- og energipolitikken|
2030-ramme</t>
        </is>
      </c>
      <c r="O217" s="2" t="inlineStr">
        <is>
          <t>4|
4|
4</t>
        </is>
      </c>
      <c r="P217" s="2" t="inlineStr">
        <is>
          <t xml:space="preserve">|
|
</t>
        </is>
      </c>
      <c r="Q217" t="inlineStr">
        <is>
          <t>ramme for foranstaltninger til sikring af konkurrencedygtig, sikker og bæredygtig energi i perioden 2020-2030</t>
        </is>
      </c>
      <c r="R217" s="2" t="inlineStr">
        <is>
          <t>Rahmen für die Klima- und Energiepolitik bis 2030|
Rahmen für die Klima- und Energiepolitik im Zeitraum 2020-2030</t>
        </is>
      </c>
      <c r="S217" s="2" t="inlineStr">
        <is>
          <t>3|
3</t>
        </is>
      </c>
      <c r="T217" s="2" t="inlineStr">
        <is>
          <t xml:space="preserve">|
</t>
        </is>
      </c>
      <c r="U217" t="inlineStr">
        <is>
          <t>Vorgaben für die Klima- und Energiepolitik der EU bis 2030, mit denen Fortschritte bei der Verwirklichung einer CO&lt;sub&gt;2&lt;/sub&gt;-armen Wirtschaft erzielt werden sollen</t>
        </is>
      </c>
      <c r="V217" s="2" t="inlineStr">
        <is>
          <t>πλαίσιο πολιτικής για το κλίμα και την ενέργεια για το 2030</t>
        </is>
      </c>
      <c r="W217" s="2" t="inlineStr">
        <is>
          <t>3</t>
        </is>
      </c>
      <c r="X217" s="2" t="inlineStr">
        <is>
          <t/>
        </is>
      </c>
      <c r="Y217" t="inlineStr">
        <is>
          <t/>
        </is>
      </c>
      <c r="Z217" s="2" t="inlineStr">
        <is>
          <t>2030 policy framework for climate and energy|
2030 climate and energy framework|
framework for climate and energy in the period from 2020 to 2030|
2030 climate and energy policy framework|
2030 framework for climate and energy policies|
climate and energy policy framework</t>
        </is>
      </c>
      <c r="AA217" s="2" t="inlineStr">
        <is>
          <t>1|
3|
1|
3|
3|
1</t>
        </is>
      </c>
      <c r="AB217" s="2" t="inlineStr">
        <is>
          <t xml:space="preserve">|
|
|
|
|
</t>
        </is>
      </c>
      <c r="AC217" t="inlineStr">
        <is>
          <t>EU policy framework for energy and climate for the period 2020 to 2030 aimed at making the European Union's economy and energy system more competitive, secure and sustainable</t>
        </is>
      </c>
      <c r="AD217" s="2" t="inlineStr">
        <is>
          <t>marco de actuación en materia de clima y energía hasta el año 2030|
marco sobre clima y energía para 2030</t>
        </is>
      </c>
      <c r="AE217" s="2" t="inlineStr">
        <is>
          <t>3|
3</t>
        </is>
      </c>
      <c r="AF217" s="2" t="inlineStr">
        <is>
          <t xml:space="preserve">|
</t>
        </is>
      </c>
      <c r="AG217" t="inlineStr">
        <is>
          <t>Marco de actuación en materia de clima y energía para el periodo 2020-2030 destinado a mejorar la competitividad y sostenibilidad de la economía de la UE.</t>
        </is>
      </c>
      <c r="AH217" s="2" t="inlineStr">
        <is>
          <t>kliima- ja energiapoliitika raamistik 2030|
kliima- ja energiapoliitika raamistik aastani 2030|
kliima- ja energiaraamistik 2030</t>
        </is>
      </c>
      <c r="AI217" s="2" t="inlineStr">
        <is>
          <t>3|
3|
3</t>
        </is>
      </c>
      <c r="AJ217" s="2" t="inlineStr">
        <is>
          <t xml:space="preserve">|
|
</t>
        </is>
      </c>
      <c r="AK217" t="inlineStr">
        <is>
          <t>ajavahemikuks 2020–2030 kavandatud ELi kliima- ja energiapoliitika raamistik, mille eesmärk on suurendada Euroopa Liidu majanduse ja energiasüsteemide konkurentsivõimet, kindlust ja jätkusuutlikkust</t>
        </is>
      </c>
      <c r="AL217" s="2" t="inlineStr">
        <is>
          <t>vuoteen 2030 ulottuvat ilmasto- ja energiapolitiikan puitteet|
ilmasto- ja energiapolitiikan puitteet 2030|
ilmasto- ja energiapuitteet 2030</t>
        </is>
      </c>
      <c r="AM217" s="2" t="inlineStr">
        <is>
          <t>3|
3|
3</t>
        </is>
      </c>
      <c r="AN217" s="2" t="inlineStr">
        <is>
          <t xml:space="preserve">|
|
</t>
        </is>
      </c>
      <c r="AO217" t="inlineStr">
        <is>
          <t>EU:n energia- ja ilmastopolitiikan puitteet vuosille 2020-2030 EU:n talouden ja energiajärjestelmän kansainvälisen kilpailukyvyn ja uusiutuvien energialähteiden käytön lisäämiseksi.</t>
        </is>
      </c>
      <c r="AP217" s="2" t="inlineStr">
        <is>
          <t>cadre d'action en matière de climat et d'énergie à l'horizon 2030</t>
        </is>
      </c>
      <c r="AQ217" s="2" t="inlineStr">
        <is>
          <t>3</t>
        </is>
      </c>
      <c r="AR217" s="2" t="inlineStr">
        <is>
          <t/>
        </is>
      </c>
      <c r="AS217" t="inlineStr">
        <is>
          <t>cadre d'action de l'UE en matière de climat et d’énergie pour la période comprise entre 2020 et 2030</t>
        </is>
      </c>
      <c r="AT217" s="2" t="inlineStr">
        <is>
          <t>creat beartais 2030 don aeráid agus don fhuinneamh|
creat aeráide agus fuinnimh 2030</t>
        </is>
      </c>
      <c r="AU217" s="2" t="inlineStr">
        <is>
          <t>3|
3</t>
        </is>
      </c>
      <c r="AV217" s="2" t="inlineStr">
        <is>
          <t xml:space="preserve">|
</t>
        </is>
      </c>
      <c r="AW217" t="inlineStr">
        <is>
          <t/>
        </is>
      </c>
      <c r="AX217" s="2" t="inlineStr">
        <is>
          <t>okvir klimatske i energetske politike do 2030.</t>
        </is>
      </c>
      <c r="AY217" s="2" t="inlineStr">
        <is>
          <t>3</t>
        </is>
      </c>
      <c r="AZ217" s="2" t="inlineStr">
        <is>
          <t/>
        </is>
      </c>
      <c r="BA217" t="inlineStr">
        <is>
          <t/>
        </is>
      </c>
      <c r="BB217" s="2" t="inlineStr">
        <is>
          <t>a 2030-ig tartó időszakra vonatkozó éghajlat- és energiapolitikai keret|
éghajlat- és energiapolitikai keret a 2020–2030-as időszakra</t>
        </is>
      </c>
      <c r="BC217" s="2" t="inlineStr">
        <is>
          <t>3|
3</t>
        </is>
      </c>
      <c r="BD217" s="2" t="inlineStr">
        <is>
          <t xml:space="preserve">|
</t>
        </is>
      </c>
      <c r="BE217" t="inlineStr">
        <is>
          <t>az energia- és éghajlat-politikára vonatkozó, a 2020&lt;strong&gt;–&lt;/strong&gt;2030-as időszakra szóló uniós szakpolitikai keret, amelynek célja, hogy versenyképesebbé, biztonságosabbá és fenntarthatóbbá tegye az Európai Unió gazdaságát és energiarendszerét</t>
        </is>
      </c>
      <c r="BF217" s="2" t="inlineStr">
        <is>
          <t>quadro 2030 per il clima e l'energia|
quadro per le politiche dell'energia e del clima all'orizzonte 2030</t>
        </is>
      </c>
      <c r="BG217" s="2" t="inlineStr">
        <is>
          <t>3|
4</t>
        </is>
      </c>
      <c r="BH217" s="2" t="inlineStr">
        <is>
          <t xml:space="preserve">|
</t>
        </is>
      </c>
      <c r="BI217" t="inlineStr">
        <is>
          <t>quadro di azione dell'UE per le politiche dell'energia e del clima per il periodo dal 2020 al 2030</t>
        </is>
      </c>
      <c r="BJ217" s="2" t="inlineStr">
        <is>
          <t>2030 m. klimato ir energetikos politikos strategija</t>
        </is>
      </c>
      <c r="BK217" s="2" t="inlineStr">
        <is>
          <t>3</t>
        </is>
      </c>
      <c r="BL217" s="2" t="inlineStr">
        <is>
          <t/>
        </is>
      </c>
      <c r="BM217" t="inlineStr">
        <is>
          <t>2020-2030 m. laikotarpio ES strategija klimato ir energetikos srityse</t>
        </is>
      </c>
      <c r="BN217" s="2" t="inlineStr">
        <is>
          <t>klimata un enerģētikas politikas satvars laikposmam līdz 2030. gadam|
2030. gada klimata un enerģētikas politikas satvars|
klimata un enerģētikas politikas satvars 2030. gadam</t>
        </is>
      </c>
      <c r="BO217" s="2" t="inlineStr">
        <is>
          <t>3|
2|
2</t>
        </is>
      </c>
      <c r="BP217" s="2" t="inlineStr">
        <is>
          <t xml:space="preserve">|
|
</t>
        </is>
      </c>
      <c r="BQ217" t="inlineStr">
        <is>
          <t>integrēts politikas satvars, kas paredzēts, lai padarītu ES ekonomiku un energosistēmu konkurētspējīgāku, drošāku un ilgtspējīgāku</t>
        </is>
      </c>
      <c r="BR217" s="2" t="inlineStr">
        <is>
          <t>qafas ta' politika għall-klima u l-enerġija fil-perijodu ta' bejn l-2020 u l-2030|
qafas ta' politika għall-klima u l-enerġija għall-2030</t>
        </is>
      </c>
      <c r="BS217" s="2" t="inlineStr">
        <is>
          <t>3|
3</t>
        </is>
      </c>
      <c r="BT217" s="2" t="inlineStr">
        <is>
          <t xml:space="preserve">|
</t>
        </is>
      </c>
      <c r="BU217" t="inlineStr">
        <is>
          <t>qafas ta' politika tal-UE għall-enerġija u l-klima għall-perijodu bejn l-2020 u l-2030 bil-għan li jagħmel l-ekonomija u s-sistema tal-enerġija tal-Unjoni Ewropea aktar kompetittiva, sigura u sostenibbli</t>
        </is>
      </c>
      <c r="BV217" s="2" t="inlineStr">
        <is>
          <t>klimaat- en energiekader 2030|
beleidskader voor klimaat en energie 2030</t>
        </is>
      </c>
      <c r="BW217" s="2" t="inlineStr">
        <is>
          <t>3|
3</t>
        </is>
      </c>
      <c r="BX217" s="2" t="inlineStr">
        <is>
          <t xml:space="preserve">|
</t>
        </is>
      </c>
      <c r="BY217" t="inlineStr">
        <is>
          <t>EU-beleidskader voor klimaat en energie in de periode 2020-2030, met als speerpunten reductie van bkg-emissie, EU-ETS, hernieuwbare energie, energie-efficiëntie, interne energiemarkt en mededinging, energiezekerheid</t>
        </is>
      </c>
      <c r="BZ217" s="2" t="inlineStr">
        <is>
          <t>ramy polityki klimatyczno-energetycznej do roku 2030</t>
        </is>
      </c>
      <c r="CA217" s="2" t="inlineStr">
        <is>
          <t>3</t>
        </is>
      </c>
      <c r="CB217" s="2" t="inlineStr">
        <is>
          <t/>
        </is>
      </c>
      <c r="CC217" t="inlineStr">
        <is>
          <t>zaproponowane przez Komisję w komunikacie ze stycznia 2014 r. ramy przedstawiające ambitne cele redukcji emisji gazów cieplarnianych oraz stosowania energii odnawialnej jako etapu na drodze Unii do konkurencyjnej gospodarki niskoemisyjnej; w ramach promuje się ograniczenie zależności energetycznej oraz dostępniejszą cenowo energię dla biznesu i konsumentów dzięki dobrze funkcjonującemu rynkowi wewnętrznemu</t>
        </is>
      </c>
      <c r="CD217" s="2" t="inlineStr">
        <is>
          <t>quadro de ação relativo ao clima e à energia para 2030</t>
        </is>
      </c>
      <c r="CE217" s="2" t="inlineStr">
        <is>
          <t>3</t>
        </is>
      </c>
      <c r="CF217" s="2" t="inlineStr">
        <is>
          <t/>
        </is>
      </c>
      <c r="CG217" t="inlineStr">
        <is>
          <t>Quadro de ação integrado da União Europeia para o clima e a energia para o período de 2020 a 2030, que visa tornar a economia e o sistema energético da União mais competitivos, seguros e sustentáveis.</t>
        </is>
      </c>
      <c r="CH217" s="2" t="inlineStr">
        <is>
          <t>cadru privind clima și energia pentru 2030|
cadru de politici privind clima și energia pentru 2030</t>
        </is>
      </c>
      <c r="CI217" s="2" t="inlineStr">
        <is>
          <t>3|
3</t>
        </is>
      </c>
      <c r="CJ217" s="2" t="inlineStr">
        <is>
          <t xml:space="preserve">|
</t>
        </is>
      </c>
      <c r="CK217" t="inlineStr">
        <is>
          <t>cadru de politici care stabilește obiective de reducere a emisiilor de gaze cu efect de seră și de creștere a proporției de energie obținută din surse regenerabile și a eficienței energetice în perspectiva anului 2030</t>
        </is>
      </c>
      <c r="CL217" s="2" t="inlineStr">
        <is>
          <t>rámec politík v oblasti klímy a energetiky do roku 2030|
rámec politík v oblasti klímy a energetiky na obdobie do roku 2030|
rámec pre politiku v oblasti zmeny klímy a energetickú politiku do roku 2030</t>
        </is>
      </c>
      <c r="CM217" s="2" t="inlineStr">
        <is>
          <t>3|
3|
3</t>
        </is>
      </c>
      <c r="CN217" s="2" t="inlineStr">
        <is>
          <t xml:space="preserve">|
|
</t>
        </is>
      </c>
      <c r="CO217" t="inlineStr">
        <is>
          <t>rámec pre politiku EÚ v oblasti emisií skleníkových plynov, obnoviteľných zdrojov energie a energetickej efektívnosti na roky 2020 – 2030 s cieľom dosiahnuť vyššiu konkurencieschopnosť, bezpečnosť a udržateľnosť hospodárstva a energetiky EÚ</t>
        </is>
      </c>
      <c r="CP217" s="2" t="inlineStr">
        <is>
          <t>okvir podnebne in energetske politike do leta 2030</t>
        </is>
      </c>
      <c r="CQ217" s="2" t="inlineStr">
        <is>
          <t>3</t>
        </is>
      </c>
      <c r="CR217" s="2" t="inlineStr">
        <is>
          <t/>
        </is>
      </c>
      <c r="CS217" t="inlineStr">
        <is>
          <t>okvir, v katerem je Komisija predvidela politike, s katerimi bi v Uniji lahko zmanjšali emisije toplogrednih plinov in povečali rabo energije iz obnovljivih virov ter prešli na konkurenčno nizkoogljično gospodarstvo</t>
        </is>
      </c>
      <c r="CT217" s="2" t="inlineStr">
        <is>
          <t>ramen för klimat- och energipolitiken fram till 2030</t>
        </is>
      </c>
      <c r="CU217" s="2" t="inlineStr">
        <is>
          <t>3</t>
        </is>
      </c>
      <c r="CV217" s="2" t="inlineStr">
        <is>
          <t/>
        </is>
      </c>
      <c r="CW217" t="inlineStr">
        <is>
          <t/>
        </is>
      </c>
    </row>
    <row r="218">
      <c r="A218" s="1" t="str">
        <f>HYPERLINK("https://iate.europa.eu/entry/result/3588185/all", "3588185")</f>
        <v>3588185</v>
      </c>
      <c r="B218" t="inlineStr">
        <is>
          <t>ENERGY;ENVIRONMENT;EUROPEAN UNION</t>
        </is>
      </c>
      <c r="C218" t="inlineStr">
        <is>
          <t>ENERGY|energy policy|energy policy;ENVIRONMENT|natural environment|natural resources|energy resources;EUROPEAN UNION|European Union law|EU act;ENERGY|energy policy|energy policy|substitute fuel</t>
        </is>
      </c>
      <c r="D218" t="inlineStr">
        <is>
          <t>yes</t>
        </is>
      </c>
      <c r="E218" t="inlineStr">
        <is>
          <t/>
        </is>
      </c>
      <c r="F218" t="inlineStr">
        <is>
          <t/>
        </is>
      </c>
      <c r="G218" t="inlineStr">
        <is>
          <t/>
        </is>
      </c>
      <c r="H218" t="inlineStr">
        <is>
          <t/>
        </is>
      </c>
      <c r="I218" t="inlineStr">
        <is>
          <t/>
        </is>
      </c>
      <c r="J218" t="inlineStr">
        <is>
          <t/>
        </is>
      </c>
      <c r="K218" t="inlineStr">
        <is>
          <t/>
        </is>
      </c>
      <c r="L218" t="inlineStr">
        <is>
          <t/>
        </is>
      </c>
      <c r="M218" t="inlineStr">
        <is>
          <t/>
        </is>
      </c>
      <c r="N218" s="2" t="inlineStr">
        <is>
          <t>direktivet om infrastruktur for alternative brændstoffer|
direktiv 2014/94/EU om etablering af infrastruktur for alternative brændstoffer</t>
        </is>
      </c>
      <c r="O218" s="2" t="inlineStr">
        <is>
          <t>3|
3</t>
        </is>
      </c>
      <c r="P218" s="2" t="inlineStr">
        <is>
          <t xml:space="preserve">|
</t>
        </is>
      </c>
      <c r="Q218" t="inlineStr">
        <is>
          <t>EU-retsakt, som har til formål at sætte skub i udbredelsen af nul- og lavemissionskøretøjer og -fartøjer</t>
        </is>
      </c>
      <c r="R218" s="2" t="inlineStr">
        <is>
          <t>AFID|
Richtlinie 2014/94/EU des Europäischen Parlaments und des Rates vom 22. Oktober 2014 über den Aufbau der Infrastruktur für alternative Kraftstoffe|
Richtlinie über den Aufbau der Infrastruktur für alternative Kraftstoffe</t>
        </is>
      </c>
      <c r="S218" s="2" t="inlineStr">
        <is>
          <t>2|
3|
3</t>
        </is>
      </c>
      <c r="T218" s="2" t="inlineStr">
        <is>
          <t xml:space="preserve">|
|
</t>
        </is>
      </c>
      <c r="U218" t="inlineStr">
        <is>
          <t/>
        </is>
      </c>
      <c r="V218" s="2" t="inlineStr">
        <is>
          <t>οδηγία για τις υποδομές εναλλακτικών καυσίμων|
οδηγία 2014/94/EE του Ευρωπαϊκού Κοινοβουλίου και του Συμβουλίου της 22ας Οκτωβρίου 2014 για την ανάπτυξη υποδομών εναλλακτικών καυσίμων</t>
        </is>
      </c>
      <c r="W218" s="2" t="inlineStr">
        <is>
          <t>3|
3</t>
        </is>
      </c>
      <c r="X218" s="2" t="inlineStr">
        <is>
          <t xml:space="preserve">|
</t>
        </is>
      </c>
      <c r="Y218" t="inlineStr">
        <is>
          <t/>
        </is>
      </c>
      <c r="Z218" s="2" t="inlineStr">
        <is>
          <t>AFID|
Directive 2014/94/EU on the deployment of alternative fuels infrastructure|
Alternative Fuels Infrastructure Directive|
Directive 2014/94/EU of the European Parliament and of the Council of 22 October 2014 on the deployment of alternative fuels infrastructure</t>
        </is>
      </c>
      <c r="AA218" s="2" t="inlineStr">
        <is>
          <t>3|
3|
3|
3</t>
        </is>
      </c>
      <c r="AB218" s="2" t="inlineStr">
        <is>
          <t xml:space="preserve">|
|
|
</t>
        </is>
      </c>
      <c r="AC218" t="inlineStr">
        <is>
          <t>EU directive that establishes a common framework of measures for the deployment of alternative fuels infrastructure in the European Union in order to minimise dependence on oil and to mitigate the environmental impact of transport</t>
        </is>
      </c>
      <c r="AD218" s="2" t="inlineStr">
        <is>
          <t>Directiva sobre la infraestructura para los combustibles alternativos|
Directiva 2014/94/UE del Parlamento Europeo y del Consejo, de 22 de octubre de 2014, relativa a la implantación de una infraestructura para los combustibles alternativos</t>
        </is>
      </c>
      <c r="AE218" s="2" t="inlineStr">
        <is>
          <t>3|
3</t>
        </is>
      </c>
      <c r="AF218" s="2" t="inlineStr">
        <is>
          <t xml:space="preserve">|
</t>
        </is>
      </c>
      <c r="AG218" t="inlineStr">
        <is>
          <t>Instrumento de la UE para acelerar la generalización de vehículos y buques de emisión cero y de baja emisión.</t>
        </is>
      </c>
      <c r="AH218" s="2" t="inlineStr">
        <is>
          <t>Euroopa Parlamendi ja nõukogu direktiiv 2014/94/EL, 22. oktoober 2014, alternatiivkütuste taristu kasutuselevõtu kohta|
alternatiivkütuste taristu direktiiv</t>
        </is>
      </c>
      <c r="AI218" s="2" t="inlineStr">
        <is>
          <t>3|
3</t>
        </is>
      </c>
      <c r="AJ218" s="2" t="inlineStr">
        <is>
          <t xml:space="preserve">|
</t>
        </is>
      </c>
      <c r="AK218" t="inlineStr">
        <is>
          <t>ELi õigusakt alternatiivkütuste turu arengu soodustamiseks, eesmärgiga vähendada transpordisüsteemi sõltuvust naftast ja leevendada transpordi keskkonnamõju</t>
        </is>
      </c>
      <c r="AL218" s="2" t="inlineStr">
        <is>
          <t>vaihtoehtoisten polttoaineiden infrastruktuurista annettu direktiivi|
direktiivi 2014/94/EU, annettu 22 päivänä lokakuuta 2014, vaihtoehtoisten polttoaineiden infrastruktuurin käyttöönotosta</t>
        </is>
      </c>
      <c r="AM218" s="2" t="inlineStr">
        <is>
          <t>3|
3</t>
        </is>
      </c>
      <c r="AN218" s="2" t="inlineStr">
        <is>
          <t xml:space="preserve">|
</t>
        </is>
      </c>
      <c r="AO218" t="inlineStr">
        <is>
          <t/>
        </is>
      </c>
      <c r="AP218" s="2" t="inlineStr">
        <is>
          <t>directive 2014/94/UE du Parlement européen et du Conseil du 22 octobre 2014 sur le déploiement d'une infrastructure pour carburants alternatifs|
directive AFID|
AFID|
directive sur le déploiement d’une infrastructure pour carburants alternatifs</t>
        </is>
      </c>
      <c r="AQ218" s="2" t="inlineStr">
        <is>
          <t>3|
3|
3|
3</t>
        </is>
      </c>
      <c r="AR218" s="2" t="inlineStr">
        <is>
          <t xml:space="preserve">|
|
|
</t>
        </is>
      </c>
      <c r="AS218" t="inlineStr">
        <is>
          <t/>
        </is>
      </c>
      <c r="AT218" s="2" t="inlineStr">
        <is>
          <t>Treoir 2014/94/AE ó Pharlaimint na hEorpa agus ón gComhairle an 22 Deireadh Fómhair 2014 maidir le bonneagar breoslaí malartacha a úsáid|
Treoir 2014/94/AE ó Pharlaimint na hEorpa agus ón gComhairle an 22 Deireadh Fómhair 2014 maidir le himscaradh bonneagar breoslaí malartacha|
Treoir 2014/94/AE ó Pharlaimint na hEorpa agus ón gComhairle an 22 Deireadh Fómhair 2014 maidir le bonneagar breoslaí malartacha a chur chun úsáide|
an Treoir maidir le Bonneagar Breoslaí Malartacha|
Treoir 2014/94/AE ó Pharlaimint na hEorpa agus ón gComhairle an 22 Deireadh Fómhair 2014 maidir le húsáid a bhaint as bonneagar breoslaí ionadúla</t>
        </is>
      </c>
      <c r="AU218" s="2" t="inlineStr">
        <is>
          <t>3|
3|
3|
3|
3</t>
        </is>
      </c>
      <c r="AV218" s="2" t="inlineStr">
        <is>
          <t xml:space="preserve">|
|
|
|
</t>
        </is>
      </c>
      <c r="AW218" t="inlineStr">
        <is>
          <t/>
        </is>
      </c>
      <c r="AX218" t="inlineStr">
        <is>
          <t/>
        </is>
      </c>
      <c r="AY218" t="inlineStr">
        <is>
          <t/>
        </is>
      </c>
      <c r="AZ218" t="inlineStr">
        <is>
          <t/>
        </is>
      </c>
      <c r="BA218" t="inlineStr">
        <is>
          <t/>
        </is>
      </c>
      <c r="BB218" s="2" t="inlineStr">
        <is>
          <t>az alternatív üzemanyagok infrastruktúrájáról szóló irányelv|
Az Európai Parlament és a Tanács 2014/94/EU irányelve (2014. október 22.) az alternatív üzemanyagok infrastruktúrájának kiépítéséről</t>
        </is>
      </c>
      <c r="BC218" s="2" t="inlineStr">
        <is>
          <t>3|
3</t>
        </is>
      </c>
      <c r="BD218" s="2" t="inlineStr">
        <is>
          <t xml:space="preserve">|
</t>
        </is>
      </c>
      <c r="BE218" t="inlineStr">
        <is>
          <t>a kibocsátásmentes és alacsony kibocsátású járművek és hajók terjedésének felgyorsítását célzó uniós irányelv</t>
        </is>
      </c>
      <c r="BF218" t="inlineStr">
        <is>
          <t/>
        </is>
      </c>
      <c r="BG218" t="inlineStr">
        <is>
          <t/>
        </is>
      </c>
      <c r="BH218" t="inlineStr">
        <is>
          <t/>
        </is>
      </c>
      <c r="BI218" t="inlineStr">
        <is>
          <t/>
        </is>
      </c>
      <c r="BJ218" s="2" t="inlineStr">
        <is>
          <t>Alternatyviųjų degalų infrastruktūros direktyva|
2014 m. spalio 22 d. Europos Parlamento ir Tarybos direktyva 2014/94/ES dėl alternatyviųjų degalų infrastruktūros diegimo</t>
        </is>
      </c>
      <c r="BK218" s="2" t="inlineStr">
        <is>
          <t>3|
3</t>
        </is>
      </c>
      <c r="BL218" s="2" t="inlineStr">
        <is>
          <t xml:space="preserve">|
</t>
        </is>
      </c>
      <c r="BM218" t="inlineStr">
        <is>
          <t/>
        </is>
      </c>
      <c r="BN218" t="inlineStr">
        <is>
          <t/>
        </is>
      </c>
      <c r="BO218" t="inlineStr">
        <is>
          <t/>
        </is>
      </c>
      <c r="BP218" t="inlineStr">
        <is>
          <t/>
        </is>
      </c>
      <c r="BQ218" t="inlineStr">
        <is>
          <t/>
        </is>
      </c>
      <c r="BR218" t="inlineStr">
        <is>
          <t/>
        </is>
      </c>
      <c r="BS218" t="inlineStr">
        <is>
          <t/>
        </is>
      </c>
      <c r="BT218" t="inlineStr">
        <is>
          <t/>
        </is>
      </c>
      <c r="BU218" t="inlineStr">
        <is>
          <t/>
        </is>
      </c>
      <c r="BV218" t="inlineStr">
        <is>
          <t/>
        </is>
      </c>
      <c r="BW218" t="inlineStr">
        <is>
          <t/>
        </is>
      </c>
      <c r="BX218" t="inlineStr">
        <is>
          <t/>
        </is>
      </c>
      <c r="BY218" t="inlineStr">
        <is>
          <t/>
        </is>
      </c>
      <c r="BZ218" s="2" t="inlineStr">
        <is>
          <t>dyrektywa w sprawie rozwoju infrastruktury paliw alternatywnych</t>
        </is>
      </c>
      <c r="CA218" s="2" t="inlineStr">
        <is>
          <t>3</t>
        </is>
      </c>
      <c r="CB218" s="2" t="inlineStr">
        <is>
          <t/>
        </is>
      </c>
      <c r="CC218" t="inlineStr">
        <is>
          <t/>
        </is>
      </c>
      <c r="CD218" s="2" t="inlineStr">
        <is>
          <t>Diretiva 2014/94/UE do Parlamento Europeu e do Conselho, de 22 de outubro de 2014, relativa à criação de uma infraestrutura para combustíveis alternativos|
Diretiva Infraestrutura para Combustíveis Alternativos</t>
        </is>
      </c>
      <c r="CE218" s="2" t="inlineStr">
        <is>
          <t>3|
3</t>
        </is>
      </c>
      <c r="CF218" s="2" t="inlineStr">
        <is>
          <t xml:space="preserve">|
</t>
        </is>
      </c>
      <c r="CG218" t="inlineStr">
        <is>
          <t>Legislação da União Europeia destinada a acelerar a implantação de veículos e navios com nível nulo ou baixo de emissões.</t>
        </is>
      </c>
      <c r="CH218" s="2" t="inlineStr">
        <is>
          <t>DIRECTIVA 2014/94/UE privind instalarea infrastructurii pentru combustibili alternativi|
Directiva privind infrastructura pentru combustibili alternativi</t>
        </is>
      </c>
      <c r="CI218" s="2" t="inlineStr">
        <is>
          <t>3|
3</t>
        </is>
      </c>
      <c r="CJ218" s="2" t="inlineStr">
        <is>
          <t xml:space="preserve">|
</t>
        </is>
      </c>
      <c r="CK218" t="inlineStr">
        <is>
          <t/>
        </is>
      </c>
      <c r="CL218" t="inlineStr">
        <is>
          <t/>
        </is>
      </c>
      <c r="CM218" t="inlineStr">
        <is>
          <t/>
        </is>
      </c>
      <c r="CN218" t="inlineStr">
        <is>
          <t/>
        </is>
      </c>
      <c r="CO218" t="inlineStr">
        <is>
          <t/>
        </is>
      </c>
      <c r="CP218" s="2" t="inlineStr">
        <is>
          <t>Direktiva 2014/94/EU Evropskega parlamenta in Sveta z dne 22. oktobra 2014 o vzpostavitvi infrastrukture za alternativna goriva|
direktiva o infrastrukturi za alternativna goriva</t>
        </is>
      </c>
      <c r="CQ218" s="2" t="inlineStr">
        <is>
          <t>3|
3</t>
        </is>
      </c>
      <c r="CR218" s="2" t="inlineStr">
        <is>
          <t xml:space="preserve">|
</t>
        </is>
      </c>
      <c r="CS218" t="inlineStr">
        <is>
          <t/>
        </is>
      </c>
      <c r="CT218" s="2" t="inlineStr">
        <is>
          <t>direktivet om infrastruktur för alternativa bränslen|
Direktiv 2014/94/EU av den 22 oktober 2014 om utbyggnad av infrastrukturen för alternativa bränslen</t>
        </is>
      </c>
      <c r="CU218" s="2" t="inlineStr">
        <is>
          <t>3|
3</t>
        </is>
      </c>
      <c r="CV218" s="2" t="inlineStr">
        <is>
          <t xml:space="preserve">|
</t>
        </is>
      </c>
      <c r="CW218" t="inlineStr">
        <is>
          <t/>
        </is>
      </c>
    </row>
    <row r="219">
      <c r="A219" s="1" t="str">
        <f>HYPERLINK("https://iate.europa.eu/entry/result/841246/all", "841246")</f>
        <v>841246</v>
      </c>
      <c r="B219" t="inlineStr">
        <is>
          <t>ENVIRONMENT;ENERGY</t>
        </is>
      </c>
      <c r="C219" t="inlineStr">
        <is>
          <t>ENVIRONMENT;ENERGY</t>
        </is>
      </c>
      <c r="D219" t="inlineStr">
        <is>
          <t>yes</t>
        </is>
      </c>
      <c r="E219" t="inlineStr">
        <is>
          <t/>
        </is>
      </c>
      <c r="F219" s="2" t="inlineStr">
        <is>
          <t>енергоемкост</t>
        </is>
      </c>
      <c r="G219" s="2" t="inlineStr">
        <is>
          <t>3</t>
        </is>
      </c>
      <c r="H219" s="2" t="inlineStr">
        <is>
          <t/>
        </is>
      </c>
      <c r="I219" t="inlineStr">
        <is>
          <t>съотношение между консумираната енергия и получените икономически или физически резултати</t>
        </is>
      </c>
      <c r="J219" s="2" t="inlineStr">
        <is>
          <t>energetická náročnost</t>
        </is>
      </c>
      <c r="K219" s="2" t="inlineStr">
        <is>
          <t>3</t>
        </is>
      </c>
      <c r="L219" s="2" t="inlineStr">
        <is>
          <t/>
        </is>
      </c>
      <c r="M219" t="inlineStr">
        <is>
          <t>poměr mezi spotřebou energie a hospodářským či fyzickým výstupem</t>
        </is>
      </c>
      <c r="N219" s="2" t="inlineStr">
        <is>
          <t>energiintensitet</t>
        </is>
      </c>
      <c r="O219" s="2" t="inlineStr">
        <is>
          <t>4</t>
        </is>
      </c>
      <c r="P219" s="2" t="inlineStr">
        <is>
          <t/>
        </is>
      </c>
      <c r="Q219" t="inlineStr">
        <is>
          <t>energiintensiteten er udtryk for forholdet mellem energiforbrug og BNP</t>
        </is>
      </c>
      <c r="R219" s="2" t="inlineStr">
        <is>
          <t>Energieintensität</t>
        </is>
      </c>
      <c r="S219" s="2" t="inlineStr">
        <is>
          <t>3</t>
        </is>
      </c>
      <c r="T219" s="2" t="inlineStr">
        <is>
          <t/>
        </is>
      </c>
      <c r="U219" t="inlineStr">
        <is>
          <t>Relation zwischen Energieverbrauch und Wertschöpfung in einem Sektor oder in der Gesamtwirtschaft, gemessen z. B. durch Primär- oder Endenergieverbrauch je Einheit Bruttoinlandsprodukt (BIP)</t>
        </is>
      </c>
      <c r="V219" s="2" t="inlineStr">
        <is>
          <t>ενεργειακή ένταση|
ένταση ενέργειας</t>
        </is>
      </c>
      <c r="W219" s="2" t="inlineStr">
        <is>
          <t>3|
3</t>
        </is>
      </c>
      <c r="X219" s="2" t="inlineStr">
        <is>
          <t xml:space="preserve">|
</t>
        </is>
      </c>
      <c r="Y219" t="inlineStr">
        <is>
          <t/>
        </is>
      </c>
      <c r="Z219" s="2" t="inlineStr">
        <is>
          <t>energy intensity</t>
        </is>
      </c>
      <c r="AA219" s="2" t="inlineStr">
        <is>
          <t>3</t>
        </is>
      </c>
      <c r="AB219" s="2" t="inlineStr">
        <is>
          <t/>
        </is>
      </c>
      <c r="AC219" t="inlineStr">
        <is>
          <t>ratio between energy consumption and economic or physical output</t>
        </is>
      </c>
      <c r="AD219" s="2" t="inlineStr">
        <is>
          <t>intensidad energética</t>
        </is>
      </c>
      <c r="AE219" s="2" t="inlineStr">
        <is>
          <t>3</t>
        </is>
      </c>
      <c r="AF219" s="2" t="inlineStr">
        <is>
          <t/>
        </is>
      </c>
      <c r="AG219" t="inlineStr">
        <is>
          <t>Cociente (ratio) entre la utilización de energía y la producción económica o física. A nivel nacional, es el cociente entre la utilización de energía primaria &lt;a href="/entry/result/770633/all" id="ENTRY_TO_ENTRY_CONVERTER" target="_blank"&gt;IATE:770633&lt;/a&gt; total o la utilización de energía final &lt;a href="/entry/result/2242517/all" id="ENTRY_TO_ENTRY_CONVERTER" target="_blank"&gt;IATE:2242517&lt;/a&gt; y el producto interior bruto &lt;a href="/entry/result/1104444/all" id="ENTRY_TO_ENTRY_CONVERTER" target="_blank"&gt;IATE:1104444&lt;/a&gt; . A nivel de actividad, pueden utilizarse también cantidades físicas en el denominador (por ejemplo, litros de combustible/vehículo km).</t>
        </is>
      </c>
      <c r="AH219" s="2" t="inlineStr">
        <is>
          <t>energiamahukus</t>
        </is>
      </c>
      <c r="AI219" s="2" t="inlineStr">
        <is>
          <t>3</t>
        </is>
      </c>
      <c r="AJ219" s="2" t="inlineStr">
        <is>
          <t/>
        </is>
      </c>
      <c r="AK219" t="inlineStr">
        <is>
          <t>mis tahes tegevuse või objekti loomiseks ja toimimas hoidmiseks vajalik energiahulk</t>
        </is>
      </c>
      <c r="AL219" s="2" t="inlineStr">
        <is>
          <t>energiaintensiteetti</t>
        </is>
      </c>
      <c r="AM219" s="2" t="inlineStr">
        <is>
          <t>3</t>
        </is>
      </c>
      <c r="AN219" s="2" t="inlineStr">
        <is>
          <t/>
        </is>
      </c>
      <c r="AO219" t="inlineStr">
        <is>
          <t>"energian kokonaiskulutus kansantalouden arvonlisäystä kohti"</t>
        </is>
      </c>
      <c r="AP219" s="2" t="inlineStr">
        <is>
          <t>intensité en énergie|
intensité énergétique</t>
        </is>
      </c>
      <c r="AQ219" s="2" t="inlineStr">
        <is>
          <t>3|
3</t>
        </is>
      </c>
      <c r="AR219" s="2" t="inlineStr">
        <is>
          <t xml:space="preserve">|
</t>
        </is>
      </c>
      <c r="AS219" t="inlineStr">
        <is>
          <t>rapport entre la consommation d’énergie (primaire ou finale), corrigée du climat, et le PIB (exprimé en volume)</t>
        </is>
      </c>
      <c r="AT219" s="2" t="inlineStr">
        <is>
          <t>déine fuinnimh</t>
        </is>
      </c>
      <c r="AU219" s="2" t="inlineStr">
        <is>
          <t>3</t>
        </is>
      </c>
      <c r="AV219" s="2" t="inlineStr">
        <is>
          <t/>
        </is>
      </c>
      <c r="AW219" t="inlineStr">
        <is>
          <t/>
        </is>
      </c>
      <c r="AX219" s="2" t="inlineStr">
        <is>
          <t>energetski intenzitet</t>
        </is>
      </c>
      <c r="AY219" s="2" t="inlineStr">
        <is>
          <t>3</t>
        </is>
      </c>
      <c r="AZ219" s="2" t="inlineStr">
        <is>
          <t/>
        </is>
      </c>
      <c r="BA219" t="inlineStr">
        <is>
          <t>omjer između potrošnje energije i BDP-a</t>
        </is>
      </c>
      <c r="BB219" s="2" t="inlineStr">
        <is>
          <t>energiaintenzitás</t>
        </is>
      </c>
      <c r="BC219" s="2" t="inlineStr">
        <is>
          <t>4</t>
        </is>
      </c>
      <c r="BD219" s="2" t="inlineStr">
        <is>
          <t/>
        </is>
      </c>
      <c r="BE219" t="inlineStr">
        <is>
          <t>A teljes energiafelhasználás és a realizálódó haszon hányadosa.</t>
        </is>
      </c>
      <c r="BF219" s="2" t="inlineStr">
        <is>
          <t>intensità energetica|
intensità di energia</t>
        </is>
      </c>
      <c r="BG219" s="2" t="inlineStr">
        <is>
          <t>3|
1</t>
        </is>
      </c>
      <c r="BH219" s="2" t="inlineStr">
        <is>
          <t xml:space="preserve">|
</t>
        </is>
      </c>
      <c r="BI219" t="inlineStr">
        <is>
          <t>quantità di energia utilizzata per produrre un'unità di prodotto interno lordo (PIL)</t>
        </is>
      </c>
      <c r="BJ219" s="2" t="inlineStr">
        <is>
          <t>energijos suvartojimo intensyvumas</t>
        </is>
      </c>
      <c r="BK219" s="2" t="inlineStr">
        <is>
          <t>3</t>
        </is>
      </c>
      <c r="BL219" s="2" t="inlineStr">
        <is>
          <t/>
        </is>
      </c>
      <c r="BM219" t="inlineStr">
        <is>
          <t>pirminės energijos sąnaudų kiekis, tenkantis bendrojo vidaus produkto (BVP) vienetui</t>
        </is>
      </c>
      <c r="BN219" s="2" t="inlineStr">
        <is>
          <t>energointensitāte</t>
        </is>
      </c>
      <c r="BO219" s="2" t="inlineStr">
        <is>
          <t>3</t>
        </is>
      </c>
      <c r="BP219" s="2" t="inlineStr">
        <is>
          <t/>
        </is>
      </c>
      <c r="BQ219" t="inlineStr">
        <is>
          <t>lielums, kas raksturo kopējo enerģijas patēriņu attiecībā pret ekonomisko darbību</t>
        </is>
      </c>
      <c r="BR219" s="2" t="inlineStr">
        <is>
          <t>intensità enerġetika</t>
        </is>
      </c>
      <c r="BS219" s="2" t="inlineStr">
        <is>
          <t>3</t>
        </is>
      </c>
      <c r="BT219" s="2" t="inlineStr">
        <is>
          <t/>
        </is>
      </c>
      <c r="BU219" t="inlineStr">
        <is>
          <t>il-kwantità ta' enerġija meħtieġa għal kull unità ta' produzzjoni jew attività</t>
        </is>
      </c>
      <c r="BV219" s="2" t="inlineStr">
        <is>
          <t>energie-intensiteit</t>
        </is>
      </c>
      <c r="BW219" s="2" t="inlineStr">
        <is>
          <t>3</t>
        </is>
      </c>
      <c r="BX219" s="2" t="inlineStr">
        <is>
          <t/>
        </is>
      </c>
      <c r="BY219" t="inlineStr">
        <is>
          <t>economische coëfficiënt die aangeeft hoeveel energie er per economische eenheid wordt verbruikt</t>
        </is>
      </c>
      <c r="BZ219" s="2" t="inlineStr">
        <is>
          <t>energochłonność</t>
        </is>
      </c>
      <c r="CA219" s="2" t="inlineStr">
        <is>
          <t>3</t>
        </is>
      </c>
      <c r="CB219" s="2" t="inlineStr">
        <is>
          <t/>
        </is>
      </c>
      <c r="CC219" t="inlineStr">
        <is>
          <t>stosunek wielkości zużycia energii w procesie produkcyjnym w przedsiębiorstwie, w przemyśle czy gospodarce do odpowiedniej wielkości produkcji, w której uczestniczy ta energia</t>
        </is>
      </c>
      <c r="CD219" s="2" t="inlineStr">
        <is>
          <t>intensidade energética</t>
        </is>
      </c>
      <c r="CE219" s="2" t="inlineStr">
        <is>
          <t>3</t>
        </is>
      </c>
      <c r="CF219" s="2" t="inlineStr">
        <is>
          <t/>
        </is>
      </c>
      <c r="CG219" t="inlineStr">
        <is>
          <t>Relação entre a quantidade de energia consumida e a quantidade de riqueza produzida. 
&lt;br&gt;O indicador de intensidade energética mais comum é o consumo de energia final (medida em tep) por unidade de produto interno bruto (PIB).</t>
        </is>
      </c>
      <c r="CH219" s="2" t="inlineStr">
        <is>
          <t>intensitate energetică</t>
        </is>
      </c>
      <c r="CI219" s="2" t="inlineStr">
        <is>
          <t>3</t>
        </is>
      </c>
      <c r="CJ219" s="2" t="inlineStr">
        <is>
          <t/>
        </is>
      </c>
      <c r="CK219" t="inlineStr">
        <is>
          <t>consumul intern brut de energie în relație cu economia națională (cantitatea de energie necesară pentru producerea unei unități de PIB)</t>
        </is>
      </c>
      <c r="CL219" s="2" t="inlineStr">
        <is>
          <t>energetická náročnosť</t>
        </is>
      </c>
      <c r="CM219" s="2" t="inlineStr">
        <is>
          <t>3</t>
        </is>
      </c>
      <c r="CN219" s="2" t="inlineStr">
        <is>
          <t/>
        </is>
      </c>
      <c r="CO219" t="inlineStr">
        <is>
          <t>spotreba energie na vyrobenú jednotku pre danú technológiu alebo spotreba energie na poskytnutú službu</t>
        </is>
      </c>
      <c r="CP219" s="2" t="inlineStr">
        <is>
          <t>energijska intenzivnost|
energetska intenzivnost</t>
        </is>
      </c>
      <c r="CQ219" s="2" t="inlineStr">
        <is>
          <t>3|
3</t>
        </is>
      </c>
      <c r="CR219" s="2" t="inlineStr">
        <is>
          <t xml:space="preserve">preferred|
</t>
        </is>
      </c>
      <c r="CS219" t="inlineStr">
        <is>
          <t>razmerje med količino energije (oskrba z energijo ali končna poraba energije) in bruto domačim proizvodom, izraženim v stalnih cenah</t>
        </is>
      </c>
      <c r="CT219" s="2" t="inlineStr">
        <is>
          <t>energiintensitet</t>
        </is>
      </c>
      <c r="CU219" s="2" t="inlineStr">
        <is>
          <t>3</t>
        </is>
      </c>
      <c r="CV219" s="2" t="inlineStr">
        <is>
          <t/>
        </is>
      </c>
      <c r="CW219" t="inlineStr">
        <is>
          <t>"energiintensitet, graden av energianvändning, t.ex. mätt som kvoten mellan energianvändning och produktionsvärde inom en industrigren"</t>
        </is>
      </c>
    </row>
    <row r="220">
      <c r="A220" s="1" t="str">
        <f>HYPERLINK("https://iate.europa.eu/entry/result/2232290/all", "2232290")</f>
        <v>2232290</v>
      </c>
      <c r="B220" t="inlineStr">
        <is>
          <t>ENVIRONMENT</t>
        </is>
      </c>
      <c r="C220" t="inlineStr">
        <is>
          <t>ENVIRONMENT|environmental policy|climate change policy</t>
        </is>
      </c>
      <c r="D220" t="inlineStr">
        <is>
          <t>yes</t>
        </is>
      </c>
      <c r="E220" t="inlineStr">
        <is>
          <t/>
        </is>
      </c>
      <c r="F220" s="2" t="inlineStr">
        <is>
          <t>определяне на цени на въглеродните емисии|
ценообразуване на въглеродните емисии</t>
        </is>
      </c>
      <c r="G220" s="2" t="inlineStr">
        <is>
          <t>3|
3</t>
        </is>
      </c>
      <c r="H220" s="2" t="inlineStr">
        <is>
          <t xml:space="preserve">|
</t>
        </is>
      </c>
      <c r="I220" t="inlineStr">
        <is>
          <t>средство за борба срещу изменението на климата, имащо за цел да стимулира замърсителите да намалят емсиите на парникови газове</t>
        </is>
      </c>
      <c r="J220" s="2" t="inlineStr">
        <is>
          <t>stanovení ceny uhlíku</t>
        </is>
      </c>
      <c r="K220" s="2" t="inlineStr">
        <is>
          <t>2</t>
        </is>
      </c>
      <c r="L220" s="2" t="inlineStr">
        <is>
          <t/>
        </is>
      </c>
      <c r="M220" t="inlineStr">
        <is>
          <t/>
        </is>
      </c>
      <c r="N220" s="2" t="inlineStr">
        <is>
          <t>prissætning af CO&lt;sub&gt;2&lt;/sub&gt;|
CO&lt;sub&gt;2&lt;/sub&gt;-prissætning</t>
        </is>
      </c>
      <c r="O220" s="2" t="inlineStr">
        <is>
          <t>3|
3</t>
        </is>
      </c>
      <c r="P220" s="2" t="inlineStr">
        <is>
          <t xml:space="preserve">|
</t>
        </is>
      </c>
      <c r="Q220" t="inlineStr">
        <is>
          <t>fastsættelse af en pris for CO&lt;sub&gt;2&lt;/sub&gt;-udledning som et omkostningseffektivt incitament til at sikre en gradvis, men bæredygtig CO&lt;sub&gt;2&lt;/sub&gt;-reduktion til gavn for de kommende generationer</t>
        </is>
      </c>
      <c r="R220" s="2" t="inlineStr">
        <is>
          <t>Einpreisung der Kosten der CO&lt;sub&gt;2&lt;/sub&gt;-Emissionen|
CO&lt;sub&gt;2&lt;/sub&gt;-Bepreisung|
Bepreisung von CO&lt;sub&gt;2&lt;/sub&gt;-Emissionen</t>
        </is>
      </c>
      <c r="S220" s="2" t="inlineStr">
        <is>
          <t>3|
2|
3</t>
        </is>
      </c>
      <c r="T220" s="2" t="inlineStr">
        <is>
          <t xml:space="preserve">|
|
</t>
        </is>
      </c>
      <c r="U220" t="inlineStr">
        <is>
          <t>Festlegung eines Preises, der für Emissionen von Kohlenstoffdioxid gezahlt werden muss und der dazu dient, externe Kosten der Kohlendioxidfreisetzung zu internalisieren, insbesondere die Folgen der globalen Erwärmung</t>
        </is>
      </c>
      <c r="V220" s="2" t="inlineStr">
        <is>
          <t>τιμολόγηση του άνθρακα|
τιμολόγηση των εκπομπών διοξειδίου του άνθρακα</t>
        </is>
      </c>
      <c r="W220" s="2" t="inlineStr">
        <is>
          <t>3|
3</t>
        </is>
      </c>
      <c r="X220" s="2" t="inlineStr">
        <is>
          <t xml:space="preserve">|
</t>
        </is>
      </c>
      <c r="Y220" t="inlineStr">
        <is>
          <t>διαμόρφωση μιας τιμής για τις εκπομπές διοξειδίου του άνθρακα μέσω φορολόγησης, εμπορίας ή κανονισμών</t>
        </is>
      </c>
      <c r="Z220" s="2" t="inlineStr">
        <is>
          <t>carbon pricing</t>
        </is>
      </c>
      <c r="AA220" s="2" t="inlineStr">
        <is>
          <t>3</t>
        </is>
      </c>
      <c r="AB220" s="2" t="inlineStr">
        <is>
          <t/>
        </is>
      </c>
      <c r="AC220" t="inlineStr">
        <is>
          <t>making emitters of carbon dioxide pay for the amount they emit</t>
        </is>
      </c>
      <c r="AD220" s="2" t="inlineStr">
        <is>
          <t>tarificación del carbono</t>
        </is>
      </c>
      <c r="AE220" s="2" t="inlineStr">
        <is>
          <t>3</t>
        </is>
      </c>
      <c r="AF220" s="2" t="inlineStr">
        <is>
          <t/>
        </is>
      </c>
      <c r="AG220" t="inlineStr">
        <is>
          <t>Método utilizado para fijar una tarifa o precio por las emisiones de gases de efecto invernadero [ &lt;a href="/entry/result/835577/all" id="ENTRY_TO_ENTRY_CONVERTER" target="_blank"&gt;IATE:835577&lt;/a&gt; ] a la atmósfera, en especial por el dióxido de carbono.</t>
        </is>
      </c>
      <c r="AH220" s="2" t="inlineStr">
        <is>
          <t>CO&lt;sub&gt;2 &lt;/sub&gt;heite maksustamine|
CO&lt;sub&gt;2&lt;/sub&gt; hinnastamine|
CO&lt;sub&gt;2&lt;/sub&gt;-heite maksustamine</t>
        </is>
      </c>
      <c r="AI220" s="2" t="inlineStr">
        <is>
          <t>2|
3|
2</t>
        </is>
      </c>
      <c r="AJ220" s="2" t="inlineStr">
        <is>
          <t xml:space="preserve">|
preferred|
</t>
        </is>
      </c>
      <c r="AK220" t="inlineStr">
        <is>
          <t>CO&lt;sub&gt;2 &lt;/sub&gt;heite tekitajatele nende väljutatavate heitkoguste eest maksu kehtestamine</t>
        </is>
      </c>
      <c r="AL220" s="2" t="inlineStr">
        <is>
          <t>hiilen hinnoittelu</t>
        </is>
      </c>
      <c r="AM220" s="2" t="inlineStr">
        <is>
          <t>3</t>
        </is>
      </c>
      <c r="AN220" s="2" t="inlineStr">
        <is>
          <t/>
        </is>
      </c>
      <c r="AO220" t="inlineStr">
        <is>
          <t/>
        </is>
      </c>
      <c r="AP220" s="2" t="inlineStr">
        <is>
          <t>tarification du carbone</t>
        </is>
      </c>
      <c r="AQ220" s="2" t="inlineStr">
        <is>
          <t>3</t>
        </is>
      </c>
      <c r="AR220" s="2" t="inlineStr">
        <is>
          <t/>
        </is>
      </c>
      <c r="AS220" t="inlineStr">
        <is>
          <t>moyen de lutte contre le changement climatique consistant à donner un prix au carbone</t>
        </is>
      </c>
      <c r="AT220" s="2" t="inlineStr">
        <is>
          <t>praghsáil carbóin</t>
        </is>
      </c>
      <c r="AU220" s="2" t="inlineStr">
        <is>
          <t>3</t>
        </is>
      </c>
      <c r="AV220" s="2" t="inlineStr">
        <is>
          <t/>
        </is>
      </c>
      <c r="AW220" t="inlineStr">
        <is>
          <t/>
        </is>
      </c>
      <c r="AX220" s="2" t="inlineStr">
        <is>
          <t>određivanje cijene ugljika</t>
        </is>
      </c>
      <c r="AY220" s="2" t="inlineStr">
        <is>
          <t>3</t>
        </is>
      </c>
      <c r="AZ220" s="2" t="inlineStr">
        <is>
          <t/>
        </is>
      </c>
      <c r="BA220" t="inlineStr">
        <is>
          <t/>
        </is>
      </c>
      <c r="BB220" s="2" t="inlineStr">
        <is>
          <t>szén-dioxid-árazás</t>
        </is>
      </c>
      <c r="BC220" s="2" t="inlineStr">
        <is>
          <t>3</t>
        </is>
      </c>
      <c r="BD220" s="2" t="inlineStr">
        <is>
          <t/>
        </is>
      </c>
      <c r="BE220" t="inlineStr">
        <is>
          <t>a CO 
&lt;sub&gt;2&lt;/sub&gt;-kibocsátás miatt fizetendő összeg, amelynek felhasználásával a kibocsátás következtében felmerülő káros hatásokat (éghajlatváltozás) igyekeznek csökkenteni</t>
        </is>
      </c>
      <c r="BF220" s="2" t="inlineStr">
        <is>
          <t>fissazione del prezzo del carbonio</t>
        </is>
      </c>
      <c r="BG220" s="2" t="inlineStr">
        <is>
          <t>3</t>
        </is>
      </c>
      <c r="BH220" s="2" t="inlineStr">
        <is>
          <t/>
        </is>
      </c>
      <c r="BI220" t="inlineStr">
        <is>
          <t>fissare un prezzo per il carbonio è il modo migliore per ridurre le emissioni in maniera economicamente efficace, motivare le imprese a ridurre ulteriormente le proprie emissioni e stimolare l’innovazione contribuendo a far entrare nuove tecnologie nel mercato</t>
        </is>
      </c>
      <c r="BJ220" s="2" t="inlineStr">
        <is>
          <t>anglies dioksido kainodara|
anglies dioksido apmokestinimas</t>
        </is>
      </c>
      <c r="BK220" s="2" t="inlineStr">
        <is>
          <t>2|
3</t>
        </is>
      </c>
      <c r="BL220" s="2" t="inlineStr">
        <is>
          <t xml:space="preserve">|
</t>
        </is>
      </c>
      <c r="BM220" t="inlineStr">
        <is>
          <t>kovos su klimato kaita priemonė, kuria siekiama nustatyti mokesčius už išmetamą anglies dioksido kiekį. Tikslas – perkelti dalį nuostolių dėl išmetamų teršalų teršėjams, kurie gali sumažinti tų teršalų kiekį</t>
        </is>
      </c>
      <c r="BN220" s="2" t="inlineStr">
        <is>
          <t>oglekļa cenas noteikšana</t>
        </is>
      </c>
      <c r="BO220" s="2" t="inlineStr">
        <is>
          <t>3</t>
        </is>
      </c>
      <c r="BP220" s="2" t="inlineStr">
        <is>
          <t/>
        </is>
      </c>
      <c r="BQ220" t="inlineStr">
        <is>
          <t>metode, ar kuru oglekļa dioksīda emitētājiem nosaka par pienākumu maksāt par emitēto apjomu</t>
        </is>
      </c>
      <c r="BR220" s="2" t="inlineStr">
        <is>
          <t>ipprezzar tal-karbonju</t>
        </is>
      </c>
      <c r="BS220" s="2" t="inlineStr">
        <is>
          <t>3</t>
        </is>
      </c>
      <c r="BT220" s="2" t="inlineStr">
        <is>
          <t/>
        </is>
      </c>
      <c r="BU220" t="inlineStr">
        <is>
          <t>prinċipju fejn dawk responsabbli għall-emissjonijiet tad-diossidu tal-karbonju jkunu mġiegħla jħallsu abbażi tal-emissjonijiet tagħhom</t>
        </is>
      </c>
      <c r="BV220" s="2" t="inlineStr">
        <is>
          <t>koolstofbeprijzing|
prijszetting voor koolstofheffingen</t>
        </is>
      </c>
      <c r="BW220" s="2" t="inlineStr">
        <is>
          <t>3|
3</t>
        </is>
      </c>
      <c r="BX220" s="2" t="inlineStr">
        <is>
          <t xml:space="preserve">|
</t>
        </is>
      </c>
      <c r="BY220" t="inlineStr">
        <is>
          <t>het belasten van koolstofemissies, in ruime zin</t>
        </is>
      </c>
      <c r="BZ220" s="2" t="inlineStr">
        <is>
          <t>wprowadzanie opłat emisyjnych|
ustalanie opłat za emisję gazów cieplarnianych</t>
        </is>
      </c>
      <c r="CA220" s="2" t="inlineStr">
        <is>
          <t>3|
3</t>
        </is>
      </c>
      <c r="CB220" s="2" t="inlineStr">
        <is>
          <t xml:space="preserve">|
</t>
        </is>
      </c>
      <c r="CC220" t="inlineStr">
        <is>
          <t>mechanizm sprawiający, że emitenci gazów cieplarnianych płacą za ich wyemitowane ilości</t>
        </is>
      </c>
      <c r="CD220" s="2" t="inlineStr">
        <is>
          <t>tarifação do carbono|
atribuição de um preço ao carbono|
atribuição de um preço às emissões de carbono</t>
        </is>
      </c>
      <c r="CE220" s="2" t="inlineStr">
        <is>
          <t>3|
3|
3</t>
        </is>
      </c>
      <c r="CF220" s="2" t="inlineStr">
        <is>
          <t xml:space="preserve">|
|
</t>
        </is>
      </c>
      <c r="CG220" t="inlineStr">
        <is>
          <t>Atribuição de um preço ao dióxido de carbono emitido, geralmente expresso por tonelada de emissão.</t>
        </is>
      </c>
      <c r="CH220" s="2" t="inlineStr">
        <is>
          <t>stabilire a prețului carbonului|
tarifare a carbonului|
stabilirea de tarife pentru emisiile de carbon</t>
        </is>
      </c>
      <c r="CI220" s="2" t="inlineStr">
        <is>
          <t>3|
3|
3</t>
        </is>
      </c>
      <c r="CJ220" s="2" t="inlineStr">
        <is>
          <t xml:space="preserve">|
|
</t>
        </is>
      </c>
      <c r="CK220" t="inlineStr">
        <is>
          <t>metodă potrivit căreia cei care generează dioxid de carbon trebuie să plătească pentru emisiilor lor</t>
        </is>
      </c>
      <c r="CL220" s="2" t="inlineStr">
        <is>
          <t>stanovovanie cien uhlíka</t>
        </is>
      </c>
      <c r="CM220" s="2" t="inlineStr">
        <is>
          <t>3</t>
        </is>
      </c>
      <c r="CN220" s="2" t="inlineStr">
        <is>
          <t/>
        </is>
      </c>
      <c r="CO220" t="inlineStr">
        <is>
          <t>prostriedok boja proti zmene klímy spočívajúci v tom, že producenti CO2 platia za jeho množstvá, ktoré vyprodukujú</t>
        </is>
      </c>
      <c r="CP220" s="2" t="inlineStr">
        <is>
          <t>oblikovanje cen ogljika</t>
        </is>
      </c>
      <c r="CQ220" s="2" t="inlineStr">
        <is>
          <t>3</t>
        </is>
      </c>
      <c r="CR220" s="2" t="inlineStr">
        <is>
          <t/>
        </is>
      </c>
      <c r="CS220" t="inlineStr">
        <is>
          <t/>
        </is>
      </c>
      <c r="CT220" s="2" t="inlineStr">
        <is>
          <t>koldioxidprissättning</t>
        </is>
      </c>
      <c r="CU220" s="2" t="inlineStr">
        <is>
          <t>3</t>
        </is>
      </c>
      <c r="CV220" s="2" t="inlineStr">
        <is>
          <t/>
        </is>
      </c>
      <c r="CW220" t="inlineStr">
        <is>
          <t>metod för att bekämpa klimatförändringar genom att sätta ett pris på koldioxidutsläpp och låta den som orsakar utsläppen betala</t>
        </is>
      </c>
    </row>
    <row r="221">
      <c r="A221" s="1" t="str">
        <f>HYPERLINK("https://iate.europa.eu/entry/result/927281/all", "927281")</f>
        <v>927281</v>
      </c>
      <c r="B221" t="inlineStr">
        <is>
          <t>ENVIRONMENT;PRODUCTION, TECHNOLOGY AND RESEARCH;ENERGY</t>
        </is>
      </c>
      <c r="C221" t="inlineStr">
        <is>
          <t>ENVIRONMENT|environmental policy|climate change policy;PRODUCTION, TECHNOLOGY AND RESEARCH|technology and technical regulations;ENERGY</t>
        </is>
      </c>
      <c r="D221" t="inlineStr">
        <is>
          <t>yes</t>
        </is>
      </c>
      <c r="E221" t="inlineStr">
        <is>
          <t/>
        </is>
      </c>
      <c r="F221" s="2" t="inlineStr">
        <is>
          <t>намаляване на емисиите</t>
        </is>
      </c>
      <c r="G221" s="2" t="inlineStr">
        <is>
          <t>4</t>
        </is>
      </c>
      <c r="H221" s="2" t="inlineStr">
        <is>
          <t/>
        </is>
      </c>
      <c r="I221" t="inlineStr">
        <is>
          <t>намаляване на емисиите (напр. на парникови газове), обикновено до предварително определено равнище</t>
        </is>
      </c>
      <c r="J221" s="2" t="inlineStr">
        <is>
          <t>snížení emisí|
snižování emisí</t>
        </is>
      </c>
      <c r="K221" s="2" t="inlineStr">
        <is>
          <t>3|
3</t>
        </is>
      </c>
      <c r="L221" s="2" t="inlineStr">
        <is>
          <t xml:space="preserve">|
</t>
        </is>
      </c>
      <c r="M221" t="inlineStr">
        <is>
          <t/>
        </is>
      </c>
      <c r="N221" s="2" t="inlineStr">
        <is>
          <t>reduktion af emissioner|
emissionsreduktion</t>
        </is>
      </c>
      <c r="O221" s="2" t="inlineStr">
        <is>
          <t>3|
3</t>
        </is>
      </c>
      <c r="P221" s="2" t="inlineStr">
        <is>
          <t xml:space="preserve">|
</t>
        </is>
      </c>
      <c r="Q221" t="inlineStr">
        <is>
          <t>reduktion af emissioner (f.eks. drivhusgasser)</t>
        </is>
      </c>
      <c r="R221" s="2" t="inlineStr">
        <is>
          <t>Emissionsminderung|
Emissionsreduktion</t>
        </is>
      </c>
      <c r="S221" s="2" t="inlineStr">
        <is>
          <t>3|
3</t>
        </is>
      </c>
      <c r="T221" s="2" t="inlineStr">
        <is>
          <t xml:space="preserve">|
</t>
        </is>
      </c>
      <c r="U221" t="inlineStr">
        <is>
          <t>Reduzierung des Ausstoßes von klimaschädigenden Stoffen, insbesondere Treibhausgasen &lt;a href="/entry/result/835577/all" id="ENTRY_TO_ENTRY_CONVERTER" target="_blank"&gt;IATE:835577&lt;/a&gt;</t>
        </is>
      </c>
      <c r="V221" s="2" t="inlineStr">
        <is>
          <t>μείωση των εκπομπών</t>
        </is>
      </c>
      <c r="W221" s="2" t="inlineStr">
        <is>
          <t>4</t>
        </is>
      </c>
      <c r="X221" s="2" t="inlineStr">
        <is>
          <t/>
        </is>
      </c>
      <c r="Y221" t="inlineStr">
        <is>
          <t/>
        </is>
      </c>
      <c r="Z221" s="2" t="inlineStr">
        <is>
          <t>emission reduction|
abatement|
emissions reduction|
emissions abatement</t>
        </is>
      </c>
      <c r="AA221" s="2" t="inlineStr">
        <is>
          <t>3|
3|
3|
3</t>
        </is>
      </c>
      <c r="AB221" s="2" t="inlineStr">
        <is>
          <t xml:space="preserve">|
|
|
</t>
        </is>
      </c>
      <c r="AC221" t="inlineStr">
        <is>
          <t>reduction in emissions (e.g. of greenhouse gases), usually to a predefined level</t>
        </is>
      </c>
      <c r="AD221" s="2" t="inlineStr">
        <is>
          <t>reducción de emisiones</t>
        </is>
      </c>
      <c r="AE221" s="2" t="inlineStr">
        <is>
          <t>3</t>
        </is>
      </c>
      <c r="AF221" s="2" t="inlineStr">
        <is>
          <t/>
        </is>
      </c>
      <c r="AG221" t="inlineStr">
        <is>
          <t>Disminución de las emisiones antropógenas [ &lt;a href="/entry/result/134151/all" id="ENTRY_TO_ENTRY_CONVERTER" target="_blank"&gt;IATE:134151&lt;/a&gt; ] de determinadas sustancias contaminantes (por ejemplo, los gases de efecto invernadero [ &lt;a href="/entry/result/835577/all" id="ENTRY_TO_ENTRY_CONVERTER" target="_blank"&gt;IATE:835577&lt;/a&gt; ]).</t>
        </is>
      </c>
      <c r="AH221" s="2" t="inlineStr">
        <is>
          <t>heitkoguste vähendamine|
heite vähendamine</t>
        </is>
      </c>
      <c r="AI221" s="2" t="inlineStr">
        <is>
          <t>3|
2</t>
        </is>
      </c>
      <c r="AJ221" s="2" t="inlineStr">
        <is>
          <t xml:space="preserve">|
</t>
        </is>
      </c>
      <c r="AK221" t="inlineStr">
        <is>
          <t/>
        </is>
      </c>
      <c r="AL221" s="2" t="inlineStr">
        <is>
          <t>päästövähennys|
päästövähenemä</t>
        </is>
      </c>
      <c r="AM221" s="2" t="inlineStr">
        <is>
          <t>3|
3</t>
        </is>
      </c>
      <c r="AN221" s="2" t="inlineStr">
        <is>
          <t xml:space="preserve">|
</t>
        </is>
      </c>
      <c r="AO221" t="inlineStr">
        <is>
          <t>(kasvihuonekaasu)päästöjen vähentäminen yleensä ennalta määritellylle tasolle</t>
        </is>
      </c>
      <c r="AP221" s="2" t="inlineStr">
        <is>
          <t>réduction des émissions</t>
        </is>
      </c>
      <c r="AQ221" s="2" t="inlineStr">
        <is>
          <t>3</t>
        </is>
      </c>
      <c r="AR221" s="2" t="inlineStr">
        <is>
          <t/>
        </is>
      </c>
      <c r="AS221" t="inlineStr">
        <is>
          <t/>
        </is>
      </c>
      <c r="AT221" s="2" t="inlineStr">
        <is>
          <t>laghdú astaíochtaí</t>
        </is>
      </c>
      <c r="AU221" s="2" t="inlineStr">
        <is>
          <t>3</t>
        </is>
      </c>
      <c r="AV221" s="2" t="inlineStr">
        <is>
          <t/>
        </is>
      </c>
      <c r="AW221" t="inlineStr">
        <is>
          <t/>
        </is>
      </c>
      <c r="AX221" s="2" t="inlineStr">
        <is>
          <t>smanjenje emisija</t>
        </is>
      </c>
      <c r="AY221" s="2" t="inlineStr">
        <is>
          <t>3</t>
        </is>
      </c>
      <c r="AZ221" s="2" t="inlineStr">
        <is>
          <t/>
        </is>
      </c>
      <c r="BA221" t="inlineStr">
        <is>
          <t>smanjenje emisija (primjerice stakleničkih plinova), uglavnom do određene prethodno utvrđene razine</t>
        </is>
      </c>
      <c r="BB221" s="2" t="inlineStr">
        <is>
          <t>kibocsátáscsökkentés</t>
        </is>
      </c>
      <c r="BC221" s="2" t="inlineStr">
        <is>
          <t>3</t>
        </is>
      </c>
      <c r="BD221" s="2" t="inlineStr">
        <is>
          <t/>
        </is>
      </c>
      <c r="BE221" t="inlineStr">
        <is>
          <t>az üvegházhatású gázok kibocsátásának csökkentése</t>
        </is>
      </c>
      <c r="BF221" s="2" t="inlineStr">
        <is>
          <t>riduzione delle emissioni|
abbattimento delle emissioni</t>
        </is>
      </c>
      <c r="BG221" s="2" t="inlineStr">
        <is>
          <t>4|
3</t>
        </is>
      </c>
      <c r="BH221" s="2" t="inlineStr">
        <is>
          <t xml:space="preserve">|
</t>
        </is>
      </c>
      <c r="BI221" t="inlineStr">
        <is>
          <t>In particolare, diminuzione delle emissioni di gas a effetto serra [ &lt;a href="/entry/result/835577/all" id="ENTRY_TO_ENTRY_CONVERTER" target="_blank"&gt;IATE:835577&lt;/a&gt; ].</t>
        </is>
      </c>
      <c r="BJ221" s="2" t="inlineStr">
        <is>
          <t>išmetamo dujų kiekio mažinimas|
išmetamųjų teršalų kiekio mažinimas</t>
        </is>
      </c>
      <c r="BK221" s="2" t="inlineStr">
        <is>
          <t>3|
3</t>
        </is>
      </c>
      <c r="BL221" s="2" t="inlineStr">
        <is>
          <t>|
preferred</t>
        </is>
      </c>
      <c r="BM221" t="inlineStr">
        <is>
          <t>išmetamųjų teršalų (pvz., šiltnamio efektą sukeliančių dujų) kiekio mažinimas iki iš anksto nustatyto lygio</t>
        </is>
      </c>
      <c r="BN221" s="2" t="inlineStr">
        <is>
          <t>emisijas samazināšana</t>
        </is>
      </c>
      <c r="BO221" s="2" t="inlineStr">
        <is>
          <t>3</t>
        </is>
      </c>
      <c r="BP221" s="2" t="inlineStr">
        <is>
          <t/>
        </is>
      </c>
      <c r="BQ221" t="inlineStr">
        <is>
          <t>process emisiju mazināšanai, nosakot iekārtu darbības ierobežojumus vai uzlabojot/nomainot pašas iekārtas</t>
        </is>
      </c>
      <c r="BR221" s="2" t="inlineStr">
        <is>
          <t>tnaqqis tal-emissjonijiet</t>
        </is>
      </c>
      <c r="BS221" s="2" t="inlineStr">
        <is>
          <t>3</t>
        </is>
      </c>
      <c r="BT221" s="2" t="inlineStr">
        <is>
          <t/>
        </is>
      </c>
      <c r="BU221" t="inlineStr">
        <is>
          <t>tnaqqis tal-emissjonijiet ta' gassijiet serra għal livell predeterminat</t>
        </is>
      </c>
      <c r="BV221" s="2" t="inlineStr">
        <is>
          <t>emissiereductie</t>
        </is>
      </c>
      <c r="BW221" s="2" t="inlineStr">
        <is>
          <t>3</t>
        </is>
      </c>
      <c r="BX221" s="2" t="inlineStr">
        <is>
          <t/>
        </is>
      </c>
      <c r="BY221" t="inlineStr">
        <is>
          <t>een vermindering van de hoeveelheid broeikasgasemissies</t>
        </is>
      </c>
      <c r="BZ221" s="2" t="inlineStr">
        <is>
          <t>redukcja emisji gazów cieplarnianych|
redukcja emisji</t>
        </is>
      </c>
      <c r="CA221" s="2" t="inlineStr">
        <is>
          <t>3|
3</t>
        </is>
      </c>
      <c r="CB221" s="2" t="inlineStr">
        <is>
          <t xml:space="preserve">|
</t>
        </is>
      </c>
      <c r="CC221" t="inlineStr">
        <is>
          <t>zmniejszenie emisji do atmosfery gazów powodujących tzw. efekt cieplarniany</t>
        </is>
      </c>
      <c r="CD221" s="2" t="inlineStr">
        <is>
          <t>abatimento das emissões|
redução das emissões</t>
        </is>
      </c>
      <c r="CE221" s="2" t="inlineStr">
        <is>
          <t>3|
3</t>
        </is>
      </c>
      <c r="CF221" s="2" t="inlineStr">
        <is>
          <t xml:space="preserve">|
</t>
        </is>
      </c>
      <c r="CG221" t="inlineStr">
        <is>
          <t>Diminuição do lançamento para a atmosfera de poluentes prejudiciais para o ambiente e para a saúde, como o dióxido de enxofre, o chumbo e outros que destroem a camada do ozono.</t>
        </is>
      </c>
      <c r="CH221" s="2" t="inlineStr">
        <is>
          <t>reducere a emisiilor</t>
        </is>
      </c>
      <c r="CI221" s="2" t="inlineStr">
        <is>
          <t>3</t>
        </is>
      </c>
      <c r="CJ221" s="2" t="inlineStr">
        <is>
          <t/>
        </is>
      </c>
      <c r="CK221" t="inlineStr">
        <is>
          <t/>
        </is>
      </c>
      <c r="CL221" s="2" t="inlineStr">
        <is>
          <t>zníženie emisií|
znižovanie emisií</t>
        </is>
      </c>
      <c r="CM221" s="2" t="inlineStr">
        <is>
          <t>3|
3</t>
        </is>
      </c>
      <c r="CN221" s="2" t="inlineStr">
        <is>
          <t xml:space="preserve">|
</t>
        </is>
      </c>
      <c r="CO221" t="inlineStr">
        <is>
          <t/>
        </is>
      </c>
      <c r="CP221" s="2" t="inlineStr">
        <is>
          <t>zmanjšanje emisij</t>
        </is>
      </c>
      <c r="CQ221" s="2" t="inlineStr">
        <is>
          <t>3</t>
        </is>
      </c>
      <c r="CR221" s="2" t="inlineStr">
        <is>
          <t/>
        </is>
      </c>
      <c r="CS221" t="inlineStr">
        <is>
          <t>zmanjšanje emisij (toplogrednih plinov) na običajno vnaprej določeno raven</t>
        </is>
      </c>
      <c r="CT221" s="2" t="inlineStr">
        <is>
          <t>utsläppsminskning</t>
        </is>
      </c>
      <c r="CU221" s="2" t="inlineStr">
        <is>
          <t>3</t>
        </is>
      </c>
      <c r="CV221" s="2" t="inlineStr">
        <is>
          <t/>
        </is>
      </c>
      <c r="CW221" t="inlineStr">
        <is>
          <t/>
        </is>
      </c>
    </row>
    <row r="222">
      <c r="A222" s="1" t="str">
        <f>HYPERLINK("https://iate.europa.eu/entry/result/1084702/all", "1084702")</f>
        <v>1084702</v>
      </c>
      <c r="B222" t="inlineStr">
        <is>
          <t>ENERGY</t>
        </is>
      </c>
      <c r="C222" t="inlineStr">
        <is>
          <t>ENERGY|oil industry|hydrocarbon|petroleum|crude oil</t>
        </is>
      </c>
      <c r="D222" t="inlineStr">
        <is>
          <t>yes</t>
        </is>
      </c>
      <c r="E222" t="inlineStr">
        <is>
          <t/>
        </is>
      </c>
      <c r="F222" s="2" t="inlineStr">
        <is>
          <t>суров нефт|
суров петрол</t>
        </is>
      </c>
      <c r="G222" s="2" t="inlineStr">
        <is>
          <t>3|
3</t>
        </is>
      </c>
      <c r="H222" s="2" t="inlineStr">
        <is>
          <t xml:space="preserve">|
</t>
        </is>
      </c>
      <c r="I222" t="inlineStr">
        <is>
          <t>Всяка течна въглеводородна смес, намираща се естествено в земята, независимо дали е обработена или не с цел по-лесно транспотиране. Включва също суров нефт, от който са били отстранени някои дестилационни фракции, както и суров нефт, към който са прибавени някои дестилатни фракции.</t>
        </is>
      </c>
      <c r="J222" s="2" t="inlineStr">
        <is>
          <t>surová ropa|
ropa</t>
        </is>
      </c>
      <c r="K222" s="2" t="inlineStr">
        <is>
          <t>3|
3</t>
        </is>
      </c>
      <c r="L222" s="2" t="inlineStr">
        <is>
          <t xml:space="preserve">|
</t>
        </is>
      </c>
      <c r="M222" t="inlineStr">
        <is>
          <t>hořlavá olejovitá kapalina obsažená v pórech propustných hornin pod povrchem Země a tvořená plynnými, kapalnými a tuhými látkami, zejména uhlovodíky; po vytěžení se dále zpracovává, mj. destilací a rafinací</t>
        </is>
      </c>
      <c r="N222" s="2" t="inlineStr">
        <is>
          <t>råolie|
mineralolie|
jordolie</t>
        </is>
      </c>
      <c r="O222" s="2" t="inlineStr">
        <is>
          <t>4|
3|
2</t>
        </is>
      </c>
      <c r="P222" s="2" t="inlineStr">
        <is>
          <t xml:space="preserve">|
|
</t>
        </is>
      </c>
      <c r="Q222" t="inlineStr">
        <is>
          <t>naturligt forekommende gul til sortbrun tyktflydende væske, der i det væsentlige består af carbonhydrider (kulbrinter), og som skal raffineres, før dens forskellige bestanddele kan anvendes til diverse olieprodukter</t>
        </is>
      </c>
      <c r="R222" s="2" t="inlineStr">
        <is>
          <t>Rohöl|
Erdöl</t>
        </is>
      </c>
      <c r="S222" s="2" t="inlineStr">
        <is>
          <t>3|
3</t>
        </is>
      </c>
      <c r="T222" s="2" t="inlineStr">
        <is>
          <t xml:space="preserve">|
</t>
        </is>
      </c>
      <c r="U222" t="inlineStr">
        <is>
          <t>hauptsächlich aus Kohlenwasserstoffen bestehende, brennbare Flüssigkeit aus fossilen Quellen</t>
        </is>
      </c>
      <c r="V222" s="2" t="inlineStr">
        <is>
          <t>αργό πετρέλαιο</t>
        </is>
      </c>
      <c r="W222" s="2" t="inlineStr">
        <is>
          <t>4</t>
        </is>
      </c>
      <c r="X222" s="2" t="inlineStr">
        <is>
          <t/>
        </is>
      </c>
      <c r="Y222" t="inlineStr">
        <is>
          <t>ορυκτέλαιο φυσικής προέλευσης το οποίο περιλαμβάνει συνδυασμό υδρογονανθράκων και μη επιθυμητών συστατικών, όπως το θείο. Υπάρχει σε υγρή φάση σε συνήθη επιφανειακή θερμοκρασία και πίεση και τα φυσικά χαρακτηριστικά του (πυκνότητα, ιξώδες κ.λπ.) ποικίλλουν σημαντικά</t>
        </is>
      </c>
      <c r="Z222" s="2" t="inlineStr">
        <is>
          <t>crude petroleum oil|
crude petroleum|
petroleum|
crude oil</t>
        </is>
      </c>
      <c r="AA222" s="2" t="inlineStr">
        <is>
          <t>1|
1|
1|
3</t>
        </is>
      </c>
      <c r="AB222" s="2" t="inlineStr">
        <is>
          <t xml:space="preserve">|
|
|
</t>
        </is>
      </c>
      <c r="AC222" t="inlineStr">
        <is>
          <t>naturally occurring mineral
oil that is composed of hydrocarbons and other organic materials, and can be extracted for burning as fuel or for processing into chemical
products</t>
        </is>
      </c>
      <c r="AD222" s="2" t="inlineStr">
        <is>
          <t>petróleo crudo|
crudo petrolífero</t>
        </is>
      </c>
      <c r="AE222" s="2" t="inlineStr">
        <is>
          <t>3|
3</t>
        </is>
      </c>
      <c r="AF222" s="2" t="inlineStr">
        <is>
          <t xml:space="preserve">|
</t>
        </is>
      </c>
      <c r="AG222" t="inlineStr">
        <is>
          <t>Líquido natural oleaginoso e inflamable, constituido por una mezcla de hidrocarburos, que se extrae de lechos geológicos continentales o marítimos y del que se obtienen productos utilizables con fines energéticos o industriales, como la gasolina, el queroseno o el gasóleo.</t>
        </is>
      </c>
      <c r="AH222" s="2" t="inlineStr">
        <is>
          <t>toornafta</t>
        </is>
      </c>
      <c r="AI222" s="2" t="inlineStr">
        <is>
          <t>3</t>
        </is>
      </c>
      <c r="AJ222" s="2" t="inlineStr">
        <is>
          <t/>
        </is>
      </c>
      <c r="AK222" t="inlineStr">
        <is>
          <t>töötlemata ja lisanditest
vabastamata nafta</t>
        </is>
      </c>
      <c r="AL222" s="2" t="inlineStr">
        <is>
          <t>öljy|
maaöljy|
raakaöljy</t>
        </is>
      </c>
      <c r="AM222" s="2" t="inlineStr">
        <is>
          <t>3|
3|
3</t>
        </is>
      </c>
      <c r="AN222" s="2" t="inlineStr">
        <is>
          <t xml:space="preserve">|
|
</t>
        </is>
      </c>
      <c r="AO222" t="inlineStr">
        <is>
          <t>maaperästä saatava, pääasiassa parafiini-ja nafteenihiilivedyistä sekä aromaattisista hiilivedyistä koostuva seos</t>
        </is>
      </c>
      <c r="AP222" s="2" t="inlineStr">
        <is>
          <t>pétrole brut</t>
        </is>
      </c>
      <c r="AQ222" s="2" t="inlineStr">
        <is>
          <t>3</t>
        </is>
      </c>
      <c r="AR222" s="2" t="inlineStr">
        <is>
          <t/>
        </is>
      </c>
      <c r="AS222" t="inlineStr">
        <is>
          <t>hydrocarbure gras, liquide et visqueux à l'état naturel, avant son traitement final ou son fractionnement en produits raffinés et volatiles, tels que l'essence</t>
        </is>
      </c>
      <c r="AT222" s="2" t="inlineStr">
        <is>
          <t>amhola</t>
        </is>
      </c>
      <c r="AU222" s="2" t="inlineStr">
        <is>
          <t>3</t>
        </is>
      </c>
      <c r="AV222" s="2" t="inlineStr">
        <is>
          <t/>
        </is>
      </c>
      <c r="AW222" t="inlineStr">
        <is>
          <t/>
        </is>
      </c>
      <c r="AX222" s="2" t="inlineStr">
        <is>
          <t>sirova nafta</t>
        </is>
      </c>
      <c r="AY222" s="2" t="inlineStr">
        <is>
          <t>4</t>
        </is>
      </c>
      <c r="AZ222" s="2" t="inlineStr">
        <is>
          <t/>
        </is>
      </c>
      <c r="BA222" t="inlineStr">
        <is>
          <t>Sirova nafta je mineralno ulje prirodnog podrijetla koje sadrži mješavinu ugljikovodika i nečistoća, kao što je sumpor. Pri normalnoj temperaturi okoliša i atmosferskom tlaku u tekućem je stanju, a njezina su fizička svojstva (gustoća, viskoznost itd.) vrlo promjenjiva. Ova kategorija uključuje kondenzate s polja i pogonske kondenzate iz vezanog i nevezanog plina koji se miješaju sa sirovom naftom.</t>
        </is>
      </c>
      <c r="BB222" s="2" t="inlineStr">
        <is>
          <t>nyersolaj</t>
        </is>
      </c>
      <c r="BC222" s="2" t="inlineStr">
        <is>
          <t>3</t>
        </is>
      </c>
      <c r="BD222" s="2" t="inlineStr">
        <is>
          <t/>
        </is>
      </c>
      <c r="BE222" t="inlineStr">
        <is>
          <t>természetben előforduló ásványolaj, amely szénhidrogének és kísérő szennyező anyagaik (pl. kén) elegyét tartalmazza</t>
        </is>
      </c>
      <c r="BF222" s="2" t="inlineStr">
        <is>
          <t>petrolio greggio|
greggio|
olio greggio|
petrolio|
petrolio grezzo</t>
        </is>
      </c>
      <c r="BG222" s="2" t="inlineStr">
        <is>
          <t>3|
3|
3|
3|
3</t>
        </is>
      </c>
      <c r="BH222" s="2" t="inlineStr">
        <is>
          <t xml:space="preserve">|
|
|
|
</t>
        </is>
      </c>
      <c r="BI222" t="inlineStr">
        <is>
          <t>miscela di idrocarburi che è allo stato liquido in giacimento e che rimane liquida a pressione atmosferica, dopo essere passata attraverso gli impianti di separazione di superficie</t>
        </is>
      </c>
      <c r="BJ222" s="2" t="inlineStr">
        <is>
          <t>žalia nafta</t>
        </is>
      </c>
      <c r="BK222" s="2" t="inlineStr">
        <is>
          <t>3</t>
        </is>
      </c>
      <c r="BL222" s="2" t="inlineStr">
        <is>
          <t/>
        </is>
      </c>
      <c r="BM222" t="inlineStr">
        <is>
          <t>gamtinės kilmės Žemės gelmėse susidaręs riebus, panašus į aliejų, degus, daugiau ar mažiau klampus, savito kvapo skystis</t>
        </is>
      </c>
      <c r="BN222" s="2" t="inlineStr">
        <is>
          <t>jēlnafta</t>
        </is>
      </c>
      <c r="BO222" s="2" t="inlineStr">
        <is>
          <t>3</t>
        </is>
      </c>
      <c r="BP222" s="2" t="inlineStr">
        <is>
          <t/>
        </is>
      </c>
      <c r="BQ222" t="inlineStr">
        <is>
          <t>tumšas krāsas, eļļains, šķidrs derīgais izraktenis, kas sastāv no dažādu ogļūdeņražu maisījuma un satur nelielus skābekli, sēru un citus elementus saturošus piemaisījumus</t>
        </is>
      </c>
      <c r="BR222" s="2" t="inlineStr">
        <is>
          <t>żejt naturali|
żejt grezz|
petroleum grezz|
żejt mhux maħdum</t>
        </is>
      </c>
      <c r="BS222" s="2" t="inlineStr">
        <is>
          <t>3|
3|
3|
3</t>
        </is>
      </c>
      <c r="BT222" s="2" t="inlineStr">
        <is>
          <t xml:space="preserve">|
|
|
</t>
        </is>
      </c>
      <c r="BU222" t="inlineStr">
        <is>
          <t>likwidu magħmul minn idrokarburi ta’ diversi piż molekulari u komposti organiċi oħra, ta’ lewn isfal jaqleb għal iswed, f'formazzjonijiet ġeoloġiċi taħt l-art, u li normalment jiġi raffinat f'diversi tipi ta’ karburanti</t>
        </is>
      </c>
      <c r="BV222" s="2" t="inlineStr">
        <is>
          <t>ruwe olie|
ruwe aardolie|
petroleum</t>
        </is>
      </c>
      <c r="BW222" s="2" t="inlineStr">
        <is>
          <t>3|
3|
3</t>
        </is>
      </c>
      <c r="BX222" s="2" t="inlineStr">
        <is>
          <t xml:space="preserve">|
|
</t>
        </is>
      </c>
      <c r="BY222" t="inlineStr">
        <is>
          <t>donkerbruine, stroperige vloeistof zoals vóór verwerken of kraken tot vluchtige, geraffineerde producten als benzine</t>
        </is>
      </c>
      <c r="BZ222" s="2" t="inlineStr">
        <is>
          <t>surowa ropa naftowa</t>
        </is>
      </c>
      <c r="CA222" s="2" t="inlineStr">
        <is>
          <t>3</t>
        </is>
      </c>
      <c r="CB222" s="2" t="inlineStr">
        <is>
          <t/>
        </is>
      </c>
      <c r="CC222" t="inlineStr">
        <is>
          <t>ciecz barwy ciemnobrunatnej o ostrym, charakterystycznym zapachu, nierozpuszczalną w wodzie, wydobyta ze złoża i niepoddana obróbce</t>
        </is>
      </c>
      <c r="CD222" s="2" t="inlineStr">
        <is>
          <t>petróleo bruto|
crude</t>
        </is>
      </c>
      <c r="CE222" s="2" t="inlineStr">
        <is>
          <t>3|
3</t>
        </is>
      </c>
      <c r="CF222" s="2" t="inlineStr">
        <is>
          <t xml:space="preserve">|
</t>
        </is>
      </c>
      <c r="CG222" t="inlineStr">
        <is>
          <t>Mistura de hidrocarbonetos fluidos, viscosos e escuros existentes em reservatórios
naturais subterrâneos, que se mantêm líquidos à pressão atmosférica, e que, após tratamento, podem ser transformados em produtos refinados e voláteis, como a gasolina.</t>
        </is>
      </c>
      <c r="CH222" s="2" t="inlineStr">
        <is>
          <t>țiței</t>
        </is>
      </c>
      <c r="CI222" s="2" t="inlineStr">
        <is>
          <t>3</t>
        </is>
      </c>
      <c r="CJ222" s="2" t="inlineStr">
        <is>
          <t/>
        </is>
      </c>
      <c r="CK222" t="inlineStr">
        <is>
          <t>amestec lichid de hidrocarburi solide, lichide și gazoase, precum și de alți compuși organici, care se găsește în pământ sub formă de zăcământ și din care, prin distilare, se obține benzină, petrol lampant, uleiuri minerale, vaselină, motorină etc.</t>
        </is>
      </c>
      <c r="CL222" s="2" t="inlineStr">
        <is>
          <t>ropa|
surová ropa</t>
        </is>
      </c>
      <c r="CM222" s="2" t="inlineStr">
        <is>
          <t>3|
3</t>
        </is>
      </c>
      <c r="CN222" s="2" t="inlineStr">
        <is>
          <t xml:space="preserve">|
</t>
        </is>
      </c>
      <c r="CO222" t="inlineStr">
        <is>
          <t>horľavá kvapalina tvorená zmesou uhľovodíkov, najmä alkánov, nafténov a aj arénov a polárnych zlúčenín</t>
        </is>
      </c>
      <c r="CP222" s="2" t="inlineStr">
        <is>
          <t>surova nafta</t>
        </is>
      </c>
      <c r="CQ222" s="2" t="inlineStr">
        <is>
          <t>3</t>
        </is>
      </c>
      <c r="CR222" s="2" t="inlineStr">
        <is>
          <t/>
        </is>
      </c>
      <c r="CS222" t="inlineStr">
        <is>
          <t>nafta, kakršna se nahaja v naravi; oljnata, vnetljiva tekočina temne sive do rumenkaste barve, nastala iz organskih snovi, pretežno iz morskih živalskih in rastlinskih organizmov v anaerobnem okolju, zmes plinastih, tekočih in trdnih snovi, ogljikovodikov in drugih primesi</t>
        </is>
      </c>
      <c r="CT222" s="2" t="inlineStr">
        <is>
          <t>råolja</t>
        </is>
      </c>
      <c r="CU222" s="2" t="inlineStr">
        <is>
          <t>3</t>
        </is>
      </c>
      <c r="CV222" s="2" t="inlineStr">
        <is>
          <t/>
        </is>
      </c>
      <c r="CW222" t="inlineStr">
        <is>
          <t>Olja som är obearbetad (med undantag för eventuell frånskiljning av lösta gaser och främmande ämnen) och ska användas som råvara, t.ex.i oljeraffinaderi.</t>
        </is>
      </c>
    </row>
    <row r="223">
      <c r="A223" s="1" t="str">
        <f>HYPERLINK("https://iate.europa.eu/entry/result/3568005/all", "3568005")</f>
        <v>3568005</v>
      </c>
      <c r="B223" t="inlineStr">
        <is>
          <t>EUROPEAN UNION;ECONOMICS;EMPLOYMENT AND WORKING CONDITIONS</t>
        </is>
      </c>
      <c r="C223" t="inlineStr">
        <is>
          <t>EUROPEAN UNION;ECONOMICS|economic conditions;EMPLOYMENT AND WORKING CONDITIONS|employment</t>
        </is>
      </c>
      <c r="D223" t="inlineStr">
        <is>
          <t>yes</t>
        </is>
      </c>
      <c r="E223" t="inlineStr">
        <is>
          <t/>
        </is>
      </c>
      <c r="F223" s="2" t="inlineStr">
        <is>
          <t>нова програма за умения|
Нова европейска програма за умения</t>
        </is>
      </c>
      <c r="G223" s="2" t="inlineStr">
        <is>
          <t>3|
3</t>
        </is>
      </c>
      <c r="H223" s="2" t="inlineStr">
        <is>
          <t xml:space="preserve">|
</t>
        </is>
      </c>
      <c r="I223" t="inlineStr">
        <is>
          <t>инициатива за насърчаване на развитието на умения, включваща и взаимно признаване на квалификациите, подпомагане на професионалното обучение и висшето образование и пълноценно използване на работните места в областта на цифровите технологии</t>
        </is>
      </c>
      <c r="J223" s="2" t="inlineStr">
        <is>
          <t>nová agenda dovedností|
nová agenda dovedností pro Evropu</t>
        </is>
      </c>
      <c r="K223" s="2" t="inlineStr">
        <is>
          <t>3|
3</t>
        </is>
      </c>
      <c r="L223" s="2" t="inlineStr">
        <is>
          <t xml:space="preserve">|
</t>
        </is>
      </c>
      <c r="M223" t="inlineStr">
        <is>
          <t>iniciativa, jejímž cílem je zvýšit zaměstnatelnost, konkurenceschopnost a inovace prostřednictvím zlepšení výuky, uznávání dovedností a podpory špičkových dovedností</t>
        </is>
      </c>
      <c r="N223" s="2" t="inlineStr">
        <is>
          <t>ny dagsorden for færdigheder i Europa|
ny dagsorden for færdigheder</t>
        </is>
      </c>
      <c r="O223" s="2" t="inlineStr">
        <is>
          <t>4|
4</t>
        </is>
      </c>
      <c r="P223" s="2" t="inlineStr">
        <is>
          <t xml:space="preserve">|
</t>
        </is>
      </c>
      <c r="Q223" t="inlineStr">
        <is>
          <t>initiativ i Kommissionens arbejdsprogram for 2016 med henblik på en fælles indsats for at styrke den menneskelige kapital, beskæftigelsesegnethed og konkurrenceevnen</t>
        </is>
      </c>
      <c r="R223" s="2" t="inlineStr">
        <is>
          <t>neue europäische Agenda für Kompetenzen|
neue europäische Kompetenzagenda</t>
        </is>
      </c>
      <c r="S223" s="2" t="inlineStr">
        <is>
          <t>3|
3</t>
        </is>
      </c>
      <c r="T223" s="2" t="inlineStr">
        <is>
          <t xml:space="preserve">|
</t>
        </is>
      </c>
      <c r="U223" t="inlineStr">
        <is>
          <t>Zehn-Punkte-Plan, der die Qualität und Vergleichbarkeit von Kompetenzen und Qualifikationen in Europa verbessern und damit die Beschäftigung fördern soll</t>
        </is>
      </c>
      <c r="V223" s="2" t="inlineStr">
        <is>
          <t>νέο θεματολόγιο δεξιοτήτων για την Ευρώπη</t>
        </is>
      </c>
      <c r="W223" s="2" t="inlineStr">
        <is>
          <t>3</t>
        </is>
      </c>
      <c r="X223" s="2" t="inlineStr">
        <is>
          <t>preferred</t>
        </is>
      </c>
      <c r="Y223" t="inlineStr">
        <is>
          <t/>
        </is>
      </c>
      <c r="Z223" s="2" t="inlineStr">
        <is>
          <t>New Skills Agenda|
New European Skills Agenda|
New Skills Agenda for Europe|
European skills agenda</t>
        </is>
      </c>
      <c r="AA223" s="2" t="inlineStr">
        <is>
          <t>2|
1|
3|
1</t>
        </is>
      </c>
      <c r="AB223" s="2" t="inlineStr">
        <is>
          <t xml:space="preserve">|
|
|
</t>
        </is>
      </c>
      <c r="AC223" t="inlineStr">
        <is>
          <t>initiative promoting skills development, including the mutual recognition of qualifications, supporting vocational training and higher education and reaping the full potential of digital jobs</t>
        </is>
      </c>
      <c r="AD223" s="2" t="inlineStr">
        <is>
          <t>nueva Agenda de Capacidades para Europa|
Agenda de Capacidades Europea|
nueva Agenda de Capacidades</t>
        </is>
      </c>
      <c r="AE223" s="2" t="inlineStr">
        <is>
          <t>3|
3|
3</t>
        </is>
      </c>
      <c r="AF223" s="2" t="inlineStr">
        <is>
          <t xml:space="preserve">|
preferred|
</t>
        </is>
      </c>
      <c r="AG223" t="inlineStr">
        <is>
          <t>Iniciativa de la Comisión destinada a promover una visión común de la importancia estratégica de las capacidades para apoyar el empleo, el crecimiento y la competitividad.</t>
        </is>
      </c>
      <c r="AH223" s="2" t="inlineStr">
        <is>
          <t>Euroopa uus oskuste tegevuskava</t>
        </is>
      </c>
      <c r="AI223" s="2" t="inlineStr">
        <is>
          <t>3</t>
        </is>
      </c>
      <c r="AJ223" s="2" t="inlineStr">
        <is>
          <t/>
        </is>
      </c>
      <c r="AK223" t="inlineStr">
        <is>
          <t/>
        </is>
      </c>
      <c r="AL223" s="2" t="inlineStr">
        <is>
          <t>uusi osaamisohjelma Euroopalle|
uusi osaamisohjelma|
Euroopan uusi osaamisohjelma</t>
        </is>
      </c>
      <c r="AM223" s="2" t="inlineStr">
        <is>
          <t>3|
3|
3</t>
        </is>
      </c>
      <c r="AN223" s="2" t="inlineStr">
        <is>
          <t xml:space="preserve">|
|
</t>
        </is>
      </c>
      <c r="AO223" t="inlineStr">
        <is>
          <t>aloite, jolla edistetään osaamisen kehittämistä, mukaan lukien tutkintojen vastavuoroinen tunnustaminen, tuetaan ammatti- ja korkeakoulutusta sekä hyödynnetään digitaalisten työpaikkojen koko potentiaalia</t>
        </is>
      </c>
      <c r="AP223" s="2" t="inlineStr">
        <is>
          <t>nouvelle stratégie pour les compétences en Europe|
nouvelle stratégie en matière de compétences pour l'Europe</t>
        </is>
      </c>
      <c r="AQ223" s="2" t="inlineStr">
        <is>
          <t>3|
3</t>
        </is>
      </c>
      <c r="AR223" s="2" t="inlineStr">
        <is>
          <t>|
preferred</t>
        </is>
      </c>
      <c r="AS223" t="inlineStr">
        <is>
          <t>programme visant à promouvoir le développement des compétences, y compris la reconnaissance mutuelle des qualifications, à soutenir la formation professionnelle et l’enseignement supérieur, et à exploiter pleinement le potentiel d'emploi dans le secteur numérique</t>
        </is>
      </c>
      <c r="AT223" s="2" t="inlineStr">
        <is>
          <t>Clár Oibre Nua Scileanna don Eoraip</t>
        </is>
      </c>
      <c r="AU223" s="2" t="inlineStr">
        <is>
          <t>3</t>
        </is>
      </c>
      <c r="AV223" s="2" t="inlineStr">
        <is>
          <t/>
        </is>
      </c>
      <c r="AW223" t="inlineStr">
        <is>
          <t/>
        </is>
      </c>
      <c r="AX223" s="2" t="inlineStr">
        <is>
          <t>Novi program vještina za Europu|
Novi program vještina</t>
        </is>
      </c>
      <c r="AY223" s="2" t="inlineStr">
        <is>
          <t>3|
3</t>
        </is>
      </c>
      <c r="AZ223" s="2" t="inlineStr">
        <is>
          <t xml:space="preserve">|
</t>
        </is>
      </c>
      <c r="BA223" t="inlineStr">
        <is>
          <t/>
        </is>
      </c>
      <c r="BB223" s="2" t="inlineStr">
        <is>
          <t>Új európai készségfejlesztési program</t>
        </is>
      </c>
      <c r="BC223" s="2" t="inlineStr">
        <is>
          <t>4</t>
        </is>
      </c>
      <c r="BD223" s="2" t="inlineStr">
        <is>
          <t/>
        </is>
      </c>
      <c r="BE223" t="inlineStr">
        <is>
          <t>a készségfejlesztést kiemelt szerepbe helyező új kezdeményezés</t>
        </is>
      </c>
      <c r="BF223" s="2" t="inlineStr">
        <is>
          <t>nuova agenda per le competenze per l'Europa</t>
        </is>
      </c>
      <c r="BG223" s="2" t="inlineStr">
        <is>
          <t>4</t>
        </is>
      </c>
      <c r="BH223" s="2" t="inlineStr">
        <is>
          <t/>
        </is>
      </c>
      <c r="BI223" t="inlineStr">
        <is>
          <t>programma adottato il 10 giugno 2016 dalla Commissione europea, che si prefigge di dare "un nuovo impulso all'occupazione, alla crescita e agli investimenti", affrontando tre sfide pressanti delle economie moderne: la mancanza di competenze pertinenti per rispondere alle esigenze del mercato del lavoro, l'insufficiente trasparenza delle competenze e delle qualifiche e la difficoltà di prevedere e anticipare le competenze</t>
        </is>
      </c>
      <c r="BJ223" s="2" t="inlineStr">
        <is>
          <t>Nauja Europos įgūdžių darbotvarkė|
Nauja įgūdžių darbotvarkė</t>
        </is>
      </c>
      <c r="BK223" s="2" t="inlineStr">
        <is>
          <t>3|
3</t>
        </is>
      </c>
      <c r="BL223" s="2" t="inlineStr">
        <is>
          <t xml:space="preserve">|
</t>
        </is>
      </c>
      <c r="BM223" t="inlineStr">
        <is>
          <t>iniciatyva, kurios tikslas – remti gebėjimų ugdymą, be kita ko, abipusį profesinių kvalifikacijų pripažinimą, profesinį mokymą ir aukštąjį mokslą, taip pat išnaudoti visas darbo skaitmeniniame sektoriuje galimybes</t>
        </is>
      </c>
      <c r="BN223" s="2" t="inlineStr">
        <is>
          <t>jaunā Prasmju programma Eiropai</t>
        </is>
      </c>
      <c r="BO223" s="2" t="inlineStr">
        <is>
          <t>3</t>
        </is>
      </c>
      <c r="BP223" s="2" t="inlineStr">
        <is>
          <t/>
        </is>
      </c>
      <c r="BQ223" t="inlineStr">
        <is>
          <t>Eiropas Komisijas 2016. gadā izstrādāta programma ar mērķi stiprināt cilvēkkapitālu, nodarbināmību un konkurētspēju</t>
        </is>
      </c>
      <c r="BR223" s="2" t="inlineStr">
        <is>
          <t>Aġenda Ġdida għall-Ħiliet għall-Ewropa|
Aġenda Ġdida għall-Ħiliet</t>
        </is>
      </c>
      <c r="BS223" s="2" t="inlineStr">
        <is>
          <t>3|
3</t>
        </is>
      </c>
      <c r="BT223" s="2" t="inlineStr">
        <is>
          <t xml:space="preserve">|
</t>
        </is>
      </c>
      <c r="BU223" t="inlineStr">
        <is>
          <t>inizjattiva li tippromwovi l-iżvilupp ta' ħiliet, inklużi r-rikonoxximent reċiproku tal-kwalifiki, l-appoġġ għat-taħriġ vokazzjonali u l-edukazzjoni għolja u l-isfruttament tal-potenzjal sħiħ tal-impjiegi diġitali</t>
        </is>
      </c>
      <c r="BV223" s="2" t="inlineStr">
        <is>
          <t>nieuwe vaardighedenagenda|
nieuwe vaardighedenagenda voor Europa</t>
        </is>
      </c>
      <c r="BW223" s="2" t="inlineStr">
        <is>
          <t>3|
3</t>
        </is>
      </c>
      <c r="BX223" s="2" t="inlineStr">
        <is>
          <t xml:space="preserve">|
</t>
        </is>
      </c>
      <c r="BY223" t="inlineStr">
        <is>
          <t/>
        </is>
      </c>
      <c r="BZ223" s="2" t="inlineStr">
        <is>
          <t>Nowy europejski program na rzecz umiejętności</t>
        </is>
      </c>
      <c r="CA223" s="2" t="inlineStr">
        <is>
          <t>3</t>
        </is>
      </c>
      <c r="CB223" s="2" t="inlineStr">
        <is>
          <t/>
        </is>
      </c>
      <c r="CC223" t="inlineStr">
        <is>
          <t>program ogłoszony w ramach szerszego Programu prac Komisji Europejskiej na 2016 r.; będzie dotyczył rozwoju umiejętności i niedoboru kwalifikacji, ze szczególnym uwzględnieniem zdolności do zatrudnienia, mobilności, konkurencyjności oraz sprawiedliwego i zrównoważonego wzrostu</t>
        </is>
      </c>
      <c r="CD223" s="2" t="inlineStr">
        <is>
          <t>Nova Agenda de Competências para a Europa</t>
        </is>
      </c>
      <c r="CE223" s="2" t="inlineStr">
        <is>
          <t>3</t>
        </is>
      </c>
      <c r="CF223" s="2" t="inlineStr">
        <is>
          <t/>
        </is>
      </c>
      <c r="CG223" t="inlineStr">
        <is>
          <t>Programa integrado na iniciativa emblemática " Agenda para Novas Competências e Empregos [ &lt;a href="/entry/result/3517496/all" id="ENTRY_TO_ENTRY_CONVERTER" target="_blank"&gt;IATE:3517496&lt;/a&gt; ] e que visa promover a aquisição de competências, incluindo o reconhecimento mútuo, apoiar a formação profissional e o ensino superior, bem como explorar o potencial oferecido pelos empregos digitais.</t>
        </is>
      </c>
      <c r="CH223" s="2" t="inlineStr">
        <is>
          <t>Noua agendă pentru competențe în Europa</t>
        </is>
      </c>
      <c r="CI223" s="2" t="inlineStr">
        <is>
          <t>3</t>
        </is>
      </c>
      <c r="CJ223" s="2" t="inlineStr">
        <is>
          <t/>
        </is>
      </c>
      <c r="CK223" t="inlineStr">
        <is>
          <t/>
        </is>
      </c>
      <c r="CL223" s="2" t="inlineStr">
        <is>
          <t>nový program v oblasti zručností pre Európu</t>
        </is>
      </c>
      <c r="CM223" s="2" t="inlineStr">
        <is>
          <t>3</t>
        </is>
      </c>
      <c r="CN223" s="2" t="inlineStr">
        <is>
          <t/>
        </is>
      </c>
      <c r="CO223" t="inlineStr">
        <is>
          <t/>
        </is>
      </c>
      <c r="CP223" s="2" t="inlineStr">
        <is>
          <t>novi program znanj in spretnosti za Evropo</t>
        </is>
      </c>
      <c r="CQ223" s="2" t="inlineStr">
        <is>
          <t>3</t>
        </is>
      </c>
      <c r="CR223" s="2" t="inlineStr">
        <is>
          <t/>
        </is>
      </c>
      <c r="CS223" t="inlineStr">
        <is>
          <t/>
        </is>
      </c>
      <c r="CT223" s="2" t="inlineStr">
        <is>
          <t>ny kompetensagenda för Europa</t>
        </is>
      </c>
      <c r="CU223" s="2" t="inlineStr">
        <is>
          <t>3</t>
        </is>
      </c>
      <c r="CV223" s="2" t="inlineStr">
        <is>
          <t/>
        </is>
      </c>
      <c r="CW223" t="inlineStr">
        <is>
          <t/>
        </is>
      </c>
    </row>
    <row r="224">
      <c r="A224" s="1" t="str">
        <f>HYPERLINK("https://iate.europa.eu/entry/result/3626553/all", "3626553")</f>
        <v>3626553</v>
      </c>
      <c r="B224" t="inlineStr">
        <is>
          <t>ENVIRONMENT</t>
        </is>
      </c>
      <c r="C224" t="inlineStr">
        <is>
          <t>ENVIRONMENT|environmental policy|climate change policy</t>
        </is>
      </c>
      <c r="D224" t="inlineStr">
        <is>
          <t>yes</t>
        </is>
      </c>
      <c r="E224" t="inlineStr">
        <is>
          <t/>
        </is>
      </c>
      <c r="F224" t="inlineStr">
        <is>
          <t/>
        </is>
      </c>
      <c r="G224" t="inlineStr">
        <is>
          <t/>
        </is>
      </c>
      <c r="H224" t="inlineStr">
        <is>
          <t/>
        </is>
      </c>
      <c r="I224" t="inlineStr">
        <is>
          <t/>
        </is>
      </c>
      <c r="J224" t="inlineStr">
        <is>
          <t/>
        </is>
      </c>
      <c r="K224" t="inlineStr">
        <is>
          <t/>
        </is>
      </c>
      <c r="L224" t="inlineStr">
        <is>
          <t/>
        </is>
      </c>
      <c r="M224" t="inlineStr">
        <is>
          <t/>
        </is>
      </c>
      <c r="N224" t="inlineStr">
        <is>
          <t/>
        </is>
      </c>
      <c r="O224" t="inlineStr">
        <is>
          <t/>
        </is>
      </c>
      <c r="P224" t="inlineStr">
        <is>
          <t/>
        </is>
      </c>
      <c r="Q224" t="inlineStr">
        <is>
          <t/>
        </is>
      </c>
      <c r="R224" t="inlineStr">
        <is>
          <t/>
        </is>
      </c>
      <c r="S224" t="inlineStr">
        <is>
          <t/>
        </is>
      </c>
      <c r="T224" t="inlineStr">
        <is>
          <t/>
        </is>
      </c>
      <c r="U224" t="inlineStr">
        <is>
          <t/>
        </is>
      </c>
      <c r="V224" s="2" t="inlineStr">
        <is>
          <t>μετριασμός της κλιματικής αλλαγής</t>
        </is>
      </c>
      <c r="W224" s="2" t="inlineStr">
        <is>
          <t>3</t>
        </is>
      </c>
      <c r="X224" s="2" t="inlineStr">
        <is>
          <t/>
        </is>
      </c>
      <c r="Y224" t="inlineStr">
        <is>
          <t>διαδικασία συγκράτησης της αύξησης της μέσης θερμοκρασίας του πλανήτη πολύ κάτω από τους 2 °C και καταβολής προσπαθειών για τον περιορισμό της σε 1,5 °C πάνω από τα προβιομηχανικά επίπεδα, κατά τα προβλεπόμενα στη συμφωνία του Παρισιού</t>
        </is>
      </c>
      <c r="Z224" s="2" t="inlineStr">
        <is>
          <t>climate change mitigation</t>
        </is>
      </c>
      <c r="AA224" s="2" t="inlineStr">
        <is>
          <t>3</t>
        </is>
      </c>
      <c r="AB224" s="2" t="inlineStr">
        <is>
          <t/>
        </is>
      </c>
      <c r="AC224" t="inlineStr">
        <is>
          <t>process of holding the increase in the global average temperature to 
well below 2 °C and pursuing efforts to limit it to 1.5 °C above 
pre-industrial levels, as laid down in the Paris Agreement</t>
        </is>
      </c>
      <c r="AD224" s="2" t="inlineStr">
        <is>
          <t>mitigación del cambio climático</t>
        </is>
      </c>
      <c r="AE224" s="2" t="inlineStr">
        <is>
          <t>3</t>
        </is>
      </c>
      <c r="AF224" s="2" t="inlineStr">
        <is>
          <t/>
        </is>
      </c>
      <c r="AG224" t="inlineStr">
        <is>
          <t>Proceso de mantener el aumento de la temperatura media mundial muy por 
debajo de los 2 °C y de continuar los esfuerzos para limitarlo a 1,5 °C 
respecto de los niveles preindustriales, con arreglo a lo dispuesto en 
el Acuerdo de París.</t>
        </is>
      </c>
      <c r="AH224" t="inlineStr">
        <is>
          <t/>
        </is>
      </c>
      <c r="AI224" t="inlineStr">
        <is>
          <t/>
        </is>
      </c>
      <c r="AJ224" t="inlineStr">
        <is>
          <t/>
        </is>
      </c>
      <c r="AK224" t="inlineStr">
        <is>
          <t/>
        </is>
      </c>
      <c r="AL224" t="inlineStr">
        <is>
          <t/>
        </is>
      </c>
      <c r="AM224" t="inlineStr">
        <is>
          <t/>
        </is>
      </c>
      <c r="AN224" t="inlineStr">
        <is>
          <t/>
        </is>
      </c>
      <c r="AO224" t="inlineStr">
        <is>
          <t/>
        </is>
      </c>
      <c r="AP224" t="inlineStr">
        <is>
          <t/>
        </is>
      </c>
      <c r="AQ224" t="inlineStr">
        <is>
          <t/>
        </is>
      </c>
      <c r="AR224" t="inlineStr">
        <is>
          <t/>
        </is>
      </c>
      <c r="AS224" t="inlineStr">
        <is>
          <t/>
        </is>
      </c>
      <c r="AT224" s="2" t="inlineStr">
        <is>
          <t>maolú ar an athrú aeráide</t>
        </is>
      </c>
      <c r="AU224" s="2" t="inlineStr">
        <is>
          <t>3</t>
        </is>
      </c>
      <c r="AV224" s="2" t="inlineStr">
        <is>
          <t/>
        </is>
      </c>
      <c r="AW224" t="inlineStr">
        <is>
          <t/>
        </is>
      </c>
      <c r="AX224" t="inlineStr">
        <is>
          <t/>
        </is>
      </c>
      <c r="AY224" t="inlineStr">
        <is>
          <t/>
        </is>
      </c>
      <c r="AZ224" t="inlineStr">
        <is>
          <t/>
        </is>
      </c>
      <c r="BA224" t="inlineStr">
        <is>
          <t/>
        </is>
      </c>
      <c r="BB224" t="inlineStr">
        <is>
          <t/>
        </is>
      </c>
      <c r="BC224" t="inlineStr">
        <is>
          <t/>
        </is>
      </c>
      <c r="BD224" t="inlineStr">
        <is>
          <t/>
        </is>
      </c>
      <c r="BE224" t="inlineStr">
        <is>
          <t/>
        </is>
      </c>
      <c r="BF224" t="inlineStr">
        <is>
          <t/>
        </is>
      </c>
      <c r="BG224" t="inlineStr">
        <is>
          <t/>
        </is>
      </c>
      <c r="BH224" t="inlineStr">
        <is>
          <t/>
        </is>
      </c>
      <c r="BI224" t="inlineStr">
        <is>
          <t/>
        </is>
      </c>
      <c r="BJ224" s="2" t="inlineStr">
        <is>
          <t>klimato kaitos švelninimas</t>
        </is>
      </c>
      <c r="BK224" s="2" t="inlineStr">
        <is>
          <t>3</t>
        </is>
      </c>
      <c r="BL224" s="2" t="inlineStr">
        <is>
          <t/>
        </is>
      </c>
      <c r="BM224" t="inlineStr">
        <is>
          <t>procesas, kuriuo siekiama užtikrinti, kad vidutinės pasaulinės temperatūros padidėjimas būtų gerokai mažesnis nei 2 °C ir toliau siekiama, kad jis neviršytų 1,5 °C, palyginti su ikipramoninio laikotarpio lygiu, kaip nustatyta Paryžiaus susitarime</t>
        </is>
      </c>
      <c r="BN224" t="inlineStr">
        <is>
          <t/>
        </is>
      </c>
      <c r="BO224" t="inlineStr">
        <is>
          <t/>
        </is>
      </c>
      <c r="BP224" t="inlineStr">
        <is>
          <t/>
        </is>
      </c>
      <c r="BQ224" t="inlineStr">
        <is>
          <t/>
        </is>
      </c>
      <c r="BR224" t="inlineStr">
        <is>
          <t/>
        </is>
      </c>
      <c r="BS224" t="inlineStr">
        <is>
          <t/>
        </is>
      </c>
      <c r="BT224" t="inlineStr">
        <is>
          <t/>
        </is>
      </c>
      <c r="BU224" t="inlineStr">
        <is>
          <t/>
        </is>
      </c>
      <c r="BV224" s="2" t="inlineStr">
        <is>
          <t>mitigatie van klimaatverandering|
klimaatmitigatie</t>
        </is>
      </c>
      <c r="BW224" s="2" t="inlineStr">
        <is>
          <t>3|
3</t>
        </is>
      </c>
      <c r="BX224" s="2" t="inlineStr">
        <is>
          <t xml:space="preserve">|
</t>
        </is>
      </c>
      <c r="BY224" t="inlineStr">
        <is>
          <t>"proces om de stijging van de gemiddelde mondiale temperatuur te beperken tot beduidend minder dan 2 °C en de inspanningen voort te zetten om de temperatuurstijging te beperken tot 1,5 °C boven het pre-industriële niveau, zoals vastgelegd in de Overeenkomst van Parijs"</t>
        </is>
      </c>
      <c r="BZ224" s="2" t="inlineStr">
        <is>
          <t>łagodzenie zmian klimatu</t>
        </is>
      </c>
      <c r="CA224" s="2" t="inlineStr">
        <is>
          <t>3</t>
        </is>
      </c>
      <c r="CB224" s="2" t="inlineStr">
        <is>
          <t/>
        </is>
      </c>
      <c r="CC224" t="inlineStr">
        <is>
          <t>proces polegający na utrzymaniu wzrostu średniej temperatury na świecie znacznie poniżej 2 °C i na dążeniu do ograniczenia wzrostu temperatury do 1,5 °C powyżej poziomów sprzed epoki przemysłowej, jak określono w porozumieniu paryskim</t>
        </is>
      </c>
      <c r="CD224" t="inlineStr">
        <is>
          <t/>
        </is>
      </c>
      <c r="CE224" t="inlineStr">
        <is>
          <t/>
        </is>
      </c>
      <c r="CF224" t="inlineStr">
        <is>
          <t/>
        </is>
      </c>
      <c r="CG224" t="inlineStr">
        <is>
          <t/>
        </is>
      </c>
      <c r="CH224" t="inlineStr">
        <is>
          <t/>
        </is>
      </c>
      <c r="CI224" t="inlineStr">
        <is>
          <t/>
        </is>
      </c>
      <c r="CJ224" t="inlineStr">
        <is>
          <t/>
        </is>
      </c>
      <c r="CK224" t="inlineStr">
        <is>
          <t/>
        </is>
      </c>
      <c r="CL224" t="inlineStr">
        <is>
          <t/>
        </is>
      </c>
      <c r="CM224" t="inlineStr">
        <is>
          <t/>
        </is>
      </c>
      <c r="CN224" t="inlineStr">
        <is>
          <t/>
        </is>
      </c>
      <c r="CO224" t="inlineStr">
        <is>
          <t/>
        </is>
      </c>
      <c r="CP224" s="2" t="inlineStr">
        <is>
          <t>blažitev podnebnih sprememb</t>
        </is>
      </c>
      <c r="CQ224" s="2" t="inlineStr">
        <is>
          <t>3</t>
        </is>
      </c>
      <c r="CR224" s="2" t="inlineStr">
        <is>
          <t/>
        </is>
      </c>
      <c r="CS224" t="inlineStr">
        <is>
          <t>postopek zadržanja povečanja povprečne svetovne temperature občutno pod 2 °C in prizadevanja za omejitev povečanja na 1,5 °C nad predindustrijskimi ravnmi, kot je določeno v Pariškem sporazumu</t>
        </is>
      </c>
      <c r="CT224" t="inlineStr">
        <is>
          <t/>
        </is>
      </c>
      <c r="CU224" t="inlineStr">
        <is>
          <t/>
        </is>
      </c>
      <c r="CV224" t="inlineStr">
        <is>
          <t/>
        </is>
      </c>
      <c r="CW224" t="inlineStr">
        <is>
          <t/>
        </is>
      </c>
    </row>
    <row r="225">
      <c r="A225" s="1" t="str">
        <f>HYPERLINK("https://iate.europa.eu/entry/result/2245363/all", "2245363")</f>
        <v>2245363</v>
      </c>
      <c r="B225" t="inlineStr">
        <is>
          <t>ENVIRONMENT;ECONOMICS;ENERGY</t>
        </is>
      </c>
      <c r="C225" t="inlineStr">
        <is>
          <t>ENVIRONMENT|deterioration of the environment|degradation of the environment;ECONOMICS|economic structure|economy;ENVIRONMENT|natural environment|climate;ENERGY|energy policy|energy policy;ENVIRONMENT|deterioration of the environment|degradation of the environment|climate change</t>
        </is>
      </c>
      <c r="D225" t="inlineStr">
        <is>
          <t>yes</t>
        </is>
      </c>
      <c r="E225" t="inlineStr">
        <is>
          <t/>
        </is>
      </c>
      <c r="F225" s="2" t="inlineStr">
        <is>
          <t>обезвъглеродяване|
декарбонизация</t>
        </is>
      </c>
      <c r="G225" s="2" t="inlineStr">
        <is>
          <t>3|
3</t>
        </is>
      </c>
      <c r="H225" s="2" t="inlineStr">
        <is>
          <t xml:space="preserve">|
</t>
        </is>
      </c>
      <c r="I225" t="inlineStr">
        <is>
          <t>преодоляване от дадена икономика на зависимостта ѝ от изкопаеми горива (които съдържат въглерод)</t>
        </is>
      </c>
      <c r="J225" s="2" t="inlineStr">
        <is>
          <t>dekarbonizace|
snižování emisí uhlíku</t>
        </is>
      </c>
      <c r="K225" s="2" t="inlineStr">
        <is>
          <t>3|
3</t>
        </is>
      </c>
      <c r="L225" s="2" t="inlineStr">
        <is>
          <t xml:space="preserve">|
</t>
        </is>
      </c>
      <c r="M225" t="inlineStr">
        <is>
          <t>postupné snižování intenzity emisí skleníkových plynů v rámci ekonomiky</t>
        </is>
      </c>
      <c r="N225" s="2" t="inlineStr">
        <is>
          <t>dekarbonisering|
skift til brændsler, der indeholder mindre fossilt kulstof|
omstilling til uafhængighed af fossile brændsler</t>
        </is>
      </c>
      <c r="O225" s="2" t="inlineStr">
        <is>
          <t>4|
3|
3</t>
        </is>
      </c>
      <c r="P225" s="2" t="inlineStr">
        <is>
          <t xml:space="preserve">|
|
</t>
        </is>
      </c>
      <c r="Q225" t="inlineStr">
        <is>
          <t>udfasning af afhængigheden af kulstofholdige fossile brændstoffer</t>
        </is>
      </c>
      <c r="R225" s="2" t="inlineStr">
        <is>
          <t>Dekarbonisierung</t>
        </is>
      </c>
      <c r="S225" s="2" t="inlineStr">
        <is>
          <t>3</t>
        </is>
      </c>
      <c r="T225" s="2" t="inlineStr">
        <is>
          <t/>
        </is>
      </c>
      <c r="U225" t="inlineStr">
        <is>
          <t>allmähliches, als Endziel vollständiges Ersetzen von kohlenstoffhaltigen Brennstoffen durch "saubere" Alternativen mit dem langfristigen Ziel eines vollständigen Verzichts auf fossile Energieträger bei der Deckung des Energiebedarfs</t>
        </is>
      </c>
      <c r="V225" s="2" t="inlineStr">
        <is>
          <t>απεξάρτηση από τον άνθρακα|
απαλλαγή από τις ανθρακούχες εκπομπές|
απανθρακοποίηση</t>
        </is>
      </c>
      <c r="W225" s="2" t="inlineStr">
        <is>
          <t>3|
3|
3</t>
        </is>
      </c>
      <c r="X225" s="2" t="inlineStr">
        <is>
          <t xml:space="preserve">|
|
</t>
        </is>
      </c>
      <c r="Y225" t="inlineStr">
        <is>
          <t>σταδιακή κατάργηση της εξάρτησης κοινωνικών και βιομηχανικών δραστηριοτήτων (ταξίδια, μεταποίηση) από ανθρακούχα ορυκτά καύσιμα και από τον άνθρακα εν γένει</t>
        </is>
      </c>
      <c r="Z225" s="2" t="inlineStr">
        <is>
          <t>decarbonize|
decarbonization|
decarbonising|
decarbonisation|
decarbonise|
decarbonised|
decarbonization of the economy|
decarbonized</t>
        </is>
      </c>
      <c r="AA225" s="2" t="inlineStr">
        <is>
          <t>1|
1|
1|
3|
1|
1|
1|
1</t>
        </is>
      </c>
      <c r="AB225" s="2" t="inlineStr">
        <is>
          <t xml:space="preserve">|
|
|
|
|
|
|
</t>
        </is>
      </c>
      <c r="AC225" t="inlineStr">
        <is>
          <t>phasing out of dependence on carbon-containing fossil fuels</t>
        </is>
      </c>
      <c r="AD225" s="2" t="inlineStr">
        <is>
          <t>descarbonización|
decarbonización</t>
        </is>
      </c>
      <c r="AE225" s="2" t="inlineStr">
        <is>
          <t>3|
2</t>
        </is>
      </c>
      <c r="AF225" s="2" t="inlineStr">
        <is>
          <t xml:space="preserve">preferred|
</t>
        </is>
      </c>
      <c r="AG225" t="inlineStr">
        <is>
          <t>Reduccion progresiva de la dependencia de combustibles fosiles que contienen carbono.</t>
        </is>
      </c>
      <c r="AH225" s="2" t="inlineStr">
        <is>
          <t>dekarboniseerimine|
CO&lt;sub&gt;2 &lt;/sub&gt;heite vähendamine</t>
        </is>
      </c>
      <c r="AI225" s="2" t="inlineStr">
        <is>
          <t>3|
3</t>
        </is>
      </c>
      <c r="AJ225" s="2" t="inlineStr">
        <is>
          <t xml:space="preserve">|
</t>
        </is>
      </c>
      <c r="AK225" t="inlineStr">
        <is>
          <t>süsinikku sisaldavate kütuste kasutamise oluline vähendamine</t>
        </is>
      </c>
      <c r="AL225" s="2" t="inlineStr">
        <is>
          <t>hiilestä irtautuminen|
hiilivapaaksi saattaminen|
vähähiilistäminen</t>
        </is>
      </c>
      <c r="AM225" s="2" t="inlineStr">
        <is>
          <t>3|
3|
3</t>
        </is>
      </c>
      <c r="AN225" s="2" t="inlineStr">
        <is>
          <t xml:space="preserve">|
|
</t>
        </is>
      </c>
      <c r="AO225" t="inlineStr">
        <is>
          <t>energiantuotannon hiilidioksidi-intensiivisyyden pienentäminen</t>
        </is>
      </c>
      <c r="AP225" s="2" t="inlineStr">
        <is>
          <t>décarbonation|
décarbonisation</t>
        </is>
      </c>
      <c r="AQ225" s="2" t="inlineStr">
        <is>
          <t>3|
3</t>
        </is>
      </c>
      <c r="AR225" s="2" t="inlineStr">
        <is>
          <t xml:space="preserve">preferred|
</t>
        </is>
      </c>
      <c r="AS225" t="inlineStr">
        <is>
          <t>diminution de la dépendance à l'égard des énergies fossiles, notamment grâce à un recours accru aux énergies dites "renouvelables" et à la maîtrise de la consommation d'énergie</t>
        </is>
      </c>
      <c r="AT225" s="2" t="inlineStr">
        <is>
          <t>dícharbónú</t>
        </is>
      </c>
      <c r="AU225" s="2" t="inlineStr">
        <is>
          <t>3</t>
        </is>
      </c>
      <c r="AV225" s="2" t="inlineStr">
        <is>
          <t/>
        </is>
      </c>
      <c r="AW225" t="inlineStr">
        <is>
          <t/>
        </is>
      </c>
      <c r="AX225" s="2" t="inlineStr">
        <is>
          <t>dekarbonizacija</t>
        </is>
      </c>
      <c r="AY225" s="2" t="inlineStr">
        <is>
          <t>3</t>
        </is>
      </c>
      <c r="AZ225" s="2" t="inlineStr">
        <is>
          <t/>
        </is>
      </c>
      <c r="BA225" t="inlineStr">
        <is>
          <t>ukidanje ovisnosti o fosilnim gorivima koji sadrže ugljik</t>
        </is>
      </c>
      <c r="BB225" s="2" t="inlineStr">
        <is>
          <t>széntelenítés|
dekarbonizáció</t>
        </is>
      </c>
      <c r="BC225" s="2" t="inlineStr">
        <is>
          <t>4|
4</t>
        </is>
      </c>
      <c r="BD225" s="2" t="inlineStr">
        <is>
          <t xml:space="preserve">|
</t>
        </is>
      </c>
      <c r="BE225" t="inlineStr">
        <is>
          <t>a gazdaság fosszilis tüzelőanyagoktól való függésének fokozatos megszüntetése</t>
        </is>
      </c>
      <c r="BF225" s="2" t="inlineStr">
        <is>
          <t>decarbonizzazione</t>
        </is>
      </c>
      <c r="BG225" s="2" t="inlineStr">
        <is>
          <t>3</t>
        </is>
      </c>
      <c r="BH225" s="2" t="inlineStr">
        <is>
          <t/>
        </is>
      </c>
      <c r="BI225" t="inlineStr">
        <is>
          <t>riduzione del rapporto tra emissioni e totale dell'energia consumata</t>
        </is>
      </c>
      <c r="BJ225" s="2" t="inlineStr">
        <is>
          <t>priklausomybės nuo iškastinio kuro mažinimas|
dekarbonizacija</t>
        </is>
      </c>
      <c r="BK225" s="2" t="inlineStr">
        <is>
          <t>3|
3</t>
        </is>
      </c>
      <c r="BL225" s="2" t="inlineStr">
        <is>
          <t>|
proposed</t>
        </is>
      </c>
      <c r="BM225" t="inlineStr">
        <is>
          <t>laipsniškas priklausomybės nuo anglies turinčio iškastinio kuro panaikinimas</t>
        </is>
      </c>
      <c r="BN225" s="2" t="inlineStr">
        <is>
          <t>dekarbonizācija</t>
        </is>
      </c>
      <c r="BO225" s="2" t="inlineStr">
        <is>
          <t>3</t>
        </is>
      </c>
      <c r="BP225" s="2" t="inlineStr">
        <is>
          <t/>
        </is>
      </c>
      <c r="BQ225" t="inlineStr">
        <is>
          <t>process, kurā pakāpeniski tiek likvidēta atkarība no oglekli saturošiem fosilajiem kurināmajiem un no oglekļa dioksīda, kas rodas citos ar sabiedrības dzīvi un rūpniecību saistītos procesos (piem., transportā un ražošanā)</t>
        </is>
      </c>
      <c r="BR225" s="2" t="inlineStr">
        <is>
          <t>dekarbonizzazzjoni</t>
        </is>
      </c>
      <c r="BS225" s="2" t="inlineStr">
        <is>
          <t>3</t>
        </is>
      </c>
      <c r="BT225" s="2" t="inlineStr">
        <is>
          <t/>
        </is>
      </c>
      <c r="BU225" t="inlineStr">
        <is>
          <t>it-tneħħija gradwali tad-dipendenza fuq il-karburanti fossili, u l-karbonju integrat fi proċessi soċjali u industrijali oħra (l-ivvjaġġar, il-manifattura). Dan jinvolvi t-tnaqqis ta' emissjonijiet ta' karbonju għal kull unità ta' enerġija elettrika prodotta</t>
        </is>
      </c>
      <c r="BV225" s="2" t="inlineStr">
        <is>
          <t>decarbonisatie|
koolstofvrij maken</t>
        </is>
      </c>
      <c r="BW225" s="2" t="inlineStr">
        <is>
          <t>2|
3</t>
        </is>
      </c>
      <c r="BX225" s="2" t="inlineStr">
        <is>
          <t xml:space="preserve">|
</t>
        </is>
      </c>
      <c r="BY225" t="inlineStr">
        <is>
          <t>uitfaseren van het gebruik van brandstoffen en de toepassing van productieprocessen waarbij CO 
&lt;sub&gt;2&lt;/sub&gt; vrijkomt</t>
        </is>
      </c>
      <c r="BZ225" s="2" t="inlineStr">
        <is>
          <t>odchodzenie od paliw kopalnych|
obniżenie emisyjności|
dekarbonizacja</t>
        </is>
      </c>
      <c r="CA225" s="2" t="inlineStr">
        <is>
          <t>2|
3|
3</t>
        </is>
      </c>
      <c r="CB225" s="2" t="inlineStr">
        <is>
          <t xml:space="preserve">|
|
</t>
        </is>
      </c>
      <c r="CC225" t="inlineStr">
        <is>
          <t>proces, który polega na systematycznym ograniczeniu emisji dwutlenku węgla (CO&lt;sub&gt;2&lt;/sub&gt;) do atmosfery, by ostatecznie całkowicie zaprzestać jego emisji</t>
        </is>
      </c>
      <c r="CD225" s="2" t="inlineStr">
        <is>
          <t>descarbonização</t>
        </is>
      </c>
      <c r="CE225" s="2" t="inlineStr">
        <is>
          <t>3</t>
        </is>
      </c>
      <c r="CF225" s="2" t="inlineStr">
        <is>
          <t/>
        </is>
      </c>
      <c r="CG225" t="inlineStr">
        <is>
          <t>Redução gradual da dependência de combustíveis fósseis que integram na sua composição o carbono em outros processos societais e industriais (transportes, indústria).</t>
        </is>
      </c>
      <c r="CH225" s="2" t="inlineStr">
        <is>
          <t>decarbonizare</t>
        </is>
      </c>
      <c r="CI225" s="2" t="inlineStr">
        <is>
          <t>3</t>
        </is>
      </c>
      <c r="CJ225" s="2" t="inlineStr">
        <is>
          <t/>
        </is>
      </c>
      <c r="CK225" t="inlineStr">
        <is>
          <t>reducerea dependenței de combustibili fosili</t>
        </is>
      </c>
      <c r="CL225" s="2" t="inlineStr">
        <is>
          <t>eliminácia emisií uhlíka|
dekarbonizácia</t>
        </is>
      </c>
      <c r="CM225" s="2" t="inlineStr">
        <is>
          <t>3|
3</t>
        </is>
      </c>
      <c r="CN225" s="2" t="inlineStr">
        <is>
          <t xml:space="preserve">|
</t>
        </is>
      </c>
      <c r="CO225" t="inlineStr">
        <is>
          <t>postupné odstraňovanie závislosti od fosílnych palív s obsahom uhlíka a od iných spoločenských alebo priemyselných procesov produkujúcich zlúčeniny uhlíka (cestovanie, výroba)</t>
        </is>
      </c>
      <c r="CP225" s="2" t="inlineStr">
        <is>
          <t>razogljičenje</t>
        </is>
      </c>
      <c r="CQ225" s="2" t="inlineStr">
        <is>
          <t>3</t>
        </is>
      </c>
      <c r="CR225" s="2" t="inlineStr">
        <is>
          <t/>
        </is>
      </c>
      <c r="CS225" t="inlineStr">
        <is>
          <t>zmanjševanje odvisnosti od fosilnih goriv (ogljikovodikov)</t>
        </is>
      </c>
      <c r="CT225" s="2" t="inlineStr">
        <is>
          <t>utfasning av fossila bränslen|
avkarbonisering</t>
        </is>
      </c>
      <c r="CU225" s="2" t="inlineStr">
        <is>
          <t>3|
3</t>
        </is>
      </c>
      <c r="CV225" s="2" t="inlineStr">
        <is>
          <t xml:space="preserve">|
</t>
        </is>
      </c>
      <c r="CW225" t="inlineStr">
        <is>
          <t>samhällsomvandling som innebär en successiv övergång till ett samhälle som inte använder fossila bränslen och inte heller på annat sätt orsakar nettoutsläpp av växthusgaser till atmosfären</t>
        </is>
      </c>
    </row>
    <row r="226">
      <c r="A226" s="1" t="str">
        <f>HYPERLINK("https://iate.europa.eu/entry/result/1691552/all", "1691552")</f>
        <v>1691552</v>
      </c>
      <c r="B226" t="inlineStr">
        <is>
          <t>ENERGY</t>
        </is>
      </c>
      <c r="C226" t="inlineStr">
        <is>
          <t>ENERGY|soft energy|soft energy|renewable energy</t>
        </is>
      </c>
      <c r="D226" t="inlineStr">
        <is>
          <t>yes</t>
        </is>
      </c>
      <c r="E226" t="inlineStr">
        <is>
          <t/>
        </is>
      </c>
      <c r="F226" s="2" t="inlineStr">
        <is>
          <t>възобновяема енергия|
енергия от възобновяеми източници</t>
        </is>
      </c>
      <c r="G226" s="2" t="inlineStr">
        <is>
          <t>4|
3</t>
        </is>
      </c>
      <c r="H226" s="2" t="inlineStr">
        <is>
          <t xml:space="preserve">|
</t>
        </is>
      </c>
      <c r="I226" t="inlineStr">
        <is>
          <t>енергия, получена от възобновяеми енергийни източници (ВЕИ)</t>
        </is>
      </c>
      <c r="J226" s="2" t="inlineStr">
        <is>
          <t>obnovitelná energie|
energie z obnovitelných zdrojů</t>
        </is>
      </c>
      <c r="K226" s="2" t="inlineStr">
        <is>
          <t>3|
3</t>
        </is>
      </c>
      <c r="L226" s="2" t="inlineStr">
        <is>
          <t xml:space="preserve">|
</t>
        </is>
      </c>
      <c r="M226" t="inlineStr">
        <is>
          <t>Energie získaná z obnovitelných nefosilních přírodních zdrojů energie, jimiž jsou energie větru, energie slunečního záření, geotermální energie, energie vody, energie půdy, energie vzduchu, energie biomasy, energie skládkového plynu, energie kalového plynu a energie bioplynu.</t>
        </is>
      </c>
      <c r="N226" s="2" t="inlineStr">
        <is>
          <t>energi fra vedvarende energikilder|
vedvarende energi|
VE</t>
        </is>
      </c>
      <c r="O226" s="2" t="inlineStr">
        <is>
          <t>3|
3|
3</t>
        </is>
      </c>
      <c r="P226" s="2" t="inlineStr">
        <is>
          <t xml:space="preserve">|
|
</t>
        </is>
      </c>
      <c r="Q226" t="inlineStr">
        <is>
          <t>energi fra vedvarende ikkefossile kilder, dvs. naturlige energikilder, der kan udnyttes, samtidig med at de vedligeholder sig selv, herunder vindkraft, solenergi (solvarme og solceller) og geotermisk energi, omgivelsesenergi, tidevands-, bølge- og andre former for havenergi, vandkraft, biomasse, lossepladsgas, gas fra spildevandsanlæg og biogas</t>
        </is>
      </c>
      <c r="R226" s="2" t="inlineStr">
        <is>
          <t>regenerative Energie|
Energie aus erneuerbaren Quellen|
erneuerbare Energie</t>
        </is>
      </c>
      <c r="S226" s="2" t="inlineStr">
        <is>
          <t>3|
3|
3</t>
        </is>
      </c>
      <c r="T226" s="2" t="inlineStr">
        <is>
          <t xml:space="preserve">|
|
</t>
        </is>
      </c>
      <c r="U226" t="inlineStr">
        <is>
          <t>Energie, die aus den anhaltenden oder sich wiederholenden Energieströmen in der Natur gewonnen wird; schließt sowohl kohlendioxidfreie Technologien wie Solarenergie, Wasserkraft, Wind, Gezeiten und Wellen und Erdwärme als auch kohlendioxidneutrale Technologien wie Biomasse mit ein</t>
        </is>
      </c>
      <c r="V226" s="2" t="inlineStr">
        <is>
          <t>ανανεώσιμη ενέργεια|
ενέργεια από ανανεώσιμες πηγές</t>
        </is>
      </c>
      <c r="W226" s="2" t="inlineStr">
        <is>
          <t>3|
3</t>
        </is>
      </c>
      <c r="X226" s="2" t="inlineStr">
        <is>
          <t xml:space="preserve">|
</t>
        </is>
      </c>
      <c r="Y226" t="inlineStr">
        <is>
          <t>η ενέργεια από ανανεώσιμες μη ορυκτές πηγές ήτοι αιολική, ηλιακή, αεροθερμική, γεωθερμική, υδροθερμική και ενέργεια των ωκεανών, υδροηλεκτρική, από βιομάζα, από τα εκλυόμενα στους χώρους υγειονομικής ταφής αέρια, από τα αέρια που παράγονται σε μονάδες επεξεργασίας λυμάτων και από τα βιοαέρια</t>
        </is>
      </c>
      <c r="Z226" s="2" t="inlineStr">
        <is>
          <t>energy from renewable sources|
renewable energy</t>
        </is>
      </c>
      <c r="AA226" s="2" t="inlineStr">
        <is>
          <t>3|
3</t>
        </is>
      </c>
      <c r="AB226" s="2" t="inlineStr">
        <is>
          <t xml:space="preserve">|
</t>
        </is>
      </c>
      <c r="AC226" t="inlineStr">
        <is>
          <t>energy that is obtained from non-fossil sources, i.e. from sources that are for all practical purposes inexhaustible, which includes moving water (hydroelectric power, tidal power, and wave power), thermal gradients in ocean water, biomass, geothermal energy, solar energy and wind energy</t>
        </is>
      </c>
      <c r="AD226" s="2" t="inlineStr">
        <is>
          <t>energía procedente de fuentes renovables|
energía renovable</t>
        </is>
      </c>
      <c r="AE226" s="2" t="inlineStr">
        <is>
          <t>3|
3</t>
        </is>
      </c>
      <c r="AF226" s="2" t="inlineStr">
        <is>
          <t xml:space="preserve">|
</t>
        </is>
      </c>
      <c r="AG226" t="inlineStr">
        <is>
          <t>Energía que se presenta en la naturaleza de modo continuo y 
prácticamente inagotable, como, p. ej., la solar, la eólica y casi todas
 las energías alternativas.</t>
        </is>
      </c>
      <c r="AH226" s="2" t="inlineStr">
        <is>
          <t>taastuvenergeetika|
taastuvatest energiaallikatest toodetud energia|
taastuvenergia</t>
        </is>
      </c>
      <c r="AI226" s="2" t="inlineStr">
        <is>
          <t>3|
3|
3</t>
        </is>
      </c>
      <c r="AJ226" s="2" t="inlineStr">
        <is>
          <t xml:space="preserve">|
|
</t>
        </is>
      </c>
      <c r="AK226" t="inlineStr">
        <is>
          <t>taastuvatest mittefossiilsetest allikatest pärit energia, nimelt tuuleenergia, päikeseenergia, aerotermiline energia, geotermiline energia, hüdrotermiline energia, ookeanienergia, hüdroenergia, biomass, prügilagaas, reoveepuhasti gaas ja biogaasid</t>
        </is>
      </c>
      <c r="AL226" s="2" t="inlineStr">
        <is>
          <t>uusiutuvista lähteistä peräisin oleva energia|
uusiutuva energia</t>
        </is>
      </c>
      <c r="AM226" s="2" t="inlineStr">
        <is>
          <t>3|
3</t>
        </is>
      </c>
      <c r="AN226" s="2" t="inlineStr">
        <is>
          <t xml:space="preserve">|
</t>
        </is>
      </c>
      <c r="AO226" t="inlineStr">
        <is>
          <t>energiantuotantomuodot, joissa primäärienergian lähdettä voidaan inhimillisillä mittasuhteilla mitattuna pitää loppumattomana; esim. auringosta, tuulesta, virtaavasta vedestä, maaperän geotermisestä lämmöstä, ilman varastoimasta lämmöstä ja veden aalto- tai vuorovesiliikkeestä tuotettu energia sekä bioenergia</t>
        </is>
      </c>
      <c r="AP226" s="2" t="inlineStr">
        <is>
          <t>énergie renouvelable|
énergie produite à partir de sources renouvelables</t>
        </is>
      </c>
      <c r="AQ226" s="2" t="inlineStr">
        <is>
          <t>3|
2</t>
        </is>
      </c>
      <c r="AR226" s="2" t="inlineStr">
        <is>
          <t xml:space="preserve">|
</t>
        </is>
      </c>
      <c r="AS226" t="inlineStr">
        <is>
          <t>énergie produite à partir de sources non fossiles renouvelables, à savoir: énergie éolienne, solaire, aérothermique, géothermique, hydrothermique, marine et hydroélectrique, biomasse, gaz de décharge, gaz des stations d’épuration d’eaux usées et biogaz</t>
        </is>
      </c>
      <c r="AT226" s="2" t="inlineStr">
        <is>
          <t>fuinneamh ó fhoinsí inathnuaite|
fuinneamh inathnuaite</t>
        </is>
      </c>
      <c r="AU226" s="2" t="inlineStr">
        <is>
          <t>3|
3</t>
        </is>
      </c>
      <c r="AV226" s="2" t="inlineStr">
        <is>
          <t xml:space="preserve">|
</t>
        </is>
      </c>
      <c r="AW226" t="inlineStr">
        <is>
          <t/>
        </is>
      </c>
      <c r="AX226" s="2" t="inlineStr">
        <is>
          <t>obnovljiva energija|
energija iz obnovljivih izvora</t>
        </is>
      </c>
      <c r="AY226" s="2" t="inlineStr">
        <is>
          <t>3|
3</t>
        </is>
      </c>
      <c r="AZ226" s="2" t="inlineStr">
        <is>
          <t xml:space="preserve">|
</t>
        </is>
      </c>
      <c r="BA226" t="inlineStr">
        <is>
          <t>sve vrste energije proizvedene iz obnovljivih izvora, što uključuje, između ostalog: 
&lt;br&gt;1. bioenergiju 
&lt;br&gt;2. geotermalnu energiju 
&lt;br&gt;3. hidroenergiju 
&lt;br&gt;4. energiju oceana, uključujući između ostalog energiju plime i oseke, energiju valova i oceansku termalnu energiju 
&lt;br&gt;5. solarnu energiju i 
&lt;br&gt;6. energiju vjetra</t>
        </is>
      </c>
      <c r="BB226" s="2" t="inlineStr">
        <is>
          <t>megújuló energiaforrásokból előállított energia|
megújuló forrásokból származó energia|
megújuló forrásokból előállított energia|
megújuló energia</t>
        </is>
      </c>
      <c r="BC226" s="2" t="inlineStr">
        <is>
          <t>3|
3|
3|
3</t>
        </is>
      </c>
      <c r="BD226" s="2" t="inlineStr">
        <is>
          <t xml:space="preserve">|
admitted|
|
</t>
        </is>
      </c>
      <c r="BE226" t="inlineStr">
        <is>
          <t>nem fosszilis megújuló energiaforrásokból származó energia, nevezetesen
szélenergia, napenergia (naphő és fotovoltaikus napenergia) és geotermikus
energia, környezeti energia, árapály-, hullám- és az óceánból nyert egyéb
energia, vízenergia, biomassza, hulladéklerakó helyeken és szennyvíztisztító
telepeken keletkező gázok, továbbá biogázok energiája</t>
        </is>
      </c>
      <c r="BF226" s="2" t="inlineStr">
        <is>
          <t>energia rinnovabile|
energia da fonti rinnovabili</t>
        </is>
      </c>
      <c r="BG226" s="2" t="inlineStr">
        <is>
          <t>3|
3</t>
        </is>
      </c>
      <c r="BH226" s="2" t="inlineStr">
        <is>
          <t xml:space="preserve">|
</t>
        </is>
      </c>
      <c r="BI226" t="inlineStr">
        <is>
          <t>energia
proveniente da fonti rinnovabili non fossili, tendenzialmente inesauribili, tra
cui l’energia connessa allo spostamento d’acqua (energia idroelettrica, energia
mareomotrice, del moto ondoso ed energia marina), l’energia geotermica, l’energia
da biomasse, l’energia solare, l’energia eolica</t>
        </is>
      </c>
      <c r="BJ226" s="2" t="inlineStr">
        <is>
          <t>atsinaujinančiųjų išteklių energija</t>
        </is>
      </c>
      <c r="BK226" s="2" t="inlineStr">
        <is>
          <t>3</t>
        </is>
      </c>
      <c r="BL226" s="2" t="inlineStr">
        <is>
          <t>preferred</t>
        </is>
      </c>
      <c r="BM226" t="inlineStr">
        <is>
          <t>energija, kurios ištekliai gamtoje ilgainiui atsinaujina</t>
        </is>
      </c>
      <c r="BN226" s="2" t="inlineStr">
        <is>
          <t>atjaunīgā enerģija|
atjaunojamo energoresursu enerģija|
atjaunojamā enerģija|
atjaunīgo energoresursu enerģija|
atjaunojamie energoresursi</t>
        </is>
      </c>
      <c r="BO226" s="2" t="inlineStr">
        <is>
          <t>3|
3|
3|
3|
3</t>
        </is>
      </c>
      <c r="BP226" s="2" t="inlineStr">
        <is>
          <t xml:space="preserve">preferred|
|
|
|
</t>
        </is>
      </c>
      <c r="BQ226" t="inlineStr">
        <is>
          <t>enerģija no atjaunojamiem enerģijas avotiem (vēja enerģija, saules enerģija, hidroelektroenerģija, okeāna enerģija, ģeotermālā enerģija, biomasa un biodegviela), kas ir fosilā kurināmā alternatīvas un palīdz samazināt siltumnīcefekta gāzu emisijas, dažādot energoapgādi un samazināt atkarību no nedrošajiem un nepastāvīgajiem fosilā kurināmā, jo īpaši naftas un gāzes, tirgiem</t>
        </is>
      </c>
      <c r="BR226" s="2" t="inlineStr">
        <is>
          <t>enerġija rinnovabbli|
enerġija minn sorsi rinnovabbli</t>
        </is>
      </c>
      <c r="BS226" s="2" t="inlineStr">
        <is>
          <t>3|
3</t>
        </is>
      </c>
      <c r="BT226" s="2" t="inlineStr">
        <is>
          <t xml:space="preserve">|
</t>
        </is>
      </c>
      <c r="BU226" t="inlineStr">
        <is>
          <t>enerġija li ma tinkisibx minn fjuwils fossili iżda li ġejja
minn sorsi naturali li jiġġeddu b'rata aktar mgħaġġla milli jiġu kkonsmati, bħall-enerġija mir-riħ, l-enerġija solari (solari termiċi u solari fotovoltajċi) u l-enerġija ġeotermika, l-enerġija ambjentali, l-enerġija oċeanika, l-idroenerġija, il-bijomassa, il-gass mil-landfills, il-gass minn impjanti għat-trattament tad-drenaġġ u l-bijogass</t>
        </is>
      </c>
      <c r="BV226" s="2" t="inlineStr">
        <is>
          <t>hernieuwbare energie</t>
        </is>
      </c>
      <c r="BW226" s="2" t="inlineStr">
        <is>
          <t>3</t>
        </is>
      </c>
      <c r="BX226" s="2" t="inlineStr">
        <is>
          <t/>
        </is>
      </c>
      <c r="BY226" t="inlineStr">
        <is>
          <t>energie uit hernieuwbare niet-fossiele energiebronnen (wind, zonne-energie, aardwarmte, golfenergie, getijdenenergie, waterkracht, biomassa, stortgas, rioolwaterzuiveringsgas en biogas)</t>
        </is>
      </c>
      <c r="BZ226" s="2" t="inlineStr">
        <is>
          <t>energia ze źródeł odnawialnych|
energia odnawialna</t>
        </is>
      </c>
      <c r="CA226" s="2" t="inlineStr">
        <is>
          <t>3|
3</t>
        </is>
      </c>
      <c r="CB226" s="2" t="inlineStr">
        <is>
          <t xml:space="preserve">|
</t>
        </is>
      </c>
      <c r="CC226" t="inlineStr">
        <is>
          <t>energia pochodząca z niekopalnych źródeł odnawialnych, a mianowicie energia wiatru, energia promieniowania słonecznego, energia aerotermalna, geotermalna i hydrotermalna i energia oceanów, hydroenergia, energia pozyskiwana z biomasy, gazu pochodzącego z wysypisk śmieci, oczyszczalni ścieków i ze źródeł biologicznych (biogaz)</t>
        </is>
      </c>
      <c r="CD226" s="2" t="inlineStr">
        <is>
          <t>energia de fontes renováveis|
energia renovável|
ER</t>
        </is>
      </c>
      <c r="CE226" s="2" t="inlineStr">
        <is>
          <t>3|
3|
3</t>
        </is>
      </c>
      <c r="CF226" s="2" t="inlineStr">
        <is>
          <t xml:space="preserve">|
|
</t>
        </is>
      </c>
      <c r="CG226" t="inlineStr">
        <is>
          <t>Energia produzida a partir de fontes que se renovam num processo natural e permanente ou num horizonte temporal limitado (energia eólica, solar [radiação], hidráulica, etc.).</t>
        </is>
      </c>
      <c r="CH226" s="2" t="inlineStr">
        <is>
          <t>energie din surse regenerabile</t>
        </is>
      </c>
      <c r="CI226" s="2" t="inlineStr">
        <is>
          <t>3</t>
        </is>
      </c>
      <c r="CJ226" s="2" t="inlineStr">
        <is>
          <t/>
        </is>
      </c>
      <c r="CK226" t="inlineStr">
        <is>
          <t/>
        </is>
      </c>
      <c r="CL226" s="2" t="inlineStr">
        <is>
          <t>energia z obnoviteľných zdrojov</t>
        </is>
      </c>
      <c r="CM226" s="2" t="inlineStr">
        <is>
          <t>3</t>
        </is>
      </c>
      <c r="CN226" s="2" t="inlineStr">
        <is>
          <t/>
        </is>
      </c>
      <c r="CO226" t="inlineStr">
        <is>
          <t>energia z obnoviteľných nefosílnych zdrojov, a to veterná, slnečná (slnečná tepelná a fotovoltická slnečná) a geotermálna energia, energia z okolia, energia z prílivu, vĺn a iná energia oceánu, vodná energia, biomasa, skládkový plyn, plyn z čističiek odpadových vôd a bioplyn</t>
        </is>
      </c>
      <c r="CP226" s="2" t="inlineStr">
        <is>
          <t>energija iz obnovljivih virov</t>
        </is>
      </c>
      <c r="CQ226" s="2" t="inlineStr">
        <is>
          <t>3</t>
        </is>
      </c>
      <c r="CR226" s="2" t="inlineStr">
        <is>
          <t/>
        </is>
      </c>
      <c r="CS226" t="inlineStr">
        <is>
          <t>energija iz izvira, ki ga lahko izkoriščamo tako, da v času človeške časovne lestvice ne pride do osiromašenja. Sem spadajo sončni žarki, veter, valovi, reke, plimovanje, biomasa in geotermalna energija.</t>
        </is>
      </c>
      <c r="CT226" s="2" t="inlineStr">
        <is>
          <t>energi från förnybara energikällor|
förnybar energi</t>
        </is>
      </c>
      <c r="CU226" s="2" t="inlineStr">
        <is>
          <t>3|
3</t>
        </is>
      </c>
      <c r="CV226" s="2" t="inlineStr">
        <is>
          <t>|
preferred</t>
        </is>
      </c>
      <c r="CW226" t="inlineStr">
        <is>
          <t>energi från källor som kontinuerligt förnyas, som sol, vind, vatten och biobränslen</t>
        </is>
      </c>
    </row>
    <row r="227">
      <c r="A227" s="1" t="str">
        <f>HYPERLINK("https://iate.europa.eu/entry/result/3571396/all", "3571396")</f>
        <v>3571396</v>
      </c>
      <c r="B227" t="inlineStr">
        <is>
          <t>ENVIRONMENT</t>
        </is>
      </c>
      <c r="C227" t="inlineStr">
        <is>
          <t>ENVIRONMENT</t>
        </is>
      </c>
      <c r="D227" t="inlineStr">
        <is>
          <t>yes</t>
        </is>
      </c>
      <c r="E227" t="inlineStr">
        <is>
          <t/>
        </is>
      </c>
      <c r="F227" t="inlineStr">
        <is>
          <t/>
        </is>
      </c>
      <c r="G227" t="inlineStr">
        <is>
          <t/>
        </is>
      </c>
      <c r="H227" t="inlineStr">
        <is>
          <t/>
        </is>
      </c>
      <c r="I227" t="inlineStr">
        <is>
          <t/>
        </is>
      </c>
      <c r="J227" s="2" t="inlineStr">
        <is>
          <t>z biologického materiálu</t>
        </is>
      </c>
      <c r="K227" s="2" t="inlineStr">
        <is>
          <t>3</t>
        </is>
      </c>
      <c r="L227" s="2" t="inlineStr">
        <is>
          <t/>
        </is>
      </c>
      <c r="M227" t="inlineStr">
        <is>
          <t>vyrobený zcela nebo částečně z &lt;a href="https://iate.europa.eu/entry/result/1443507/cs" target="_blank"&gt;biologických zdrojů&lt;/a&gt; spíše než z fosilních surovin</t>
        </is>
      </c>
      <c r="N227" t="inlineStr">
        <is>
          <t/>
        </is>
      </c>
      <c r="O227" t="inlineStr">
        <is>
          <t/>
        </is>
      </c>
      <c r="P227" t="inlineStr">
        <is>
          <t/>
        </is>
      </c>
      <c r="Q227" t="inlineStr">
        <is>
          <t/>
        </is>
      </c>
      <c r="R227" s="2" t="inlineStr">
        <is>
          <t>biobasiert</t>
        </is>
      </c>
      <c r="S227" s="2" t="inlineStr">
        <is>
          <t>3</t>
        </is>
      </c>
      <c r="T227" s="2" t="inlineStr">
        <is>
          <t/>
        </is>
      </c>
      <c r="U227" t="inlineStr">
        <is>
          <t>ganz oder teilweise auf Basis nachwachsender Rohstoffe wie Pflanzen oder Bäumen hergestellt</t>
        </is>
      </c>
      <c r="V227" s="2" t="inlineStr">
        <is>
          <t>βιολογικής προέλευσης</t>
        </is>
      </c>
      <c r="W227" s="2" t="inlineStr">
        <is>
          <t>3</t>
        </is>
      </c>
      <c r="X227" s="2" t="inlineStr">
        <is>
          <t/>
        </is>
      </c>
      <c r="Y227" t="inlineStr">
        <is>
          <t/>
        </is>
      </c>
      <c r="Z227" s="2" t="inlineStr">
        <is>
          <t>biobased|
bio-based</t>
        </is>
      </c>
      <c r="AA227" s="2" t="inlineStr">
        <is>
          <t>1|
3</t>
        </is>
      </c>
      <c r="AB227" s="2" t="inlineStr">
        <is>
          <t xml:space="preserve">|
</t>
        </is>
      </c>
      <c r="AC227" t="inlineStr">
        <is>
          <t>fully or partially made from biological resources, rather than fossil raw materials</t>
        </is>
      </c>
      <c r="AD227" s="2" t="inlineStr">
        <is>
          <t>de origen biológico</t>
        </is>
      </c>
      <c r="AE227" s="2" t="inlineStr">
        <is>
          <t>3</t>
        </is>
      </c>
      <c r="AF227" s="2" t="inlineStr">
        <is>
          <t/>
        </is>
      </c>
      <c r="AG227" t="inlineStr">
        <is>
          <t>Procedente de la biomasa.</t>
        </is>
      </c>
      <c r="AH227" t="inlineStr">
        <is>
          <t/>
        </is>
      </c>
      <c r="AI227" t="inlineStr">
        <is>
          <t/>
        </is>
      </c>
      <c r="AJ227" t="inlineStr">
        <is>
          <t/>
        </is>
      </c>
      <c r="AK227" t="inlineStr">
        <is>
          <t/>
        </is>
      </c>
      <c r="AL227" t="inlineStr">
        <is>
          <t/>
        </is>
      </c>
      <c r="AM227" t="inlineStr">
        <is>
          <t/>
        </is>
      </c>
      <c r="AN227" t="inlineStr">
        <is>
          <t/>
        </is>
      </c>
      <c r="AO227" t="inlineStr">
        <is>
          <t/>
        </is>
      </c>
      <c r="AP227" s="2" t="inlineStr">
        <is>
          <t>biosourcé</t>
        </is>
      </c>
      <c r="AQ227" s="2" t="inlineStr">
        <is>
          <t>3</t>
        </is>
      </c>
      <c r="AR227" s="2" t="inlineStr">
        <is>
          <t/>
        </is>
      </c>
      <c r="AS227" t="inlineStr">
        <is>
          <t>se dit d’un produit ou d’un matériau entièrement ou partiellement fabriqué à partir de matières d’origine biologique</t>
        </is>
      </c>
      <c r="AT227" s="2" t="inlineStr">
        <is>
          <t>bithbhunaithe</t>
        </is>
      </c>
      <c r="AU227" s="2" t="inlineStr">
        <is>
          <t>3</t>
        </is>
      </c>
      <c r="AV227" s="2" t="inlineStr">
        <is>
          <t/>
        </is>
      </c>
      <c r="AW227" t="inlineStr">
        <is>
          <t/>
        </is>
      </c>
      <c r="AX227" t="inlineStr">
        <is>
          <t/>
        </is>
      </c>
      <c r="AY227" t="inlineStr">
        <is>
          <t/>
        </is>
      </c>
      <c r="AZ227" t="inlineStr">
        <is>
          <t/>
        </is>
      </c>
      <c r="BA227" t="inlineStr">
        <is>
          <t/>
        </is>
      </c>
      <c r="BB227" s="2" t="inlineStr">
        <is>
          <t>bioalapú</t>
        </is>
      </c>
      <c r="BC227" s="2" t="inlineStr">
        <is>
          <t>3</t>
        </is>
      </c>
      <c r="BD227" s="2" t="inlineStr">
        <is>
          <t/>
        </is>
      </c>
      <c r="BE227" t="inlineStr">
        <is>
          <t>részben vagy teljesen biomasszából, azaz fákból, növényekből vagy állatokból készült</t>
        </is>
      </c>
      <c r="BF227" t="inlineStr">
        <is>
          <t/>
        </is>
      </c>
      <c r="BG227" t="inlineStr">
        <is>
          <t/>
        </is>
      </c>
      <c r="BH227" t="inlineStr">
        <is>
          <t/>
        </is>
      </c>
      <c r="BI227" t="inlineStr">
        <is>
          <t/>
        </is>
      </c>
      <c r="BJ227" t="inlineStr">
        <is>
          <t/>
        </is>
      </c>
      <c r="BK227" t="inlineStr">
        <is>
          <t/>
        </is>
      </c>
      <c r="BL227" t="inlineStr">
        <is>
          <t/>
        </is>
      </c>
      <c r="BM227" t="inlineStr">
        <is>
          <t/>
        </is>
      </c>
      <c r="BN227" s="2" t="inlineStr">
        <is>
          <t>biobāzēts</t>
        </is>
      </c>
      <c r="BO227" s="2" t="inlineStr">
        <is>
          <t>3</t>
        </is>
      </c>
      <c r="BP227" s="2" t="inlineStr">
        <is>
          <t/>
        </is>
      </c>
      <c r="BQ227" t="inlineStr">
        <is>
          <t>tāds, kas pilnīgi vai daļēji ražots no bioloģiskiem materiāliem</t>
        </is>
      </c>
      <c r="BR227" s="2" t="inlineStr">
        <is>
          <t>b'bażi bijoloġika</t>
        </is>
      </c>
      <c r="BS227" s="2" t="inlineStr">
        <is>
          <t>3</t>
        </is>
      </c>
      <c r="BT227" s="2" t="inlineStr">
        <is>
          <t/>
        </is>
      </c>
      <c r="BU227" t="inlineStr">
        <is>
          <t>magħmul minn riżorsi bijoloġiċi, minflok minn materja prima minn sorsi fossili</t>
        </is>
      </c>
      <c r="BV227" t="inlineStr">
        <is>
          <t/>
        </is>
      </c>
      <c r="BW227" t="inlineStr">
        <is>
          <t/>
        </is>
      </c>
      <c r="BX227" t="inlineStr">
        <is>
          <t/>
        </is>
      </c>
      <c r="BY227" t="inlineStr">
        <is>
          <t/>
        </is>
      </c>
      <c r="BZ227" t="inlineStr">
        <is>
          <t/>
        </is>
      </c>
      <c r="CA227" t="inlineStr">
        <is>
          <t/>
        </is>
      </c>
      <c r="CB227" t="inlineStr">
        <is>
          <t/>
        </is>
      </c>
      <c r="CC227" t="inlineStr">
        <is>
          <t/>
        </is>
      </c>
      <c r="CD227" s="2" t="inlineStr">
        <is>
          <t>biobaseado</t>
        </is>
      </c>
      <c r="CE227" s="2" t="inlineStr">
        <is>
          <t>3</t>
        </is>
      </c>
      <c r="CF227" s="2" t="inlineStr">
        <is>
          <t/>
        </is>
      </c>
      <c r="CG227" t="inlineStr">
        <is>
          <t>Produzido a partir de substâncias derivadas de matéria viva, tais como plantas.</t>
        </is>
      </c>
      <c r="CH227" s="2" t="inlineStr">
        <is>
          <t>pe bază de bioresurse</t>
        </is>
      </c>
      <c r="CI227" s="2" t="inlineStr">
        <is>
          <t>3</t>
        </is>
      </c>
      <c r="CJ227" s="2" t="inlineStr">
        <is>
          <t/>
        </is>
      </c>
      <c r="CK227" t="inlineStr">
        <is>
          <t/>
        </is>
      </c>
      <c r="CL227" t="inlineStr">
        <is>
          <t/>
        </is>
      </c>
      <c r="CM227" t="inlineStr">
        <is>
          <t/>
        </is>
      </c>
      <c r="CN227" t="inlineStr">
        <is>
          <t/>
        </is>
      </c>
      <c r="CO227" t="inlineStr">
        <is>
          <t/>
        </is>
      </c>
      <c r="CP227" s="2" t="inlineStr">
        <is>
          <t>na biološki osnovi</t>
        </is>
      </c>
      <c r="CQ227" s="2" t="inlineStr">
        <is>
          <t>3</t>
        </is>
      </c>
      <c r="CR227" s="2" t="inlineStr">
        <is>
          <t/>
        </is>
      </c>
      <c r="CS227" t="inlineStr">
        <is>
          <t/>
        </is>
      </c>
      <c r="CT227" s="2" t="inlineStr">
        <is>
          <t>biobaserat</t>
        </is>
      </c>
      <c r="CU227" s="2" t="inlineStr">
        <is>
          <t>3</t>
        </is>
      </c>
      <c r="CV227" s="2" t="inlineStr">
        <is>
          <t/>
        </is>
      </c>
      <c r="CW227" t="inlineStr">
        <is>
          <t>helt eller delvis framställd av förnybara i stället för fossila råvaror</t>
        </is>
      </c>
    </row>
    <row r="228">
      <c r="A228" s="1" t="str">
        <f>HYPERLINK("https://iate.europa.eu/entry/result/3568580/all", "3568580")</f>
        <v>3568580</v>
      </c>
      <c r="B228" t="inlineStr">
        <is>
          <t>ENERGY</t>
        </is>
      </c>
      <c r="C228" t="inlineStr">
        <is>
          <t>ENERGY|energy policy</t>
        </is>
      </c>
      <c r="D228" t="inlineStr">
        <is>
          <t>yes</t>
        </is>
      </c>
      <c r="E228" t="inlineStr">
        <is>
          <t/>
        </is>
      </c>
      <c r="F228" s="2" t="inlineStr">
        <is>
          <t>организатор на проект</t>
        </is>
      </c>
      <c r="G228" s="2" t="inlineStr">
        <is>
          <t>3</t>
        </is>
      </c>
      <c r="H228" s="2" t="inlineStr">
        <is>
          <t/>
        </is>
      </c>
      <c r="I228" t="inlineStr">
        <is>
          <t>&lt;div&gt;озачава едно от следните:&lt;/div&gt;а) оператор на преносна система (ОПС), оператор на разпределителна система (ОРС) или друг вид оператор или инвеститор, разработващ проект в списъка на Съюза; &lt;div&gt;б) при наличието на повече от един такъв ОПС, ОРС, друг оператор или инвеститор, или на всякакво възможно тяхно групиране — образуванието с юридическа правосубектност съгласно приложимото национално право, което е определено с договорно споразумение между тях и има правомощията да поема юридически задължения и да носи финансова отговорност от името на страните по договорното споразумение&lt;/div&gt;</t>
        </is>
      </c>
      <c r="J228" s="2" t="inlineStr">
        <is>
          <t>předkladatel projektu</t>
        </is>
      </c>
      <c r="K228" s="2" t="inlineStr">
        <is>
          <t>3</t>
        </is>
      </c>
      <c r="L228" s="2" t="inlineStr">
        <is>
          <t/>
        </is>
      </c>
      <c r="M228" t="inlineStr">
        <is>
          <t>provozovatel přenosové či přepravní soustavy, provozovatel distribuční soustavy či jiný provozovatel nebo investor rozvíjející projekt uvedený na seznamu Unie</t>
        </is>
      </c>
      <c r="N228" s="2" t="inlineStr">
        <is>
          <t>projektiværksætter</t>
        </is>
      </c>
      <c r="O228" s="2" t="inlineStr">
        <is>
          <t>3</t>
        </is>
      </c>
      <c r="P228" s="2" t="inlineStr">
        <is>
          <t/>
        </is>
      </c>
      <c r="Q228" t="inlineStr">
        <is>
          <t>a) en transmissionssystemoperatør (&lt;a href="https://iate.europa.eu/entry/result/2250949/da" target="_blank"&gt;TSO&lt;/a&gt;), distributionssystemoperatør (&lt;a href="https://iate.europa.eu/entry/result/927530/all" target="_blank"&gt;DSO&lt;/a&gt;) eller en anden operatør eller investor, som udvikler et projekt på EU-listen, eller&lt;div&gt;b) hvis der er flere end en sådanne TSO'er, DSO'er, andre operatører, investorer eller en sammenslutning deraf, den enhed med status som juridisk person i henhold til gældende national ret, som er udpeget ved en kontraktlig aftale, der er indgået mellem parterne, og som er beføjet til at indgå retlige forpligtelser og påtage sig det økonomiske ansvar på kontraktparternes vegne &lt;/div&gt;</t>
        </is>
      </c>
      <c r="R228" s="2" t="inlineStr">
        <is>
          <t>Vorhabenträger</t>
        </is>
      </c>
      <c r="S228" s="2" t="inlineStr">
        <is>
          <t>3</t>
        </is>
      </c>
      <c r="T228" s="2" t="inlineStr">
        <is>
          <t/>
        </is>
      </c>
      <c r="U228" t="inlineStr">
        <is>
          <t>Übertragungs- bzw. Fernleitungsnetzbetreiber (ÜNB/FNB) oder Verteilernetzbetreiber (VNB) oder sonstiger Betreiber oder Investor, der ein Vorhaben auf der Unionsliste entwickelt oder im Falle mehrerer solcher ÜNB/FNB, VNB, sonstiger Betreiber oder Investoren oder einer Gruppe dieser Akteure, diejenige Einrichtung mit Rechtspersönlichkeit nach dem geltendem nationalen Recht, die durch eine vertragliche Vereinbarung zwischen ihnen benannt wurde und die befugt ist, im Namen der Parteien der vertraglichen Vereinbarung rechtliche Verpflichtungen einzugehen und für sie die finanzielle Haftung zu übernehmen</t>
        </is>
      </c>
      <c r="V228" s="2" t="inlineStr">
        <is>
          <t>φορέας υλοποίησης έργου</t>
        </is>
      </c>
      <c r="W228" s="2" t="inlineStr">
        <is>
          <t>3</t>
        </is>
      </c>
      <c r="X228" s="2" t="inlineStr">
        <is>
          <t/>
        </is>
      </c>
      <c r="Y228" t="inlineStr">
        <is>
          <t>ένα από τα κατωτέρω:&lt;div&gt;α) διαχειριστής συστήματος μεταφοράς (&lt;a href="https://iate.europa.eu/entry/result/2250949/en-el" target="_blank"&gt;ΔΣΜ&lt;/a&gt;), διαχειριστής συστήματος διανομής (&lt;a href="https://iate.europa.eu/entry/result/927530/en-el" target="_blank"&gt;ΔΣΔ&lt;/a&gt;) ή άλλος φορέας εκμετάλλευσης ή επενδυτής που δραστηριοποιείται στο πλαίσιο της υλοποίησης έργου στον ενωσιακό κατάλογο,&lt;/div&gt;&lt;div&gt;β) στην περίπτωση περισσότερων του ενός ΔΣΜ, ΔΣΔ ή άλλου φορέα εκμετάλλευσης, επενδυτή ή οποιασδήποτε ομάδας φορέων, η οντότητα με νομική προσωπικότητα βάσει του εφαρμοστέου εθνικού δικαίου η οποία έχει καθοριστεί μέσω συμβατικής διευθέτησης μεταξύ αυτών και έχει την ικανότητα να αναλαμβάνει νομικές δεσμεύσεις και χρηματοοικονομικές υποχρεώσεις εκ μέρους των μερών της συμβατικής διευθέτησης&lt;/div&gt;</t>
        </is>
      </c>
      <c r="Z228" s="2" t="inlineStr">
        <is>
          <t>project promoter</t>
        </is>
      </c>
      <c r="AA228" s="2" t="inlineStr">
        <is>
          <t>3</t>
        </is>
      </c>
      <c r="AB228" s="2" t="inlineStr">
        <is>
          <t/>
        </is>
      </c>
      <c r="AC228" t="inlineStr">
        <is>
          <t>&lt;div&gt;transmission system operator (&lt;a href="https://iate.europa.eu/entry/result/2250949/en" target="_blank"&gt;TSO&lt;/a&gt;), distribution system operator (&lt;a href="https://iate.europa.eu/entry/result/927530/en" target="_blank"&gt;DSO&lt;/a&gt;) or another operator or investor 
developing a project on the EU list, or in the case of more than one such TSO, DSO, other operator or investor, 
or any group thereof, the entity with legal personality under the 
applicable national law which has been designated by contractual 
arrangement between them and which has the capacity to undertake legal 
obligations and assume financial liability on behalf of the parties to 
the contractual arrangement&lt;br&gt;&lt;/div&gt;</t>
        </is>
      </c>
      <c r="AD228" s="2" t="inlineStr">
        <is>
          <t>promotor de proyecto</t>
        </is>
      </c>
      <c r="AE228" s="2" t="inlineStr">
        <is>
          <t>3</t>
        </is>
      </c>
      <c r="AF228" s="2" t="inlineStr">
        <is>
          <t/>
        </is>
      </c>
      <c r="AG228" t="inlineStr">
        <is>
          <t>&lt;div&gt;a) Un &lt;a href="https://iate.europa.eu/entry/result/2250949/es" target="_blank"&gt;gestor de las redes de transporte&lt;/a&gt; 
(GRT), un &lt;a href="https://iate.europa.eu/entry/result/927530/es" target="_blank"&gt;gestor de las redes de distribución&lt;/a&gt; (GRD) u otro operador o 
inversor que desarrolle un proyecto de entre los que figuran en la lista
 de la Unión; &lt;br&gt;&lt;/div&gt;&lt;div&gt;b) si se trata de más de uno de los referidos GRT, 
GRD, otros operadores, inversores o cualquier grupo de estas categorías,
 la entidad dotada de personalidad jurídica con arreglo a la normativa 
nacional aplicable que haya sido designada mediante un acuerdo 
contractual entre ellos y que tenga capacidad para contraer obligaciones
 jurídicas y asumir la responsabilidad financiera en nombre de las 
partes del acuerdo contractual.&lt;/div&gt;</t>
        </is>
      </c>
      <c r="AH228" s="2" t="inlineStr">
        <is>
          <t>projektiarendaja</t>
        </is>
      </c>
      <c r="AI228" s="2" t="inlineStr">
        <is>
          <t>3</t>
        </is>
      </c>
      <c r="AJ228" s="2" t="inlineStr">
        <is>
          <t/>
        </is>
      </c>
      <c r="AK228" t="inlineStr">
        <is>
          <t>üks järgmistest: &lt;div&gt;a) põhivõrguettevõtja või jaotusvõrguettevõtja või muu ettevõtja või investor, kes töötab välja liidu loendisse kantud projekti; &lt;/div&gt;&lt;div&gt;b) juhul kui tegemist on mitme põhivõrguettevõtja, jaotusvõrguettevõtja või muu ettevõtja või investori või nende rühmaga, siis nendevahelise lepinguga määratud, kohaldatava liikmesriigi õiguse kohane juriidilisest isikust üksus, kellel on õigus võtta lepinguosaliste nimel õiguslikke ja finantskohustusi;&lt;/div&gt;</t>
        </is>
      </c>
      <c r="AL228" s="2" t="inlineStr">
        <is>
          <t>hankkeen toteuttaja|
hankevastaava</t>
        </is>
      </c>
      <c r="AM228" s="2" t="inlineStr">
        <is>
          <t>3|
3</t>
        </is>
      </c>
      <c r="AN228" s="2" t="inlineStr">
        <is>
          <t xml:space="preserve">|
</t>
        </is>
      </c>
      <c r="AO228" t="inlineStr">
        <is>
          <t>&lt;a href="https://iate.europa.eu/entry/result/2250949" target="_blank"&gt;siirtoverkonhaltija&lt;/a&gt; tai &lt;a href="https://iate.europa.eu/entry/result/927530" target="_blank"&gt;jakeluverkonhaltija&lt;/a&gt; tai muu verkonhaltija tai sijoittaja, joka
 kehittää yhteistä etua koskevaa hanketta, tai, silloin,
 kun siirtoverkonhaltijoita, jakeluverkonhaltijoita, muita 
verkonhaltijoita tai sijoittajia on useita tai niistä on muodostettu 
ryhmittymä, yhteisö, jolla on oikeushenkilön asema sovellettavan 
kansallisen oikeuden mukaisesti ja joka on nimetty näiden osapuolten 
välisessä sopimusjärjestelyssä ja jolla on valtuudet tehdä oikeudellisia
 sitoumuksia ja ottaa taloudellisia vastuita sopimusjärjestelyn 
osapuolten puolesta</t>
        </is>
      </c>
      <c r="AP228" s="2" t="inlineStr">
        <is>
          <t>promoteur de projet</t>
        </is>
      </c>
      <c r="AQ228" s="2" t="inlineStr">
        <is>
          <t>3</t>
        </is>
      </c>
      <c r="AR228" s="2" t="inlineStr">
        <is>
          <t/>
        </is>
      </c>
      <c r="AS228" t="inlineStr">
        <is>
          <t>soit:&lt;div&gt;a) un gestionnaire de réseau de transport
(GRT), un gestionnaire de réseau de distribution (GRD) ou tout autre
gestionnaire ou investisseur qui élabore un projet inscrit sur la liste de
l’Union; &lt;/div&gt;&lt;div&gt;soit:&lt;/div&gt;&lt;div&gt;b) dans le cas où sont concernés plusieurs GRT, GRD, un
autre gestionnaire, un autre investisseur, ou tout groupe de ces catégories,
l’entité dotée de la personnalité juridique au titre du droit national
applicable, désignée en vertu d’un arrangement contractuel entre ces parties et
dotée de la capacité de contracter des obligations légales et d’assumer la
responsabilité financière pour le compte des parties à l’arrangement contractuel&lt;/div&gt;</t>
        </is>
      </c>
      <c r="AT228" s="2" t="inlineStr">
        <is>
          <t>tionscnóir tionscadail</t>
        </is>
      </c>
      <c r="AU228" s="2" t="inlineStr">
        <is>
          <t>3</t>
        </is>
      </c>
      <c r="AV228" s="2" t="inlineStr">
        <is>
          <t/>
        </is>
      </c>
      <c r="AW228" t="inlineStr">
        <is>
          <t>(a)OCT, oibreoir córais dáileacháin nó oibreoir nó infheisteoir eile atá ag forbairt tionscadail leasa choitinn;&lt;br&gt; (b)má tá roinnt OCTanna, oibreoirí córais dáileacháin, oibreoirí eile, infheisteoirí nó aon ghrúpa díobh sin ann, ciallaíonn sé an t-eintiteas a bhfuil pearsantacht dhlítheanach aige faoin dlí náisiúnta is infheidhme, a ndearnadh é a ainmniú trí shocrú conarthach eatarthu agus a bhfuil sé de chumas aige oibleagáidí dlíthiúla a ghabháil air féin agus dliteanas airgeadais a glacadh chuige thar ceann na bpáirtithe sa socrú conarthach</t>
        </is>
      </c>
      <c r="AX228" s="2" t="inlineStr">
        <is>
          <t>nositelj projekta</t>
        </is>
      </c>
      <c r="AY228" s="2" t="inlineStr">
        <is>
          <t>3</t>
        </is>
      </c>
      <c r="AZ228" s="2" t="inlineStr">
        <is>
          <t/>
        </is>
      </c>
      <c r="BA228" t="inlineStr">
        <is>
          <t>jedno od sljedećeg: &lt;div&gt;(a) operator prijenosnog odnosno transportnog sustava (TSO), operator distribucijskog sustava (ODS) ili drugi operator ili ulagatelj koji razvija projekt s Unijina popisa; &lt;/div&gt;&lt;div&gt;(b) ako postoji više od jednog takvog TSO-a, ODS-a, drugog operatora ili ulagatelja, ili skupina tih osoba, subjekt s pravnom osobnošću na temelju primjenjivog nacionalnog prava koji je određen njihovim ugovornim sporazumom i koji ima ovlasti preuzeti pravne obveze i snositi financijsku odgovornost u ime stranaka ugovornog sporazuma&lt;/div&gt;</t>
        </is>
      </c>
      <c r="BB228" s="2" t="inlineStr">
        <is>
          <t>projektgazda</t>
        </is>
      </c>
      <c r="BC228" s="2" t="inlineStr">
        <is>
          <t>3</t>
        </is>
      </c>
      <c r="BD228" s="2" t="inlineStr">
        <is>
          <t/>
        </is>
      </c>
      <c r="BE228" t="inlineStr">
        <is>
          <t>egy, az uniós listán szereplő projektet végrehajtó 
átvitelirendszer-üzemeltető, elosztórendszer-üzemeltető vagy egyéb 
üzemeltető vagy beruházó; | b) | több ilyen átvitelirendszer-üzemeltető,
 elosztórendszer-üzemeltető, egyéb üzemeltető vagy beruházó, vagy ezek 
bármely csoportja esetében az alkalmazandó nemzeti jog értelmében jogi 
személyiséggel rendelkező szervezet, amelyet az említett üzemeltetők 
vagy beruházók között létrejött szerződéses megállapodás jelöl ki, és 
amely jogképességgel rendelkezik arra, hogy a szerződéses megállapodás 
felei nevében jogi kötelezettséget és pénzügyi felelősséget vállaljon</t>
        </is>
      </c>
      <c r="BF228" s="2" t="inlineStr">
        <is>
          <t>promotore del progetto</t>
        </is>
      </c>
      <c r="BG228" s="2" t="inlineStr">
        <is>
          <t>3</t>
        </is>
      </c>
      <c r="BH228" s="2" t="inlineStr">
        <is>
          <t/>
        </is>
      </c>
      <c r="BI228" t="inlineStr">
        <is>
          <t>nel settore delle infrastrutture energetiche transeuropee, gestore del sistema di trasmissione (TSO), gestore del sistema di distribuzione (DSO) o altro gestore o investitore che sviluppa un progetto figurante nell’elenco dell’Unione OPPURE, nel caso sia presente più di un TSO, di un DSO, di un altro gestore o investitore, o qualsiasi gruppo degli stessi, l’organismo dotato di personalità giuridica ai sensi della legge nazionale applicabile, che è stato designato per accordo contrattuale concluso tra loro e che ha la capacità di assumere obblighi legali e la responsabilità finanziaria per conto delle parti dell’accordo contrattuale;</t>
        </is>
      </c>
      <c r="BJ228" s="2" t="inlineStr">
        <is>
          <t>projekto rengėjas</t>
        </is>
      </c>
      <c r="BK228" s="2" t="inlineStr">
        <is>
          <t>3</t>
        </is>
      </c>
      <c r="BL228" s="2" t="inlineStr">
        <is>
          <t/>
        </is>
      </c>
      <c r="BM228" t="inlineStr">
        <is>
          <t>Sąjungos sąrašo projektą plėtojantis perdavimo sistemos operatorius, paskirstymo sistemos operatorius ar kitas operatorius arba investuotojas; jeigu esama daugiau nei vieno tokio perdavimo sistemos operatoriaus, paskirstymo sistemos operatoriaus, kito operatoriaus, investuotojo ar bet kokios jų grupės – pagal nacionalinės teisės aktus juridinio asmens statusą turintis subjektas, paskirtas pagal jų sudarytą sutartį ir įgaliotas sutarties šalių vardu prisiimti teisinius įpareigojimus ir finansinę atsakomybę</t>
        </is>
      </c>
      <c r="BN228" s="2" t="inlineStr">
        <is>
          <t>projekta virzītājs</t>
        </is>
      </c>
      <c r="BO228" s="2" t="inlineStr">
        <is>
          <t>3</t>
        </is>
      </c>
      <c r="BP228" s="2" t="inlineStr">
        <is>
          <t/>
        </is>
      </c>
      <c r="BQ228" t="inlineStr">
        <is>
          <t>&lt;div&gt;viens no šiem: &lt;br&gt;&lt;/div&gt;&lt;div&gt;a) pārvades sistēmas operators (PSO), sadales 
sistēmas operators (SSO) vai cits operators vai investors, kas realizē 
Savienības sarakstā esošu projektu; &lt;br&gt;&lt;/div&gt;&lt;div&gt;b) ja ir vairāk nekā viens šāds 
PSO, SSO, cits operators vai investors vai jebkāda to grupa – struktūra,
 kura ir juridiska persona saskaņā ar piemērojamiem valsts tiesību 
aktiem, kura izveidota ar līgumisku vienošanos starp tiem un kurai ir 
spēja uzņemties juridiskas un finansiālas saistības līgumiskās 
vienošanās pušu vārdā&lt;/div&gt;</t>
        </is>
      </c>
      <c r="BR228" s="2" t="inlineStr">
        <is>
          <t>promotur ta' proġett</t>
        </is>
      </c>
      <c r="BS228" s="2" t="inlineStr">
        <is>
          <t>3</t>
        </is>
      </c>
      <c r="BT228" s="2" t="inlineStr">
        <is>
          <t/>
        </is>
      </c>
      <c r="BU228" t="inlineStr">
        <is>
          <t>(a) | operatur ta’ sistema tat-trażmissjoni (TSO), operatur ta’ sistema tad-distribuzzjoni (DSO) jew operatur jew investitur ieħor li jiżviluppa proġett fil-lista tal-Unjoni; | &lt;div&gt;(b) | f’każ li jkun hemm aktar minn wieħed min tali TSO, DSO, operatur jew investitur ieħor, jew kwalunkwe grupp magħmul minn dawn, l-entità b’personalità ġuridika taħt il-liġi nazzjonali applikabbli, li tkun intgħażlet b’arranġament kuntrattwali bejniethom u li jkollha l-kapaċità li twettaq l-obbligi legali u li terfa’ r-responsabbiltà finanzjarja għan-nom tal-partijiet fl-arranġament kuntrattwali&lt;/div&gt;</t>
        </is>
      </c>
      <c r="BV228" s="2" t="inlineStr">
        <is>
          <t>projectontwikkelaar</t>
        </is>
      </c>
      <c r="BW228" s="2" t="inlineStr">
        <is>
          <t>3</t>
        </is>
      </c>
      <c r="BX228" s="2" t="inlineStr">
        <is>
          <t/>
        </is>
      </c>
      <c r="BY228" t="inlineStr">
        <is>
          <t>&lt;a href="https://iate.europa.eu/entry/result/2250949/nl" target="_blank"&gt;transmissiesysteembeheerder (TSB)&lt;/a&gt;, &lt;a href="https://iate.europa.eu/entry/result/927530/nl" target="_blank"&gt;distributiesysteembeheerder (DSB)&lt;/a&gt; of andere beheerder of investeerder die een project ontwikkelt dat op de EU-lijst staat of, als er sprake is van meer dan één dergelijke TSB, DSB, andere beheerder of investeerder of van een groepering daarvan, entiteit met rechtspersoonlijkheid overeenkomstig het geldende nationale recht die bij contract onder hen is gekozen en die de capaciteit heeft om namens de partijen bij de contractuele overeenkomst wettelijke verplichtingen en financiële aansprakelijkheid aan te gaan</t>
        </is>
      </c>
      <c r="BZ228" s="2" t="inlineStr">
        <is>
          <t>projektodawca</t>
        </is>
      </c>
      <c r="CA228" s="2" t="inlineStr">
        <is>
          <t>3</t>
        </is>
      </c>
      <c r="CB228" s="2" t="inlineStr">
        <is>
          <t/>
        </is>
      </c>
      <c r="CC228" t="inlineStr">
        <is>
          <t>a) operator systemu przesyłowego (OSP), operator systemu dystrybucyjnego (OSD) lub inny operator bądź inwestor opracowujący projekt figurujący na liście unijnej; &lt;div&gt;b) w przypadku gdy występuje więcej niż jeden taki OSP, OSD, inny operator, inwestor lub jakakolwiek ich grupa – podmiot posiadający osobowość prawną zgodnie z mającym zastosowanie prawem krajowym, który został wyznaczony na drodze porozumienia umownego między tymi podmiotami, i posiada zdolność do zaciągania zobowiązań prawnych i przyjmowania odpowiedzialności finansowej w imieniu stron takiego porozumienia umownego&lt;/div&gt;</t>
        </is>
      </c>
      <c r="CD228" s="2" t="inlineStr">
        <is>
          <t>promotor do projeto</t>
        </is>
      </c>
      <c r="CE228" s="2" t="inlineStr">
        <is>
          <t>3</t>
        </is>
      </c>
      <c r="CF228" s="2" t="inlineStr">
        <is>
          <t/>
        </is>
      </c>
      <c r="CG228" t="inlineStr">
        <is>
          <t>Operador da rede de transporte (ORT), operador da rede de distribuição (ORD), outro operador ou investidor que desenvolva um projeto constante da lista da União ou, se existir mais de um ORT, de um ORD, de outro operador ou investidor, ou de um grupo dos mesmos, a entidade com personalidade jurídica nos termos do direito nacional aplicável que tenha sido designada por meio de um acordo contratual celebrado entre eles e que tenha capacidade para assumir compromissos jurídicos em nome das partes no acordo contratual, bem como assumir a respetiva responsabilidade financeira.</t>
        </is>
      </c>
      <c r="CH228" s="2" t="inlineStr">
        <is>
          <t>inițiator al proiectului</t>
        </is>
      </c>
      <c r="CI228" s="2" t="inlineStr">
        <is>
          <t>3</t>
        </is>
      </c>
      <c r="CJ228" s="2" t="inlineStr">
        <is>
          <t/>
        </is>
      </c>
      <c r="CK228" t="inlineStr">
        <is>
          <t>&lt;div&gt;oricare dintre următorii: &lt;br&gt;&lt;/div&gt;&lt;div&gt;(a) un operator de sistem de transport (OTS) sau un operator de distribuție (OD) ori alt operator sau 
investitor care elaborează un proiect de pe lista Uniunii; &lt;br&gt;&lt;/div&gt;&lt;div&gt;(b) în 
cazul în care mai mulți astfel de OTS, OD, alți operatori sau 
investitori sau orice grup format din aceste categorii de operatori, 
entitatea cu personalitate juridică în temeiul dreptului intern 
aplicabil, care a fost desemnată prin contract încheiat între aceștia și
 care are capacitatea de a-și asuma obligații juridice și datorii 
financiare în numele părților la contract&lt;/div&gt;</t>
        </is>
      </c>
      <c r="CL228" s="2" t="inlineStr">
        <is>
          <t>realizátor projektu</t>
        </is>
      </c>
      <c r="CM228" s="2" t="inlineStr">
        <is>
          <t>3</t>
        </is>
      </c>
      <c r="CN228" s="2" t="inlineStr">
        <is>
          <t/>
        </is>
      </c>
      <c r="CO228" t="inlineStr">
        <is>
          <t>a) &lt;a href="https://iate.europa.eu/entry/result/2250949/sk" target="_blank"&gt;prevádzkovateľ prenosovej sústavy&lt;/a&gt; (ďalej len „PPS“), &lt;a href="https://iate.europa.eu/entry/result/927530/sk" target="_blank"&gt;prevádzkovateľ distribučnej sústavy&lt;/a&gt; (ďalej len „PDS“) alebo iný prevádzkovateľ alebo investor, ktorý rozvíja projekt na zozname Únie; &lt;br&gt;b) ak je viac než jeden takýto PPS, PDS, iný prevádzkovateľ alebo investor alebo akákoľvek ich skupina, subjekt s právnou subjektivitou podľa uplatniteľného vnútroštátneho práva, ktorý bol určený zmluvnou úpravou medzi nimi a je spôsobilý prevziať právne záväzky a finančnú zodpovednosť v mene zmluvných strán zmluvnej úpravy</t>
        </is>
      </c>
      <c r="CP228" s="2" t="inlineStr">
        <is>
          <t>predlagatelj projekta</t>
        </is>
      </c>
      <c r="CQ228" s="2" t="inlineStr">
        <is>
          <t>3</t>
        </is>
      </c>
      <c r="CR228" s="2" t="inlineStr">
        <is>
          <t/>
        </is>
      </c>
      <c r="CS228" t="inlineStr">
        <is>
          <t>(a) operater prenosnega omrežja, operater distribucijskega omrežja ali drug operater ali vlagatelj, ki razvija projekt s seznama Unije;&lt;br&gt;(b) v primeru več kot enega operaterja prenosnega omrežja, operaterja distribucijskega omrežja, drugega upravljavca ali vlagatelja ali skupine teh oseb je to pravna oseba v skladu z veljavnim nacionalnim pravom, ki je bila določena s pogodbo med njimi in lahko sprejema pravne obveznosti ter nosi finančno odgovornost v imenu pogodbenih strank</t>
        </is>
      </c>
      <c r="CT228" s="2" t="inlineStr">
        <is>
          <t>projektansvarig</t>
        </is>
      </c>
      <c r="CU228" s="2" t="inlineStr">
        <is>
          <t>3</t>
        </is>
      </c>
      <c r="CV228" s="2" t="inlineStr">
        <is>
          <t/>
        </is>
      </c>
      <c r="CW228" t="inlineStr">
        <is>
          <t>a) en s&lt;a href="https://iate.europa.eu/entry/result/2250949" target="_blank"&gt;ystemansvarig för överföringssystem&lt;/a&gt;, en &lt;a href="https://iate.europa.eu/entry/result/927530" target="_blank"&gt;systemansvarig för distributionssystem&lt;/a&gt;eller en annan operatör eller investerare som utvecklar ett projekt i unionsförteckningen, eller &lt;br&gt;b) om det finns flera systemansvariga för överföringssystem, systemansvariga för distributionssystem, andra operatörer eller investerare, eller grupper av dessa: den enhet med rättskapacitet enligt gällande nationell rätt som utsetts genom avtal mellan parterna och som kan ingå rättsliga förpliktelser och ta på sig ekonomiskt ansvar på avtalsparternas vägnar</t>
        </is>
      </c>
    </row>
    <row r="229">
      <c r="A229" s="1" t="str">
        <f>HYPERLINK("https://iate.europa.eu/entry/result/914483/all", "914483")</f>
        <v>914483</v>
      </c>
      <c r="B229" t="inlineStr">
        <is>
          <t>PRODUCTION, TECHNOLOGY AND RESEARCH;TRADE;ECONOMICS</t>
        </is>
      </c>
      <c r="C229" t="inlineStr">
        <is>
          <t>PRODUCTION, TECHNOLOGY AND RESEARCH|research and intellectual property|research;TRADE|consumption|goods and services|consumer goods;ECONOMICS|economic policy|economic policy|development policy|sustainable development</t>
        </is>
      </c>
      <c r="D229" t="inlineStr">
        <is>
          <t>yes</t>
        </is>
      </c>
      <c r="E229" t="inlineStr">
        <is>
          <t/>
        </is>
      </c>
      <c r="F229" s="2" t="inlineStr">
        <is>
          <t>продукт на биологична основа</t>
        </is>
      </c>
      <c r="G229" s="2" t="inlineStr">
        <is>
          <t>3</t>
        </is>
      </c>
      <c r="H229" s="2" t="inlineStr">
        <is>
          <t/>
        </is>
      </c>
      <c r="I229" t="inlineStr">
        <is>
          <t>всеки продукт, който изцяло или частично е произведен от материали от биологичен произход, с изключение на материалите, заложени в геоложки образувания и/или вкаменени</t>
        </is>
      </c>
      <c r="J229" s="2" t="inlineStr">
        <is>
          <t>produkt z biologického materiálu|
výrobek z biologického materiálu</t>
        </is>
      </c>
      <c r="K229" s="2" t="inlineStr">
        <is>
          <t>3|
2</t>
        </is>
      </c>
      <c r="L229" s="2" t="inlineStr">
        <is>
          <t xml:space="preserve">|
</t>
        </is>
      </c>
      <c r="M229" t="inlineStr">
        <is>
          <t/>
        </is>
      </c>
      <c r="N229" t="inlineStr">
        <is>
          <t/>
        </is>
      </c>
      <c r="O229" t="inlineStr">
        <is>
          <t/>
        </is>
      </c>
      <c r="P229" t="inlineStr">
        <is>
          <t/>
        </is>
      </c>
      <c r="Q229" t="inlineStr">
        <is>
          <t/>
        </is>
      </c>
      <c r="R229" s="2" t="inlineStr">
        <is>
          <t>biobasiertes Produkt</t>
        </is>
      </c>
      <c r="S229" s="2" t="inlineStr">
        <is>
          <t>3</t>
        </is>
      </c>
      <c r="T229" s="2" t="inlineStr">
        <is>
          <t/>
        </is>
      </c>
      <c r="U229" t="inlineStr">
        <is>
          <t/>
        </is>
      </c>
      <c r="V229" s="2" t="inlineStr">
        <is>
          <t>προϊόν βιολογικής προέλευσης</t>
        </is>
      </c>
      <c r="W229" s="2" t="inlineStr">
        <is>
          <t>3</t>
        </is>
      </c>
      <c r="X229" s="2" t="inlineStr">
        <is>
          <t/>
        </is>
      </c>
      <c r="Y229" t="inlineStr">
        <is>
          <t>προϊόν προερχόμενο εν όλω ή εν μέρει από υλικά βιολογικής προέλευσης</t>
        </is>
      </c>
      <c r="Z229" s="2" t="inlineStr">
        <is>
          <t>biologically-based product|
bio-based product|
bioproduct</t>
        </is>
      </c>
      <c r="AA229" s="2" t="inlineStr">
        <is>
          <t>2|
4|
2</t>
        </is>
      </c>
      <c r="AB229" s="2" t="inlineStr">
        <is>
          <t xml:space="preserve">|
|
</t>
        </is>
      </c>
      <c r="AC229" t="inlineStr">
        <is>
          <t>any product that is wholly or partly derived from materials of biological origin</t>
        </is>
      </c>
      <c r="AD229" s="2" t="inlineStr">
        <is>
          <t>producto de origen biológico|
bioproducto|
producto biótico</t>
        </is>
      </c>
      <c r="AE229" s="2" t="inlineStr">
        <is>
          <t>3|
3|
3</t>
        </is>
      </c>
      <c r="AF229" s="2" t="inlineStr">
        <is>
          <t xml:space="preserve">|
|
</t>
        </is>
      </c>
      <c r="AG229" t="inlineStr">
        <is>
          <t>&lt;div&gt;&lt;div&gt;&lt;div&gt;&lt;div&gt;&lt;div&gt;Productos que derivan total o parcialmente de materiales de origen biológico.&lt;/div&gt;&lt;/div&gt;&lt;/div&gt;&lt;/div&gt;&lt;/div&gt;</t>
        </is>
      </c>
      <c r="AH229" s="2" t="inlineStr">
        <is>
          <t>bioressursipõhine toode</t>
        </is>
      </c>
      <c r="AI229" s="2" t="inlineStr">
        <is>
          <t>2</t>
        </is>
      </c>
      <c r="AJ229" s="2" t="inlineStr">
        <is>
          <t/>
        </is>
      </c>
      <c r="AK229" t="inlineStr">
        <is>
          <t>toode, mis on täielikult või osaliselt saadud bioloogilist päritolu materjalidest, välja arvatud geoloogilistesse formatsioonidesse suletud ja/või fossiilsed materjalid</t>
        </is>
      </c>
      <c r="AL229" s="2" t="inlineStr">
        <is>
          <t>biotuote</t>
        </is>
      </c>
      <c r="AM229" s="2" t="inlineStr">
        <is>
          <t>2</t>
        </is>
      </c>
      <c r="AN229" s="2" t="inlineStr">
        <is>
          <t/>
        </is>
      </c>
      <c r="AO229" t="inlineStr">
        <is>
          <t/>
        </is>
      </c>
      <c r="AP229" s="2" t="inlineStr">
        <is>
          <t>bioproduit|
produit issu de la biomasse</t>
        </is>
      </c>
      <c r="AQ229" s="2" t="inlineStr">
        <is>
          <t>3|
2</t>
        </is>
      </c>
      <c r="AR229" s="2" t="inlineStr">
        <is>
          <t xml:space="preserve">|
</t>
        </is>
      </c>
      <c r="AS229" t="inlineStr">
        <is>
          <t>produit obtenu, totalement ou en partie, à partir de matières premières d'origine biologique, à l'exception des matières premières enfouies dans des formations géologiques et/ou fossilisées</t>
        </is>
      </c>
      <c r="AT229" s="2" t="inlineStr">
        <is>
          <t>bith-tháirge</t>
        </is>
      </c>
      <c r="AU229" s="2" t="inlineStr">
        <is>
          <t>3</t>
        </is>
      </c>
      <c r="AV229" s="2" t="inlineStr">
        <is>
          <t/>
        </is>
      </c>
      <c r="AW229" t="inlineStr">
        <is>
          <t/>
        </is>
      </c>
      <c r="AX229" s="2" t="inlineStr">
        <is>
          <t>bioproizvod</t>
        </is>
      </c>
      <c r="AY229" s="2" t="inlineStr">
        <is>
          <t>3</t>
        </is>
      </c>
      <c r="AZ229" s="2" t="inlineStr">
        <is>
          <t/>
        </is>
      </c>
      <c r="BA229" t="inlineStr">
        <is>
          <t/>
        </is>
      </c>
      <c r="BB229" t="inlineStr">
        <is>
          <t/>
        </is>
      </c>
      <c r="BC229" t="inlineStr">
        <is>
          <t/>
        </is>
      </c>
      <c r="BD229" t="inlineStr">
        <is>
          <t/>
        </is>
      </c>
      <c r="BE229" t="inlineStr">
        <is>
          <t/>
        </is>
      </c>
      <c r="BF229" s="2" t="inlineStr">
        <is>
          <t>bioprodotto|
prodotto a base biologica</t>
        </is>
      </c>
      <c r="BG229" s="2" t="inlineStr">
        <is>
          <t>3|
3</t>
        </is>
      </c>
      <c r="BH229" s="2" t="inlineStr">
        <is>
          <t xml:space="preserve">|
</t>
        </is>
      </c>
      <c r="BI229" t="inlineStr">
        <is>
          <t>prodotto interamente o parzialmente derivato da materie di origine biologica, esclusi i materiali incorporati in formazioni geologiche e/o trasformati in fossili</t>
        </is>
      </c>
      <c r="BJ229" s="2" t="inlineStr">
        <is>
          <t>produktas iš biožaliavų|
biožaliavinis produktas</t>
        </is>
      </c>
      <c r="BK229" s="2" t="inlineStr">
        <is>
          <t>2|
2</t>
        </is>
      </c>
      <c r="BL229" s="2" t="inlineStr">
        <is>
          <t xml:space="preserve">|
</t>
        </is>
      </c>
      <c r="BM229" t="inlineStr">
        <is>
          <t/>
        </is>
      </c>
      <c r="BN229" s="2" t="inlineStr">
        <is>
          <t>biobāzēts produkts</t>
        </is>
      </c>
      <c r="BO229" s="2" t="inlineStr">
        <is>
          <t>3</t>
        </is>
      </c>
      <c r="BP229" s="2" t="inlineStr">
        <is>
          <t/>
        </is>
      </c>
      <c r="BQ229" t="inlineStr">
        <is>
          <t>jebkurš produkts, kas pilnībā vai daļēji iegūts no bioloģiskas izcelsmes materiāliem, izņemot ģeoloģisko veidojumu un/vai fosilizējušos materiālus</t>
        </is>
      </c>
      <c r="BR229" s="2" t="inlineStr">
        <is>
          <t>bijoprodott|
prodott b'bażi bijoloġika</t>
        </is>
      </c>
      <c r="BS229" s="2" t="inlineStr">
        <is>
          <t>3|
3</t>
        </is>
      </c>
      <c r="BT229" s="2" t="inlineStr">
        <is>
          <t xml:space="preserve">|
</t>
        </is>
      </c>
      <c r="BU229" t="inlineStr">
        <is>
          <t>kwalunkwe prodott li jkun kompletament jew parzjalment derviat minn materjali ta' oriġini bijoloġika, minbarra l-materjali fil-formazzjonijiet ġeoloġiċi u/jew fossilizzati</t>
        </is>
      </c>
      <c r="BV229" s="2" t="inlineStr">
        <is>
          <t>product van biologische oorsprong</t>
        </is>
      </c>
      <c r="BW229" s="2" t="inlineStr">
        <is>
          <t>3</t>
        </is>
      </c>
      <c r="BX229" s="2" t="inlineStr">
        <is>
          <t/>
        </is>
      </c>
      <c r="BY229" t="inlineStr">
        <is>
          <t>product gemaakt uit materiaal van biologische oorsprong, d.w.z. gebaseerd op biologische hulpbronnen zoals hout, gewassen of vezels</t>
        </is>
      </c>
      <c r="BZ229" s="2" t="inlineStr">
        <is>
          <t>bioprodukt</t>
        </is>
      </c>
      <c r="CA229" s="2" t="inlineStr">
        <is>
          <t>3</t>
        </is>
      </c>
      <c r="CB229" s="2" t="inlineStr">
        <is>
          <t/>
        </is>
      </c>
      <c r="CC229" t="inlineStr">
        <is>
          <t>nieżywnościowe nowe produkty i materiały będące w całości lub w części pochodzenia biologicznego (tj. wyrabiane z odnawialnych surowców biologicznych takich jak rośliny i drzewa), z wyjątkiem materiałów osadzonych w formacjach geologicznych lub kopalnych; na przykład biologiczne tworzywa sztuczne czy enzymy i środki farmaceutyczne</t>
        </is>
      </c>
      <c r="CD229" t="inlineStr">
        <is>
          <t/>
        </is>
      </c>
      <c r="CE229" t="inlineStr">
        <is>
          <t/>
        </is>
      </c>
      <c r="CF229" t="inlineStr">
        <is>
          <t/>
        </is>
      </c>
      <c r="CG229" t="inlineStr">
        <is>
          <t/>
        </is>
      </c>
      <c r="CH229" s="2" t="inlineStr">
        <is>
          <t>bioprodus</t>
        </is>
      </c>
      <c r="CI229" s="2" t="inlineStr">
        <is>
          <t>2</t>
        </is>
      </c>
      <c r="CJ229" s="2" t="inlineStr">
        <is>
          <t/>
        </is>
      </c>
      <c r="CK229" t="inlineStr">
        <is>
          <t>produse fabricate din materii prime biologice regenerabile, cum ar fi plantele și arborii</t>
        </is>
      </c>
      <c r="CL229" t="inlineStr">
        <is>
          <t/>
        </is>
      </c>
      <c r="CM229" t="inlineStr">
        <is>
          <t/>
        </is>
      </c>
      <c r="CN229" t="inlineStr">
        <is>
          <t/>
        </is>
      </c>
      <c r="CO229" t="inlineStr">
        <is>
          <t/>
        </is>
      </c>
      <c r="CP229" s="2" t="inlineStr">
        <is>
          <t>izdelek na biološki osnovi</t>
        </is>
      </c>
      <c r="CQ229" s="2" t="inlineStr">
        <is>
          <t>3</t>
        </is>
      </c>
      <c r="CR229" s="2" t="inlineStr">
        <is>
          <t/>
        </is>
      </c>
      <c r="CS229" t="inlineStr">
        <is>
          <t/>
        </is>
      </c>
      <c r="CT229" t="inlineStr">
        <is>
          <t/>
        </is>
      </c>
      <c r="CU229" t="inlineStr">
        <is>
          <t/>
        </is>
      </c>
      <c r="CV229" t="inlineStr">
        <is>
          <t/>
        </is>
      </c>
      <c r="CW229" t="inlineStr">
        <is>
          <t/>
        </is>
      </c>
    </row>
    <row r="230">
      <c r="A230" s="1" t="str">
        <f>HYPERLINK("https://iate.europa.eu/entry/result/3568810/all", "3568810")</f>
        <v>3568810</v>
      </c>
      <c r="B230" t="inlineStr">
        <is>
          <t>TRADE;FINANCE;EDUCATION AND COMMUNICATIONS</t>
        </is>
      </c>
      <c r="C230" t="inlineStr">
        <is>
          <t>TRADE|trade|trading operation;FINANCE|free movement of capital|financial market;EDUCATION AND COMMUNICATIONS|information and information processing</t>
        </is>
      </c>
      <c r="D230" t="inlineStr">
        <is>
          <t>yes</t>
        </is>
      </c>
      <c r="E230" t="inlineStr">
        <is>
          <t/>
        </is>
      </c>
      <c r="F230" s="2" t="inlineStr">
        <is>
          <t>ПЕД|
пряк електронен достъп</t>
        </is>
      </c>
      <c r="G230" s="2" t="inlineStr">
        <is>
          <t>3|
3</t>
        </is>
      </c>
      <c r="H230" s="2" t="inlineStr">
        <is>
          <t xml:space="preserve">|
</t>
        </is>
      </c>
      <c r="I230" t="inlineStr">
        <is>
          <t/>
        </is>
      </c>
      <c r="J230" s="2" t="inlineStr">
        <is>
          <t>DEA|
přímý elektronický přístup</t>
        </is>
      </c>
      <c r="K230" s="2" t="inlineStr">
        <is>
          <t>3|
3</t>
        </is>
      </c>
      <c r="L230" s="2" t="inlineStr">
        <is>
          <t xml:space="preserve">|
</t>
        </is>
      </c>
      <c r="M230" t="inlineStr">
        <is>
          <t>opatření, kterým člen, účastník či zákazník obchodního systému umožní 
některé osobě použít svůj obchodní kód tak, aby tato osoba mohla 
elektronicky předat pokyn týkající se finančního nástroje přímo 
obchodnímu systému</t>
        </is>
      </c>
      <c r="N230" s="2" t="inlineStr">
        <is>
          <t>direkte elektronisk adgang|
DEA</t>
        </is>
      </c>
      <c r="O230" s="2" t="inlineStr">
        <is>
          <t>3|
3</t>
        </is>
      </c>
      <c r="P230" s="2" t="inlineStr">
        <is>
          <t xml:space="preserve">|
</t>
        </is>
      </c>
      <c r="Q230" t="inlineStr">
        <is>
          <t>ordning, hvor et medlem eller en deltager eller kunde på en markedsplads giver en person tilladelse til at anvende sin handelskode, så den pågældende kan sende ordrer vedrørende et finansielt instrument direkte til markedspladsen ad elektronisk vej, og omfattende ordninger, der indebærer, at en person anvender medlemmets eller deltagerens eller kundens infrastruktur eller en opkobling stillet til rådighed af medlemmet eller deltageren eller kunden til afgivelse af ordrer (direkte markedsadgang) og ordninger, hvor en sådan infrastruktur ikke anvendes af en person (sponsoreret adgang)</t>
        </is>
      </c>
      <c r="R230" s="2" t="inlineStr">
        <is>
          <t>direkter elektronischer Zugang</t>
        </is>
      </c>
      <c r="S230" s="2" t="inlineStr">
        <is>
          <t>3</t>
        </is>
      </c>
      <c r="T230" s="2" t="inlineStr">
        <is>
          <t/>
        </is>
      </c>
      <c r="U230" t="inlineStr">
        <is>
          <t>Regelung, in deren Rahmen ein Mitglied, ein Teilnehmer oder ein Kunde eines Handelsplatzes einer anderen Person die Nutzung seines Handelscodes gestattet, damit diese Person Aufträge in Bezug auf Finanzinstrumente elektronisch direkt an den Handelsplatz übermitteln kann</t>
        </is>
      </c>
      <c r="V230" s="2" t="inlineStr">
        <is>
          <t>άμεση ηλεκτρονική πρόσβαση</t>
        </is>
      </c>
      <c r="W230" s="2" t="inlineStr">
        <is>
          <t>3</t>
        </is>
      </c>
      <c r="X230" s="2" t="inlineStr">
        <is>
          <t/>
        </is>
      </c>
      <c r="Y230" t="inlineStr">
        <is>
          <t>μηχανισμός στο πλαίσιο του οποίου ένα μέλος ή συμμετέχων ή πελάτης ενός τόπου διαπραγμάτευσης επιτρέπει σε ένα πρόσωπο να χρησιμοποιεί τον κωδικό διαπραγμάτευσής του έτσι ώστε το πρόσωπο αυτό να μπορεί να διαβιβάζει ηλεκτρονικά εντολές σχετικά με ένα χρηματοπιστωτικό μέσο απευθείας στον τόπο διαπραγμάτευσης και περιλαμβάνει ρυθμίσεις όπου το εν λόγω πρόσωπο κάνει χρήση της υποδομής του μέλους ή του συμμετέχοντος ή του πελάτη, ή οποιουδήποτε συστήματος σύνδεσης με τον τόπο διαπραγμάτευσης που παρέχεται από το μέλος ή τον συμμετέχοντα ή τον πελάτη, για τη διαβίβαση εντολών (άμεση πρόσβαση στην αγορά) και ρυθμίσεις όπου η υποδομή αυτή δεν χρησιμοποιείται από ένα πρόσωπο κατευθείαν (κατευθείαν πρόσβαση στην αγορά)</t>
        </is>
      </c>
      <c r="Z230" s="2" t="inlineStr">
        <is>
          <t>Direct Electronic Access|
DEA</t>
        </is>
      </c>
      <c r="AA230" s="2" t="inlineStr">
        <is>
          <t>3|
3</t>
        </is>
      </c>
      <c r="AB230" s="2" t="inlineStr">
        <is>
          <t xml:space="preserve">|
</t>
        </is>
      </c>
      <c r="AC230" t="inlineStr">
        <is>
          <t>arrangement where a member or participant or client of a trading venue permits a person to use its trading code so the person can electronically transmit orders relating to a financial instrument directly to the trading venue and includes arrangements which involve the use by a person of the infrastructure of the member or participant or client, or any connecting system provided by the member or participant or client, to transmit the orders (direct market access) and arrangements where such an infrastructure is not used by a person (sponsored access</t>
        </is>
      </c>
      <c r="AD230" s="2" t="inlineStr">
        <is>
          <t>acceso electrónico directo|
AED</t>
        </is>
      </c>
      <c r="AE230" s="2" t="inlineStr">
        <is>
          <t>3|
3</t>
        </is>
      </c>
      <c r="AF230" s="2" t="inlineStr">
        <is>
          <t xml:space="preserve">|
</t>
        </is>
      </c>
      <c r="AG230" t="inlineStr">
        <is>
          <t>Acuerdo por el que un miembro o participante o cliente en un centro de negociación permite que una persona utilice su código de negociación para transmitir órdenes electrónicas acerca de un instrumento financiero directamente al centro de negociación.</t>
        </is>
      </c>
      <c r="AH230" s="2" t="inlineStr">
        <is>
          <t>otsene elektrooniline juurdepääs</t>
        </is>
      </c>
      <c r="AI230" s="2" t="inlineStr">
        <is>
          <t>3</t>
        </is>
      </c>
      <c r="AJ230" s="2" t="inlineStr">
        <is>
          <t/>
        </is>
      </c>
      <c r="AK230" t="inlineStr">
        <is>
          <t>selline kord, mille puhul lubab kauplemiskoha liige, osaline või klient teisel isikul kasutada oma kauplemiskoodi, nii et see isik saab elektrooniliselt edastada finantsinstrumendiga seotud korraldusi otse kauplemiskohta; see hõlmab nii korda, kus teine isik kasutab korralduste edastamiseks liikme, osalise või kliendi taristu või liikme, osalise või kliendi muud ühendussüsteemi (otsene turulepääs), kui ka korda, kus kõnealune isik sellist taristut ei kasuta (spondeeritud turulepääs)</t>
        </is>
      </c>
      <c r="AL230" s="2" t="inlineStr">
        <is>
          <t>suora sähköinen markkinoillepääsy</t>
        </is>
      </c>
      <c r="AM230" s="2" t="inlineStr">
        <is>
          <t>3</t>
        </is>
      </c>
      <c r="AN230" s="2" t="inlineStr">
        <is>
          <t/>
        </is>
      </c>
      <c r="AO230" t="inlineStr">
        <is>
          <t>järjestely, jossa kauppapaikan jäsen tai osapuoli taikka asiakas antaa henkilölle luvan käyttää sen kaupankäyntikoodia, niin että henkilö voi välittää rahoitusvälineeseen liittyviä toimeksiantoja sähköisesti suoraan kauppapaikkaan, mukaan lukien järjestelyt, joissa kyseinen henkilö käyttää jäsenen tai osapuolen taikka asiakkaan infrastruktuuria tai jäsenen tai osapuolen taikka asiakkaan käyttöön antamaa yhteysjärjestelmää toimeksiantojen välittämiseksi (suora pääsy markkinoille), sekä järjestelyt, joissa henkilö ei käytä tällaista infrastruktuuria (tuettu pääsy)</t>
        </is>
      </c>
      <c r="AP230" s="2" t="inlineStr">
        <is>
          <t>AED|
accès électronique direct</t>
        </is>
      </c>
      <c r="AQ230" s="2" t="inlineStr">
        <is>
          <t>3|
3</t>
        </is>
      </c>
      <c r="AR230" s="2" t="inlineStr">
        <is>
          <t xml:space="preserve">|
</t>
        </is>
      </c>
      <c r="AS230" t="inlineStr">
        <is>
          <t>mécanisme par lequel un membre ou participant ou client d’une plate-forme de négociation permet à une personne d’utiliser son code de négociation de manière que cette personne puisse transmettre électroniquement et directement à la plate-forme de négociation des ordres relatifs à un instrument financier, incluant les mécanismes qui impliquent l’utilisation, par une personne, de l’infrastructure du membre ou du participant ou client ou de tout système de connexion fourni par le membre ou le participant ou client, pour transmettre les ordres (accès direct au marché) ainsi que les mécanismes dans lesquels cette infrastructure n’est pas utilisée par une personne (accès sponsorisé)</t>
        </is>
      </c>
      <c r="AT230" s="2" t="inlineStr">
        <is>
          <t>rochtain leictreonach dhíreach|
DEA</t>
        </is>
      </c>
      <c r="AU230" s="2" t="inlineStr">
        <is>
          <t>3|
3</t>
        </is>
      </c>
      <c r="AV230" s="2" t="inlineStr">
        <is>
          <t xml:space="preserve">|
</t>
        </is>
      </c>
      <c r="AW230" t="inlineStr">
        <is>
          <t/>
        </is>
      </c>
      <c r="AX230" s="2" t="inlineStr">
        <is>
          <t>izravan elektronički pristup</t>
        </is>
      </c>
      <c r="AY230" s="2" t="inlineStr">
        <is>
          <t>3</t>
        </is>
      </c>
      <c r="AZ230" s="2" t="inlineStr">
        <is>
          <t/>
        </is>
      </c>
      <c r="BA230" t="inlineStr">
        <is>
          <t>mehanizam u kojem član ili klijent mjesta trgovanja ili njegov sudionik dozvoljava osobi da koristi njegovu oznaku u trgovinskom sustavu tako da osoba može prenijeti elektronički nalog povezan s financijskim instrumentom izravno mjestu trgovanja</t>
        </is>
      </c>
      <c r="BB230" s="2" t="inlineStr">
        <is>
          <t>közvetlen elektronikus hozzáférés</t>
        </is>
      </c>
      <c r="BC230" s="2" t="inlineStr">
        <is>
          <t>4</t>
        </is>
      </c>
      <c r="BD230" s="2" t="inlineStr">
        <is>
          <t/>
        </is>
      </c>
      <c r="BE230" t="inlineStr">
        <is>
          <t>olyan mechanizmus, amely szerint egy kereskedési helyszín tagja vagy résztvevője egy személynek vagy ügyfélnek megengedi az ő kereskedési kódjának használatát, hogy az a személy elektronikusan továbbíthasson egy pénzügyi eszközre vonatkozó megbízásokat, közvetlenül a kereskedési helyszínnek, és magában foglal olyan mechanizmusokat is, hogy a személy a tag vagy résztvevő vagy ügyfél infrastruktúráját, vagy bármiféle, a tag vagy résztvevő vagy ügyfél által biztosított csatlakozási rendszert használ a megbízások továbbítására (közvetlen piaci hozzáférés), valamint olyan mechanizmusokat, amelyek esetén e személy nem használja ezen infrastruktúrát (szponzorált hozzáférés)</t>
        </is>
      </c>
      <c r="BF230" s="2" t="inlineStr">
        <is>
          <t>accesso elettronico diretto|
DEA</t>
        </is>
      </c>
      <c r="BG230" s="2" t="inlineStr">
        <is>
          <t>3|
3</t>
        </is>
      </c>
      <c r="BH230" s="2" t="inlineStr">
        <is>
          <t xml:space="preserve">|
</t>
        </is>
      </c>
      <c r="BI230" t="inlineStr">
        <is>
          <t>accordo in base al quale un membro di una sede di negoziazione o un suo partecipante o cliente consente a una persona di utilizzare il proprio codice di negoziazione in modo da trasmettere per via elettronica ordini relativi a uno strumento finanziario direttamente alla sede di negoziazione e comprende gli accordi che implicano l’utilizzo da parte della persona dell’infrastruttura del membro, del partecipante o del cliente, o di qualsiasi sistema di collegamento fornito dal membro, partecipante o cliente per trasmettere gli ordini (accesso diretto al mercato) e gli accordi che non prevedono l’uso di una siffatta infrastruttura da parte di tale persona (accesso sponsorizzato)</t>
        </is>
      </c>
      <c r="BJ230" s="2" t="inlineStr">
        <is>
          <t>tiesioginė elektroninė prieiga|
TEP</t>
        </is>
      </c>
      <c r="BK230" s="2" t="inlineStr">
        <is>
          <t>3|
3</t>
        </is>
      </c>
      <c r="BL230" s="2" t="inlineStr">
        <is>
          <t xml:space="preserve">|
</t>
        </is>
      </c>
      <c r="BM230" t="inlineStr">
        <is>
          <t>susitarimas, kai prekybos vietos narys, dalyvis ar klientas leidžia asmeniui pasinaudoti savo prekybos kodu, kad asmuo galėtų elektroniniu būdu perduoti su finansine priemone susijusius pavedimus tiesiogiai į prekybos vietą ir apima susitarimus, pagal kuriuos asmuo naudojasi nario, dalyvio ar kliento infrastruktūra arba kokia nors kita nario, dalyvio ar kliento prisijungimo sistema pavedimams perduoti (tiesioginė rinkos prieiga), ir susitarimus, pagal kuriuos asmuo nesinaudoja tokia infrastruktūra (suteiktoji prieiga)</t>
        </is>
      </c>
      <c r="BN230" s="2" t="inlineStr">
        <is>
          <t>tieša elektroniska piekļuve</t>
        </is>
      </c>
      <c r="BO230" s="2" t="inlineStr">
        <is>
          <t>3</t>
        </is>
      </c>
      <c r="BP230" s="2" t="inlineStr">
        <is>
          <t/>
        </is>
      </c>
      <c r="BQ230" t="inlineStr">
        <is>
          <t/>
        </is>
      </c>
      <c r="BR230" s="2" t="inlineStr">
        <is>
          <t>DEA|
aċċess elettroniku dirett</t>
        </is>
      </c>
      <c r="BS230" s="2" t="inlineStr">
        <is>
          <t>3|
3</t>
        </is>
      </c>
      <c r="BT230" s="2" t="inlineStr">
        <is>
          <t xml:space="preserve">|
</t>
        </is>
      </c>
      <c r="BU230" t="inlineStr">
        <is>
          <t>arranġament fejn membru jew parteċipant jew klijent ta’ ċentru tan-negozjar jippermetti li persuna tuża l-kodiċi kummerċjali tiegħu biex dik il-persuna tkun tista’ tittrażmetti elettronikament ordnijiet marbuta ma’ strument finanzjarju direttament liċ-ċentru tan-negozjar u tinkludi arranġamenti li jinvolvu l-użu minn persuna tal-infrastruttura tal-membru jew tal-parteċipant jew tal-klijent, jew kwalunkwe sistema ta’ konnessjoni pprovduta mill-membru jew mill-parteċipant jew mill-klijent, biex jittrażmetti l-ordnijiet (aċċess dirett għas-suq) kif ukoll arranġamenti fejn tali infrastruttura ma tintużax minn persuna (aċċess sponsorjat)</t>
        </is>
      </c>
      <c r="BV230" s="2" t="inlineStr">
        <is>
          <t>DEA|
directe elektronische toegang</t>
        </is>
      </c>
      <c r="BW230" s="2" t="inlineStr">
        <is>
          <t>2|
3</t>
        </is>
      </c>
      <c r="BX230" s="2" t="inlineStr">
        <is>
          <t xml:space="preserve">|
</t>
        </is>
      </c>
      <c r="BY230" t="inlineStr">
        <is>
          <t>voorziening waarbij een lid of deelnemer of cliënt van een handelsplatform een persoon toestaat van zijn handelscode gebruik te maken, zodat de betrokken persoon in staat is orders met betrekking tot een financieel instrument langs elektronische weg direct aan een handelsplatform door te geven, met inbegrip van een voorziening, waarbij de persoon van de infrastructuur van het lid of de deelnemer of cliënt gebruikmaakt, alsook alle verbindingssystemen die door het lid of de deelnemer of de cliënt beschikbaar worden gesteld om de orders door te geven (directe markttoegang) en regelingen waarbij deze infrastructuur niet wordt gebruikt door deze persoon (gesponsorde toegang)</t>
        </is>
      </c>
      <c r="BZ230" s="2" t="inlineStr">
        <is>
          <t>bezpośredni dostęp elektroniczny</t>
        </is>
      </c>
      <c r="CA230" s="2" t="inlineStr">
        <is>
          <t>3</t>
        </is>
      </c>
      <c r="CB230" s="2" t="inlineStr">
        <is>
          <t/>
        </is>
      </c>
      <c r="CC230" t="inlineStr">
        <is>
          <t>mechanizm, w ramach którego członek lub uczestnik lub klient systemu obrotu zezwala danej osobie na korzystanie ze swojego kodu transakcyjnego, tak aby osoba ta mogła przekazywać drogą elektroniczną zlecenia dotyczące instrumentu finansowego bezpośrednio do systemu obrotu, i obejmujący uzgodnienia polegające na wykorzystywaniu przez daną osobę infrastruktury członka, uczestnika lub klienta, lub jakiegokolwiek systemu przyłączeniowego udostępnionego przez członka, uczestnika lub klienta do przekazywania zleceń (bezpośredni dostęp do rynku) lub uzgodnienia, w ramach których dana osoba nie korzysta z tej infrastruktury (dostęp sponsorowany)</t>
        </is>
      </c>
      <c r="CD230" s="2" t="inlineStr">
        <is>
          <t>acesso eletrónico direto|
AED</t>
        </is>
      </c>
      <c r="CE230" s="2" t="inlineStr">
        <is>
          <t>3|
3</t>
        </is>
      </c>
      <c r="CF230" s="2" t="inlineStr">
        <is>
          <t xml:space="preserve">|
</t>
        </is>
      </c>
      <c r="CG230" t="inlineStr">
        <is>
          <t>Mecanismo através do qual um membro, participante ou cliente numa plataforma de negociação permite que uma pessoa utilize o seu código de negociação para que possa transmitir por via eletrónica diretamente à plataforma de negociação ordens relativas a um instrumento financeiro e inclui mecanismos que envolvam a utilização, por uma pessoa, da infraestrutura do membro, participante ou cliente ou de qualquer sistema de conexão por ele disponibilizado para transmitir as ordens (acesso direto de mercado) e os mecanismos em que essa infraestrutura não seja utilizada por uma pessoa (acesso patrocinado).</t>
        </is>
      </c>
      <c r="CH230" s="2" t="inlineStr">
        <is>
          <t>acces electronic direct</t>
        </is>
      </c>
      <c r="CI230" s="2" t="inlineStr">
        <is>
          <t>3</t>
        </is>
      </c>
      <c r="CJ230" s="2" t="inlineStr">
        <is>
          <t/>
        </is>
      </c>
      <c r="CK230" t="inlineStr">
        <is>
          <t/>
        </is>
      </c>
      <c r="CL230" s="2" t="inlineStr">
        <is>
          <t>DEA|
priamy elektronický prístup</t>
        </is>
      </c>
      <c r="CM230" s="2" t="inlineStr">
        <is>
          <t>3|
3</t>
        </is>
      </c>
      <c r="CN230" s="2" t="inlineStr">
        <is>
          <t xml:space="preserve">|
</t>
        </is>
      </c>
      <c r="CO230" t="inlineStr">
        <is>
          <t>mechanizmus, v rámci ktorého člen alebo účastník alebo klient obchodného miesta povolí určitej osobe používať svoj kód pre obchodovanie, aby táto osoba mohla elektronicky zasielať pokyny týkajúce sa finančného nástroja priamo obchodnému miestu</t>
        </is>
      </c>
      <c r="CP230" s="2" t="inlineStr">
        <is>
          <t>DEA|
neposredni elektronski dostop</t>
        </is>
      </c>
      <c r="CQ230" s="2" t="inlineStr">
        <is>
          <t>3|
3</t>
        </is>
      </c>
      <c r="CR230" s="2" t="inlineStr">
        <is>
          <t xml:space="preserve">|
</t>
        </is>
      </c>
      <c r="CS230" t="inlineStr">
        <is>
          <t>ureditev, pri kateri član ali udeleženec ali stranka mesta trgovanja osebi dovoli, da uporablja njegovo identifikacijsko kodo, tako da lahko oseba elektronsko posreduje naročila v zvezi s finančnim instrumentom neposredno mestu trgovanja in zajema ureditev, pri kateri oseba za posredovanje naročil (neposredni dostop do trga) uporablja tudi infrastrukturo člana ali udeleženca ali stranke, oziroma sistem za dostopanje, ki ga zagotavlja član ali udeleženec ali stranka in ureditev, pri katerih ta oseba ne uporablja te infrastrukture (sponzorirani dostop)</t>
        </is>
      </c>
      <c r="CT230" s="2" t="inlineStr">
        <is>
          <t>direkt elektroniskt tillträde</t>
        </is>
      </c>
      <c r="CU230" s="2" t="inlineStr">
        <is>
          <t>2</t>
        </is>
      </c>
      <c r="CV230" s="2" t="inlineStr">
        <is>
          <t/>
        </is>
      </c>
      <c r="CW230" t="inlineStr">
        <is>
          <t>ett handelsplatsarrangemang där en medlem av eller deltagare eller kund på en handelsplats ger en person tillåtelse att använda dennes handelskod, så att personen elektroniskt kan vidarebefordra order avseende ett finansiellt instrument direkt till handelsplatsen och omfattar arrangemang som innebär att personen använder medlemmens eller deltagarens eller kundens infrastruktur, eller något förbindelsesystem som tillhandahålls av medlemmen eller deltagaren eller kunden, för att vidarebefordra dessa order (direkt marknadstillträde) och arrangemang där en sådan infrastruktur inte används av en person (sponsrat tillträde)</t>
        </is>
      </c>
    </row>
    <row r="231">
      <c r="A231" s="1" t="str">
        <f>HYPERLINK("https://iate.europa.eu/entry/result/3568181/all", "3568181")</f>
        <v>3568181</v>
      </c>
      <c r="B231" t="inlineStr">
        <is>
          <t>FINANCE;ENERGY</t>
        </is>
      </c>
      <c r="C231" t="inlineStr">
        <is>
          <t>FINANCE|free movement of capital|financial market;ENERGY</t>
        </is>
      </c>
      <c r="D231" t="inlineStr">
        <is>
          <t>yes</t>
        </is>
      </c>
      <c r="E231" t="inlineStr">
        <is>
          <t/>
        </is>
      </c>
      <c r="F231" t="inlineStr">
        <is>
          <t/>
        </is>
      </c>
      <c r="G231" t="inlineStr">
        <is>
          <t/>
        </is>
      </c>
      <c r="H231" t="inlineStr">
        <is>
          <t/>
        </is>
      </c>
      <c r="I231" t="inlineStr">
        <is>
          <t/>
        </is>
      </c>
      <c r="J231" t="inlineStr">
        <is>
          <t/>
        </is>
      </c>
      <c r="K231" t="inlineStr">
        <is>
          <t/>
        </is>
      </c>
      <c r="L231" t="inlineStr">
        <is>
          <t/>
        </is>
      </c>
      <c r="M231" t="inlineStr">
        <is>
          <t/>
        </is>
      </c>
      <c r="N231" t="inlineStr">
        <is>
          <t/>
        </is>
      </c>
      <c r="O231" t="inlineStr">
        <is>
          <t/>
        </is>
      </c>
      <c r="P231" t="inlineStr">
        <is>
          <t/>
        </is>
      </c>
      <c r="Q231" t="inlineStr">
        <is>
          <t/>
        </is>
      </c>
      <c r="R231" t="inlineStr">
        <is>
          <t/>
        </is>
      </c>
      <c r="S231" t="inlineStr">
        <is>
          <t/>
        </is>
      </c>
      <c r="T231" t="inlineStr">
        <is>
          <t/>
        </is>
      </c>
      <c r="U231" t="inlineStr">
        <is>
          <t/>
        </is>
      </c>
      <c r="V231" t="inlineStr">
        <is>
          <t/>
        </is>
      </c>
      <c r="W231" t="inlineStr">
        <is>
          <t/>
        </is>
      </c>
      <c r="X231" t="inlineStr">
        <is>
          <t/>
        </is>
      </c>
      <c r="Y231" t="inlineStr">
        <is>
          <t/>
        </is>
      </c>
      <c r="Z231" s="2" t="inlineStr">
        <is>
          <t>wholesale energy products</t>
        </is>
      </c>
      <c r="AA231" s="2" t="inlineStr">
        <is>
          <t>3</t>
        </is>
      </c>
      <c r="AB231" s="2" t="inlineStr">
        <is>
          <t/>
        </is>
      </c>
      <c r="AC231" t="inlineStr">
        <is>
          <t>means the following contracts and derivatives, irrespective of where and how they are traded:&lt;br&gt;(a) contracts for the supply of natural gas or electricity;&lt;br&gt;(b) derivatives relating to natural gas or electricity;&lt;br&gt;(c) contracts relating to the transportation of natural gas or electricity;&lt;br&gt;(d) derivatives relating to the transportation of natural gas or electricity</t>
        </is>
      </c>
      <c r="AD231" t="inlineStr">
        <is>
          <t/>
        </is>
      </c>
      <c r="AE231" t="inlineStr">
        <is>
          <t/>
        </is>
      </c>
      <c r="AF231" t="inlineStr">
        <is>
          <t/>
        </is>
      </c>
      <c r="AG231" t="inlineStr">
        <is>
          <t/>
        </is>
      </c>
      <c r="AH231" t="inlineStr">
        <is>
          <t/>
        </is>
      </c>
      <c r="AI231" t="inlineStr">
        <is>
          <t/>
        </is>
      </c>
      <c r="AJ231" t="inlineStr">
        <is>
          <t/>
        </is>
      </c>
      <c r="AK231" t="inlineStr">
        <is>
          <t/>
        </is>
      </c>
      <c r="AL231" t="inlineStr">
        <is>
          <t/>
        </is>
      </c>
      <c r="AM231" t="inlineStr">
        <is>
          <t/>
        </is>
      </c>
      <c r="AN231" t="inlineStr">
        <is>
          <t/>
        </is>
      </c>
      <c r="AO231" t="inlineStr">
        <is>
          <t/>
        </is>
      </c>
      <c r="AP231" t="inlineStr">
        <is>
          <t/>
        </is>
      </c>
      <c r="AQ231" t="inlineStr">
        <is>
          <t/>
        </is>
      </c>
      <c r="AR231" t="inlineStr">
        <is>
          <t/>
        </is>
      </c>
      <c r="AS231" t="inlineStr">
        <is>
          <t/>
        </is>
      </c>
      <c r="AT231" s="2" t="inlineStr">
        <is>
          <t>táirgí mórdhíola fuinnimh</t>
        </is>
      </c>
      <c r="AU231" s="2" t="inlineStr">
        <is>
          <t>3</t>
        </is>
      </c>
      <c r="AV231" s="2" t="inlineStr">
        <is>
          <t/>
        </is>
      </c>
      <c r="AW231" t="inlineStr">
        <is>
          <t>na conarthaí agus na díorthaigh seo a leanas, beag beann ar an áit agus an dóigh ina dtrádáiltear iad:&lt;br&gt;(a) conarthaí maidir le gás nádúrtha nó leictreachas a sholáthar;&lt;br&gt; (b) díorthaigh a bhaineann le gás nádúrtha nó leictreachas a sholáthar;&lt;br&gt; (c) conarthaí a bhaineann le gás nádúrtha nó leictreachas a iompar;&lt;br&gt; (d) díorthaigh a bhaineann le gás nádúrtha nó leictreachas a iompar</t>
        </is>
      </c>
      <c r="AX231" t="inlineStr">
        <is>
          <t/>
        </is>
      </c>
      <c r="AY231" t="inlineStr">
        <is>
          <t/>
        </is>
      </c>
      <c r="AZ231" t="inlineStr">
        <is>
          <t/>
        </is>
      </c>
      <c r="BA231" t="inlineStr">
        <is>
          <t/>
        </is>
      </c>
      <c r="BB231" t="inlineStr">
        <is>
          <t/>
        </is>
      </c>
      <c r="BC231" t="inlineStr">
        <is>
          <t/>
        </is>
      </c>
      <c r="BD231" t="inlineStr">
        <is>
          <t/>
        </is>
      </c>
      <c r="BE231" t="inlineStr">
        <is>
          <t/>
        </is>
      </c>
      <c r="BF231" t="inlineStr">
        <is>
          <t/>
        </is>
      </c>
      <c r="BG231" t="inlineStr">
        <is>
          <t/>
        </is>
      </c>
      <c r="BH231" t="inlineStr">
        <is>
          <t/>
        </is>
      </c>
      <c r="BI231" t="inlineStr">
        <is>
          <t/>
        </is>
      </c>
      <c r="BJ231" t="inlineStr">
        <is>
          <t/>
        </is>
      </c>
      <c r="BK231" t="inlineStr">
        <is>
          <t/>
        </is>
      </c>
      <c r="BL231" t="inlineStr">
        <is>
          <t/>
        </is>
      </c>
      <c r="BM231" t="inlineStr">
        <is>
          <t/>
        </is>
      </c>
      <c r="BN231" t="inlineStr">
        <is>
          <t/>
        </is>
      </c>
      <c r="BO231" t="inlineStr">
        <is>
          <t/>
        </is>
      </c>
      <c r="BP231" t="inlineStr">
        <is>
          <t/>
        </is>
      </c>
      <c r="BQ231" t="inlineStr">
        <is>
          <t/>
        </is>
      </c>
      <c r="BR231" t="inlineStr">
        <is>
          <t/>
        </is>
      </c>
      <c r="BS231" t="inlineStr">
        <is>
          <t/>
        </is>
      </c>
      <c r="BT231" t="inlineStr">
        <is>
          <t/>
        </is>
      </c>
      <c r="BU231" t="inlineStr">
        <is>
          <t/>
        </is>
      </c>
      <c r="BV231" t="inlineStr">
        <is>
          <t/>
        </is>
      </c>
      <c r="BW231" t="inlineStr">
        <is>
          <t/>
        </is>
      </c>
      <c r="BX231" t="inlineStr">
        <is>
          <t/>
        </is>
      </c>
      <c r="BY231" t="inlineStr">
        <is>
          <t/>
        </is>
      </c>
      <c r="BZ231" t="inlineStr">
        <is>
          <t/>
        </is>
      </c>
      <c r="CA231" t="inlineStr">
        <is>
          <t/>
        </is>
      </c>
      <c r="CB231" t="inlineStr">
        <is>
          <t/>
        </is>
      </c>
      <c r="CC231" t="inlineStr">
        <is>
          <t/>
        </is>
      </c>
      <c r="CD231" t="inlineStr">
        <is>
          <t/>
        </is>
      </c>
      <c r="CE231" t="inlineStr">
        <is>
          <t/>
        </is>
      </c>
      <c r="CF231" t="inlineStr">
        <is>
          <t/>
        </is>
      </c>
      <c r="CG231" t="inlineStr">
        <is>
          <t/>
        </is>
      </c>
      <c r="CH231" t="inlineStr">
        <is>
          <t/>
        </is>
      </c>
      <c r="CI231" t="inlineStr">
        <is>
          <t/>
        </is>
      </c>
      <c r="CJ231" t="inlineStr">
        <is>
          <t/>
        </is>
      </c>
      <c r="CK231" t="inlineStr">
        <is>
          <t/>
        </is>
      </c>
      <c r="CL231" t="inlineStr">
        <is>
          <t/>
        </is>
      </c>
      <c r="CM231" t="inlineStr">
        <is>
          <t/>
        </is>
      </c>
      <c r="CN231" t="inlineStr">
        <is>
          <t/>
        </is>
      </c>
      <c r="CO231" t="inlineStr">
        <is>
          <t/>
        </is>
      </c>
      <c r="CP231" t="inlineStr">
        <is>
          <t/>
        </is>
      </c>
      <c r="CQ231" t="inlineStr">
        <is>
          <t/>
        </is>
      </c>
      <c r="CR231" t="inlineStr">
        <is>
          <t/>
        </is>
      </c>
      <c r="CS231" t="inlineStr">
        <is>
          <t/>
        </is>
      </c>
      <c r="CT231" t="inlineStr">
        <is>
          <t/>
        </is>
      </c>
      <c r="CU231" t="inlineStr">
        <is>
          <t/>
        </is>
      </c>
      <c r="CV231" t="inlineStr">
        <is>
          <t/>
        </is>
      </c>
      <c r="CW231" t="inlineStr">
        <is>
          <t/>
        </is>
      </c>
    </row>
    <row r="232">
      <c r="A232" s="1" t="str">
        <f>HYPERLINK("https://iate.europa.eu/entry/result/3529036/all", "3529036")</f>
        <v>3529036</v>
      </c>
      <c r="B232" t="inlineStr">
        <is>
          <t>ENERGY</t>
        </is>
      </c>
      <c r="C232" t="inlineStr">
        <is>
          <t>ENERGY</t>
        </is>
      </c>
      <c r="D232" t="inlineStr">
        <is>
          <t>no</t>
        </is>
      </c>
      <c r="E232" t="inlineStr">
        <is>
          <t/>
        </is>
      </c>
      <c r="F232" t="inlineStr">
        <is>
          <t/>
        </is>
      </c>
      <c r="G232" t="inlineStr">
        <is>
          <t/>
        </is>
      </c>
      <c r="H232" t="inlineStr">
        <is>
          <t/>
        </is>
      </c>
      <c r="I232" t="inlineStr">
        <is>
          <t/>
        </is>
      </c>
      <c r="J232" t="inlineStr">
        <is>
          <t/>
        </is>
      </c>
      <c r="K232" t="inlineStr">
        <is>
          <t/>
        </is>
      </c>
      <c r="L232" t="inlineStr">
        <is>
          <t/>
        </is>
      </c>
      <c r="M232" t="inlineStr">
        <is>
          <t/>
        </is>
      </c>
      <c r="N232" t="inlineStr">
        <is>
          <t/>
        </is>
      </c>
      <c r="O232" t="inlineStr">
        <is>
          <t/>
        </is>
      </c>
      <c r="P232" t="inlineStr">
        <is>
          <t/>
        </is>
      </c>
      <c r="Q232" t="inlineStr">
        <is>
          <t/>
        </is>
      </c>
      <c r="R232" s="2" t="inlineStr">
        <is>
          <t>Energiegroßhandelsmarkt</t>
        </is>
      </c>
      <c r="S232" s="2" t="inlineStr">
        <is>
          <t>3</t>
        </is>
      </c>
      <c r="T232" s="2" t="inlineStr">
        <is>
          <t/>
        </is>
      </c>
      <c r="U232" t="inlineStr">
        <is>
          <t/>
        </is>
      </c>
      <c r="V232" t="inlineStr">
        <is>
          <t/>
        </is>
      </c>
      <c r="W232" t="inlineStr">
        <is>
          <t/>
        </is>
      </c>
      <c r="X232" t="inlineStr">
        <is>
          <t/>
        </is>
      </c>
      <c r="Y232" t="inlineStr">
        <is>
          <t/>
        </is>
      </c>
      <c r="Z232" s="2" t="inlineStr">
        <is>
          <t>wholesale energy market</t>
        </is>
      </c>
      <c r="AA232" s="2" t="inlineStr">
        <is>
          <t>1</t>
        </is>
      </c>
      <c r="AB232" s="2" t="inlineStr">
        <is>
          <t/>
        </is>
      </c>
      <c r="AC232" t="inlineStr">
        <is>
          <t/>
        </is>
      </c>
      <c r="AD232" t="inlineStr">
        <is>
          <t/>
        </is>
      </c>
      <c r="AE232" t="inlineStr">
        <is>
          <t/>
        </is>
      </c>
      <c r="AF232" t="inlineStr">
        <is>
          <t/>
        </is>
      </c>
      <c r="AG232" t="inlineStr">
        <is>
          <t/>
        </is>
      </c>
      <c r="AH232" s="2" t="inlineStr">
        <is>
          <t>energia hulgimüügiturg</t>
        </is>
      </c>
      <c r="AI232" s="2" t="inlineStr">
        <is>
          <t>3</t>
        </is>
      </c>
      <c r="AJ232" s="2" t="inlineStr">
        <is>
          <t/>
        </is>
      </c>
      <c r="AK232" t="inlineStr">
        <is>
          <t>iga turg liidus, kus kaubeldakse energia hulgimüügitoodetega</t>
        </is>
      </c>
      <c r="AL232" s="2" t="inlineStr">
        <is>
          <t>energian tukkumarkkinat</t>
        </is>
      </c>
      <c r="AM232" s="2" t="inlineStr">
        <is>
          <t>3</t>
        </is>
      </c>
      <c r="AN232" s="2" t="inlineStr">
        <is>
          <t/>
        </is>
      </c>
      <c r="AO232" t="inlineStr">
        <is>
          <t/>
        </is>
      </c>
      <c r="AP232" s="2" t="inlineStr">
        <is>
          <t>marché de gros de l’énergie</t>
        </is>
      </c>
      <c r="AQ232" s="2" t="inlineStr">
        <is>
          <t>3</t>
        </is>
      </c>
      <c r="AR232" s="2" t="inlineStr">
        <is>
          <t/>
        </is>
      </c>
      <c r="AS232" t="inlineStr">
        <is>
          <t>tout marché dans l'Union sur lequel des produits énergétiques de gros sont négociés</t>
        </is>
      </c>
      <c r="AT232" t="inlineStr">
        <is>
          <t/>
        </is>
      </c>
      <c r="AU232" t="inlineStr">
        <is>
          <t/>
        </is>
      </c>
      <c r="AV232" t="inlineStr">
        <is>
          <t/>
        </is>
      </c>
      <c r="AW232" t="inlineStr">
        <is>
          <t/>
        </is>
      </c>
      <c r="AX232" t="inlineStr">
        <is>
          <t/>
        </is>
      </c>
      <c r="AY232" t="inlineStr">
        <is>
          <t/>
        </is>
      </c>
      <c r="AZ232" t="inlineStr">
        <is>
          <t/>
        </is>
      </c>
      <c r="BA232" t="inlineStr">
        <is>
          <t/>
        </is>
      </c>
      <c r="BB232" t="inlineStr">
        <is>
          <t/>
        </is>
      </c>
      <c r="BC232" t="inlineStr">
        <is>
          <t/>
        </is>
      </c>
      <c r="BD232" t="inlineStr">
        <is>
          <t/>
        </is>
      </c>
      <c r="BE232" t="inlineStr">
        <is>
          <t/>
        </is>
      </c>
      <c r="BF232" t="inlineStr">
        <is>
          <t/>
        </is>
      </c>
      <c r="BG232" t="inlineStr">
        <is>
          <t/>
        </is>
      </c>
      <c r="BH232" t="inlineStr">
        <is>
          <t/>
        </is>
      </c>
      <c r="BI232" t="inlineStr">
        <is>
          <t/>
        </is>
      </c>
      <c r="BJ232" s="2" t="inlineStr">
        <is>
          <t>didmeninė energijos rinka</t>
        </is>
      </c>
      <c r="BK232" s="2" t="inlineStr">
        <is>
          <t>3</t>
        </is>
      </c>
      <c r="BL232" s="2" t="inlineStr">
        <is>
          <t/>
        </is>
      </c>
      <c r="BM232" t="inlineStr">
        <is>
          <t>bet kuri rinka Sąjungoje, kurioje prekiaujama didmeniniais energetikos
produktais</t>
        </is>
      </c>
      <c r="BN232" t="inlineStr">
        <is>
          <t/>
        </is>
      </c>
      <c r="BO232" t="inlineStr">
        <is>
          <t/>
        </is>
      </c>
      <c r="BP232" t="inlineStr">
        <is>
          <t/>
        </is>
      </c>
      <c r="BQ232" t="inlineStr">
        <is>
          <t/>
        </is>
      </c>
      <c r="BR232" t="inlineStr">
        <is>
          <t/>
        </is>
      </c>
      <c r="BS232" t="inlineStr">
        <is>
          <t/>
        </is>
      </c>
      <c r="BT232" t="inlineStr">
        <is>
          <t/>
        </is>
      </c>
      <c r="BU232" t="inlineStr">
        <is>
          <t/>
        </is>
      </c>
      <c r="BV232" s="2" t="inlineStr">
        <is>
          <t>groothandelsmarkt voor energie</t>
        </is>
      </c>
      <c r="BW232" s="2" t="inlineStr">
        <is>
          <t>3</t>
        </is>
      </c>
      <c r="BX232" s="2" t="inlineStr">
        <is>
          <t/>
        </is>
      </c>
      <c r="BY232" t="inlineStr">
        <is>
          <t>"elke markt in de Unie waarop voor de groothandel bestemde energieproducten worden verhandeld"</t>
        </is>
      </c>
      <c r="BZ232" s="2" t="inlineStr">
        <is>
          <t>hurtowy rynek energii</t>
        </is>
      </c>
      <c r="CA232" s="2" t="inlineStr">
        <is>
          <t>3</t>
        </is>
      </c>
      <c r="CB232" s="2" t="inlineStr">
        <is>
          <t/>
        </is>
      </c>
      <c r="CC232" t="inlineStr">
        <is>
          <t/>
        </is>
      </c>
      <c r="CD232" t="inlineStr">
        <is>
          <t/>
        </is>
      </c>
      <c r="CE232" t="inlineStr">
        <is>
          <t/>
        </is>
      </c>
      <c r="CF232" t="inlineStr">
        <is>
          <t/>
        </is>
      </c>
      <c r="CG232" t="inlineStr">
        <is>
          <t/>
        </is>
      </c>
      <c r="CH232" t="inlineStr">
        <is>
          <t/>
        </is>
      </c>
      <c r="CI232" t="inlineStr">
        <is>
          <t/>
        </is>
      </c>
      <c r="CJ232" t="inlineStr">
        <is>
          <t/>
        </is>
      </c>
      <c r="CK232" t="inlineStr">
        <is>
          <t/>
        </is>
      </c>
      <c r="CL232" t="inlineStr">
        <is>
          <t/>
        </is>
      </c>
      <c r="CM232" t="inlineStr">
        <is>
          <t/>
        </is>
      </c>
      <c r="CN232" t="inlineStr">
        <is>
          <t/>
        </is>
      </c>
      <c r="CO232" t="inlineStr">
        <is>
          <t/>
        </is>
      </c>
      <c r="CP232" t="inlineStr">
        <is>
          <t/>
        </is>
      </c>
      <c r="CQ232" t="inlineStr">
        <is>
          <t/>
        </is>
      </c>
      <c r="CR232" t="inlineStr">
        <is>
          <t/>
        </is>
      </c>
      <c r="CS232" t="inlineStr">
        <is>
          <t/>
        </is>
      </c>
      <c r="CT232" t="inlineStr">
        <is>
          <t/>
        </is>
      </c>
      <c r="CU232" t="inlineStr">
        <is>
          <t/>
        </is>
      </c>
      <c r="CV232" t="inlineStr">
        <is>
          <t/>
        </is>
      </c>
      <c r="CW232" t="inlineStr">
        <is>
          <t/>
        </is>
      </c>
    </row>
    <row r="233">
      <c r="A233" s="1" t="str">
        <f>HYPERLINK("https://iate.europa.eu/entry/result/1376344/all", "1376344")</f>
        <v>1376344</v>
      </c>
      <c r="B233" t="inlineStr">
        <is>
          <t>ENERGY</t>
        </is>
      </c>
      <c r="C233" t="inlineStr">
        <is>
          <t>ENERGY|electrical and nuclear industries|electrical industry</t>
        </is>
      </c>
      <c r="D233" t="inlineStr">
        <is>
          <t>no</t>
        </is>
      </c>
      <c r="E233" t="inlineStr">
        <is>
          <t/>
        </is>
      </c>
      <c r="F233" t="inlineStr">
        <is>
          <t/>
        </is>
      </c>
      <c r="G233" t="inlineStr">
        <is>
          <t/>
        </is>
      </c>
      <c r="H233" t="inlineStr">
        <is>
          <t/>
        </is>
      </c>
      <c r="I233" t="inlineStr">
        <is>
          <t/>
        </is>
      </c>
      <c r="J233" t="inlineStr">
        <is>
          <t/>
        </is>
      </c>
      <c r="K233" t="inlineStr">
        <is>
          <t/>
        </is>
      </c>
      <c r="L233" t="inlineStr">
        <is>
          <t/>
        </is>
      </c>
      <c r="M233" t="inlineStr">
        <is>
          <t/>
        </is>
      </c>
      <c r="N233" s="2" t="inlineStr">
        <is>
          <t>elektrisk energifordeling</t>
        </is>
      </c>
      <c r="O233" s="2" t="inlineStr">
        <is>
          <t>3</t>
        </is>
      </c>
      <c r="P233" s="2" t="inlineStr">
        <is>
          <t/>
        </is>
      </c>
      <c r="Q233" t="inlineStr">
        <is>
          <t/>
        </is>
      </c>
      <c r="R233" s="2" t="inlineStr">
        <is>
          <t>Verteilung elektrischer Energie|
Bereitstellung von elektrischer Energie</t>
        </is>
      </c>
      <c r="S233" s="2" t="inlineStr">
        <is>
          <t>3|
3</t>
        </is>
      </c>
      <c r="T233" s="2" t="inlineStr">
        <is>
          <t xml:space="preserve">|
</t>
        </is>
      </c>
      <c r="U233" t="inlineStr">
        <is>
          <t/>
        </is>
      </c>
      <c r="V233" s="2" t="inlineStr">
        <is>
          <t>διανομή ηλεκτρικής ενέργειας</t>
        </is>
      </c>
      <c r="W233" s="2" t="inlineStr">
        <is>
          <t>3</t>
        </is>
      </c>
      <c r="X233" s="2" t="inlineStr">
        <is>
          <t/>
        </is>
      </c>
      <c r="Y233" t="inlineStr">
        <is>
          <t/>
        </is>
      </c>
      <c r="Z233" s="2" t="inlineStr">
        <is>
          <t>distribution of electricity|
distribution of electrical energy|
electrical energy distribution</t>
        </is>
      </c>
      <c r="AA233" s="2" t="inlineStr">
        <is>
          <t>3|
3|
3</t>
        </is>
      </c>
      <c r="AB233" s="2" t="inlineStr">
        <is>
          <t xml:space="preserve">|
|
</t>
        </is>
      </c>
      <c r="AC233" t="inlineStr">
        <is>
          <t>transfer of electrical energy to consumers within an area of consumption</t>
        </is>
      </c>
      <c r="AD233" s="2" t="inlineStr">
        <is>
          <t>distribución de energía eléctrica</t>
        </is>
      </c>
      <c r="AE233" s="2" t="inlineStr">
        <is>
          <t>3</t>
        </is>
      </c>
      <c r="AF233" s="2" t="inlineStr">
        <is>
          <t/>
        </is>
      </c>
      <c r="AG233" t="inlineStr">
        <is>
          <t>La actividad de &lt;b&gt;distribución de energía eléctrica&lt;/b&gt; es aquélla que tiene por objeto la transmisión de energía eléctrica desde las redes de transporte, o en su caso desde otras redes de distribución o desde la generación conectada a la propia red de distribución, hasta los puntos de consumo u otras redes de distribución en las adecuadas condiciones de calidad con el fin último de suministrarla a los consumidores.</t>
        </is>
      </c>
      <c r="AH233" s="2" t="inlineStr">
        <is>
          <t>elektri jaotamine|
elektrienergia jaotamine</t>
        </is>
      </c>
      <c r="AI233" s="2" t="inlineStr">
        <is>
          <t>3|
3</t>
        </is>
      </c>
      <c r="AJ233" s="2" t="inlineStr">
        <is>
          <t xml:space="preserve">|
</t>
        </is>
      </c>
      <c r="AK233" t="inlineStr">
        <is>
          <t>elektrienergia edastamine tarbimispiirkonna tarbijaile</t>
        </is>
      </c>
      <c r="AL233" s="2" t="inlineStr">
        <is>
          <t>sähkön jakelu</t>
        </is>
      </c>
      <c r="AM233" s="2" t="inlineStr">
        <is>
          <t>3</t>
        </is>
      </c>
      <c r="AN233" s="2" t="inlineStr">
        <is>
          <t/>
        </is>
      </c>
      <c r="AO233" t="inlineStr">
        <is>
          <t/>
        </is>
      </c>
      <c r="AP233" s="2" t="inlineStr">
        <is>
          <t>distribution d'énergie électrique</t>
        </is>
      </c>
      <c r="AQ233" s="2" t="inlineStr">
        <is>
          <t>3</t>
        </is>
      </c>
      <c r="AR233" s="2" t="inlineStr">
        <is>
          <t/>
        </is>
      </c>
      <c r="AS233" t="inlineStr">
        <is>
          <t>transfert d'énergie électrique à l'intérieur d'une zone de consommation jusqu'aux utilisateurs</t>
        </is>
      </c>
      <c r="AT233" t="inlineStr">
        <is>
          <t/>
        </is>
      </c>
      <c r="AU233" t="inlineStr">
        <is>
          <t/>
        </is>
      </c>
      <c r="AV233" t="inlineStr">
        <is>
          <t/>
        </is>
      </c>
      <c r="AW233" t="inlineStr">
        <is>
          <t/>
        </is>
      </c>
      <c r="AX233" t="inlineStr">
        <is>
          <t/>
        </is>
      </c>
      <c r="AY233" t="inlineStr">
        <is>
          <t/>
        </is>
      </c>
      <c r="AZ233" t="inlineStr">
        <is>
          <t/>
        </is>
      </c>
      <c r="BA233" t="inlineStr">
        <is>
          <t/>
        </is>
      </c>
      <c r="BB233" t="inlineStr">
        <is>
          <t/>
        </is>
      </c>
      <c r="BC233" t="inlineStr">
        <is>
          <t/>
        </is>
      </c>
      <c r="BD233" t="inlineStr">
        <is>
          <t/>
        </is>
      </c>
      <c r="BE233" t="inlineStr">
        <is>
          <t/>
        </is>
      </c>
      <c r="BF233" s="2" t="inlineStr">
        <is>
          <t>distribuzione di energia elettrica|
distribuzione d'energia elettrica</t>
        </is>
      </c>
      <c r="BG233" s="2" t="inlineStr">
        <is>
          <t>3|
3</t>
        </is>
      </c>
      <c r="BH233" s="2" t="inlineStr">
        <is>
          <t xml:space="preserve">|
</t>
        </is>
      </c>
      <c r="BI233" t="inlineStr">
        <is>
          <t>La distribuzione è il trasporto e la trasformazione di energia elettrica su reti di distribuzione a media e bassa tensione per la consegna ai clienti finali.</t>
        </is>
      </c>
      <c r="BJ233" s="2" t="inlineStr">
        <is>
          <t>elektros energijos skirstymas</t>
        </is>
      </c>
      <c r="BK233" s="2" t="inlineStr">
        <is>
          <t>3</t>
        </is>
      </c>
      <c r="BL233" s="2" t="inlineStr">
        <is>
          <t/>
        </is>
      </c>
      <c r="BM233" t="inlineStr">
        <is>
          <t>elektros energijos persiuntimas skirstomaisiais tinklais, išskyrus tiekimą</t>
        </is>
      </c>
      <c r="BN233" t="inlineStr">
        <is>
          <t/>
        </is>
      </c>
      <c r="BO233" t="inlineStr">
        <is>
          <t/>
        </is>
      </c>
      <c r="BP233" t="inlineStr">
        <is>
          <t/>
        </is>
      </c>
      <c r="BQ233" t="inlineStr">
        <is>
          <t/>
        </is>
      </c>
      <c r="BR233" t="inlineStr">
        <is>
          <t/>
        </is>
      </c>
      <c r="BS233" t="inlineStr">
        <is>
          <t/>
        </is>
      </c>
      <c r="BT233" t="inlineStr">
        <is>
          <t/>
        </is>
      </c>
      <c r="BU233" t="inlineStr">
        <is>
          <t/>
        </is>
      </c>
      <c r="BV233" s="2" t="inlineStr">
        <is>
          <t>distributie van elektrische energie</t>
        </is>
      </c>
      <c r="BW233" s="2" t="inlineStr">
        <is>
          <t>3</t>
        </is>
      </c>
      <c r="BX233" s="2" t="inlineStr">
        <is>
          <t/>
        </is>
      </c>
      <c r="BY233" t="inlineStr">
        <is>
          <t/>
        </is>
      </c>
      <c r="BZ233" t="inlineStr">
        <is>
          <t/>
        </is>
      </c>
      <c r="CA233" t="inlineStr">
        <is>
          <t/>
        </is>
      </c>
      <c r="CB233" t="inlineStr">
        <is>
          <t/>
        </is>
      </c>
      <c r="CC233" t="inlineStr">
        <is>
          <t/>
        </is>
      </c>
      <c r="CD233" s="2" t="inlineStr">
        <is>
          <t>distribuição de energia elétrica</t>
        </is>
      </c>
      <c r="CE233" s="2" t="inlineStr">
        <is>
          <t>3</t>
        </is>
      </c>
      <c r="CF233" s="2" t="inlineStr">
        <is>
          <t/>
        </is>
      </c>
      <c r="CG233" t="inlineStr">
        <is>
          <t>Condução da energia elétrica, através de redes em alta, média e baixa tensão para entrega ao consumidor final.</t>
        </is>
      </c>
      <c r="CH233" s="2" t="inlineStr">
        <is>
          <t>distribuție de energie electrică|
distribuție a energiei electrice|
distribuție</t>
        </is>
      </c>
      <c r="CI233" s="2" t="inlineStr">
        <is>
          <t>3|
3|
3</t>
        </is>
      </c>
      <c r="CJ233" s="2" t="inlineStr">
        <is>
          <t xml:space="preserve">|
|
</t>
        </is>
      </c>
      <c r="CK233" t="inlineStr">
        <is>
          <t>transportul energiei electrice prin rețele de distribuție de înaltă tensiune, medie tensiune și joasă tensiune, cu tensiune de linie nominală de până la 110 kV inclusiv, în vederea livrării acesteia către clienți, fără a include furnizarea</t>
        </is>
      </c>
      <c r="CL233" s="2" t="inlineStr">
        <is>
          <t>distribúcia elektriny|
distribúcia|
distribúcia elektrickej energie</t>
        </is>
      </c>
      <c r="CM233" s="2" t="inlineStr">
        <is>
          <t>3|
3|
3</t>
        </is>
      </c>
      <c r="CN233" s="2" t="inlineStr">
        <is>
          <t xml:space="preserve">|
|
</t>
        </is>
      </c>
      <c r="CO233" t="inlineStr">
        <is>
          <t>preprava elektriny vo vysokonapäťových, strednonapäťových a nízkonapäťových distribučných sústavách s cieľom jej distribuovania odberateľom, nezahŕňa však dodávku</t>
        </is>
      </c>
      <c r="CP233" t="inlineStr">
        <is>
          <t/>
        </is>
      </c>
      <c r="CQ233" t="inlineStr">
        <is>
          <t/>
        </is>
      </c>
      <c r="CR233" t="inlineStr">
        <is>
          <t/>
        </is>
      </c>
      <c r="CS233" t="inlineStr">
        <is>
          <t/>
        </is>
      </c>
      <c r="CT233" s="2" t="inlineStr">
        <is>
          <t>eldistribution|
distribution av elkraft</t>
        </is>
      </c>
      <c r="CU233" s="2" t="inlineStr">
        <is>
          <t>3|
3</t>
        </is>
      </c>
      <c r="CV233" s="2" t="inlineStr">
        <is>
          <t xml:space="preserve">|
</t>
        </is>
      </c>
      <c r="CW233" t="inlineStr">
        <is>
          <t/>
        </is>
      </c>
    </row>
    <row r="234">
      <c r="A234" s="1" t="str">
        <f>HYPERLINK("https://iate.europa.eu/entry/result/2250949/all", "2250949")</f>
        <v>2250949</v>
      </c>
      <c r="B234" t="inlineStr">
        <is>
          <t>ENERGY;SOCIAL QUESTIONS</t>
        </is>
      </c>
      <c r="C234" t="inlineStr">
        <is>
          <t>ENERGY|electrical and nuclear industries|electrical industry;SOCIAL QUESTIONS|construction and town planning|town planning|urban infrastructure|electricity supply</t>
        </is>
      </c>
      <c r="D234" t="inlineStr">
        <is>
          <t>yes</t>
        </is>
      </c>
      <c r="E234" t="inlineStr">
        <is>
          <t/>
        </is>
      </c>
      <c r="F234" s="2" t="inlineStr">
        <is>
          <t>оператор на електропреносна система|
оператор на преносна система</t>
        </is>
      </c>
      <c r="G234" s="2" t="inlineStr">
        <is>
          <t>4|
4</t>
        </is>
      </c>
      <c r="H234" s="2" t="inlineStr">
        <is>
          <t xml:space="preserve">|
</t>
        </is>
      </c>
      <c r="I234" t="inlineStr">
        <is>
          <t>физическо или юридическо лице, което отговаря за експлоатацията на [електро]преносната система, за нейната поддръжка и ако е необходимо — за развитието на [електро]преносната система на дадена територия, а където е приложимо — за взаимовръзките на тази система с други системи, както и за осигуряването в дългосрочен план на способността на системата да покрива разумни искания за пренос на електроенергия</t>
        </is>
      </c>
      <c r="J234" s="2" t="inlineStr">
        <is>
          <t>PPS|
provozovatel přenosové soustavy</t>
        </is>
      </c>
      <c r="K234" s="2" t="inlineStr">
        <is>
          <t>3|
3</t>
        </is>
      </c>
      <c r="L234" s="2" t="inlineStr">
        <is>
          <t xml:space="preserve">|
</t>
        </is>
      </c>
      <c r="M234" t="inlineStr">
        <is>
          <t>fyzická nebo právnická osoba odpovědná za provoz, údržbu a v případě potřeby za rozvoj přenosové soustavy &lt;b&gt;elektřiny&lt;/b&gt; v dané oblasti, a případně za její propojení s jinými soustavami a za zabezpečení dlouhodobé schopnosti soustavy uspokojovat přiměřenou poptávku po přenosu elektřiny</t>
        </is>
      </c>
      <c r="N234" s="2" t="inlineStr">
        <is>
          <t>operatør af eltransmissionssystem|
systemansvarlig|
transmissionssystemoperatør|
TSO|
operatør af transmissionssystem for el</t>
        </is>
      </c>
      <c r="O234" s="2" t="inlineStr">
        <is>
          <t>3|
3|
3|
3|
3</t>
        </is>
      </c>
      <c r="P234" s="2" t="inlineStr">
        <is>
          <t xml:space="preserve">|
|
|
|
</t>
        </is>
      </c>
      <c r="Q234" t="inlineStr">
        <is>
          <t>fysisk eller juridisk person, der er ansvarlig for driften, vedligeholdelsen og om nødvendigt udbygningen af elektricitetstransmissionssystemet i et givet område samt i givet fald dets sammenkoblinger med andre systemer og for at sikre, at systemet på lang sigt kan tilfredsstille en rimelig efterspørgsel efter transmission af elektricitet</t>
        </is>
      </c>
      <c r="R234" s="2" t="inlineStr">
        <is>
          <t>ÜNB|
Übertragungsnetzbetreiber</t>
        </is>
      </c>
      <c r="S234" s="2" t="inlineStr">
        <is>
          <t>3|
3</t>
        </is>
      </c>
      <c r="T234" s="2" t="inlineStr">
        <is>
          <t xml:space="preserve">|
</t>
        </is>
      </c>
      <c r="U234" t="inlineStr">
        <is>
          <t>natürliche oder juristische Person, die verantwortlich ist für den Betrieb, die Wartung sowie erforderlichenfalls den Ausbau des Elektrizitätsübertragungsnetzes in einem bestimmten Gebiet und gegebenenfalls der Verbindungsleitungen zu anderen Netzen sowie für die Sicherstellung der langfristigen Fähigkeit des Netzes, eine angemessene Nachfrage nach Übertragung von Elektrizität zu befriedigen</t>
        </is>
      </c>
      <c r="V234" s="2" t="inlineStr">
        <is>
          <t>διαχειριστής συστήματος μεταφοράς|
ΔΣΜ</t>
        </is>
      </c>
      <c r="W234" s="2" t="inlineStr">
        <is>
          <t>3|
3</t>
        </is>
      </c>
      <c r="X234" s="2" t="inlineStr">
        <is>
          <t xml:space="preserve">|
</t>
        </is>
      </c>
      <c r="Y234" t="inlineStr">
        <is>
          <t>φυσικό ή νομικό πρόσωπο το οποίο είναι υπεύθυνο για τη λειτουργία, την εξασφάλιση της συντήρησης και, στην περίπτωση που αυτό είναι αναγκαίο, την ανάπτυξη του δικτύου μεταφοράς ηλεκτρικής ενέργειας σε μία δεδομένη περιοχή και, κατά περίπτωση, των διασυνδέσεών του με άλλα δίκτυα, και για τη διασφάλιση της μακρόπνοης ικανότητας του δικτύου να ανταποκρίνεται στην εύλογη ζήτηση μεταφοράς ηλεκτρικής ενέργειας</t>
        </is>
      </c>
      <c r="Z234" s="2" t="inlineStr">
        <is>
          <t>electricity transmission system operator|
electricity transmission company|
transmission system operator|
electricity transmission companies|
transmission system operator for electricity|
TSO|
ETSO|
TSOs</t>
        </is>
      </c>
      <c r="AA234" s="2" t="inlineStr">
        <is>
          <t>3|
2|
3|
1|
1|
3|
3|
1</t>
        </is>
      </c>
      <c r="AB234" s="2" t="inlineStr">
        <is>
          <t xml:space="preserve">|
|
preferred|
|
|
|
|
</t>
        </is>
      </c>
      <c r="AC234" t="inlineStr">
        <is>
          <t>natural or legal person responsible for operating, ensuring the maintenance of and, if necessary, developing the [electricity] transmission system in a given area and, where applicable, its interconnections with other systems and for ensuring the long-term ability of the system to meet reasonable demands for the transmission of electricity</t>
        </is>
      </c>
      <c r="AD234" s="2" t="inlineStr">
        <is>
          <t>GRT|
gestor de red de transporte de electricidad|
gestor de red de transporte</t>
        </is>
      </c>
      <c r="AE234" s="2" t="inlineStr">
        <is>
          <t>3|
3|
3</t>
        </is>
      </c>
      <c r="AF234" s="2" t="inlineStr">
        <is>
          <t>|
|
preferred</t>
        </is>
      </c>
      <c r="AG234" t="inlineStr">
        <is>
          <t>Persona física o jurídica responsable de la explotación, el mantenimiento y, en caso necesario, el desarrollo de la red de transporte de electricidad en una zona determinada, así como, en su caso, de sus interconexiones con otras redes, y de garantizar que la red tiene capacidad para asumir, a largo plazo, una demanda razonable de transporte de electricidad</t>
        </is>
      </c>
      <c r="AH234" s="2" t="inlineStr">
        <is>
          <t>põhivõrguettevõtja</t>
        </is>
      </c>
      <c r="AI234" s="2" t="inlineStr">
        <is>
          <t>4</t>
        </is>
      </c>
      <c r="AJ234" s="2" t="inlineStr">
        <is>
          <t/>
        </is>
      </c>
      <c r="AK234" t="inlineStr">
        <is>
          <t>füüsiline või juriidiline isik, kes vastutab põhivõrgu kasutamise, hoolduse ja vajadusel arendamise eest teatud piirkonnas, ja vajaduse korral põhivõrgu sidumise eest teiste võrkudega, ning kes tagab võrgu pikaajalise võime rahuldada mõistlikku nõudlust elektrienergia edastamise järele</t>
        </is>
      </c>
      <c r="AL234" s="2" t="inlineStr">
        <is>
          <t>siirtoverkonhaltija</t>
        </is>
      </c>
      <c r="AM234" s="2" t="inlineStr">
        <is>
          <t>3</t>
        </is>
      </c>
      <c r="AN234" s="2" t="inlineStr">
        <is>
          <t/>
        </is>
      </c>
      <c r="AO234" t="inlineStr">
        <is>
          <t>Luonnollinen henkilö tai oikeushenkilö, joka on vastuussa siirtoverkon käytöstä, ylläpidosta ja tarvittaessa kehittämisestä tietyllä alueella, sen mahdollisista yhteyksistä muihin verkkoihin sekä sen varmistamisesta, että verkko pystyy täyttämään kohtuulliset sähkön siirtovaatimukset pitkällä aikavälillä.</t>
        </is>
      </c>
      <c r="AP234" s="2" t="inlineStr">
        <is>
          <t>gestionnaire de réseau de transport d'électricité|
GRT électricité|
GRT pour l'électricité|
gestionnaire de réseau de transport|
GRT d'électricité</t>
        </is>
      </c>
      <c r="AQ234" s="2" t="inlineStr">
        <is>
          <t>3|
3|
3|
3|
3</t>
        </is>
      </c>
      <c r="AR234" s="2" t="inlineStr">
        <is>
          <t xml:space="preserve">|
|
|
|
</t>
        </is>
      </c>
      <c r="AS234" t="inlineStr">
        <is>
          <t>personne physique ou morale responsable de l'exploitation, de l'entretien et, si nécessaire, du développement du réseau de transport d'électricité dans une zone donnée et, le cas échéant, de ses interconnexions avec d'autres réseaux, et chargée de garantir la capacité à long terme du réseau à satisfaire une demande raisonnable de transport d'électricité</t>
        </is>
      </c>
      <c r="AT234" t="inlineStr">
        <is>
          <t/>
        </is>
      </c>
      <c r="AU234" t="inlineStr">
        <is>
          <t/>
        </is>
      </c>
      <c r="AV234" t="inlineStr">
        <is>
          <t/>
        </is>
      </c>
      <c r="AW234" t="inlineStr">
        <is>
          <t/>
        </is>
      </c>
      <c r="AX234" s="2" t="inlineStr">
        <is>
          <t>operator prijenosnog/transportnog sustava|
TSO|
poduzeće za prijenos električne energije|
operator prijenosnog sustava za električnu energiju</t>
        </is>
      </c>
      <c r="AY234" s="2" t="inlineStr">
        <is>
          <t>3|
3|
3|
3</t>
        </is>
      </c>
      <c r="AZ234" s="2" t="inlineStr">
        <is>
          <t xml:space="preserve">|
|
|
</t>
        </is>
      </c>
      <c r="BA234" t="inlineStr">
        <is>
          <t/>
        </is>
      </c>
      <c r="BB234" s="2" t="inlineStr">
        <is>
          <t>átvitelirendszer-üzemeltető</t>
        </is>
      </c>
      <c r="BC234" s="2" t="inlineStr">
        <is>
          <t>3</t>
        </is>
      </c>
      <c r="BD234" s="2" t="inlineStr">
        <is>
          <t/>
        </is>
      </c>
      <c r="BE234" t="inlineStr">
        <is>
          <t>az a természetes vagy jogi személy, aki, illetve amely felelős egy adott terület átviteli rendszerének üzemeltetéséért, karbantartásáért, valamint szükség esetén annak fejlesztéséért, és adott esetben annak más rendszerekkel való összekapcsolásáért, továbbá azért, hogy a rendszer hosszú távon alkalmas legyen a villamos energia átvitelével kapcsolatos, észszerű igények kielégítésére</t>
        </is>
      </c>
      <c r="BF234" s="2" t="inlineStr">
        <is>
          <t>gestore del sistema di trasmissione|
TSO</t>
        </is>
      </c>
      <c r="BG234" s="2" t="inlineStr">
        <is>
          <t>3|
3</t>
        </is>
      </c>
      <c r="BH234" s="2" t="inlineStr">
        <is>
          <t xml:space="preserve">|
</t>
        </is>
      </c>
      <c r="BI234" t="inlineStr">
        <is>
          <t>qualsiasi persona fisica o giuridica responsabile della gestione, della manutenzione e, se necessario, dello sviluppo del sistema di trasmissione in una data zona e, se del caso, delle relative interconnessioni con altri sistemi, e di assicurare la capacità a lungo termine del sistema di soddisfare richieste ragionevoli di trasmissione di energia elettrica</t>
        </is>
      </c>
      <c r="BJ234" s="2" t="inlineStr">
        <is>
          <t>perdavimo sistemos operatorius|
PSO|
elektros energijos perdavimo sistemos operatorius</t>
        </is>
      </c>
      <c r="BK234" s="2" t="inlineStr">
        <is>
          <t>3|
3|
3</t>
        </is>
      </c>
      <c r="BL234" s="2" t="inlineStr">
        <is>
          <t xml:space="preserve">|
|
</t>
        </is>
      </c>
      <c r="BM234" t="inlineStr">
        <is>
          <t>fizinis ar juridinis asmuo, atsakingas už perdavimo sistemos eksploatavimą ir techninės priežiūros užtikrinimą, o, kai būtina – ir už jos plėtrą konkrečioje vietovėje, bei, tam tikrais atvejais, už jos sujungimą su kitomis sistemomis, bei už tai, kad būtų užtikrintos sistemos ilgalaikės galimybės atsakyti į pagrįstą elektros energijos perdavimo paklausą</t>
        </is>
      </c>
      <c r="BN234" s="2" t="inlineStr">
        <is>
          <t>PSO|
pārvades sistēmas operators|
elektroenerģijas pārvades sistēmas operators</t>
        </is>
      </c>
      <c r="BO234" s="2" t="inlineStr">
        <is>
          <t>3|
3|
2</t>
        </is>
      </c>
      <c r="BP234" s="2" t="inlineStr">
        <is>
          <t xml:space="preserve">|
|
</t>
        </is>
      </c>
      <c r="BQ234" t="inlineStr">
        <is>
          <t>fiziska vai juridiska persona, kas ir atbildīga par pārvades sistēmas darbību, uzturēšanas nodrošināšanu un, attiecīgā gadījumā, attīstību noteiktā teritorijā un – attiecīgā gadījumā – par tās starpsavienošanu ar citām sistēmām un par sistēmas spēju ilgtermiņā atbilst pamatotām elektroenerģijas pārvades prasībām</t>
        </is>
      </c>
      <c r="BR234" s="2" t="inlineStr">
        <is>
          <t>operatur ta' sistema tat-trażmissjoni|
TSO|
operatur ta' sistema tat-trażmissjoni tal-elettriku|
kumpanija tat-trażmissjoni tal-elettriku</t>
        </is>
      </c>
      <c r="BS234" s="2" t="inlineStr">
        <is>
          <t>3|
3|
3|
3</t>
        </is>
      </c>
      <c r="BT234" s="2" t="inlineStr">
        <is>
          <t xml:space="preserve">|
|
|
</t>
        </is>
      </c>
      <c r="BU234" t="inlineStr">
        <is>
          <t>persuna fiżika jew ġuridika li hija responsabbli li tħaddem, li tiżgura l-manutenzjoni ta', u jekk ikun meħtieġ li tiżviluppa, is-sistema tat-trażmissjoni f'żona partikolari u, meta jkun applikabbli, l-interkonnessjonijiet tagħha ma' sistemi oħra, kif ukoll li tiżgura l-kapaċità fit-tul tas-sistema biex tlaħħaq ma' domandi raġonevoli għat-trażmissjoni tal-elettriku</t>
        </is>
      </c>
      <c r="BV234" s="2" t="inlineStr">
        <is>
          <t>TSB|
TNB|
TNB voor elektriciteit|
transmissienetbeheerder|
transmissiesysteembeheerder|
transmissiesysteembeheerder voor elektriciteit|
transmissienetbeheerder voor elektriciteit</t>
        </is>
      </c>
      <c r="BW234" s="2" t="inlineStr">
        <is>
          <t>3|
2|
2|
2|
3|
3|
2</t>
        </is>
      </c>
      <c r="BX234" s="2" t="inlineStr">
        <is>
          <t xml:space="preserve">|
|
|
|
preferred|
|
</t>
        </is>
      </c>
      <c r="BY234" t="inlineStr">
        <is>
          <t>"natuurlijke persoon of rechtspersoon die in een bepaald gebied verantwoordelijk is voor de exploitatie, het onderhoud en, zo nodig, de ontwikkeling van het transmissiesysteem alsook, indien van toepassing, de interconnecties ervan met andere systemen en die ervoor moet zorgen dat het systeem op lange termijn kan voldoen aan een redelijke vraag naar transmissie van elektriciteit"</t>
        </is>
      </c>
      <c r="BZ234" s="2" t="inlineStr">
        <is>
          <t>OSP|
operator systemu przesyłowego elektroenergetycznego|
operator systemu przesyłowego|
operator systemu przesyłowego energii elektrycznej</t>
        </is>
      </c>
      <c r="CA234" s="2" t="inlineStr">
        <is>
          <t>3|
3|
3|
3</t>
        </is>
      </c>
      <c r="CB234" s="2" t="inlineStr">
        <is>
          <t xml:space="preserve">|
admitted|
|
</t>
        </is>
      </c>
      <c r="CC234" t="inlineStr">
        <is>
          <t>osoba fizyczna lub prawna odpowiedzialna za działanie, zapewnianie konserwacji i, jeżeli konieczne, rozwój systemu przesyłowego na danym obszarze, a także, gdzie stosowne, za jego połączenia z innymi systemami, a także za zapewnianie długoterminowej sprawności systemu do spełnienia uzasadnionych wymogów przesyłania energii elektrycznej</t>
        </is>
      </c>
      <c r="CD234" s="2" t="inlineStr">
        <is>
          <t>operador da rede de transporte|
ORT|
operador da rede de transporte de eletricidade</t>
        </is>
      </c>
      <c r="CE234" s="2" t="inlineStr">
        <is>
          <t>3|
3|
3</t>
        </is>
      </c>
      <c r="CF234" s="2" t="inlineStr">
        <is>
          <t xml:space="preserve">|
|
</t>
        </is>
      </c>
      <c r="CG234" t="inlineStr">
        <is>
          <t>&lt;div&gt;Pessoa singular ou coletiva que é responsável pela exploração, pela garantia da manutenção e, se necessário, pelo desenvolvimento da rede de transporte [de eletricidade] numa área específica e, quando aplicável, das suas interligações com outras redes, bem como por assegurar a capacidade a longo prazo da rede para atender pedidos razoáveis de transporte de eletricidade.&lt;/div&gt;</t>
        </is>
      </c>
      <c r="CH234" s="2" t="inlineStr">
        <is>
          <t>operator de sistem de transport|
OST</t>
        </is>
      </c>
      <c r="CI234" s="2" t="inlineStr">
        <is>
          <t>3|
3</t>
        </is>
      </c>
      <c r="CJ234" s="2" t="inlineStr">
        <is>
          <t xml:space="preserve">|
</t>
        </is>
      </c>
      <c r="CK234" t="inlineStr">
        <is>
          <t/>
        </is>
      </c>
      <c r="CL234" s="2" t="inlineStr">
        <is>
          <t>PPS|
prevádzkovateľ prenosovej sústavy</t>
        </is>
      </c>
      <c r="CM234" s="2" t="inlineStr">
        <is>
          <t>3|
3</t>
        </is>
      </c>
      <c r="CN234" s="2" t="inlineStr">
        <is>
          <t xml:space="preserve">|
</t>
        </is>
      </c>
      <c r="CO234" t="inlineStr">
        <is>
          <t>fyzická alebo právnická osoba zodpovedná za prevádzku, zabezpečenie údržby, v prípade potreby rozvoj prenosovej sústavy v danej oblasti a prípadne jej prepojenia s inými sústavami a za zabezpečenie dlhodobej schopnosti sústavy uspokojovať primeraný dopyt po prenose &lt;b&gt;elektrickej energie&lt;/b&gt;</t>
        </is>
      </c>
      <c r="CP234" s="2" t="inlineStr">
        <is>
          <t>operater prenosnega sistema|
operater prenosnega sistema električne energije</t>
        </is>
      </c>
      <c r="CQ234" s="2" t="inlineStr">
        <is>
          <t>3|
3</t>
        </is>
      </c>
      <c r="CR234" s="2" t="inlineStr">
        <is>
          <t xml:space="preserve">|
</t>
        </is>
      </c>
      <c r="CS234" t="inlineStr">
        <is>
          <t>pravna ali fizična oseba, ki je odgovorna za obratovanje prenosnega omrežja, zagotavljanje njegovega vzdrževanja in po potrebi za razvoj le-tega na danem območju, za medsebojne povezave z drugimi omrežji, kjer to ustreza, in za zagotavljanje dolgoročne zmogljivosti omrežja za zadovoljitev razumnih potreb po transportu električne energije</t>
        </is>
      </c>
      <c r="CT234" s="2" t="inlineStr">
        <is>
          <t>systemansvarig för överföringssystemet</t>
        </is>
      </c>
      <c r="CU234" s="2" t="inlineStr">
        <is>
          <t>3</t>
        </is>
      </c>
      <c r="CV234" s="2" t="inlineStr">
        <is>
          <t/>
        </is>
      </c>
      <c r="CW234" t="inlineStr">
        <is>
          <t>fysisk eller juridisk person som ansvarar för drift och underhåll och, vid behov, utbyggnad av överföringssystemet inom ett visst område och, i tillämpliga fall, dess sammanlänkningar till andra system och för att säkerställa att systemet på lång sikt kan uppfylla rimliga krav på överföring av el</t>
        </is>
      </c>
    </row>
    <row r="235">
      <c r="A235" s="1" t="str">
        <f>HYPERLINK("https://iate.europa.eu/entry/result/3531386/all", "3531386")</f>
        <v>3531386</v>
      </c>
      <c r="B235" t="inlineStr">
        <is>
          <t>ENERGY</t>
        </is>
      </c>
      <c r="C235" t="inlineStr">
        <is>
          <t>ENERGY</t>
        </is>
      </c>
      <c r="D235" t="inlineStr">
        <is>
          <t>yes</t>
        </is>
      </c>
      <c r="E235" t="inlineStr">
        <is>
          <t/>
        </is>
      </c>
      <c r="F235" s="2" t="inlineStr">
        <is>
          <t>Регламент относно интегритета и прозрачността на енергийния пазар|
REMIT</t>
        </is>
      </c>
      <c r="G235" s="2" t="inlineStr">
        <is>
          <t>3|
3</t>
        </is>
      </c>
      <c r="H235" s="2" t="inlineStr">
        <is>
          <t xml:space="preserve">|
</t>
        </is>
      </c>
      <c r="I235" t="inlineStr">
        <is>
          <t/>
        </is>
      </c>
      <c r="J235" s="2" t="inlineStr">
        <is>
          <t>REMIT|
nařízení o integritě a transparentnosti velkoobchodního trhu s energií</t>
        </is>
      </c>
      <c r="K235" s="2" t="inlineStr">
        <is>
          <t>3|
3</t>
        </is>
      </c>
      <c r="L235" s="2" t="inlineStr">
        <is>
          <t xml:space="preserve">|
</t>
        </is>
      </c>
      <c r="M235" t="inlineStr">
        <is>
          <t/>
        </is>
      </c>
      <c r="N235" s="2" t="inlineStr">
        <is>
          <t>forordning om integritet og gennemsigtighed på engrosenergimarkederne|
REMIT</t>
        </is>
      </c>
      <c r="O235" s="2" t="inlineStr">
        <is>
          <t>4|
4</t>
        </is>
      </c>
      <c r="P235" s="2" t="inlineStr">
        <is>
          <t xml:space="preserve">|
</t>
        </is>
      </c>
      <c r="Q235" t="inlineStr">
        <is>
          <t/>
        </is>
      </c>
      <c r="R235" s="2" t="inlineStr">
        <is>
          <t>Verordnung über die Integrität und Transparenz des Energiegroßhandelsmarkts|
REMIT-Verordnung|
REMIT</t>
        </is>
      </c>
      <c r="S235" s="2" t="inlineStr">
        <is>
          <t>3|
3|
3</t>
        </is>
      </c>
      <c r="T235" s="2" t="inlineStr">
        <is>
          <t xml:space="preserve">|
|
</t>
        </is>
      </c>
      <c r="U235" t="inlineStr">
        <is>
          <t/>
        </is>
      </c>
      <c r="V235" s="2" t="inlineStr">
        <is>
          <t>Κανονισμός για την ακεραιότητα και τη διαφάνεια στη χονδρική αγορά ενέργειας</t>
        </is>
      </c>
      <c r="W235" s="2" t="inlineStr">
        <is>
          <t>3</t>
        </is>
      </c>
      <c r="X235" s="2" t="inlineStr">
        <is>
          <t/>
        </is>
      </c>
      <c r="Y235" t="inlineStr">
        <is>
          <t/>
        </is>
      </c>
      <c r="Z235" s="2" t="inlineStr">
        <is>
          <t>Regulation on wholesale energy market integrity and transparency|
REMIT</t>
        </is>
      </c>
      <c r="AA235" s="2" t="inlineStr">
        <is>
          <t>3|
3</t>
        </is>
      </c>
      <c r="AB235" s="2" t="inlineStr">
        <is>
          <t xml:space="preserve">|
</t>
        </is>
      </c>
      <c r="AC235" t="inlineStr">
        <is>
          <t>EU Regulation [ &lt;a href="/entry/result/797196/all" id="ENTRY_TO_ENTRY_CONVERTER" target="_blank"&gt;IATE:797196&lt;/a&gt; ] whose objective is 'the provision of a harmonised framework to ensure wholesale energy market transparency and integrity'</t>
        </is>
      </c>
      <c r="AD235" s="2" t="inlineStr">
        <is>
          <t>RITME|
Reglamento sobre la integridad y la transparencia del mercado mayorista de la energía</t>
        </is>
      </c>
      <c r="AE235" s="2" t="inlineStr">
        <is>
          <t>2|
4</t>
        </is>
      </c>
      <c r="AF235" s="2" t="inlineStr">
        <is>
          <t xml:space="preserve">|
</t>
        </is>
      </c>
      <c r="AG235" t="inlineStr">
        <is>
          <t>"El objetivo del Reglamento (...) es crear un marco eficiente y eficaz para garantizar que los mercados europeos de la energía negociada funcionen de forma adecuada, es decir, que sus resultados no se vean falseados por un comportamiento abusivo en el mercado y sean un reflejo fiel de los principios fundamentales del mercado."</t>
        </is>
      </c>
      <c r="AH235" s="2" t="inlineStr">
        <is>
          <t>energia hulgimüügituru terviklikkuse ja läbipaistvuse määrus|
määrus energia hulgimüügituru terviklikkuse ja läbipaistvuse kohta</t>
        </is>
      </c>
      <c r="AI235" s="2" t="inlineStr">
        <is>
          <t>3|
3</t>
        </is>
      </c>
      <c r="AJ235" s="2" t="inlineStr">
        <is>
          <t xml:space="preserve">|
</t>
        </is>
      </c>
      <c r="AK235" t="inlineStr">
        <is>
          <t/>
        </is>
      </c>
      <c r="AL235" s="2" t="inlineStr">
        <is>
          <t>asetus energian tukkumarkkinoiden eheydestä ja tarkasteltavuudesta|
REMIT-asetus</t>
        </is>
      </c>
      <c r="AM235" s="2" t="inlineStr">
        <is>
          <t>3|
3</t>
        </is>
      </c>
      <c r="AN235" s="2" t="inlineStr">
        <is>
          <t xml:space="preserve">|
</t>
        </is>
      </c>
      <c r="AO235" t="inlineStr">
        <is>
          <t/>
        </is>
      </c>
      <c r="AP235" s="2" t="inlineStr">
        <is>
          <t>REMIT|
règlement concernant l'intégrité et la transparence du marché de gros de l'énergie</t>
        </is>
      </c>
      <c r="AQ235" s="2" t="inlineStr">
        <is>
          <t>2|
3</t>
        </is>
      </c>
      <c r="AR235" s="2" t="inlineStr">
        <is>
          <t xml:space="preserve">|
</t>
        </is>
      </c>
      <c r="AS235" t="inlineStr">
        <is>
          <t/>
        </is>
      </c>
      <c r="AT235" s="2" t="inlineStr">
        <is>
          <t>Rialachán maidir le Sláine agus Trédhearcacht an Mhargaidh Fuinnimh</t>
        </is>
      </c>
      <c r="AU235" s="2" t="inlineStr">
        <is>
          <t>3</t>
        </is>
      </c>
      <c r="AV235" s="2" t="inlineStr">
        <is>
          <t/>
        </is>
      </c>
      <c r="AW235" t="inlineStr">
        <is>
          <t/>
        </is>
      </c>
      <c r="AX235" t="inlineStr">
        <is>
          <t/>
        </is>
      </c>
      <c r="AY235" t="inlineStr">
        <is>
          <t/>
        </is>
      </c>
      <c r="AZ235" t="inlineStr">
        <is>
          <t/>
        </is>
      </c>
      <c r="BA235" t="inlineStr">
        <is>
          <t/>
        </is>
      </c>
      <c r="BB235" s="2" t="inlineStr">
        <is>
          <t>Rendelet a nagykereskedelmi energiapiacok integritásáról és átláthatóságáról</t>
        </is>
      </c>
      <c r="BC235" s="2" t="inlineStr">
        <is>
          <t>4</t>
        </is>
      </c>
      <c r="BD235" s="2" t="inlineStr">
        <is>
          <t/>
        </is>
      </c>
      <c r="BE235" t="inlineStr">
        <is>
          <t/>
        </is>
      </c>
      <c r="BF235" s="2" t="inlineStr">
        <is>
          <t>regolamento concernente l’integrità e la trasparenza del mercato dell’energia all'ingrosso|
REMIT</t>
        </is>
      </c>
      <c r="BG235" s="2" t="inlineStr">
        <is>
          <t>3|
2</t>
        </is>
      </c>
      <c r="BH235" s="2" t="inlineStr">
        <is>
          <t xml:space="preserve">|
</t>
        </is>
      </c>
      <c r="BI235" t="inlineStr">
        <is>
          <t/>
        </is>
      </c>
      <c r="BJ235" s="2" t="inlineStr">
        <is>
          <t>Reglamentas dėl didmeninės energijos rinkos vientisumo ir skaidrumo</t>
        </is>
      </c>
      <c r="BK235" s="2" t="inlineStr">
        <is>
          <t>3</t>
        </is>
      </c>
      <c r="BL235" s="2" t="inlineStr">
        <is>
          <t/>
        </is>
      </c>
      <c r="BM235" t="inlineStr">
        <is>
          <t/>
        </is>
      </c>
      <c r="BN235" s="2" t="inlineStr">
        <is>
          <t>&lt;i&gt;REMIT&lt;/i&gt;|
Regula par enerģijas vairumtirgus integritāti un pārredzamību</t>
        </is>
      </c>
      <c r="BO235" s="2" t="inlineStr">
        <is>
          <t>3|
3</t>
        </is>
      </c>
      <c r="BP235" s="2" t="inlineStr">
        <is>
          <t xml:space="preserve">|
</t>
        </is>
      </c>
      <c r="BQ235" t="inlineStr">
        <is>
          <t/>
        </is>
      </c>
      <c r="BR235" s="2" t="inlineStr">
        <is>
          <t>REMIT|
Regolament dwar l-integrità u t-trasparenza tas-swieq tal-enerġija bl-ingrossa</t>
        </is>
      </c>
      <c r="BS235" s="2" t="inlineStr">
        <is>
          <t>3|
3</t>
        </is>
      </c>
      <c r="BT235" s="2" t="inlineStr">
        <is>
          <t xml:space="preserve">|
</t>
        </is>
      </c>
      <c r="BU235" t="inlineStr">
        <is>
          <t/>
        </is>
      </c>
      <c r="BV235" s="2" t="inlineStr">
        <is>
          <t>Remit|
Verordening betreffende de integriteit en transparantie van de groothandelsmarkt voor energie</t>
        </is>
      </c>
      <c r="BW235" s="2" t="inlineStr">
        <is>
          <t>3|
3</t>
        </is>
      </c>
      <c r="BX235" s="2" t="inlineStr">
        <is>
          <t xml:space="preserve">|
</t>
        </is>
      </c>
      <c r="BY235" t="inlineStr">
        <is>
          <t>verordening die erop gericht is een geharmoniseerd kader te scheppen tot waarborging van de transparantie en integriteit van de groothandelsmarkten voor energie</t>
        </is>
      </c>
      <c r="BZ235" s="2" t="inlineStr">
        <is>
          <t>REMIT|
rozporządzenie w sprawie integralności i przejrzystości hurtowego rynku energii</t>
        </is>
      </c>
      <c r="CA235" s="2" t="inlineStr">
        <is>
          <t>3|
3</t>
        </is>
      </c>
      <c r="CB235" s="2" t="inlineStr">
        <is>
          <t xml:space="preserve">|
</t>
        </is>
      </c>
      <c r="CC235" t="inlineStr">
        <is>
          <t/>
        </is>
      </c>
      <c r="CD235" s="2" t="inlineStr">
        <is>
          <t>REMIT|
Regulamento relativo à integridade e à transparência nos mercados grossistas da energia</t>
        </is>
      </c>
      <c r="CE235" s="2" t="inlineStr">
        <is>
          <t>3|
3</t>
        </is>
      </c>
      <c r="CF235" s="2" t="inlineStr">
        <is>
          <t xml:space="preserve">|
</t>
        </is>
      </c>
      <c r="CG235" t="inlineStr">
        <is>
          <t>Regulamento que tem por objectivo criar um quadro eficiente e eficaz que assegure o bom funcionamento dos mercados europeus da energia transaccionada no qual os resultados não sejam distorcidos por comportamentos de mercado abusivos e antes reflictam os princípios fundamentais do mercado. O elemento central desse quadro é a função de monitorização do mercado a nível europeu, a desempenhar pela 
&lt;i&gt;&lt;b&gt;Agência de Cooperação dos Reguladores da Energia&lt;/b&gt;&lt;/i&gt; ( 
&lt;i&gt;&lt;b&gt;ACER&lt;/b&gt;&lt;/i&gt;) [ &lt;a href="/entry/result/2244200/all" id="ENTRY_TO_ENTRY_CONVERTER" target="_blank"&gt;IATE:2244200&lt;/a&gt; ].</t>
        </is>
      </c>
      <c r="CH235" s="2" t="inlineStr">
        <is>
          <t>Regulamentul privind integritatea și transparența pieței angro de energie</t>
        </is>
      </c>
      <c r="CI235" s="2" t="inlineStr">
        <is>
          <t>3</t>
        </is>
      </c>
      <c r="CJ235" s="2" t="inlineStr">
        <is>
          <t/>
        </is>
      </c>
      <c r="CK235" t="inlineStr">
        <is>
          <t/>
        </is>
      </c>
      <c r="CL235" s="2" t="inlineStr">
        <is>
          <t>nariadenie o integrite a transparentnosti veľkoobchodného trhu s energiou|
REMIT</t>
        </is>
      </c>
      <c r="CM235" s="2" t="inlineStr">
        <is>
          <t>3|
3</t>
        </is>
      </c>
      <c r="CN235" s="2" t="inlineStr">
        <is>
          <t xml:space="preserve">|
</t>
        </is>
      </c>
      <c r="CO235" t="inlineStr">
        <is>
          <t/>
        </is>
      </c>
      <c r="CP235" s="2" t="inlineStr">
        <is>
          <t>uredba REMIT|
REMIT|
uredba o celovitosti in preglednosti veleprodajnega energetskega trga</t>
        </is>
      </c>
      <c r="CQ235" s="2" t="inlineStr">
        <is>
          <t>3|
3|
3</t>
        </is>
      </c>
      <c r="CR235" s="2" t="inlineStr">
        <is>
          <t xml:space="preserve">|
|
</t>
        </is>
      </c>
      <c r="CS235" t="inlineStr">
        <is>
          <t/>
        </is>
      </c>
      <c r="CT235" s="2" t="inlineStr">
        <is>
          <t>förordningen om integritet och öppenhet på grossistmarknaderna för energi|
Remit</t>
        </is>
      </c>
      <c r="CU235" s="2" t="inlineStr">
        <is>
          <t>3|
2</t>
        </is>
      </c>
      <c r="CV235" s="2" t="inlineStr">
        <is>
          <t xml:space="preserve">|
</t>
        </is>
      </c>
      <c r="CW235" t="inlineStr">
        <is>
          <t/>
        </is>
      </c>
    </row>
    <row r="236">
      <c r="A236" s="1" t="str">
        <f>HYPERLINK("https://iate.europa.eu/entry/result/3626268/all", "3626268")</f>
        <v>3626268</v>
      </c>
      <c r="B236" t="inlineStr">
        <is>
          <t>ENERGY</t>
        </is>
      </c>
      <c r="C236" t="inlineStr">
        <is>
          <t>ENERGY|oil industry|hydrocarbon|natural gas</t>
        </is>
      </c>
      <c r="D236" t="inlineStr">
        <is>
          <t>yes</t>
        </is>
      </c>
      <c r="E236" t="inlineStr">
        <is>
          <t/>
        </is>
      </c>
      <c r="F236" t="inlineStr">
        <is>
          <t/>
        </is>
      </c>
      <c r="G236" t="inlineStr">
        <is>
          <t/>
        </is>
      </c>
      <c r="H236" t="inlineStr">
        <is>
          <t/>
        </is>
      </c>
      <c r="I236" t="inlineStr">
        <is>
          <t/>
        </is>
      </c>
      <c r="J236" s="2" t="inlineStr">
        <is>
          <t>účastník trhu</t>
        </is>
      </c>
      <c r="K236" s="2" t="inlineStr">
        <is>
          <t>3</t>
        </is>
      </c>
      <c r="L236" s="2" t="inlineStr">
        <is>
          <t/>
        </is>
      </c>
      <c r="M236" t="inlineStr">
        <is>
          <t>fyzická nebo právnická osoba, která nakupuje, prodává nebo vyrábí plyny nebo provozuje skladovací služby, včetně vydávání příkazů k obchodování, na jednom či více trzích s plynem, včetně &lt;a href="https://iate.europa.eu/entry/result/2249691/cs" target="_blank"&gt;vyrovnávacích trhů&lt;/a&gt;</t>
        </is>
      </c>
      <c r="N236" t="inlineStr">
        <is>
          <t/>
        </is>
      </c>
      <c r="O236" t="inlineStr">
        <is>
          <t/>
        </is>
      </c>
      <c r="P236" t="inlineStr">
        <is>
          <t/>
        </is>
      </c>
      <c r="Q236" t="inlineStr">
        <is>
          <t/>
        </is>
      </c>
      <c r="R236" t="inlineStr">
        <is>
          <t/>
        </is>
      </c>
      <c r="S236" t="inlineStr">
        <is>
          <t/>
        </is>
      </c>
      <c r="T236" t="inlineStr">
        <is>
          <t/>
        </is>
      </c>
      <c r="U236" t="inlineStr">
        <is>
          <t/>
        </is>
      </c>
      <c r="V236" t="inlineStr">
        <is>
          <t/>
        </is>
      </c>
      <c r="W236" t="inlineStr">
        <is>
          <t/>
        </is>
      </c>
      <c r="X236" t="inlineStr">
        <is>
          <t/>
        </is>
      </c>
      <c r="Y236" t="inlineStr">
        <is>
          <t/>
        </is>
      </c>
      <c r="Z236" s="2" t="inlineStr">
        <is>
          <t>market participant</t>
        </is>
      </c>
      <c r="AA236" s="2" t="inlineStr">
        <is>
          <t>3</t>
        </is>
      </c>
      <c r="AB236" s="2" t="inlineStr">
        <is>
          <t/>
        </is>
      </c>
      <c r="AC236" t="inlineStr">
        <is>
          <t>natural
or legal person who buys, sells or produces gases or who is an operator of
storage services including through the placing of orders to trade in one or
more gas markets including balancing markets</t>
        </is>
      </c>
      <c r="AD236" s="2" t="inlineStr">
        <is>
          <t>participante en el mercado</t>
        </is>
      </c>
      <c r="AE236" s="2" t="inlineStr">
        <is>
          <t>3</t>
        </is>
      </c>
      <c r="AF236" s="2" t="inlineStr">
        <is>
          <t/>
        </is>
      </c>
      <c r="AG236" t="inlineStr">
        <is>
          <t>Persona física o jurídica que compre, venda o produzca gases, o gestione servicios de almacenamiento, incluso a través de la emisión de órdenes de negociación, en uno o varios mercados del gas, entre ellos los mercados de balance.</t>
        </is>
      </c>
      <c r="AH236" t="inlineStr">
        <is>
          <t/>
        </is>
      </c>
      <c r="AI236" t="inlineStr">
        <is>
          <t/>
        </is>
      </c>
      <c r="AJ236" t="inlineStr">
        <is>
          <t/>
        </is>
      </c>
      <c r="AK236" t="inlineStr">
        <is>
          <t/>
        </is>
      </c>
      <c r="AL236" t="inlineStr">
        <is>
          <t/>
        </is>
      </c>
      <c r="AM236" t="inlineStr">
        <is>
          <t/>
        </is>
      </c>
      <c r="AN236" t="inlineStr">
        <is>
          <t/>
        </is>
      </c>
      <c r="AO236" t="inlineStr">
        <is>
          <t/>
        </is>
      </c>
      <c r="AP236" t="inlineStr">
        <is>
          <t/>
        </is>
      </c>
      <c r="AQ236" t="inlineStr">
        <is>
          <t/>
        </is>
      </c>
      <c r="AR236" t="inlineStr">
        <is>
          <t/>
        </is>
      </c>
      <c r="AS236" t="inlineStr">
        <is>
          <t/>
        </is>
      </c>
      <c r="AT236" s="2" t="inlineStr">
        <is>
          <t>rannpháirtí sa mhargadh|
rannpháirtí margaidh</t>
        </is>
      </c>
      <c r="AU236" s="2" t="inlineStr">
        <is>
          <t>3|
3</t>
        </is>
      </c>
      <c r="AV236" s="2" t="inlineStr">
        <is>
          <t xml:space="preserve">|
</t>
        </is>
      </c>
      <c r="AW236" t="inlineStr">
        <is>
          <t/>
        </is>
      </c>
      <c r="AX236" t="inlineStr">
        <is>
          <t/>
        </is>
      </c>
      <c r="AY236" t="inlineStr">
        <is>
          <t/>
        </is>
      </c>
      <c r="AZ236" t="inlineStr">
        <is>
          <t/>
        </is>
      </c>
      <c r="BA236" t="inlineStr">
        <is>
          <t/>
        </is>
      </c>
      <c r="BB236" t="inlineStr">
        <is>
          <t/>
        </is>
      </c>
      <c r="BC236" t="inlineStr">
        <is>
          <t/>
        </is>
      </c>
      <c r="BD236" t="inlineStr">
        <is>
          <t/>
        </is>
      </c>
      <c r="BE236" t="inlineStr">
        <is>
          <t/>
        </is>
      </c>
      <c r="BF236" t="inlineStr">
        <is>
          <t/>
        </is>
      </c>
      <c r="BG236" t="inlineStr">
        <is>
          <t/>
        </is>
      </c>
      <c r="BH236" t="inlineStr">
        <is>
          <t/>
        </is>
      </c>
      <c r="BI236" t="inlineStr">
        <is>
          <t/>
        </is>
      </c>
      <c r="BJ236" s="2" t="inlineStr">
        <is>
          <t>rinkos dalyvis</t>
        </is>
      </c>
      <c r="BK236" s="2" t="inlineStr">
        <is>
          <t>3</t>
        </is>
      </c>
      <c r="BL236" s="2" t="inlineStr">
        <is>
          <t/>
        </is>
      </c>
      <c r="BM236" t="inlineStr">
        <is>
          <t/>
        </is>
      </c>
      <c r="BN236" t="inlineStr">
        <is>
          <t/>
        </is>
      </c>
      <c r="BO236" t="inlineStr">
        <is>
          <t/>
        </is>
      </c>
      <c r="BP236" t="inlineStr">
        <is>
          <t/>
        </is>
      </c>
      <c r="BQ236" t="inlineStr">
        <is>
          <t/>
        </is>
      </c>
      <c r="BR236" t="inlineStr">
        <is>
          <t/>
        </is>
      </c>
      <c r="BS236" t="inlineStr">
        <is>
          <t/>
        </is>
      </c>
      <c r="BT236" t="inlineStr">
        <is>
          <t/>
        </is>
      </c>
      <c r="BU236" t="inlineStr">
        <is>
          <t/>
        </is>
      </c>
      <c r="BV236" t="inlineStr">
        <is>
          <t/>
        </is>
      </c>
      <c r="BW236" t="inlineStr">
        <is>
          <t/>
        </is>
      </c>
      <c r="BX236" t="inlineStr">
        <is>
          <t/>
        </is>
      </c>
      <c r="BY236" t="inlineStr">
        <is>
          <t/>
        </is>
      </c>
      <c r="BZ236" s="2" t="inlineStr">
        <is>
          <t>uczestnik rynku</t>
        </is>
      </c>
      <c r="CA236" s="2" t="inlineStr">
        <is>
          <t>3</t>
        </is>
      </c>
      <c r="CB236" s="2" t="inlineStr">
        <is>
          <t/>
        </is>
      </c>
      <c r="CC236" t="inlineStr">
        <is>
          <t>osoba fizyczna lub prawna, która kupuje, sprzedaje lub
wytwarza gazy lub jest operatorem usług magazynowania, co obejmuje składanie
zleceń transakcji na jednym lub większej liczbie rynków gazu, w tym na rynkach
bilansujących</t>
        </is>
      </c>
      <c r="CD236" t="inlineStr">
        <is>
          <t/>
        </is>
      </c>
      <c r="CE236" t="inlineStr">
        <is>
          <t/>
        </is>
      </c>
      <c r="CF236" t="inlineStr">
        <is>
          <t/>
        </is>
      </c>
      <c r="CG236" t="inlineStr">
        <is>
          <t/>
        </is>
      </c>
      <c r="CH236" s="2" t="inlineStr">
        <is>
          <t>participant la piață</t>
        </is>
      </c>
      <c r="CI236" s="2" t="inlineStr">
        <is>
          <t>3</t>
        </is>
      </c>
      <c r="CJ236" s="2" t="inlineStr">
        <is>
          <t/>
        </is>
      </c>
      <c r="CK236" t="inlineStr">
        <is>
          <t>persoană fizică sau juridică, care cumpără, vinde sau produce
gaze sau care este un operator de servicii de înmagazinare, inclusiv prin
plasarea de ordine de tranzacționare pe una sau mai multe piețe de gaze,
inclusiv pe piețele de echilibrare</t>
        </is>
      </c>
      <c r="CL236" t="inlineStr">
        <is>
          <t/>
        </is>
      </c>
      <c r="CM236" t="inlineStr">
        <is>
          <t/>
        </is>
      </c>
      <c r="CN236" t="inlineStr">
        <is>
          <t/>
        </is>
      </c>
      <c r="CO236" t="inlineStr">
        <is>
          <t/>
        </is>
      </c>
      <c r="CP236" s="2" t="inlineStr">
        <is>
          <t>tržni udeleženec</t>
        </is>
      </c>
      <c r="CQ236" s="2" t="inlineStr">
        <is>
          <t>3</t>
        </is>
      </c>
      <c r="CR236" s="2" t="inlineStr">
        <is>
          <t/>
        </is>
      </c>
      <c r="CS236" t="inlineStr">
        <is>
          <t>fizična ali pravna oseba, ki kupuje, prodaja ali proizvaja
pline ali ki je operater storitev skladiščenja, vključno z oddajo naročil za trgovanje,
na enem ali več trgov plina, vključno z izravnalnimi trgi</t>
        </is>
      </c>
      <c r="CT236" s="2" t="inlineStr">
        <is>
          <t>marknadsaktör</t>
        </is>
      </c>
      <c r="CU236" s="2" t="inlineStr">
        <is>
          <t>3</t>
        </is>
      </c>
      <c r="CV236" s="2" t="inlineStr">
        <is>
          <t/>
        </is>
      </c>
      <c r="CW236" t="inlineStr">
        <is>
          <t>en fysisk eller juridisk person som köper, säljer eller producerar 
gaser eller som utför lagringstjänster, inbegripet genom att lägga handelsorder på en 
eller flera gasmarknader, däribland balansmarknader</t>
        </is>
      </c>
    </row>
    <row r="237">
      <c r="A237" s="1" t="str">
        <f>HYPERLINK("https://iate.europa.eu/entry/result/913925/all", "913925")</f>
        <v>913925</v>
      </c>
      <c r="B237" t="inlineStr">
        <is>
          <t>ENERGY</t>
        </is>
      </c>
      <c r="C237" t="inlineStr">
        <is>
          <t>ENERGY</t>
        </is>
      </c>
      <c r="D237" t="inlineStr">
        <is>
          <t>yes</t>
        </is>
      </c>
      <c r="E237" t="inlineStr">
        <is>
          <t/>
        </is>
      </c>
      <c r="F237" t="inlineStr">
        <is>
          <t/>
        </is>
      </c>
      <c r="G237" t="inlineStr">
        <is>
          <t/>
        </is>
      </c>
      <c r="H237" t="inlineStr">
        <is>
          <t/>
        </is>
      </c>
      <c r="I237" t="inlineStr">
        <is>
          <t/>
        </is>
      </c>
      <c r="J237" t="inlineStr">
        <is>
          <t/>
        </is>
      </c>
      <c r="K237" t="inlineStr">
        <is>
          <t/>
        </is>
      </c>
      <c r="L237" t="inlineStr">
        <is>
          <t/>
        </is>
      </c>
      <c r="M237" t="inlineStr">
        <is>
          <t/>
        </is>
      </c>
      <c r="N237" s="2" t="inlineStr">
        <is>
          <t>transmissionssystemoperatør|
TSO</t>
        </is>
      </c>
      <c r="O237" s="2" t="inlineStr">
        <is>
          <t>4|
4</t>
        </is>
      </c>
      <c r="P237" s="2" t="inlineStr">
        <is>
          <t xml:space="preserve">|
</t>
        </is>
      </c>
      <c r="Q237" t="inlineStr">
        <is>
          <t/>
        </is>
      </c>
      <c r="R237" s="2" t="inlineStr">
        <is>
          <t>Fernleitungsnetzbetreiber|
Übertragungsnetzbetreiber</t>
        </is>
      </c>
      <c r="S237" s="2" t="inlineStr">
        <is>
          <t>3|
3</t>
        </is>
      </c>
      <c r="T237" s="2" t="inlineStr">
        <is>
          <t xml:space="preserve">|
</t>
        </is>
      </c>
      <c r="U237" t="inlineStr">
        <is>
          <t>natürliche oder juristische Person, die verantwortlich ist für den Betrieb, die Wartung sowie erforderlichenfalls den Ausbau des Übertragungsnetzes (Elektrizität)/ Fernleitungsnetzes (Gas) in einem bestimmten Gebiet und gegebenenfalls der Verbindungsleitungen zu anderen Netzen sowie für die Sicherstellung der langfristigen Fähigkeit des Netzes, eine angemessene Nachfrage nach Übertragung von Elektrizität/ Gas zu befriedigen</t>
        </is>
      </c>
      <c r="V237" s="2" t="inlineStr">
        <is>
          <t>διαχειριστής δικτύου μεταφοράς</t>
        </is>
      </c>
      <c r="W237" s="2" t="inlineStr">
        <is>
          <t>3</t>
        </is>
      </c>
      <c r="X237" s="2" t="inlineStr">
        <is>
          <t/>
        </is>
      </c>
      <c r="Y237" t="inlineStr">
        <is>
          <t>"Διαχειριστής δικτύου μεταφοράς είναι κάθε φυσικό ή νομικό πρόσωπο το οποίο είναι υπεύθυνο για τη λειτουργία, την εξασφάλιση της συντήρησης και, στην περίπτωση που αυτό είναι αναγκαίο, την ανάπτυξη του δικτύου μεταφοράς σε μια δεδομένη περιοχή και, κατά περίπτωση, των διασυνδέσεών του με άλλα δίκτυα, και για την διασφάλιση της μακρόπνοης ικανότητας του δικτύου να ανταποκρίνεται στην εύλογη ζήτηση μεταφοράς ηλεκτρικής ενέργειας."</t>
        </is>
      </c>
      <c r="Z237" s="2" t="inlineStr">
        <is>
          <t>transit system operator|
transmission system operator|
TSO</t>
        </is>
      </c>
      <c r="AA237" s="2" t="inlineStr">
        <is>
          <t>1|
3|
3</t>
        </is>
      </c>
      <c r="AB237" s="2" t="inlineStr">
        <is>
          <t xml:space="preserve">|
|
</t>
        </is>
      </c>
      <c r="AC237" t="inlineStr">
        <is>
          <t>entity responsible for operating, ensuring the maintenance of and developing an energy transmission system in a given area</t>
        </is>
      </c>
      <c r="AD237" s="2" t="inlineStr">
        <is>
          <t>operador de red de transmisión|
ORT|
gestor de red de transporte</t>
        </is>
      </c>
      <c r="AE237" s="2" t="inlineStr">
        <is>
          <t>2|
2|
4</t>
        </is>
      </c>
      <c r="AF237" s="2" t="inlineStr">
        <is>
          <t xml:space="preserve">|
|
</t>
        </is>
      </c>
      <c r="AG237" t="inlineStr">
        <is>
          <t>Toda persona física o jurídica responsable de la explotación, el mantenimiento y, en caso necesario, el desarrollo de la red de transporte en una zona determinada, así como, en su caso, de sus interconexiones con otras redes, y de garantizar que la red tiene capacidad para asumir, a largo plazo, una demanda razonable de transporte de electricidad.</t>
        </is>
      </c>
      <c r="AH237" s="2" t="inlineStr">
        <is>
          <t>ülekandevõrguettevõtja</t>
        </is>
      </c>
      <c r="AI237" s="2" t="inlineStr">
        <is>
          <t>3</t>
        </is>
      </c>
      <c r="AJ237" s="2" t="inlineStr">
        <is>
          <t/>
        </is>
      </c>
      <c r="AK237" t="inlineStr">
        <is>
          <t>vastavalt direktiivis 2009/72/EÜ määratletud põhivõrguettevõtja ( &lt;a href="/entry/result/2250949/all" id="ENTRY_TO_ENTRY_CONVERTER" target="_blank"&gt;IATE:2250949&lt;/a&gt; ) ja direktiivis 2009/73/EÜ määratletud ülekandesüsteemi haldur ( &lt;a href="/entry/result/2250950/all" id="ENTRY_TO_ENTRY_CONVERTER" target="_blank"&gt;IATE:2250950&lt;/a&gt; )</t>
        </is>
      </c>
      <c r="AL237" s="2" t="inlineStr">
        <is>
          <t>siirtoverkko-operaattori|
siirtoverkonhaltija|
kantaverkkoyhtiö</t>
        </is>
      </c>
      <c r="AM237" s="2" t="inlineStr">
        <is>
          <t>2|
3|
2</t>
        </is>
      </c>
      <c r="AN237" s="2" t="inlineStr">
        <is>
          <t xml:space="preserve">|
|
</t>
        </is>
      </c>
      <c r="AO237" t="inlineStr">
        <is>
          <t/>
        </is>
      </c>
      <c r="AP237" s="2" t="inlineStr">
        <is>
          <t>gestionnaire de réseau de transport|
GRT</t>
        </is>
      </c>
      <c r="AQ237" s="2" t="inlineStr">
        <is>
          <t>3|
3</t>
        </is>
      </c>
      <c r="AR237" s="2" t="inlineStr">
        <is>
          <t xml:space="preserve">|
</t>
        </is>
      </c>
      <c r="AS237" t="inlineStr">
        <is>
          <t>entité qui assure l’exploitation, l’entretien et le développement du réseau de haute tension d’électricité et du réseau de transport de gaz naturel dans une zone donnée</t>
        </is>
      </c>
      <c r="AT237" s="2" t="inlineStr">
        <is>
          <t>OCT|
oibreoir córais tarchurtha</t>
        </is>
      </c>
      <c r="AU237" s="2" t="inlineStr">
        <is>
          <t>4|
4</t>
        </is>
      </c>
      <c r="AV237" s="2" t="inlineStr">
        <is>
          <t xml:space="preserve">|
</t>
        </is>
      </c>
      <c r="AW237" t="inlineStr">
        <is>
          <t/>
        </is>
      </c>
      <c r="AX237" t="inlineStr">
        <is>
          <t/>
        </is>
      </c>
      <c r="AY237" t="inlineStr">
        <is>
          <t/>
        </is>
      </c>
      <c r="AZ237" t="inlineStr">
        <is>
          <t/>
        </is>
      </c>
      <c r="BA237" t="inlineStr">
        <is>
          <t/>
        </is>
      </c>
      <c r="BB237" t="inlineStr">
        <is>
          <t/>
        </is>
      </c>
      <c r="BC237" t="inlineStr">
        <is>
          <t/>
        </is>
      </c>
      <c r="BD237" t="inlineStr">
        <is>
          <t/>
        </is>
      </c>
      <c r="BE237" t="inlineStr">
        <is>
          <t/>
        </is>
      </c>
      <c r="BF237" s="2" t="inlineStr">
        <is>
          <t>gestore del sistema di trasporto</t>
        </is>
      </c>
      <c r="BG237" s="2" t="inlineStr">
        <is>
          <t>3</t>
        </is>
      </c>
      <c r="BH237" s="2" t="inlineStr">
        <is>
          <t/>
        </is>
      </c>
      <c r="BI237" t="inlineStr">
        <is>
          <t>qualsiasi persona fisica o giuridica che svolge la funzione di trasporto ed è responsabile della gestione, della manutenzione e, se necessario, dello sviluppo del sistema di trasporto in una data zona ed, eventualmente, delle relative interconnessioni con altri sistemi, e di assicurare la capacità a lungo termine del sistema di soddisfare richieste ragionevoli di trasporto di gas</t>
        </is>
      </c>
      <c r="BJ237" t="inlineStr">
        <is>
          <t/>
        </is>
      </c>
      <c r="BK237" t="inlineStr">
        <is>
          <t/>
        </is>
      </c>
      <c r="BL237" t="inlineStr">
        <is>
          <t/>
        </is>
      </c>
      <c r="BM237" t="inlineStr">
        <is>
          <t/>
        </is>
      </c>
      <c r="BN237" t="inlineStr">
        <is>
          <t/>
        </is>
      </c>
      <c r="BO237" t="inlineStr">
        <is>
          <t/>
        </is>
      </c>
      <c r="BP237" t="inlineStr">
        <is>
          <t/>
        </is>
      </c>
      <c r="BQ237" t="inlineStr">
        <is>
          <t/>
        </is>
      </c>
      <c r="BR237" s="2" t="inlineStr">
        <is>
          <t>operatur tas-sistema ta' trażmissjoni</t>
        </is>
      </c>
      <c r="BS237" s="2" t="inlineStr">
        <is>
          <t>3</t>
        </is>
      </c>
      <c r="BT237" s="2" t="inlineStr">
        <is>
          <t/>
        </is>
      </c>
      <c r="BU237" t="inlineStr">
        <is>
          <t/>
        </is>
      </c>
      <c r="BV237" t="inlineStr">
        <is>
          <t/>
        </is>
      </c>
      <c r="BW237" t="inlineStr">
        <is>
          <t/>
        </is>
      </c>
      <c r="BX237" t="inlineStr">
        <is>
          <t/>
        </is>
      </c>
      <c r="BY237" t="inlineStr">
        <is>
          <t/>
        </is>
      </c>
      <c r="BZ237" t="inlineStr">
        <is>
          <t/>
        </is>
      </c>
      <c r="CA237" t="inlineStr">
        <is>
          <t/>
        </is>
      </c>
      <c r="CB237" t="inlineStr">
        <is>
          <t/>
        </is>
      </c>
      <c r="CC237" t="inlineStr">
        <is>
          <t/>
        </is>
      </c>
      <c r="CD237" s="2" t="inlineStr">
        <is>
          <t>operador da rede de transporte|
ORT</t>
        </is>
      </c>
      <c r="CE237" s="2" t="inlineStr">
        <is>
          <t>3|
3</t>
        </is>
      </c>
      <c r="CF237" s="2" t="inlineStr">
        <is>
          <t xml:space="preserve">|
</t>
        </is>
      </c>
      <c r="CG237" t="inlineStr">
        <is>
          <t>No contexto do mercado interno da electricidade da UE, pessoa singular ou colectiva responsável pela exploração, manutenção e, se for caso disso, desenvolvimento da rede de transporte numa área específica e, quando aplicáqvel, das suas interligações com outras redes, bem como por assegurar a capacidade a longo prazo da rede para atender pedidos razoáveis de transporte de electricidade.</t>
        </is>
      </c>
      <c r="CH237" t="inlineStr">
        <is>
          <t/>
        </is>
      </c>
      <c r="CI237" t="inlineStr">
        <is>
          <t/>
        </is>
      </c>
      <c r="CJ237" t="inlineStr">
        <is>
          <t/>
        </is>
      </c>
      <c r="CK237" t="inlineStr">
        <is>
          <t/>
        </is>
      </c>
      <c r="CL237" t="inlineStr">
        <is>
          <t/>
        </is>
      </c>
      <c r="CM237" t="inlineStr">
        <is>
          <t/>
        </is>
      </c>
      <c r="CN237" t="inlineStr">
        <is>
          <t/>
        </is>
      </c>
      <c r="CO237" t="inlineStr">
        <is>
          <t/>
        </is>
      </c>
      <c r="CP237" t="inlineStr">
        <is>
          <t/>
        </is>
      </c>
      <c r="CQ237" t="inlineStr">
        <is>
          <t/>
        </is>
      </c>
      <c r="CR237" t="inlineStr">
        <is>
          <t/>
        </is>
      </c>
      <c r="CS237" t="inlineStr">
        <is>
          <t/>
        </is>
      </c>
      <c r="CT237" s="2" t="inlineStr">
        <is>
          <t>systemansvarig för överföringssystemet</t>
        </is>
      </c>
      <c r="CU237" s="2" t="inlineStr">
        <is>
          <t>3</t>
        </is>
      </c>
      <c r="CV237" s="2" t="inlineStr">
        <is>
          <t/>
        </is>
      </c>
      <c r="CW237" t="inlineStr">
        <is>
          <t/>
        </is>
      </c>
    </row>
    <row r="238">
      <c r="A238" s="1" t="str">
        <f>HYPERLINK("https://iate.europa.eu/entry/result/3571932/all", "3571932")</f>
        <v>3571932</v>
      </c>
      <c r="B238" t="inlineStr">
        <is>
          <t>ECONOMICS;ENERGY</t>
        </is>
      </c>
      <c r="C238" t="inlineStr">
        <is>
          <t>ECONOMICS|economic structure;ENERGY</t>
        </is>
      </c>
      <c r="D238" t="inlineStr">
        <is>
          <t>yes</t>
        </is>
      </c>
      <c r="E238" t="inlineStr">
        <is>
          <t/>
        </is>
      </c>
      <c r="F238" s="2" t="inlineStr">
        <is>
          <t>структура на пазара на електроенергия</t>
        </is>
      </c>
      <c r="G238" s="2" t="inlineStr">
        <is>
          <t>3</t>
        </is>
      </c>
      <c r="H238" s="2" t="inlineStr">
        <is>
          <t/>
        </is>
      </c>
      <c r="I238" t="inlineStr">
        <is>
          <t>набор от договорености, ръководещи начина, по който участниците на пазара произвеждат, търгуват, доставят и потребяват електроенергия и използват съответната инфраструктура</t>
        </is>
      </c>
      <c r="J238" s="2" t="inlineStr">
        <is>
          <t>uspořádání trhu s elektřinou</t>
        </is>
      </c>
      <c r="K238" s="2" t="inlineStr">
        <is>
          <t>3</t>
        </is>
      </c>
      <c r="L238" s="2" t="inlineStr">
        <is>
          <t/>
        </is>
      </c>
      <c r="M238" t="inlineStr">
        <is>
          <t>opatření, která upravují způsob, jakým tržní subjekty vyrábějí, dodávají a využívají elektřinu, obchodují s ní a využívají její infrastruktury</t>
        </is>
      </c>
      <c r="N238" s="2" t="inlineStr">
        <is>
          <t>udformning af elmarkedet</t>
        </is>
      </c>
      <c r="O238" s="2" t="inlineStr">
        <is>
          <t>3</t>
        </is>
      </c>
      <c r="P238" s="2" t="inlineStr">
        <is>
          <t/>
        </is>
      </c>
      <c r="Q238" t="inlineStr">
        <is>
          <t>sæt af ordninger med spilleregler for, hvorledes markedsaktørerne producerer, leverer og forbruger elektricitet og udnytter elinfrastrukturen</t>
        </is>
      </c>
      <c r="R238" s="2" t="inlineStr">
        <is>
          <t>Gestaltung des Strommarkts</t>
        </is>
      </c>
      <c r="S238" s="2" t="inlineStr">
        <is>
          <t>3</t>
        </is>
      </c>
      <c r="T238" s="2" t="inlineStr">
        <is>
          <t/>
        </is>
      </c>
      <c r="U238" t="inlineStr">
        <is>
          <t>Regelungen, auf deren Grundlage die Marktteilnehmer Strom erzeugen, handeln, liefern und verbrauchen und die Strominfrastruktur nutzen</t>
        </is>
      </c>
      <c r="V238" s="2" t="inlineStr">
        <is>
          <t>σχεδιασμός της αγοράς ηλεκτρικής ενέργειας</t>
        </is>
      </c>
      <c r="W238" s="2" t="inlineStr">
        <is>
          <t>3</t>
        </is>
      </c>
      <c r="X238" s="2" t="inlineStr">
        <is>
          <t/>
        </is>
      </c>
      <c r="Y238" t="inlineStr">
        <is>
          <t>σύνολο των ρυθμίσεων που διέπουν τον τρόπο με το οποίο οι παράγοντες της αγοράς παράγουν, εμπορεύονται, προμηθεύουν και καταναλώνουν ηλεκτρική ενέργεια και χρησιμοποιούν την υποδομή ηλεκτρικής ενέργειας</t>
        </is>
      </c>
      <c r="Z238" s="2" t="inlineStr">
        <is>
          <t>electricity market design</t>
        </is>
      </c>
      <c r="AA238" s="2" t="inlineStr">
        <is>
          <t>3</t>
        </is>
      </c>
      <c r="AB238" s="2" t="inlineStr">
        <is>
          <t/>
        </is>
      </c>
      <c r="AC238" t="inlineStr">
        <is>
          <t>set of arrangements which govern how market actors generate, trade, supply and consume electricity and use the electricity infrastructure</t>
        </is>
      </c>
      <c r="AD238" s="2" t="inlineStr">
        <is>
          <t>configuración del mercado de la electricidad|
organización del mercado de la electricidad</t>
        </is>
      </c>
      <c r="AE238" s="2" t="inlineStr">
        <is>
          <t>3|
3</t>
        </is>
      </c>
      <c r="AF238" s="2" t="inlineStr">
        <is>
          <t xml:space="preserve">|
</t>
        </is>
      </c>
      <c r="AG238" t="inlineStr">
        <is>
          <t>Conjunto de disposiciones que regulan el modo
en que los agentes del mercado generan, comercializan, suministran y consumen
electricidad y utilizan la infraestructura eléctrica.</t>
        </is>
      </c>
      <c r="AH238" s="2" t="inlineStr">
        <is>
          <t>elektrituru korraldus</t>
        </is>
      </c>
      <c r="AI238" s="2" t="inlineStr">
        <is>
          <t>3</t>
        </is>
      </c>
      <c r="AJ238" s="2" t="inlineStr">
        <is>
          <t/>
        </is>
      </c>
      <c r="AK238" t="inlineStr">
        <is>
          <t>reeglid, mille kohaselt turul osalejad elektrit toodavad, tarnivad ja tarbivad, elektriga kauplevad ning elektritaristut kasutavad</t>
        </is>
      </c>
      <c r="AL238" s="2" t="inlineStr">
        <is>
          <t>sähkömarkkinoiden markkinarakenne</t>
        </is>
      </c>
      <c r="AM238" s="2" t="inlineStr">
        <is>
          <t>3</t>
        </is>
      </c>
      <c r="AN238" s="2" t="inlineStr">
        <is>
          <t/>
        </is>
      </c>
      <c r="AO238" t="inlineStr">
        <is>
          <t>järjestelyt, joiden mukaisesti markkinatoimijat tuottavat, ostavat ja myyvät, toimittavat ja kuluttavat sähköä ja käyttävät sähköinfrastruktuuria</t>
        </is>
      </c>
      <c r="AP238" s="2" t="inlineStr">
        <is>
          <t>organisation du marché de l'électricité</t>
        </is>
      </c>
      <c r="AQ238" s="2" t="inlineStr">
        <is>
          <t>3</t>
        </is>
      </c>
      <c r="AR238" s="2" t="inlineStr">
        <is>
          <t/>
        </is>
      </c>
      <c r="AS238" t="inlineStr">
        <is>
          <t>ensemble des modalités qui régissent la manière dont les acteurs du marché produisent, échangent, fournissent et consomment de l'électricité et utilisent les infrastructures électriques</t>
        </is>
      </c>
      <c r="AT238" s="2" t="inlineStr">
        <is>
          <t>dearadh an mhargaidh leictreachais</t>
        </is>
      </c>
      <c r="AU238" s="2" t="inlineStr">
        <is>
          <t>3</t>
        </is>
      </c>
      <c r="AV238" s="2" t="inlineStr">
        <is>
          <t/>
        </is>
      </c>
      <c r="AW238" t="inlineStr">
        <is>
          <t/>
        </is>
      </c>
      <c r="AX238" s="2" t="inlineStr">
        <is>
          <t>model tržišta električne energije</t>
        </is>
      </c>
      <c r="AY238" s="2" t="inlineStr">
        <is>
          <t>3</t>
        </is>
      </c>
      <c r="AZ238" s="2" t="inlineStr">
        <is>
          <t/>
        </is>
      </c>
      <c r="BA238" t="inlineStr">
        <is>
          <t/>
        </is>
      </c>
      <c r="BB238" s="2" t="inlineStr">
        <is>
          <t>a villamosenergia-piac szerkezete|
villamosenergia-piaci szerkezet</t>
        </is>
      </c>
      <c r="BC238" s="2" t="inlineStr">
        <is>
          <t>3|
3</t>
        </is>
      </c>
      <c r="BD238" s="2" t="inlineStr">
        <is>
          <t xml:space="preserve">|
</t>
        </is>
      </c>
      <c r="BE238" t="inlineStr">
        <is>
          <t>azon rendelkezések összessége, amelyek azt szabályozzák, hogy hogyan történik a villamos energia piaci szereplők általi termelése, kereskedelme, ellátása és fogyasztása, valamint a villamosenergia-infrastruktúra használata</t>
        </is>
      </c>
      <c r="BF238" s="2" t="inlineStr">
        <is>
          <t>assetto del mercato dell'energia elettrica</t>
        </is>
      </c>
      <c r="BG238" s="2" t="inlineStr">
        <is>
          <t>3</t>
        </is>
      </c>
      <c r="BH238" s="2" t="inlineStr">
        <is>
          <t/>
        </is>
      </c>
      <c r="BI238" t="inlineStr">
        <is>
          <t>insieme di dinamiche concordate che definiscono il modo in cui gli attori del mercato producono, scambiano, forniscono e consumano energia elettrica e fanno uso delle relative infrastrutture</t>
        </is>
      </c>
      <c r="BJ238" s="2" t="inlineStr">
        <is>
          <t>elektros energijos rinkos modelis|
elektros energijos rinkos struktūra</t>
        </is>
      </c>
      <c r="BK238" s="2" t="inlineStr">
        <is>
          <t>3|
3</t>
        </is>
      </c>
      <c r="BL238" s="2" t="inlineStr">
        <is>
          <t xml:space="preserve">|
</t>
        </is>
      </c>
      <c r="BM238" t="inlineStr">
        <is>
          <t>priemonės, kuriomis reguliuojama, kaip rinkos dalyviai gamina, tiekia, vartoja elektros energiją ir ja prekiauja bei naudoja elektros energijos infrastruktūrą</t>
        </is>
      </c>
      <c r="BN238" s="2" t="inlineStr">
        <is>
          <t>elektroenerģijas tirgus modelis</t>
        </is>
      </c>
      <c r="BO238" s="2" t="inlineStr">
        <is>
          <t>3</t>
        </is>
      </c>
      <c r="BP238" s="2" t="inlineStr">
        <is>
          <t/>
        </is>
      </c>
      <c r="BQ238" t="inlineStr">
        <is>
          <t>kārtība, kādā tirgus dalībnieki ražo, tirgo, piegādā un patērē elektroenerģiju un izmanto elektroenerģijas infrastruktūru</t>
        </is>
      </c>
      <c r="BR238" s="2" t="inlineStr">
        <is>
          <t>disinn tas-suq tal-elettriku|
tfassil tas-suq tal-elettriku</t>
        </is>
      </c>
      <c r="BS238" s="2" t="inlineStr">
        <is>
          <t>3|
3</t>
        </is>
      </c>
      <c r="BT238" s="2" t="inlineStr">
        <is>
          <t xml:space="preserve">|
</t>
        </is>
      </c>
      <c r="BU238" t="inlineStr">
        <is>
          <t>sett ta’ arranġamenti li jirregolaw kif l-atturi tas-suq jiġġeneraw, jikkummerċjalizzaw, ifornu u jikkonsmaw l-elettriku u jużaw l-infrastruttura tal-elettriku</t>
        </is>
      </c>
      <c r="BV238" s="2" t="inlineStr">
        <is>
          <t>opzet van de elektriciteitsmarkt</t>
        </is>
      </c>
      <c r="BW238" s="2" t="inlineStr">
        <is>
          <t>3</t>
        </is>
      </c>
      <c r="BX238" s="2" t="inlineStr">
        <is>
          <t/>
        </is>
      </c>
      <c r="BY238" t="inlineStr">
        <is>
          <t>geheel van voorwaarden dat bepalend is voor hoe de verschillende actoren op de markt elektriciteit produceren, verhandelen, aanbieden en consumeren, en gebruik maken van de infrastructuur</t>
        </is>
      </c>
      <c r="BZ238" s="2" t="inlineStr">
        <is>
          <t>struktura rynku energii elektrycznej</t>
        </is>
      </c>
      <c r="CA238" s="2" t="inlineStr">
        <is>
          <t>3</t>
        </is>
      </c>
      <c r="CB238" s="2" t="inlineStr">
        <is>
          <t/>
        </is>
      </c>
      <c r="CC238" t="inlineStr">
        <is>
          <t>zbiór
 uzgodnień ustalających warunki działalności uczestników rynku wytwarzania,
 handlu, dostaw i konsumpcji energii elektrycznej i korzystania
 z infrastruktury elektroenergetycznej</t>
        </is>
      </c>
      <c r="CD238" s="2" t="inlineStr">
        <is>
          <t>configuração do mercado da eletricidade|
conceção do mercado da eletricidade</t>
        </is>
      </c>
      <c r="CE238" s="2" t="inlineStr">
        <is>
          <t>3|
2</t>
        </is>
      </c>
      <c r="CF238" s="2" t="inlineStr">
        <is>
          <t xml:space="preserve">preferred|
</t>
        </is>
      </c>
      <c r="CG238" t="inlineStr">
        <is>
          <t>Conjunto de mecanismos que determinam a forma como os intervenientes no mercado produzem, comercializam, fornecem e consomem eletricidade e utilizam as respetivas infraestruturas.</t>
        </is>
      </c>
      <c r="CH238" s="2" t="inlineStr">
        <is>
          <t>organizare a pieței energiei electrice</t>
        </is>
      </c>
      <c r="CI238" s="2" t="inlineStr">
        <is>
          <t>3</t>
        </is>
      </c>
      <c r="CJ238" s="2" t="inlineStr">
        <is>
          <t/>
        </is>
      </c>
      <c r="CK238" t="inlineStr">
        <is>
          <t>set de dispoziții care reglementează modul în care actorii de pe piață generează, tranzacționează, furnizează și consumă energia electrică și utilizează infrastructura de energie electrică</t>
        </is>
      </c>
      <c r="CL238" s="2" t="inlineStr">
        <is>
          <t>koncepcia trhu s elektrinou</t>
        </is>
      </c>
      <c r="CM238" s="2" t="inlineStr">
        <is>
          <t>3</t>
        </is>
      </c>
      <c r="CN238" s="2" t="inlineStr">
        <is>
          <t/>
        </is>
      </c>
      <c r="CO238" t="inlineStr">
        <is>
          <t>súbor opatrení, ktorými sa
riadi spôsob, akým účastníci trhu vyrábajú elektrickú energiu, obchodujú
s ňou, dodávajú a spotrebúvajú ju a akým využívajú
elektroenergetickú infraštruktúru</t>
        </is>
      </c>
      <c r="CP238" s="2" t="inlineStr">
        <is>
          <t>zasnova trga z električno energijo</t>
        </is>
      </c>
      <c r="CQ238" s="2" t="inlineStr">
        <is>
          <t>3</t>
        </is>
      </c>
      <c r="CR238" s="2" t="inlineStr">
        <is>
          <t/>
        </is>
      </c>
      <c r="CS238" t="inlineStr">
        <is>
          <t/>
        </is>
      </c>
      <c r="CT238" s="2" t="inlineStr">
        <is>
          <t>utformning av elmarknaden</t>
        </is>
      </c>
      <c r="CU238" s="2" t="inlineStr">
        <is>
          <t>3</t>
        </is>
      </c>
      <c r="CV238" s="2" t="inlineStr">
        <is>
          <t/>
        </is>
      </c>
      <c r="CW238" t="inlineStr">
        <is>
          <t/>
        </is>
      </c>
    </row>
    <row r="239">
      <c r="A239" s="1" t="str">
        <f>HYPERLINK("https://iate.europa.eu/entry/result/3627485/all", "3627485")</f>
        <v>3627485</v>
      </c>
      <c r="B239" t="inlineStr">
        <is>
          <t>ENERGY</t>
        </is>
      </c>
      <c r="C239" t="inlineStr">
        <is>
          <t>ENERGY|electrical and nuclear industries|electrical industry|electrical energy</t>
        </is>
      </c>
      <c r="D239" t="inlineStr">
        <is>
          <t>yes</t>
        </is>
      </c>
      <c r="E239" t="inlineStr">
        <is>
          <t/>
        </is>
      </c>
      <c r="F239" s="2" t="inlineStr">
        <is>
          <t>двупосочен договор за разлика</t>
        </is>
      </c>
      <c r="G239" s="2" t="inlineStr">
        <is>
          <t>3</t>
        </is>
      </c>
      <c r="H239" s="2" t="inlineStr">
        <is>
          <t/>
        </is>
      </c>
      <c r="I239" t="inlineStr">
        <is>
          <t/>
        </is>
      </c>
      <c r="J239" s="2" t="inlineStr">
        <is>
          <t>dvousměrná rozdílová smlouva</t>
        </is>
      </c>
      <c r="K239" s="2" t="inlineStr">
        <is>
          <t>3</t>
        </is>
      </c>
      <c r="L239" s="2" t="inlineStr">
        <is>
          <t/>
        </is>
      </c>
      <c r="M239" t="inlineStr">
        <is>
          <t>suma dvou &lt;a href="https://iate.europa.eu/entry/result/3627486/cs" target="_blank"&gt;jednosměrných rozdílových smluv&lt;/a&gt; skládající se z &lt;a href="https://iate.europa.eu/entry/result/760913/cs" target="_blank"&gt;forwardové smlouvy&lt;/a&gt; na elektrickou energii, podle níž prodávající platí kupujícímu, pokud &lt;a href="https://iate.europa.eu/entry/result/825918/cs" target="_blank"&gt;spotová cena&lt;/a&gt; převýší &lt;a href="https://iate.europa.eu/entry/result/3627483/cs" target="_blank"&gt;cenu realizační&lt;/a&gt;, a kupující platí prodávajícímu, pokud realizační cena převýší cenu spotovou</t>
        </is>
      </c>
      <c r="N239" s="2" t="inlineStr">
        <is>
          <t>tovejsdifferencekontrakt</t>
        </is>
      </c>
      <c r="O239" s="2" t="inlineStr">
        <is>
          <t>3</t>
        </is>
      </c>
      <c r="P239" s="2" t="inlineStr">
        <is>
          <t/>
        </is>
      </c>
      <c r="Q239" t="inlineStr">
        <is>
          <t/>
        </is>
      </c>
      <c r="R239" s="2" t="inlineStr">
        <is>
          <t>zweiseitiger Differenzvertrag</t>
        </is>
      </c>
      <c r="S239" s="2" t="inlineStr">
        <is>
          <t>3</t>
        </is>
      </c>
      <c r="T239" s="2" t="inlineStr">
        <is>
          <t/>
        </is>
      </c>
      <c r="U239" t="inlineStr">
        <is>
          <t/>
        </is>
      </c>
      <c r="V239" s="2" t="inlineStr">
        <is>
          <t>διμερής σύμβαση επί διαφοράς|
αμφίδρομη σύμβαση επί διαφοράς</t>
        </is>
      </c>
      <c r="W239" s="2" t="inlineStr">
        <is>
          <t>3|
3</t>
        </is>
      </c>
      <c r="X239" s="2" t="inlineStr">
        <is>
          <t>|
preferred</t>
        </is>
      </c>
      <c r="Y239" t="inlineStr">
        <is>
          <t>συνδυασμός δύο &lt;a href="https://iate.europa.eu/entry/result/3627486/en-el" target="_blank"&gt;μονόδρομων συμβάσεων επί διαφοράς&lt;/a&gt; που συνίσταται σε προθεσμιακή σύμβαση για την παροχή ηλεκτρικής ενέργειας βάσει της οποίας ο πωλητής αποζημιώνει τον αγοραστή αν η τιμή αναφοράς υπερβεί την τιμή άσκησης και ο αγοραστής αποζημιώνει τον πωλητή αν η τιμή άσκησης υπερβεί την τιμή αναφοράς</t>
        </is>
      </c>
      <c r="Z239" s="2" t="inlineStr">
        <is>
          <t>two-way contract for difference|
two-way CfD|
two-sided contract for difference|
two-sided CfD</t>
        </is>
      </c>
      <c r="AA239" s="2" t="inlineStr">
        <is>
          <t>3|
3|
3|
3</t>
        </is>
      </c>
      <c r="AB239" s="2" t="inlineStr">
        <is>
          <t xml:space="preserve">|
|
|
</t>
        </is>
      </c>
      <c r="AC239" t="inlineStr">
        <is>
          <t>&lt;div&gt;sum of two &lt;a href="https://iate.europa.eu/entry/result/3627486/en" target="_blank"&gt;one-way contracts for difference &lt;/a&gt;for electrical energy under which the seller pays the buyer if the
spot price exceeds the strike price and the buyer pays the seller if the strike
price exceeds the spot price&lt;/div&gt;</t>
        </is>
      </c>
      <c r="AD239" s="2" t="inlineStr">
        <is>
          <t>contrato bidireccional por diferencia</t>
        </is>
      </c>
      <c r="AE239" s="2" t="inlineStr">
        <is>
          <t>3</t>
        </is>
      </c>
      <c r="AF239" s="2" t="inlineStr">
        <is>
          <t/>
        </is>
      </c>
      <c r="AG239" t="inlineStr">
        <is>
          <t>En el mercado eléctrico, &lt;a href="https://iate.europa.eu/entry/result/3627473/es" target="_blank"&gt;contrato por diferencia&lt;/a&gt; que establece que cuando el precio de referencia (precio de mercado) sea superior al precio de ejercicio, el generador pague al comprador la diferencia y que cuando el precio de ejercicio sea superior al precio de mercado, el comprador pague al generador la diferencia.</t>
        </is>
      </c>
      <c r="AH239" s="2" t="inlineStr">
        <is>
          <t>kahesuunaline hinnavaheleping</t>
        </is>
      </c>
      <c r="AI239" s="2" t="inlineStr">
        <is>
          <t>3</t>
        </is>
      </c>
      <c r="AJ239" s="2" t="inlineStr">
        <is>
          <t/>
        </is>
      </c>
      <c r="AK239" t="inlineStr">
        <is>
          <t/>
        </is>
      </c>
      <c r="AL239" s="2" t="inlineStr">
        <is>
          <t>kaksisuuntainen hinnanerosopimus</t>
        </is>
      </c>
      <c r="AM239" s="2" t="inlineStr">
        <is>
          <t>3</t>
        </is>
      </c>
      <c r="AN239" s="2" t="inlineStr">
        <is>
          <t/>
        </is>
      </c>
      <c r="AO239" t="inlineStr">
        <is>
          <t>hinnanerosopimus, jonka perusteella myyjä maksaa ostajalle, jos spot-hinta (markkinahinta) ylittää rajahinnan, ja ostaja maksaa myyjälle, jos rajahinta ylittää spot-hinnan</t>
        </is>
      </c>
      <c r="AP239" s="2" t="inlineStr">
        <is>
          <t>contrat d'écart compensatoire bidirectionnel</t>
        </is>
      </c>
      <c r="AQ239" s="2" t="inlineStr">
        <is>
          <t>3</t>
        </is>
      </c>
      <c r="AR239" s="2" t="inlineStr">
        <is>
          <t/>
        </is>
      </c>
      <c r="AS239" t="inlineStr">
        <is>
          <t/>
        </is>
      </c>
      <c r="AT239" t="inlineStr">
        <is>
          <t/>
        </is>
      </c>
      <c r="AU239" t="inlineStr">
        <is>
          <t/>
        </is>
      </c>
      <c r="AV239" t="inlineStr">
        <is>
          <t/>
        </is>
      </c>
      <c r="AW239" t="inlineStr">
        <is>
          <t/>
        </is>
      </c>
      <c r="AX239" s="2" t="inlineStr">
        <is>
          <t>dvosmjerni ugovor za kompenzaciju razlike</t>
        </is>
      </c>
      <c r="AY239" s="2" t="inlineStr">
        <is>
          <t>3</t>
        </is>
      </c>
      <c r="AZ239" s="2" t="inlineStr">
        <is>
          <t/>
        </is>
      </c>
      <c r="BA239" t="inlineStr">
        <is>
          <t/>
        </is>
      </c>
      <c r="BB239" s="2" t="inlineStr">
        <is>
          <t>kétirányú különbözeti szerződés</t>
        </is>
      </c>
      <c r="BC239" s="2" t="inlineStr">
        <is>
          <t>3</t>
        </is>
      </c>
      <c r="BD239" s="2" t="inlineStr">
        <is>
          <t/>
        </is>
      </c>
      <c r="BE239" t="inlineStr">
        <is>
          <t/>
        </is>
      </c>
      <c r="BF239" s="2" t="inlineStr">
        <is>
          <t>contratto bidirezionale per differenza|
contratto per differenze a due vie</t>
        </is>
      </c>
      <c r="BG239" s="2" t="inlineStr">
        <is>
          <t>3|
3</t>
        </is>
      </c>
      <c r="BH239" s="2" t="inlineStr">
        <is>
          <t xml:space="preserve">|
</t>
        </is>
      </c>
      <c r="BI239" t="inlineStr">
        <is>
          <t>contratto per la
fornitura di energia elettrica in base al quale se il prezzo di mercato è
superiore al prezzo di esercizio il fornitore si impegna a pagare all’acquirente
la differenza, mentre se il prezzo di esercizio è superiore al prezzo di
mercato l’acquirente si impegna a pagare la differenza al fornitore</t>
        </is>
      </c>
      <c r="BJ239" s="2" t="inlineStr">
        <is>
          <t>abipusis sandoris dėl kainų skirtumo</t>
        </is>
      </c>
      <c r="BK239" s="2" t="inlineStr">
        <is>
          <t>3</t>
        </is>
      </c>
      <c r="BL239" s="2" t="inlineStr">
        <is>
          <t/>
        </is>
      </c>
      <c r="BM239" t="inlineStr">
        <is>
          <t/>
        </is>
      </c>
      <c r="BN239" s="2" t="inlineStr">
        <is>
          <t>divvirzienu starpības segšanas līgums|
divvirzienu cenu starpības līgums</t>
        </is>
      </c>
      <c r="BO239" s="2" t="inlineStr">
        <is>
          <t>2|
2</t>
        </is>
      </c>
      <c r="BP239" s="2" t="inlineStr">
        <is>
          <t xml:space="preserve">|
</t>
        </is>
      </c>
      <c r="BQ239" t="inlineStr">
        <is>
          <t>divu tādu vienvirziena elektroenerģijas cenu starpības līgumu summa, saskaņā ar kuriem pārdevējs maksā pircējam tad, ja tūlītējā cena pārsniedz norunas cenu, un pircējs maksā pārdevējam tad, ja norunas cena pārsniedz tūlītējo cenu</t>
        </is>
      </c>
      <c r="BR239" s="2" t="inlineStr">
        <is>
          <t>kuntratt bidirezzjonali għad-differenza</t>
        </is>
      </c>
      <c r="BS239" s="2" t="inlineStr">
        <is>
          <t>3</t>
        </is>
      </c>
      <c r="BT239" s="2" t="inlineStr">
        <is>
          <t/>
        </is>
      </c>
      <c r="BU239" t="inlineStr">
        <is>
          <t>totalità ta' żewġ kuntratti unidirezzjonali għad-differenza li jikkonsistu f'kuntratt 'il quddiem għall-elettriku, fejn il-bejjiegħ iħallas lix-xerrej jekk il-prezz spot jaqbeż il-prezz tal-eżerċitar u x-xerrej iħallas lill-bejjiegħ jekk il-prezz tal-eżerċitar jaqbeż il-prezz spot</t>
        </is>
      </c>
      <c r="BV239" t="inlineStr">
        <is>
          <t/>
        </is>
      </c>
      <c r="BW239" t="inlineStr">
        <is>
          <t/>
        </is>
      </c>
      <c r="BX239" t="inlineStr">
        <is>
          <t/>
        </is>
      </c>
      <c r="BY239" t="inlineStr">
        <is>
          <t/>
        </is>
      </c>
      <c r="BZ239" s="2" t="inlineStr">
        <is>
          <t>dwukierunkowy kontrakt różnicowy</t>
        </is>
      </c>
      <c r="CA239" s="2" t="inlineStr">
        <is>
          <t>3</t>
        </is>
      </c>
      <c r="CB239" s="2" t="inlineStr">
        <is>
          <t/>
        </is>
      </c>
      <c r="CC239" t="inlineStr">
        <is>
          <t/>
        </is>
      </c>
      <c r="CD239" s="2" t="inlineStr">
        <is>
          <t>contrato bilateral para diferenciais</t>
        </is>
      </c>
      <c r="CE239" s="2" t="inlineStr">
        <is>
          <t>3</t>
        </is>
      </c>
      <c r="CF239" s="2" t="inlineStr">
        <is>
          <t/>
        </is>
      </c>
      <c r="CG239" t="inlineStr">
        <is>
          <t/>
        </is>
      </c>
      <c r="CH239" s="2" t="inlineStr">
        <is>
          <t>contract bidirecțional pentru diferență</t>
        </is>
      </c>
      <c r="CI239" s="2" t="inlineStr">
        <is>
          <t>3</t>
        </is>
      </c>
      <c r="CJ239" s="2" t="inlineStr">
        <is>
          <t/>
        </is>
      </c>
      <c r="CK239" t="inlineStr">
        <is>
          <t/>
        </is>
      </c>
      <c r="CL239" s="2" t="inlineStr">
        <is>
          <t>dvojsmerná rozdielová zmluva</t>
        </is>
      </c>
      <c r="CM239" s="2" t="inlineStr">
        <is>
          <t>3</t>
        </is>
      </c>
      <c r="CN239" s="2" t="inlineStr">
        <is>
          <t/>
        </is>
      </c>
      <c r="CO239" t="inlineStr">
        <is>
          <t>súčet dvoch &lt;a href="https://iate.europa.eu/entry/result/3627486/sk" target="_blank"&gt;jednosmerných rozdielových zmlúv&lt;/a&gt; pozostávajúcich z &lt;a href="https://iate.europa.eu/entry/result/760913/sk" target="_blank"&gt;forwardovej zmluvy&lt;/a&gt; na elektrickú energiu, na základe ktorej predávajúci zaplatí kupujúcemu, ak &lt;a href="https://iate.europa.eu/entry/result/825918/sk" target="_blank"&gt;spotová cena&lt;/a&gt; prevyšuje &lt;a href="https://iate.europa.eu/entry/result/3627483/sk" target="_blank"&gt;realizačnú cenu&lt;/a&gt;, a kupujúci zaplatí predávajúcemu, ak realizačná cena presahuje spotovú cenu.</t>
        </is>
      </c>
      <c r="CP239" s="2" t="inlineStr">
        <is>
          <t>dvosmerna pogodba na razliko</t>
        </is>
      </c>
      <c r="CQ239" s="2" t="inlineStr">
        <is>
          <t>3</t>
        </is>
      </c>
      <c r="CR239" s="2" t="inlineStr">
        <is>
          <t/>
        </is>
      </c>
      <c r="CS239" t="inlineStr">
        <is>
          <t>instrument za omejitev prihodkov iz novih naložb v podmejno proizvodnjo električne energije, ki mora biti proizvedena iz obnovljivh virov, in proizvodnjo električne energije brez fosilnih goriv, ki zagotavlja, da upravljavec prejme dodatek iz javnih sredstev, ko so tržne cene nizke, in ga vrne, ko so visoke</t>
        </is>
      </c>
      <c r="CT239" s="2" t="inlineStr">
        <is>
          <t>dubbelriktade differenskontrakt</t>
        </is>
      </c>
      <c r="CU239" s="2" t="inlineStr">
        <is>
          <t>3</t>
        </is>
      </c>
      <c r="CV239" s="2" t="inlineStr">
        <is>
          <t/>
        </is>
      </c>
      <c r="CW239" t="inlineStr">
        <is>
          <t/>
        </is>
      </c>
    </row>
    <row r="240">
      <c r="A240" s="1" t="str">
        <f>HYPERLINK("https://iate.europa.eu/entry/result/870218/all", "870218")</f>
        <v>870218</v>
      </c>
      <c r="B240" t="inlineStr">
        <is>
          <t>ENERGY</t>
        </is>
      </c>
      <c r="C240" t="inlineStr">
        <is>
          <t>ENERGY</t>
        </is>
      </c>
      <c r="D240" t="inlineStr">
        <is>
          <t>yes</t>
        </is>
      </c>
      <c r="E240" t="inlineStr">
        <is>
          <t/>
        </is>
      </c>
      <c r="F240" s="2" t="inlineStr">
        <is>
          <t>комбинирано производство на енергия|
комбинирано производство на топлинна и електрическа енергия|
когенерация</t>
        </is>
      </c>
      <c r="G240" s="2" t="inlineStr">
        <is>
          <t>3|
3|
2</t>
        </is>
      </c>
      <c r="H240" s="2" t="inlineStr">
        <is>
          <t xml:space="preserve">|
|
</t>
        </is>
      </c>
      <c r="I240" t="inlineStr">
        <is>
          <t>използването на топлинен двигател или електростанция за едновременно генериране на електричество и топлина</t>
        </is>
      </c>
      <c r="J240" s="2" t="inlineStr">
        <is>
          <t>kombinovaná výroba elektřiny a tepla|
kombinovaná výroba tepla a elektřiny|
KVET|
kogenerace</t>
        </is>
      </c>
      <c r="K240" s="2" t="inlineStr">
        <is>
          <t>3|
3|
3|
3</t>
        </is>
      </c>
      <c r="L240" s="2" t="inlineStr">
        <is>
          <t xml:space="preserve">|
|
|
</t>
        </is>
      </c>
      <c r="M240" t="inlineStr">
        <is>
          <t>1) současná výroba tepelné energie a elektrické nebo mechanické energie v jednom procesu&lt;br&gt;2) přeměna primární energie na energii elektrickou a užitečné teplo ve společném současně probíhajícím procesu v jednom výrobním zařízení</t>
        </is>
      </c>
      <c r="N240" s="2" t="inlineStr">
        <is>
          <t>kombineret produktion af varme og elektricitet|
kraftvarmeproduktion|
samproduktion af varme og elektricitet|
kombineret varme- og elproduktion</t>
        </is>
      </c>
      <c r="O240" s="2" t="inlineStr">
        <is>
          <t>4|
4|
4|
4</t>
        </is>
      </c>
      <c r="P240" s="2" t="inlineStr">
        <is>
          <t xml:space="preserve">|
|
|
</t>
        </is>
      </c>
      <c r="Q240" t="inlineStr">
        <is>
          <t>samtidig produktion af termisk energi og elektrisk og/eller mekanisk energi i en og samme proces</t>
        </is>
      </c>
      <c r="R240" s="2" t="inlineStr">
        <is>
          <t>Kraft-Wärme-Kopplung|
KWK</t>
        </is>
      </c>
      <c r="S240" s="2" t="inlineStr">
        <is>
          <t>3|
3</t>
        </is>
      </c>
      <c r="T240" s="2" t="inlineStr">
        <is>
          <t xml:space="preserve">|
</t>
        </is>
      </c>
      <c r="U240" t="inlineStr">
        <is>
          <t>die gleichzeitige Umwandlung von eingesetzter Energie in elektrische Energie und in Nutzwärme in einer ortsfesten technischen Anlage</t>
        </is>
      </c>
      <c r="V240" s="2" t="inlineStr">
        <is>
          <t>συμπαραγωγή ηλεκτρισμού και θερμότητας|
ΣΠΗΘ</t>
        </is>
      </c>
      <c r="W240" s="2" t="inlineStr">
        <is>
          <t>3|
3</t>
        </is>
      </c>
      <c r="X240" s="2" t="inlineStr">
        <is>
          <t xml:space="preserve">|
</t>
        </is>
      </c>
      <c r="Y240" t="inlineStr">
        <is>
          <t>"Συμπαραγωγή": η ταυτόχρονη παραγωγή θερμικής και ηλεκτρικής ή/και μηχανικής ενέργειας στο πλαίσιο μιας μόνο διαδικασίας.</t>
        </is>
      </c>
      <c r="Z240" s="2" t="inlineStr">
        <is>
          <t>combined heat and power production|
combined production of heat and electricity|
combined production of heat and power|
cogeneration|
combined heat and power|
cogeneration of heat and electricity|
combined electricity/heat production|
CHP|
combined electricity/heat production|
combined heat and power production</t>
        </is>
      </c>
      <c r="AA240" s="2" t="inlineStr">
        <is>
          <t>1|
1|
3|
3|
3|
3|
3|
3|
1|
3</t>
        </is>
      </c>
      <c r="AB240" s="2" t="inlineStr">
        <is>
          <t xml:space="preserve">|
|
|
|
|
|
|
|
|
</t>
        </is>
      </c>
      <c r="AC240" t="inlineStr">
        <is>
          <t>use of a heat engine or a power station to simultaneously generate both electricity and useful heat&lt;sup&gt;1&lt;/sup&gt;&lt;p&gt;&lt;sup&gt;1&lt;/sup&gt; useful heat [ &lt;a href="/entry/result/933135/all" id="ENTRY_TO_ENTRY_CONVERTER" target="_blank"&gt;IATE:933135&lt;/a&gt; ]&lt;/p&gt;</t>
        </is>
      </c>
      <c r="AD240" s="2" t="inlineStr">
        <is>
          <t>producción combinada de calor y electricidad|
cogeneración|
PCCE</t>
        </is>
      </c>
      <c r="AE240" s="2" t="inlineStr">
        <is>
          <t>3|
3|
3</t>
        </is>
      </c>
      <c r="AF240" s="2" t="inlineStr">
        <is>
          <t xml:space="preserve">|
|
</t>
        </is>
      </c>
      <c r="AG240" t="inlineStr">
        <is>
          <t>1) "La generación simultánea de energía térmica y de energía eléctrica o mecánica en un solo proceso".&lt;p&gt;2) Generación simultánea de energía térmica y energía eléctrica a partir de la energía liberada por combustión. Supone un aprovechamiento más rentable del combustible.&lt;/p&gt;</t>
        </is>
      </c>
      <c r="AH240" s="2" t="inlineStr">
        <is>
          <t>soojus- ja elektrienergia koostootmine|
koostootmine</t>
        </is>
      </c>
      <c r="AI240" s="2" t="inlineStr">
        <is>
          <t>3|
3</t>
        </is>
      </c>
      <c r="AJ240" s="2" t="inlineStr">
        <is>
          <t xml:space="preserve">|
</t>
        </is>
      </c>
      <c r="AK240" t="inlineStr">
        <is>
          <t>soojusenergia ja elektrienergia või mehaanilise energia samaaegne tootmine ühes protsessis</t>
        </is>
      </c>
      <c r="AL240" s="2" t="inlineStr">
        <is>
          <t>sähkön ja lämmön yhteistuotanto|
yhteistuotanto|
lämmön ja sähkön yhteistuotanto</t>
        </is>
      </c>
      <c r="AM240" s="2" t="inlineStr">
        <is>
          <t>4|
3|
3</t>
        </is>
      </c>
      <c r="AN240" s="2" t="inlineStr">
        <is>
          <t xml:space="preserve">|
|
</t>
        </is>
      </c>
      <c r="AO240" t="inlineStr">
        <is>
          <t>"Sähkön ja lämmön yhdistetty tuotantomuoto, jossa sähkö ja lämpö tuotetaan samanaikaisesti samassa prosessissa."</t>
        </is>
      </c>
      <c r="AP240" s="2" t="inlineStr">
        <is>
          <t>production combinée de chaleur et d'électricité|
production combinée chaleur-force|
cogénération</t>
        </is>
      </c>
      <c r="AQ240" s="2" t="inlineStr">
        <is>
          <t>3|
3|
3</t>
        </is>
      </c>
      <c r="AR240" s="2" t="inlineStr">
        <is>
          <t xml:space="preserve">|
|
</t>
        </is>
      </c>
      <c r="AS240" t="inlineStr">
        <is>
          <t>production simultanée d'électricité et de chaleur utile [ &lt;a href="/entry/result/933135/all" id="ENTRY_TO_ENTRY_CONVERTER" target="_blank"&gt;IATE:933135&lt;/a&gt; ]</t>
        </is>
      </c>
      <c r="AT240" s="2" t="inlineStr">
        <is>
          <t>comhghiniúint cumhachta agus teasa</t>
        </is>
      </c>
      <c r="AU240" s="2" t="inlineStr">
        <is>
          <t>3</t>
        </is>
      </c>
      <c r="AV240" s="2" t="inlineStr">
        <is>
          <t/>
        </is>
      </c>
      <c r="AW240" t="inlineStr">
        <is>
          <t/>
        </is>
      </c>
      <c r="AX240" s="2" t="inlineStr">
        <is>
          <t>kogeneracija|
kombinirana proizvodnja toplinske i električne energije</t>
        </is>
      </c>
      <c r="AY240" s="2" t="inlineStr">
        <is>
          <t>3|
3</t>
        </is>
      </c>
      <c r="AZ240" s="2" t="inlineStr">
        <is>
          <t xml:space="preserve">|
</t>
        </is>
      </c>
      <c r="BA240" t="inlineStr">
        <is>
          <t>istodobna proizvodnja toplinske i električne i/ili mehaničke energije u istom postupku</t>
        </is>
      </c>
      <c r="BB240" s="2" t="inlineStr">
        <is>
          <t>kapcsolt energiatermelés|
kogeneráció|
kapcsolt hő- és villamosenergia-termelés</t>
        </is>
      </c>
      <c r="BC240" s="2" t="inlineStr">
        <is>
          <t>3|
3|
3</t>
        </is>
      </c>
      <c r="BD240" s="2" t="inlineStr">
        <is>
          <t xml:space="preserve">|
|
</t>
        </is>
      </c>
      <c r="BE240" t="inlineStr">
        <is>
          <t>egyazon technológiai folyamat felhasználása hasznos hő 
 [ &lt;a href="/entry/result/933135/all" id="ENTRY_TO_ENTRY_CONVERTER" target="_blank"&gt;IATE:933135&lt;/a&gt; 
] és villamos energia termelésére, mely történhet elsődlegesen hőtermelésre létesített, vagy elsődlegesen villamosenergia-termelésre létesített fűtőerőművekben is</t>
        </is>
      </c>
      <c r="BF240" s="2" t="inlineStr">
        <is>
          <t>generazione combinata di calore ed elettricità|
produzione combinata di energia elettrica e calore|
cogenerazione|
PCCE</t>
        </is>
      </c>
      <c r="BG240" s="2" t="inlineStr">
        <is>
          <t>3|
3|
3|
3</t>
        </is>
      </c>
      <c r="BH240" s="2" t="inlineStr">
        <is>
          <t xml:space="preserve">|
|
|
</t>
        </is>
      </c>
      <c r="BI240" t="inlineStr">
        <is>
          <t>produzione contemporanea di energia meccanica (solitamente trasformata in energia elettrica) e di calore</t>
        </is>
      </c>
      <c r="BJ240" s="2" t="inlineStr">
        <is>
          <t>bendra šilumos ir elektros energijos gamyba|
kogeneracija</t>
        </is>
      </c>
      <c r="BK240" s="2" t="inlineStr">
        <is>
          <t>3|
3</t>
        </is>
      </c>
      <c r="BL240" s="2" t="inlineStr">
        <is>
          <t xml:space="preserve">|
</t>
        </is>
      </c>
      <c r="BM240" t="inlineStr">
        <is>
          <t>šilumos ir elektros energijos gamyba bendrame technologiniame cikle</t>
        </is>
      </c>
      <c r="BN240" s="2" t="inlineStr">
        <is>
          <t>kombinēta siltumenerģijas un elektroenerģijas ražošana|
koģenerācija</t>
        </is>
      </c>
      <c r="BO240" s="2" t="inlineStr">
        <is>
          <t>3|
3</t>
        </is>
      </c>
      <c r="BP240" s="2" t="inlineStr">
        <is>
          <t xml:space="preserve">|
</t>
        </is>
      </c>
      <c r="BQ240" t="inlineStr">
        <is>
          <t>tehnoloģisks process, kurā vienlaikus ražo gan elektroenerģiju, gan lietderīgo siltumenerģiju ( &lt;a href="/entry/result/933135/all" id="ENTRY_TO_ENTRY_CONVERTER" target="_blank"&gt;IATE:933135&lt;/a&gt; )</t>
        </is>
      </c>
      <c r="BR240" s="2" t="inlineStr">
        <is>
          <t>produzzjoni ta' elettriku u sħana fl-istess ħin|
sħana u enerġija kkombinati|
koġenerazzjoni|
ġenerazzjoni kkombinata tas-sħana u tal-elettriku|
CHP</t>
        </is>
      </c>
      <c r="BS240" s="2" t="inlineStr">
        <is>
          <t>3|
3|
3|
3|
3</t>
        </is>
      </c>
      <c r="BT240" s="2" t="inlineStr">
        <is>
          <t xml:space="preserve">|
|
|
|
</t>
        </is>
      </c>
      <c r="BU240" t="inlineStr">
        <is>
          <t>l-użu ta' impjant li jipproduċi l-elettriku jew magna li taħdem bis-sħana biex jipproduċu fl-istess ħin kemm elettriku kif ukoll enerġija fil-forma ta' sħana li terġa' tintuża</t>
        </is>
      </c>
      <c r="BV240" s="2" t="inlineStr">
        <is>
          <t>wkk|
warmte-krachtkoppeling</t>
        </is>
      </c>
      <c r="BW240" s="2" t="inlineStr">
        <is>
          <t>3|
3</t>
        </is>
      </c>
      <c r="BX240" s="2" t="inlineStr">
        <is>
          <t xml:space="preserve">|
</t>
        </is>
      </c>
      <c r="BY240" t="inlineStr">
        <is>
          <t>de gecombineerde opwekking in één proces, op basis van een brandstof, van warmte en elektriciteit (of mechanische energie), waarbij de warmte nuttig wordt gebruikt.</t>
        </is>
      </c>
      <c r="BZ240" s="2" t="inlineStr">
        <is>
          <t>CHP|
kogeneracja|
skojarzona gospodarka energetyczna</t>
        </is>
      </c>
      <c r="CA240" s="2" t="inlineStr">
        <is>
          <t>3|
4|
3</t>
        </is>
      </c>
      <c r="CB240" s="2" t="inlineStr">
        <is>
          <t xml:space="preserve">|
|
</t>
        </is>
      </c>
      <c r="CC240" t="inlineStr">
        <is>
          <t>proces technologiczny jednoczesnego wytwarzania energii elektrycznej i użytkowej energii cieplnej w elektrociepłowni. Ze względu na mniejsze zużycie paliwa, zastosowanie kogeneracji daje duże oszczędności ekonomiczne i jest korzystne pod względem ekologicznym - w porównaniu z odrębnym wytwarzaniem ciepła w klasycznej ciepłowni i energii elektrycznej w elektrowni kondensacyjnej.</t>
        </is>
      </c>
      <c r="CD240" s="2" t="inlineStr">
        <is>
          <t>cogeração|
produção combinada calor-eletricidade|
PCCE</t>
        </is>
      </c>
      <c r="CE240" s="2" t="inlineStr">
        <is>
          <t>3|
3|
3</t>
        </is>
      </c>
      <c r="CF240" s="2" t="inlineStr">
        <is>
          <t xml:space="preserve">|
|
</t>
        </is>
      </c>
      <c r="CG240" t="inlineStr">
        <is>
          <t>Produção simultânea, num processo único, de energia térmica e de energia elétrica ou mecânica.</t>
        </is>
      </c>
      <c r="CH240" s="2" t="inlineStr">
        <is>
          <t>producere combinată de energie electrică și energie termică|
cogenerare|
CHP</t>
        </is>
      </c>
      <c r="CI240" s="2" t="inlineStr">
        <is>
          <t>3|
3|
3</t>
        </is>
      </c>
      <c r="CJ240" s="2" t="inlineStr">
        <is>
          <t xml:space="preserve">|
|
</t>
        </is>
      </c>
      <c r="CK240" t="inlineStr">
        <is>
          <t>producerea simultană de energie electrică și termică, în aceeași centrală (utilizând de obicei turbine de gaz cu recuperare de căldură)</t>
        </is>
      </c>
      <c r="CL240" s="2" t="inlineStr">
        <is>
          <t>kogenerácia|
kombinovaná výroba|
KVET|
kombinovaná výroba tepla a elektriny</t>
        </is>
      </c>
      <c r="CM240" s="2" t="inlineStr">
        <is>
          <t>3|
3|
3|
3</t>
        </is>
      </c>
      <c r="CN240" s="2" t="inlineStr">
        <is>
          <t xml:space="preserve">|
|
|
</t>
        </is>
      </c>
      <c r="CO240" t="inlineStr">
        <is>
          <t>súčasne prebiehajúca výroba tepelnej energie a elektrickej a/alebo mechanickej energie v jednom procese</t>
        </is>
      </c>
      <c r="CP240" s="2" t="inlineStr">
        <is>
          <t>soproizvodnja toplote in električne energije</t>
        </is>
      </c>
      <c r="CQ240" s="2" t="inlineStr">
        <is>
          <t>3</t>
        </is>
      </c>
      <c r="CR240" s="2" t="inlineStr">
        <is>
          <t/>
        </is>
      </c>
      <c r="CS240" t="inlineStr">
        <is>
          <t>sočasno pretvarjanje energije iz goriva v toploto in električno energijo</t>
        </is>
      </c>
      <c r="CT240" s="2" t="inlineStr">
        <is>
          <t>kraftvärme</t>
        </is>
      </c>
      <c r="CU240" s="2" t="inlineStr">
        <is>
          <t>3</t>
        </is>
      </c>
      <c r="CV240" s="2" t="inlineStr">
        <is>
          <t/>
        </is>
      </c>
      <c r="CW240" t="inlineStr">
        <is>
          <t>Samtidig framställning i en och samma process av värmeenergi och elenergi eller mekanisk energi.</t>
        </is>
      </c>
    </row>
    <row r="241">
      <c r="A241" s="1" t="str">
        <f>HYPERLINK("https://iate.europa.eu/entry/result/877528/all", "877528")</f>
        <v>877528</v>
      </c>
      <c r="B241" t="inlineStr">
        <is>
          <t>ENVIRONMENT;ENERGY</t>
        </is>
      </c>
      <c r="C241" t="inlineStr">
        <is>
          <t>ENVIRONMENT;ENERGY</t>
        </is>
      </c>
      <c r="D241" t="inlineStr">
        <is>
          <t>yes</t>
        </is>
      </c>
      <c r="E241" t="inlineStr">
        <is>
          <t/>
        </is>
      </c>
      <c r="F241" s="2" t="inlineStr">
        <is>
          <t>сметищен газ</t>
        </is>
      </c>
      <c r="G241" s="2" t="inlineStr">
        <is>
          <t>3</t>
        </is>
      </c>
      <c r="H241" s="2" t="inlineStr">
        <is>
          <t/>
        </is>
      </c>
      <c r="I241" t="inlineStr">
        <is>
          <t>всички газове, които се отделят от депата за отпадъци</t>
        </is>
      </c>
      <c r="J241" s="2" t="inlineStr">
        <is>
          <t>skládkový plyn</t>
        </is>
      </c>
      <c r="K241" s="2" t="inlineStr">
        <is>
          <t>3</t>
        </is>
      </c>
      <c r="L241" s="2" t="inlineStr">
        <is>
          <t/>
        </is>
      </c>
      <c r="M241" t="inlineStr">
        <is>
          <t>plyn, který se vyvíjí z odpadu uloženého ve skládce při biologických rozkladných pochodech, a plyn vyvíjející se abioticky (chemicky) ve skládkách, např. průmyslových odpadů</t>
        </is>
      </c>
      <c r="N241" s="2" t="inlineStr">
        <is>
          <t>deponigas|
lossepladsgas</t>
        </is>
      </c>
      <c r="O241" s="2" t="inlineStr">
        <is>
          <t>4|
4</t>
        </is>
      </c>
      <c r="P241" s="2" t="inlineStr">
        <is>
          <t xml:space="preserve">|
</t>
        </is>
      </c>
      <c r="Q241" t="inlineStr">
        <is>
          <t>"Lossepladsgas er slutproduktet ved nedbrydning af biologisk nedbrydeligt affald på en losseplads. Typisk er der tale om en blanding af 65% metan og 35% kuldioxid plus meget små koncentrationer af en række organiske gasser og dampe."</t>
        </is>
      </c>
      <c r="R241" s="2" t="inlineStr">
        <is>
          <t>Deponiegas</t>
        </is>
      </c>
      <c r="S241" s="2" t="inlineStr">
        <is>
          <t>3</t>
        </is>
      </c>
      <c r="T241" s="2" t="inlineStr">
        <is>
          <t/>
        </is>
      </c>
      <c r="U241" t="inlineStr">
        <is>
          <t>entsteht hauptsächlich durch den bakteriologischen und chemischen Abbau von organischen Inhaltsstoffen des Mülls; Hauptbestandteile sind Methan (CH4) und Kohlendioxid (CO2)</t>
        </is>
      </c>
      <c r="V241" s="2" t="inlineStr">
        <is>
          <t>αέρια χώρου υγειονομικής ταφής</t>
        </is>
      </c>
      <c r="W241" s="2" t="inlineStr">
        <is>
          <t>3</t>
        </is>
      </c>
      <c r="X241" s="2" t="inlineStr">
        <is>
          <t/>
        </is>
      </c>
      <c r="Y241" t="inlineStr">
        <is>
          <t>όλα τα αέρια που παράγονται από τα απόβλητα που αποτίθενται στο χώρο ταφής ( L 182/99, σ. 4)</t>
        </is>
      </c>
      <c r="Z241" s="2" t="inlineStr">
        <is>
          <t>landfill gas|
LFT</t>
        </is>
      </c>
      <c r="AA241" s="2" t="inlineStr">
        <is>
          <t>3|
3</t>
        </is>
      </c>
      <c r="AB241" s="2" t="inlineStr">
        <is>
          <t xml:space="preserve">|
</t>
        </is>
      </c>
      <c r="AC241" t="inlineStr">
        <is>
          <t>Gas that is generated by decomposition of organic material at landfill disposal sites. Landfill gas is approximately 50 percent methane.</t>
        </is>
      </c>
      <c r="AD241" s="2" t="inlineStr">
        <is>
          <t>gas de vertedero</t>
        </is>
      </c>
      <c r="AE241" s="2" t="inlineStr">
        <is>
          <t>3</t>
        </is>
      </c>
      <c r="AF241" s="2" t="inlineStr">
        <is>
          <t/>
        </is>
      </c>
      <c r="AG241" t="inlineStr">
        <is>
          <t>Todo el que se genere a partir de los residuos &lt;a href="/entry/result/800625/all" id="ENTRY_TO_ENTRY_CONVERTER" target="_blank"&gt;IATE:800625&lt;/a&gt; depositados en un vertedero, bien situado en superficie o bien subterráneo.</t>
        </is>
      </c>
      <c r="AH241" s="2" t="inlineStr">
        <is>
          <t>prügilagaas</t>
        </is>
      </c>
      <c r="AI241" s="2" t="inlineStr">
        <is>
          <t>3</t>
        </is>
      </c>
      <c r="AJ241" s="2" t="inlineStr">
        <is>
          <t/>
        </is>
      </c>
      <c r="AK241" t="inlineStr">
        <is>
          <t>igasugune prügilasse ladestatud jäätmetest tekkiv gaas</t>
        </is>
      </c>
      <c r="AL241" s="2" t="inlineStr">
        <is>
          <t>kaatopaikkakaasu</t>
        </is>
      </c>
      <c r="AM241" s="2" t="inlineStr">
        <is>
          <t>3</t>
        </is>
      </c>
      <c r="AN241" s="2" t="inlineStr">
        <is>
          <t/>
        </is>
      </c>
      <c r="AO241" t="inlineStr">
        <is>
          <t>"Kaatopaikoilta talteen otettava biokaasu. Metaanipitoisuus n. 40-55 %. "</t>
        </is>
      </c>
      <c r="AP241" s="2" t="inlineStr">
        <is>
          <t>gaz de décharge</t>
        </is>
      </c>
      <c r="AQ241" s="2" t="inlineStr">
        <is>
          <t>3</t>
        </is>
      </c>
      <c r="AR241" s="2" t="inlineStr">
        <is>
          <t/>
        </is>
      </c>
      <c r="AS241" t="inlineStr">
        <is>
          <t/>
        </is>
      </c>
      <c r="AT241" s="2" t="inlineStr">
        <is>
          <t>gás láithreáin líonta</t>
        </is>
      </c>
      <c r="AU241" s="2" t="inlineStr">
        <is>
          <t>3</t>
        </is>
      </c>
      <c r="AV241" s="2" t="inlineStr">
        <is>
          <t/>
        </is>
      </c>
      <c r="AW241" t="inlineStr">
        <is>
          <t/>
        </is>
      </c>
      <c r="AX241" s="2" t="inlineStr">
        <is>
          <t>odlagališni plin</t>
        </is>
      </c>
      <c r="AY241" s="2" t="inlineStr">
        <is>
          <t>3</t>
        </is>
      </c>
      <c r="AZ241" s="2" t="inlineStr">
        <is>
          <t/>
        </is>
      </c>
      <c r="BA241" t="inlineStr">
        <is>
          <t>odnosi se na sve plinove koje stvara/proizvodi odloženi otpad na odlagalištu</t>
        </is>
      </c>
      <c r="BB241" s="2" t="inlineStr">
        <is>
          <t>depóniagáz|
hulladéklerakó-gáz</t>
        </is>
      </c>
      <c r="BC241" s="2" t="inlineStr">
        <is>
          <t>4|
4</t>
        </is>
      </c>
      <c r="BD241" s="2" t="inlineStr">
        <is>
          <t xml:space="preserve">|
</t>
        </is>
      </c>
      <c r="BE241" t="inlineStr">
        <is>
          <t>Minden olyan gáz, amely a hulladéklerakóban elhelyezett hulladékból fejlődik.</t>
        </is>
      </c>
      <c r="BF241" s="2" t="inlineStr">
        <is>
          <t>gas di discarica</t>
        </is>
      </c>
      <c r="BG241" s="2" t="inlineStr">
        <is>
          <t>3</t>
        </is>
      </c>
      <c r="BH241" s="2" t="inlineStr">
        <is>
          <t/>
        </is>
      </c>
      <c r="BI241" t="inlineStr">
        <is>
          <t>Gas prodotto nelle discariche, principalmente dalla degradazione anaerobica della materia organica.</t>
        </is>
      </c>
      <c r="BJ241" s="2" t="inlineStr">
        <is>
          <t>sąvartynų dujos</t>
        </is>
      </c>
      <c r="BK241" s="2" t="inlineStr">
        <is>
          <t>3</t>
        </is>
      </c>
      <c r="BL241" s="2" t="inlineStr">
        <is>
          <t/>
        </is>
      </c>
      <c r="BM241" t="inlineStr">
        <is>
          <t>dujos, susidarančios skylant organinėms medžiagoms sąvartynuose (apie 50 procentų sąvartynų dujų sudaro metanas)</t>
        </is>
      </c>
      <c r="BN241" s="2" t="inlineStr">
        <is>
          <t>poligonu gāze|
atkritumu poligona gāze|
atkritumu gāze</t>
        </is>
      </c>
      <c r="BO241" s="2" t="inlineStr">
        <is>
          <t>3|
3|
2</t>
        </is>
      </c>
      <c r="BP241" s="2" t="inlineStr">
        <is>
          <t xml:space="preserve">preferred|
|
</t>
        </is>
      </c>
      <c r="BQ241" t="inlineStr">
        <is>
          <t>visas gāzes, kuras radušās apglabāto atkritumu sadalīšanās procesos</t>
        </is>
      </c>
      <c r="BR241" s="2" t="inlineStr">
        <is>
          <t>gass tal-landfill</t>
        </is>
      </c>
      <c r="BS241" s="2" t="inlineStr">
        <is>
          <t>3</t>
        </is>
      </c>
      <c r="BT241" s="2" t="inlineStr">
        <is>
          <t/>
        </is>
      </c>
      <c r="BU241" t="inlineStr">
        <is>
          <t>il-gassijiet kollha ġġenerati mill-iskart mixħut f’landfill</t>
        </is>
      </c>
      <c r="BV241" s="2" t="inlineStr">
        <is>
          <t>stortplaatsgas|
stortgas</t>
        </is>
      </c>
      <c r="BW241" s="2" t="inlineStr">
        <is>
          <t>2|
3</t>
        </is>
      </c>
      <c r="BX241" s="2" t="inlineStr">
        <is>
          <t xml:space="preserve">|
</t>
        </is>
      </c>
      <c r="BY241" t="inlineStr">
        <is>
          <t>"alle gassen die door de gestorte afvalstoffen worden gevormd"</t>
        </is>
      </c>
      <c r="BZ241" s="2" t="inlineStr">
        <is>
          <t>gaz wysypiskowy|
gaz składowiskowy</t>
        </is>
      </c>
      <c r="CA241" s="2" t="inlineStr">
        <is>
          <t>3|
3</t>
        </is>
      </c>
      <c r="CB241" s="2" t="inlineStr">
        <is>
          <t xml:space="preserve">|
</t>
        </is>
      </c>
      <c r="CC241" t="inlineStr">
        <is>
          <t>jeden z rodzajów biogazu, który powstaje w wyniku fermentacji substancji organicznych zgromadzonych na składowiskach śmieci</t>
        </is>
      </c>
      <c r="CD241" s="2" t="inlineStr">
        <is>
          <t>gás de aterro|
gás de aterro sanitário</t>
        </is>
      </c>
      <c r="CE241" s="2" t="inlineStr">
        <is>
          <t>3|
3</t>
        </is>
      </c>
      <c r="CF241" s="2" t="inlineStr">
        <is>
          <t xml:space="preserve">|
</t>
        </is>
      </c>
      <c r="CG241" t="inlineStr">
        <is>
          <t>Gás produzido pelos resíduos em aterro.</t>
        </is>
      </c>
      <c r="CH241" s="2" t="inlineStr">
        <is>
          <t>gaz de depozit|
gaz provenit din depozitele de deșeuri</t>
        </is>
      </c>
      <c r="CI241" s="2" t="inlineStr">
        <is>
          <t>3|
2</t>
        </is>
      </c>
      <c r="CJ241" s="2" t="inlineStr">
        <is>
          <t xml:space="preserve">|
</t>
        </is>
      </c>
      <c r="CK241" t="inlineStr">
        <is>
          <t>amestecul de compuși în stare gazoasă, generat de deșeurile depozitate</t>
        </is>
      </c>
      <c r="CL241" s="2" t="inlineStr">
        <is>
          <t>skládkový plyn</t>
        </is>
      </c>
      <c r="CM241" s="2" t="inlineStr">
        <is>
          <t>3</t>
        </is>
      </c>
      <c r="CN241" s="2" t="inlineStr">
        <is>
          <t/>
        </is>
      </c>
      <c r="CO241" t="inlineStr">
        <is>
          <t>všetok plyn, ktorý sa tvorí z odpadu uloženého na skládke</t>
        </is>
      </c>
      <c r="CP241" s="2" t="inlineStr">
        <is>
          <t>deponijski plin</t>
        </is>
      </c>
      <c r="CQ241" s="2" t="inlineStr">
        <is>
          <t>3</t>
        </is>
      </c>
      <c r="CR241" s="2" t="inlineStr">
        <is>
          <t/>
        </is>
      </c>
      <c r="CS241" t="inlineStr">
        <is>
          <t>Deponijski plin nastaja na odlagališčih odpadkov z anaerobnim razkrajanjem gospodinjskih odpadkov (občinski trdni odpadki). Sestavljen je iz mešanice plinov, je brezbarven in ima značilen, neprijeten vonj zaradi prisotnosti organskih žveplovih spojin.</t>
        </is>
      </c>
      <c r="CT241" s="2" t="inlineStr">
        <is>
          <t>deponigas</t>
        </is>
      </c>
      <c r="CU241" s="2" t="inlineStr">
        <is>
          <t>3</t>
        </is>
      </c>
      <c r="CV241" s="2" t="inlineStr">
        <is>
          <t/>
        </is>
      </c>
      <c r="CW241" t="inlineStr">
        <is>
          <t>"Deponigas (Landfill gas): Biogas som bildas i en deponi."</t>
        </is>
      </c>
    </row>
    <row r="242">
      <c r="A242" s="1" t="str">
        <f>HYPERLINK("https://iate.europa.eu/entry/result/3555267/all", "3555267")</f>
        <v>3555267</v>
      </c>
      <c r="B242" t="inlineStr">
        <is>
          <t>INDUSTRY;PRODUCTION, TECHNOLOGY AND RESEARCH;ENERGY;TRADE</t>
        </is>
      </c>
      <c r="C242" t="inlineStr">
        <is>
          <t>INDUSTRY|electronics and electrical engineering|electrical engineering;PRODUCTION, TECHNOLOGY AND RESEARCH|technology and technical regulations|technical regulations;ENERGY|electrical and nuclear industries|electrical industry;TRADE|distributive trades|distributive trades</t>
        </is>
      </c>
      <c r="D242" t="inlineStr">
        <is>
          <t>yes</t>
        </is>
      </c>
      <c r="E242" t="inlineStr">
        <is>
          <t/>
        </is>
      </c>
      <c r="F242" t="inlineStr">
        <is>
          <t/>
        </is>
      </c>
      <c r="G242" t="inlineStr">
        <is>
          <t/>
        </is>
      </c>
      <c r="H242" t="inlineStr">
        <is>
          <t/>
        </is>
      </c>
      <c r="I242" t="inlineStr">
        <is>
          <t/>
        </is>
      </c>
      <c r="J242" s="2" t="inlineStr">
        <is>
          <t>propojená soustava</t>
        </is>
      </c>
      <c r="K242" s="2" t="inlineStr">
        <is>
          <t>3</t>
        </is>
      </c>
      <c r="L242" s="2" t="inlineStr">
        <is>
          <t/>
        </is>
      </c>
      <c r="M242" t="inlineStr">
        <is>
          <t>několik přenosových a distribučních soustav, které jsou navzájem propojeny prostřednictvím jednoho nebo několika propojovacích vedení</t>
        </is>
      </c>
      <c r="N242" t="inlineStr">
        <is>
          <t/>
        </is>
      </c>
      <c r="O242" t="inlineStr">
        <is>
          <t/>
        </is>
      </c>
      <c r="P242" t="inlineStr">
        <is>
          <t/>
        </is>
      </c>
      <c r="Q242" t="inlineStr">
        <is>
          <t/>
        </is>
      </c>
      <c r="R242" t="inlineStr">
        <is>
          <t/>
        </is>
      </c>
      <c r="S242" t="inlineStr">
        <is>
          <t/>
        </is>
      </c>
      <c r="T242" t="inlineStr">
        <is>
          <t/>
        </is>
      </c>
      <c r="U242" t="inlineStr">
        <is>
          <t/>
        </is>
      </c>
      <c r="V242" t="inlineStr">
        <is>
          <t/>
        </is>
      </c>
      <c r="W242" t="inlineStr">
        <is>
          <t/>
        </is>
      </c>
      <c r="X242" t="inlineStr">
        <is>
          <t/>
        </is>
      </c>
      <c r="Y242" t="inlineStr">
        <is>
          <t/>
        </is>
      </c>
      <c r="Z242" s="2" t="inlineStr">
        <is>
          <t>interconnected system</t>
        </is>
      </c>
      <c r="AA242" s="2" t="inlineStr">
        <is>
          <t>3</t>
        </is>
      </c>
      <c r="AB242" s="2" t="inlineStr">
        <is>
          <t/>
        </is>
      </c>
      <c r="AC242" t="inlineStr">
        <is>
          <t>a number of transmission and distribution systems linked together by means of one or more interconnectors</t>
        </is>
      </c>
      <c r="AD242" s="2" t="inlineStr">
        <is>
          <t>red interconectada</t>
        </is>
      </c>
      <c r="AE242" s="2" t="inlineStr">
        <is>
          <t>3</t>
        </is>
      </c>
      <c r="AF242" s="2" t="inlineStr">
        <is>
          <t/>
        </is>
      </c>
      <c r="AG242" t="inlineStr">
        <is>
          <t>Red constituida por varias redes de transporte y de distribución unidas entre sí mediante una o varias interconexiones.</t>
        </is>
      </c>
      <c r="AH242" t="inlineStr">
        <is>
          <t/>
        </is>
      </c>
      <c r="AI242" t="inlineStr">
        <is>
          <t/>
        </is>
      </c>
      <c r="AJ242" t="inlineStr">
        <is>
          <t/>
        </is>
      </c>
      <c r="AK242" t="inlineStr">
        <is>
          <t/>
        </is>
      </c>
      <c r="AL242" s="2" t="inlineStr">
        <is>
          <t>yhteenliitetty verkko|
yhteiskäyttöjärjestelmä</t>
        </is>
      </c>
      <c r="AM242" s="2" t="inlineStr">
        <is>
          <t>3|
3</t>
        </is>
      </c>
      <c r="AN242" s="2" t="inlineStr">
        <is>
          <t xml:space="preserve">|
</t>
        </is>
      </c>
      <c r="AO242" t="inlineStr">
        <is>
          <t/>
        </is>
      </c>
      <c r="AP242" t="inlineStr">
        <is>
          <t/>
        </is>
      </c>
      <c r="AQ242" t="inlineStr">
        <is>
          <t/>
        </is>
      </c>
      <c r="AR242" t="inlineStr">
        <is>
          <t/>
        </is>
      </c>
      <c r="AS242" t="inlineStr">
        <is>
          <t/>
        </is>
      </c>
      <c r="AT242" s="2" t="inlineStr">
        <is>
          <t>córas idirnasctha</t>
        </is>
      </c>
      <c r="AU242" s="2" t="inlineStr">
        <is>
          <t>3</t>
        </is>
      </c>
      <c r="AV242" s="2" t="inlineStr">
        <is>
          <t/>
        </is>
      </c>
      <c r="AW242" t="inlineStr">
        <is>
          <t/>
        </is>
      </c>
      <c r="AX242" s="2" t="inlineStr">
        <is>
          <t>međusobno povezani sustav</t>
        </is>
      </c>
      <c r="AY242" s="2" t="inlineStr">
        <is>
          <t>3</t>
        </is>
      </c>
      <c r="AZ242" s="2" t="inlineStr">
        <is>
          <t/>
        </is>
      </c>
      <c r="BA242" t="inlineStr">
        <is>
          <t>nekoliko prijenosnih i distribucijskih sustava koji su međusobno povezani posredstvom jednog ili više spojnih vodova</t>
        </is>
      </c>
      <c r="BB242" t="inlineStr">
        <is>
          <t/>
        </is>
      </c>
      <c r="BC242" t="inlineStr">
        <is>
          <t/>
        </is>
      </c>
      <c r="BD242" t="inlineStr">
        <is>
          <t/>
        </is>
      </c>
      <c r="BE242" t="inlineStr">
        <is>
          <t/>
        </is>
      </c>
      <c r="BF242" s="2" t="inlineStr">
        <is>
          <t>sistema interconnesso</t>
        </is>
      </c>
      <c r="BG242" s="2" t="inlineStr">
        <is>
          <t>3</t>
        </is>
      </c>
      <c r="BH242" s="2" t="inlineStr">
        <is>
          <t/>
        </is>
      </c>
      <c r="BI242" t="inlineStr">
        <is>
          <t>complesso di sistemi di trasmissione e di distribuzione collegati mediante uno o più apparecchiature per collegare le reti elettriche</t>
        </is>
      </c>
      <c r="BJ242" s="2" t="inlineStr">
        <is>
          <t>sujungta sistema|
jungtinė sistema</t>
        </is>
      </c>
      <c r="BK242" s="2" t="inlineStr">
        <is>
          <t>3|
3</t>
        </is>
      </c>
      <c r="BL242" s="2" t="inlineStr">
        <is>
          <t>|
preferred</t>
        </is>
      </c>
      <c r="BM242" t="inlineStr">
        <is>
          <t>kelios viena su kita sujungtos sistemos</t>
        </is>
      </c>
      <c r="BN242" s="2" t="inlineStr">
        <is>
          <t>starpsavienota sistēma</t>
        </is>
      </c>
      <c r="BO242" s="2" t="inlineStr">
        <is>
          <t>3</t>
        </is>
      </c>
      <c r="BP242" s="2" t="inlineStr">
        <is>
          <t/>
        </is>
      </c>
      <c r="BQ242" t="inlineStr">
        <is>
          <t>vairākas pārvades un sadales sistēmas, kas savienotas ar vienu vai vairākiem starpsavienojumiem</t>
        </is>
      </c>
      <c r="BR242" s="2" t="inlineStr">
        <is>
          <t>sistema interkonnessa</t>
        </is>
      </c>
      <c r="BS242" s="2" t="inlineStr">
        <is>
          <t>3</t>
        </is>
      </c>
      <c r="BT242" s="2" t="inlineStr">
        <is>
          <t/>
        </is>
      </c>
      <c r="BU242" t="inlineStr">
        <is>
          <t>għadd ta’ sistemi ta’ trażmissjoni u ta’ distribuzzjoni kollegati flimkien permezz ta’ interkonnetturi&lt;sup&gt;1&lt;/sup&gt; &lt;p&gt;&lt;sup&gt;1&lt;/sup&gt;&lt;a href="/entry/result/2243633&lt;&gt;&lt;&gt;&lt;&gt;&lt;&gt;&lt;&gt;&lt;&gt;&lt;&gt;&lt;&gt;&lt;&gt;&lt;&gt;&lt;&gt;&lt;&gt;&lt;&gt;&lt;&gt;&lt;&gt;&lt;&gt;&lt;&gt;&lt;&gt;&lt;&gt;&lt;&gt;&lt;&gt;&lt;&gt;&lt;/all" id="ENTRY_TO_ENTRY_CONVERTER" target="_blank"&gt;IATE:2243633&amp;lt;&amp;gt;&amp;lt;&amp;gt;&amp;lt;&amp;gt;&amp;lt;&amp;gt;&amp;lt;&amp;gt;&amp;lt;&amp;gt;&amp;lt;&amp;gt;&amp;lt;&amp;gt;&amp;lt;&amp;gt;&amp;lt;&amp;gt;&amp;lt;&amp;gt;&amp;lt;&amp;gt;&amp;lt;&amp;gt;&amp;lt;&amp;gt;&amp;lt;&amp;gt;&amp;lt;&amp;gt;&amp;lt;&amp;gt;&amp;lt;&amp;gt;&amp;lt;&amp;gt;&amp;lt;&amp;gt;&amp;lt;&amp;gt;&amp;lt;&amp;gt;&amp;lt;&lt;/a&gt;&amp;gt;&lt;/p&gt;</t>
        </is>
      </c>
      <c r="BV242" s="2" t="inlineStr">
        <is>
          <t>geïnterconnecteerd systeem|
gekoppeld systeem|
koppelnet|
stelsel van systemen</t>
        </is>
      </c>
      <c r="BW242" s="2" t="inlineStr">
        <is>
          <t>3|
3|
3|
3</t>
        </is>
      </c>
      <c r="BX242" s="2" t="inlineStr">
        <is>
          <t xml:space="preserve">|
|
|
</t>
        </is>
      </c>
      <c r="BY242" t="inlineStr">
        <is>
          <t>aantal transmissie- en distributiesystemen die door middel van één of meer interconnectoren met elkaar zijn verbonden</t>
        </is>
      </c>
      <c r="BZ242" s="2" t="inlineStr">
        <is>
          <t>system wzajemnie połączony</t>
        </is>
      </c>
      <c r="CA242" s="2" t="inlineStr">
        <is>
          <t>3</t>
        </is>
      </c>
      <c r="CB242" s="2" t="inlineStr">
        <is>
          <t/>
        </is>
      </c>
      <c r="CC242" t="inlineStr">
        <is>
          <t>kilka systemów przesyłowych i dystrybucyjnych połączonych ze sobą za pomocą jednego lub wielu połączeń wzajemnych</t>
        </is>
      </c>
      <c r="CD242" s="2" t="inlineStr">
        <is>
          <t>rede interligada</t>
        </is>
      </c>
      <c r="CE242" s="2" t="inlineStr">
        <is>
          <t>3</t>
        </is>
      </c>
      <c r="CF242" s="2" t="inlineStr">
        <is>
          <t/>
        </is>
      </c>
      <c r="CG242" t="inlineStr">
        <is>
          <t>Rede constituída por várias redes de transporte e de distribuição ligadas entre si por uma ou mais interligações.</t>
        </is>
      </c>
      <c r="CH242" s="2" t="inlineStr">
        <is>
          <t>sistem interconectat</t>
        </is>
      </c>
      <c r="CI242" s="2" t="inlineStr">
        <is>
          <t>3</t>
        </is>
      </c>
      <c r="CJ242" s="2" t="inlineStr">
        <is>
          <t/>
        </is>
      </c>
      <c r="CK242" t="inlineStr">
        <is>
          <t>sisteme de transport și de distribuție legate între ele prin intermediul uneia sau mai multor interconexiuni</t>
        </is>
      </c>
      <c r="CL242" s="2" t="inlineStr">
        <is>
          <t>prepojená sústava</t>
        </is>
      </c>
      <c r="CM242" s="2" t="inlineStr">
        <is>
          <t>3</t>
        </is>
      </c>
      <c r="CN242" s="2" t="inlineStr">
        <is>
          <t/>
        </is>
      </c>
      <c r="CO242" t="inlineStr">
        <is>
          <t>niekoľko prenosových a distribučných sústav navzájom prepojených prostredníctvom jedného alebo viacerých spojovacích vedení</t>
        </is>
      </c>
      <c r="CP242" s="2" t="inlineStr">
        <is>
          <t>povezani sistem</t>
        </is>
      </c>
      <c r="CQ242" s="2" t="inlineStr">
        <is>
          <t>3</t>
        </is>
      </c>
      <c r="CR242" s="2" t="inlineStr">
        <is>
          <t/>
        </is>
      </c>
      <c r="CS242" t="inlineStr">
        <is>
          <t>določeno število prenosnih in distribucijskih sistemov, ki so povezana z enim ali več povezovalnih daljnovodov</t>
        </is>
      </c>
      <c r="CT242" t="inlineStr">
        <is>
          <t/>
        </is>
      </c>
      <c r="CU242" t="inlineStr">
        <is>
          <t/>
        </is>
      </c>
      <c r="CV242" t="inlineStr">
        <is>
          <t/>
        </is>
      </c>
      <c r="CW242" t="inlineStr">
        <is>
          <t/>
        </is>
      </c>
    </row>
    <row r="243">
      <c r="A243" s="1" t="str">
        <f>HYPERLINK("https://iate.europa.eu/entry/result/2250950/all", "2250950")</f>
        <v>2250950</v>
      </c>
      <c r="B243" t="inlineStr">
        <is>
          <t>ENERGY;TRANSPORT</t>
        </is>
      </c>
      <c r="C243" t="inlineStr">
        <is>
          <t>ENERGY|oil industry|hydrocarbon|natural gas;TRANSPORT|organisation of transport|mode of transport|pipeline transport|gas pipeline</t>
        </is>
      </c>
      <c r="D243" t="inlineStr">
        <is>
          <t>yes</t>
        </is>
      </c>
      <c r="E243" t="inlineStr">
        <is>
          <t/>
        </is>
      </c>
      <c r="F243" s="2" t="inlineStr">
        <is>
          <t>оператор на газопреносна система</t>
        </is>
      </c>
      <c r="G243" s="2" t="inlineStr">
        <is>
          <t>4</t>
        </is>
      </c>
      <c r="H243" s="2" t="inlineStr">
        <is>
          <t/>
        </is>
      </c>
      <c r="I243" t="inlineStr">
        <is>
          <t>физическо или юридическо лице, което извършва дейността по пренос и отговаря за експлоатацията, осигурява поддръжката и при необходимост развива газопреносната система в даден район, и, където е приложимо, взаимовръзките с другите системи, осигурява дългосрочната способност на системата да посреща разумните искания за пренос на газ</t>
        </is>
      </c>
      <c r="J243" s="2" t="inlineStr">
        <is>
          <t>provozovatel přepravní soustavy|
PPS</t>
        </is>
      </c>
      <c r="K243" s="2" t="inlineStr">
        <is>
          <t>3|
3</t>
        </is>
      </c>
      <c r="L243" s="2" t="inlineStr">
        <is>
          <t xml:space="preserve">|
</t>
        </is>
      </c>
      <c r="M243" t="inlineStr">
        <is>
          <t>fyzická nebo právnická osoba, která provádí přepravu a odpovídá za provoz, údržbu a v případě potřeby za rozvoj přepravní soustavy &lt;b&gt;zemního plynu&lt;/b&gt; v dané oblasti, a případně za její propojení s jinými soustavami a za zabezpečení dlouhodobé schopnosti soustavy uspokojovat přiměřenou poptávku po přepravě plynu</t>
        </is>
      </c>
      <c r="N243" s="2" t="inlineStr">
        <is>
          <t>operatør af gastransmissionssystem|
TSO|
transmissionssystemoperatør|
operatør af transmissionssystem for gas</t>
        </is>
      </c>
      <c r="O243" s="2" t="inlineStr">
        <is>
          <t>3|
3|
3|
3</t>
        </is>
      </c>
      <c r="P243" s="2" t="inlineStr">
        <is>
          <t xml:space="preserve">|
|
|
</t>
        </is>
      </c>
      <c r="Q243" t="inlineStr">
        <is>
          <t>fysisk eller juridisk person, der varetager transmissionsfunktionen af naturgas og er ansvarlig for driften, vedligeholdelsen og om nødvendigt udbygningen af naturgastransmissionssystemet i et givet område samt i givet fald dets sammenkoblinger med andre systemer, og for at sikre, at systemet på lang sigt kan tilfredsstille en rimelig efterspørgsel efter transmission af naturgas</t>
        </is>
      </c>
      <c r="R243" s="2" t="inlineStr">
        <is>
          <t>Fernleitungsnetzbetreiber</t>
        </is>
      </c>
      <c r="S243" s="2" t="inlineStr">
        <is>
          <t>3</t>
        </is>
      </c>
      <c r="T243" s="2" t="inlineStr">
        <is>
          <t/>
        </is>
      </c>
      <c r="U243" t="inlineStr">
        <is>
          <t>natürliche oder juristische Person, die die Funktion der Fernleitung wahrnimmt und verantwortlich ist für den Betrieb, die Wartung sowie erforderlichenfalls den Ausbau des Fernleitungsnetzes in einem bestimmten Gebiet und gegebenenfalls der Verbindungsleitungen zu anderen Netzen sowie für die Sicherstellung der langfristigen Fähigkeit des Netzes, eine angemessene Nachfrage nach Transport von Gas zu befriedigen</t>
        </is>
      </c>
      <c r="V243" s="2" t="inlineStr">
        <is>
          <t>διαχειριστής συστήματος μεταφοράς</t>
        </is>
      </c>
      <c r="W243" s="2" t="inlineStr">
        <is>
          <t>3</t>
        </is>
      </c>
      <c r="X243" s="2" t="inlineStr">
        <is>
          <t/>
        </is>
      </c>
      <c r="Y243" t="inlineStr">
        <is>
          <t>κάθε φυσικό ή νομικό πρόσωπο το οποίο διεκπεραιώνει το έργο της μεταφοράς και είναι υπεύθυνο για τη λειτουργία, τη συντήρηση και, αν χρειάζεται, την ανάπτυξη του συστήματος μεταφοράς σε μία δεδομένη περιοχή και, κατά περίπτωση, των διασυνδέσεών του με άλλα συστήματα, και για τη διασφάλιση της μακροπρόθεσμης ικανότητας του συστήματος να ανταποκρίνεται στην εύλογη ζήτηση μεταφοράς φυσικού αερίου</t>
        </is>
      </c>
      <c r="Z243" s="2" t="inlineStr">
        <is>
          <t>gas transmission company|
TSO|
transmission system operator|
transmission system operator for gas|
TSOs|
gas transmission system operator</t>
        </is>
      </c>
      <c r="AA243" s="2" t="inlineStr">
        <is>
          <t>3|
3|
3|
1|
1|
3</t>
        </is>
      </c>
      <c r="AB243" s="2" t="inlineStr">
        <is>
          <t xml:space="preserve">|
|
preferred|
|
|
</t>
        </is>
      </c>
      <c r="AC243" t="inlineStr">
        <is>
          <t>natural or legal person who carries out the function of natural gas transmission and is responsible for operating, ensuring the maintenance of, and, if necessary, developing the natural gas transmission system in a given area and, where applicable, its interconnections with other systems, and for ensuring the long-term ability of the system to meet reasonable demands for the transport of natural gas</t>
        </is>
      </c>
      <c r="AD243" s="2" t="inlineStr">
        <is>
          <t>gestor de la red de transporte de gas|
GRT|
gestor de la red de transporte</t>
        </is>
      </c>
      <c r="AE243" s="2" t="inlineStr">
        <is>
          <t>3|
3|
3</t>
        </is>
      </c>
      <c r="AF243" s="2" t="inlineStr">
        <is>
          <t>|
|
preferred</t>
        </is>
      </c>
      <c r="AG243" t="inlineStr">
        <is>
          <t>Persona física o jurídica que realice la actividad de transporte y 
sea responsable de la explotación, el mantenimiento y, en caso 
necesario, el desarrollo de la red de transporte en una zona 
determinada, así como, en su caso, de sus interconexiones con otras 
redes, y de garantizar que la red tiene capacidad para asumir, a largo 
plazo, una demanda razonable de transporte de gas.</t>
        </is>
      </c>
      <c r="AH243" s="2" t="inlineStr">
        <is>
          <t>ülekandesüsteemi haldur</t>
        </is>
      </c>
      <c r="AI243" s="2" t="inlineStr">
        <is>
          <t>4</t>
        </is>
      </c>
      <c r="AJ243" s="2" t="inlineStr">
        <is>
          <t/>
        </is>
      </c>
      <c r="AK243" t="inlineStr">
        <is>
          <t>füüsiline või juriidiline isik, kes täidab ülekande ülesannet ja vastutab ülekandesüsteemi kasutamise eest, tagades selle hoolduse ja vajadusel ülekandesüsteemi ehitamise teatud paikkonnas, ning vajadusel gaasivõrkude vastastikuse ühendamise teiste võrkudega, ning kes tagab võrgu pikaajalise võime rahuldada mõistlikku nõudlust gaasi transportimise järele</t>
        </is>
      </c>
      <c r="AL243" s="2" t="inlineStr">
        <is>
          <t>siirtoverkonhaltija</t>
        </is>
      </c>
      <c r="AM243" s="2" t="inlineStr">
        <is>
          <t>3</t>
        </is>
      </c>
      <c r="AN243" s="2" t="inlineStr">
        <is>
          <t/>
        </is>
      </c>
      <c r="AO243" t="inlineStr">
        <is>
          <t>luonnollinen henkilö tai oikeushenkilö, joka harjoittaa siirtotoimintaa ja on vastuussa siirtoverkon käytöstä, ylläpidosta ja tarvittaessa kehittämisestä tietyllä alueella, sen mahdollisista yhteyksistä muihin verkkoihin sekä sen varmistamisesta, että verkko pystyy täyttämään kohtuulliset kaasun kuljetusvaatimukset pitkällä aikavälillä</t>
        </is>
      </c>
      <c r="AP243" s="2" t="inlineStr">
        <is>
          <t>gestionnaire de réseau de transport de gaz|
GRT pour le gaz|
GRT de gaz|
gestionnaire de réseau de transport</t>
        </is>
      </c>
      <c r="AQ243" s="2" t="inlineStr">
        <is>
          <t>3|
3|
3|
3</t>
        </is>
      </c>
      <c r="AR243" s="2" t="inlineStr">
        <is>
          <t xml:space="preserve">|
|
|
</t>
        </is>
      </c>
      <c r="AS243" t="inlineStr">
        <is>
          <t>personne physique ou morale qui effectue le transport de gaz naturel et est responsable de l'exploitation, de l'entretien et, si nécessaire, du développement du réseau de transport de gaz naturel dans une zone donnée et, le cas échéant, de ses interconnexions avec d'autres réseaux, et chargée de garantir la capacité à long terme du réseau à satisfaire une demande raisonnable de transport de gaz</t>
        </is>
      </c>
      <c r="AT243" s="2" t="inlineStr">
        <is>
          <t>oibreoir córais tarchurtha</t>
        </is>
      </c>
      <c r="AU243" s="2" t="inlineStr">
        <is>
          <t>3</t>
        </is>
      </c>
      <c r="AV243" s="2" t="inlineStr">
        <is>
          <t/>
        </is>
      </c>
      <c r="AW243" t="inlineStr">
        <is>
          <t/>
        </is>
      </c>
      <c r="AX243" s="2" t="inlineStr">
        <is>
          <t>operator transportnog sustava|
operator plinskog transportnog sustava|
OTS</t>
        </is>
      </c>
      <c r="AY243" s="2" t="inlineStr">
        <is>
          <t>3|
3|
3</t>
        </is>
      </c>
      <c r="AZ243" s="2" t="inlineStr">
        <is>
          <t xml:space="preserve">|
|
</t>
        </is>
      </c>
      <c r="BA243" t="inlineStr">
        <is>
          <t>fizička ili pravna osoba koja obavlja funkciju transporta plina i odgovorna je za rad, održavanje i, ako je potrebno, razvoj transportnog sustava na određenom području te, prema potrebi, njegovo povezivanje s drugim sustavima, kao i za osiguranje dugoročne sposobnosti sustava da zadovolji razumnu potražnju za transportom plina</t>
        </is>
      </c>
      <c r="BB243" s="2" t="inlineStr">
        <is>
          <t>szállításirendszer-üzemeltető</t>
        </is>
      </c>
      <c r="BC243" s="2" t="inlineStr">
        <is>
          <t>3</t>
        </is>
      </c>
      <c r="BD243" s="2" t="inlineStr">
        <is>
          <t/>
        </is>
      </c>
      <c r="BE243" t="inlineStr">
        <is>
          <t>az a természetes vagy jogi személy, aki/amely a szállítás feladatát végzi, és aki/amely felelős egy adott terület szállítóhálózatának üzemeltetéséért, karbantartásáért, valamint szükség esetén annak fejlesztéséért, és ahol az alkalmazható, annak összekapcsolásáért más hálózatokkal; felelős továbbá azért, hogy a hálózat hosszú távon alkalmas legyen a földgáz szállításával kapcsolatos indokolt igények kielégítésére</t>
        </is>
      </c>
      <c r="BF243" s="2" t="inlineStr">
        <is>
          <t>gestore del sistema di trasporto|
TSO</t>
        </is>
      </c>
      <c r="BG243" s="2" t="inlineStr">
        <is>
          <t>3|
3</t>
        </is>
      </c>
      <c r="BH243" s="2" t="inlineStr">
        <is>
          <t xml:space="preserve">|
</t>
        </is>
      </c>
      <c r="BI243" t="inlineStr">
        <is>
          <t>qualsiasi persona fisica o giuridica che svolge la funzione di trasporto ed è responsabile della gestione, della manutenzione e, se necessario, dello sviluppo del sistema di trasporto in una data zona ed, eventualmente, delle relative interconnessioni con altri sistemi, e di assicurare la capacità a lungo termine del sistema di soddisfare richieste ragionevoli di trasporto di gas</t>
        </is>
      </c>
      <c r="BJ243" s="2" t="inlineStr">
        <is>
          <t>perdavimo sistemos operatorius|
PSO|
dujų perdavimo sistemos operatorius</t>
        </is>
      </c>
      <c r="BK243" s="2" t="inlineStr">
        <is>
          <t>3|
3|
3</t>
        </is>
      </c>
      <c r="BL243" s="2" t="inlineStr">
        <is>
          <t xml:space="preserve">|
|
</t>
        </is>
      </c>
      <c r="BM243" t="inlineStr">
        <is>
          <t>asmuo, kuris licencijoje nurodytoje teritorijoje verčiasi gamtinių dujų perdavimo veikla ir yra atsakingas už šių dujų perdavimo sistemos eksploatavimą, techninės priežiūros užtikrinimą, prireikus – už jos plėtrą konkrečioje teritorijoje ir sujungimą su kitomis sistemomis bei už tai, kad būtų užtikrintas ilgalaikis sistemos pajėgumas patenkinti pagrįstus gamtinių dujų transportavimo poreikius</t>
        </is>
      </c>
      <c r="BN243" s="2" t="inlineStr">
        <is>
          <t>gāzes PSO|
gāzes pārvades sistēmas operators|
pārvades sistēmas operators</t>
        </is>
      </c>
      <c r="BO243" s="2" t="inlineStr">
        <is>
          <t>2|
3|
3</t>
        </is>
      </c>
      <c r="BP243" s="2" t="inlineStr">
        <is>
          <t>|
|
preferred</t>
        </is>
      </c>
      <c r="BQ243" t="inlineStr">
        <is>
          <t>fiziska vai juridiska persona, kas veic pārvades funkciju un atbild par pārvades sistēmas vadīšanu, uzturēšanas nodrošināšanu un, vajadzības gadījumā, attīstību konkrētā teritorijā un – attiecīgā gadījumā – par tās starpsavienošanu ar citām sistēmām un par sistēmas spēju ilgtermiņā atbilst pamatotām gāzes pārvades prasībām</t>
        </is>
      </c>
      <c r="BR243" s="2" t="inlineStr">
        <is>
          <t>TSO|
operatur tas-sistema ta' trażmissjoni|
operatur tas-sistema ta' trażmissjoni tal-gass|
kumpanija tat-trażmissjoni tal-gass</t>
        </is>
      </c>
      <c r="BS243" s="2" t="inlineStr">
        <is>
          <t>3|
3|
3|
3</t>
        </is>
      </c>
      <c r="BT243" s="2" t="inlineStr">
        <is>
          <t xml:space="preserve">|
|
|
</t>
        </is>
      </c>
      <c r="BU243" t="inlineStr">
        <is>
          <t>persuna fiżika jew ġuridika li twettaq il-funzjoni tat-trażmissjoni u li hija responsabbli għall-operazzjoni, għall-aċċertazzjoni tal-manutenzjoni ta’, u fejn meħtieġ, għall-iżvilupp tas-sistema ta’ trażmissjoni f’żona definita u, fejn japplika, l-interkonnessjonijiet tagħha ma’ sistemi oħra, u li tiżgura l-kapaċità fit-tul tas-sistema li tilħaq talbiet raġonevoli għat-trasportazzjoni tal-gass</t>
        </is>
      </c>
      <c r="BV243" s="2" t="inlineStr">
        <is>
          <t>TSB|
TNB|
transmissiesysteembeheerder voor gas|
transmissiesysteembeheerder|
transmissienetbeheerder|
TNB voor aardgas|
transmissienetbeheerder voor gas</t>
        </is>
      </c>
      <c r="BW243" s="2" t="inlineStr">
        <is>
          <t>3|
2|
3|
3|
2|
2|
2</t>
        </is>
      </c>
      <c r="BX243" s="2" t="inlineStr">
        <is>
          <t xml:space="preserve">|
|
|
preferred|
|
|
</t>
        </is>
      </c>
      <c r="BY243" t="inlineStr">
        <is>
          <t>"natuurlijke persoon of rechtspersoon die de transmissiefunctie verricht en in een bepaald gebied verantwoordelijk is voor de exploitatie, het onderhoud en zo nodig de ontwikkeling van het transmissiesysteem alsook, indien van toepassing, de interconnecties ervan met andere systemen, en die ervoor moet zorgen dat het systeem op lange termijn kan voldoen aan een redelijke vraag naar transmissie van gas"</t>
        </is>
      </c>
      <c r="BZ243" s="2" t="inlineStr">
        <is>
          <t>operator systemu przesyłowego gazu|
OSP|
operator systemu przesyłowego</t>
        </is>
      </c>
      <c r="CA243" s="2" t="inlineStr">
        <is>
          <t>3|
3|
3</t>
        </is>
      </c>
      <c r="CB243" s="2" t="inlineStr">
        <is>
          <t>|
|
preferred</t>
        </is>
      </c>
      <c r="CC243" t="inlineStr">
        <is>
          <t>każda osoba fizyczna lub prawna, która zajmuje się przesyłem i jest odpowiedzialna za eksploatację, utrzymywanie oraz, w razie konieczności, rozbudowę systemu przesyłowego na danym obszarze, a w stosownych przypadkach za wzajemne połączenia z innymi systemami, oraz za zapewnienie długoterminowej zdolności systemu do zaspokojenia uzasadnionych potrzeb w zakresie transportu gazu</t>
        </is>
      </c>
      <c r="CD243" s="2" t="inlineStr">
        <is>
          <t>ORT|
operador da rede de transporte de gás natural|
operador da rede de transporte</t>
        </is>
      </c>
      <c r="CE243" s="2" t="inlineStr">
        <is>
          <t>3|
3|
3</t>
        </is>
      </c>
      <c r="CF243" s="2" t="inlineStr">
        <is>
          <t xml:space="preserve">|
|
</t>
        </is>
      </c>
      <c r="CG243" t="inlineStr">
        <is>
          <t>Pessoa singular ou coletiva que exerce a atividade de transporte de gás natural e é responsável pela exploração, pela garantia da manutenção e, se necessário, pelo desenvolvimento da rede de transporte de gás natural numa área específica e, quando aplicável, das suas interligações com outras redes, bem como por assegurar a capacidade a longo prazo da rede para atender pedidos razoáveis de transporte de gás natural.</t>
        </is>
      </c>
      <c r="CH243" s="2" t="inlineStr">
        <is>
          <t>operator de transport și de sistem|
operator de sistem de transport|
OTS|
OST</t>
        </is>
      </c>
      <c r="CI243" s="2" t="inlineStr">
        <is>
          <t>3|
3|
3|
3</t>
        </is>
      </c>
      <c r="CJ243" s="2" t="inlineStr">
        <is>
          <t xml:space="preserve">preferred|
preferred|
preferred|
</t>
        </is>
      </c>
      <c r="CK243" t="inlineStr">
        <is>
          <t>orice persoană fizică sau juridică care
realizează activitatea de transport și răspunde de exploatarea, întreținerea
și, dacă este necesar, dezvoltarea sistemului de transport într-o anumită zonă
și, după caz, a interconexiunilor sale cu alte sisteme, precum și de asigurarea
capacității pe termen lung a sistemului de a satisface un nivel rezonabil al
cererii pentru transportul gazelor naturale</t>
        </is>
      </c>
      <c r="CL243" s="2" t="inlineStr">
        <is>
          <t>prevádzkovateľ prepravnej siete</t>
        </is>
      </c>
      <c r="CM243" s="2" t="inlineStr">
        <is>
          <t>3</t>
        </is>
      </c>
      <c r="CN243" s="2" t="inlineStr">
        <is>
          <t/>
        </is>
      </c>
      <c r="CO243" t="inlineStr">
        <is>
          <t>fyzická alebo právnická osoba, ktorá vykonáva prepravu a je zodpovedná za prevádzku, zabezpečenie údržby a v prípade potreby rozvoj prepravnej siete v danej oblasti, prípadne jej prepojenie s inými sieťami a za zabezpečenie dlhodobej schopnosti siete uspokojovať primeraný dopyt po preprave zemného plynu</t>
        </is>
      </c>
      <c r="CP243" s="2" t="inlineStr">
        <is>
          <t>operater prenosnega sistema|
operater prenosnega sistema zemeljskega plina</t>
        </is>
      </c>
      <c r="CQ243" s="2" t="inlineStr">
        <is>
          <t>3|
3</t>
        </is>
      </c>
      <c r="CR243" s="2" t="inlineStr">
        <is>
          <t xml:space="preserve">|
</t>
        </is>
      </c>
      <c r="CS243" t="inlineStr">
        <is>
          <t>pravna ali fizična oseba, ki opravlja dejavnosti prenosa in je odgovorna za obratovanje prenosnega sistema, zagotavljanje njegovega vzdrževanje in po potrebi za njegov razvoj na danem območju, za medsebojne povezave z drugimi sistemi, kadar je ustrezno, in za zagotavljanje dolgoročne zmogljivosti sistema za zadovoljitev razumnih potreb po transportu plina</t>
        </is>
      </c>
      <c r="CT243" s="2" t="inlineStr">
        <is>
          <t>systemansvarig för överföringssystemet</t>
        </is>
      </c>
      <c r="CU243" s="2" t="inlineStr">
        <is>
          <t>3</t>
        </is>
      </c>
      <c r="CV243" s="2" t="inlineStr">
        <is>
          <t/>
        </is>
      </c>
      <c r="CW243" t="inlineStr">
        <is>
          <t>varje fysisk eller juridisk person som bedriver överföringsverksamhet och som ansvarar för drift och underhåll och, vid behov, utbyggnad av överföringssystemet inom ett visst område och, i tillämpliga fall, dess sammanlänkningar till andra system och för att säkerställa att systemet på lång sikt kan uppfylla rimliga krav på gastransporter</t>
        </is>
      </c>
    </row>
    <row r="244">
      <c r="A244" s="1" t="str">
        <f>HYPERLINK("https://iate.europa.eu/entry/result/1154106/all", "1154106")</f>
        <v>1154106</v>
      </c>
      <c r="B244" t="inlineStr">
        <is>
          <t>PRODUCTION, TECHNOLOGY AND RESEARCH</t>
        </is>
      </c>
      <c r="C244" t="inlineStr">
        <is>
          <t>PRODUCTION, TECHNOLOGY AND RESEARCH|technology and technical regulations|biotechnology|biomass</t>
        </is>
      </c>
      <c r="D244" t="inlineStr">
        <is>
          <t>yes</t>
        </is>
      </c>
      <c r="E244" t="inlineStr">
        <is>
          <t/>
        </is>
      </c>
      <c r="F244" t="inlineStr">
        <is>
          <t/>
        </is>
      </c>
      <c r="G244" t="inlineStr">
        <is>
          <t/>
        </is>
      </c>
      <c r="H244" t="inlineStr">
        <is>
          <t/>
        </is>
      </c>
      <c r="I244" t="inlineStr">
        <is>
          <t/>
        </is>
      </c>
      <c r="J244" t="inlineStr">
        <is>
          <t/>
        </is>
      </c>
      <c r="K244" t="inlineStr">
        <is>
          <t/>
        </is>
      </c>
      <c r="L244" t="inlineStr">
        <is>
          <t/>
        </is>
      </c>
      <c r="M244" t="inlineStr">
        <is>
          <t/>
        </is>
      </c>
      <c r="N244" s="2" t="inlineStr">
        <is>
          <t>biomasse fra landbrug</t>
        </is>
      </c>
      <c r="O244" s="2" t="inlineStr">
        <is>
          <t>3</t>
        </is>
      </c>
      <c r="P244" s="2" t="inlineStr">
        <is>
          <t/>
        </is>
      </c>
      <c r="Q244" t="inlineStr">
        <is>
          <t/>
        </is>
      </c>
      <c r="R244" s="2" t="inlineStr">
        <is>
          <t>Agrarbiomasse|
landwirtschaftliche Biomasse</t>
        </is>
      </c>
      <c r="S244" s="2" t="inlineStr">
        <is>
          <t>3|
3</t>
        </is>
      </c>
      <c r="T244" s="2" t="inlineStr">
        <is>
          <t xml:space="preserve">|
</t>
        </is>
      </c>
      <c r="U244" t="inlineStr">
        <is>
          <t>Biomasse aus der Landwirtschaft</t>
        </is>
      </c>
      <c r="V244" t="inlineStr">
        <is>
          <t/>
        </is>
      </c>
      <c r="W244" t="inlineStr">
        <is>
          <t/>
        </is>
      </c>
      <c r="X244" t="inlineStr">
        <is>
          <t/>
        </is>
      </c>
      <c r="Y244" t="inlineStr">
        <is>
          <t/>
        </is>
      </c>
      <c r="Z244" s="2" t="inlineStr">
        <is>
          <t>agricultural biomass</t>
        </is>
      </c>
      <c r="AA244" s="2" t="inlineStr">
        <is>
          <t>3</t>
        </is>
      </c>
      <c r="AB244" s="2" t="inlineStr">
        <is>
          <t/>
        </is>
      </c>
      <c r="AC244" t="inlineStr">
        <is>
          <t>&lt;i&gt;&lt;a href="https://iate.europa.eu/entry/result/753749/en" target="_blank"&gt;biomass&lt;/a&gt; &lt;/i&gt;produced from agriculture</t>
        </is>
      </c>
      <c r="AD244" s="2" t="inlineStr">
        <is>
          <t>biomasa agrícola</t>
        </is>
      </c>
      <c r="AE244" s="2" t="inlineStr">
        <is>
          <t>3</t>
        </is>
      </c>
      <c r="AF244" s="2" t="inlineStr">
        <is>
          <t/>
        </is>
      </c>
      <c r="AG244" t="inlineStr">
        <is>
          <t/>
        </is>
      </c>
      <c r="AH244" t="inlineStr">
        <is>
          <t/>
        </is>
      </c>
      <c r="AI244" t="inlineStr">
        <is>
          <t/>
        </is>
      </c>
      <c r="AJ244" t="inlineStr">
        <is>
          <t/>
        </is>
      </c>
      <c r="AK244" t="inlineStr">
        <is>
          <t/>
        </is>
      </c>
      <c r="AL244" s="2" t="inlineStr">
        <is>
          <t>maatalouden tuottama biomassa|
maatalousbiomassa</t>
        </is>
      </c>
      <c r="AM244" s="2" t="inlineStr">
        <is>
          <t>3|
3</t>
        </is>
      </c>
      <c r="AN244" s="2" t="inlineStr">
        <is>
          <t xml:space="preserve">|
</t>
        </is>
      </c>
      <c r="AO244" t="inlineStr">
        <is>
          <t/>
        </is>
      </c>
      <c r="AP244" s="2" t="inlineStr">
        <is>
          <t>biomasse agricole</t>
        </is>
      </c>
      <c r="AQ244" s="2" t="inlineStr">
        <is>
          <t>3</t>
        </is>
      </c>
      <c r="AR244" s="2" t="inlineStr">
        <is>
          <t/>
        </is>
      </c>
      <c r="AS244" t="inlineStr">
        <is>
          <t>Ce " gisement" est constitué des résidus provenant des récoltes, de l'élevage, des transformations industrielles des produits de l'agriculture et des déchets urbains. Sont exclues les res sources d'origine forestières et certains sous-produits entièrement valorisés actuellement dans l'alimentation animale (mélasse, son, sérums)</t>
        </is>
      </c>
      <c r="AT244" t="inlineStr">
        <is>
          <t/>
        </is>
      </c>
      <c r="AU244" t="inlineStr">
        <is>
          <t/>
        </is>
      </c>
      <c r="AV244" t="inlineStr">
        <is>
          <t/>
        </is>
      </c>
      <c r="AW244" t="inlineStr">
        <is>
          <t/>
        </is>
      </c>
      <c r="AX244" t="inlineStr">
        <is>
          <t/>
        </is>
      </c>
      <c r="AY244" t="inlineStr">
        <is>
          <t/>
        </is>
      </c>
      <c r="AZ244" t="inlineStr">
        <is>
          <t/>
        </is>
      </c>
      <c r="BA244" t="inlineStr">
        <is>
          <t/>
        </is>
      </c>
      <c r="BB244" t="inlineStr">
        <is>
          <t/>
        </is>
      </c>
      <c r="BC244" t="inlineStr">
        <is>
          <t/>
        </is>
      </c>
      <c r="BD244" t="inlineStr">
        <is>
          <t/>
        </is>
      </c>
      <c r="BE244" t="inlineStr">
        <is>
          <t/>
        </is>
      </c>
      <c r="BF244" s="2" t="inlineStr">
        <is>
          <t>biomasse di origine agricola</t>
        </is>
      </c>
      <c r="BG244" s="2" t="inlineStr">
        <is>
          <t>3</t>
        </is>
      </c>
      <c r="BH244" s="2" t="inlineStr">
        <is>
          <t/>
        </is>
      </c>
      <c r="BI244" t="inlineStr">
        <is>
          <t/>
        </is>
      </c>
      <c r="BJ244" t="inlineStr">
        <is>
          <t/>
        </is>
      </c>
      <c r="BK244" t="inlineStr">
        <is>
          <t/>
        </is>
      </c>
      <c r="BL244" t="inlineStr">
        <is>
          <t/>
        </is>
      </c>
      <c r="BM244" t="inlineStr">
        <is>
          <t/>
        </is>
      </c>
      <c r="BN244" s="2" t="inlineStr">
        <is>
          <t>lauksaimniecības biomasa</t>
        </is>
      </c>
      <c r="BO244" s="2" t="inlineStr">
        <is>
          <t>3</t>
        </is>
      </c>
      <c r="BP244" s="2" t="inlineStr">
        <is>
          <t/>
        </is>
      </c>
      <c r="BQ244" t="inlineStr">
        <is>
          <t/>
        </is>
      </c>
      <c r="BR244" t="inlineStr">
        <is>
          <t/>
        </is>
      </c>
      <c r="BS244" t="inlineStr">
        <is>
          <t/>
        </is>
      </c>
      <c r="BT244" t="inlineStr">
        <is>
          <t/>
        </is>
      </c>
      <c r="BU244" t="inlineStr">
        <is>
          <t/>
        </is>
      </c>
      <c r="BV244" s="2" t="inlineStr">
        <is>
          <t>agrarische biomassa</t>
        </is>
      </c>
      <c r="BW244" s="2" t="inlineStr">
        <is>
          <t>3</t>
        </is>
      </c>
      <c r="BX244" s="2" t="inlineStr">
        <is>
          <t/>
        </is>
      </c>
      <c r="BY244" t="inlineStr">
        <is>
          <t/>
        </is>
      </c>
      <c r="BZ244" s="2" t="inlineStr">
        <is>
          <t>biomasa rolnicza</t>
        </is>
      </c>
      <c r="CA244" s="2" t="inlineStr">
        <is>
          <t>3</t>
        </is>
      </c>
      <c r="CB244" s="2" t="inlineStr">
        <is>
          <t/>
        </is>
      </c>
      <c r="CC244" t="inlineStr">
        <is>
          <t>biomasa pochodząca z produkcji rolniczej</t>
        </is>
      </c>
      <c r="CD244" s="2" t="inlineStr">
        <is>
          <t>biomassa agrícola</t>
        </is>
      </c>
      <c r="CE244" s="2" t="inlineStr">
        <is>
          <t>3</t>
        </is>
      </c>
      <c r="CF244" s="2" t="inlineStr">
        <is>
          <t/>
        </is>
      </c>
      <c r="CG244" t="inlineStr">
        <is>
          <t/>
        </is>
      </c>
      <c r="CH244" t="inlineStr">
        <is>
          <t/>
        </is>
      </c>
      <c r="CI244" t="inlineStr">
        <is>
          <t/>
        </is>
      </c>
      <c r="CJ244" t="inlineStr">
        <is>
          <t/>
        </is>
      </c>
      <c r="CK244" t="inlineStr">
        <is>
          <t/>
        </is>
      </c>
      <c r="CL244" s="2" t="inlineStr">
        <is>
          <t>poľnohospodárska biomasa</t>
        </is>
      </c>
      <c r="CM244" s="2" t="inlineStr">
        <is>
          <t>3</t>
        </is>
      </c>
      <c r="CN244" s="2" t="inlineStr">
        <is>
          <t/>
        </is>
      </c>
      <c r="CO244" t="inlineStr">
        <is>
          <t>biologicky rozložiteľná zložka výrobku alebo zvyšku rastlinných a živočíšnych látok z poľnohospodárstva</t>
        </is>
      </c>
      <c r="CP244" s="2" t="inlineStr">
        <is>
          <t>kmetijska biomasa</t>
        </is>
      </c>
      <c r="CQ244" s="2" t="inlineStr">
        <is>
          <t>3</t>
        </is>
      </c>
      <c r="CR244" s="2" t="inlineStr">
        <is>
          <t/>
        </is>
      </c>
      <c r="CS244" t="inlineStr">
        <is>
          <t>&lt;a href="https://iate.europa.eu/entry/result/753749/sl" target="_blank"&gt;biomasa&lt;/a&gt;, proizvedena v kmetijstvu</t>
        </is>
      </c>
      <c r="CT244" s="2" t="inlineStr">
        <is>
          <t>agromassa|
agrobiomassa</t>
        </is>
      </c>
      <c r="CU244" s="2" t="inlineStr">
        <is>
          <t>3|
3</t>
        </is>
      </c>
      <c r="CV244" s="2" t="inlineStr">
        <is>
          <t xml:space="preserve">|
</t>
        </is>
      </c>
      <c r="CW244" t="inlineStr">
        <is>
          <t/>
        </is>
      </c>
    </row>
    <row r="245">
      <c r="A245" s="1" t="str">
        <f>HYPERLINK("https://iate.europa.eu/entry/result/324461/all", "324461")</f>
        <v>324461</v>
      </c>
      <c r="B245" t="inlineStr">
        <is>
          <t>ENERGY</t>
        </is>
      </c>
      <c r="C245" t="inlineStr">
        <is>
          <t>ENERGY</t>
        </is>
      </c>
      <c r="D245" t="inlineStr">
        <is>
          <t>yes</t>
        </is>
      </c>
      <c r="E245" t="inlineStr">
        <is>
          <t/>
        </is>
      </c>
      <c r="F245" s="2" t="inlineStr">
        <is>
          <t>дървесно гориво</t>
        </is>
      </c>
      <c r="G245" s="2" t="inlineStr">
        <is>
          <t>3</t>
        </is>
      </c>
      <c r="H245" s="2" t="inlineStr">
        <is>
          <t/>
        </is>
      </c>
      <c r="I245" t="inlineStr">
        <is>
          <t/>
        </is>
      </c>
      <c r="J245" s="2" t="inlineStr">
        <is>
          <t>dřevní palivo</t>
        </is>
      </c>
      <c r="K245" s="2" t="inlineStr">
        <is>
          <t>3</t>
        </is>
      </c>
      <c r="L245" s="2" t="inlineStr">
        <is>
          <t/>
        </is>
      </c>
      <c r="M245" t="inlineStr">
        <is>
          <t>všechny druhy biopaliv, které přímo nebo nepřímo pocházejí z dřevní biomasy</t>
        </is>
      </c>
      <c r="N245" s="2" t="inlineStr">
        <is>
          <t>træbrændsel</t>
        </is>
      </c>
      <c r="O245" s="2" t="inlineStr">
        <is>
          <t>4</t>
        </is>
      </c>
      <c r="P245" s="2" t="inlineStr">
        <is>
          <t/>
        </is>
      </c>
      <c r="Q245" t="inlineStr">
        <is>
          <t>Biobrændsel på basis af træ.</t>
        </is>
      </c>
      <c r="R245" s="2" t="inlineStr">
        <is>
          <t>Holzbrennstoff</t>
        </is>
      </c>
      <c r="S245" s="2" t="inlineStr">
        <is>
          <t>2</t>
        </is>
      </c>
      <c r="T245" s="2" t="inlineStr">
        <is>
          <t/>
        </is>
      </c>
      <c r="U245" t="inlineStr">
        <is>
          <t>alle Arten von Biobrennstoffen, die direkt der indirekt aus Holz gewonnen werden, wie Feuerholz und Holzkohle, Flüssigkeiten (Schwarzlauge, Methanol und pyrolitische Öle) sowie Gase, die durch Vergasung von Holzbrennstoffen gewonnen werden</t>
        </is>
      </c>
      <c r="V245" s="2" t="inlineStr">
        <is>
          <t>ξυλοκαύσιμο</t>
        </is>
      </c>
      <c r="W245" s="2" t="inlineStr">
        <is>
          <t>2</t>
        </is>
      </c>
      <c r="X245" s="2" t="inlineStr">
        <is>
          <t/>
        </is>
      </c>
      <c r="Y245" t="inlineStr">
        <is>
          <t/>
        </is>
      </c>
      <c r="Z245" s="2" t="inlineStr">
        <is>
          <t>woodfuel|
wood fuel</t>
        </is>
      </c>
      <c r="AA245" s="2" t="inlineStr">
        <is>
          <t>3|
1</t>
        </is>
      </c>
      <c r="AB245" s="2" t="inlineStr">
        <is>
          <t xml:space="preserve">|
</t>
        </is>
      </c>
      <c r="AC245" t="inlineStr">
        <is>
          <t>all types of biofuel derived directly and indirectly from trees and shrubs grown on forest and non-forest lands, including charcoal, fuelwood and methanol</t>
        </is>
      </c>
      <c r="AD245" s="2" t="inlineStr">
        <is>
          <t>dendrocombustible|
combustible forestal|
combustible de madera</t>
        </is>
      </c>
      <c r="AE245" s="2" t="inlineStr">
        <is>
          <t>3|
3|
3</t>
        </is>
      </c>
      <c r="AF245" s="2" t="inlineStr">
        <is>
          <t xml:space="preserve">|
|
</t>
        </is>
      </c>
      <c r="AG245" t="inlineStr">
        <is>
          <t>Todo tipo de material energético procedente de la madera. Los dendrocombustibles pueden ser directos, indirectos, recuperados y basados en la madera.</t>
        </is>
      </c>
      <c r="AH245" s="2" t="inlineStr">
        <is>
          <t>puitkütus</t>
        </is>
      </c>
      <c r="AI245" s="2" t="inlineStr">
        <is>
          <t>2</t>
        </is>
      </c>
      <c r="AJ245" s="2" t="inlineStr">
        <is>
          <t/>
        </is>
      </c>
      <c r="AK245" t="inlineStr">
        <is>
          <t>Vt EN.</t>
        </is>
      </c>
      <c r="AL245" s="2" t="inlineStr">
        <is>
          <t>puupolttoaine</t>
        </is>
      </c>
      <c r="AM245" s="2" t="inlineStr">
        <is>
          <t>3</t>
        </is>
      </c>
      <c r="AN245" s="2" t="inlineStr">
        <is>
          <t/>
        </is>
      </c>
      <c r="AO245" t="inlineStr">
        <is>
          <t>"Biopolttoaine, joka koostuu puun rungoista, oksista tai juurakoista peräisin olevista kappaleista."</t>
        </is>
      </c>
      <c r="AP245" s="2" t="inlineStr">
        <is>
          <t>combustible ligneux|
combustible issu du bois</t>
        </is>
      </c>
      <c r="AQ245" s="2" t="inlineStr">
        <is>
          <t>3|
3</t>
        </is>
      </c>
      <c r="AR245" s="2" t="inlineStr">
        <is>
          <t xml:space="preserve">|
</t>
        </is>
      </c>
      <c r="AS245" t="inlineStr">
        <is>
          <t>tout type de biocombustible tiré directement et indirectement d'arbres et de buissons poussant dans les fôrets et les terres non forestières. Il comprend également la biomasse provenant des activités sylvicoles (rabotage, taille, etc.) et la récolte et l'abattage des arbres (cimes, racines, branches, etc.), mais aussi les sous-produits industriels provenant des industries forestières primaire et secondaire et qui sont utilisés comme combustibles.</t>
        </is>
      </c>
      <c r="AT245" s="2" t="inlineStr">
        <is>
          <t>breosla adhmaid</t>
        </is>
      </c>
      <c r="AU245" s="2" t="inlineStr">
        <is>
          <t>3</t>
        </is>
      </c>
      <c r="AV245" s="2" t="inlineStr">
        <is>
          <t/>
        </is>
      </c>
      <c r="AW245" t="inlineStr">
        <is>
          <t/>
        </is>
      </c>
      <c r="AX245" s="2" t="inlineStr">
        <is>
          <t>drvno gorivo</t>
        </is>
      </c>
      <c r="AY245" s="2" t="inlineStr">
        <is>
          <t>3</t>
        </is>
      </c>
      <c r="AZ245" s="2" t="inlineStr">
        <is>
          <t/>
        </is>
      </c>
      <c r="BA245" t="inlineStr">
        <is>
          <t>izvor energije čija je baza drvo</t>
        </is>
      </c>
      <c r="BB245" s="2" t="inlineStr">
        <is>
          <t>fa tüzelőanyag</t>
        </is>
      </c>
      <c r="BC245" s="2" t="inlineStr">
        <is>
          <t>4</t>
        </is>
      </c>
      <c r="BD245" s="2" t="inlineStr">
        <is>
          <t/>
        </is>
      </c>
      <c r="BE245" t="inlineStr">
        <is>
          <t>Fából vagy cserjéből közvetlenül vagy közvetve nyert bio-tüzelőanyag.</t>
        </is>
      </c>
      <c r="BF245" s="2" t="inlineStr">
        <is>
          <t>combustibile ligneo</t>
        </is>
      </c>
      <c r="BG245" s="2" t="inlineStr">
        <is>
          <t>3</t>
        </is>
      </c>
      <c r="BH245" s="2" t="inlineStr">
        <is>
          <t/>
        </is>
      </c>
      <c r="BI245" t="inlineStr">
        <is>
          <t>Ogni tipo di biocombustibile [ &lt;a href="/entry/result/844651/all" id="ENTRY_TO_ENTRY_CONVERTER" target="_blank"&gt;IATE:844651&lt;/a&gt; ] derivante direttamente e indirettamente da alberi e arbusti di terreni forestali e non forestali.</t>
        </is>
      </c>
      <c r="BJ245" s="2" t="inlineStr">
        <is>
          <t>medienos kuras</t>
        </is>
      </c>
      <c r="BK245" s="2" t="inlineStr">
        <is>
          <t>3</t>
        </is>
      </c>
      <c r="BL245" s="2" t="inlineStr">
        <is>
          <t/>
        </is>
      </c>
      <c r="BM245" t="inlineStr">
        <is>
          <t>Įvairus iš medžių ir krūmų tiesiogiai ir netiesiogiai gaunamas kuras (įskaitant medžio anglį).</t>
        </is>
      </c>
      <c r="BN245" s="2" t="inlineStr">
        <is>
          <t>koksnes kurināmais</t>
        </is>
      </c>
      <c r="BO245" s="2" t="inlineStr">
        <is>
          <t>3</t>
        </is>
      </c>
      <c r="BP245" s="2" t="inlineStr">
        <is>
          <t/>
        </is>
      </c>
      <c r="BQ245" t="inlineStr">
        <is>
          <t>koks un tā sastāvdaļas, kuras nav ķīmiski pārveidotas</t>
        </is>
      </c>
      <c r="BR245" s="2" t="inlineStr">
        <is>
          <t>fjuwil mill-injam</t>
        </is>
      </c>
      <c r="BS245" s="2" t="inlineStr">
        <is>
          <t>3</t>
        </is>
      </c>
      <c r="BT245" s="2" t="inlineStr">
        <is>
          <t/>
        </is>
      </c>
      <c r="BU245" t="inlineStr">
        <is>
          <t>forma ta' bijomassa derivata b'mod dirett jew indirett mis-siġar u l-arbuxelli, użata bħala sors alternattiv ta' enerġija rinnovabbli bil-għan li titnaqqas id-dipendenza fuq il-karburanti fossili għat-titjib tal-ambjent</t>
        </is>
      </c>
      <c r="BV245" s="2" t="inlineStr">
        <is>
          <t>houtbrandstof</t>
        </is>
      </c>
      <c r="BW245" s="2" t="inlineStr">
        <is>
          <t>3</t>
        </is>
      </c>
      <c r="BX245" s="2" t="inlineStr">
        <is>
          <t/>
        </is>
      </c>
      <c r="BY245" t="inlineStr">
        <is>
          <t>biobrandstof afkomstig van het hout van bomen, houtachtige struiken en soortgelijke gewassen</t>
        </is>
      </c>
      <c r="BZ245" s="2" t="inlineStr">
        <is>
          <t>paliwo drzewne</t>
        </is>
      </c>
      <c r="CA245" s="2" t="inlineStr">
        <is>
          <t>3</t>
        </is>
      </c>
      <c r="CB245" s="2" t="inlineStr">
        <is>
          <t/>
        </is>
      </c>
      <c r="CC245" t="inlineStr">
        <is>
          <t/>
        </is>
      </c>
      <c r="CD245" t="inlineStr">
        <is>
          <t/>
        </is>
      </c>
      <c r="CE245" t="inlineStr">
        <is>
          <t/>
        </is>
      </c>
      <c r="CF245" t="inlineStr">
        <is>
          <t/>
        </is>
      </c>
      <c r="CG245" t="inlineStr">
        <is>
          <t/>
        </is>
      </c>
      <c r="CH245" s="2" t="inlineStr">
        <is>
          <t>combustibil lemnos</t>
        </is>
      </c>
      <c r="CI245" s="2" t="inlineStr">
        <is>
          <t>3</t>
        </is>
      </c>
      <c r="CJ245" s="2" t="inlineStr">
        <is>
          <t/>
        </is>
      </c>
      <c r="CK245" t="inlineStr">
        <is>
          <t/>
        </is>
      </c>
      <c r="CL245" s="2" t="inlineStr">
        <is>
          <t>drevné palivo</t>
        </is>
      </c>
      <c r="CM245" s="2" t="inlineStr">
        <is>
          <t>3</t>
        </is>
      </c>
      <c r="CN245" s="2" t="inlineStr">
        <is>
          <t/>
        </is>
      </c>
      <c r="CO245" t="inlineStr">
        <is>
          <t>všetky druhy biopalív, ktoré sa priamo alebo nepriamo získavajú zo stromov a krov rastúcich na lesnej a inej pôde a medzi ktoré patrí napríklad drevené uhlie, palivové drevo a metanol</t>
        </is>
      </c>
      <c r="CP245" s="2" t="inlineStr">
        <is>
          <t>lesno gorivo</t>
        </is>
      </c>
      <c r="CQ245" s="2" t="inlineStr">
        <is>
          <t>3</t>
        </is>
      </c>
      <c r="CR245" s="2" t="inlineStr">
        <is>
          <t/>
        </is>
      </c>
      <c r="CS245" t="inlineStr">
        <is>
          <t>Vse vrste biogoriv, ki posredno ali neposredno izvirajo iz lesne biomase. Uvrščajo se v širšo skupino trdnih biogoriv, tj. trdnih goriv, proizvedenih posredno ali neposredno iz biomase.</t>
        </is>
      </c>
      <c r="CT245" t="inlineStr">
        <is>
          <t/>
        </is>
      </c>
      <c r="CU245" t="inlineStr">
        <is>
          <t/>
        </is>
      </c>
      <c r="CV245" t="inlineStr">
        <is>
          <t/>
        </is>
      </c>
      <c r="CW245" t="inlineStr">
        <is>
          <t/>
        </is>
      </c>
    </row>
    <row r="246">
      <c r="A246" s="1" t="str">
        <f>HYPERLINK("https://iate.europa.eu/entry/result/880021/all", "880021")</f>
        <v>880021</v>
      </c>
      <c r="B246" t="inlineStr">
        <is>
          <t>ENERGY;ENVIRONMENT</t>
        </is>
      </c>
      <c r="C246" t="inlineStr">
        <is>
          <t>ENERGY;ENVIRONMENT</t>
        </is>
      </c>
      <c r="D246" t="inlineStr">
        <is>
          <t>yes</t>
        </is>
      </c>
      <c r="E246" t="inlineStr">
        <is>
          <t/>
        </is>
      </c>
      <c r="F246" s="2" t="inlineStr">
        <is>
          <t>биогаз</t>
        </is>
      </c>
      <c r="G246" s="2" t="inlineStr">
        <is>
          <t>3</t>
        </is>
      </c>
      <c r="H246" s="2" t="inlineStr">
        <is>
          <t/>
        </is>
      </c>
      <c r="I246" t="inlineStr">
        <is>
          <t>газообразно гориво, произведено от биомаса и/или от биоразградими фракции на отпадъци, което може да бъде пречистено докато достигне качество, сравнимо с качеството на природния газ, и което е предназначено за употреба като биогориво</t>
        </is>
      </c>
      <c r="J246" s="2" t="inlineStr">
        <is>
          <t>bioplyn</t>
        </is>
      </c>
      <c r="K246" s="2" t="inlineStr">
        <is>
          <t>3</t>
        </is>
      </c>
      <c r="L246" s="2" t="inlineStr">
        <is>
          <t/>
        </is>
      </c>
      <c r="M246" t="inlineStr">
        <is>
          <t>Plyn vznikající při mikrobiologickém procesu transformace organických látek (např. biologicky rozložitelné složky komunálního odpadu, hnůj, zelené rostliny, kal z čističek a jiná vhodná biomasa) v uzavřených nádržích bez přístupu kyslíku (anaerobní digesce / anaerobní vyhnívání). Rozkládání víceméně odpovídá procesům probíhajícím v přírodě s tím rozdílem, že v přírodě probíhají i za přítomnosti kyslíku (aerobní procesy). Proto jsou meziprodukty těchto procesů odlišné a také chemické složení konečných produktů se liší. &lt;br&gt;Jedná se o směs plynů tvořenou z 50 - 80 % hořlavým metanem, z 20 - 40 % oxidem uhličitým a 1 - 3 % připadá na další plyny jako dusík, sirovodík nebo vzácné plyny</t>
        </is>
      </c>
      <c r="N246" s="2" t="inlineStr">
        <is>
          <t>biogas</t>
        </is>
      </c>
      <c r="O246" s="2" t="inlineStr">
        <is>
          <t>3</t>
        </is>
      </c>
      <c r="P246" s="2" t="inlineStr">
        <is>
          <t/>
        </is>
      </c>
      <c r="Q246" t="inlineStr">
        <is>
          <t>gasformigt brændsel produceret af biomasse</t>
        </is>
      </c>
      <c r="R246" s="2" t="inlineStr">
        <is>
          <t>Biogas</t>
        </is>
      </c>
      <c r="S246" s="2" t="inlineStr">
        <is>
          <t>3</t>
        </is>
      </c>
      <c r="T246" s="2" t="inlineStr">
        <is>
          <t/>
        </is>
      </c>
      <c r="U246" t="inlineStr">
        <is>
          <t>gasförmige Kraft- und Brennstoffe, die aus Biomasse hergestellt werden</t>
        </is>
      </c>
      <c r="V246" s="2" t="inlineStr">
        <is>
          <t>βιοαέριο</t>
        </is>
      </c>
      <c r="W246" s="2" t="inlineStr">
        <is>
          <t>3</t>
        </is>
      </c>
      <c r="X246" s="2" t="inlineStr">
        <is>
          <t/>
        </is>
      </c>
      <c r="Y246" t="inlineStr">
        <is>
          <t>καύσιμο αέριο που παράγεται από βιομάζα ή/και από το βιοαποικοδομήσιμο κλάσμα αποβλήτων, το οποίο μπορεί να καθαριστεί και να αναβαθμιστεί σε ποιότητα φυσικού αερίου, για χρήση ως βιοκαύσιμο, ή ξυλαέριο</t>
        </is>
      </c>
      <c r="Z246" s="2" t="inlineStr">
        <is>
          <t>biogas</t>
        </is>
      </c>
      <c r="AA246" s="2" t="inlineStr">
        <is>
          <t>3</t>
        </is>
      </c>
      <c r="AB246" s="2" t="inlineStr">
        <is>
          <t/>
        </is>
      </c>
      <c r="AC246" t="inlineStr">
        <is>
          <t>fuel gas produced from biomass and/or from the biodegradable fraction of waste, that can be purified to natural gas quality, to be used as biofuel, or wood gas</t>
        </is>
      </c>
      <c r="AD246" s="2" t="inlineStr">
        <is>
          <t>biogás</t>
        </is>
      </c>
      <c r="AE246" s="2" t="inlineStr">
        <is>
          <t>3</t>
        </is>
      </c>
      <c r="AF246" s="2" t="inlineStr">
        <is>
          <t/>
        </is>
      </c>
      <c r="AG246" t="inlineStr">
        <is>
          <t>Combustible gaseoso producido a partir de la &lt;a href="https://iate.europa.eu/entry/result/753749/es" target="_blank"&gt;biomasa&lt;time datetime="1.7.2021"&gt; .&lt;/time&gt;&lt;/a&gt;</t>
        </is>
      </c>
      <c r="AH246" s="2" t="inlineStr">
        <is>
          <t>käärimisgaas|
biogaas</t>
        </is>
      </c>
      <c r="AI246" s="2" t="inlineStr">
        <is>
          <t>3|
3</t>
        </is>
      </c>
      <c r="AJ246" s="2" t="inlineStr">
        <is>
          <t xml:space="preserve">|
</t>
        </is>
      </c>
      <c r="AK246" t="inlineStr">
        <is>
          <t>orgaanilise aine kääritamisel tekkiv peamiselt metaanist ja süsinikdioksiidist koosnev gaas</t>
        </is>
      </c>
      <c r="AL246" s="2" t="inlineStr">
        <is>
          <t>biokaasu</t>
        </is>
      </c>
      <c r="AM246" s="2" t="inlineStr">
        <is>
          <t>3</t>
        </is>
      </c>
      <c r="AN246" s="2" t="inlineStr">
        <is>
          <t/>
        </is>
      </c>
      <c r="AO246" t="inlineStr">
        <is>
          <t>"pääasiassa metaania sisältävä kaasu, jota syntyy bakteerien hajottaessa org. ainesta"</t>
        </is>
      </c>
      <c r="AP246" s="2" t="inlineStr">
        <is>
          <t>biogaz</t>
        </is>
      </c>
      <c r="AQ246" s="2" t="inlineStr">
        <is>
          <t>3</t>
        </is>
      </c>
      <c r="AR246" s="2" t="inlineStr">
        <is>
          <t/>
        </is>
      </c>
      <c r="AS246" t="inlineStr">
        <is>
          <t>gaz combustible issu de la fermentation de déchets organiques d'origine animale ou végétale en l'absence d'oxygène, qui est principalement composé de méthane et de gaz carbonique</t>
        </is>
      </c>
      <c r="AT246" s="2" t="inlineStr">
        <is>
          <t>bithghás</t>
        </is>
      </c>
      <c r="AU246" s="2" t="inlineStr">
        <is>
          <t>3</t>
        </is>
      </c>
      <c r="AV246" s="2" t="inlineStr">
        <is>
          <t/>
        </is>
      </c>
      <c r="AW246" t="inlineStr">
        <is>
          <t/>
        </is>
      </c>
      <c r="AX246" s="2" t="inlineStr">
        <is>
          <t>bioplin</t>
        </is>
      </c>
      <c r="AY246" s="2" t="inlineStr">
        <is>
          <t>3</t>
        </is>
      </c>
      <c r="AZ246" s="2" t="inlineStr">
        <is>
          <t/>
        </is>
      </c>
      <c r="BA246" t="inlineStr">
        <is>
          <t>plinovito gorivo kojE se dobiva anaerobnom razgradnjom ili fermentacijom organskih tvari, uključujući gnojivo, kanalizacijski mulj, komunalni otpad ili bilo koji drugi biorazgradivi otpad i sastoji se uglavnom od metana i ugljikovog dioksida a u budućnosti bi mogao biti važan izvor energije</t>
        </is>
      </c>
      <c r="BB246" s="2" t="inlineStr">
        <is>
          <t>biogáz</t>
        </is>
      </c>
      <c r="BC246" s="2" t="inlineStr">
        <is>
          <t>3</t>
        </is>
      </c>
      <c r="BD246" s="2" t="inlineStr">
        <is>
          <t/>
        </is>
      </c>
      <c r="BE246" t="inlineStr">
        <is>
          <t>gáznemű, bioüzemanyagként felhasználható üzem-, tüzelő- vagy fűtőanyag, melyet biomasszából vagy hulladékok biológiailag lebomló részéből állítanak elő, amelyből tisztítás útján földgázminőség érhető el</t>
        </is>
      </c>
      <c r="BF246" s="2" t="inlineStr">
        <is>
          <t>biogas</t>
        </is>
      </c>
      <c r="BG246" s="2" t="inlineStr">
        <is>
          <t>3</t>
        </is>
      </c>
      <c r="BH246" s="2" t="inlineStr">
        <is>
          <t/>
        </is>
      </c>
      <c r="BI246" t="inlineStr">
        <is>
          <t>gas combustibile prodotto a partire dalla biomassa e/o dalla frazione 
biodegradabile dei rifiuti, che può essere trattato in un impianto di 
purificazione per ottenere una qualità analoga a quella del metano, 
destinato a essere usato come biocarburante o gas di legna</t>
        </is>
      </c>
      <c r="BJ246" s="2" t="inlineStr">
        <is>
          <t>biodujos</t>
        </is>
      </c>
      <c r="BK246" s="2" t="inlineStr">
        <is>
          <t>3</t>
        </is>
      </c>
      <c r="BL246" s="2" t="inlineStr">
        <is>
          <t/>
        </is>
      </c>
      <c r="BM246" t="inlineStr">
        <is>
          <t>iš biomasės ir (arba) iš biologiškai skaidžios atliekų dalies pagamintas dujinis kuras, kuris gali būti išvalytas iki gamtinių dujų kokybės, naudotinas kaip biodegalai arba generatorinės dujos</t>
        </is>
      </c>
      <c r="BN246" s="2" t="inlineStr">
        <is>
          <t>biogāze</t>
        </is>
      </c>
      <c r="BO246" s="2" t="inlineStr">
        <is>
          <t>3</t>
        </is>
      </c>
      <c r="BP246" s="2" t="inlineStr">
        <is>
          <t/>
        </is>
      </c>
      <c r="BQ246" t="inlineStr">
        <is>
          <t>Kurināmais gāzes agregātstāvoklī, kuru ražo, izmantojot bioloģiski noārdāmu materiālu anaerobu pārstrādi vai fermentāciju vai gazificējot koksni vai citu biomasu.</t>
        </is>
      </c>
      <c r="BR246" s="2" t="inlineStr">
        <is>
          <t>bijogass</t>
        </is>
      </c>
      <c r="BS246" s="2" t="inlineStr">
        <is>
          <t>3</t>
        </is>
      </c>
      <c r="BT246" s="2" t="inlineStr">
        <is>
          <t/>
        </is>
      </c>
      <c r="BU246" t="inlineStr">
        <is>
          <t>gass karburant prodott jew permezz tad-diġestjoni anerobika jew il-fermentazzjoni ta' materjali bijodegradabbli, jew bil-gassifikazzjoni ta' injam jew bijomassa oħra</t>
        </is>
      </c>
      <c r="BV246" s="2" t="inlineStr">
        <is>
          <t>biogas</t>
        </is>
      </c>
      <c r="BW246" s="2" t="inlineStr">
        <is>
          <t>3</t>
        </is>
      </c>
      <c r="BX246" s="2" t="inlineStr">
        <is>
          <t/>
        </is>
      </c>
      <c r="BY246" t="inlineStr">
        <is>
          <t>brandstofgas uit biomassa en/of uit het biologisch afbreekbare gedeelte van afval, dat kan worden gezuiverd tot de kwaliteit van aardgas, voor toepassingen als biobrandstof, of houtgas</t>
        </is>
      </c>
      <c r="BZ246" s="2" t="inlineStr">
        <is>
          <t>biogaz</t>
        </is>
      </c>
      <c r="CA246" s="2" t="inlineStr">
        <is>
          <t>3</t>
        </is>
      </c>
      <c r="CB246" s="2" t="inlineStr">
        <is>
          <t/>
        </is>
      </c>
      <c r="CC246" t="inlineStr">
        <is>
          <t>gaz powstający w procesie beztlenowej fermentacji biomasy w sposób kontrolowany w oczyszczalniach ścieków i rolniczych biogazowniach lub samorzutnie na wysypiskach odpadów</t>
        </is>
      </c>
      <c r="CD246" s="2" t="inlineStr">
        <is>
          <t>biogás</t>
        </is>
      </c>
      <c r="CE246" s="2" t="inlineStr">
        <is>
          <t>4</t>
        </is>
      </c>
      <c r="CF246" s="2" t="inlineStr">
        <is>
          <t/>
        </is>
      </c>
      <c r="CG246" t="inlineStr">
        <is>
          <t>Mistura gasosa combustível, susceptível de ser usada como biocombustível, produzida por digestão anaeróbia &lt;a href="/entry/result/750331/all" id="ENTRY_TO_ENTRY_CONVERTER" target="_blank"&gt;IATE:750331&lt;/a&gt; de matéria orgânica. O biogás é composto essencialmente por metano (50 a 75%) e dióxido de carbono (25 a 50%), contendo ainda quantidades residuais de nitrogénio, oxigénio, hidrogénio e sulfureto de hidrogénio.</t>
        </is>
      </c>
      <c r="CH246" s="2" t="inlineStr">
        <is>
          <t>biogaz</t>
        </is>
      </c>
      <c r="CI246" s="2" t="inlineStr">
        <is>
          <t>3</t>
        </is>
      </c>
      <c r="CJ246" s="2" t="inlineStr">
        <is>
          <t/>
        </is>
      </c>
      <c r="CK246" t="inlineStr">
        <is>
          <t>biocombustibil în formă gazoasă, obținut prin fermentarea anaerobă a gunoiului de grajd</t>
        </is>
      </c>
      <c r="CL246" s="2" t="inlineStr">
        <is>
          <t>bioplyn</t>
        </is>
      </c>
      <c r="CM246" s="2" t="inlineStr">
        <is>
          <t>3</t>
        </is>
      </c>
      <c r="CN246" s="2" t="inlineStr">
        <is>
          <t/>
        </is>
      </c>
      <c r="CO246" t="inlineStr">
        <is>
          <t>plyn vznikajúci fermentáciou organických látok živočíšneho alebo rastlinného pôvodu bez prístupu vzduchu, ktorý pozostáva predovšetkým z metánu a oxidu uhličitého</t>
        </is>
      </c>
      <c r="CP246" s="2" t="inlineStr">
        <is>
          <t>bioplin</t>
        </is>
      </c>
      <c r="CQ246" s="2" t="inlineStr">
        <is>
          <t>3</t>
        </is>
      </c>
      <c r="CR246" s="2" t="inlineStr">
        <is>
          <t/>
        </is>
      </c>
      <c r="CS246" t="inlineStr">
        <is>
          <t>plin, ki izvira iz biomase [ &lt;a href="/entry/result/753749/all" id="ENTRY_TO_ENTRY_CONVERTER" target="_blank"&gt;IATE:753749&lt;/a&gt; ] za razliko od fosilnega, ki je vedno prisoten ob zemeljskih nahajališčih nafte. Bioplin najpogosteje proizvajamo s pomočjo anaerobne presnove organskih materialov, kar lahko dosežemo s pomočjo anaerobnih mikroorganizmov. V ta namen se uporabljajo odpadni biološko razgradljivi materiali iz gospodinjstev, kmetijstva in industrije (hlevski gnoj, mesni ostanki, koruzna silaža…) ali pa v ta namen gojene energetske rastline.</t>
        </is>
      </c>
      <c r="CT246" s="2" t="inlineStr">
        <is>
          <t>biogas</t>
        </is>
      </c>
      <c r="CU246" s="2" t="inlineStr">
        <is>
          <t>3</t>
        </is>
      </c>
      <c r="CV246" s="2" t="inlineStr">
        <is>
          <t/>
        </is>
      </c>
      <c r="CW246" t="inlineStr">
        <is>
          <t>Den gas som bildas när organiskt material bryts ned av metanproducerande bakterier under anaeroba förhållanden.</t>
        </is>
      </c>
    </row>
    <row r="247">
      <c r="A247" s="1" t="str">
        <f>HYPERLINK("https://iate.europa.eu/entry/result/3589084/all", "3589084")</f>
        <v>3589084</v>
      </c>
      <c r="B247" t="inlineStr">
        <is>
          <t>PRODUCTION, TECHNOLOGY AND RESEARCH;TRADE</t>
        </is>
      </c>
      <c r="C247" t="inlineStr">
        <is>
          <t>PRODUCTION, TECHNOLOGY AND RESEARCH|production|production policy;TRADE|consumption|consumer|consumer protection;TRADE|consumption|consumption</t>
        </is>
      </c>
      <c r="D247" t="inlineStr">
        <is>
          <t>yes</t>
        </is>
      </c>
      <c r="E247" t="inlineStr">
        <is>
          <t/>
        </is>
      </c>
      <c r="F247" s="2" t="inlineStr">
        <is>
          <t>преждевременно излизане от употреба</t>
        </is>
      </c>
      <c r="G247" s="2" t="inlineStr">
        <is>
          <t>2</t>
        </is>
      </c>
      <c r="H247" s="2" t="inlineStr">
        <is>
          <t/>
        </is>
      </c>
      <c r="I247" t="inlineStr">
        <is>
          <t/>
        </is>
      </c>
      <c r="J247" s="2" t="inlineStr">
        <is>
          <t>předčasné zastarávání|
předčasné zastarávání</t>
        </is>
      </c>
      <c r="K247" s="2" t="inlineStr">
        <is>
          <t>2|
3</t>
        </is>
      </c>
      <c r="L247" s="2" t="inlineStr">
        <is>
          <t xml:space="preserve">|
</t>
        </is>
      </c>
      <c r="M247" t="inlineStr">
        <is>
          <t/>
        </is>
      </c>
      <c r="N247" s="2" t="inlineStr">
        <is>
          <t>for tidlig forældelse</t>
        </is>
      </c>
      <c r="O247" s="2" t="inlineStr">
        <is>
          <t>3</t>
        </is>
      </c>
      <c r="P247" s="2" t="inlineStr">
        <is>
          <t/>
        </is>
      </c>
      <c r="Q247" t="inlineStr">
        <is>
          <t>det forhold, at et produkt ikke holder så længe, som det kunne, eller som forbrugerne kunne forvente</t>
        </is>
      </c>
      <c r="R247" s="2" t="inlineStr">
        <is>
          <t>vorzeitige Obsoleszenz</t>
        </is>
      </c>
      <c r="S247" s="2" t="inlineStr">
        <is>
          <t>3</t>
        </is>
      </c>
      <c r="T247" s="2" t="inlineStr">
        <is>
          <t/>
        </is>
      </c>
      <c r="U247" t="inlineStr">
        <is>
          <t>wenn ein Produkt nach einem kürzeren Zeitraum veraltet ist oder nicht mehr
funktioniert als vernünftiger Weise zu erwarten wäre</t>
        </is>
      </c>
      <c r="V247" t="inlineStr">
        <is>
          <t/>
        </is>
      </c>
      <c r="W247" t="inlineStr">
        <is>
          <t/>
        </is>
      </c>
      <c r="X247" t="inlineStr">
        <is>
          <t/>
        </is>
      </c>
      <c r="Y247" t="inlineStr">
        <is>
          <t/>
        </is>
      </c>
      <c r="Z247" s="2" t="inlineStr">
        <is>
          <t>premature obsolescence</t>
        </is>
      </c>
      <c r="AA247" s="2" t="inlineStr">
        <is>
          <t>3</t>
        </is>
      </c>
      <c r="AB247" s="2" t="inlineStr">
        <is>
          <t/>
        </is>
      </c>
      <c r="AC247" t="inlineStr">
        <is>
          <t>premature failure of a product or its lasting for a shorter period of time than consumers can reasonably expect</t>
        </is>
      </c>
      <c r="AD247" s="2" t="inlineStr">
        <is>
          <t>obsolescencia prematura</t>
        </is>
      </c>
      <c r="AE247" s="2" t="inlineStr">
        <is>
          <t>3</t>
        </is>
      </c>
      <c r="AF247" s="2" t="inlineStr">
        <is>
          <t/>
        </is>
      </c>
      <c r="AG247" t="inlineStr">
        <is>
          <t>Situación que se produce cuando el fin de la vida útil de un producto llega antes de lo esperado razonablemente por los consumidores.</t>
        </is>
      </c>
      <c r="AH247" t="inlineStr">
        <is>
          <t/>
        </is>
      </c>
      <c r="AI247" t="inlineStr">
        <is>
          <t/>
        </is>
      </c>
      <c r="AJ247" t="inlineStr">
        <is>
          <t/>
        </is>
      </c>
      <c r="AK247" t="inlineStr">
        <is>
          <t/>
        </is>
      </c>
      <c r="AL247" t="inlineStr">
        <is>
          <t/>
        </is>
      </c>
      <c r="AM247" t="inlineStr">
        <is>
          <t/>
        </is>
      </c>
      <c r="AN247" t="inlineStr">
        <is>
          <t/>
        </is>
      </c>
      <c r="AO247" t="inlineStr">
        <is>
          <t/>
        </is>
      </c>
      <c r="AP247" s="2" t="inlineStr">
        <is>
          <t>obsolescence prématurée|
obsolescence précoce|
obsolescence prématurée</t>
        </is>
      </c>
      <c r="AQ247" s="2" t="inlineStr">
        <is>
          <t>3|
2|
2</t>
        </is>
      </c>
      <c r="AR247" s="2" t="inlineStr">
        <is>
          <t xml:space="preserve">|
|
</t>
        </is>
      </c>
      <c r="AS247" t="inlineStr">
        <is>
          <t>fait qu'un objet ou produit n’ait pas l’espérance de vie qu'un consommateur pouvait raisonnablement attendre</t>
        </is>
      </c>
      <c r="AT247" t="inlineStr">
        <is>
          <t/>
        </is>
      </c>
      <c r="AU247" t="inlineStr">
        <is>
          <t/>
        </is>
      </c>
      <c r="AV247" t="inlineStr">
        <is>
          <t/>
        </is>
      </c>
      <c r="AW247" t="inlineStr">
        <is>
          <t/>
        </is>
      </c>
      <c r="AX247" s="2" t="inlineStr">
        <is>
          <t>prijevremeno zastarijevanje</t>
        </is>
      </c>
      <c r="AY247" s="2" t="inlineStr">
        <is>
          <t>2</t>
        </is>
      </c>
      <c r="AZ247" s="2" t="inlineStr">
        <is>
          <t/>
        </is>
      </c>
      <c r="BA247" t="inlineStr">
        <is>
          <t/>
        </is>
      </c>
      <c r="BB247" s="2" t="inlineStr">
        <is>
          <t>idő előtti elavulás</t>
        </is>
      </c>
      <c r="BC247" s="2" t="inlineStr">
        <is>
          <t>3</t>
        </is>
      </c>
      <c r="BD247" s="2" t="inlineStr">
        <is>
          <t/>
        </is>
      </c>
      <c r="BE247" t="inlineStr">
        <is>
          <t>amikor egy adott termék idő előtt meghibásodik, vagy
élettartama rövidebb, mint amire a fogyasztó észszerűen számíthatna</t>
        </is>
      </c>
      <c r="BF247" s="2" t="inlineStr">
        <is>
          <t>obsolescenza prematura</t>
        </is>
      </c>
      <c r="BG247" s="2" t="inlineStr">
        <is>
          <t>2</t>
        </is>
      </c>
      <c r="BH247" s="2" t="inlineStr">
        <is>
          <t/>
        </is>
      </c>
      <c r="BI247" t="inlineStr">
        <is>
          <t/>
        </is>
      </c>
      <c r="BJ247" s="2" t="inlineStr">
        <is>
          <t>pirmalaikis nusidėvėjimas</t>
        </is>
      </c>
      <c r="BK247" s="2" t="inlineStr">
        <is>
          <t>3</t>
        </is>
      </c>
      <c r="BL247" s="2" t="inlineStr">
        <is>
          <t/>
        </is>
      </c>
      <c r="BM247" t="inlineStr">
        <is>
          <t/>
        </is>
      </c>
      <c r="BN247" s="2" t="inlineStr">
        <is>
          <t>priekšlaicīga novecošanās</t>
        </is>
      </c>
      <c r="BO247" s="2" t="inlineStr">
        <is>
          <t>2</t>
        </is>
      </c>
      <c r="BP247" s="2" t="inlineStr">
        <is>
          <t/>
        </is>
      </c>
      <c r="BQ247" t="inlineStr">
        <is>
          <t>situācija, kad produkts priekšlaikus vairs nedarbojas vai arī kalpo īsāku laiku, nekā patērētāji var pamatoti gaidīt</t>
        </is>
      </c>
      <c r="BR247" s="2" t="inlineStr">
        <is>
          <t>obsolexxenza prematura</t>
        </is>
      </c>
      <c r="BS247" s="2" t="inlineStr">
        <is>
          <t>3</t>
        </is>
      </c>
      <c r="BT247" s="2" t="inlineStr">
        <is>
          <t/>
        </is>
      </c>
      <c r="BU247" t="inlineStr">
        <is>
          <t>meta prodott jieqaf jaħdem qabel iż-żmien mistenni jew għal perjodu ta' żmien inqas milli l-konsumatur jistenna li jaħdem b'mod raġonevoli</t>
        </is>
      </c>
      <c r="BV247" s="2" t="inlineStr">
        <is>
          <t>vroegtijdige veroudering|
voortijdige veroudering</t>
        </is>
      </c>
      <c r="BW247" s="2" t="inlineStr">
        <is>
          <t>3|
3</t>
        </is>
      </c>
      <c r="BX247" s="2" t="inlineStr">
        <is>
          <t xml:space="preserve">|
</t>
        </is>
      </c>
      <c r="BY247" t="inlineStr">
        <is>
          <t>niet zo lang meegaan van producten als ze zouden kunnen of de consument zou mogen verwachten</t>
        </is>
      </c>
      <c r="BZ247" s="2" t="inlineStr">
        <is>
          <t>przedwczesne starzenie się produktów</t>
        </is>
      </c>
      <c r="CA247" s="2" t="inlineStr">
        <is>
          <t>2</t>
        </is>
      </c>
      <c r="CB247" s="2" t="inlineStr">
        <is>
          <t/>
        </is>
      </c>
      <c r="CC247" t="inlineStr">
        <is>
          <t/>
        </is>
      </c>
      <c r="CD247" s="2" t="inlineStr">
        <is>
          <t>obsolescência prematura|
obsolescência prematura</t>
        </is>
      </c>
      <c r="CE247" s="2" t="inlineStr">
        <is>
          <t>2|
3</t>
        </is>
      </c>
      <c r="CF247" s="2" t="inlineStr">
        <is>
          <t xml:space="preserve">|
</t>
        </is>
      </c>
      <c r="CG247" t="inlineStr">
        <is>
          <t>Falha ou avaria de um produto que ocorre antes de decorrido o tempo que um consumidor pode razoalvelmente esperar que o produto dure.</t>
        </is>
      </c>
      <c r="CH247" s="2" t="inlineStr">
        <is>
          <t>obsolescență prematură|
obsolescența prematură</t>
        </is>
      </c>
      <c r="CI247" s="2" t="inlineStr">
        <is>
          <t>3|
2</t>
        </is>
      </c>
      <c r="CJ247" s="2" t="inlineStr">
        <is>
          <t xml:space="preserve">|
</t>
        </is>
      </c>
      <c r="CK247" t="inlineStr">
        <is>
          <t>faptul că un produs se defectează prematur și nu durează atât timp cât ar putea să dureze sau cât se așteaptă consumatorii</t>
        </is>
      </c>
      <c r="CL247" s="2" t="inlineStr">
        <is>
          <t>predčasné zastarávanie</t>
        </is>
      </c>
      <c r="CM247" s="2" t="inlineStr">
        <is>
          <t>2</t>
        </is>
      </c>
      <c r="CN247" s="2" t="inlineStr">
        <is>
          <t/>
        </is>
      </c>
      <c r="CO247" t="inlineStr">
        <is>
          <t/>
        </is>
      </c>
      <c r="CP247" s="2" t="inlineStr">
        <is>
          <t>prezgodnja zastarelost|
prezgodnje zastaranje</t>
        </is>
      </c>
      <c r="CQ247" s="2" t="inlineStr">
        <is>
          <t>2|
3</t>
        </is>
      </c>
      <c r="CR247" s="2" t="inlineStr">
        <is>
          <t xml:space="preserve">|
</t>
        </is>
      </c>
      <c r="CS247" t="inlineStr">
        <is>
          <t/>
        </is>
      </c>
      <c r="CT247" s="2" t="inlineStr">
        <is>
          <t>förtida åldrande</t>
        </is>
      </c>
      <c r="CU247" s="2" t="inlineStr">
        <is>
          <t>3</t>
        </is>
      </c>
      <c r="CV247" s="2" t="inlineStr">
        <is>
          <t/>
        </is>
      </c>
      <c r="CW247" t="inlineStr">
        <is>
          <t>det att en produkt slutar att fungera i förtid eller innan konsumenten rimligtvis kan förvänta sig det</t>
        </is>
      </c>
    </row>
    <row r="248">
      <c r="A248" s="1" t="str">
        <f>HYPERLINK("https://iate.europa.eu/entry/result/3578933/all", "3578933")</f>
        <v>3578933</v>
      </c>
      <c r="B248" t="inlineStr">
        <is>
          <t>EUROPEAN UNION</t>
        </is>
      </c>
      <c r="C248" t="inlineStr">
        <is>
          <t>EUROPEAN UNION|EU finance|EU financing</t>
        </is>
      </c>
      <c r="D248" t="inlineStr">
        <is>
          <t>yes</t>
        </is>
      </c>
      <c r="E248" t="inlineStr">
        <is>
          <t/>
        </is>
      </c>
      <c r="F248" t="inlineStr">
        <is>
          <t/>
        </is>
      </c>
      <c r="G248" t="inlineStr">
        <is>
          <t/>
        </is>
      </c>
      <c r="H248" t="inlineStr">
        <is>
          <t/>
        </is>
      </c>
      <c r="I248" t="inlineStr">
        <is>
          <t/>
        </is>
      </c>
      <c r="J248" s="2" t="inlineStr">
        <is>
          <t>oblast politiky</t>
        </is>
      </c>
      <c r="K248" s="2" t="inlineStr">
        <is>
          <t>3</t>
        </is>
      </c>
      <c r="L248" s="2" t="inlineStr">
        <is>
          <t/>
        </is>
      </c>
      <c r="M248" t="inlineStr">
        <is>
          <t>cílená oblast, kterou má podpořit záruka EU v rámci Fondu InvestEU</t>
        </is>
      </c>
      <c r="N248" s="2" t="inlineStr">
        <is>
          <t>politikområde</t>
        </is>
      </c>
      <c r="O248" s="2" t="inlineStr">
        <is>
          <t>3</t>
        </is>
      </c>
      <c r="P248" s="2" t="inlineStr">
        <is>
          <t/>
        </is>
      </c>
      <c r="Q248" t="inlineStr">
        <is>
          <t/>
        </is>
      </c>
      <c r="R248" s="2" t="inlineStr">
        <is>
          <t>Politikbereich</t>
        </is>
      </c>
      <c r="S248" s="2" t="inlineStr">
        <is>
          <t>3</t>
        </is>
      </c>
      <c r="T248" s="2" t="inlineStr">
        <is>
          <t/>
        </is>
      </c>
      <c r="U248" t="inlineStr">
        <is>
          <t/>
        </is>
      </c>
      <c r="V248" s="2" t="inlineStr">
        <is>
          <t>σκέλος πολιτικής</t>
        </is>
      </c>
      <c r="W248" s="2" t="inlineStr">
        <is>
          <t>3</t>
        </is>
      </c>
      <c r="X248" s="2" t="inlineStr">
        <is>
          <t/>
        </is>
      </c>
      <c r="Y248" t="inlineStr">
        <is>
          <t>κάθε ένα από τα τέσσερα πεδία πολιτικής μέσω των οποίων λειτουργεί το &lt;a href="https://iate.europa.eu/entry/result/3578159/el" target="_blank"&gt;Ταμείο InvestEU&lt;/a&gt;</t>
        </is>
      </c>
      <c r="Z248" s="2" t="inlineStr">
        <is>
          <t>policy window</t>
        </is>
      </c>
      <c r="AA248" s="2" t="inlineStr">
        <is>
          <t>3</t>
        </is>
      </c>
      <c r="AB248" s="2" t="inlineStr">
        <is>
          <t/>
        </is>
      </c>
      <c r="AC248" t="inlineStr">
        <is>
          <t>thematic group of policy areas within
which all investment support instruments in the field of EU internal policies will
be implemented</t>
        </is>
      </c>
      <c r="AD248" s="2" t="inlineStr">
        <is>
          <t>eje de actuación</t>
        </is>
      </c>
      <c r="AE248" s="2" t="inlineStr">
        <is>
          <t>3</t>
        </is>
      </c>
      <c r="AF248" s="2" t="inlineStr">
        <is>
          <t/>
        </is>
      </c>
      <c r="AG248" t="inlineStr">
        <is>
          <t>Cada uno de los ámbitos temáticos en cuyo marco se
propone aplicar los distintos instrumentos de apoyo a la inversión europeos.</t>
        </is>
      </c>
      <c r="AH248" s="2" t="inlineStr">
        <is>
          <t>poliitikaharu</t>
        </is>
      </c>
      <c r="AI248" s="2" t="inlineStr">
        <is>
          <t>3</t>
        </is>
      </c>
      <c r="AJ248" s="2" t="inlineStr">
        <is>
          <t/>
        </is>
      </c>
      <c r="AK248" t="inlineStr">
        <is>
          <t/>
        </is>
      </c>
      <c r="AL248" s="2" t="inlineStr">
        <is>
          <t>politiikkaikkuna</t>
        </is>
      </c>
      <c r="AM248" s="2" t="inlineStr">
        <is>
          <t>3</t>
        </is>
      </c>
      <c r="AN248" s="2" t="inlineStr">
        <is>
          <t/>
        </is>
      </c>
      <c r="AO248" t="inlineStr">
        <is>
          <t>politiikan alojen teemaryhmä EU:n investointivälineiden määrärahojen ohjaamiseksi</t>
        </is>
      </c>
      <c r="AP248" s="2" t="inlineStr">
        <is>
          <t>volet d'action</t>
        </is>
      </c>
      <c r="AQ248" s="2" t="inlineStr">
        <is>
          <t>3</t>
        </is>
      </c>
      <c r="AR248" s="2" t="inlineStr">
        <is>
          <t/>
        </is>
      </c>
      <c r="AS248" t="inlineStr">
        <is>
          <t>&lt;div&gt;chacun des domaines d’actions sur lesquels le
programme &lt;a href="https://iate.europa.eu/entry/result/3578156/fr" target="_blank"&gt;InvestEU&lt;/a&gt; est axé&lt;/div&gt;</t>
        </is>
      </c>
      <c r="AT248" s="2" t="inlineStr">
        <is>
          <t>gné bheartais</t>
        </is>
      </c>
      <c r="AU248" s="2" t="inlineStr">
        <is>
          <t>3</t>
        </is>
      </c>
      <c r="AV248" s="2" t="inlineStr">
        <is>
          <t/>
        </is>
      </c>
      <c r="AW248" t="inlineStr">
        <is>
          <t/>
        </is>
      </c>
      <c r="AX248" s="2" t="inlineStr">
        <is>
          <t>sastavnica politika</t>
        </is>
      </c>
      <c r="AY248" s="2" t="inlineStr">
        <is>
          <t>3</t>
        </is>
      </c>
      <c r="AZ248" s="2" t="inlineStr">
        <is>
          <t/>
        </is>
      </c>
      <c r="BA248" t="inlineStr">
        <is>
          <t/>
        </is>
      </c>
      <c r="BB248" s="2" t="inlineStr">
        <is>
          <t>szakpolitikai keret</t>
        </is>
      </c>
      <c r="BC248" s="2" t="inlineStr">
        <is>
          <t>2</t>
        </is>
      </c>
      <c r="BD248" s="2" t="inlineStr">
        <is>
          <t>proposed</t>
        </is>
      </c>
      <c r="BE248" t="inlineStr">
        <is>
          <t>a beruházásösztönző eszközök csoportosítására szolgáló prioritási területek</t>
        </is>
      </c>
      <c r="BF248" s="2" t="inlineStr">
        <is>
          <t>ambito di intervento|
sportello</t>
        </is>
      </c>
      <c r="BG248" s="2" t="inlineStr">
        <is>
          <t>3|
3</t>
        </is>
      </c>
      <c r="BH248" s="2" t="inlineStr">
        <is>
          <t xml:space="preserve">|
</t>
        </is>
      </c>
      <c r="BI248" t="inlineStr">
        <is>
          <t>ciascuno dei cinque ambiti di intervento mediante i quali opera il Fondo InvestEU e che mirano a ovviare ai fallimenti del mercato o a situazioni di investimento subottimali nello specifico ambito</t>
        </is>
      </c>
      <c r="BJ248" s="2" t="inlineStr">
        <is>
          <t>politikos linija</t>
        </is>
      </c>
      <c r="BK248" s="2" t="inlineStr">
        <is>
          <t>2</t>
        </is>
      </c>
      <c r="BL248" s="2" t="inlineStr">
        <is>
          <t/>
        </is>
      </c>
      <c r="BM248" t="inlineStr">
        <is>
          <t/>
        </is>
      </c>
      <c r="BN248" s="2" t="inlineStr">
        <is>
          <t>politikas logs</t>
        </is>
      </c>
      <c r="BO248" s="2" t="inlineStr">
        <is>
          <t>3</t>
        </is>
      </c>
      <c r="BP248" s="2" t="inlineStr">
        <is>
          <t/>
        </is>
      </c>
      <c r="BQ248" t="inlineStr">
        <is>
          <t/>
        </is>
      </c>
      <c r="BR248" s="2" t="inlineStr">
        <is>
          <t>tieqa ta' politika</t>
        </is>
      </c>
      <c r="BS248" s="2" t="inlineStr">
        <is>
          <t>3</t>
        </is>
      </c>
      <c r="BT248" s="2" t="inlineStr">
        <is>
          <t/>
        </is>
      </c>
      <c r="BU248" t="inlineStr">
        <is>
          <t>kull wieħed mill-oqsma ta' politika distinti li fihom se jiġu implimentati l-istrumenti kollha ta' appoġġ għall-investiment fil-qasam tal-politiki interni tal-UE, fil-qafas tal-&lt;a href="https://iate.europa.eu/entry/result/3578156/mt" target="_blank"&gt;Programm InvestEU&lt;/a&gt;</t>
        </is>
      </c>
      <c r="BV248" s="2" t="inlineStr">
        <is>
          <t>beleidsvenster</t>
        </is>
      </c>
      <c r="BW248" s="2" t="inlineStr">
        <is>
          <t>3</t>
        </is>
      </c>
      <c r="BX248" s="2" t="inlineStr">
        <is>
          <t/>
        </is>
      </c>
      <c r="BY248" t="inlineStr">
        <is>
          <t>groep van beleidsterreinen waarbinnen alle instrumenten voor het ondersteunen van investeringen op het gebied van het intern EU-beleid zullen worden geïmplementeerd</t>
        </is>
      </c>
      <c r="BZ248" s="2" t="inlineStr">
        <is>
          <t>segment polityki</t>
        </is>
      </c>
      <c r="CA248" s="2" t="inlineStr">
        <is>
          <t>3</t>
        </is>
      </c>
      <c r="CB248" s="2" t="inlineStr">
        <is>
          <t/>
        </is>
      </c>
      <c r="CC248" t="inlineStr">
        <is>
          <t/>
        </is>
      </c>
      <c r="CD248" s="2" t="inlineStr">
        <is>
          <t>vertente estratégica</t>
        </is>
      </c>
      <c r="CE248" s="2" t="inlineStr">
        <is>
          <t>3</t>
        </is>
      </c>
      <c r="CF248" s="2" t="inlineStr">
        <is>
          <t/>
        </is>
      </c>
      <c r="CG248" t="inlineStr">
        <is>
          <t>Domínio específico que beneficia de uma garantia orçamental da UE ao abrigo do &lt;a href="https://iate.europa.eu/entry/result/3578159/en-pt" target="_blank"&gt;Fundo InvestEU&lt;/a&gt; para apoiar operações de financiamento e investimento, a fim de suprir deficiências do mercado ou situações de investimento insuficiente.</t>
        </is>
      </c>
      <c r="CH248" s="2" t="inlineStr">
        <is>
          <t>componentă de politică</t>
        </is>
      </c>
      <c r="CI248" s="2" t="inlineStr">
        <is>
          <t>2</t>
        </is>
      </c>
      <c r="CJ248" s="2" t="inlineStr">
        <is>
          <t/>
        </is>
      </c>
      <c r="CK248" t="inlineStr">
        <is>
          <t/>
        </is>
      </c>
      <c r="CL248" s="2" t="inlineStr">
        <is>
          <t>segment politiky</t>
        </is>
      </c>
      <c r="CM248" s="2" t="inlineStr">
        <is>
          <t>3</t>
        </is>
      </c>
      <c r="CN248" s="2" t="inlineStr">
        <is>
          <t/>
        </is>
      </c>
      <c r="CO248" t="inlineStr">
        <is>
          <t>oblasť, na ktorú je zacielená podpora pomocou záruky EÚ</t>
        </is>
      </c>
      <c r="CP248" s="2" t="inlineStr">
        <is>
          <t>sklop politike</t>
        </is>
      </c>
      <c r="CQ248" s="2" t="inlineStr">
        <is>
          <t>3</t>
        </is>
      </c>
      <c r="CR248" s="2" t="inlineStr">
        <is>
          <t/>
        </is>
      </c>
      <c r="CS248" t="inlineStr">
        <is>
          <t/>
        </is>
      </c>
      <c r="CT248" s="2" t="inlineStr">
        <is>
          <t>politikområden</t>
        </is>
      </c>
      <c r="CU248" s="2" t="inlineStr">
        <is>
          <t>3</t>
        </is>
      </c>
      <c r="CV248" s="2" t="inlineStr">
        <is>
          <t/>
        </is>
      </c>
      <c r="CW248" t="inlineStr">
        <is>
          <t/>
        </is>
      </c>
    </row>
    <row r="249">
      <c r="A249" s="1" t="str">
        <f>HYPERLINK("https://iate.europa.eu/entry/result/3629015/all", "3629015")</f>
        <v>3629015</v>
      </c>
      <c r="B249" t="inlineStr">
        <is>
          <t>EMPLOYMENT AND WORKING CONDITIONS;ENERGY</t>
        </is>
      </c>
      <c r="C249" t="inlineStr">
        <is>
          <t>EMPLOYMENT AND WORKING CONDITIONS|labour market|labour force;EMPLOYMENT AND WORKING CONDITIONS|employment|vocational training|updating of skills;ENERGY|soft energy|soft energy|renewable energy</t>
        </is>
      </c>
      <c r="D249" t="inlineStr">
        <is>
          <t>yes</t>
        </is>
      </c>
      <c r="E249" t="inlineStr">
        <is>
          <t/>
        </is>
      </c>
      <c r="F249" s="2" t="inlineStr">
        <is>
          <t>широкомащабно партньорство в ЕС в областта на уменията във връзка с енергията от възобновяеми източници на сушата</t>
        </is>
      </c>
      <c r="G249" s="2" t="inlineStr">
        <is>
          <t>3</t>
        </is>
      </c>
      <c r="H249" s="2" t="inlineStr">
        <is>
          <t/>
        </is>
      </c>
      <c r="I249" t="inlineStr">
        <is>
          <t/>
        </is>
      </c>
      <c r="J249" s="2" t="inlineStr">
        <is>
          <t>rozsáhlé partnerství EU v oblasti dovedností pro pevninskou energii z obnovitelných zdrojů|
rozsáhlé partnerství v oblasti pevninských obnovitelných zdrojů energie</t>
        </is>
      </c>
      <c r="K249" s="2" t="inlineStr">
        <is>
          <t>3|
3</t>
        </is>
      </c>
      <c r="L249" s="2" t="inlineStr">
        <is>
          <t xml:space="preserve">|
</t>
        </is>
      </c>
      <c r="M249" t="inlineStr">
        <is>
          <t/>
        </is>
      </c>
      <c r="N249" s="2" t="inlineStr">
        <is>
          <t>EU's storstilede færdighedspartnerskab for vedvarende energi på land|
storstilet partnerskab om vedvarende energi på land|
storstilet EU-færdighedspartnerskab for vedvarende energi på land</t>
        </is>
      </c>
      <c r="O249" s="2" t="inlineStr">
        <is>
          <t>3|
3|
3</t>
        </is>
      </c>
      <c r="P249" s="2" t="inlineStr">
        <is>
          <t xml:space="preserve">|
|
</t>
        </is>
      </c>
      <c r="Q249" t="inlineStr">
        <is>
          <t/>
        </is>
      </c>
      <c r="R249" s="2" t="inlineStr">
        <is>
          <t>groß angelegte Kompetenzpartnerschaft der EU im Bereich der erneuerbaren Onshore-Quellen</t>
        </is>
      </c>
      <c r="S249" s="2" t="inlineStr">
        <is>
          <t>3</t>
        </is>
      </c>
      <c r="T249" s="2" t="inlineStr">
        <is>
          <t/>
        </is>
      </c>
      <c r="U249" t="inlineStr">
        <is>
          <t/>
        </is>
      </c>
      <c r="V249" s="2" t="inlineStr">
        <is>
          <t>μεγάλης κλίμακας ενωσιακή σύμπραξη δεξιοτήτων όσον αφορά τις χερσαίες ανανεώσιμες πηγές ενέργειας|
μεγάλης κλίμακας σύμπραξη δεξιοτήτων της ΕΕ για τις χερσαίες ανανεώσιμες πηγές ενέργειας|
μεγάλης κλίμακας σύμπραξη για τις χερσαίες ανανεώσιμες πηγές ενέργειας</t>
        </is>
      </c>
      <c r="W249" s="2" t="inlineStr">
        <is>
          <t>3|
3|
3</t>
        </is>
      </c>
      <c r="X249" s="2" t="inlineStr">
        <is>
          <t xml:space="preserve">|
|
</t>
        </is>
      </c>
      <c r="Y249" t="inlineStr">
        <is>
          <t/>
        </is>
      </c>
      <c r="Z249" s="2" t="inlineStr">
        <is>
          <t>EU large-scale skills partnership for onshore renewable energy|
EU large-scale skills partnership for onshore renewables|
large-scale partnership on onshore renewables</t>
        </is>
      </c>
      <c r="AA249" s="2" t="inlineStr">
        <is>
          <t>3|
3|
3</t>
        </is>
      </c>
      <c r="AB249" s="2" t="inlineStr">
        <is>
          <t xml:space="preserve">|
|
</t>
        </is>
      </c>
      <c r="AC249" t="inlineStr">
        <is>
          <t>&lt;a href="https://iate.europa.eu/entry/result/3629014/en" target="_blank"&gt;large-scale partnership&lt;/a&gt; aiming to turn the growing bottleneck in the skilled workforce needed to 
manufacture, deploy and maintain solar energy into an opportunity for 
new green jobs contributing to the &lt;a href="https://iate.europa.eu/entry/result/3590517/en" target="_blank"&gt;clean energy transition&lt;/a&gt; through upskilling and reskilling</t>
        </is>
      </c>
      <c r="AD249" s="2" t="inlineStr">
        <is>
          <t>asociación a gran escala sobre energías renovables terrestres|
Asociación en materia de capacidades de la UE a gran escala para las energías renovables terrestres</t>
        </is>
      </c>
      <c r="AE249" s="2" t="inlineStr">
        <is>
          <t>3|
3</t>
        </is>
      </c>
      <c r="AF249" s="2" t="inlineStr">
        <is>
          <t xml:space="preserve">|
</t>
        </is>
      </c>
      <c r="AG249" t="inlineStr">
        <is>
          <t/>
        </is>
      </c>
      <c r="AH249" s="2" t="inlineStr">
        <is>
          <t>maismaa taastuvenergia alane ulatuslik partnerlus|
ELi ulatuslik oskustealane partnerlus maismaa taastuvenergia valdkonnas</t>
        </is>
      </c>
      <c r="AI249" s="2" t="inlineStr">
        <is>
          <t>3|
3</t>
        </is>
      </c>
      <c r="AJ249" s="2" t="inlineStr">
        <is>
          <t xml:space="preserve">|
</t>
        </is>
      </c>
      <c r="AK249" t="inlineStr">
        <is>
          <t/>
        </is>
      </c>
      <c r="AL249" s="2" t="inlineStr">
        <is>
          <t>maalla tuotettavaa uusiutuvaa energiaa koskeva EU:n laaja-alainen osaamiskumppanuus|
maalla tuotettavaa uusiutuvaa energiaa koskeva laajamittainen kumppanuus</t>
        </is>
      </c>
      <c r="AM249" s="2" t="inlineStr">
        <is>
          <t>3|
3</t>
        </is>
      </c>
      <c r="AN249" s="2" t="inlineStr">
        <is>
          <t xml:space="preserve">|
</t>
        </is>
      </c>
      <c r="AO249" t="inlineStr">
        <is>
          <t/>
        </is>
      </c>
      <c r="AP249" s="2" t="inlineStr">
        <is>
          <t>partenariat à grande échelle sur les énergies renouvelables terrestres|
partenariat européen à grande échelle pour les compétences en matière d’énergies renouvelables terrestres</t>
        </is>
      </c>
      <c r="AQ249" s="2" t="inlineStr">
        <is>
          <t>3|
3</t>
        </is>
      </c>
      <c r="AR249" s="2" t="inlineStr">
        <is>
          <t xml:space="preserve">|
</t>
        </is>
      </c>
      <c r="AS249" t="inlineStr">
        <is>
          <t>initiative
phare visant à transformer le goulet d’étranglement croissant lié à
l'insuffisance de la main-d’œuvre qualifiée nécessaire pour fabriquer, déployer
et entretenir l’énergie solaire en une occasion de créer de nouveaux emplois
verts au service de la transition vers une énergie propre</t>
        </is>
      </c>
      <c r="AT249" t="inlineStr">
        <is>
          <t/>
        </is>
      </c>
      <c r="AU249" t="inlineStr">
        <is>
          <t/>
        </is>
      </c>
      <c r="AV249" t="inlineStr">
        <is>
          <t/>
        </is>
      </c>
      <c r="AW249" t="inlineStr">
        <is>
          <t/>
        </is>
      </c>
      <c r="AX249" s="2" t="inlineStr">
        <is>
          <t>veliko partnerstvo EU-a za vještine povezane s energijom iz obnovljivih izvora na kopnu|
veliko partnerstvo za obnovljive izvore energije na kopnu</t>
        </is>
      </c>
      <c r="AY249" s="2" t="inlineStr">
        <is>
          <t>3|
3</t>
        </is>
      </c>
      <c r="AZ249" s="2" t="inlineStr">
        <is>
          <t xml:space="preserve">|
</t>
        </is>
      </c>
      <c r="BA249" t="inlineStr">
        <is>
          <t/>
        </is>
      </c>
      <c r="BB249" t="inlineStr">
        <is>
          <t/>
        </is>
      </c>
      <c r="BC249" t="inlineStr">
        <is>
          <t/>
        </is>
      </c>
      <c r="BD249" t="inlineStr">
        <is>
          <t/>
        </is>
      </c>
      <c r="BE249" t="inlineStr">
        <is>
          <t/>
        </is>
      </c>
      <c r="BF249" s="2" t="inlineStr">
        <is>
          <t>partenariato dell'UE su vasta scala per le competenze nel settore delle energie rinnovabili onshore|
partenariato su vasta scala nel settore delle energie rinnovabili onshore</t>
        </is>
      </c>
      <c r="BG249" s="2" t="inlineStr">
        <is>
          <t>3|
3</t>
        </is>
      </c>
      <c r="BH249" s="2" t="inlineStr">
        <is>
          <t xml:space="preserve">|
</t>
        </is>
      </c>
      <c r="BI249" t="inlineStr">
        <is>
          <t>partenariato dell'UE su vasta scala destinato a promuovere la creazione di una forza lavoro qualificata per il settore della produzione di tecnologie solari</t>
        </is>
      </c>
      <c r="BJ249" s="2" t="inlineStr">
        <is>
          <t>didelio masto sausumos atsinaujinančiųjų išteklių energijos srities partnerystė|
ES didelio masto sausumos atsinaujinančiųjų išteklių energijos srities įgūdžių partnerystė</t>
        </is>
      </c>
      <c r="BK249" s="2" t="inlineStr">
        <is>
          <t>3|
3</t>
        </is>
      </c>
      <c r="BL249" s="2" t="inlineStr">
        <is>
          <t xml:space="preserve">|
</t>
        </is>
      </c>
      <c r="BM249" t="inlineStr">
        <is>
          <t>didelio masto įgūdžių partnerystė, kursima pagal Įgūdžių paktą siekiant suburti visus suinteresuotuosius subjektus imtis kvalifikacijos kėlimo ir perkvalifikavimo veiksmų, kad būtų užpildytos spragos sausumos atsinaujinančiųjų išteklių energetikos sektoriuje</t>
        </is>
      </c>
      <c r="BN249" s="2" t="inlineStr">
        <is>
          <t>plaša mēroga prasmju partnerība sauszemes atjaunīgo energoresursu jomā|
ES plaša mēroga prasmju partnerība sauszemes atjaunīgo energoresursu jomā</t>
        </is>
      </c>
      <c r="BO249" s="2" t="inlineStr">
        <is>
          <t>3|
2</t>
        </is>
      </c>
      <c r="BP249" s="2" t="inlineStr">
        <is>
          <t xml:space="preserve">|
</t>
        </is>
      </c>
      <c r="BQ249" t="inlineStr">
        <is>
          <t/>
        </is>
      </c>
      <c r="BR249" s="2" t="inlineStr">
        <is>
          <t>sħubija fuq skala kbira dwar l-enerġija rinnovabbli fuq l-art|
Sħubija tal-UE dwar il-Ħiliet fuq skala kbira għall-enerġija rinnovabbli fuq l-art</t>
        </is>
      </c>
      <c r="BS249" s="2" t="inlineStr">
        <is>
          <t>3|
3</t>
        </is>
      </c>
      <c r="BT249" s="2" t="inlineStr">
        <is>
          <t xml:space="preserve">|
</t>
        </is>
      </c>
      <c r="BU249" t="inlineStr">
        <is>
          <t/>
        </is>
      </c>
      <c r="BV249" s="2" t="inlineStr">
        <is>
          <t>grootschalig partnerschap inzake hernieuwbare onshore-energie|
grootschalig EU-partnerschap voor vaardigheden op het gebied van hernieuwbare onshore-energie</t>
        </is>
      </c>
      <c r="BW249" s="2" t="inlineStr">
        <is>
          <t>3|
3</t>
        </is>
      </c>
      <c r="BX249" s="2" t="inlineStr">
        <is>
          <t xml:space="preserve">|
</t>
        </is>
      </c>
      <c r="BY249" t="inlineStr">
        <is>
          <t>&lt;a href="https://iate.europa.eu/entry/result/3629014/all" target="_blank"&gt;grootschalig partnerschap&lt;/a&gt; dat tot doel heeft de toenemende knelpunten in de beschikbaarheid van geschoolde arbeidskrachten voor fabricage, uitrol en onderhoud van zonne-energie om te buigen in een kans voor nieuwe groene banen in dienst van de schone-energietransitie door middel van bij- en omscholing</t>
        </is>
      </c>
      <c r="BZ249" s="2" t="inlineStr">
        <is>
          <t>wielkoskalowe partnerstwo UE na rzecz umiejętności w dziedzinie lądowej energii odnawialnej|
partnerstwo na dużą skalę w zakresie odnawialnych źródeł energii na lądzie</t>
        </is>
      </c>
      <c r="CA249" s="2" t="inlineStr">
        <is>
          <t>3|
3</t>
        </is>
      </c>
      <c r="CB249" s="2" t="inlineStr">
        <is>
          <t>|
preferred</t>
        </is>
      </c>
      <c r="CC249" t="inlineStr">
        <is>
          <t/>
        </is>
      </c>
      <c r="CD249" s="2" t="inlineStr">
        <is>
          <t>parceria europeia de competências em grande escala para as energias renováveis em terra|
parceria em grande escala no domínio das energias renováveis em terra</t>
        </is>
      </c>
      <c r="CE249" s="2" t="inlineStr">
        <is>
          <t>3|
3</t>
        </is>
      </c>
      <c r="CF249" s="2" t="inlineStr">
        <is>
          <t xml:space="preserve">|
</t>
        </is>
      </c>
      <c r="CG249" t="inlineStr">
        <is>
          <t>Parceria a grande escala cujo objetivo é suprir a crescente escassez de mão de obra qualificada necessária para fabricar, implantar e manter a energia solar, transformando-a numa oportunidade para novos empregos verdes ao serviço da transição para as energias limpas e contribuindo para a melhoria das competências e a requalificação.</t>
        </is>
      </c>
      <c r="CH249" s="2" t="inlineStr">
        <is>
          <t>parteneriat UE la scară largă pentru competențe în domeniul surselor regenerabile de energie amplasate pe uscat|
parteneriat UE la scară largă pentru competențe în domeniul surselor regenerabile onshore</t>
        </is>
      </c>
      <c r="CI249" s="2" t="inlineStr">
        <is>
          <t>3|
2</t>
        </is>
      </c>
      <c r="CJ249" s="2" t="inlineStr">
        <is>
          <t xml:space="preserve">|
</t>
        </is>
      </c>
      <c r="CK249" t="inlineStr">
        <is>
          <t/>
        </is>
      </c>
      <c r="CL249" s="2" t="inlineStr">
        <is>
          <t>rozsiahle partnerstvo v oblasti obnoviteľných zdrojov energie na pevnine|
rozsiahle partnerstvo EÚ v oblasti zručností pre energiu z obnoviteľných zdrojov na pevnine</t>
        </is>
      </c>
      <c r="CM249" s="2" t="inlineStr">
        <is>
          <t>3|
3</t>
        </is>
      </c>
      <c r="CN249" s="2" t="inlineStr">
        <is>
          <t xml:space="preserve">|
</t>
        </is>
      </c>
      <c r="CO249" t="inlineStr">
        <is>
          <t/>
        </is>
      </c>
      <c r="CP249" s="2" t="inlineStr">
        <is>
          <t>obsežno partnerstvo EU za znanja in spretnosti na področju energije iz obnovljivih virov na kopnem</t>
        </is>
      </c>
      <c r="CQ249" s="2" t="inlineStr">
        <is>
          <t>3</t>
        </is>
      </c>
      <c r="CR249" s="2" t="inlineStr">
        <is>
          <t/>
        </is>
      </c>
      <c r="CS249" t="inlineStr">
        <is>
          <t>partnerstvo, ki združuje vse ustrezne deležnike, da bi sprejeli ukrepe za strokovno izpopolnjevanje in prekvalifikacijo za zapolnitev vrzeli</t>
        </is>
      </c>
      <c r="CT249" s="2" t="inlineStr">
        <is>
          <t>storskaliga partnerskapet för landbaserad förnybar energi|
EU:s storskaliga kompetenspartnerskap för landbaserad förnybar energi</t>
        </is>
      </c>
      <c r="CU249" s="2" t="inlineStr">
        <is>
          <t>3|
3</t>
        </is>
      </c>
      <c r="CV249" s="2" t="inlineStr">
        <is>
          <t xml:space="preserve">|
</t>
        </is>
      </c>
      <c r="CW249" t="inlineStr">
        <is>
          <t/>
        </is>
      </c>
    </row>
    <row r="250">
      <c r="A250" s="1" t="str">
        <f>HYPERLINK("https://iate.europa.eu/entry/result/3570768/all", "3570768")</f>
        <v>3570768</v>
      </c>
      <c r="B250" t="inlineStr">
        <is>
          <t>EUROPEAN UNION;TRADE</t>
        </is>
      </c>
      <c r="C250" t="inlineStr">
        <is>
          <t>EUROPEAN UNION|European Union law|EU act|directive (EU);TRADE|consumption|consumer|consumer policy;TRADE|consumption|consumer|consumer protection</t>
        </is>
      </c>
      <c r="D250" t="inlineStr">
        <is>
          <t>yes</t>
        </is>
      </c>
      <c r="E250" t="inlineStr">
        <is>
          <t/>
        </is>
      </c>
      <c r="F250" s="2" t="inlineStr">
        <is>
          <t>ДПП|
Директива за правата на потребителите</t>
        </is>
      </c>
      <c r="G250" s="2" t="inlineStr">
        <is>
          <t>3|
3</t>
        </is>
      </c>
      <c r="H250" s="2" t="inlineStr">
        <is>
          <t xml:space="preserve">|
</t>
        </is>
      </c>
      <c r="I250" t="inlineStr">
        <is>
          <t>e</t>
        </is>
      </c>
      <c r="J250" s="2" t="inlineStr">
        <is>
          <t>směrnice o právech spotřebitelů</t>
        </is>
      </c>
      <c r="K250" s="2" t="inlineStr">
        <is>
          <t>3</t>
        </is>
      </c>
      <c r="L250" s="2" t="inlineStr">
        <is>
          <t/>
        </is>
      </c>
      <c r="M250" t="inlineStr">
        <is>
          <t/>
        </is>
      </c>
      <c r="N250" s="2" t="inlineStr">
        <is>
          <t>forbrugerrettighedsdirektivet|
direktivet om forbrugerrettigheder</t>
        </is>
      </c>
      <c r="O250" s="2" t="inlineStr">
        <is>
          <t>3|
3</t>
        </is>
      </c>
      <c r="P250" s="2" t="inlineStr">
        <is>
          <t xml:space="preserve">|
</t>
        </is>
      </c>
      <c r="Q250" t="inlineStr">
        <is>
          <t/>
        </is>
      </c>
      <c r="R250" s="2" t="inlineStr">
        <is>
          <t>Verbraucherrechte-Richtlinie</t>
        </is>
      </c>
      <c r="S250" s="2" t="inlineStr">
        <is>
          <t>3</t>
        </is>
      </c>
      <c r="T250" s="2" t="inlineStr">
        <is>
          <t/>
        </is>
      </c>
      <c r="U250" t="inlineStr">
        <is>
          <t/>
        </is>
      </c>
      <c r="V250" s="2" t="inlineStr">
        <is>
          <t>οδηγία για τα δικαιώματα των καταναλωτών</t>
        </is>
      </c>
      <c r="W250" s="2" t="inlineStr">
        <is>
          <t>3</t>
        </is>
      </c>
      <c r="X250" s="2" t="inlineStr">
        <is>
          <t/>
        </is>
      </c>
      <c r="Y250" t="inlineStr">
        <is>
          <t/>
        </is>
      </c>
      <c r="Z250" s="2" t="inlineStr">
        <is>
          <t>Directive on Consumer Rights|
CRD|
CRD|
Consumer Rights Directive</t>
        </is>
      </c>
      <c r="AA250" s="2" t="inlineStr">
        <is>
          <t>1|
3|
1|
3</t>
        </is>
      </c>
      <c r="AB250" s="2" t="inlineStr">
        <is>
          <t xml:space="preserve">|
|
|
</t>
        </is>
      </c>
      <c r="AC250" t="inlineStr">
        <is>
          <t>Directive
that gives consumers the same strong rights across the EU by aligning and
harmonising national consumer rules</t>
        </is>
      </c>
      <c r="AD250" s="2" t="inlineStr">
        <is>
          <t>Directiva sobre derechos de los consumidores</t>
        </is>
      </c>
      <c r="AE250" s="2" t="inlineStr">
        <is>
          <t>3</t>
        </is>
      </c>
      <c r="AF250" s="2" t="inlineStr">
        <is>
          <t/>
        </is>
      </c>
      <c r="AG250" t="inlineStr">
        <is>
          <t/>
        </is>
      </c>
      <c r="AH250" s="2" t="inlineStr">
        <is>
          <t>tarbijaõiguste direktiiv</t>
        </is>
      </c>
      <c r="AI250" s="2" t="inlineStr">
        <is>
          <t>3</t>
        </is>
      </c>
      <c r="AJ250" s="2" t="inlineStr">
        <is>
          <t/>
        </is>
      </c>
      <c r="AK250" t="inlineStr">
        <is>
          <t/>
        </is>
      </c>
      <c r="AL250" s="2" t="inlineStr">
        <is>
          <t>kuluttajanoikeusdirektiivi</t>
        </is>
      </c>
      <c r="AM250" s="2" t="inlineStr">
        <is>
          <t>3</t>
        </is>
      </c>
      <c r="AN250" s="2" t="inlineStr">
        <is>
          <t/>
        </is>
      </c>
      <c r="AO250" t="inlineStr">
        <is>
          <t/>
        </is>
      </c>
      <c r="AP250" s="2" t="inlineStr">
        <is>
          <t>directive relative aux droits des consommateurs|
directive sur les droits des consommateurs</t>
        </is>
      </c>
      <c r="AQ250" s="2" t="inlineStr">
        <is>
          <t>3|
2</t>
        </is>
      </c>
      <c r="AR250" s="2" t="inlineStr">
        <is>
          <t xml:space="preserve">|
</t>
        </is>
      </c>
      <c r="AS250" t="inlineStr">
        <is>
          <t/>
        </is>
      </c>
      <c r="AT250" t="inlineStr">
        <is>
          <t/>
        </is>
      </c>
      <c r="AU250" t="inlineStr">
        <is>
          <t/>
        </is>
      </c>
      <c r="AV250" t="inlineStr">
        <is>
          <t/>
        </is>
      </c>
      <c r="AW250" t="inlineStr">
        <is>
          <t/>
        </is>
      </c>
      <c r="AX250" s="2" t="inlineStr">
        <is>
          <t>Direktiva o pravima potrošača</t>
        </is>
      </c>
      <c r="AY250" s="2" t="inlineStr">
        <is>
          <t>3</t>
        </is>
      </c>
      <c r="AZ250" s="2" t="inlineStr">
        <is>
          <t/>
        </is>
      </c>
      <c r="BA250" t="inlineStr">
        <is>
          <t/>
        </is>
      </c>
      <c r="BB250" s="2" t="inlineStr">
        <is>
          <t>fogyasztói jogokról szóló irányelv</t>
        </is>
      </c>
      <c r="BC250" s="2" t="inlineStr">
        <is>
          <t>3</t>
        </is>
      </c>
      <c r="BD250" s="2" t="inlineStr">
        <is>
          <t/>
        </is>
      </c>
      <c r="BE250" t="inlineStr">
        <is>
          <t/>
        </is>
      </c>
      <c r="BF250" s="2" t="inlineStr">
        <is>
          <t>direttiva sui diritti dei consumatori</t>
        </is>
      </c>
      <c r="BG250" s="2" t="inlineStr">
        <is>
          <t>3</t>
        </is>
      </c>
      <c r="BH250" s="2" t="inlineStr">
        <is>
          <t/>
        </is>
      </c>
      <c r="BI250" t="inlineStr">
        <is>
          <t>direttiva 2011/83/UE che, tramite il conseguimento di un livello elevato di tutela dei consumatori, intende contribuire al corretto funzionamento del mercato interno mediante l’armonizzazione di taluni aspetti delle disposizioni legislative, regolamentari e amministrative degli Stati membri in materia di contratti conclusi tra consumatori e professionisti</t>
        </is>
      </c>
      <c r="BJ250" s="2" t="inlineStr">
        <is>
          <t>Vartotojų teisių direktyva|
VTD</t>
        </is>
      </c>
      <c r="BK250" s="2" t="inlineStr">
        <is>
          <t>3|
3</t>
        </is>
      </c>
      <c r="BL250" s="2" t="inlineStr">
        <is>
          <t xml:space="preserve">|
</t>
        </is>
      </c>
      <c r="BM250" t="inlineStr">
        <is>
          <t/>
        </is>
      </c>
      <c r="BN250" s="2" t="inlineStr">
        <is>
          <t>Patērētāju tiesību direktīva</t>
        </is>
      </c>
      <c r="BO250" s="2" t="inlineStr">
        <is>
          <t>3</t>
        </is>
      </c>
      <c r="BP250" s="2" t="inlineStr">
        <is>
          <t/>
        </is>
      </c>
      <c r="BQ250" t="inlineStr">
        <is>
          <t>&lt;a href="https://eur-lex.europa.eu/legal-content/LV/TXT/?uri=CELEX:02011L0083-20220528" target="_blank"&gt;Eiropas Parlamenta un Padomes Direktīva 2011/83/ES (2011. gada 25. oktobris) par patērētāju tiesībām un ar ko groza Padomes Direktīvu 93/13/EEK un Eiropas Parlamenta un Padomes Direktīvu 1999/44/EK un atceļ Padomes Direktīvu 85/577/EEK un Eiropas Parlamenta un Padomes Direktīvu 97/7/EK &lt;br&gt;&lt;/a&gt;</t>
        </is>
      </c>
      <c r="BR250" s="2" t="inlineStr">
        <is>
          <t>Direttiva dwar id-Drittijiet tal-Konsumatur</t>
        </is>
      </c>
      <c r="BS250" s="2" t="inlineStr">
        <is>
          <t>3</t>
        </is>
      </c>
      <c r="BT250" s="2" t="inlineStr">
        <is>
          <t/>
        </is>
      </c>
      <c r="BU250" t="inlineStr">
        <is>
          <t/>
        </is>
      </c>
      <c r="BV250" s="2" t="inlineStr">
        <is>
          <t>richtlijn consumentenrechten|
Richtlijn 2011/83/EU betreffende consumentenrechten, tot wijziging van Richtlijn 93/13/EEG van de Raad en van Richtlijn 1999/44/EG van het Europees Parlement en de Raad en tot intrekking van Richtlijn 85/577/EEG en van Richtlijn 97/7/EG van het Europees Parlement en de Raad|
richtlijn inzake consumentenrechten</t>
        </is>
      </c>
      <c r="BW250" s="2" t="inlineStr">
        <is>
          <t>3|
3|
2</t>
        </is>
      </c>
      <c r="BX250" s="2" t="inlineStr">
        <is>
          <t xml:space="preserve">|
|
</t>
        </is>
      </c>
      <c r="BY250" t="inlineStr">
        <is>
          <t>richtlijn die consumenten in de hele EU dezelfde robuuste rechten verleent door de nationale consumentenregels op elkaar af te stemmen en te harmoniseren</t>
        </is>
      </c>
      <c r="BZ250" s="2" t="inlineStr">
        <is>
          <t>dyrektywa w sprawie praw konsumentów</t>
        </is>
      </c>
      <c r="CA250" s="2" t="inlineStr">
        <is>
          <t>3</t>
        </is>
      </c>
      <c r="CB250" s="2" t="inlineStr">
        <is>
          <t/>
        </is>
      </c>
      <c r="CC250" t="inlineStr">
        <is>
          <t/>
        </is>
      </c>
      <c r="CD250" s="2" t="inlineStr">
        <is>
          <t>Diretiva Direitos dos Consumidores|
Diretiva 2011/83/UE relativa aos direitos dos consumidores</t>
        </is>
      </c>
      <c r="CE250" s="2" t="inlineStr">
        <is>
          <t>3|
3</t>
        </is>
      </c>
      <c r="CF250" s="2" t="inlineStr">
        <is>
          <t xml:space="preserve">|
</t>
        </is>
      </c>
      <c r="CG250" t="inlineStr">
        <is>
          <t>Ato legislativo que estabelce que os profissionais devem fornecer aos consumidores informações sobre as principais características dos bens ou serviços.</t>
        </is>
      </c>
      <c r="CH250" s="2" t="inlineStr">
        <is>
          <t>Directiva privind drepturile consumatorilor</t>
        </is>
      </c>
      <c r="CI250" s="2" t="inlineStr">
        <is>
          <t>3</t>
        </is>
      </c>
      <c r="CJ250" s="2" t="inlineStr">
        <is>
          <t/>
        </is>
      </c>
      <c r="CK250" t="inlineStr">
        <is>
          <t/>
        </is>
      </c>
      <c r="CL250" s="2" t="inlineStr">
        <is>
          <t>smernica o právach spotrebiteľov</t>
        </is>
      </c>
      <c r="CM250" s="2" t="inlineStr">
        <is>
          <t>3</t>
        </is>
      </c>
      <c r="CN250" s="2" t="inlineStr">
        <is>
          <t/>
        </is>
      </c>
      <c r="CO250" t="inlineStr">
        <is>
          <t/>
        </is>
      </c>
      <c r="CP250" s="2" t="inlineStr">
        <is>
          <t>Direktiva 2011/83/EU Evropskega parlamenta in Sveta z dne 25. oktobra 2011 o pravicah potrošnikov, spremembi Direktive Sveta 93/13/EGS in Direktive 1999/44/ES Evropskega parlamenta in Sveta ter razveljavitvi Direktive Sveta 85/577/EGS in Direktive 97/7/ES Evropskega parlamenta in Sveta|
direktiva o pravicah potrošnikov</t>
        </is>
      </c>
      <c r="CQ250" s="2" t="inlineStr">
        <is>
          <t>3|
3</t>
        </is>
      </c>
      <c r="CR250" s="2" t="inlineStr">
        <is>
          <t xml:space="preserve">|
</t>
        </is>
      </c>
      <c r="CS250" t="inlineStr">
        <is>
          <t/>
        </is>
      </c>
      <c r="CT250" s="2" t="inlineStr">
        <is>
          <t>direktivet om konsumenträttigheter</t>
        </is>
      </c>
      <c r="CU250" s="2" t="inlineStr">
        <is>
          <t>3</t>
        </is>
      </c>
      <c r="CV250" s="2" t="inlineStr">
        <is>
          <t/>
        </is>
      </c>
      <c r="CW250" t="inlineStr">
        <is>
          <t/>
        </is>
      </c>
    </row>
    <row r="251">
      <c r="A251" s="1" t="str">
        <f>HYPERLINK("https://iate.europa.eu/entry/result/3579367/all", "3579367")</f>
        <v>3579367</v>
      </c>
      <c r="B251" t="inlineStr">
        <is>
          <t>EUROPEAN UNION;ENVIRONMENT</t>
        </is>
      </c>
      <c r="C251" t="inlineStr">
        <is>
          <t>EUROPEAN UNION;ENVIRONMENT|environmental policy|climate change policy</t>
        </is>
      </c>
      <c r="D251" t="inlineStr">
        <is>
          <t>yes</t>
        </is>
      </c>
      <c r="E251" t="inlineStr">
        <is>
          <t/>
        </is>
      </c>
      <c r="F251" s="2" t="inlineStr">
        <is>
          <t>РРУ|
Регламент (ЕС) 2018/842 за задължителните годишни намаления на емисиите на парникови газове за държавите членки през периода 2021—2030 г., допринасящи за действията в областта на климата в изпълнение на задълженията, поети по Парижкото споразумение|
Регламент за разпределяне на усилията</t>
        </is>
      </c>
      <c r="G251" s="2" t="inlineStr">
        <is>
          <t>3|
3|
3</t>
        </is>
      </c>
      <c r="H251" s="2" t="inlineStr">
        <is>
          <t xml:space="preserve">|
|
</t>
        </is>
      </c>
      <c r="I251" t="inlineStr">
        <is>
          <t/>
        </is>
      </c>
      <c r="J251" s="2" t="inlineStr">
        <is>
          <t>nařízení (EU) 2018/842 o závazném každoročním snižování emisí skleníkových plynů členskými státy v období 2021–2030 přispívajícím k opatřením v oblasti klimatu za účelem splnění závazků podle Pařížské dohody|
nařízení o „sdílení úsilí“</t>
        </is>
      </c>
      <c r="K251" s="2" t="inlineStr">
        <is>
          <t>3|
3</t>
        </is>
      </c>
      <c r="L251" s="2" t="inlineStr">
        <is>
          <t xml:space="preserve">|
</t>
        </is>
      </c>
      <c r="M251" t="inlineStr">
        <is>
          <t>nařízení, které požaduje celounijní snížení emisí skleníkových plynů v odvětvích, na něž se nevztahuje systém EU pro obchodování s emisemi (ETS), o 30 % v porovnání s rokem 2005</t>
        </is>
      </c>
      <c r="N251" s="2" t="inlineStr">
        <is>
          <t>forordningen om indsatsfordeling</t>
        </is>
      </c>
      <c r="O251" s="2" t="inlineStr">
        <is>
          <t>3</t>
        </is>
      </c>
      <c r="P251" s="2" t="inlineStr">
        <is>
          <t/>
        </is>
      </c>
      <c r="Q251" t="inlineStr">
        <is>
          <t>forordning om reduktion af drivhusgasemissionerne, som fastsætter bindende emissionsreduktionsmål for EU-landene i sektorer, som ikke er omfattet af EU's emissionshandelssystem, for perioden 2021-2030</t>
        </is>
      </c>
      <c r="R251" s="2" t="inlineStr">
        <is>
          <t>Verordnung (EU) 2018/842 des Europäischen Parlaments und des Rates vom 30. Mai 2018 zur Festlegung verbindlicher nationaler Jahresziele für die Reduzierung der Treibhausgasemissionen im Zeitraum 2021 bis 2030 als Beitrag zu Klimaschutzmaßnahmen zwecks Erfüllung der Verpflichtungen aus dem Übereinkommen von Paris sowie zur Änderung der Verordnung (EU) Nr. 525/2013|
Lastenteilungsverordnung|
ESR</t>
        </is>
      </c>
      <c r="S251" s="2" t="inlineStr">
        <is>
          <t>3|
3|
3</t>
        </is>
      </c>
      <c r="T251" s="2" t="inlineStr">
        <is>
          <t xml:space="preserve">|
|
</t>
        </is>
      </c>
      <c r="U251" t="inlineStr">
        <is>
          <t/>
        </is>
      </c>
      <c r="V251" s="2" t="inlineStr">
        <is>
          <t>κανονισμός για τον επιμερισμό των προσπαθειών</t>
        </is>
      </c>
      <c r="W251" s="2" t="inlineStr">
        <is>
          <t>3</t>
        </is>
      </c>
      <c r="X251" s="2" t="inlineStr">
        <is>
          <t/>
        </is>
      </c>
      <c r="Y251" t="inlineStr">
        <is>
          <t>κανονισμός που θέτει δεσμευτικούς στόχους μείωσης των εκπομπών για τα κράτη μέλη σε τομείς που δεν εμπίπτουν στο πεδίο εφαρμογής του συστήματος εμπορίας δικαιωμάτων εκπομπών της ΕΕ (ΣΕΔΕ) για την περίοδο 2021-2030</t>
        </is>
      </c>
      <c r="Z251" s="2" t="inlineStr">
        <is>
          <t>Regulation (EU) 2018/842 on binding annual greenhouse gas emission reductions by Member States from 2021 to 2030 contributing to climate action to meet commitments under the Paris Agreement|
ESR|
Effort Sharing Regulation|
Effort-Sharing Regulation</t>
        </is>
      </c>
      <c r="AA251" s="2" t="inlineStr">
        <is>
          <t>3|
3|
3|
3</t>
        </is>
      </c>
      <c r="AB251" s="2" t="inlineStr">
        <is>
          <t xml:space="preserve">|
|
preferred|
</t>
        </is>
      </c>
      <c r="AC251" t="inlineStr">
        <is>
          <t>regulation designed to realise the EU's target of reducing its greenhouse gas emissions by 30% by 2030 compared to 2005 levels in the effort-sharing sectors, which include buildings, agriculture (non-CO2 emissions), waste management, and transport (excluding aviation and international shipping)</t>
        </is>
      </c>
      <c r="AD251" s="2" t="inlineStr">
        <is>
          <t>Reglamento de reparto del esfuerzo|
Reglamento (UE) 2018/842 del Parlamento Europeo y del Consejo sobre reducciones anuales vinculantes de las emisiones de gases de efecto invernadero por parte de los Estados miembros entre 2021 y 2030 que contribuyan a la acción por el clima, con objeto de cumplir los compromisos contraídos en el marco del Acuerdo de París|
RRE</t>
        </is>
      </c>
      <c r="AE251" s="2" t="inlineStr">
        <is>
          <t>3|
3|
3</t>
        </is>
      </c>
      <c r="AF251" s="2" t="inlineStr">
        <is>
          <t xml:space="preserve">|
|
</t>
        </is>
      </c>
      <c r="AG251" t="inlineStr">
        <is>
          <t>Reglamento que tiene por objeto velar por el cumplimiento del objetivo de la UE de reducir sus emisiones de gases de efecto invernadero en un 30 % para 2030 con respecto a los niveles de 2005 en los sectores incluidos en el reparto del esfuerzo, entre los que se incluyen la construcción, la agricultura (emisiones de gases distintas del CO₂), la gestión de residuos y el transporte (con exclusión del transporte aéreo y el transporte marítimo internacional).</t>
        </is>
      </c>
      <c r="AH251" s="2" t="inlineStr">
        <is>
          <t>Euroopa Parlamendi ja nõukogu määrus (EL) 2018/842, milles käsitletakse liikmesriikide kohustust vähendada kasvuhoonegaaside heidet aastatel 2021–2030, millega panustatakse kliimameetmetesse, et täita Pariisi kokkuleppega võetud kohustused|
JJM|
jõupingutuste jagamise määrus|
jõupingutuste jagamist käsitlev määrus</t>
        </is>
      </c>
      <c r="AI251" s="2" t="inlineStr">
        <is>
          <t>3|
3|
3|
3</t>
        </is>
      </c>
      <c r="AJ251" s="2" t="inlineStr">
        <is>
          <t xml:space="preserve">|
|
preferred|
</t>
        </is>
      </c>
      <c r="AK251" t="inlineStr">
        <is>
          <t>määrus, millega kehtestatakse liikmesriikidele ajavahemikuks 2021–2030 siduvad heitkoguste vähendamise eesmärgid ELi heitkogustega kauplemise süsteemi kohaldamisalast välja jäävates sektorites: hooned, põllumajandus (muu heide kui CO₂), jäätmekäitlus ja transport (välja arvatud lennundus ja rahvusvaheline meresõit)</t>
        </is>
      </c>
      <c r="AL251" s="2" t="inlineStr">
        <is>
          <t>taakanjakoasetus|
asetus (EU) 2018/842 sitovista vuotuisista kasvihuonekaasupäästöjen vähennyksistä jäsenvaltioissa vuosina 2021–2030, joilla edistetään ilmastotoimia Pariisin sopimuksen sitoumusten täyttämiseksi|
ESR</t>
        </is>
      </c>
      <c r="AM251" s="2" t="inlineStr">
        <is>
          <t>3|
3|
3</t>
        </is>
      </c>
      <c r="AN251" s="2" t="inlineStr">
        <is>
          <t xml:space="preserve">|
|
</t>
        </is>
      </c>
      <c r="AO251" t="inlineStr">
        <is>
          <t>asetus, jonka tarkoituksena on varmistaa, että EU saavuttaa tavoitteensa vähentää taakanjakoon kuuluvilla aloilla kasvihuonekaasupäästöjä vuoteen 2030 mennessä 30 % verrattuna vuoden 2005 tasoihin. Taakanjakoon kuuluvia aloja ovat rakennukset, maatalous (muut kuin hiilidioksidipäästöt), jätehuolto ja liikenne (lentoliikennettä ja kansainvälistä meriliikennettä lukuun ottamatta).</t>
        </is>
      </c>
      <c r="AP251" s="2" t="inlineStr">
        <is>
          <t>règlement (UE) 2018/842 du Parlement européen et du Conseil du 30 mai 2018 relatif aux réductions annuelles contraignantes des émissions de gaz à effet de serre par les États membres de 2021 à 2030 contribuant à l’action pour le climat afin de respecter les engagements pris dans le cadre de l’accord de Paris et modifiant le règlement (UE) nº 525/2013|
RRE|
règlement sur la répartition de l'effort</t>
        </is>
      </c>
      <c r="AQ251" s="2" t="inlineStr">
        <is>
          <t>3|
3|
3</t>
        </is>
      </c>
      <c r="AR251" s="2" t="inlineStr">
        <is>
          <t xml:space="preserve">|
|
</t>
        </is>
      </c>
      <c r="AS251" t="inlineStr">
        <is>
          <t>règlement fixant des objectifs contraignants pour parvenir à une réduction des émissions de gaz à effet de serre de 30 % d'ici à 2030, par rapport aux niveaux de 2005, dans les secteurs relevant de la répartition de l'effort</t>
        </is>
      </c>
      <c r="AT251" s="2" t="inlineStr">
        <is>
          <t>an Rialachán maidir le Comhroinnt Díchill|
Rialachán (AE) 2018/842 maidir le laghduithe bliantúla ceangailteacha ar astaíochtaí gás ceaptha teasa ag na Ballstáit ó 2021 go 2030 lena rannchuidítear leis an ngníomhú ar son na haeráide agus chun gealltanais a tugadh faoi Chomhaontú Pháras a chomhlíonadh</t>
        </is>
      </c>
      <c r="AU251" s="2" t="inlineStr">
        <is>
          <t>3|
3</t>
        </is>
      </c>
      <c r="AV251" s="2" t="inlineStr">
        <is>
          <t xml:space="preserve">|
</t>
        </is>
      </c>
      <c r="AW251" t="inlineStr">
        <is>
          <t/>
        </is>
      </c>
      <c r="AX251" s="2" t="inlineStr">
        <is>
          <t>Uredba o raspodjeli tereta|
Uredba (EU) 2018/842 o obvezujućem godišnjem smanjenju emisija stakleničkih plinova u državama članicama od 2021. do 2030. kojim se doprinosi mjerama u području klime za ispunjenje obveza u okviru Pariškog sporazuma</t>
        </is>
      </c>
      <c r="AY251" s="2" t="inlineStr">
        <is>
          <t>2|
4</t>
        </is>
      </c>
      <c r="AZ251" s="2" t="inlineStr">
        <is>
          <t xml:space="preserve">|
</t>
        </is>
      </c>
      <c r="BA251" t="inlineStr">
        <is>
          <t/>
        </is>
      </c>
      <c r="BB251" s="2" t="inlineStr">
        <is>
          <t>közös kötelezettségvállalási rendelet|
Az Európai Parlament és a Tanács (EU) 2018/842 rendelete (2018. május 30.) a Párizsi Megállapodásban vállalt kötelezettségek teljesítése érdekében a tagállamok által 2021-től 2030-ig kötelezően teljesítendő, az éghajlat-politikai fellépéshez hozzájáruló éves üvegházhatásúgázkibocsátás-csökkentések meghatározásáról</t>
        </is>
      </c>
      <c r="BC251" s="2" t="inlineStr">
        <is>
          <t>3|
3</t>
        </is>
      </c>
      <c r="BD251" s="2" t="inlineStr">
        <is>
          <t xml:space="preserve">|
</t>
        </is>
      </c>
      <c r="BE251" t="inlineStr">
        <is>
          <t>az üvegházhatású gázok kibocsátás-kereskedelmi rendszere által le nem fedett területekre (pl. a közlekedésre, a hulladékgazdálkodásra, az építőiparra és a mezőgazdaságra) vonatkozó rendelet, amely ezeken a területeken csökkentené az EU kibocsásátá nemzeti célkitűzések révén</t>
        </is>
      </c>
      <c r="BF251" s="2" t="inlineStr">
        <is>
          <t>regolamento (UE) 2018/842 relativo alle riduzioni annuali vincolanti delle emissioni di gas serra a carico degli Stati membri nel periodo 2021-2030 come contributo all’azione per il clima per onorare gli impegni assunti a norma dell’accordo di Parigi|
regolamento sulla condivisione degli sforzi</t>
        </is>
      </c>
      <c r="BG251" s="2" t="inlineStr">
        <is>
          <t>3|
3</t>
        </is>
      </c>
      <c r="BH251" s="2" t="inlineStr">
        <is>
          <t xml:space="preserve">|
</t>
        </is>
      </c>
      <c r="BI251" t="inlineStr">
        <is>
          <t>regolamento inteso ad assicurare che l'obiettivo dell'UE di ridurre le emissioni di gas a effetto serra del 30% entro il 2030 rispetto ai livelli del 2005 sia raggiunto nei settori interessati dalla condivisione degli sforzi. Tra questi sono compresi: l'edilizia, l'agricoltura (emissioni diverse dal CO2), la gestione dei rifiuti e i trasporti (esclusi i trasporti aerei e i trasporti marittimi internazionali)</t>
        </is>
      </c>
      <c r="BJ251" s="2" t="inlineStr">
        <is>
          <t>PPR|
Europos Parlamento ir Tarybos reglamentas (ES) 2018/842, kuriuo, prisidedant prie klimato politikos veiksmų, kad būtų vykdomi įsipareigojimai pagal Paryžiaus susitarimą, valstybėms narėms nustatomi įpareigojimai 2021–2030 m. laikotarpiu sumažinti išmetamų šiltnamio efektą sukeliančių dujų metinį kiekį|
Pastangų pasidalijimo reglamentas</t>
        </is>
      </c>
      <c r="BK251" s="2" t="inlineStr">
        <is>
          <t>3|
3|
3</t>
        </is>
      </c>
      <c r="BL251" s="2" t="inlineStr">
        <is>
          <t xml:space="preserve">|
|
</t>
        </is>
      </c>
      <c r="BM251" t="inlineStr">
        <is>
          <t/>
        </is>
      </c>
      <c r="BN251" s="2" t="inlineStr">
        <is>
          <t>Kopīgo centienu regula|
Regula (ES) 2018/842 par saistošiem ikgadējiem siltumnīcefekta gāzu emisiju samazinājumiem, kas dalībvalstīm jāpanāk no 2021. līdz 2030. gadam un kas dod ieguldījumu rīcībā klimata politikas jomā, lai izpildītu Parīzes nolīgumā paredzētās saistības</t>
        </is>
      </c>
      <c r="BO251" s="2" t="inlineStr">
        <is>
          <t>3|
3</t>
        </is>
      </c>
      <c r="BP251" s="2" t="inlineStr">
        <is>
          <t xml:space="preserve">|
</t>
        </is>
      </c>
      <c r="BQ251" t="inlineStr">
        <is>
          <t>regula, kuras mērķis ir nodrošināt, ka tiek sasniegts ES mērķis – kopīgu centienu sektoros līdz 2030. gadam samazināt siltumnīcefekta gāzu emisijas par 30 % salīdzinājumā ar 2005. gada līmeni; minētie sektori aptver ēkas, lauksaimniecību (emisijas, kas nav CO2), atkritumu apsaimniekošanu un transportu (izņemot aviāciju un kuģniecību)</t>
        </is>
      </c>
      <c r="BR251" s="2" t="inlineStr">
        <is>
          <t>Regolament dwar il-kondiviżjoni tal-isforzi|
ESR|
Regolament (UE) 2018/842 dwar it-tnaqqis annwali vinkolanti tal-emissjonijiet ta’ gassijiet serra mill-Istati Membri mill-2021 sal-2030 li jikkontribwixxi għall-azzjoni klimatika biex jiġu onorati l-impenji li saru fil-Ftehim ta’ Pariġi</t>
        </is>
      </c>
      <c r="BS251" s="2" t="inlineStr">
        <is>
          <t>3|
3|
3</t>
        </is>
      </c>
      <c r="BT251" s="2" t="inlineStr">
        <is>
          <t xml:space="preserve">|
|
</t>
        </is>
      </c>
      <c r="BU251" t="inlineStr">
        <is>
          <t>regolament li għandu l-għan li jiżgura li tintlaħaq il-mira tal-UE li tnaqqas l-emissjonijiet tagħha tal-gassijiet serra bi 30 % fl-2030 meta mqabbla mal-livelli tal-2005 fis-setturi tal-qsim tal-isforzi li jinkludu l-bini, l-agrikoltura (emissjonijiet mhux tas-CO 
&lt;sub&gt;2&lt;/sub&gt;), il-ġestjoni tal-iskart u t-trasport (esklużi l-avjazzjoni u t-tbaħħir internazzjonali)</t>
        </is>
      </c>
      <c r="BV251" s="2" t="inlineStr">
        <is>
          <t>verordening inzake de verdeling van de inspanningen|
ESR</t>
        </is>
      </c>
      <c r="BW251" s="2" t="inlineStr">
        <is>
          <t>3|
3</t>
        </is>
      </c>
      <c r="BX251" s="2" t="inlineStr">
        <is>
          <t xml:space="preserve">|
</t>
        </is>
      </c>
      <c r="BY251" t="inlineStr">
        <is>
          <t>akkoord dat de EU dichter bij haar emissiereductiestreefcijfer probeert te brengen om de broeikasgasuitstoot tegen 2030 met 30% ten opzichte van het niveau van 2005 te verminderen in de sectoren waarvoor de inspanningsverdeling geldt, namelijk gebouwen, landbouw (niet CO2-emissies), afvalbeheer en vervoer (met uitzondering van luchtvaart en internationale scheepvaart)</t>
        </is>
      </c>
      <c r="BZ251" s="2" t="inlineStr">
        <is>
          <t>rozporządzenie Parlamentu Europejskiego i Rady (UE) 2018/842 z dnia 30 maja 2018 r. w sprawie wiążących rocznych redukcji emisji gazów cieplarnianych przez państwa członkowskie od 2021 r. do 2030 r. przyczyniających się do działań na rzecz klimatu w celu wywiązania się z zobowiązań wynikających z Porozumienia paryskiego|
rozporządzenie ESR|
rozporządzenie w sprawie wspólnego wysiłku redukcyjnego</t>
        </is>
      </c>
      <c r="CA251" s="2" t="inlineStr">
        <is>
          <t>3|
3|
3</t>
        </is>
      </c>
      <c r="CB251" s="2" t="inlineStr">
        <is>
          <t xml:space="preserve">|
|
</t>
        </is>
      </c>
      <c r="CC251" t="inlineStr">
        <is>
          <t/>
        </is>
      </c>
      <c r="CD251" s="2" t="inlineStr">
        <is>
          <t>RPE|
Regulamento (UE) 2018/842 relativo às reduções anuais obrigatórias das emissões de gases com efeito de estufa pelos Estados-Membros entre 2021 e 2030 como contributo para a ação climática a fim de cumprir os compromissos assumidos no âmbito do Acordo de Paris|
Regulamento Partilha de Esforços</t>
        </is>
      </c>
      <c r="CE251" s="2" t="inlineStr">
        <is>
          <t>3|
3|
3</t>
        </is>
      </c>
      <c r="CF251" s="2" t="inlineStr">
        <is>
          <t xml:space="preserve">|
|
</t>
        </is>
      </c>
      <c r="CG251" t="inlineStr">
        <is>
          <t>Regulamento que define metas vinculativas de redução das emissões para os Estados-Membros, em setores que não são abrangidos pelo regime de comércio de licenças de emissão da UE, para o período 2021-2030.</t>
        </is>
      </c>
      <c r="CH251" s="2" t="inlineStr">
        <is>
          <t>Regulamentul privind partajarea eforturilor|
ESR|
Regulamentul (UE) 2018/842 privind reducerea anuală obligatorie a emisiilor de gaze cu efect de seră de către statele membre în perioada 2021-2030 în vederea unei contribuții la acțiunile climatice de respectare a angajamentelor asumate în temeiul Acordului de la Paris</t>
        </is>
      </c>
      <c r="CI251" s="2" t="inlineStr">
        <is>
          <t>3|
3|
3</t>
        </is>
      </c>
      <c r="CJ251" s="2" t="inlineStr">
        <is>
          <t xml:space="preserve">|
|
</t>
        </is>
      </c>
      <c r="CK251" t="inlineStr">
        <is>
          <t/>
        </is>
      </c>
      <c r="CL251" s="2" t="inlineStr">
        <is>
          <t>nariadenie o spoločnom úsilí|
ESR|
nariadenie (EÚ) 2018/842 o záväznom ročnom znižovaní emisií skleníkových plynov členskými štátmi v rokoch 2021 až 2030, ktorým sa prispieva k opatreniam v oblasti klímy zameraným na splnenie záväzkov podľa Parížskej dohody</t>
        </is>
      </c>
      <c r="CM251" s="2" t="inlineStr">
        <is>
          <t>3|
3|
3</t>
        </is>
      </c>
      <c r="CN251" s="2" t="inlineStr">
        <is>
          <t xml:space="preserve">|
|
</t>
        </is>
      </c>
      <c r="CO251" t="inlineStr">
        <is>
          <t>nariadenie, ktorým sa zavádza povinnosť znížiť v celej Únii emisie skleníkových plynov v sektoroch, na ktoré sa nevzťahuje systém EÚ na obchodovanie s emisnými kvótami (ETS) o 30 % v porovnaní s rokom 2005</t>
        </is>
      </c>
      <c r="CP251" s="2" t="inlineStr">
        <is>
          <t>uredba o porazdelitvi prizadevanj|
Uredba (EU) 2018/842 o zavezujočem letnem zmanjšanju emisij toplogrednih plinov za države članice v obdobju od 2021 do 2030 kot prispevku k podnebnim ukrepom za izpolnitev zavez iz Pariškega sporazuma</t>
        </is>
      </c>
      <c r="CQ251" s="2" t="inlineStr">
        <is>
          <t>3|
3</t>
        </is>
      </c>
      <c r="CR251" s="2" t="inlineStr">
        <is>
          <t xml:space="preserve">|
</t>
        </is>
      </c>
      <c r="CS251" t="inlineStr">
        <is>
          <t/>
        </is>
      </c>
      <c r="CT251" s="2" t="inlineStr">
        <is>
          <t>förordningen om ansvarsfördelning|
Förordning (EU) 2018/842 om medlemsstaternas bindande årliga minskningar av växthusgasutsläpp under perioden 2021–2030 som bidrar till klimatåtgärder för att fullgöra åtagandena enligt Parisavtalet</t>
        </is>
      </c>
      <c r="CU251" s="2" t="inlineStr">
        <is>
          <t>3|
3</t>
        </is>
      </c>
      <c r="CV251" s="2" t="inlineStr">
        <is>
          <t xml:space="preserve">|
</t>
        </is>
      </c>
      <c r="CW251" t="inlineStr">
        <is>
          <t/>
        </is>
      </c>
    </row>
    <row r="252">
      <c r="A252" s="1" t="str">
        <f>HYPERLINK("https://iate.europa.eu/entry/result/888427/all", "888427")</f>
        <v>888427</v>
      </c>
      <c r="B252" t="inlineStr">
        <is>
          <t>ENVIRONMENT;ENERGY</t>
        </is>
      </c>
      <c r="C252" t="inlineStr">
        <is>
          <t>ENVIRONMENT;ENERGY</t>
        </is>
      </c>
      <c r="D252" t="inlineStr">
        <is>
          <t>yes</t>
        </is>
      </c>
      <c r="E252" t="inlineStr">
        <is>
          <t/>
        </is>
      </c>
      <c r="F252" s="2" t="inlineStr">
        <is>
          <t>етикетиране на енергийната ефективност|
енергийно етикетиране</t>
        </is>
      </c>
      <c r="G252" s="2" t="inlineStr">
        <is>
          <t>3|
3</t>
        </is>
      </c>
      <c r="H252" s="2" t="inlineStr">
        <is>
          <t xml:space="preserve">|
</t>
        </is>
      </c>
      <c r="I252" t="inlineStr">
        <is>
          <t>етикет, който показва основна информация за консумацията на електроенергия (и вода) и енергийния клас на електроуреда</t>
        </is>
      </c>
      <c r="J252" s="2" t="inlineStr">
        <is>
          <t>označování energetickými štítky</t>
        </is>
      </c>
      <c r="K252" s="2" t="inlineStr">
        <is>
          <t>3</t>
        </is>
      </c>
      <c r="L252" s="2" t="inlineStr">
        <is>
          <t/>
        </is>
      </c>
      <c r="M252" t="inlineStr">
        <is>
          <t>označování výrobků spojených se spotřebou energie 
&lt;i&gt;energetickými štítky&lt;/i&gt; &lt;a href="/entry/result/3543872/all" id="ENTRY_TO_ENTRY_CONVERTER" target="_blank"&gt;IATE:3543872&lt;/a&gt;</t>
        </is>
      </c>
      <c r="N252" s="2" t="inlineStr">
        <is>
          <t>energimærkning|
energieffektivitetsmærkning</t>
        </is>
      </c>
      <c r="O252" s="2" t="inlineStr">
        <is>
          <t>3|
3</t>
        </is>
      </c>
      <c r="P252" s="2" t="inlineStr">
        <is>
          <t xml:space="preserve">|
</t>
        </is>
      </c>
      <c r="Q252" t="inlineStr">
        <is>
          <t>mærkning, der viser, hvor et apparat ligger på en skala over energiforbrug, der går fra A til G. Energiklasse A (grøn) er den mest energieffektive og klasse G (rød) den mindst energieffektive. Når de fleste apparater af en bestemt type når op i energiklasse A, kan der føjes yderligere tre klasser til skalaen: A+, A++ og A+++</t>
        </is>
      </c>
      <c r="R252" s="2" t="inlineStr">
        <is>
          <t>Energieverbrauchskennzeichnung|
Energieeffizienzkennzeichnung</t>
        </is>
      </c>
      <c r="S252" s="2" t="inlineStr">
        <is>
          <t>3|
3</t>
        </is>
      </c>
      <c r="T252" s="2" t="inlineStr">
        <is>
          <t xml:space="preserve">|
</t>
        </is>
      </c>
      <c r="U252" t="inlineStr">
        <is>
          <t>Kennzeichnung, die angibt, wie viel Energie ein Gerät verbraucht</t>
        </is>
      </c>
      <c r="V252" s="2" t="inlineStr">
        <is>
          <t>επισήμανση της ενεργειακής απόδοσης|
ενεργειακή επισήμανση</t>
        </is>
      </c>
      <c r="W252" s="2" t="inlineStr">
        <is>
          <t>4|
3</t>
        </is>
      </c>
      <c r="X252" s="2" t="inlineStr">
        <is>
          <t xml:space="preserve">|
</t>
        </is>
      </c>
      <c r="Y252" t="inlineStr">
        <is>
          <t/>
        </is>
      </c>
      <c r="Z252" s="2" t="inlineStr">
        <is>
          <t>energy labelling|
energy-efficiency labelling|
energy efficiency labelling</t>
        </is>
      </c>
      <c r="AA252" s="2" t="inlineStr">
        <is>
          <t>3|
3|
1</t>
        </is>
      </c>
      <c r="AB252" s="2" t="inlineStr">
        <is>
          <t xml:space="preserve">|
|
</t>
        </is>
      </c>
      <c r="AC252" t="inlineStr">
        <is>
          <t>&lt;div&gt;use of labels that rank appliances on a scale from A to G according to how much energy they consume, help consumers save money by choosing products that consume less energy 
and can encourage companies to design products that consume less energy&lt;/div&gt;</t>
        </is>
      </c>
      <c r="AD252" s="2" t="inlineStr">
        <is>
          <t>etiquetado sobre rendimiento energético</t>
        </is>
      </c>
      <c r="AE252" s="2" t="inlineStr">
        <is>
          <t>3</t>
        </is>
      </c>
      <c r="AF252" s="2" t="inlineStr">
        <is>
          <t/>
        </is>
      </c>
      <c r="AG252" t="inlineStr">
        <is>
          <t/>
        </is>
      </c>
      <c r="AH252" s="2" t="inlineStr">
        <is>
          <t>energiamärgistus|
energiatõhususmärgistus|
energiatõhususe märgistamine</t>
        </is>
      </c>
      <c r="AI252" s="2" t="inlineStr">
        <is>
          <t>3|
3|
3</t>
        </is>
      </c>
      <c r="AJ252" s="2" t="inlineStr">
        <is>
          <t xml:space="preserve">|
|
</t>
        </is>
      </c>
      <c r="AK252" t="inlineStr">
        <is>
          <t>seadme energia tarbimist iseloomustav teave või sellise teabe esitamine</t>
        </is>
      </c>
      <c r="AL252" s="2" t="inlineStr">
        <is>
          <t>energiamerkintä|
energiatehokkuusmerkintä</t>
        </is>
      </c>
      <c r="AM252" s="2" t="inlineStr">
        <is>
          <t>3|
3</t>
        </is>
      </c>
      <c r="AN252" s="2" t="inlineStr">
        <is>
          <t xml:space="preserve">|
</t>
        </is>
      </c>
      <c r="AO252" t="inlineStr">
        <is>
          <t>[laitteeseen kiinnitettävä} merkintä, jonka tarkoituksena on auttaa kuluttajia vertailemaan 
laitteiden energiankulutusta sekä kannustaa yrityksiä kehittämään 
tuotteitaan ja investoimaan energiatehokkaiden tuotteiden suunnitteluun</t>
        </is>
      </c>
      <c r="AP252" s="2" t="inlineStr">
        <is>
          <t>indication de la consommation d'énergie|
étiquetage relatif à l'efficacité énergétique|
étiquetage du rendement énergétique|
étiquetage énergétique</t>
        </is>
      </c>
      <c r="AQ252" s="2" t="inlineStr">
        <is>
          <t>2|
3|
3|
3</t>
        </is>
      </c>
      <c r="AR252" s="2" t="inlineStr">
        <is>
          <t xml:space="preserve">|
|
|
</t>
        </is>
      </c>
      <c r="AS252" t="inlineStr">
        <is>
          <t>indication, au moyen d'une étiquette standardisée (catégories A++, A+, A, B, C, D, et couleurs), du niveau de rendement énergétique d'un appareil électro-ménager mis en vente, afin d'informer les acheteurs potentiels et les encourager à opter pour les appareils les moins gourmands en énergie (électricité, eau)</t>
        </is>
      </c>
      <c r="AT252" s="2" t="inlineStr">
        <is>
          <t>lipéadú maidir le héifeachtúlacht fuinnimh|
lipéadú fuinnimh</t>
        </is>
      </c>
      <c r="AU252" s="2" t="inlineStr">
        <is>
          <t>3|
3</t>
        </is>
      </c>
      <c r="AV252" s="2" t="inlineStr">
        <is>
          <t xml:space="preserve">|
</t>
        </is>
      </c>
      <c r="AW252" t="inlineStr">
        <is>
          <t/>
        </is>
      </c>
      <c r="AX252" s="2" t="inlineStr">
        <is>
          <t>označivanje energetske učinkovitosti</t>
        </is>
      </c>
      <c r="AY252" s="2" t="inlineStr">
        <is>
          <t>4</t>
        </is>
      </c>
      <c r="AZ252" s="2" t="inlineStr">
        <is>
          <t/>
        </is>
      </c>
      <c r="BA252" t="inlineStr">
        <is>
          <t/>
        </is>
      </c>
      <c r="BB252" s="2" t="inlineStr">
        <is>
          <t>energiahatékonysági címkézés|
energiacímkézés</t>
        </is>
      </c>
      <c r="BC252" s="2" t="inlineStr">
        <is>
          <t>4|
4</t>
        </is>
      </c>
      <c r="BD252" s="2" t="inlineStr">
        <is>
          <t xml:space="preserve">|
</t>
        </is>
      </c>
      <c r="BE252" t="inlineStr">
        <is>
          <t/>
        </is>
      </c>
      <c r="BF252" s="2" t="inlineStr">
        <is>
          <t>etichettatura relativa ad un uso efficiente dell’energia|
etichettatura energetica</t>
        </is>
      </c>
      <c r="BG252" s="2" t="inlineStr">
        <is>
          <t>3|
3</t>
        </is>
      </c>
      <c r="BH252" s="2" t="inlineStr">
        <is>
          <t xml:space="preserve">|
</t>
        </is>
      </c>
      <c r="BI252" t="inlineStr">
        <is>
          <t>sistema condiviso di informazioni obbligatorie sul consumo di energia e di altre risorse essenziali (acqua, prodotti chimici o qualsiasi altra risorsa consumata da un apparecchio per il suo normale funzionamento) degli apparecchi domestici immessi sul mercato comunitario il cui scopo è permettere ai consumatori di scegliere apparecchi più efficienti dal punto di vista energetico al momento dell’acquisto</t>
        </is>
      </c>
      <c r="BJ252" s="2" t="inlineStr">
        <is>
          <t>energijos vartojimo efektyvumo ženklinimas</t>
        </is>
      </c>
      <c r="BK252" s="2" t="inlineStr">
        <is>
          <t>3</t>
        </is>
      </c>
      <c r="BL252" s="2" t="inlineStr">
        <is>
          <t/>
        </is>
      </c>
      <c r="BM252" t="inlineStr">
        <is>
          <t>energiją naudojančių gaminių ženklinimas nurodant jų sunaudojamos energijos kiekį</t>
        </is>
      </c>
      <c r="BN252" s="2" t="inlineStr">
        <is>
          <t>energomarķējums|
energoefektivitātes marķēšana</t>
        </is>
      </c>
      <c r="BO252" s="2" t="inlineStr">
        <is>
          <t>3|
3</t>
        </is>
      </c>
      <c r="BP252" s="2" t="inlineStr">
        <is>
          <t xml:space="preserve">|
</t>
        </is>
      </c>
      <c r="BQ252" t="inlineStr">
        <is>
          <t>enerģiju patērējošu produktu marķēšana, lai norādītu to patērētās enerģijas daudzumu</t>
        </is>
      </c>
      <c r="BR252" s="2" t="inlineStr">
        <is>
          <t>tikkettar tal-enerġija|
tikkettar dwar l-effiċjenza enerġetika|
tikkettar enerġetiku</t>
        </is>
      </c>
      <c r="BS252" s="2" t="inlineStr">
        <is>
          <t>3|
3|
3</t>
        </is>
      </c>
      <c r="BT252" s="2" t="inlineStr">
        <is>
          <t xml:space="preserve">|
|
</t>
        </is>
      </c>
      <c r="BU252" t="inlineStr">
        <is>
          <t>metodu volontarju ta' ċertifikazzjoni u tikkettar tar-rendiment ambjentali li huwa pprattikat madwar id-dinja</t>
        </is>
      </c>
      <c r="BV252" s="2" t="inlineStr">
        <is>
          <t>etikettering van het energieverbruik</t>
        </is>
      </c>
      <c r="BW252" s="2" t="inlineStr">
        <is>
          <t>3</t>
        </is>
      </c>
      <c r="BX252" s="2" t="inlineStr">
        <is>
          <t/>
        </is>
      </c>
      <c r="BY252" t="inlineStr">
        <is>
          <t>een etiket dat volgens verschillende Europese richtlijnen moet worden meegeleverd bij de verkoop van onder andere auto’s, elektrische apparaten, lampen en gebouwen en een maatstaf is voor de consument om te zien hoe zuinig, milieuvriendelijk en/of energiebesparend het aangekochte product is</t>
        </is>
      </c>
      <c r="BZ252" s="2" t="inlineStr">
        <is>
          <t>etykietowanie energetyczne</t>
        </is>
      </c>
      <c r="CA252" s="2" t="inlineStr">
        <is>
          <t>3</t>
        </is>
      </c>
      <c r="CB252" s="2" t="inlineStr">
        <is>
          <t/>
        </is>
      </c>
      <c r="CC252" t="inlineStr">
        <is>
          <t>umieszczanie na produkcie informacji dotyczących zużycia energii; kierując się tymi informacjami użytkownicy końcowi powinni wybierać te produkty, które zużywają w trakcie użytkowania mniej energii i innych podstawowych zasobów, co zachęci producentów do ograniczania zużycia energii i innych podstawowych zasobów przez produkty przez nich wytwarzane</t>
        </is>
      </c>
      <c r="CD252" s="2" t="inlineStr">
        <is>
          <t>etiquetagem energética</t>
        </is>
      </c>
      <c r="CE252" s="2" t="inlineStr">
        <is>
          <t>3</t>
        </is>
      </c>
      <c r="CF252" s="2" t="inlineStr">
        <is>
          <t/>
        </is>
      </c>
      <c r="CG252" t="inlineStr">
        <is>
          <t>Etiquetagem de produtos utilizadores de energia (frigoríficos, máquinas de lavar loiça ou roupa, televisores, lâmpadas elétricas, luminárias etc.) ou com ela relacionados (vidros duplos, isolantes térmicos, etc.), geralmente através de símbolos gráficos associados a cores ,de classificação normalizada (p. ex., A+++, A++, A+, A, B, C e D), destinada a informar os consumidores sobre o consumo ou o desempenho energético desses produtos.</t>
        </is>
      </c>
      <c r="CH252" s="2" t="inlineStr">
        <is>
          <t>etichetare energetică|
etichetare referitoare la eficiența energetică</t>
        </is>
      </c>
      <c r="CI252" s="2" t="inlineStr">
        <is>
          <t>3|
3</t>
        </is>
      </c>
      <c r="CJ252" s="2" t="inlineStr">
        <is>
          <t xml:space="preserve">|
</t>
        </is>
      </c>
      <c r="CK252" t="inlineStr">
        <is>
          <t/>
        </is>
      </c>
      <c r="CL252" s="2" t="inlineStr">
        <is>
          <t>označovanie energetickými štítkami|
energetické označovanie|
označovanie energetickej účinnosti</t>
        </is>
      </c>
      <c r="CM252" s="2" t="inlineStr">
        <is>
          <t>2|
3|
3</t>
        </is>
      </c>
      <c r="CN252" s="2" t="inlineStr">
        <is>
          <t xml:space="preserve">|
|
</t>
        </is>
      </c>
      <c r="CO252" t="inlineStr">
        <is>
          <t/>
        </is>
      </c>
      <c r="CP252" s="2" t="inlineStr">
        <is>
          <t>označevanje energijske učinkovitosti|
označevanje energetske učinkovitosti</t>
        </is>
      </c>
      <c r="CQ252" s="2" t="inlineStr">
        <is>
          <t>3|
3</t>
        </is>
      </c>
      <c r="CR252" s="2" t="inlineStr">
        <is>
          <t xml:space="preserve">|
</t>
        </is>
      </c>
      <c r="CS252" t="inlineStr">
        <is>
          <t/>
        </is>
      </c>
      <c r="CT252" s="2" t="inlineStr">
        <is>
          <t>energimärkning|
energieffektivitetsmärkning</t>
        </is>
      </c>
      <c r="CU252" s="2" t="inlineStr">
        <is>
          <t>3|
3</t>
        </is>
      </c>
      <c r="CV252" s="2" t="inlineStr">
        <is>
          <t xml:space="preserve">|
</t>
        </is>
      </c>
      <c r="CW252" t="inlineStr">
        <is>
          <t>Märkning som visar en varas energiförbrukning.</t>
        </is>
      </c>
    </row>
    <row r="253">
      <c r="A253" s="1" t="str">
        <f>HYPERLINK("https://iate.europa.eu/entry/result/3550021/all", "3550021")</f>
        <v>3550021</v>
      </c>
      <c r="B253" t="inlineStr">
        <is>
          <t>ENERGY;ENVIRONMENT</t>
        </is>
      </c>
      <c r="C253" t="inlineStr">
        <is>
          <t>ENERGY|energy policy;ENVIRONMENT|natural environment|natural resources|energy resources</t>
        </is>
      </c>
      <c r="D253" t="inlineStr">
        <is>
          <t>yes</t>
        </is>
      </c>
      <c r="E253" t="inlineStr">
        <is>
          <t/>
        </is>
      </c>
      <c r="F253" s="2" t="inlineStr">
        <is>
          <t>местeн енергиeн ресурс</t>
        </is>
      </c>
      <c r="G253" s="2" t="inlineStr">
        <is>
          <t>3</t>
        </is>
      </c>
      <c r="H253" s="2" t="inlineStr">
        <is>
          <t/>
        </is>
      </c>
      <c r="I253" t="inlineStr">
        <is>
          <t>пряко ползваема форма на енергия, налична в дадена страна или регион</t>
        </is>
      </c>
      <c r="J253" s="2" t="inlineStr">
        <is>
          <t>domácí zdroj energie</t>
        </is>
      </c>
      <c r="K253" s="2" t="inlineStr">
        <is>
          <t>3</t>
        </is>
      </c>
      <c r="L253" s="2" t="inlineStr">
        <is>
          <t/>
        </is>
      </c>
      <c r="M253" t="inlineStr">
        <is>
          <t>přímo použitelná forma energie dostupná v určité zemi nebo regionu</t>
        </is>
      </c>
      <c r="N253" s="2" t="inlineStr">
        <is>
          <t>indenlandsk energikilde|
egen energiressource|
egen energikilde</t>
        </is>
      </c>
      <c r="O253" s="2" t="inlineStr">
        <is>
          <t>3|
3|
3</t>
        </is>
      </c>
      <c r="P253" s="2" t="inlineStr">
        <is>
          <t xml:space="preserve">|
|
</t>
        </is>
      </c>
      <c r="Q253" t="inlineStr">
        <is>
          <t>energiform, der findes og har oprindelse i det land eller område, der udnytter den</t>
        </is>
      </c>
      <c r="R253" s="2" t="inlineStr">
        <is>
          <t>heimische Energiequelle|
heimische Energieressource</t>
        </is>
      </c>
      <c r="S253" s="2" t="inlineStr">
        <is>
          <t>3|
3</t>
        </is>
      </c>
      <c r="T253" s="2" t="inlineStr">
        <is>
          <t xml:space="preserve">|
</t>
        </is>
      </c>
      <c r="U253" t="inlineStr">
        <is>
          <t>innerhalb eines Landes oder einer Region vorhandener Energieträger, dessen Nutzung die Abhängigkeit von Energieimporten verringert</t>
        </is>
      </c>
      <c r="V253" s="2" t="inlineStr">
        <is>
          <t>εγχώρια πηγή ενέργειας</t>
        </is>
      </c>
      <c r="W253" s="2" t="inlineStr">
        <is>
          <t>3</t>
        </is>
      </c>
      <c r="X253" s="2" t="inlineStr">
        <is>
          <t/>
        </is>
      </c>
      <c r="Y253" t="inlineStr">
        <is>
          <t/>
        </is>
      </c>
      <c r="Z253" s="2" t="inlineStr">
        <is>
          <t>indigenous source|
indigenous energy resource|
indigenous resource|
indigenous energy source</t>
        </is>
      </c>
      <c r="AA253" s="2" t="inlineStr">
        <is>
          <t>1|
3|
1|
3</t>
        </is>
      </c>
      <c r="AB253" s="2" t="inlineStr">
        <is>
          <t xml:space="preserve">|
|
|
</t>
        </is>
      </c>
      <c r="AC253" t="inlineStr">
        <is>
          <t>directly usable form of energy available within a particular country or region</t>
        </is>
      </c>
      <c r="AD253" s="2" t="inlineStr">
        <is>
          <t>fuente de energía autóctona</t>
        </is>
      </c>
      <c r="AE253" s="2" t="inlineStr">
        <is>
          <t>3</t>
        </is>
      </c>
      <c r="AF253" s="2" t="inlineStr">
        <is>
          <t/>
        </is>
      </c>
      <c r="AG253" t="inlineStr">
        <is>
          <t>Forma de energía que se puede utilizar directamente y se encuentra disponible en una región o país determinado.</t>
        </is>
      </c>
      <c r="AH253" s="2" t="inlineStr">
        <is>
          <t>omamaine energiaressurss|
kohalik energiaallikas</t>
        </is>
      </c>
      <c r="AI253" s="2" t="inlineStr">
        <is>
          <t>3|
3</t>
        </is>
      </c>
      <c r="AJ253" s="2" t="inlineStr">
        <is>
          <t xml:space="preserve">|
</t>
        </is>
      </c>
      <c r="AK253" t="inlineStr">
        <is>
          <t>konkreetses riigis või piirkonnas kättesaadav vahetult kasutatav energialiik</t>
        </is>
      </c>
      <c r="AL253" s="2" t="inlineStr">
        <is>
          <t>oma energiavara|
EU:n oma energialähde|
kotimainen energiavara|
kotimainen energialähde</t>
        </is>
      </c>
      <c r="AM253" s="2" t="inlineStr">
        <is>
          <t>3|
3|
3|
3</t>
        </is>
      </c>
      <c r="AN253" s="2" t="inlineStr">
        <is>
          <t xml:space="preserve">|
|
|
</t>
        </is>
      </c>
      <c r="AO253" t="inlineStr">
        <is>
          <t>jossakin tietyssä maassa tai jollakin teityllä alueella suoraan käytettävissä oleva energiamuoto</t>
        </is>
      </c>
      <c r="AP253" s="2" t="inlineStr">
        <is>
          <t>ressource énergétique domestique|
ressource énergétique autochtone</t>
        </is>
      </c>
      <c r="AQ253" s="2" t="inlineStr">
        <is>
          <t>3|
3</t>
        </is>
      </c>
      <c r="AR253" s="2" t="inlineStr">
        <is>
          <t xml:space="preserve">|
</t>
        </is>
      </c>
      <c r="AS253" t="inlineStr">
        <is>
          <t>forme d'énergie directement utilisable que l'on trouve dans un pays donné ou une région donnée</t>
        </is>
      </c>
      <c r="AT253" s="2" t="inlineStr">
        <is>
          <t>acmhainn fuinnimh dhúchasach|
foinse fuinnimh dhúchasach</t>
        </is>
      </c>
      <c r="AU253" s="2" t="inlineStr">
        <is>
          <t>3|
3</t>
        </is>
      </c>
      <c r="AV253" s="2" t="inlineStr">
        <is>
          <t xml:space="preserve">|
</t>
        </is>
      </c>
      <c r="AW253" t="inlineStr">
        <is>
          <t/>
        </is>
      </c>
      <c r="AX253" s="2" t="inlineStr">
        <is>
          <t>domaći izvor energije</t>
        </is>
      </c>
      <c r="AY253" s="2" t="inlineStr">
        <is>
          <t>3</t>
        </is>
      </c>
      <c r="AZ253" s="2" t="inlineStr">
        <is>
          <t/>
        </is>
      </c>
      <c r="BA253" t="inlineStr">
        <is>
          <t/>
        </is>
      </c>
      <c r="BB253" s="2" t="inlineStr">
        <is>
          <t>saját energiaforrás</t>
        </is>
      </c>
      <c r="BC253" s="2" t="inlineStr">
        <is>
          <t>3</t>
        </is>
      </c>
      <c r="BD253" s="2" t="inlineStr">
        <is>
          <t/>
        </is>
      </c>
      <c r="BE253" t="inlineStr">
        <is>
          <t>egy országban, régióban vagy kistérségben rendelkezésre álló, közvetlenül haszosítható energiaforrás</t>
        </is>
      </c>
      <c r="BF253" s="2" t="inlineStr">
        <is>
          <t>risorsa energetica autoctona|
fonte energetica interna|
risorsa energetica interna|
fonte energetica autoctona</t>
        </is>
      </c>
      <c r="BG253" s="2" t="inlineStr">
        <is>
          <t>3|
3|
3|
3</t>
        </is>
      </c>
      <c r="BH253" s="2" t="inlineStr">
        <is>
          <t xml:space="preserve">|
|
|
</t>
        </is>
      </c>
      <c r="BI253" t="inlineStr">
        <is>
          <t>forma di energia che ha origine nel paese o nella regione che ne usufruisce</t>
        </is>
      </c>
      <c r="BJ253" s="2" t="inlineStr">
        <is>
          <t>vietos energijos šaltinis|
vietos energijos ištekliai</t>
        </is>
      </c>
      <c r="BK253" s="2" t="inlineStr">
        <is>
          <t>3|
3</t>
        </is>
      </c>
      <c r="BL253" s="2" t="inlineStr">
        <is>
          <t xml:space="preserve">|
</t>
        </is>
      </c>
      <c r="BM253" t="inlineStr">
        <is>
          <t>kokrečios šalies ar regiono turimi energijos ištekliai, kuriuos galima naudoti tiesiogiai</t>
        </is>
      </c>
      <c r="BN253" s="2" t="inlineStr">
        <is>
          <t>vietējie enerģijas resursi|
vietējais enerģijas avots</t>
        </is>
      </c>
      <c r="BO253" s="2" t="inlineStr">
        <is>
          <t>3|
3</t>
        </is>
      </c>
      <c r="BP253" s="2" t="inlineStr">
        <is>
          <t xml:space="preserve">|
</t>
        </is>
      </c>
      <c r="BQ253" t="inlineStr">
        <is>
          <t>tieši izmantojamu energoresursu veids, kas pieejams konkrētā valstī vai reģionā</t>
        </is>
      </c>
      <c r="BR253" s="2" t="inlineStr">
        <is>
          <t>sors indiġenu ta' enerġija|
riżors indiġenu tal-enerġija</t>
        </is>
      </c>
      <c r="BS253" s="2" t="inlineStr">
        <is>
          <t>3|
3</t>
        </is>
      </c>
      <c r="BT253" s="2" t="inlineStr">
        <is>
          <t xml:space="preserve">|
</t>
        </is>
      </c>
      <c r="BU253" t="inlineStr">
        <is>
          <t>forom ta' enerġija disponibbli f'pajjiż jew reġjun partikolari li jista' jsir użu dirett minnhom</t>
        </is>
      </c>
      <c r="BV253" s="2" t="inlineStr">
        <is>
          <t>eigen energiebron|
binnenlandse energiebron|
inheemse energiebron</t>
        </is>
      </c>
      <c r="BW253" s="2" t="inlineStr">
        <is>
          <t>3|
3|
3</t>
        </is>
      </c>
      <c r="BX253" s="2" t="inlineStr">
        <is>
          <t xml:space="preserve">|
|
</t>
        </is>
      </c>
      <c r="BY253" t="inlineStr">
        <is>
          <t/>
        </is>
      </c>
      <c r="BZ253" s="2" t="inlineStr">
        <is>
          <t>własne zasoby energetyczne|
lokalne źródło energii</t>
        </is>
      </c>
      <c r="CA253" s="2" t="inlineStr">
        <is>
          <t>3|
3</t>
        </is>
      </c>
      <c r="CB253" s="2" t="inlineStr">
        <is>
          <t xml:space="preserve">|
</t>
        </is>
      </c>
      <c r="CC253" t="inlineStr">
        <is>
          <t>źródło energii dostępne w danym regionie lub kraju, niewymagające dużych nakładów w związku z potrzebą importu tej energii</t>
        </is>
      </c>
      <c r="CD253" s="2" t="inlineStr">
        <is>
          <t>recurso energético endógeno</t>
        </is>
      </c>
      <c r="CE253" s="2" t="inlineStr">
        <is>
          <t>3</t>
        </is>
      </c>
      <c r="CF253" s="2" t="inlineStr">
        <is>
          <t/>
        </is>
      </c>
      <c r="CG253" t="inlineStr">
        <is>
          <t>Recurso energético disponível em determinado país ou região.</t>
        </is>
      </c>
      <c r="CH253" s="2" t="inlineStr">
        <is>
          <t>resursă autohtonă de energie|
resursă energetică internă|
sursă autohtonă de energie|
resursă internă de energie</t>
        </is>
      </c>
      <c r="CI253" s="2" t="inlineStr">
        <is>
          <t>3|
3|
3|
3</t>
        </is>
      </c>
      <c r="CJ253" s="2" t="inlineStr">
        <is>
          <t xml:space="preserve">|
|
|
</t>
        </is>
      </c>
      <c r="CK253" t="inlineStr">
        <is>
          <t/>
        </is>
      </c>
      <c r="CL253" s="2" t="inlineStr">
        <is>
          <t>domáci zdroj energie</t>
        </is>
      </c>
      <c r="CM253" s="2" t="inlineStr">
        <is>
          <t>3</t>
        </is>
      </c>
      <c r="CN253" s="2" t="inlineStr">
        <is>
          <t/>
        </is>
      </c>
      <c r="CO253" t="inlineStr">
        <is>
          <t/>
        </is>
      </c>
      <c r="CP253" s="2" t="inlineStr">
        <is>
          <t>domači vir energije|
domači energetski vir</t>
        </is>
      </c>
      <c r="CQ253" s="2" t="inlineStr">
        <is>
          <t>3|
3</t>
        </is>
      </c>
      <c r="CR253" s="2" t="inlineStr">
        <is>
          <t xml:space="preserve">|
</t>
        </is>
      </c>
      <c r="CS253" t="inlineStr">
        <is>
          <t/>
        </is>
      </c>
      <c r="CT253" s="2" t="inlineStr">
        <is>
          <t>inhemsk energikälla|
inhemsk energiresurs</t>
        </is>
      </c>
      <c r="CU253" s="2" t="inlineStr">
        <is>
          <t>3|
3</t>
        </is>
      </c>
      <c r="CV253" s="2" t="inlineStr">
        <is>
          <t xml:space="preserve">|
</t>
        </is>
      </c>
      <c r="CW253" t="inlineStr">
        <is>
          <t/>
        </is>
      </c>
    </row>
    <row r="254">
      <c r="A254" s="1" t="str">
        <f>HYPERLINK("https://iate.europa.eu/entry/result/160143/all", "160143")</f>
        <v>160143</v>
      </c>
      <c r="B254" t="inlineStr">
        <is>
          <t>ENVIRONMENT;AGRICULTURE, FORESTRY AND FISHERIES</t>
        </is>
      </c>
      <c r="C254" t="inlineStr">
        <is>
          <t>ENVIRONMENT|environmental policy;AGRICULTURE, FORESTRY AND FISHERIES|agricultural policy|common agricultural policy</t>
        </is>
      </c>
      <c r="D254" t="inlineStr">
        <is>
          <t>yes</t>
        </is>
      </c>
      <c r="E254" t="inlineStr">
        <is>
          <t/>
        </is>
      </c>
      <c r="F254" s="2" t="inlineStr">
        <is>
          <t>екологизиране</t>
        </is>
      </c>
      <c r="G254" s="2" t="inlineStr">
        <is>
          <t>3</t>
        </is>
      </c>
      <c r="H254" s="2" t="inlineStr">
        <is>
          <t/>
        </is>
      </c>
      <c r="I254" t="inlineStr">
        <is>
          <t/>
        </is>
      </c>
      <c r="J254" s="2" t="inlineStr">
        <is>
          <t>ekologizace</t>
        </is>
      </c>
      <c r="K254" s="2" t="inlineStr">
        <is>
          <t>3</t>
        </is>
      </c>
      <c r="L254" s="2" t="inlineStr">
        <is>
          <t/>
        </is>
      </c>
      <c r="M254" t="inlineStr">
        <is>
          <t>iniciativa nebo proces, díky nimž jsou operace, produkty nebo postupy ekologické nebo méně škodlivé pro životní prostředí</t>
        </is>
      </c>
      <c r="N254" s="2" t="inlineStr">
        <is>
          <t>grøn omstilling|
forgrønnelse|
grøn omlægning</t>
        </is>
      </c>
      <c r="O254" s="2" t="inlineStr">
        <is>
          <t>4|
4|
4</t>
        </is>
      </c>
      <c r="P254" s="2" t="inlineStr">
        <is>
          <t xml:space="preserve">|
|
</t>
        </is>
      </c>
      <c r="Q254" t="inlineStr">
        <is>
          <t>omlægning til mere miljøvenlig politik</t>
        </is>
      </c>
      <c r="R254" s="2" t="inlineStr">
        <is>
          <t>Ökologisierung</t>
        </is>
      </c>
      <c r="S254" s="2" t="inlineStr">
        <is>
          <t>3</t>
        </is>
      </c>
      <c r="T254" s="2" t="inlineStr">
        <is>
          <t/>
        </is>
      </c>
      <c r="U254" t="inlineStr">
        <is>
          <t>Umgestaltung von Prozessen mit dem Ziel, sie umweltverträglicher zu machen</t>
        </is>
      </c>
      <c r="V254" s="2" t="inlineStr">
        <is>
          <t>«πρασίνισµα»|
οικολογικός προσανατολισμός|
ενσωμάτωση της περιβαλλοντικής διάστασης</t>
        </is>
      </c>
      <c r="W254" s="2" t="inlineStr">
        <is>
          <t>3|
3|
3</t>
        </is>
      </c>
      <c r="X254" s="2" t="inlineStr">
        <is>
          <t xml:space="preserve">|
|
</t>
        </is>
      </c>
      <c r="Y254" t="inlineStr">
        <is>
          <t/>
        </is>
      </c>
      <c r="Z254" s="2" t="inlineStr">
        <is>
          <t>greening</t>
        </is>
      </c>
      <c r="AA254" s="2" t="inlineStr">
        <is>
          <t>3</t>
        </is>
      </c>
      <c r="AB254" s="2" t="inlineStr">
        <is>
          <t/>
        </is>
      </c>
      <c r="AC254" t="inlineStr">
        <is>
          <t>initiative or process of rendering operations, products or processes "environmentally friendly" or less harmful to the environment.</t>
        </is>
      </c>
      <c r="AD254" s="2" t="inlineStr">
        <is>
          <t>ecologización|
integración de consideraciones medioambientales</t>
        </is>
      </c>
      <c r="AE254" s="2" t="inlineStr">
        <is>
          <t>3|
3</t>
        </is>
      </c>
      <c r="AF254" s="2" t="inlineStr">
        <is>
          <t xml:space="preserve">|
</t>
        </is>
      </c>
      <c r="AG254" t="inlineStr">
        <is>
          <t>Impregnación de aspectos relacionados con el medio ambiente en otros ámbitos.</t>
        </is>
      </c>
      <c r="AH254" s="2" t="inlineStr">
        <is>
          <t>rohestamine|
kliimat ja keskkonda säästvate põllumajandustavade kasutamine|
keskkonnasäästlikumaks muutmine</t>
        </is>
      </c>
      <c r="AI254" s="2" t="inlineStr">
        <is>
          <t>3|
3|
3</t>
        </is>
      </c>
      <c r="AJ254" s="2" t="inlineStr">
        <is>
          <t xml:space="preserve">|
preferred|
</t>
        </is>
      </c>
      <c r="AK254" t="inlineStr">
        <is>
          <t/>
        </is>
      </c>
      <c r="AL254" s="2" t="inlineStr">
        <is>
          <t>viherryttäminen</t>
        </is>
      </c>
      <c r="AM254" s="2" t="inlineStr">
        <is>
          <t>3</t>
        </is>
      </c>
      <c r="AN254" s="2" t="inlineStr">
        <is>
          <t/>
        </is>
      </c>
      <c r="AO254" t="inlineStr">
        <is>
          <t>ympäristön kannalta kestävämpien tuotantomenetelmien tukeminen esim. viljelykierron avulla</t>
        </is>
      </c>
      <c r="AP254" s="2" t="inlineStr">
        <is>
          <t>verdissement|
écologisation</t>
        </is>
      </c>
      <c r="AQ254" s="2" t="inlineStr">
        <is>
          <t>3|
3</t>
        </is>
      </c>
      <c r="AR254" s="2" t="inlineStr">
        <is>
          <t xml:space="preserve">|
</t>
        </is>
      </c>
      <c r="AS254" t="inlineStr">
        <is>
          <t>ensemble de mesures prises en vue de rendre l'exploitation, la production ou les processus plus écologiques ou moins dommageables pour l'environnement</t>
        </is>
      </c>
      <c r="AT254" s="2" t="inlineStr">
        <is>
          <t>glasú</t>
        </is>
      </c>
      <c r="AU254" s="2" t="inlineStr">
        <is>
          <t>3</t>
        </is>
      </c>
      <c r="AV254" s="2" t="inlineStr">
        <is>
          <t/>
        </is>
      </c>
      <c r="AW254" t="inlineStr">
        <is>
          <t/>
        </is>
      </c>
      <c r="AX254" s="2" t="inlineStr">
        <is>
          <t>ozelenjivanje</t>
        </is>
      </c>
      <c r="AY254" s="2" t="inlineStr">
        <is>
          <t>3</t>
        </is>
      </c>
      <c r="AZ254" s="2" t="inlineStr">
        <is>
          <t>preferred</t>
        </is>
      </c>
      <c r="BA254" t="inlineStr">
        <is>
          <t/>
        </is>
      </c>
      <c r="BB254" s="2" t="inlineStr">
        <is>
          <t>zöldítés|
ökologizálás</t>
        </is>
      </c>
      <c r="BC254" s="2" t="inlineStr">
        <is>
          <t>3|
3</t>
        </is>
      </c>
      <c r="BD254" s="2" t="inlineStr">
        <is>
          <t>|
admitted</t>
        </is>
      </c>
      <c r="BE254" t="inlineStr">
        <is>
          <t>Valamely tevékenység, szakpolitika stb. környezetbarátabbá tétele.</t>
        </is>
      </c>
      <c r="BF254" s="2" t="inlineStr">
        <is>
          <t>inverdimento|
ecologizzazione</t>
        </is>
      </c>
      <c r="BG254" s="2" t="inlineStr">
        <is>
          <t>4|
3</t>
        </is>
      </c>
      <c r="BH254" s="2" t="inlineStr">
        <is>
          <t xml:space="preserve">preferred|
</t>
        </is>
      </c>
      <c r="BI254" t="inlineStr">
        <is>
          <t>in generale iniziative o pratiche tese a rendere produzione e processi maggiormente ecosostenibili o meno dannosi per l'ambiente. &lt;br&gt;In ambito politica agricola comune misure introdotte con la riforma PAC del 2013 che prevedono una componente obbligatoria dei pagamenti diretti a sostegno di pratiche agricole benefiche per il clima e l'ambiente v. pagamento di inverdimento &lt;a href="/entry/result/3561154/all" id="ENTRY_TO_ENTRY_CONVERTER" target="_blank"&gt;IATE:3561154&lt;/a&gt;</t>
        </is>
      </c>
      <c r="BJ254" s="2" t="inlineStr">
        <is>
          <t>žalinimas|
ekologizavimas</t>
        </is>
      </c>
      <c r="BK254" s="2" t="inlineStr">
        <is>
          <t>3|
2</t>
        </is>
      </c>
      <c r="BL254" s="2" t="inlineStr">
        <is>
          <t xml:space="preserve">preferred|
</t>
        </is>
      </c>
      <c r="BM254" t="inlineStr">
        <is>
          <t>darymas klimatui ar aplinkai palankesnio</t>
        </is>
      </c>
      <c r="BN254" s="2" t="inlineStr">
        <is>
          <t>zaļināšana|
zaļā saimniekošana</t>
        </is>
      </c>
      <c r="BO254" s="2" t="inlineStr">
        <is>
          <t>3|
3</t>
        </is>
      </c>
      <c r="BP254" s="2" t="inlineStr">
        <is>
          <t xml:space="preserve">preferred|
</t>
        </is>
      </c>
      <c r="BQ254" t="inlineStr">
        <is>
          <t>ierosme vai process, ar ko darbības, ražojumus vai procesus padara vidi saudzējošākus vai videi mazāk kaitīgus</t>
        </is>
      </c>
      <c r="BR254" s="2" t="inlineStr">
        <is>
          <t>approċċ aktar ekoloġiku|
ekoloġizzazzjoni</t>
        </is>
      </c>
      <c r="BS254" s="2" t="inlineStr">
        <is>
          <t>3|
3</t>
        </is>
      </c>
      <c r="BT254" s="2" t="inlineStr">
        <is>
          <t xml:space="preserve">|
</t>
        </is>
      </c>
      <c r="BU254" t="inlineStr">
        <is>
          <t>l-inkorporazzjoni ta' prodotti u proċessi ekoloġiċi fl-ambjent ta' dak li jkun bħal pereżempju fid-dar, fuq il-post tax-xogħol u fl-istil tal-ħajja</t>
        </is>
      </c>
      <c r="BV254" s="2" t="inlineStr">
        <is>
          <t>vergroening|
ecologisering</t>
        </is>
      </c>
      <c r="BW254" s="2" t="inlineStr">
        <is>
          <t>2|
3</t>
        </is>
      </c>
      <c r="BX254" s="2" t="inlineStr">
        <is>
          <t xml:space="preserve">|
</t>
        </is>
      </c>
      <c r="BY254" t="inlineStr">
        <is>
          <t>het geheel van maatregelen dat voor een milieuvriendelijker samenleving moet zorgen</t>
        </is>
      </c>
      <c r="BZ254" s="2" t="inlineStr">
        <is>
          <t>zazielenianie|
ekologizacja</t>
        </is>
      </c>
      <c r="CA254" s="2" t="inlineStr">
        <is>
          <t>3|
3</t>
        </is>
      </c>
      <c r="CB254" s="2" t="inlineStr">
        <is>
          <t xml:space="preserve">preferred|
</t>
        </is>
      </c>
      <c r="CC254" t="inlineStr">
        <is>
          <t>proces prowadzący do poprawy środowiskowych parametrów funkcjonowania, a w szczególności do zmniejszenia zasobochłonności i energochłonności procesów zachodzących w przedsiębiorstwie, środowiskowo przyjaznych zmian w technologiach produkcji, redukcji bezpośrednio generowanych przez przedsiębiorstwo zanieczyszczeń i odpadów, zmniejszenia uciążliwości środowiskowej oferowanych przez przedsiębiorstwo produktów i usług</t>
        </is>
      </c>
      <c r="CD254" s="2" t="inlineStr">
        <is>
          <t>ecologização</t>
        </is>
      </c>
      <c r="CE254" s="2" t="inlineStr">
        <is>
          <t>3</t>
        </is>
      </c>
      <c r="CF254" s="2" t="inlineStr">
        <is>
          <t/>
        </is>
      </c>
      <c r="CG254" t="inlineStr">
        <is>
          <t/>
        </is>
      </c>
      <c r="CH254" s="2" t="inlineStr">
        <is>
          <t>înverzire|
ecologizare</t>
        </is>
      </c>
      <c r="CI254" s="2" t="inlineStr">
        <is>
          <t>3|
3</t>
        </is>
      </c>
      <c r="CJ254" s="2" t="inlineStr">
        <is>
          <t xml:space="preserve">preferred|
</t>
        </is>
      </c>
      <c r="CK254" t="inlineStr">
        <is>
          <t/>
        </is>
      </c>
      <c r="CL254" s="2" t="inlineStr">
        <is>
          <t>ekologizácia</t>
        </is>
      </c>
      <c r="CM254" s="2" t="inlineStr">
        <is>
          <t>3</t>
        </is>
      </c>
      <c r="CN254" s="2" t="inlineStr">
        <is>
          <t/>
        </is>
      </c>
      <c r="CO254" t="inlineStr">
        <is>
          <t>prechod na používanie postupov, ktoré sú šetrnejšie k životnému prostrediu</t>
        </is>
      </c>
      <c r="CP254" s="2" t="inlineStr">
        <is>
          <t>ekologizacija|
ozelenitev</t>
        </is>
      </c>
      <c r="CQ254" s="2" t="inlineStr">
        <is>
          <t>3|
3</t>
        </is>
      </c>
      <c r="CR254" s="2" t="inlineStr">
        <is>
          <t xml:space="preserve">|
</t>
        </is>
      </c>
      <c r="CS254" t="inlineStr">
        <is>
          <t>spreminjanje človekovega delovanja z vidika njegovega vplivanja na naravo in okolje</t>
        </is>
      </c>
      <c r="CT254" s="2" t="inlineStr">
        <is>
          <t>miljöanpassning|
förgröning</t>
        </is>
      </c>
      <c r="CU254" s="2" t="inlineStr">
        <is>
          <t>3|
3</t>
        </is>
      </c>
      <c r="CV254" s="2" t="inlineStr">
        <is>
          <t xml:space="preserve">|
</t>
        </is>
      </c>
      <c r="CW254" t="inlineStr">
        <is>
          <t/>
        </is>
      </c>
    </row>
    <row r="255">
      <c r="A255" s="1" t="str">
        <f>HYPERLINK("https://iate.europa.eu/entry/result/3633672/all", "3633672")</f>
        <v>3633672</v>
      </c>
      <c r="B255" t="inlineStr">
        <is>
          <t>EMPLOYMENT AND WORKING CONDITIONS;ENVIRONMENT</t>
        </is>
      </c>
      <c r="C255" t="inlineStr">
        <is>
          <t>EMPLOYMENT AND WORKING CONDITIONS|employment|employment policy;ENVIRONMENT|environmental policy|environmental policy|EU environmental policy</t>
        </is>
      </c>
      <c r="D255" t="inlineStr">
        <is>
          <t>yes</t>
        </is>
      </c>
      <c r="E255" t="inlineStr">
        <is>
          <t/>
        </is>
      </c>
      <c r="F255" t="inlineStr">
        <is>
          <t/>
        </is>
      </c>
      <c r="G255" t="inlineStr">
        <is>
          <t/>
        </is>
      </c>
      <c r="H255" t="inlineStr">
        <is>
          <t/>
        </is>
      </c>
      <c r="I255" t="inlineStr">
        <is>
          <t/>
        </is>
      </c>
      <c r="J255" t="inlineStr">
        <is>
          <t/>
        </is>
      </c>
      <c r="K255" t="inlineStr">
        <is>
          <t/>
        </is>
      </c>
      <c r="L255" t="inlineStr">
        <is>
          <t/>
        </is>
      </c>
      <c r="M255" t="inlineStr">
        <is>
          <t/>
        </is>
      </c>
      <c r="N255" t="inlineStr">
        <is>
          <t/>
        </is>
      </c>
      <c r="O255" t="inlineStr">
        <is>
          <t/>
        </is>
      </c>
      <c r="P255" t="inlineStr">
        <is>
          <t/>
        </is>
      </c>
      <c r="Q255" t="inlineStr">
        <is>
          <t/>
        </is>
      </c>
      <c r="R255" t="inlineStr">
        <is>
          <t/>
        </is>
      </c>
      <c r="S255" t="inlineStr">
        <is>
          <t/>
        </is>
      </c>
      <c r="T255" t="inlineStr">
        <is>
          <t/>
        </is>
      </c>
      <c r="U255" t="inlineStr">
        <is>
          <t/>
        </is>
      </c>
      <c r="V255" t="inlineStr">
        <is>
          <t/>
        </is>
      </c>
      <c r="W255" t="inlineStr">
        <is>
          <t/>
        </is>
      </c>
      <c r="X255" t="inlineStr">
        <is>
          <t/>
        </is>
      </c>
      <c r="Y255" t="inlineStr">
        <is>
          <t/>
        </is>
      </c>
      <c r="Z255" s="2" t="inlineStr">
        <is>
          <t>AMEIDI-GD|
Assessing and Monitoring Employment and Distributional Impacts of the Green Deal</t>
        </is>
      </c>
      <c r="AA255" s="2" t="inlineStr">
        <is>
          <t>3|
3</t>
        </is>
      </c>
      <c r="AB255" s="2" t="inlineStr">
        <is>
          <t xml:space="preserve">|
</t>
        </is>
      </c>
      <c r="AC255" t="inlineStr">
        <is>
          <t/>
        </is>
      </c>
      <c r="AD255" t="inlineStr">
        <is>
          <t/>
        </is>
      </c>
      <c r="AE255" t="inlineStr">
        <is>
          <t/>
        </is>
      </c>
      <c r="AF255" t="inlineStr">
        <is>
          <t/>
        </is>
      </c>
      <c r="AG255" t="inlineStr">
        <is>
          <t/>
        </is>
      </c>
      <c r="AH255" t="inlineStr">
        <is>
          <t/>
        </is>
      </c>
      <c r="AI255" t="inlineStr">
        <is>
          <t/>
        </is>
      </c>
      <c r="AJ255" t="inlineStr">
        <is>
          <t/>
        </is>
      </c>
      <c r="AK255" t="inlineStr">
        <is>
          <t/>
        </is>
      </c>
      <c r="AL255" t="inlineStr">
        <is>
          <t/>
        </is>
      </c>
      <c r="AM255" t="inlineStr">
        <is>
          <t/>
        </is>
      </c>
      <c r="AN255" t="inlineStr">
        <is>
          <t/>
        </is>
      </c>
      <c r="AO255" t="inlineStr">
        <is>
          <t/>
        </is>
      </c>
      <c r="AP255" t="inlineStr">
        <is>
          <t/>
        </is>
      </c>
      <c r="AQ255" t="inlineStr">
        <is>
          <t/>
        </is>
      </c>
      <c r="AR255" t="inlineStr">
        <is>
          <t/>
        </is>
      </c>
      <c r="AS255" t="inlineStr">
        <is>
          <t/>
        </is>
      </c>
      <c r="AT255" t="inlineStr">
        <is>
          <t/>
        </is>
      </c>
      <c r="AU255" t="inlineStr">
        <is>
          <t/>
        </is>
      </c>
      <c r="AV255" t="inlineStr">
        <is>
          <t/>
        </is>
      </c>
      <c r="AW255" t="inlineStr">
        <is>
          <t/>
        </is>
      </c>
      <c r="AX255" t="inlineStr">
        <is>
          <t/>
        </is>
      </c>
      <c r="AY255" t="inlineStr">
        <is>
          <t/>
        </is>
      </c>
      <c r="AZ255" t="inlineStr">
        <is>
          <t/>
        </is>
      </c>
      <c r="BA255" t="inlineStr">
        <is>
          <t/>
        </is>
      </c>
      <c r="BB255" t="inlineStr">
        <is>
          <t/>
        </is>
      </c>
      <c r="BC255" t="inlineStr">
        <is>
          <t/>
        </is>
      </c>
      <c r="BD255" t="inlineStr">
        <is>
          <t/>
        </is>
      </c>
      <c r="BE255" t="inlineStr">
        <is>
          <t/>
        </is>
      </c>
      <c r="BF255" t="inlineStr">
        <is>
          <t/>
        </is>
      </c>
      <c r="BG255" t="inlineStr">
        <is>
          <t/>
        </is>
      </c>
      <c r="BH255" t="inlineStr">
        <is>
          <t/>
        </is>
      </c>
      <c r="BI255" t="inlineStr">
        <is>
          <t/>
        </is>
      </c>
      <c r="BJ255" t="inlineStr">
        <is>
          <t/>
        </is>
      </c>
      <c r="BK255" t="inlineStr">
        <is>
          <t/>
        </is>
      </c>
      <c r="BL255" t="inlineStr">
        <is>
          <t/>
        </is>
      </c>
      <c r="BM255" t="inlineStr">
        <is>
          <t/>
        </is>
      </c>
      <c r="BN255" t="inlineStr">
        <is>
          <t/>
        </is>
      </c>
      <c r="BO255" t="inlineStr">
        <is>
          <t/>
        </is>
      </c>
      <c r="BP255" t="inlineStr">
        <is>
          <t/>
        </is>
      </c>
      <c r="BQ255" t="inlineStr">
        <is>
          <t/>
        </is>
      </c>
      <c r="BR255" t="inlineStr">
        <is>
          <t/>
        </is>
      </c>
      <c r="BS255" t="inlineStr">
        <is>
          <t/>
        </is>
      </c>
      <c r="BT255" t="inlineStr">
        <is>
          <t/>
        </is>
      </c>
      <c r="BU255" t="inlineStr">
        <is>
          <t/>
        </is>
      </c>
      <c r="BV255" t="inlineStr">
        <is>
          <t/>
        </is>
      </c>
      <c r="BW255" t="inlineStr">
        <is>
          <t/>
        </is>
      </c>
      <c r="BX255" t="inlineStr">
        <is>
          <t/>
        </is>
      </c>
      <c r="BY255" t="inlineStr">
        <is>
          <t/>
        </is>
      </c>
      <c r="BZ255" s="2" t="inlineStr">
        <is>
          <t>AMEIDI-GD|
ocena i monitorowanie skutków dystrybucyjnych Zielonego Ładu i jego wpływu na zatrudnienie</t>
        </is>
      </c>
      <c r="CA255" s="2" t="inlineStr">
        <is>
          <t>3|
3</t>
        </is>
      </c>
      <c r="CB255" s="2" t="inlineStr">
        <is>
          <t xml:space="preserve">|
</t>
        </is>
      </c>
      <c r="CC255" t="inlineStr">
        <is>
          <t/>
        </is>
      </c>
      <c r="CD255" t="inlineStr">
        <is>
          <t/>
        </is>
      </c>
      <c r="CE255" t="inlineStr">
        <is>
          <t/>
        </is>
      </c>
      <c r="CF255" t="inlineStr">
        <is>
          <t/>
        </is>
      </c>
      <c r="CG255" t="inlineStr">
        <is>
          <t/>
        </is>
      </c>
      <c r="CH255" t="inlineStr">
        <is>
          <t/>
        </is>
      </c>
      <c r="CI255" t="inlineStr">
        <is>
          <t/>
        </is>
      </c>
      <c r="CJ255" t="inlineStr">
        <is>
          <t/>
        </is>
      </c>
      <c r="CK255" t="inlineStr">
        <is>
          <t/>
        </is>
      </c>
      <c r="CL255" t="inlineStr">
        <is>
          <t/>
        </is>
      </c>
      <c r="CM255" t="inlineStr">
        <is>
          <t/>
        </is>
      </c>
      <c r="CN255" t="inlineStr">
        <is>
          <t/>
        </is>
      </c>
      <c r="CO255" t="inlineStr">
        <is>
          <t/>
        </is>
      </c>
      <c r="CP255" t="inlineStr">
        <is>
          <t/>
        </is>
      </c>
      <c r="CQ255" t="inlineStr">
        <is>
          <t/>
        </is>
      </c>
      <c r="CR255" t="inlineStr">
        <is>
          <t/>
        </is>
      </c>
      <c r="CS255" t="inlineStr">
        <is>
          <t/>
        </is>
      </c>
      <c r="CT255" t="inlineStr">
        <is>
          <t/>
        </is>
      </c>
      <c r="CU255" t="inlineStr">
        <is>
          <t/>
        </is>
      </c>
      <c r="CV255" t="inlineStr">
        <is>
          <t/>
        </is>
      </c>
      <c r="CW255" t="inlineStr">
        <is>
          <t/>
        </is>
      </c>
    </row>
    <row r="256">
      <c r="A256" s="1" t="str">
        <f>HYPERLINK("https://iate.europa.eu/entry/result/1575102/all", "1575102")</f>
        <v>1575102</v>
      </c>
      <c r="B256" t="inlineStr">
        <is>
          <t>ECONOMICS;EDUCATION AND COMMUNICATIONS;BUSINESS AND COMPETITION;PRODUCTION, TECHNOLOGY AND RESEARCH</t>
        </is>
      </c>
      <c r="C256" t="inlineStr">
        <is>
          <t>ECONOMICS;EDUCATION AND COMMUNICATIONS|communications|communications systems;BUSINESS AND COMPETITION;PRODUCTION, TECHNOLOGY AND RESEARCH|technology and technical regulations|technical regulations</t>
        </is>
      </c>
      <c r="D256" t="inlineStr">
        <is>
          <t>yes</t>
        </is>
      </c>
      <c r="E256" t="inlineStr">
        <is>
          <t/>
        </is>
      </c>
      <c r="F256" s="2" t="inlineStr">
        <is>
          <t>универсална услуга</t>
        </is>
      </c>
      <c r="G256" s="2" t="inlineStr">
        <is>
          <t>3</t>
        </is>
      </c>
      <c r="H256" s="2" t="inlineStr">
        <is>
          <t/>
        </is>
      </c>
      <c r="I256" t="inlineStr">
        <is>
          <t>Универсална услуга означава определен минимален набор услуги с определено качество, които са достъпни за всички потребители, независимо от тяхното географско местонахождение, в светлината на специфичните национални условия, на приемлива цена.</t>
        </is>
      </c>
      <c r="J256" s="2" t="inlineStr">
        <is>
          <t>univerzální služba|
všeobecná služba</t>
        </is>
      </c>
      <c r="K256" s="2" t="inlineStr">
        <is>
          <t>3|
3</t>
        </is>
      </c>
      <c r="L256" s="2" t="inlineStr">
        <is>
          <t xml:space="preserve">|
</t>
        </is>
      </c>
      <c r="M256" t="inlineStr">
        <is>
          <t>soubor služeb, které jsou dostupné ve stanovené kvalitě všem 
spotřebitelům na celém území státu za dostupnou cenu</t>
        </is>
      </c>
      <c r="N256" s="2" t="inlineStr">
        <is>
          <t>befordringspligt|
befordringspligtydelse|
universel postservice|
forsyningspligt|
forsyningspligtydelse</t>
        </is>
      </c>
      <c r="O256" s="2" t="inlineStr">
        <is>
          <t>4|
4|
4|
4|
4</t>
        </is>
      </c>
      <c r="P256" s="2" t="inlineStr">
        <is>
          <t xml:space="preserve">|
|
|
|
</t>
        </is>
      </c>
      <c r="Q256" t="inlineStr">
        <is>
          <t/>
        </is>
      </c>
      <c r="R256" s="2" t="inlineStr">
        <is>
          <t>Universaldienst|
universeller Dienst</t>
        </is>
      </c>
      <c r="S256" s="2" t="inlineStr">
        <is>
          <t>3|
3</t>
        </is>
      </c>
      <c r="T256" s="2" t="inlineStr">
        <is>
          <t xml:space="preserve">|
</t>
        </is>
      </c>
      <c r="U256" t="inlineStr">
        <is>
          <t>Bereitstellung von Telekommunikationsdiensten für alle Benutzer in einem Mitgliedstaat, unabhängig von ihrem geographischen Standort, auf der Basis einer einheitlichen Tarifbasis und mit einer vorher festgelegten Mindestqualität des Dienstes</t>
        </is>
      </c>
      <c r="V256" s="2" t="inlineStr">
        <is>
          <t>καθολική υπηρεσία</t>
        </is>
      </c>
      <c r="W256" s="2" t="inlineStr">
        <is>
          <t>2</t>
        </is>
      </c>
      <c r="X256" s="2" t="inlineStr">
        <is>
          <t/>
        </is>
      </c>
      <c r="Y256" t="inlineStr">
        <is>
          <t>ένα στοιχειώδες σύνολο υπηρεσιών, που ορίζεται στην οδηγία 2002/22/ΕΚ [ &lt;a href="http://eur-lex.europa.eu/legal-content/EL/TXT/?uri=CELEX:32002L0022" target="_blank"&gt;CELEX:32002L0022/EL&lt;/a&gt; ] (οδηγία για την καθολική υπηρεσία), συγκεκριμένης ποιότητας, διαθέσιμο για κάθε χρήστη, ανεξάρτητα από τη γεωγραφική του θέση και, υπό το πρίσμα των ιδιαίτερων εθνικών συνθηκών, σε προσιτή τιμή</t>
        </is>
      </c>
      <c r="Z256" s="2" t="inlineStr">
        <is>
          <t>universal service</t>
        </is>
      </c>
      <c r="AA256" s="2" t="inlineStr">
        <is>
          <t>3</t>
        </is>
      </c>
      <c r="AB256" s="2" t="inlineStr">
        <is>
          <t/>
        </is>
      </c>
      <c r="AC256" t="inlineStr">
        <is>
          <t>the set of general interest demands to which services such as telecommunications and the mail should be subject throughout the EU</t>
        </is>
      </c>
      <c r="AD256" s="2" t="inlineStr">
        <is>
          <t>servicio universal</t>
        </is>
      </c>
      <c r="AE256" s="2" t="inlineStr">
        <is>
          <t>3</t>
        </is>
      </c>
      <c r="AF256" s="2" t="inlineStr">
        <is>
          <t/>
        </is>
      </c>
      <c r="AG256" t="inlineStr">
        <is>
          <t>prestación de servicios de telecomunicación que permitan "el acceso a un servicio mínimo definido, de una calidad determinada, para todos los usuarios con independencia de su ubicación geográfica y, teniendo en cuenta las condiciones nacionales específicas, a un precio asequible".La noción de servicio universal también incluye especialmente el prestado a usuarios desfavorecidos como las personas sordas o discapacitadas. El servicio universal ha sido definido en la Resolución 94/C48/01 del Consejo y en la declaración de la Comisión al respecto.</t>
        </is>
      </c>
      <c r="AH256" s="2" t="inlineStr">
        <is>
          <t>universaalteenus</t>
        </is>
      </c>
      <c r="AI256" s="2" t="inlineStr">
        <is>
          <t>3</t>
        </is>
      </c>
      <c r="AJ256" s="2" t="inlineStr">
        <is>
          <t/>
        </is>
      </c>
      <c r="AK256" t="inlineStr">
        <is>
          <t>Euroopa Liidu õigusega kindlaks määratud tehnilistele ja kvaliteedinõuetele vastav teenuste kogum, mis tagatakse seda soovivale lõppkasutajale käesolevas peatükis [7. peatükk "Universaalteenus"] sätestatud ulatuses ja kindlaks määratud kvaliteediga, sõltumata lõppkasutaja asukohast, ühesugusena ning taskukohase hinnaga.&lt;br&gt;Universaalteenus on:&lt;br&gt;1) ühendus sidevõrguga fikseeritud asukohas, mis võimaldab telefoniteenust;&lt;br&gt;2) taksofoniteenus või muu avaliku juurdepääsuga sideteenus, mis võimaldab kõnet;&lt;br&gt;3) kõikehõlmava üldkasutatava elektroonilise numbriinfokataloogi ja numbriinfoteenistuse kättesaadavus.</t>
        </is>
      </c>
      <c r="AL256" s="2" t="inlineStr">
        <is>
          <t>yleispalvelu</t>
        </is>
      </c>
      <c r="AM256" s="2" t="inlineStr">
        <is>
          <t>3</t>
        </is>
      </c>
      <c r="AN256" s="2" t="inlineStr">
        <is>
          <t/>
        </is>
      </c>
      <c r="AO256" t="inlineStr">
        <is>
          <t>yleisesti ja laajalti käytetyt perusluontoiset palvelut, joita yritys velvoitetaan tarjoamaan kaikille palveluja haluaville käyttäjille hyvälaatuisena ja kohtuullisin hinnoin, ja jotka ovat olennaisia yleiselle hyvinvoinnille, enemmistö asiakkaista käyttää niitä, niiden jakelua varten on tehtävä verkostoinvestointeja ja niitä pidetään tarkoituksenmukaisina ja välttämättöminä</t>
        </is>
      </c>
      <c r="AP256" s="2" t="inlineStr">
        <is>
          <t>service universel</t>
        </is>
      </c>
      <c r="AQ256" s="2" t="inlineStr">
        <is>
          <t>3</t>
        </is>
      </c>
      <c r="AR256" s="2" t="inlineStr">
        <is>
          <t/>
        </is>
      </c>
      <c r="AS256" t="inlineStr">
        <is>
          <t>la fourniture de services de télécommunications permettant " l'accès à un ensemble minimal de services définis d'une qualité données à tous les utilisateurs indépendamment de leur localisation géographique, et à la lumière de conditions spécifiques nationales, à un prix abordable" .La notion de SU inclut également en particulier le service aux utilisateurs désavantagés tels que les sourds et autres utilisateurs handicapés. Le SU a été défini dans la Résolution du Conseil 94/C48/01 et dans la déclaration de la Commission qui y est associée ; ensemble minimal de services d'une qualité donnée auquel tous les utilisateurs et les consommateurs ont accès, compte tenu des circonstances nationales spécifiques, à un prix abordable</t>
        </is>
      </c>
      <c r="AT256" s="2" t="inlineStr">
        <is>
          <t>seirbhís uilíoch</t>
        </is>
      </c>
      <c r="AU256" s="2" t="inlineStr">
        <is>
          <t>3</t>
        </is>
      </c>
      <c r="AV256" s="2" t="inlineStr">
        <is>
          <t/>
        </is>
      </c>
      <c r="AW256" t="inlineStr">
        <is>
          <t>sraith éileamh de leasanna ginearálta faoinar cheart seirbhísí, amhail teileachumarsáid agus an post, a bheith de réir a chéile ar fud an Aontais Eorpaigh</t>
        </is>
      </c>
      <c r="AX256" s="2" t="inlineStr">
        <is>
          <t>univerzalna usluga</t>
        </is>
      </c>
      <c r="AY256" s="2" t="inlineStr">
        <is>
          <t>3</t>
        </is>
      </c>
      <c r="AZ256" s="2" t="inlineStr">
        <is>
          <t/>
        </is>
      </c>
      <c r="BA256" t="inlineStr">
        <is>
          <t/>
        </is>
      </c>
      <c r="BB256" s="2" t="inlineStr">
        <is>
          <t>egyetemes szolgáltatás</t>
        </is>
      </c>
      <c r="BC256" s="2" t="inlineStr">
        <is>
          <t>4</t>
        </is>
      </c>
      <c r="BD256" s="2" t="inlineStr">
        <is>
          <t/>
        </is>
      </c>
      <c r="BE256" t="inlineStr">
        <is>
          <t>olyan telekommunikációs szolgáltatás, amely megfizethető áron, meghatározott minőségben meghatározott alapszolgáltatást biztosít egy adott terület felhasználóinak</t>
        </is>
      </c>
      <c r="BF256" s="2" t="inlineStr">
        <is>
          <t>servizio universale</t>
        </is>
      </c>
      <c r="BG256" s="2" t="inlineStr">
        <is>
          <t>3</t>
        </is>
      </c>
      <c r="BH256" s="2" t="inlineStr">
        <is>
          <t/>
        </is>
      </c>
      <c r="BI256" t="inlineStr">
        <is>
          <t>insieme minimo e definito di servizi di determinata qualità accessibili a tutti gli utenti a prescindere dalla loro ubicazione geografica e ad un prezzo ragionevole</t>
        </is>
      </c>
      <c r="BJ256" s="2" t="inlineStr">
        <is>
          <t>universalioji paslauga</t>
        </is>
      </c>
      <c r="BK256" s="2" t="inlineStr">
        <is>
          <t>3</t>
        </is>
      </c>
      <c r="BL256" s="2" t="inlineStr">
        <is>
          <t/>
        </is>
      </c>
      <c r="BM256" t="inlineStr">
        <is>
          <t/>
        </is>
      </c>
      <c r="BN256" s="2" t="inlineStr">
        <is>
          <t>universālais pakalpojums|
vispārējais pakalpojums</t>
        </is>
      </c>
      <c r="BO256" s="2" t="inlineStr">
        <is>
          <t>3|
3</t>
        </is>
      </c>
      <c r="BP256" s="2" t="inlineStr">
        <is>
          <t xml:space="preserve">|
</t>
        </is>
      </c>
      <c r="BQ256" t="inlineStr">
        <is>
          <t/>
        </is>
      </c>
      <c r="BR256" s="2" t="inlineStr">
        <is>
          <t>servizz universali</t>
        </is>
      </c>
      <c r="BS256" s="2" t="inlineStr">
        <is>
          <t>3</t>
        </is>
      </c>
      <c r="BT256" s="2" t="inlineStr">
        <is>
          <t/>
        </is>
      </c>
      <c r="BU256" t="inlineStr">
        <is>
          <t>servizz minimu definit ta' kwalità speċifikata disponibbli għall-utenti u l-konsumaturi kollha fl-Unjoni u, li jqis kundizzjonijiet nazzjonali speċifiċi, bi prezz adegwat</t>
        </is>
      </c>
      <c r="BV256" s="2" t="inlineStr">
        <is>
          <t>universele (telecommunicatie)dienst|
universele dienst|
universele dienstverlening</t>
        </is>
      </c>
      <c r="BW256" s="2" t="inlineStr">
        <is>
          <t>3|
3|
3</t>
        </is>
      </c>
      <c r="BX256" s="2" t="inlineStr">
        <is>
          <t xml:space="preserve">|
|
</t>
        </is>
      </c>
      <c r="BY256" t="inlineStr">
        <is>
          <t>de levering van telecommunicatiediensten die de mogelijkheid bieden van "toegang tot een bepaalde minimumdienst van een gespecificeerde kwaliteit aan alle gebruikers waar dan ook, in het licht van specifieke nationale voorwaarden, tegen een redelijke prijs" ; "gedefinieerd minimumpakket van diensten van een gegeven kwaliteit dat beschikbaar is voor alle gebruikers onafhankelijk van hun geografische locatie en, in het licht van de specifieke nationale omstandigheden, tegen een betaalbare prijs"</t>
        </is>
      </c>
      <c r="BZ256" s="2" t="inlineStr">
        <is>
          <t>usługa powszechna</t>
        </is>
      </c>
      <c r="CA256" s="2" t="inlineStr">
        <is>
          <t>3</t>
        </is>
      </c>
      <c r="CB256" s="2" t="inlineStr">
        <is>
          <t/>
        </is>
      </c>
      <c r="CC256" t="inlineStr">
        <is>
          <t>minimalny zestaw usług, określonych w dyrektywie dyrektywie o usłudze powszechnej (2002/22/WE), o oznaczonej jakości, dostępnych dla wszystkich użytkowników, niezależnie od ich usytuowania geograficznego, oraz o przystępnych, jak na warunki panujące w danym państwie, cenach</t>
        </is>
      </c>
      <c r="CD256" s="2" t="inlineStr">
        <is>
          <t>serviço universal</t>
        </is>
      </c>
      <c r="CE256" s="2" t="inlineStr">
        <is>
          <t>3</t>
        </is>
      </c>
      <c r="CF256" s="2" t="inlineStr">
        <is>
          <t/>
        </is>
      </c>
      <c r="CG256" t="inlineStr">
        <is>
          <t>Prestação de serviços de telecomunicações que permite o acesso a um determinado serviço mínimo com uma qualidade específica a todos os utilizadores e em qualquer local, e tendo em conta as condições nacionais específicas,a um preço acessível.</t>
        </is>
      </c>
      <c r="CH256" s="2" t="inlineStr">
        <is>
          <t>serviciu universal</t>
        </is>
      </c>
      <c r="CI256" s="2" t="inlineStr">
        <is>
          <t>3</t>
        </is>
      </c>
      <c r="CJ256" s="2" t="inlineStr">
        <is>
          <t/>
        </is>
      </c>
      <c r="CK256" t="inlineStr">
        <is>
          <t>Dreptul de acces la serviciul universal reprezintă dreptul tuturor utilizatorilor finali de pe teritoriul României de a beneficia de serviciile din sfera serviciului universal, la un anumit nivel de calitate, indiferent de localizarea geografică și la tarife accesibile.</t>
        </is>
      </c>
      <c r="CL256" s="2" t="inlineStr">
        <is>
          <t>univerzálna služba</t>
        </is>
      </c>
      <c r="CM256" s="2" t="inlineStr">
        <is>
          <t>3</t>
        </is>
      </c>
      <c r="CN256" s="2" t="inlineStr">
        <is>
          <t/>
        </is>
      </c>
      <c r="CO256" t="inlineStr">
        <is>
          <t>minimálny súbor služieb, ktoré sú dostupné v určenej kvalite na celom území štátu všetkým koncovým používateľom bez ohľadu na ich geografickú polohu a za prijateľnú cenu</t>
        </is>
      </c>
      <c r="CP256" s="2" t="inlineStr">
        <is>
          <t>univerzalna storitev</t>
        </is>
      </c>
      <c r="CQ256" s="2" t="inlineStr">
        <is>
          <t>3</t>
        </is>
      </c>
      <c r="CR256" s="2" t="inlineStr">
        <is>
          <t/>
        </is>
      </c>
      <c r="CS256" t="inlineStr">
        <is>
          <t>najmanjši nabor storitev določene kakovosti, ki je dostopen vsem končnim uporabnikom po dostopni ceni ne glede na njihovo geografsko lego</t>
        </is>
      </c>
      <c r="CT256" s="2" t="inlineStr">
        <is>
          <t>samhällsomfattande tjänst</t>
        </is>
      </c>
      <c r="CU256" s="2" t="inlineStr">
        <is>
          <t>3</t>
        </is>
      </c>
      <c r="CV256" s="2" t="inlineStr">
        <is>
          <t/>
        </is>
      </c>
      <c r="CW256" t="inlineStr">
        <is>
          <t>den miniminivå av tjänster av en viss kvalitet till rimligt pris som samtliga användare och konsumenter i unionen har tillgång till, med hänsyn till särskilda förhållanden i medlemsstaterna</t>
        </is>
      </c>
    </row>
    <row r="257">
      <c r="A257" s="1" t="str">
        <f>HYPERLINK("https://iate.europa.eu/entry/result/2232846/all", "2232846")</f>
        <v>2232846</v>
      </c>
      <c r="B257" t="inlineStr">
        <is>
          <t>ENERGY</t>
        </is>
      </c>
      <c r="C257" t="inlineStr">
        <is>
          <t>ENERGY|energy policy|energy policy|energy audit|energy supply</t>
        </is>
      </c>
      <c r="D257" t="inlineStr">
        <is>
          <t>yes</t>
        </is>
      </c>
      <c r="E257" t="inlineStr">
        <is>
          <t/>
        </is>
      </c>
      <c r="F257" s="2" t="inlineStr">
        <is>
          <t>прекъсване на доставките|
смущения в доставките</t>
        </is>
      </c>
      <c r="G257" s="2" t="inlineStr">
        <is>
          <t>3|
3</t>
        </is>
      </c>
      <c r="H257" s="2" t="inlineStr">
        <is>
          <t xml:space="preserve">|
</t>
        </is>
      </c>
      <c r="I257" t="inlineStr">
        <is>
          <t>спиране или временни смущения в доставките на даден продукт или ресурс</t>
        </is>
      </c>
      <c r="J257" s="2" t="inlineStr">
        <is>
          <t>přerušení dodávek|
narušení dodávek</t>
        </is>
      </c>
      <c r="K257" s="2" t="inlineStr">
        <is>
          <t>3|
3</t>
        </is>
      </c>
      <c r="L257" s="2" t="inlineStr">
        <is>
          <t xml:space="preserve">|
</t>
        </is>
      </c>
      <c r="M257" t="inlineStr">
        <is>
          <t/>
        </is>
      </c>
      <c r="N257" s="2" t="inlineStr">
        <is>
          <t>forsyningsforstyrrelse|
forsyningsafbrydelse</t>
        </is>
      </c>
      <c r="O257" s="2" t="inlineStr">
        <is>
          <t>3|
3</t>
        </is>
      </c>
      <c r="P257" s="2" t="inlineStr">
        <is>
          <t xml:space="preserve">|
</t>
        </is>
      </c>
      <c r="Q257" t="inlineStr">
        <is>
          <t>afbrydelse eller forstyrrelse i energiforsyningen som følge af et problem</t>
        </is>
      </c>
      <c r="R257" s="2" t="inlineStr">
        <is>
          <t>Lieferunterbrechung|
Unterbrechung der Energieversorgung|
Versorgungsunterbrechung</t>
        </is>
      </c>
      <c r="S257" s="2" t="inlineStr">
        <is>
          <t>3|
3|
3</t>
        </is>
      </c>
      <c r="T257" s="2" t="inlineStr">
        <is>
          <t xml:space="preserve">|
|
</t>
        </is>
      </c>
      <c r="U257" t="inlineStr">
        <is>
          <t/>
        </is>
      </c>
      <c r="V257" s="2" t="inlineStr">
        <is>
          <t>διαταραχή του εφοδιασμού</t>
        </is>
      </c>
      <c r="W257" s="2" t="inlineStr">
        <is>
          <t>3</t>
        </is>
      </c>
      <c r="X257" s="2" t="inlineStr">
        <is>
          <t/>
        </is>
      </c>
      <c r="Y257" t="inlineStr">
        <is>
          <t/>
        </is>
      </c>
      <c r="Z257" s="2" t="inlineStr">
        <is>
          <t>disruption of supply|
supply disruption</t>
        </is>
      </c>
      <c r="AA257" s="2" t="inlineStr">
        <is>
          <t>3|
1</t>
        </is>
      </c>
      <c r="AB257" s="2" t="inlineStr">
        <is>
          <t xml:space="preserve">|
</t>
        </is>
      </c>
      <c r="AC257" t="inlineStr">
        <is>
          <t>interruption of energy supply due to a problem</t>
        </is>
      </c>
      <c r="AD257" s="2" t="inlineStr">
        <is>
          <t>alteración del suministro|
perturbación del suministro</t>
        </is>
      </c>
      <c r="AE257" s="2" t="inlineStr">
        <is>
          <t>3|
3</t>
        </is>
      </c>
      <c r="AF257" s="2" t="inlineStr">
        <is>
          <t xml:space="preserve">|
</t>
        </is>
      </c>
      <c r="AG257" t="inlineStr">
        <is>
          <t>Escasez de combustible, mal funcionamiento o interrupción del suministro de energía.</t>
        </is>
      </c>
      <c r="AH257" s="2" t="inlineStr">
        <is>
          <t>tarnehäire</t>
        </is>
      </c>
      <c r="AI257" s="2" t="inlineStr">
        <is>
          <t>3</t>
        </is>
      </c>
      <c r="AJ257" s="2" t="inlineStr">
        <is>
          <t/>
        </is>
      </c>
      <c r="AK257" t="inlineStr">
        <is>
          <t>energiavarustuse katkestus</t>
        </is>
      </c>
      <c r="AL257" s="2" t="inlineStr">
        <is>
          <t>toimituskatkos|
toimitushäiriö</t>
        </is>
      </c>
      <c r="AM257" s="2" t="inlineStr">
        <is>
          <t>3|
3</t>
        </is>
      </c>
      <c r="AN257" s="2" t="inlineStr">
        <is>
          <t xml:space="preserve">|
</t>
        </is>
      </c>
      <c r="AO257" t="inlineStr">
        <is>
          <t>energiatoimitusten keskeytyminen ongelman vuoksi</t>
        </is>
      </c>
      <c r="AP257" s="2" t="inlineStr">
        <is>
          <t>rupture d'approvisionnement|
rupture de l'approvisionnement|
perturbation des approvisionnements</t>
        </is>
      </c>
      <c r="AQ257" s="2" t="inlineStr">
        <is>
          <t>3|
3|
3</t>
        </is>
      </c>
      <c r="AR257" s="2" t="inlineStr">
        <is>
          <t xml:space="preserve">|
|
</t>
        </is>
      </c>
      <c r="AS257" t="inlineStr">
        <is>
          <t>interruption ou irrégularité dans l'approvisionnement d'un produit ou d'une ressource énergétique</t>
        </is>
      </c>
      <c r="AT257" s="2" t="inlineStr">
        <is>
          <t>briseadh soláthair|
suaitheadh soláthair</t>
        </is>
      </c>
      <c r="AU257" s="2" t="inlineStr">
        <is>
          <t>3|
3</t>
        </is>
      </c>
      <c r="AV257" s="2" t="inlineStr">
        <is>
          <t xml:space="preserve">|
</t>
        </is>
      </c>
      <c r="AW257" t="inlineStr">
        <is>
          <t/>
        </is>
      </c>
      <c r="AX257" s="2" t="inlineStr">
        <is>
          <t>poremećaj u opskrbi</t>
        </is>
      </c>
      <c r="AY257" s="2" t="inlineStr">
        <is>
          <t>3</t>
        </is>
      </c>
      <c r="AZ257" s="2" t="inlineStr">
        <is>
          <t/>
        </is>
      </c>
      <c r="BA257" t="inlineStr">
        <is>
          <t/>
        </is>
      </c>
      <c r="BB257" s="2" t="inlineStr">
        <is>
          <t>ellátási zavar|
az ellátás megszakadása</t>
        </is>
      </c>
      <c r="BC257" s="2" t="inlineStr">
        <is>
          <t>3|
3</t>
        </is>
      </c>
      <c r="BD257" s="2" t="inlineStr">
        <is>
          <t xml:space="preserve">|
</t>
        </is>
      </c>
      <c r="BE257" t="inlineStr">
        <is>
          <t>egy termék vagy energiaforrás szolgáltatásának valamely esemény miatti jelentős korlátozottsága vagy megszűnése</t>
        </is>
      </c>
      <c r="BF257" s="2" t="inlineStr">
        <is>
          <t>interruzione dell'approvvigionamento</t>
        </is>
      </c>
      <c r="BG257" s="2" t="inlineStr">
        <is>
          <t>3</t>
        </is>
      </c>
      <c r="BH257" s="2" t="inlineStr">
        <is>
          <t/>
        </is>
      </c>
      <c r="BI257" t="inlineStr">
        <is>
          <t/>
        </is>
      </c>
      <c r="BJ257" s="2" t="inlineStr">
        <is>
          <t>tiekimo sutrikimas</t>
        </is>
      </c>
      <c r="BK257" s="2" t="inlineStr">
        <is>
          <t>3</t>
        </is>
      </c>
      <c r="BL257" s="2" t="inlineStr">
        <is>
          <t/>
        </is>
      </c>
      <c r="BM257" t="inlineStr">
        <is>
          <t/>
        </is>
      </c>
      <c r="BN257" s="2" t="inlineStr">
        <is>
          <t>piegādes traucējumi|
apgādes traucējumi</t>
        </is>
      </c>
      <c r="BO257" s="2" t="inlineStr">
        <is>
          <t>3|
3</t>
        </is>
      </c>
      <c r="BP257" s="2" t="inlineStr">
        <is>
          <t xml:space="preserve">|
</t>
        </is>
      </c>
      <c r="BQ257" t="inlineStr">
        <is>
          <t/>
        </is>
      </c>
      <c r="BR257" s="2" t="inlineStr">
        <is>
          <t>interruzzjoni tal-provvista</t>
        </is>
      </c>
      <c r="BS257" s="2" t="inlineStr">
        <is>
          <t>3</t>
        </is>
      </c>
      <c r="BT257" s="2" t="inlineStr">
        <is>
          <t/>
        </is>
      </c>
      <c r="BU257" t="inlineStr">
        <is>
          <t>interruzzjoni tal-forniment minħabba problema</t>
        </is>
      </c>
      <c r="BV257" s="2" t="inlineStr">
        <is>
          <t>verstoring van de voorziening|
voorzieningsverstoring</t>
        </is>
      </c>
      <c r="BW257" s="2" t="inlineStr">
        <is>
          <t>3|
3</t>
        </is>
      </c>
      <c r="BX257" s="2" t="inlineStr">
        <is>
          <t xml:space="preserve">|
</t>
        </is>
      </c>
      <c r="BY257" t="inlineStr">
        <is>
          <t/>
        </is>
      </c>
      <c r="BZ257" s="2" t="inlineStr">
        <is>
          <t>zakłócenie dostaw|
zakłócenie dostaw nośników energii</t>
        </is>
      </c>
      <c r="CA257" s="2" t="inlineStr">
        <is>
          <t>3|
3</t>
        </is>
      </c>
      <c r="CB257" s="2" t="inlineStr">
        <is>
          <t xml:space="preserve">|
</t>
        </is>
      </c>
      <c r="CC257" t="inlineStr">
        <is>
          <t/>
        </is>
      </c>
      <c r="CD257" s="2" t="inlineStr">
        <is>
          <t>perturbação do aprovisionamento|
interrupção do aprovisionamento|
rotura do aprovisionamento</t>
        </is>
      </c>
      <c r="CE257" s="2" t="inlineStr">
        <is>
          <t>3|
3|
3</t>
        </is>
      </c>
      <c r="CF257" s="2" t="inlineStr">
        <is>
          <t xml:space="preserve">|
|
</t>
        </is>
      </c>
      <c r="CG257" t="inlineStr">
        <is>
          <t>Transtorno grave no abastecimento consubstanciado numa interrupção/rotura do mesmo ou numa sua diminuição significativa.</t>
        </is>
      </c>
      <c r="CH257" s="2" t="inlineStr">
        <is>
          <t>întrerupere a aprovizionării|
întrerupere a alimentării</t>
        </is>
      </c>
      <c r="CI257" s="2" t="inlineStr">
        <is>
          <t>4|
3</t>
        </is>
      </c>
      <c r="CJ257" s="2" t="inlineStr">
        <is>
          <t xml:space="preserve">|
</t>
        </is>
      </c>
      <c r="CK257" t="inlineStr">
        <is>
          <t>întrerupere a aprovizionării sau a alimentării cu resurse sau produse din cauza unei probleme</t>
        </is>
      </c>
      <c r="CL257" s="2" t="inlineStr">
        <is>
          <t>narušenie dodávok|
prerušenie dodávok</t>
        </is>
      </c>
      <c r="CM257" s="2" t="inlineStr">
        <is>
          <t>3|
3</t>
        </is>
      </c>
      <c r="CN257" s="2" t="inlineStr">
        <is>
          <t xml:space="preserve">|
</t>
        </is>
      </c>
      <c r="CO257" t="inlineStr">
        <is>
          <t/>
        </is>
      </c>
      <c r="CP257" s="2" t="inlineStr">
        <is>
          <t>motnja v oskrbi</t>
        </is>
      </c>
      <c r="CQ257" s="2" t="inlineStr">
        <is>
          <t>3</t>
        </is>
      </c>
      <c r="CR257" s="2" t="inlineStr">
        <is>
          <t/>
        </is>
      </c>
      <c r="CS257" t="inlineStr">
        <is>
          <t/>
        </is>
      </c>
      <c r="CT257" s="2" t="inlineStr">
        <is>
          <t>försörjningsavbrott</t>
        </is>
      </c>
      <c r="CU257" s="2" t="inlineStr">
        <is>
          <t>3</t>
        </is>
      </c>
      <c r="CV257" s="2" t="inlineStr">
        <is>
          <t/>
        </is>
      </c>
      <c r="CW257" t="inlineStr">
        <is>
          <t/>
        </is>
      </c>
    </row>
    <row r="258">
      <c r="A258" s="1" t="str">
        <f>HYPERLINK("https://iate.europa.eu/entry/result/875848/all", "875848")</f>
        <v>875848</v>
      </c>
      <c r="B258" t="inlineStr">
        <is>
          <t>ENVIRONMENT</t>
        </is>
      </c>
      <c r="C258" t="inlineStr">
        <is>
          <t>ENVIRONMENT|environmental policy|environmental policy|environmental impact</t>
        </is>
      </c>
      <c r="D258" t="inlineStr">
        <is>
          <t>yes</t>
        </is>
      </c>
      <c r="E258" t="inlineStr">
        <is>
          <t/>
        </is>
      </c>
      <c r="F258" s="2" t="inlineStr">
        <is>
          <t>анализ „от люлката до гроба“|
оценка на жизнения цикъл|
LCA|
оценка на база жизнения цикъл</t>
        </is>
      </c>
      <c r="G258" s="2" t="inlineStr">
        <is>
          <t>3|
3|
3|
3</t>
        </is>
      </c>
      <c r="H258" s="2" t="inlineStr">
        <is>
          <t>|
|
|
preferred</t>
        </is>
      </c>
      <c r="I258" t="inlineStr">
        <is>
          <t>процес на оценка на въздействието на даден продукт върху околната среда през целия му жизнен цикъл, с цел да се повиши ефективността на ползване на ресурсите и да се намалят вредите</t>
        </is>
      </c>
      <c r="J258" s="2" t="inlineStr">
        <is>
          <t>LCA|
posuzování životního cyklu|
analýza životního cyklu</t>
        </is>
      </c>
      <c r="K258" s="2" t="inlineStr">
        <is>
          <t>3|
3|
3</t>
        </is>
      </c>
      <c r="L258" s="2" t="inlineStr">
        <is>
          <t xml:space="preserve">|
|
</t>
        </is>
      </c>
      <c r="M258" t="inlineStr">
        <is>
          <t>metoda zaměřující se na environmentální aspekty a možné environmentální dopady (např. spotřebování zdroje a environmentální následky úniků) v průběhu života produktu, od získávání surovin přes výrobu, užívání, úpravu po skončení životnosti, recyklaci a odstraňování.</t>
        </is>
      </c>
      <c r="N258" s="2" t="inlineStr">
        <is>
          <t>livscyklusvurdering|
livscyklusanalyse|
vugge til grav-analyse</t>
        </is>
      </c>
      <c r="O258" s="2" t="inlineStr">
        <is>
          <t>4|
4|
4</t>
        </is>
      </c>
      <c r="P258" s="2" t="inlineStr">
        <is>
          <t xml:space="preserve">|
|
</t>
        </is>
      </c>
      <c r="Q258" t="inlineStr">
        <is>
          <t>"Livscyklusvurdering, opgørelse og vurdering af de miljømæssige virkninger af et produkt fra udvinding af råstoffer over produktion og distribution til anvendelse og bortskaffelse ("fra vugge til grav"-vurdering)."</t>
        </is>
      </c>
      <c r="R258" s="2" t="inlineStr">
        <is>
          <t>LCA|
Bewertung von Lebenszyklen|
Ökobilanz|
Lebenszyklusbilanz|
Lebenszyklusanalyse</t>
        </is>
      </c>
      <c r="S258" s="2" t="inlineStr">
        <is>
          <t>3|
3|
3|
3|
3</t>
        </is>
      </c>
      <c r="T258" s="2" t="inlineStr">
        <is>
          <t xml:space="preserve">|
|
|
|
</t>
        </is>
      </c>
      <c r="U258" t="inlineStr">
        <is>
          <t>Instrument zur systematischen Analyse der Umweltwirkungen von Produkten während ihres gesamten Lebens von der Herstellung über die Nutzung bis zur Entsorgung</t>
        </is>
      </c>
      <c r="V258" s="2" t="inlineStr">
        <is>
          <t>ανάλυση κύκλου ζωής|
ΑΚΖ</t>
        </is>
      </c>
      <c r="W258" s="2" t="inlineStr">
        <is>
          <t>4|
4</t>
        </is>
      </c>
      <c r="X258" s="2" t="inlineStr">
        <is>
          <t xml:space="preserve">|
</t>
        </is>
      </c>
      <c r="Y258" t="inlineStr">
        <is>
          <t/>
        </is>
      </c>
      <c r="Z258" s="2" t="inlineStr">
        <is>
          <t>life-cycle assessment|
life-cycle analysis|
cradle-to-grave analysis|
life cycle assessment|
lifecycle analysis|
LCA|
life cycle analysis|
lifecycle assessment</t>
        </is>
      </c>
      <c r="AA258" s="2" t="inlineStr">
        <is>
          <t>1|
1|
3|
3|
1|
3|
3|
1</t>
        </is>
      </c>
      <c r="AB258" s="2" t="inlineStr">
        <is>
          <t xml:space="preserve">|
|
|
preferred|
|
|
|
</t>
        </is>
      </c>
      <c r="AC258" t="inlineStr">
        <is>
          <t>process of evaluating the effects that a product has on the environment over the entire period of its life thereby increasing resource-use efficiency and decreasing liabilities</t>
        </is>
      </c>
      <c r="AD258" s="2" t="inlineStr">
        <is>
          <t>ACV|
análisis del ciclo de vida|
evaluación del ciclo vital</t>
        </is>
      </c>
      <c r="AE258" s="2" t="inlineStr">
        <is>
          <t>3|
3|
3</t>
        </is>
      </c>
      <c r="AF258" s="2" t="inlineStr">
        <is>
          <t xml:space="preserve">|
|
</t>
        </is>
      </c>
      <c r="AG258" t="inlineStr">
        <is>
          <t>Proceso de evaluación de las repercusiones de un producto, servicio o actividad en el medio ambiente a lo largo de toda su vida, lo que permite mejorar la eficiencia en la utilización de recursos y disminuir los inconvenientes.&lt;br&gt;Puede emplearse para estudiar el impacto ambiental de un producto o bien de la función que el producto debe cumplir.&lt;br&gt;Tiene en cuenta los impactos ambientales que se producen desde la fabricación de un producto, hasta su eliminación, pasando por la distribución y comercialización, cuantificando el uso de materias primas y de energía, los vertidos, residuos y emisiones al entorno.</t>
        </is>
      </c>
      <c r="AH258" s="2" t="inlineStr">
        <is>
          <t>olelusringi hindamine</t>
        </is>
      </c>
      <c r="AI258" s="2" t="inlineStr">
        <is>
          <t>4</t>
        </is>
      </c>
      <c r="AJ258" s="2" t="inlineStr">
        <is>
          <t/>
        </is>
      </c>
      <c r="AK258" t="inlineStr">
        <is>
          <t>keskkonnakorralduse meetod hindamaks toote, teenuse või protsessi kogu olelusringi kestel põhjustatud keskkonnamõju, alates toorainete kaevandamisest kuni jäätmete kõrvaldamiseni</t>
        </is>
      </c>
      <c r="AL258" s="2" t="inlineStr">
        <is>
          <t>elinkaariarviointi|
kehdosta hautaan -analyysi|
LCA</t>
        </is>
      </c>
      <c r="AM258" s="2" t="inlineStr">
        <is>
          <t>3|
3|
3</t>
        </is>
      </c>
      <c r="AN258" s="2" t="inlineStr">
        <is>
          <t xml:space="preserve">|
|
</t>
        </is>
      </c>
      <c r="AO258" t="inlineStr">
        <is>
          <t>&lt;a href="https://iate.europa.eu/entry/result/3588305" target="_blank"&gt;tuotejärjestelmän &lt;/a&gt;&lt;a href="https://iate.europa.eu/entry/result/786831" target="_blank"&gt;elinkaaren &lt;/a&gt;aikaisten syötteiden ja tuotosten sekä potentiaalisten
ympäristövaikutusten koostaminen ja arviointi</t>
        </is>
      </c>
      <c r="AP258" s="2" t="inlineStr">
        <is>
          <t>analyse du cycle de vie|
ACV</t>
        </is>
      </c>
      <c r="AQ258" s="2" t="inlineStr">
        <is>
          <t>3|
3</t>
        </is>
      </c>
      <c r="AR258" s="2" t="inlineStr">
        <is>
          <t xml:space="preserve">|
</t>
        </is>
      </c>
      <c r="AS258" t="inlineStr">
        <is>
          <t>évaluation de l'impact environnemental d'un produit, d'un service ou d'un système basée sur la prise en considération de toutes les étapes de son cycle de vie, afin d'identifier les améliorations possibles et d'éviter les effets négatifs découlant des activités humaines</t>
        </is>
      </c>
      <c r="AT258" s="2" t="inlineStr">
        <is>
          <t>measúnú saolré</t>
        </is>
      </c>
      <c r="AU258" s="2" t="inlineStr">
        <is>
          <t>3</t>
        </is>
      </c>
      <c r="AV258" s="2" t="inlineStr">
        <is>
          <t/>
        </is>
      </c>
      <c r="AW258" t="inlineStr">
        <is>
          <t>measúnú a dhéantar ar thionchair uilig táirge ar an gcomhshaol ar feadh thréimhse iomlán a shaolré agus úsáid thíosach á baint as na hacmhainní agus dliteanais á laghdú.</t>
        </is>
      </c>
      <c r="AX258" s="2" t="inlineStr">
        <is>
          <t>procjena životnog ciklusa|
analiza životnog ciklusa|
LCA</t>
        </is>
      </c>
      <c r="AY258" s="2" t="inlineStr">
        <is>
          <t>3|
3|
3</t>
        </is>
      </c>
      <c r="AZ258" s="2" t="inlineStr">
        <is>
          <t xml:space="preserve">preferred|
|
</t>
        </is>
      </c>
      <c r="BA258" t="inlineStr">
        <is>
          <t>postupak ocjenjivanja učinaka koje proizvod ima na okoliš tijekom čitavog svojeg životnog vijeka, čime se povećava učinkovita upotreba resursa i smanjuju rizici</t>
        </is>
      </c>
      <c r="BB258" s="2" t="inlineStr">
        <is>
          <t>életciklus-értékelés|
életciklus-elemzés</t>
        </is>
      </c>
      <c r="BC258" s="2" t="inlineStr">
        <is>
          <t>4|
4</t>
        </is>
      </c>
      <c r="BD258" s="2" t="inlineStr">
        <is>
          <t xml:space="preserve">preferred|
</t>
        </is>
      </c>
      <c r="BE258" t="inlineStr">
        <is>
          <t>Annak megvizsgálása, hogy egy termék, folyamat vagy szolgáltatás teljes életútja során milyen potenciális hatásokat gyakorol a környezetre.</t>
        </is>
      </c>
      <c r="BF258" s="2" t="inlineStr">
        <is>
          <t>analisi del ciclo di vita|
LCA|
valutazione del ciclo di vita</t>
        </is>
      </c>
      <c r="BG258" s="2" t="inlineStr">
        <is>
          <t>4|
3|
3</t>
        </is>
      </c>
      <c r="BH258" s="2" t="inlineStr">
        <is>
          <t xml:space="preserve">|
|
</t>
        </is>
      </c>
      <c r="BI258" t="inlineStr">
        <is>
          <t>metodo oggettivo di valutazione e quantificazione dei carichi energetici ed ambientali e degli impatti potenziali associati ad un prodotto/processo/attività lungo l’intero ciclo di vita, dall’acquisizione delle materie prime al fine vita (“dalla culla alla tomba”).</t>
        </is>
      </c>
      <c r="BJ258" s="2" t="inlineStr">
        <is>
          <t>gyvavimo ciklo analizė|
būvio ciklo analizė|
GCA|
gyvavimo ciklo įvertinimas</t>
        </is>
      </c>
      <c r="BK258" s="2" t="inlineStr">
        <is>
          <t>3|
3|
3|
3</t>
        </is>
      </c>
      <c r="BL258" s="2" t="inlineStr">
        <is>
          <t xml:space="preserve">preferred|
|
|
</t>
        </is>
      </c>
      <c r="BM258" t="inlineStr">
        <is>
          <t>---</t>
        </is>
      </c>
      <c r="BN258" s="2" t="inlineStr">
        <is>
          <t>aprites cikla izvērtējums|
ACN|
aprites cikla analīze|
aprites cikla novērtējums</t>
        </is>
      </c>
      <c r="BO258" s="2" t="inlineStr">
        <is>
          <t>2|
2|
3|
3</t>
        </is>
      </c>
      <c r="BP258" s="2" t="inlineStr">
        <is>
          <t>|
|
|
preferred</t>
        </is>
      </c>
      <c r="BQ258" t="inlineStr">
        <is>
          <t/>
        </is>
      </c>
      <c r="BR258" s="2" t="inlineStr">
        <is>
          <t>analiżi taċ-ċiklu tal-ħajja|
valutazzjoni taċ-ċiklu tal-ħajja|
LCA|
analiżi f'kull fażi taċ-ċiklu tal-ħajja</t>
        </is>
      </c>
      <c r="BS258" s="2" t="inlineStr">
        <is>
          <t>3|
2|
4|
2</t>
        </is>
      </c>
      <c r="BT258" s="2" t="inlineStr">
        <is>
          <t xml:space="preserve">|
|
|
</t>
        </is>
      </c>
      <c r="BU258" t="inlineStr">
        <is>
          <t>il-proċess tal-evalwazzjoni tal-effetti li jkollu prodott fuq l-ambjent tul il-perijodu kollu ta' ħajtu biex b'hekk tiżdied l-effiċjenza tal-użu fil-konfront tar-riżorsi u jonqsu l-effetti negattivi</t>
        </is>
      </c>
      <c r="BV258" s="2" t="inlineStr">
        <is>
          <t>levenscyclusanalyse|
LCA|
levenscyclusbeoordeling|
wieg-tot-grafanalyse</t>
        </is>
      </c>
      <c r="BW258" s="2" t="inlineStr">
        <is>
          <t>3|
3|
3|
3</t>
        </is>
      </c>
      <c r="BX258" s="2" t="inlineStr">
        <is>
          <t xml:space="preserve">|
|
|
</t>
        </is>
      </c>
      <c r="BY258" t="inlineStr">
        <is>
          <t>methode voor het in kaart brengen van de invloed van producten en menselijke activiteiten op het milieu. Daarbij wordt gebruik gemaakt van speciale rekenmodellen. In LCA wordt de hele levenscyclus van een product of activiteit bekeken. Van de winning van grondstoffen via productie en (her)gebruik tot en met afvalverwerking. Oftewel: van de wieg tot het graf. Omdat het hierbij gaat om een keten van processen wordt LCA beschouwd als een vorm van ketenanalyse</t>
        </is>
      </c>
      <c r="BZ258" s="2" t="inlineStr">
        <is>
          <t>LCA|
ocena cyklu życia|
analiza pełnego cyklu życia</t>
        </is>
      </c>
      <c r="CA258" s="2" t="inlineStr">
        <is>
          <t>3|
3|
3</t>
        </is>
      </c>
      <c r="CB258" s="2" t="inlineStr">
        <is>
          <t xml:space="preserve">|
|
</t>
        </is>
      </c>
      <c r="CC258" t="inlineStr">
        <is>
          <t>jedna z kilku technik zarządzania środowiskiem służąca do badania aspektów środowiskowych i potencjalnych wpływów na środowisko w całym okresie życia wyrobu (tj. „od kołyski do grobu”) począwszy od pozyskania surowców przez produkcję, użytkowanie, aż do likwidacji.</t>
        </is>
      </c>
      <c r="CD258" s="2" t="inlineStr">
        <is>
          <t>ACV|
análise do ciclo de vida</t>
        </is>
      </c>
      <c r="CE258" s="2" t="inlineStr">
        <is>
          <t>3|
3</t>
        </is>
      </c>
      <c r="CF258" s="2" t="inlineStr">
        <is>
          <t xml:space="preserve">|
</t>
        </is>
      </c>
      <c r="CG258" t="inlineStr">
        <is>
          <t>Metodologia utilizada para avaliar os potenciais impactos ambientais - e consequentemente económicos e sociais - associados a um produto ou sistema de produtos (bens e serviços) ao longo de todo o seu ciclo de vida (ou seja, &lt;i&gt;do berço à cova&lt;/i&gt;) [ &lt;a href="/entry/result/786831/all" id="ENTRY_TO_ENTRY_CONVERTER" target="_blank"&gt;IATE:786831&lt;/a&gt; ], através da análise quantitativa e qualitativa do consumo de recursos e dos resídios e emissões gerados.&lt;br&gt;A Norma ISO 14040 de 1997 sobre a ACV identifica quatro fases neste processo: definição do objectivo e âmbito, análise do inventário [ &lt;a href="/entry/result/924233/all" id="ENTRY_TO_ENTRY_CONVERTER" target="_blank"&gt;IATE:924233&lt;/a&gt; ], avaliação de impactos [ &lt;a href="/entry/result/3501803/all" id="ENTRY_TO_ENTRY_CONVERTER" target="_blank"&gt;IATE:3501803&lt;/a&gt; ] e interpretação dos resultados.</t>
        </is>
      </c>
      <c r="CH258" s="2" t="inlineStr">
        <is>
          <t>ACV|
evaluare a ciclului de viață|
ECV|
analiză a ciclului de viață</t>
        </is>
      </c>
      <c r="CI258" s="2" t="inlineStr">
        <is>
          <t>2|
4|
2|
3</t>
        </is>
      </c>
      <c r="CJ258" s="2" t="inlineStr">
        <is>
          <t xml:space="preserve">|
|
|
</t>
        </is>
      </c>
      <c r="CK258" t="inlineStr">
        <is>
          <t>instrument pentru identificarea și analiza diferitelor impacturi asociate cu stadii particulare din viața unui produs, de la achiziția de materii prime (nașterea produsului) până la scoaterea sa din uz (moartea produsului) // evaluare a efectelor asupra mediului determinate de producția, distribuția, comercializarea și utilizarea unui produs, inclusiv valorificarea și eliminarea acestuia, inclusiv utilizarea energiei și materiilor prime și producția de deșeuri din oricare dintre activitățile menționate // interpretarea și evaluarea elementelor de intrare și a celor de ieșire și a impacturilor potențiale asupramediului ale unui sistem-produs pe parcursul ciclului său de viață</t>
        </is>
      </c>
      <c r="CL258" s="2" t="inlineStr">
        <is>
          <t>posudzovanie životného cyklu|
LCA</t>
        </is>
      </c>
      <c r="CM258" s="2" t="inlineStr">
        <is>
          <t>3|
3</t>
        </is>
      </c>
      <c r="CN258" s="2" t="inlineStr">
        <is>
          <t xml:space="preserve">|
</t>
        </is>
      </c>
      <c r="CO258" t="inlineStr">
        <is>
          <t>metóda, ktorou sa určujú environmentálne aspekty a možné environmentálne vplyvy (napr. využívanie zdrojov a environmentálne dôsledky znečisťovania) počas celého životného cyklu produktu od získavania surovín, cez výrobu, používanie, nakladanie po skončení životnosti, recyklovanie až po konečné zneškodňovanie (t.j. od kolísky po hrob)</t>
        </is>
      </c>
      <c r="CP258" s="2" t="inlineStr">
        <is>
          <t>analiza življenjskega kroga|
ocena življenjskega kroga</t>
        </is>
      </c>
      <c r="CQ258" s="2" t="inlineStr">
        <is>
          <t>3|
4</t>
        </is>
      </c>
      <c r="CR258" s="2" t="inlineStr">
        <is>
          <t xml:space="preserve">|
</t>
        </is>
      </c>
      <c r="CS258" t="inlineStr">
        <is>
          <t>postopek, s katerim ovrednotimo obremenitve okolja, povezane s proizvodnjo izdelka ali usluge, tako da ugotovimo, koliko energije in materialov glede na vrsto in količino je potrebnih, kakšne so vrste in količine odpadkov in emisije v okolje in kakšne so možne posledice za okolje. Z oceno življenjskega kroga proizvodov je mogoče predvideti možne izboljšave v odnosu do okolja. Ocene vključujejo celoten življenjski krog proizvoda vključno z izdelavo, s transportom in distribucijo, uporabo, vzdrževanjem, morebitnim recikliranjem in končnim odlaganjem na odpad.</t>
        </is>
      </c>
      <c r="CT258" s="2" t="inlineStr">
        <is>
          <t>LCA|
livscykelanalys</t>
        </is>
      </c>
      <c r="CU258" s="2" t="inlineStr">
        <is>
          <t>3|
3</t>
        </is>
      </c>
      <c r="CV258" s="2" t="inlineStr">
        <is>
          <t xml:space="preserve">|
</t>
        </is>
      </c>
      <c r="CW258" t="inlineStr">
        <is>
          <t>Ett sätt att räkna ut en produkts miljöpåverkan under dess livstid från råvara till avfall.</t>
        </is>
      </c>
    </row>
    <row r="259">
      <c r="A259" s="1" t="str">
        <f>HYPERLINK("https://iate.europa.eu/entry/result/3529360/all", "3529360")</f>
        <v>3529360</v>
      </c>
      <c r="B259" t="inlineStr">
        <is>
          <t>ENVIRONMENT</t>
        </is>
      </c>
      <c r="C259" t="inlineStr">
        <is>
          <t>ENVIRONMENT|environmental policy|climate change policy|emission trading|EU Emissions Trading Scheme</t>
        </is>
      </c>
      <c r="D259" t="inlineStr">
        <is>
          <t>yes</t>
        </is>
      </c>
      <c r="E259" t="inlineStr">
        <is>
          <t/>
        </is>
      </c>
      <c r="F259" t="inlineStr">
        <is>
          <t/>
        </is>
      </c>
      <c r="G259" t="inlineStr">
        <is>
          <t/>
        </is>
      </c>
      <c r="H259" t="inlineStr">
        <is>
          <t/>
        </is>
      </c>
      <c r="I259" t="inlineStr">
        <is>
          <t/>
        </is>
      </c>
      <c r="J259" t="inlineStr">
        <is>
          <t/>
        </is>
      </c>
      <c r="K259" t="inlineStr">
        <is>
          <t/>
        </is>
      </c>
      <c r="L259" t="inlineStr">
        <is>
          <t/>
        </is>
      </c>
      <c r="M259" t="inlineStr">
        <is>
          <t/>
        </is>
      </c>
      <c r="N259" t="inlineStr">
        <is>
          <t/>
        </is>
      </c>
      <c r="O259" t="inlineStr">
        <is>
          <t/>
        </is>
      </c>
      <c r="P259" t="inlineStr">
        <is>
          <t/>
        </is>
      </c>
      <c r="Q259" t="inlineStr">
        <is>
          <t/>
        </is>
      </c>
      <c r="R259" t="inlineStr">
        <is>
          <t/>
        </is>
      </c>
      <c r="S259" t="inlineStr">
        <is>
          <t/>
        </is>
      </c>
      <c r="T259" t="inlineStr">
        <is>
          <t/>
        </is>
      </c>
      <c r="U259" t="inlineStr">
        <is>
          <t/>
        </is>
      </c>
      <c r="V259" s="2" t="inlineStr">
        <is>
          <t>μήνυμα σχετικά με την τιμή των ανθρακούχων εκπομπών</t>
        </is>
      </c>
      <c r="W259" s="2" t="inlineStr">
        <is>
          <t>3</t>
        </is>
      </c>
      <c r="X259" s="2" t="inlineStr">
        <is>
          <t/>
        </is>
      </c>
      <c r="Y259" t="inlineStr">
        <is>
          <t/>
        </is>
      </c>
      <c r="Z259" s="2" t="inlineStr">
        <is>
          <t>carbon price signal</t>
        </is>
      </c>
      <c r="AA259" s="2" t="inlineStr">
        <is>
          <t>3</t>
        </is>
      </c>
      <c r="AB259" s="2" t="inlineStr">
        <is>
          <t/>
        </is>
      </c>
      <c r="AC259" t="inlineStr">
        <is>
          <t>economic signal provided by &lt;a href="https://iate.europa.eu/entry/result/3541669/en" target="_blank"&gt;&lt;i&gt;carbon price&lt;/i&gt;&lt;/a&gt; which, when it is effective, stimulates investment in favour of low-carbon alternatives</t>
        </is>
      </c>
      <c r="AD259" s="2" t="inlineStr">
        <is>
          <t>señal de precio del carbono</t>
        </is>
      </c>
      <c r="AE259" s="2" t="inlineStr">
        <is>
          <t>3</t>
        </is>
      </c>
      <c r="AF259" s="2" t="inlineStr">
        <is>
          <t/>
        </is>
      </c>
      <c r="AG259" t="inlineStr">
        <is>
          <t>Señal económica por la que los países pueden decidir por sí mismos si reducen las emisiones, disminuyen la magnitud o suspenden su actividad contaminante o siguen contaminando y pagan el precio.</t>
        </is>
      </c>
      <c r="AH259" s="2" t="inlineStr">
        <is>
          <t>CO&lt;sub&gt;2 &lt;/sub&gt;hinnasignaal|
CO&lt;sub&gt;2&lt;/sub&gt;-hinnasignaal</t>
        </is>
      </c>
      <c r="AI259" s="2" t="inlineStr">
        <is>
          <t>3|
3</t>
        </is>
      </c>
      <c r="AJ259" s="2" t="inlineStr">
        <is>
          <t xml:space="preserve">preferred|
</t>
        </is>
      </c>
      <c r="AK259" t="inlineStr">
        <is>
          <t/>
        </is>
      </c>
      <c r="AL259" s="2" t="inlineStr">
        <is>
          <t>hiilen hintasignaali</t>
        </is>
      </c>
      <c r="AM259" s="2" t="inlineStr">
        <is>
          <t>3</t>
        </is>
      </c>
      <c r="AN259" s="2" t="inlineStr">
        <is>
          <t/>
        </is>
      </c>
      <c r="AO259" t="inlineStr">
        <is>
          <t/>
        </is>
      </c>
      <c r="AP259" s="2" t="inlineStr">
        <is>
          <t>signal de prix du carbone</t>
        </is>
      </c>
      <c r="AQ259" s="2" t="inlineStr">
        <is>
          <t>3</t>
        </is>
      </c>
      <c r="AR259" s="2" t="inlineStr">
        <is>
          <t/>
        </is>
      </c>
      <c r="AS259" t="inlineStr">
        <is>
          <t/>
        </is>
      </c>
      <c r="AT259" s="2" t="inlineStr">
        <is>
          <t>comhartha faoi phraghas an charbóin|
comhartha faoi phraghas ar charbón</t>
        </is>
      </c>
      <c r="AU259" s="2" t="inlineStr">
        <is>
          <t>3|
3</t>
        </is>
      </c>
      <c r="AV259" s="2" t="inlineStr">
        <is>
          <t xml:space="preserve">|
</t>
        </is>
      </c>
      <c r="AW259" t="inlineStr">
        <is>
          <t/>
        </is>
      </c>
      <c r="AX259" t="inlineStr">
        <is>
          <t/>
        </is>
      </c>
      <c r="AY259" t="inlineStr">
        <is>
          <t/>
        </is>
      </c>
      <c r="AZ259" t="inlineStr">
        <is>
          <t/>
        </is>
      </c>
      <c r="BA259" t="inlineStr">
        <is>
          <t/>
        </is>
      </c>
      <c r="BB259" t="inlineStr">
        <is>
          <t/>
        </is>
      </c>
      <c r="BC259" t="inlineStr">
        <is>
          <t/>
        </is>
      </c>
      <c r="BD259" t="inlineStr">
        <is>
          <t/>
        </is>
      </c>
      <c r="BE259" t="inlineStr">
        <is>
          <t/>
        </is>
      </c>
      <c r="BF259" s="2" t="inlineStr">
        <is>
          <t>segnale del prezzo del carbonio|
segnale trasmesso dal prezzo del carbonio</t>
        </is>
      </c>
      <c r="BG259" s="2" t="inlineStr">
        <is>
          <t>3|
3</t>
        </is>
      </c>
      <c r="BH259" s="2" t="inlineStr">
        <is>
          <t xml:space="preserve">|
</t>
        </is>
      </c>
      <c r="BI259" t="inlineStr">
        <is>
          <t>prelievo obbligatorio avente la capacità di esercitare un effetto disincentivante sull'emissione di gas a effetto serra</t>
        </is>
      </c>
      <c r="BJ259" t="inlineStr">
        <is>
          <t/>
        </is>
      </c>
      <c r="BK259" t="inlineStr">
        <is>
          <t/>
        </is>
      </c>
      <c r="BL259" t="inlineStr">
        <is>
          <t/>
        </is>
      </c>
      <c r="BM259" t="inlineStr">
        <is>
          <t/>
        </is>
      </c>
      <c r="BN259" t="inlineStr">
        <is>
          <t/>
        </is>
      </c>
      <c r="BO259" t="inlineStr">
        <is>
          <t/>
        </is>
      </c>
      <c r="BP259" t="inlineStr">
        <is>
          <t/>
        </is>
      </c>
      <c r="BQ259" t="inlineStr">
        <is>
          <t/>
        </is>
      </c>
      <c r="BR259" s="2" t="inlineStr">
        <is>
          <t>sinjal tal-prezz tal-karbonju</t>
        </is>
      </c>
      <c r="BS259" s="2" t="inlineStr">
        <is>
          <t>3</t>
        </is>
      </c>
      <c r="BT259" s="2" t="inlineStr">
        <is>
          <t/>
        </is>
      </c>
      <c r="BU259" t="inlineStr">
        <is>
          <t>sinjal ekonomiku provdut mill-prezz tal-karbonju li, meta jkun effettiv, jistimola l-investiment favur alternattivi b'livell baxx ta' emissjonijiet tal-karbonju</t>
        </is>
      </c>
      <c r="BV259" t="inlineStr">
        <is>
          <t/>
        </is>
      </c>
      <c r="BW259" t="inlineStr">
        <is>
          <t/>
        </is>
      </c>
      <c r="BX259" t="inlineStr">
        <is>
          <t/>
        </is>
      </c>
      <c r="BY259" t="inlineStr">
        <is>
          <t/>
        </is>
      </c>
      <c r="BZ259" s="2" t="inlineStr">
        <is>
          <t>sygnał cenowy dotyczący emisji dwutlenku węgla</t>
        </is>
      </c>
      <c r="CA259" s="2" t="inlineStr">
        <is>
          <t>3</t>
        </is>
      </c>
      <c r="CB259" s="2" t="inlineStr">
        <is>
          <t/>
        </is>
      </c>
      <c r="CC259" t="inlineStr">
        <is>
          <t/>
        </is>
      </c>
      <c r="CD259" s="2" t="inlineStr">
        <is>
          <t>sinal de preço do carbono</t>
        </is>
      </c>
      <c r="CE259" s="2" t="inlineStr">
        <is>
          <t>3</t>
        </is>
      </c>
      <c r="CF259" s="2" t="inlineStr">
        <is>
          <t/>
        </is>
      </c>
      <c r="CG259" t="inlineStr">
        <is>
          <t>Sinal económico dado pelo &lt;a href="https://iate.europa.eu/entry/result/3541669/pt" target="_blank"&gt;preço do carbono&lt;/a&gt; que, quando eficaz, estimula o investimento a favor de
alternativas hipocarbónicas.</t>
        </is>
      </c>
      <c r="CH259" t="inlineStr">
        <is>
          <t/>
        </is>
      </c>
      <c r="CI259" t="inlineStr">
        <is>
          <t/>
        </is>
      </c>
      <c r="CJ259" t="inlineStr">
        <is>
          <t/>
        </is>
      </c>
      <c r="CK259" t="inlineStr">
        <is>
          <t/>
        </is>
      </c>
      <c r="CL259" t="inlineStr">
        <is>
          <t/>
        </is>
      </c>
      <c r="CM259" t="inlineStr">
        <is>
          <t/>
        </is>
      </c>
      <c r="CN259" t="inlineStr">
        <is>
          <t/>
        </is>
      </c>
      <c r="CO259" t="inlineStr">
        <is>
          <t/>
        </is>
      </c>
      <c r="CP259" s="2" t="inlineStr">
        <is>
          <t>signal cene ogljika</t>
        </is>
      </c>
      <c r="CQ259" s="2" t="inlineStr">
        <is>
          <t>3</t>
        </is>
      </c>
      <c r="CR259" s="2" t="inlineStr">
        <is>
          <t/>
        </is>
      </c>
      <c r="CS259" t="inlineStr">
        <is>
          <t/>
        </is>
      </c>
      <c r="CT259" s="2" t="inlineStr">
        <is>
          <t>prissignal för koldioxidutsläpp</t>
        </is>
      </c>
      <c r="CU259" s="2" t="inlineStr">
        <is>
          <t>3</t>
        </is>
      </c>
      <c r="CV259" s="2" t="inlineStr">
        <is>
          <t/>
        </is>
      </c>
      <c r="CW259" t="inlineStr">
        <is>
          <t/>
        </is>
      </c>
    </row>
    <row r="260">
      <c r="A260" s="1" t="str">
        <f>HYPERLINK("https://iate.europa.eu/entry/result/3628220/all", "3628220")</f>
        <v>3628220</v>
      </c>
      <c r="B260" t="inlineStr">
        <is>
          <t>ENERGY</t>
        </is>
      </c>
      <c r="C260" t="inlineStr">
        <is>
          <t>ENERGY|energy policy|energy industry|fuel</t>
        </is>
      </c>
      <c r="D260" t="inlineStr">
        <is>
          <t>no</t>
        </is>
      </c>
      <c r="E260" t="inlineStr">
        <is>
          <t/>
        </is>
      </c>
      <c r="F260" s="2" t="inlineStr">
        <is>
          <t>невъзобновяемo горивo от небиологичен произход</t>
        </is>
      </c>
      <c r="G260" s="2" t="inlineStr">
        <is>
          <t>2</t>
        </is>
      </c>
      <c r="H260" s="2" t="inlineStr">
        <is>
          <t/>
        </is>
      </c>
      <c r="I260" t="inlineStr">
        <is>
          <t/>
        </is>
      </c>
      <c r="J260" s="2" t="inlineStr">
        <is>
          <t>neobnovitelné palivo nebiologického původu</t>
        </is>
      </c>
      <c r="K260" s="2" t="inlineStr">
        <is>
          <t>2</t>
        </is>
      </c>
      <c r="L260" s="2" t="inlineStr">
        <is>
          <t/>
        </is>
      </c>
      <c r="M260" t="inlineStr">
        <is>
          <t/>
        </is>
      </c>
      <c r="N260" t="inlineStr">
        <is>
          <t/>
        </is>
      </c>
      <c r="O260" t="inlineStr">
        <is>
          <t/>
        </is>
      </c>
      <c r="P260" t="inlineStr">
        <is>
          <t/>
        </is>
      </c>
      <c r="Q260" t="inlineStr">
        <is>
          <t/>
        </is>
      </c>
      <c r="R260" s="2" t="inlineStr">
        <is>
          <t>Nicht erneuerbarer Kraftstoff nicht biogenen Ursprungs</t>
        </is>
      </c>
      <c r="S260" s="2" t="inlineStr">
        <is>
          <t>2</t>
        </is>
      </c>
      <c r="T260" s="2" t="inlineStr">
        <is>
          <t/>
        </is>
      </c>
      <c r="U260" t="inlineStr">
        <is>
          <t/>
        </is>
      </c>
      <c r="V260" t="inlineStr">
        <is>
          <t/>
        </is>
      </c>
      <c r="W260" t="inlineStr">
        <is>
          <t/>
        </is>
      </c>
      <c r="X260" t="inlineStr">
        <is>
          <t/>
        </is>
      </c>
      <c r="Y260" t="inlineStr">
        <is>
          <t/>
        </is>
      </c>
      <c r="Z260" s="2" t="inlineStr">
        <is>
          <t>non renewable fuel of non-biological origin|
NRFNBO</t>
        </is>
      </c>
      <c r="AA260" s="2" t="inlineStr">
        <is>
          <t>2|
2</t>
        </is>
      </c>
      <c r="AB260" s="2" t="inlineStr">
        <is>
          <t xml:space="preserve">|
</t>
        </is>
      </c>
      <c r="AC260" t="inlineStr">
        <is>
          <t/>
        </is>
      </c>
      <c r="AD260" s="2" t="inlineStr">
        <is>
          <t>combustible no renovable de origen no biológico</t>
        </is>
      </c>
      <c r="AE260" s="2" t="inlineStr">
        <is>
          <t>2</t>
        </is>
      </c>
      <c r="AF260" s="2" t="inlineStr">
        <is>
          <t/>
        </is>
      </c>
      <c r="AG260" t="inlineStr">
        <is>
          <t/>
        </is>
      </c>
      <c r="AH260" t="inlineStr">
        <is>
          <t/>
        </is>
      </c>
      <c r="AI260" t="inlineStr">
        <is>
          <t/>
        </is>
      </c>
      <c r="AJ260" t="inlineStr">
        <is>
          <t/>
        </is>
      </c>
      <c r="AK260" t="inlineStr">
        <is>
          <t/>
        </is>
      </c>
      <c r="AL260" s="2" t="inlineStr">
        <is>
          <t>muuta kuin biologista alkuperää olevat uusiutumattomat polttoaineet</t>
        </is>
      </c>
      <c r="AM260" s="2" t="inlineStr">
        <is>
          <t>2</t>
        </is>
      </c>
      <c r="AN260" s="2" t="inlineStr">
        <is>
          <t/>
        </is>
      </c>
      <c r="AO260" t="inlineStr">
        <is>
          <t/>
        </is>
      </c>
      <c r="AP260" s="2" t="inlineStr">
        <is>
          <t>carburant non renouvelable d’origine non biologique</t>
        </is>
      </c>
      <c r="AQ260" s="2" t="inlineStr">
        <is>
          <t>2</t>
        </is>
      </c>
      <c r="AR260" s="2" t="inlineStr">
        <is>
          <t/>
        </is>
      </c>
      <c r="AS260" t="inlineStr">
        <is>
          <t/>
        </is>
      </c>
      <c r="AT260" t="inlineStr">
        <is>
          <t/>
        </is>
      </c>
      <c r="AU260" t="inlineStr">
        <is>
          <t/>
        </is>
      </c>
      <c r="AV260" t="inlineStr">
        <is>
          <t/>
        </is>
      </c>
      <c r="AW260" t="inlineStr">
        <is>
          <t/>
        </is>
      </c>
      <c r="AX260" s="2" t="inlineStr">
        <is>
          <t>neobnovljivo gorivo nebiološkog podrijetla</t>
        </is>
      </c>
      <c r="AY260" s="2" t="inlineStr">
        <is>
          <t>2</t>
        </is>
      </c>
      <c r="AZ260" s="2" t="inlineStr">
        <is>
          <t/>
        </is>
      </c>
      <c r="BA260" t="inlineStr">
        <is>
          <t/>
        </is>
      </c>
      <c r="BB260" t="inlineStr">
        <is>
          <t/>
        </is>
      </c>
      <c r="BC260" t="inlineStr">
        <is>
          <t/>
        </is>
      </c>
      <c r="BD260" t="inlineStr">
        <is>
          <t/>
        </is>
      </c>
      <c r="BE260" t="inlineStr">
        <is>
          <t/>
        </is>
      </c>
      <c r="BF260" s="2" t="inlineStr">
        <is>
          <t>combustibili non rinnovabili di origine non biologica</t>
        </is>
      </c>
      <c r="BG260" s="2" t="inlineStr">
        <is>
          <t>2</t>
        </is>
      </c>
      <c r="BH260" s="2" t="inlineStr">
        <is>
          <t/>
        </is>
      </c>
      <c r="BI260" t="inlineStr">
        <is>
          <t/>
        </is>
      </c>
      <c r="BJ260" t="inlineStr">
        <is>
          <t/>
        </is>
      </c>
      <c r="BK260" t="inlineStr">
        <is>
          <t/>
        </is>
      </c>
      <c r="BL260" t="inlineStr">
        <is>
          <t/>
        </is>
      </c>
      <c r="BM260" t="inlineStr">
        <is>
          <t/>
        </is>
      </c>
      <c r="BN260" t="inlineStr">
        <is>
          <t/>
        </is>
      </c>
      <c r="BO260" t="inlineStr">
        <is>
          <t/>
        </is>
      </c>
      <c r="BP260" t="inlineStr">
        <is>
          <t/>
        </is>
      </c>
      <c r="BQ260" t="inlineStr">
        <is>
          <t/>
        </is>
      </c>
      <c r="BR260" t="inlineStr">
        <is>
          <t/>
        </is>
      </c>
      <c r="BS260" t="inlineStr">
        <is>
          <t/>
        </is>
      </c>
      <c r="BT260" t="inlineStr">
        <is>
          <t/>
        </is>
      </c>
      <c r="BU260" t="inlineStr">
        <is>
          <t/>
        </is>
      </c>
      <c r="BV260" s="2" t="inlineStr">
        <is>
          <t>niet-hernieuwbare brandstoffen van niet-biologische oorsprong</t>
        </is>
      </c>
      <c r="BW260" s="2" t="inlineStr">
        <is>
          <t>2</t>
        </is>
      </c>
      <c r="BX260" s="2" t="inlineStr">
        <is>
          <t/>
        </is>
      </c>
      <c r="BY260" t="inlineStr">
        <is>
          <t/>
        </is>
      </c>
      <c r="BZ260" s="2" t="inlineStr">
        <is>
          <t>nieodnawialne paliwo pochodzenia niebiologicznego</t>
        </is>
      </c>
      <c r="CA260" s="2" t="inlineStr">
        <is>
          <t>2</t>
        </is>
      </c>
      <c r="CB260" s="2" t="inlineStr">
        <is>
          <t/>
        </is>
      </c>
      <c r="CC260" t="inlineStr">
        <is>
          <t/>
        </is>
      </c>
      <c r="CD260" s="2" t="inlineStr">
        <is>
          <t>combustíveis não renováveis de origem não biológica</t>
        </is>
      </c>
      <c r="CE260" s="2" t="inlineStr">
        <is>
          <t>2</t>
        </is>
      </c>
      <c r="CF260" s="2" t="inlineStr">
        <is>
          <t/>
        </is>
      </c>
      <c r="CG260" t="inlineStr">
        <is>
          <t/>
        </is>
      </c>
      <c r="CH260" s="2" t="inlineStr">
        <is>
          <t>combustibili de origine nebiologică din surse neregenerabile</t>
        </is>
      </c>
      <c r="CI260" s="2" t="inlineStr">
        <is>
          <t>2</t>
        </is>
      </c>
      <c r="CJ260" s="2" t="inlineStr">
        <is>
          <t/>
        </is>
      </c>
      <c r="CK260" t="inlineStr">
        <is>
          <t/>
        </is>
      </c>
      <c r="CL260" s="2" t="inlineStr">
        <is>
          <t>palivo z neobnoviteľných zdrojov nebiologického pôvodu</t>
        </is>
      </c>
      <c r="CM260" s="2" t="inlineStr">
        <is>
          <t>2</t>
        </is>
      </c>
      <c r="CN260" s="2" t="inlineStr">
        <is>
          <t/>
        </is>
      </c>
      <c r="CO260" t="inlineStr">
        <is>
          <t/>
        </is>
      </c>
      <c r="CP260" s="2" t="inlineStr">
        <is>
          <t>neobnovljivo gorivo nebiološkega izvora</t>
        </is>
      </c>
      <c r="CQ260" s="2" t="inlineStr">
        <is>
          <t>2</t>
        </is>
      </c>
      <c r="CR260" s="2" t="inlineStr">
        <is>
          <t/>
        </is>
      </c>
      <c r="CS260" t="inlineStr">
        <is>
          <t/>
        </is>
      </c>
      <c r="CT260" t="inlineStr">
        <is>
          <t/>
        </is>
      </c>
      <c r="CU260" t="inlineStr">
        <is>
          <t/>
        </is>
      </c>
      <c r="CV260" t="inlineStr">
        <is>
          <t/>
        </is>
      </c>
      <c r="CW260" t="inlineStr">
        <is>
          <t/>
        </is>
      </c>
    </row>
    <row r="261">
      <c r="A261" s="1" t="str">
        <f>HYPERLINK("https://iate.europa.eu/entry/result/1369839/all", "1369839")</f>
        <v>1369839</v>
      </c>
      <c r="B261" t="inlineStr">
        <is>
          <t>INDUSTRY</t>
        </is>
      </c>
      <c r="C261" t="inlineStr">
        <is>
          <t>INDUSTRY|electronics and electrical engineering|electrical engineering|electrical equipment|electricity storage device</t>
        </is>
      </c>
      <c r="D261" t="inlineStr">
        <is>
          <t>yes</t>
        </is>
      </c>
      <c r="E261" t="inlineStr">
        <is>
          <t/>
        </is>
      </c>
      <c r="F261" s="2" t="inlineStr">
        <is>
          <t>батерия от галванични елементи</t>
        </is>
      </c>
      <c r="G261" s="2" t="inlineStr">
        <is>
          <t>3</t>
        </is>
      </c>
      <c r="H261" s="2" t="inlineStr">
        <is>
          <t/>
        </is>
      </c>
      <c r="I261" t="inlineStr">
        <is>
          <t/>
        </is>
      </c>
      <c r="J261" t="inlineStr">
        <is>
          <t/>
        </is>
      </c>
      <c r="K261" t="inlineStr">
        <is>
          <t/>
        </is>
      </c>
      <c r="L261" t="inlineStr">
        <is>
          <t/>
        </is>
      </c>
      <c r="M261" t="inlineStr">
        <is>
          <t/>
        </is>
      </c>
      <c r="N261" s="2" t="inlineStr">
        <is>
          <t>primærbatteri</t>
        </is>
      </c>
      <c r="O261" s="2" t="inlineStr">
        <is>
          <t>3</t>
        </is>
      </c>
      <c r="P261" s="2" t="inlineStr">
        <is>
          <t/>
        </is>
      </c>
      <c r="Q261" t="inlineStr">
        <is>
          <t/>
        </is>
      </c>
      <c r="R261" s="2" t="inlineStr">
        <is>
          <t>Primärbatterie|
nicht wiederaufladbare Batterie</t>
        </is>
      </c>
      <c r="S261" s="2" t="inlineStr">
        <is>
          <t>3|
3</t>
        </is>
      </c>
      <c r="T261" s="2" t="inlineStr">
        <is>
          <t xml:space="preserve">|
</t>
        </is>
      </c>
      <c r="U261" t="inlineStr">
        <is>
          <t/>
        </is>
      </c>
      <c r="V261" s="2" t="inlineStr">
        <is>
          <t>συστοιχία συσσωρευτών</t>
        </is>
      </c>
      <c r="W261" s="2" t="inlineStr">
        <is>
          <t>3</t>
        </is>
      </c>
      <c r="X261" s="2" t="inlineStr">
        <is>
          <t/>
        </is>
      </c>
      <c r="Y261" t="inlineStr">
        <is>
          <t/>
        </is>
      </c>
      <c r="Z261" s="2" t="inlineStr">
        <is>
          <t>primary battery|
non-rechargeable battery</t>
        </is>
      </c>
      <c r="AA261" s="2" t="inlineStr">
        <is>
          <t>3|
3</t>
        </is>
      </c>
      <c r="AB261" s="2" t="inlineStr">
        <is>
          <t xml:space="preserve">|
</t>
        </is>
      </c>
      <c r="AC261" t="inlineStr">
        <is>
          <t>battery that is not designed to be electrically recharged</t>
        </is>
      </c>
      <c r="AD261" s="2" t="inlineStr">
        <is>
          <t>batería primaria|
batería no recargable|
pila no recargable</t>
        </is>
      </c>
      <c r="AE261" s="2" t="inlineStr">
        <is>
          <t>3|
3|
3</t>
        </is>
      </c>
      <c r="AF261" s="2" t="inlineStr">
        <is>
          <t xml:space="preserve">|
|
</t>
        </is>
      </c>
      <c r="AG261" t="inlineStr">
        <is>
          <t>Pila o batería no diseñada para recargarse eléctricamente.</t>
        </is>
      </c>
      <c r="AH261" s="2" t="inlineStr">
        <is>
          <t>patarei</t>
        </is>
      </c>
      <c r="AI261" s="2" t="inlineStr">
        <is>
          <t>3</t>
        </is>
      </c>
      <c r="AJ261" s="2" t="inlineStr">
        <is>
          <t/>
        </is>
      </c>
      <c r="AK261" t="inlineStr">
        <is>
          <t>keemiline vooluallikas, mis ei ole projekteeritud uuesti laadimiseks</t>
        </is>
      </c>
      <c r="AL261" s="2" t="inlineStr">
        <is>
          <t>ei-ladattava akku|
primääriakku|
primaarinen akku|
primääriparisto</t>
        </is>
      </c>
      <c r="AM261" s="2" t="inlineStr">
        <is>
          <t>3|
3|
3|
3</t>
        </is>
      </c>
      <c r="AN261" s="2" t="inlineStr">
        <is>
          <t xml:space="preserve">|
|
|
</t>
        </is>
      </c>
      <c r="AO261" t="inlineStr">
        <is>
          <t>akku, jota ei ole suunniteltu uudelleenladattavaksi sähköisesti</t>
        </is>
      </c>
      <c r="AP261" s="2" t="inlineStr">
        <is>
          <t>batterie primaire</t>
        </is>
      </c>
      <c r="AQ261" s="2" t="inlineStr">
        <is>
          <t>3</t>
        </is>
      </c>
      <c r="AR261" s="2" t="inlineStr">
        <is>
          <t/>
        </is>
      </c>
      <c r="AS261" t="inlineStr">
        <is>
          <t>ensemble de deux ou plusieurs éléments connectés pour fournir de l'énergie électrique ;générateur de courant fonctionnait par transformation de l'énergie libérée par des réactions chimiques appropriées</t>
        </is>
      </c>
      <c r="AT261" s="2" t="inlineStr">
        <is>
          <t>ceallra príomhúil|
ceallra neamh-in-athluchtaithe</t>
        </is>
      </c>
      <c r="AU261" s="2" t="inlineStr">
        <is>
          <t>3|
3</t>
        </is>
      </c>
      <c r="AV261" s="2" t="inlineStr">
        <is>
          <t xml:space="preserve">|
</t>
        </is>
      </c>
      <c r="AW261" t="inlineStr">
        <is>
          <t/>
        </is>
      </c>
      <c r="AX261" t="inlineStr">
        <is>
          <t/>
        </is>
      </c>
      <c r="AY261" t="inlineStr">
        <is>
          <t/>
        </is>
      </c>
      <c r="AZ261" t="inlineStr">
        <is>
          <t/>
        </is>
      </c>
      <c r="BA261" t="inlineStr">
        <is>
          <t/>
        </is>
      </c>
      <c r="BB261" t="inlineStr">
        <is>
          <t/>
        </is>
      </c>
      <c r="BC261" t="inlineStr">
        <is>
          <t/>
        </is>
      </c>
      <c r="BD261" t="inlineStr">
        <is>
          <t/>
        </is>
      </c>
      <c r="BE261" t="inlineStr">
        <is>
          <t/>
        </is>
      </c>
      <c r="BF261" s="2" t="inlineStr">
        <is>
          <t>batteria primaria|
batteria non ricaricabile</t>
        </is>
      </c>
      <c r="BG261" s="2" t="inlineStr">
        <is>
          <t>3|
3</t>
        </is>
      </c>
      <c r="BH261" s="2" t="inlineStr">
        <is>
          <t xml:space="preserve">|
</t>
        </is>
      </c>
      <c r="BI261" t="inlineStr">
        <is>
          <t>batteria progettata per non essere ricaricata elettricamente</t>
        </is>
      </c>
      <c r="BJ261" s="2" t="inlineStr">
        <is>
          <t>pirminė baterija|
neįkraunamoji baterija</t>
        </is>
      </c>
      <c r="BK261" s="2" t="inlineStr">
        <is>
          <t>3|
3</t>
        </is>
      </c>
      <c r="BL261" s="2" t="inlineStr">
        <is>
          <t xml:space="preserve">|
</t>
        </is>
      </c>
      <c r="BM261" t="inlineStr">
        <is>
          <t>baterija, kurios negalima vėl įkrauti</t>
        </is>
      </c>
      <c r="BN261" t="inlineStr">
        <is>
          <t/>
        </is>
      </c>
      <c r="BO261" t="inlineStr">
        <is>
          <t/>
        </is>
      </c>
      <c r="BP261" t="inlineStr">
        <is>
          <t/>
        </is>
      </c>
      <c r="BQ261" t="inlineStr">
        <is>
          <t/>
        </is>
      </c>
      <c r="BR261" s="2" t="inlineStr">
        <is>
          <t>batterija primarja|
batterija mhux rikarikabbli</t>
        </is>
      </c>
      <c r="BS261" s="2" t="inlineStr">
        <is>
          <t>3|
3</t>
        </is>
      </c>
      <c r="BT261" s="2" t="inlineStr">
        <is>
          <t xml:space="preserve">|
</t>
        </is>
      </c>
      <c r="BU261" t="inlineStr">
        <is>
          <t>batterija li mhijiex iddisinjata biex tiġi rikarikata b'mod elettriku</t>
        </is>
      </c>
      <c r="BV261" s="2" t="inlineStr">
        <is>
          <t>niet-herlaadbare batterij|
primaire batterij|
wegwerpbatterij|
niet-oplaadbare batterij</t>
        </is>
      </c>
      <c r="BW261" s="2" t="inlineStr">
        <is>
          <t>2|
3|
3|
3</t>
        </is>
      </c>
      <c r="BX261" s="2" t="inlineStr">
        <is>
          <t xml:space="preserve">|
|
|
</t>
        </is>
      </c>
      <c r="BY261" t="inlineStr">
        <is>
          <t>"batterij die niet is ontworpen om elektrisch te worden opgeladen"</t>
        </is>
      </c>
      <c r="BZ261" s="2" t="inlineStr">
        <is>
          <t>bateria pierwotna|
bateria nienadająca się do powtórnego naładowania</t>
        </is>
      </c>
      <c r="CA261" s="2" t="inlineStr">
        <is>
          <t>3|
3</t>
        </is>
      </c>
      <c r="CB261" s="2" t="inlineStr">
        <is>
          <t xml:space="preserve">|
</t>
        </is>
      </c>
      <c r="CC261" t="inlineStr">
        <is>
          <t>bateria, której budowa umożliwa całkowite rozładowanie tylko raz</t>
        </is>
      </c>
      <c r="CD261" s="2" t="inlineStr">
        <is>
          <t>bateria primária|
bateria não recarregável</t>
        </is>
      </c>
      <c r="CE261" s="2" t="inlineStr">
        <is>
          <t>3|
3</t>
        </is>
      </c>
      <c r="CF261" s="2" t="inlineStr">
        <is>
          <t xml:space="preserve">|
</t>
        </is>
      </c>
      <c r="CG261" t="inlineStr">
        <is>
          <t>Bateria que não foi concebida para ser recarregada eletricamente.</t>
        </is>
      </c>
      <c r="CH261" s="2" t="inlineStr">
        <is>
          <t>baterie nereîncărcabilă|
baterie primară</t>
        </is>
      </c>
      <c r="CI261" s="2" t="inlineStr">
        <is>
          <t>3|
3</t>
        </is>
      </c>
      <c r="CJ261" s="2" t="inlineStr">
        <is>
          <t xml:space="preserve">|
</t>
        </is>
      </c>
      <c r="CK261" t="inlineStr">
        <is>
          <t>baterie care nu este proiectată pentru a fi reîncărcată electric</t>
        </is>
      </c>
      <c r="CL261" t="inlineStr">
        <is>
          <t/>
        </is>
      </c>
      <c r="CM261" t="inlineStr">
        <is>
          <t/>
        </is>
      </c>
      <c r="CN261" t="inlineStr">
        <is>
          <t/>
        </is>
      </c>
      <c r="CO261" t="inlineStr">
        <is>
          <t/>
        </is>
      </c>
      <c r="CP261" s="2" t="inlineStr">
        <is>
          <t>baterija za enkratno uporabo|
primarna baterija|
nepolnilna baterija</t>
        </is>
      </c>
      <c r="CQ261" s="2" t="inlineStr">
        <is>
          <t>3|
3|
3</t>
        </is>
      </c>
      <c r="CR261" s="2" t="inlineStr">
        <is>
          <t xml:space="preserve">|
|
</t>
        </is>
      </c>
      <c r="CS261" t="inlineStr">
        <is>
          <t>baterija, ki ni zasnovana za ponovno polnjenje z električno energijo</t>
        </is>
      </c>
      <c r="CT261" s="2" t="inlineStr">
        <is>
          <t>icke-laddningsbart batteri|
primärbatteri</t>
        </is>
      </c>
      <c r="CU261" s="2" t="inlineStr">
        <is>
          <t>3|
3</t>
        </is>
      </c>
      <c r="CV261" s="2" t="inlineStr">
        <is>
          <t xml:space="preserve">|
</t>
        </is>
      </c>
      <c r="CW261" t="inlineStr">
        <is>
          <t>batteri som inte utformats för elektrisk uppladdning</t>
        </is>
      </c>
    </row>
    <row r="262">
      <c r="A262" s="1" t="str">
        <f>HYPERLINK("https://iate.europa.eu/entry/result/3620038/all", "3620038")</f>
        <v>3620038</v>
      </c>
      <c r="B262" t="inlineStr">
        <is>
          <t>INTERNATIONAL ORGANISATIONS;BUSINESS AND COMPETITION</t>
        </is>
      </c>
      <c r="C262" t="inlineStr">
        <is>
          <t>INTERNATIONAL ORGANISATIONS|world organisations|world organisation|OECD;BUSINESS AND COMPETITION|business organisation|business policy|corporate social responsibility;BUSINESS AND COMPETITION|business organisation|business policy|corporate governance</t>
        </is>
      </c>
      <c r="D262" t="inlineStr">
        <is>
          <t>yes</t>
        </is>
      </c>
      <c r="E262" t="inlineStr">
        <is>
          <t/>
        </is>
      </c>
      <c r="F262" t="inlineStr">
        <is>
          <t/>
        </is>
      </c>
      <c r="G262" t="inlineStr">
        <is>
          <t/>
        </is>
      </c>
      <c r="H262" t="inlineStr">
        <is>
          <t/>
        </is>
      </c>
      <c r="I262" t="inlineStr">
        <is>
          <t/>
        </is>
      </c>
      <c r="J262" t="inlineStr">
        <is>
          <t/>
        </is>
      </c>
      <c r="K262" t="inlineStr">
        <is>
          <t/>
        </is>
      </c>
      <c r="L262" t="inlineStr">
        <is>
          <t/>
        </is>
      </c>
      <c r="M262" t="inlineStr">
        <is>
          <t/>
        </is>
      </c>
      <c r="N262" t="inlineStr">
        <is>
          <t/>
        </is>
      </c>
      <c r="O262" t="inlineStr">
        <is>
          <t/>
        </is>
      </c>
      <c r="P262" t="inlineStr">
        <is>
          <t/>
        </is>
      </c>
      <c r="Q262" t="inlineStr">
        <is>
          <t/>
        </is>
      </c>
      <c r="R262" t="inlineStr">
        <is>
          <t/>
        </is>
      </c>
      <c r="S262" t="inlineStr">
        <is>
          <t/>
        </is>
      </c>
      <c r="T262" t="inlineStr">
        <is>
          <t/>
        </is>
      </c>
      <c r="U262" t="inlineStr">
        <is>
          <t/>
        </is>
      </c>
      <c r="V262" t="inlineStr">
        <is>
          <t/>
        </is>
      </c>
      <c r="W262" t="inlineStr">
        <is>
          <t/>
        </is>
      </c>
      <c r="X262" t="inlineStr">
        <is>
          <t/>
        </is>
      </c>
      <c r="Y262" t="inlineStr">
        <is>
          <t/>
        </is>
      </c>
      <c r="Z262" s="2" t="inlineStr">
        <is>
          <t>OECD Due Diligence Guidance for Responsible Business Conduct</t>
        </is>
      </c>
      <c r="AA262" s="2" t="inlineStr">
        <is>
          <t>3</t>
        </is>
      </c>
      <c r="AB262" s="2" t="inlineStr">
        <is>
          <t/>
        </is>
      </c>
      <c r="AC262" t="inlineStr">
        <is>
          <t>&lt;div&gt;guidelines providing practical support to enterprises on the implementation of the &lt;a href="https://iate.europa.eu/entry/result/929489/all" target="_blank"&gt;OECD Guidelines for Multinational Enterprises&lt;/a&gt; by providing 
plain-language explanations of its due diligence recommendations and 
associated provisions, which can help 
enterprises avoid and address adverse impacts related to workers, human 
rights, the environment, bribery, consumers and corporate governance 
that may be associated with their operations, supply chains and other 
business relationships&lt;br&gt;&lt;/div&gt;</t>
        </is>
      </c>
      <c r="AD262" t="inlineStr">
        <is>
          <t/>
        </is>
      </c>
      <c r="AE262" t="inlineStr">
        <is>
          <t/>
        </is>
      </c>
      <c r="AF262" t="inlineStr">
        <is>
          <t/>
        </is>
      </c>
      <c r="AG262" t="inlineStr">
        <is>
          <t/>
        </is>
      </c>
      <c r="AH262" t="inlineStr">
        <is>
          <t/>
        </is>
      </c>
      <c r="AI262" t="inlineStr">
        <is>
          <t/>
        </is>
      </c>
      <c r="AJ262" t="inlineStr">
        <is>
          <t/>
        </is>
      </c>
      <c r="AK262" t="inlineStr">
        <is>
          <t/>
        </is>
      </c>
      <c r="AL262" s="2" t="inlineStr">
        <is>
          <t>vastuullista liiketoimintaa koskevat OECD:n due diligence -ohjeet</t>
        </is>
      </c>
      <c r="AM262" s="2" t="inlineStr">
        <is>
          <t>3</t>
        </is>
      </c>
      <c r="AN262" s="2" t="inlineStr">
        <is>
          <t/>
        </is>
      </c>
      <c r="AO262" t="inlineStr">
        <is>
          <t/>
        </is>
      </c>
      <c r="AP262" t="inlineStr">
        <is>
          <t/>
        </is>
      </c>
      <c r="AQ262" t="inlineStr">
        <is>
          <t/>
        </is>
      </c>
      <c r="AR262" t="inlineStr">
        <is>
          <t/>
        </is>
      </c>
      <c r="AS262" t="inlineStr">
        <is>
          <t/>
        </is>
      </c>
      <c r="AT262" t="inlineStr">
        <is>
          <t/>
        </is>
      </c>
      <c r="AU262" t="inlineStr">
        <is>
          <t/>
        </is>
      </c>
      <c r="AV262" t="inlineStr">
        <is>
          <t/>
        </is>
      </c>
      <c r="AW262" t="inlineStr">
        <is>
          <t/>
        </is>
      </c>
      <c r="AX262" t="inlineStr">
        <is>
          <t/>
        </is>
      </c>
      <c r="AY262" t="inlineStr">
        <is>
          <t/>
        </is>
      </c>
      <c r="AZ262" t="inlineStr">
        <is>
          <t/>
        </is>
      </c>
      <c r="BA262" t="inlineStr">
        <is>
          <t/>
        </is>
      </c>
      <c r="BB262" t="inlineStr">
        <is>
          <t/>
        </is>
      </c>
      <c r="BC262" t="inlineStr">
        <is>
          <t/>
        </is>
      </c>
      <c r="BD262" t="inlineStr">
        <is>
          <t/>
        </is>
      </c>
      <c r="BE262" t="inlineStr">
        <is>
          <t/>
        </is>
      </c>
      <c r="BF262" t="inlineStr">
        <is>
          <t/>
        </is>
      </c>
      <c r="BG262" t="inlineStr">
        <is>
          <t/>
        </is>
      </c>
      <c r="BH262" t="inlineStr">
        <is>
          <t/>
        </is>
      </c>
      <c r="BI262" t="inlineStr">
        <is>
          <t/>
        </is>
      </c>
      <c r="BJ262" t="inlineStr">
        <is>
          <t/>
        </is>
      </c>
      <c r="BK262" t="inlineStr">
        <is>
          <t/>
        </is>
      </c>
      <c r="BL262" t="inlineStr">
        <is>
          <t/>
        </is>
      </c>
      <c r="BM262" t="inlineStr">
        <is>
          <t/>
        </is>
      </c>
      <c r="BN262" t="inlineStr">
        <is>
          <t/>
        </is>
      </c>
      <c r="BO262" t="inlineStr">
        <is>
          <t/>
        </is>
      </c>
      <c r="BP262" t="inlineStr">
        <is>
          <t/>
        </is>
      </c>
      <c r="BQ262" t="inlineStr">
        <is>
          <t/>
        </is>
      </c>
      <c r="BR262" t="inlineStr">
        <is>
          <t/>
        </is>
      </c>
      <c r="BS262" t="inlineStr">
        <is>
          <t/>
        </is>
      </c>
      <c r="BT262" t="inlineStr">
        <is>
          <t/>
        </is>
      </c>
      <c r="BU262" t="inlineStr">
        <is>
          <t/>
        </is>
      </c>
      <c r="BV262" t="inlineStr">
        <is>
          <t/>
        </is>
      </c>
      <c r="BW262" t="inlineStr">
        <is>
          <t/>
        </is>
      </c>
      <c r="BX262" t="inlineStr">
        <is>
          <t/>
        </is>
      </c>
      <c r="BY262" t="inlineStr">
        <is>
          <t/>
        </is>
      </c>
      <c r="BZ262" t="inlineStr">
        <is>
          <t/>
        </is>
      </c>
      <c r="CA262" t="inlineStr">
        <is>
          <t/>
        </is>
      </c>
      <c r="CB262" t="inlineStr">
        <is>
          <t/>
        </is>
      </c>
      <c r="CC262" t="inlineStr">
        <is>
          <t/>
        </is>
      </c>
      <c r="CD262" t="inlineStr">
        <is>
          <t/>
        </is>
      </c>
      <c r="CE262" t="inlineStr">
        <is>
          <t/>
        </is>
      </c>
      <c r="CF262" t="inlineStr">
        <is>
          <t/>
        </is>
      </c>
      <c r="CG262" t="inlineStr">
        <is>
          <t/>
        </is>
      </c>
      <c r="CH262" t="inlineStr">
        <is>
          <t/>
        </is>
      </c>
      <c r="CI262" t="inlineStr">
        <is>
          <t/>
        </is>
      </c>
      <c r="CJ262" t="inlineStr">
        <is>
          <t/>
        </is>
      </c>
      <c r="CK262" t="inlineStr">
        <is>
          <t/>
        </is>
      </c>
      <c r="CL262" t="inlineStr">
        <is>
          <t/>
        </is>
      </c>
      <c r="CM262" t="inlineStr">
        <is>
          <t/>
        </is>
      </c>
      <c r="CN262" t="inlineStr">
        <is>
          <t/>
        </is>
      </c>
      <c r="CO262" t="inlineStr">
        <is>
          <t/>
        </is>
      </c>
      <c r="CP262" t="inlineStr">
        <is>
          <t/>
        </is>
      </c>
      <c r="CQ262" t="inlineStr">
        <is>
          <t/>
        </is>
      </c>
      <c r="CR262" t="inlineStr">
        <is>
          <t/>
        </is>
      </c>
      <c r="CS262" t="inlineStr">
        <is>
          <t/>
        </is>
      </c>
      <c r="CT262" s="2" t="inlineStr">
        <is>
          <t>OECD:s riktlinjer om tillbörlig aktsamhet för ansvarsfullt företagande</t>
        </is>
      </c>
      <c r="CU262" s="2" t="inlineStr">
        <is>
          <t>3</t>
        </is>
      </c>
      <c r="CV262" s="2" t="inlineStr">
        <is>
          <t/>
        </is>
      </c>
      <c r="CW262" t="inlineStr">
        <is>
          <t/>
        </is>
      </c>
    </row>
    <row r="263">
      <c r="A263" s="1" t="str">
        <f>HYPERLINK("https://iate.europa.eu/entry/result/932950/all", "932950")</f>
        <v>932950</v>
      </c>
      <c r="B263" t="inlineStr">
        <is>
          <t>TRADE</t>
        </is>
      </c>
      <c r="C263" t="inlineStr">
        <is>
          <t>TRADE|trade policy;TRADE|consumption</t>
        </is>
      </c>
      <c r="D263" t="inlineStr">
        <is>
          <t>no</t>
        </is>
      </c>
      <c r="E263" t="inlineStr">
        <is>
          <t/>
        </is>
      </c>
      <c r="F263" s="2" t="inlineStr">
        <is>
          <t>заблуждаващa търговскa практикa</t>
        </is>
      </c>
      <c r="G263" s="2" t="inlineStr">
        <is>
          <t>2</t>
        </is>
      </c>
      <c r="H263" s="2" t="inlineStr">
        <is>
          <t/>
        </is>
      </c>
      <c r="I263" t="inlineStr">
        <is>
          <t/>
        </is>
      </c>
      <c r="J263" s="2" t="inlineStr">
        <is>
          <t>klamavá obchodní praktika</t>
        </is>
      </c>
      <c r="K263" s="2" t="inlineStr">
        <is>
          <t>2</t>
        </is>
      </c>
      <c r="L263" s="2" t="inlineStr">
        <is>
          <t/>
        </is>
      </c>
      <c r="M263" t="inlineStr">
        <is>
          <t/>
        </is>
      </c>
      <c r="N263" s="2" t="inlineStr">
        <is>
          <t>vildledende handelspraksis</t>
        </is>
      </c>
      <c r="O263" s="2" t="inlineStr">
        <is>
          <t>4</t>
        </is>
      </c>
      <c r="P263" s="2" t="inlineStr">
        <is>
          <t/>
        </is>
      </c>
      <c r="Q263" t="inlineStr">
        <is>
          <t/>
        </is>
      </c>
      <c r="R263" s="2" t="inlineStr">
        <is>
          <t>irreführende Geschäftspraxis</t>
        </is>
      </c>
      <c r="S263" s="2" t="inlineStr">
        <is>
          <t>3</t>
        </is>
      </c>
      <c r="T263" s="2" t="inlineStr">
        <is>
          <t/>
        </is>
      </c>
      <c r="U263" t="inlineStr">
        <is>
          <t>eine irreführende Handlung oder eine irreführende Unterlassung</t>
        </is>
      </c>
      <c r="V263" s="2" t="inlineStr">
        <is>
          <t>παραπλανητική εμπορική πρακτική</t>
        </is>
      </c>
      <c r="W263" s="2" t="inlineStr">
        <is>
          <t>3</t>
        </is>
      </c>
      <c r="X263" s="2" t="inlineStr">
        <is>
          <t/>
        </is>
      </c>
      <c r="Y263" t="inlineStr">
        <is>
          <t/>
        </is>
      </c>
      <c r="Z263" s="2" t="inlineStr">
        <is>
          <t>misleading commercial practice</t>
        </is>
      </c>
      <c r="AA263" s="2" t="inlineStr">
        <is>
          <t>3</t>
        </is>
      </c>
      <c r="AB263" s="2" t="inlineStr">
        <is>
          <t/>
        </is>
      </c>
      <c r="AC263" t="inlineStr">
        <is>
          <t>"A commercial practice shall be regarded as misleading if, in its factual context, taking account of all its features and circumstances and the limitations of the communication medium, it omits material information that the average consumer needs, according to the context, to take an informed transactional decision and thereby causes or is likely to cause the average consumer to take a transactional decision that he would not have taken otherwise."</t>
        </is>
      </c>
      <c r="AD263" s="2" t="inlineStr">
        <is>
          <t>práctica comercial engañosa</t>
        </is>
      </c>
      <c r="AE263" s="2" t="inlineStr">
        <is>
          <t>3</t>
        </is>
      </c>
      <c r="AF263" s="2" t="inlineStr">
        <is>
          <t/>
        </is>
      </c>
      <c r="AG263" t="inlineStr">
        <is>
          <t>Toda práctica comercial que contenga información falsa u omita información sustancial necesaria para el consumidor medio y que, en consecuencia, induzca a error a éste o pueda hacer que tome una decisión sobre una transacción que de otro modo no habría tomado.</t>
        </is>
      </c>
      <c r="AH263" t="inlineStr">
        <is>
          <t/>
        </is>
      </c>
      <c r="AI263" t="inlineStr">
        <is>
          <t/>
        </is>
      </c>
      <c r="AJ263" t="inlineStr">
        <is>
          <t/>
        </is>
      </c>
      <c r="AK263" t="inlineStr">
        <is>
          <t/>
        </is>
      </c>
      <c r="AL263" s="2" t="inlineStr">
        <is>
          <t>harhaanjohtava kaupallinen menettely</t>
        </is>
      </c>
      <c r="AM263" s="2" t="inlineStr">
        <is>
          <t>3</t>
        </is>
      </c>
      <c r="AN263" s="2" t="inlineStr">
        <is>
          <t/>
        </is>
      </c>
      <c r="AO263" t="inlineStr">
        <is>
          <t/>
        </is>
      </c>
      <c r="AP263" s="2" t="inlineStr">
        <is>
          <t>pratique commerciale trompeuse</t>
        </is>
      </c>
      <c r="AQ263" s="2" t="inlineStr">
        <is>
          <t>3</t>
        </is>
      </c>
      <c r="AR263" s="2" t="inlineStr">
        <is>
          <t/>
        </is>
      </c>
      <c r="AS263" t="inlineStr">
        <is>
          <t>"Une pratique commerciale est réputée trompeuse si, dans son contexte factuel, compte tenu de toutes ses caractéristiques et des circonstances ainsi que des limites propres au moyen de communication utilisé, elle omet une information substantielle dont le consommateur moyen a besoin, compte tenu du contexte, pour prendre une décision commerciale en connaissance de cause et, par conséquent, l’amène ou est susceptible de l’amener à prendre une décision commerciale qu’il n’aurait pas prise autrement."</t>
        </is>
      </c>
      <c r="AT263" t="inlineStr">
        <is>
          <t/>
        </is>
      </c>
      <c r="AU263" t="inlineStr">
        <is>
          <t/>
        </is>
      </c>
      <c r="AV263" t="inlineStr">
        <is>
          <t/>
        </is>
      </c>
      <c r="AW263" t="inlineStr">
        <is>
          <t/>
        </is>
      </c>
      <c r="AX263" s="2" t="inlineStr">
        <is>
          <t>zavaravajuća poslovna praksa</t>
        </is>
      </c>
      <c r="AY263" s="2" t="inlineStr">
        <is>
          <t>2</t>
        </is>
      </c>
      <c r="AZ263" s="2" t="inlineStr">
        <is>
          <t/>
        </is>
      </c>
      <c r="BA263" t="inlineStr">
        <is>
          <t/>
        </is>
      </c>
      <c r="BB263" t="inlineStr">
        <is>
          <t/>
        </is>
      </c>
      <c r="BC263" t="inlineStr">
        <is>
          <t/>
        </is>
      </c>
      <c r="BD263" t="inlineStr">
        <is>
          <t/>
        </is>
      </c>
      <c r="BE263" t="inlineStr">
        <is>
          <t/>
        </is>
      </c>
      <c r="BF263" s="2" t="inlineStr">
        <is>
          <t>pratica commerciale ingannevole</t>
        </is>
      </c>
      <c r="BG263" s="2" t="inlineStr">
        <is>
          <t>3</t>
        </is>
      </c>
      <c r="BH263" s="2" t="inlineStr">
        <is>
          <t/>
        </is>
      </c>
      <c r="BI263" t="inlineStr">
        <is>
          <t>pratica commerciale che contenga informazioni false e sia pertanto non veritiera o in qualsiasi modo inganni o possa ingannare il consumatore medio, oppure che ometta informazioni rilevanti a lui necessarie per prendere una decisione di natura commerciale consapevole e induca o sia idonea a indurlo ad assumere una decisione di natura commerciale che non avrebbe altrimenti preso.</t>
        </is>
      </c>
      <c r="BJ263" s="2" t="inlineStr">
        <is>
          <t>klaidinanti komercinė praktika</t>
        </is>
      </c>
      <c r="BK263" s="2" t="inlineStr">
        <is>
          <t>3</t>
        </is>
      </c>
      <c r="BL263" s="2" t="inlineStr">
        <is>
          <t/>
        </is>
      </c>
      <c r="BM263" t="inlineStr">
        <is>
          <t>komercinė veikla, kurią vykdant, atsižvelgiant į visus jos ypatumus ir aplinkybes bei komunikacijos priemonių ribotumą, neatskleidžiama esminė informacija, kuri vidutiniam vartotojui reikalinga tam, kad jis atitinkamu atveju galėtų priimti informacija paremtą sprendimą dėl sandorio, ir dėl kurios vidutinis vartotojas skatinamas arba gali būti paskatintas priimti tokį sprendimą dėl sandorio, kurio jis kitomis aplinkybėms nebūtų priėmęs</t>
        </is>
      </c>
      <c r="BN263" s="2" t="inlineStr">
        <is>
          <t>maldinoša komercprakse</t>
        </is>
      </c>
      <c r="BO263" s="2" t="inlineStr">
        <is>
          <t>3</t>
        </is>
      </c>
      <c r="BP263" s="2" t="inlineStr">
        <is>
          <t/>
        </is>
      </c>
      <c r="BQ263" t="inlineStr">
        <is>
          <t>tāda komercprakse, kas sniedz nepareizu informāciju vai jebkādā veidā maldina vai var maldināt vidusmēra patērētāju, pat ja informācija ir faktiski pareiza, un liek vai var likt patērētājam pieņemt lēmumu veikt darījumu, kādu viņš citādi nebūtu pieņēmis</t>
        </is>
      </c>
      <c r="BR263" t="inlineStr">
        <is>
          <t/>
        </is>
      </c>
      <c r="BS263" t="inlineStr">
        <is>
          <t/>
        </is>
      </c>
      <c r="BT263" t="inlineStr">
        <is>
          <t/>
        </is>
      </c>
      <c r="BU263" t="inlineStr">
        <is>
          <t/>
        </is>
      </c>
      <c r="BV263" s="2" t="inlineStr">
        <is>
          <t>misleidende handelspraktijk</t>
        </is>
      </c>
      <c r="BW263" s="2" t="inlineStr">
        <is>
          <t>3</t>
        </is>
      </c>
      <c r="BX263" s="2" t="inlineStr">
        <is>
          <t/>
        </is>
      </c>
      <c r="BY263" t="inlineStr">
        <is>
          <t>"Als misleidend wordt beschouwd een handelspraktijk die gepaard gaat met onjuiste informatie en derhalve op onwaarheden berust of, zelfs als de informatie feitelijk correct is, de gemiddelde consument op enigerlei wijze, inclusief door de algemene presentatie, bedriegt of kan bedriegen (...), en de gemiddelde consument er zowel in het ene als in het andere geval toe brengt of kan brengen een besluit over een transactie te nemen dat hij anders niet had genomen."</t>
        </is>
      </c>
      <c r="BZ263" s="2" t="inlineStr">
        <is>
          <t>nieuczciwa praktyka handlowa|
nieuczciwa praktyka rynkowa</t>
        </is>
      </c>
      <c r="CA263" s="2" t="inlineStr">
        <is>
          <t>3|
3</t>
        </is>
      </c>
      <c r="CB263" s="2" t="inlineStr">
        <is>
          <t xml:space="preserve">|
</t>
        </is>
      </c>
      <c r="CC263" t="inlineStr">
        <is>
          <t>praktyka handlowa, która: &lt;br&gt;- jest sprzeczna z wymogami staranności zawodowej lub &lt;br&gt;- w sposób istotny zniekształca lub może w sposób istotny zniekształcić zachowanie gospodarcze względem produktu przeciętnego konsumenta, do którego dociera bądź do którego jest skierowana, lub przeciętnego członka grupy konsumentów, jeżeli praktyka handlowa skierowana jest do określonej grupy konsumentów</t>
        </is>
      </c>
      <c r="CD263" s="2" t="inlineStr">
        <is>
          <t>prática comercial enganosa</t>
        </is>
      </c>
      <c r="CE263" s="2" t="inlineStr">
        <is>
          <t>3</t>
        </is>
      </c>
      <c r="CF263" s="2" t="inlineStr">
        <is>
          <t/>
        </is>
      </c>
      <c r="CG263" t="inlineStr">
        <is>
          <t>Qualquer prática comercial que leve ou seja susceptível de levar o consumidor médio a tomar uma decisão comercial que não teria tomado de outro modo por induzi-lo ou ser susceptível de o induzir em erro relativamente ao produto ou serviço em apreço, ou que omita, oculte ou dissimule uma informação pertinente para que este possa tomar conscientemente uma decisão comercial informada.</t>
        </is>
      </c>
      <c r="CH263" s="2" t="inlineStr">
        <is>
          <t>practică comercială înșelătoare</t>
        </is>
      </c>
      <c r="CI263" s="2" t="inlineStr">
        <is>
          <t>3</t>
        </is>
      </c>
      <c r="CJ263" s="2" t="inlineStr">
        <is>
          <t/>
        </is>
      </c>
      <c r="CK263" t="inlineStr">
        <is>
          <t>O practica comerciala este considerata ca fiind actiune inselatoare daca aceasta contine informatii false sau, in orice situatie, inclusiv in prezentarea generala, induce in eroare sau este susceptibila sa induca in eroare consumatorul mediu, astfel incat, in ambele ipoteze, fie il determina, fie este susceptibila a-l determina pe consumator sa ia o decizie de tranzactionare pe care altfel nu ar fi luat-o, chiar daca informatiile sunt, in fapt, corecte in raport cu unul sau mai multe dintre urmatoarele elemente: a) existenta sau natura produsului; b) principalele caracteristici ale produsului, cum ar fi: disponibilitatea, avantajele, riscurile, fabricarea, compozitia, accesoriile, asistenta acordata dupa vanzare si instrumentarea reclamatiilor, modul si data fabricatiei sau prestarii, livrarea, capacitatea de a corespunde scopului, utilizarea, cantitatea, specificatiile, originea geografica sau comerciala, rezultatele care se pot obtine din utilizarea sa, rezultatele si caracteristicile esentiale ale testelor sau controalelor efectuate asupra produsului; c) perioada pentru care comerciantul se angajeaza, motivele utilizarii practicii comerciale si natura desfasurarii vanzarii, precum si toate declaratiile sau toate simbolurile care ar induce o legatura intre produs sau comerciant si o sponsorizare sau o aprobare, direct ori indirect; d) pretul sau modul de calcul al pretului ori existenta unui avantaj specific al pretului; e) necesitatea service-ului, a unei piese separate, a inlocuirii sau a repararii; f) natura, competentele si drepturile comerciantului sau ale reprezentantului sau, cum ar fi: identitatea si patrimoniul, calificarile sale, statutul, autorizarea, afilierea sau legaturile sale, drepturile de proprietate industriala, de autor sau comerciala ori recompense si distinctii primite; g) drepturile consumatorului, inclusiv dreptul de a beneficia de reparare, de inlocuire sau de restituire a contravalorii ca urmare a rezolutiunii contractului, astfel cum sunt prevazute de Legea nr. 449/2003 privind vanzarea produselor si garantiile asociate acestora, sau riscurile pe care consumatorul le poate intampina.</t>
        </is>
      </c>
      <c r="CL263" s="2" t="inlineStr">
        <is>
          <t>klamlivá obchodná praktika</t>
        </is>
      </c>
      <c r="CM263" s="2" t="inlineStr">
        <is>
          <t>2</t>
        </is>
      </c>
      <c r="CN263" s="2" t="inlineStr">
        <is>
          <t/>
        </is>
      </c>
      <c r="CO263" t="inlineStr">
        <is>
          <t/>
        </is>
      </c>
      <c r="CP263" s="2" t="inlineStr">
        <is>
          <t>zavajajoča poslovna praksa</t>
        </is>
      </c>
      <c r="CQ263" s="2" t="inlineStr">
        <is>
          <t>2</t>
        </is>
      </c>
      <c r="CR263" s="2" t="inlineStr">
        <is>
          <t/>
        </is>
      </c>
      <c r="CS263" t="inlineStr">
        <is>
          <t/>
        </is>
      </c>
      <c r="CT263" s="2" t="inlineStr">
        <is>
          <t>vilseledande affärsmetod</t>
        </is>
      </c>
      <c r="CU263" s="2" t="inlineStr">
        <is>
          <t>3</t>
        </is>
      </c>
      <c r="CV263" s="2" t="inlineStr">
        <is>
          <t/>
        </is>
      </c>
      <c r="CW263" t="inlineStr">
        <is>
          <t/>
        </is>
      </c>
    </row>
    <row r="264">
      <c r="A264" s="1" t="str">
        <f>HYPERLINK("https://iate.europa.eu/entry/result/760913/all", "760913")</f>
        <v>760913</v>
      </c>
      <c r="B264" t="inlineStr">
        <is>
          <t>FINANCE</t>
        </is>
      </c>
      <c r="C264" t="inlineStr">
        <is>
          <t>FINANCE|free movement of capital|financial market</t>
        </is>
      </c>
      <c r="D264" t="inlineStr">
        <is>
          <t>yes</t>
        </is>
      </c>
      <c r="E264" t="inlineStr">
        <is>
          <t/>
        </is>
      </c>
      <c r="F264" s="2" t="inlineStr">
        <is>
          <t>форуърдна сделка|
форуърден договор</t>
        </is>
      </c>
      <c r="G264" s="2" t="inlineStr">
        <is>
          <t>3|
3</t>
        </is>
      </c>
      <c r="H264" s="2" t="inlineStr">
        <is>
          <t xml:space="preserve">|
</t>
        </is>
      </c>
      <c r="I264" t="inlineStr">
        <is>
          <t>договор за борсова сделка с отложен срок на изпълнение, сключен за реална доставка на борсов актив по цена, договорена в деня на сключването му</t>
        </is>
      </c>
      <c r="J264" s="2" t="inlineStr">
        <is>
          <t>forwardová smlouva|
forward|
forwardový kontrakt</t>
        </is>
      </c>
      <c r="K264" s="2" t="inlineStr">
        <is>
          <t>3|
3|
3</t>
        </is>
      </c>
      <c r="L264" s="2" t="inlineStr">
        <is>
          <t xml:space="preserve">|
|
</t>
        </is>
      </c>
      <c r="M264" t="inlineStr">
        <is>
          <t>pevně a individuálně sjednaný kontrakt na budoucí nákup nebo prodej určitého finančního nástroje; je obchodovaný na mimoburzovních trzích ( 
&lt;i&gt;over the counter&lt;/i&gt;)</t>
        </is>
      </c>
      <c r="N264" s="2" t="inlineStr">
        <is>
          <t>terminskontrakt|
forwardkontrakt</t>
        </is>
      </c>
      <c r="O264" s="2" t="inlineStr">
        <is>
          <t>4|
3</t>
        </is>
      </c>
      <c r="P264" s="2" t="inlineStr">
        <is>
          <t xml:space="preserve">|
</t>
        </is>
      </c>
      <c r="Q264" t="inlineStr">
        <is>
          <t>bindende aftale om fremtidig levering af en valuta eller en vare til en på forhånd aftalt dato og pris</t>
        </is>
      </c>
      <c r="R264" s="2" t="inlineStr">
        <is>
          <t>Termingeschäft</t>
        </is>
      </c>
      <c r="S264" s="2" t="inlineStr">
        <is>
          <t>3</t>
        </is>
      </c>
      <c r="T264" s="2" t="inlineStr">
        <is>
          <t/>
        </is>
      </c>
      <c r="U264" t="inlineStr">
        <is>
          <t>Geschäft, das erst zu einem bei Vertragsabschluss festgelegten zukünftigen Zeitpunkt erfüllt werden muss</t>
        </is>
      </c>
      <c r="V264" s="2" t="inlineStr">
        <is>
          <t>προθεσμιακή σύμβαση|
προθεσμιακό συμβόλαιο</t>
        </is>
      </c>
      <c r="W264" s="2" t="inlineStr">
        <is>
          <t>3|
3</t>
        </is>
      </c>
      <c r="X264" s="2" t="inlineStr">
        <is>
          <t xml:space="preserve">|
</t>
        </is>
      </c>
      <c r="Y264" t="inlineStr">
        <is>
          <t>Συμφωνία αγοράς ή πώλησης συναλλάγματος ή/και εμπορευμάτων, χρεογράφων κ.λ.π. Σε αντίθεση με τα futures contracts που είναι διαπραγματεύσιμα σε ένα χρηματιστήριο, τα forward contracts δεν μπορούν να τύχουν διαπραγμάτευσης σε χρηματιστήριο</t>
        </is>
      </c>
      <c r="Z264" s="2" t="inlineStr">
        <is>
          <t>forwards|
forward contract|
forward</t>
        </is>
      </c>
      <c r="AA264" s="2" t="inlineStr">
        <is>
          <t>1|
4|
3</t>
        </is>
      </c>
      <c r="AB264" s="2" t="inlineStr">
        <is>
          <t xml:space="preserve">|
|
</t>
        </is>
      </c>
      <c r="AC264" t="inlineStr">
        <is>
          <t>bilateral legally enforceable contract for the purchase or sale of a defined quantity of a given asset, currency, commodity, deposit, product, or security at a fixed price at a date in the future</t>
        </is>
      </c>
      <c r="AD264" s="2" t="inlineStr">
        <is>
          <t>contrato a plazo</t>
        </is>
      </c>
      <c r="AE264" s="2" t="inlineStr">
        <is>
          <t>3</t>
        </is>
      </c>
      <c r="AF264" s="2" t="inlineStr">
        <is>
          <t/>
        </is>
      </c>
      <c r="AG264" t="inlineStr">
        <is>
          <t>Contrato en el que un vendedor acuerda entregar una cantidad de mercancías, activos, divisas, valores, etc. en una fecha futura a un comprador.</t>
        </is>
      </c>
      <c r="AH264" s="2" t="inlineStr">
        <is>
          <t>forvard|
forvardleping</t>
        </is>
      </c>
      <c r="AI264" s="2" t="inlineStr">
        <is>
          <t>4|
3</t>
        </is>
      </c>
      <c r="AJ264" s="2" t="inlineStr">
        <is>
          <t xml:space="preserve">|
</t>
        </is>
      </c>
      <c r="AK264" t="inlineStr">
        <is>
          <t>leping või tehing kindlaksmääratud koguse alusvara (valuuta, väärtpaberite, kaupade vms) ostmiseks kindlaksmääratud hinnaga (või kursiga) kindlaksmääratud kuupäeval tulevikus</t>
        </is>
      </c>
      <c r="AL264" s="2" t="inlineStr">
        <is>
          <t>forward|
termiinisopimus|
termiini</t>
        </is>
      </c>
      <c r="AM264" s="2" t="inlineStr">
        <is>
          <t>3|
3|
3</t>
        </is>
      </c>
      <c r="AN264" s="2" t="inlineStr">
        <is>
          <t xml:space="preserve">|
|
</t>
        </is>
      </c>
      <c r="AO264" t="inlineStr">
        <is>
          <t>rahoitussopimus, jonka nojalla kaksi osapuolta sopii vaihtavansa tietyn määrän kohde-etuutta sovittuun hintaan (toteutushinta) tiettynä ajankohtana</t>
        </is>
      </c>
      <c r="AP264" s="2" t="inlineStr">
        <is>
          <t>contrat à terme|
contrat forward|
contrat à terme de gré à gré</t>
        </is>
      </c>
      <c r="AQ264" s="2" t="inlineStr">
        <is>
          <t>4|
4|
3</t>
        </is>
      </c>
      <c r="AR264" s="2" t="inlineStr">
        <is>
          <t xml:space="preserve">|
|
</t>
        </is>
      </c>
      <c r="AS264" t="inlineStr">
        <is>
          <t>contrat à terme négocié de gré à gré entre deux parties, les conditions pouvant être conçues sur mesure pour répondre aux besoins particuliers des contractants</t>
        </is>
      </c>
      <c r="AT264" s="2" t="inlineStr">
        <is>
          <t>conradh réamhcheaptha</t>
        </is>
      </c>
      <c r="AU264" s="2" t="inlineStr">
        <is>
          <t>3</t>
        </is>
      </c>
      <c r="AV264" s="2" t="inlineStr">
        <is>
          <t/>
        </is>
      </c>
      <c r="AW264" t="inlineStr">
        <is>
          <t/>
        </is>
      </c>
      <c r="AX264" s="2" t="inlineStr">
        <is>
          <t>unaprijednica|
unaprijedni ugovor|
terminski ugovor</t>
        </is>
      </c>
      <c r="AY264" s="2" t="inlineStr">
        <is>
          <t>3|
3|
3</t>
        </is>
      </c>
      <c r="AZ264" s="2" t="inlineStr">
        <is>
          <t xml:space="preserve">|
|
</t>
        </is>
      </c>
      <c r="BA264" t="inlineStr">
        <is>
          <t/>
        </is>
      </c>
      <c r="BB264" s="2" t="inlineStr">
        <is>
          <t>forward ügylet|
forwardszerződés|
tőzsdén kívüli határidős ügylet</t>
        </is>
      </c>
      <c r="BC264" s="2" t="inlineStr">
        <is>
          <t>3|
4|
4</t>
        </is>
      </c>
      <c r="BD264" s="2" t="inlineStr">
        <is>
          <t xml:space="preserve">admitted|
|
</t>
        </is>
      </c>
      <c r="BE264" t="inlineStr">
        <is>
          <t>Valamely áru, pénzügyi instrumentum szerződésben előre meghatározott áron (kötési ár), árfolyamon és mennyiségben a szerződésben rögzített későbbi időpontban tőzsdén kívül történő adásvétele.</t>
        </is>
      </c>
      <c r="BF264" s="2" t="inlineStr">
        <is>
          <t>contratto forward|
forward</t>
        </is>
      </c>
      <c r="BG264" s="2" t="inlineStr">
        <is>
          <t>3|
3</t>
        </is>
      </c>
      <c r="BH264" s="2" t="inlineStr">
        <is>
          <t xml:space="preserve">|
</t>
        </is>
      </c>
      <c r="BI264" t="inlineStr">
        <is>
          <t>contratto derivato con cui due parti si accordano per scambiare in una data futura una certa attività a un prezzo fissato al momento della conclusione del contratto</t>
        </is>
      </c>
      <c r="BJ264" s="2" t="inlineStr">
        <is>
          <t>išankstinis sandoris</t>
        </is>
      </c>
      <c r="BK264" s="2" t="inlineStr">
        <is>
          <t>3</t>
        </is>
      </c>
      <c r="BL264" s="2" t="inlineStr">
        <is>
          <t/>
        </is>
      </c>
      <c r="BM264" t="inlineStr">
        <is>
          <t>sutartis dėl prekės ar vertybinio popieriaus galimo arba būtino pirkimo arba pardavimo tam tikru laiku ir tam tikra kaina ateityje</t>
        </is>
      </c>
      <c r="BN264" s="2" t="inlineStr">
        <is>
          <t>regulētā tirgū netirgots nākotnes līgums|
biržā netirgots nākotnes līgums</t>
        </is>
      </c>
      <c r="BO264" s="2" t="inlineStr">
        <is>
          <t>3|
2</t>
        </is>
      </c>
      <c r="BP264" s="2" t="inlineStr">
        <is>
          <t xml:space="preserve">preferred|
</t>
        </is>
      </c>
      <c r="BQ264" t="inlineStr">
        <is>
          <t>" Nākotnes līgumi – atvasinātie instrumenti, kuri nosaka saistības pirkt vai pārdot līgumā noteikto bāzes aktīva vai bāzes finanšu instrumenta (turpmāk – bāzes aktīvs) daudzumu par noteiktu cenu noteiktā datumā. Nodala regulētā tirgū tirgotos nākotnes līgumus ( 
&lt;i&gt;futures&lt;/i&gt;)un 
&lt;b&gt;regulētā tirgū netirgotos nākotnes līgumus (&lt;i&gt;forwards&lt;/i&gt;)&lt;/b&gt;."</t>
        </is>
      </c>
      <c r="BR264" s="2" t="inlineStr">
        <is>
          <t>kuntratt forward|
forward</t>
        </is>
      </c>
      <c r="BS264" s="2" t="inlineStr">
        <is>
          <t>3|
3</t>
        </is>
      </c>
      <c r="BT264" s="2" t="inlineStr">
        <is>
          <t xml:space="preserve">|
</t>
        </is>
      </c>
      <c r="BU264" t="inlineStr">
        <is>
          <t>kuntratt personalizzat bejn żewġ partijiet biex jinbiegħ jew jinxtara assi bi prezz speċifikat f'data futura partikolari</t>
        </is>
      </c>
      <c r="BV264" s="2" t="inlineStr">
        <is>
          <t>forward|
forwardcontract</t>
        </is>
      </c>
      <c r="BW264" s="2" t="inlineStr">
        <is>
          <t>3|
3</t>
        </is>
      </c>
      <c r="BX264" s="2" t="inlineStr">
        <is>
          <t xml:space="preserve">|
</t>
        </is>
      </c>
      <c r="BY264" t="inlineStr">
        <is>
          <t>niet-gestandaardiseerd termijncontract dat niet op de beurs, maar op the otc-markt wordt verhandeld</t>
        </is>
      </c>
      <c r="BZ264" s="2" t="inlineStr">
        <is>
          <t>kontrakt terminowy typu forward</t>
        </is>
      </c>
      <c r="CA264" s="2" t="inlineStr">
        <is>
          <t>3</t>
        </is>
      </c>
      <c r="CB264" s="2" t="inlineStr">
        <is>
          <t/>
        </is>
      </c>
      <c r="CC264" t="inlineStr">
        <is>
          <t>indywidualnie ustalana umowa zawierająca zgodę na zakup lub sprzedaż przedmiotu kontraktu w określonym terminie w przyszłości po cenie uzgodnionej w chwili zawierania umowy</t>
        </is>
      </c>
      <c r="CD264" s="2" t="inlineStr">
        <is>
          <t>contrato &lt;i&gt;forward&lt;/i&gt;|
contrato a prazo</t>
        </is>
      </c>
      <c r="CE264" s="2" t="inlineStr">
        <is>
          <t>3|
2</t>
        </is>
      </c>
      <c r="CF264" s="2" t="inlineStr">
        <is>
          <t xml:space="preserve">|
</t>
        </is>
      </c>
      <c r="CG264" t="inlineStr">
        <is>
          <t>Instrumento, negociado usualmente no mercado de balcão, através do qual duas partes acordam os pormenores de uma determinada transação (nomeadamente a quantidade e qualidade do ativo financeiro ou da matéria-prima ou mercadoria em causa, o preço, a data e o local da entrega), que se efetuará numa data futura. Embora possam incidir sobre uma grande variedade de ativos, estes contratos assumem particular relevância no mercado de divisas, onde têm por objetivo principal a cobertura do risco de uma variação desfavorável da taxa de câmbio no período que medeia, por exemplo, entre determinada transação e a efetivação do seu pagamento em divisas.</t>
        </is>
      </c>
      <c r="CH264" s="2" t="inlineStr">
        <is>
          <t>contract forward|
contract la termen de tip &lt;i&gt;forward&lt;/i&gt;</t>
        </is>
      </c>
      <c r="CI264" s="2" t="inlineStr">
        <is>
          <t>3|
3</t>
        </is>
      </c>
      <c r="CJ264" s="2" t="inlineStr">
        <is>
          <t>|
preferred</t>
        </is>
      </c>
      <c r="CK264" t="inlineStr">
        <is>
          <t>acord între două părți, vânzătorul și cumpărătorul, de a livra și respectiv de a plăti la o anumită dată viitoare o marfă, valută sau un activ financiar la un preț stabilit în momentul contractării 
&lt;p&gt;contract de vânzare-cumpărare, cu termen suspensiv, ale cărui clauze sunt prestabilite de bursa de mărfuri; termenul unui contract forward poate fi stabilit de partea ce inițiază oferta până la 18 luni, dar nu mai puțin de 10 zile lucrătoare&lt;/p&gt;</t>
        </is>
      </c>
      <c r="CL264" s="2" t="inlineStr">
        <is>
          <t>forward|
forwardová zmluva</t>
        </is>
      </c>
      <c r="CM264" s="2" t="inlineStr">
        <is>
          <t>3|
3</t>
        </is>
      </c>
      <c r="CN264" s="2" t="inlineStr">
        <is>
          <t xml:space="preserve">|
</t>
        </is>
      </c>
      <c r="CO264" t="inlineStr">
        <is>
          <t>termínový kontrakt predstavujúci záväzok predávajúceho predať v určitom stanovenom termíne určitý nástroj za cenu stanovenú pri uzatvorení dohody a záväzok kúpiť príslušné aktívum v dohodnutých podmienkach; uzavretie obchodu je časovo oddelené od jeho plnenia</t>
        </is>
      </c>
      <c r="CP264" s="2" t="inlineStr">
        <is>
          <t>terminski posel|
terminska pogodba|
nestandardizirana terminska pogodba</t>
        </is>
      </c>
      <c r="CQ264" s="2" t="inlineStr">
        <is>
          <t>3|
2|
3</t>
        </is>
      </c>
      <c r="CR264" s="2" t="inlineStr">
        <is>
          <t xml:space="preserve">admitted|
admitted|
</t>
        </is>
      </c>
      <c r="CS264" t="inlineStr">
        <is>
          <t>nestandardizirani izvedeni finančni instrument za nakup oz. prodajo vrednostnega papirja, blaga, tuje valute ali drugih finančnih instrumentov po dogovorjeni ceni z dostavo in plačilom na dogovorjen dan v prihodnosti</t>
        </is>
      </c>
      <c r="CT264" s="2" t="inlineStr">
        <is>
          <t>termin|
forwardkontrakt|
forward</t>
        </is>
      </c>
      <c r="CU264" s="2" t="inlineStr">
        <is>
          <t>3|
3|
3</t>
        </is>
      </c>
      <c r="CV264" s="2" t="inlineStr">
        <is>
          <t xml:space="preserve">|
|
</t>
        </is>
      </c>
      <c r="CW264" t="inlineStr">
        <is>
          <t>ett avtal där parterna förbinder sig att köpa respektive sälja en viss mängd av en tillgång eller en vara till ett bestämt pris vid en avtalad framtida tidpunkt</t>
        </is>
      </c>
    </row>
    <row r="265">
      <c r="A265" s="1" t="str">
        <f>HYPERLINK("https://iate.europa.eu/entry/result/1104748/all", "1104748")</f>
        <v>1104748</v>
      </c>
      <c r="B265" t="inlineStr">
        <is>
          <t>TRADE</t>
        </is>
      </c>
      <c r="C265" t="inlineStr">
        <is>
          <t>TRADE|marketing|preparation for market|packaging;TRADE|marketing|preparation for market</t>
        </is>
      </c>
      <c r="D265" t="inlineStr">
        <is>
          <t>yes</t>
        </is>
      </c>
      <c r="E265" t="inlineStr">
        <is>
          <t/>
        </is>
      </c>
      <c r="F265" t="inlineStr">
        <is>
          <t/>
        </is>
      </c>
      <c r="G265" t="inlineStr">
        <is>
          <t/>
        </is>
      </c>
      <c r="H265" t="inlineStr">
        <is>
          <t/>
        </is>
      </c>
      <c r="I265" t="inlineStr">
        <is>
          <t/>
        </is>
      </c>
      <c r="J265" t="inlineStr">
        <is>
          <t/>
        </is>
      </c>
      <c r="K265" t="inlineStr">
        <is>
          <t/>
        </is>
      </c>
      <c r="L265" t="inlineStr">
        <is>
          <t/>
        </is>
      </c>
      <c r="M265" t="inlineStr">
        <is>
          <t/>
        </is>
      </c>
      <c r="N265" s="2" t="inlineStr">
        <is>
          <t>overfloedig emballering|
overemballering</t>
        </is>
      </c>
      <c r="O265" s="2" t="inlineStr">
        <is>
          <t>3|
3</t>
        </is>
      </c>
      <c r="P265" s="2" t="inlineStr">
        <is>
          <t xml:space="preserve">|
</t>
        </is>
      </c>
      <c r="Q265" t="inlineStr">
        <is>
          <t/>
        </is>
      </c>
      <c r="R265" s="2" t="inlineStr">
        <is>
          <t>überflüssige Verpackung|
aufwendige Verpackung</t>
        </is>
      </c>
      <c r="S265" s="2" t="inlineStr">
        <is>
          <t>3|
3</t>
        </is>
      </c>
      <c r="T265" s="2" t="inlineStr">
        <is>
          <t xml:space="preserve">|
</t>
        </is>
      </c>
      <c r="U265" t="inlineStr">
        <is>
          <t/>
        </is>
      </c>
      <c r="V265" s="2" t="inlineStr">
        <is>
          <t>υπερσυσκευασία|
υπερβολική συσκευασία|
περιττή συσκευασία</t>
        </is>
      </c>
      <c r="W265" s="2" t="inlineStr">
        <is>
          <t>3|
3|
3</t>
        </is>
      </c>
      <c r="X265" s="2" t="inlineStr">
        <is>
          <t xml:space="preserve">|
|
</t>
        </is>
      </c>
      <c r="Y265" t="inlineStr">
        <is>
          <t>χρησιμοποίηση υλικών και μεθόδων που επιβαρύνουν το προϊόν δυσανάλογα με την προστασία που του παρέχουν.</t>
        </is>
      </c>
      <c r="Z265" s="2" t="inlineStr">
        <is>
          <t>over-packaging|
overpackaging|
(over)packaging</t>
        </is>
      </c>
      <c r="AA265" s="2" t="inlineStr">
        <is>
          <t>3|
1|
1</t>
        </is>
      </c>
      <c r="AB265" s="2" t="inlineStr">
        <is>
          <t xml:space="preserve">|
|
</t>
        </is>
      </c>
      <c r="AC265" t="inlineStr">
        <is>
          <t>packaging where products are packed in more material than is needed or is wanted</t>
        </is>
      </c>
      <c r="AD265" s="2" t="inlineStr">
        <is>
          <t>sobreembalaje|
exceso de embalaje</t>
        </is>
      </c>
      <c r="AE265" s="2" t="inlineStr">
        <is>
          <t>3|
3</t>
        </is>
      </c>
      <c r="AF265" s="2" t="inlineStr">
        <is>
          <t xml:space="preserve">|
</t>
        </is>
      </c>
      <c r="AG265" t="inlineStr">
        <is>
          <t/>
        </is>
      </c>
      <c r="AH265" t="inlineStr">
        <is>
          <t/>
        </is>
      </c>
      <c r="AI265" t="inlineStr">
        <is>
          <t/>
        </is>
      </c>
      <c r="AJ265" t="inlineStr">
        <is>
          <t/>
        </is>
      </c>
      <c r="AK265" t="inlineStr">
        <is>
          <t/>
        </is>
      </c>
      <c r="AL265" s="2" t="inlineStr">
        <is>
          <t>ylipakkaaminen</t>
        </is>
      </c>
      <c r="AM265" s="2" t="inlineStr">
        <is>
          <t>3</t>
        </is>
      </c>
      <c r="AN265" s="2" t="inlineStr">
        <is>
          <t/>
        </is>
      </c>
      <c r="AO265" t="inlineStr">
        <is>
          <t>pakkaus on turhan monikerroksinen ilman, että
lisämateriaali tuo kestävyyttä tai muuta hyötyä</t>
        </is>
      </c>
      <c r="AP265" s="2" t="inlineStr">
        <is>
          <t>suremballage|
excès d'emballage|
emballage en trop</t>
        </is>
      </c>
      <c r="AQ265" s="2" t="inlineStr">
        <is>
          <t>3|
3|
3</t>
        </is>
      </c>
      <c r="AR265" s="2" t="inlineStr">
        <is>
          <t xml:space="preserve">|
|
</t>
        </is>
      </c>
      <c r="AS265" t="inlineStr">
        <is>
          <t>contenant destiné à être utilisé une seule fois par un seul expéditeur pour grouper deux ou plusieurs colis en vue de faciliter leur manutention</t>
        </is>
      </c>
      <c r="AT265" s="2" t="inlineStr">
        <is>
          <t>róphacáistíocht</t>
        </is>
      </c>
      <c r="AU265" s="2" t="inlineStr">
        <is>
          <t>3</t>
        </is>
      </c>
      <c r="AV265" s="2" t="inlineStr">
        <is>
          <t/>
        </is>
      </c>
      <c r="AW265" t="inlineStr">
        <is>
          <t/>
        </is>
      </c>
      <c r="AX265" t="inlineStr">
        <is>
          <t/>
        </is>
      </c>
      <c r="AY265" t="inlineStr">
        <is>
          <t/>
        </is>
      </c>
      <c r="AZ265" t="inlineStr">
        <is>
          <t/>
        </is>
      </c>
      <c r="BA265" t="inlineStr">
        <is>
          <t/>
        </is>
      </c>
      <c r="BB265" t="inlineStr">
        <is>
          <t/>
        </is>
      </c>
      <c r="BC265" t="inlineStr">
        <is>
          <t/>
        </is>
      </c>
      <c r="BD265" t="inlineStr">
        <is>
          <t/>
        </is>
      </c>
      <c r="BE265" t="inlineStr">
        <is>
          <t/>
        </is>
      </c>
      <c r="BF265" s="2" t="inlineStr">
        <is>
          <t>imballagio eccessivo|
sovrimballagio</t>
        </is>
      </c>
      <c r="BG265" s="2" t="inlineStr">
        <is>
          <t>3|
3</t>
        </is>
      </c>
      <c r="BH265" s="2" t="inlineStr">
        <is>
          <t xml:space="preserve">|
</t>
        </is>
      </c>
      <c r="BI265" t="inlineStr">
        <is>
          <t>imballaggio in
cui i prodotti sono confezionati con più materiale del necessario</t>
        </is>
      </c>
      <c r="BJ265" s="2" t="inlineStr">
        <is>
          <t>perteklinė pakuotė</t>
        </is>
      </c>
      <c r="BK265" s="2" t="inlineStr">
        <is>
          <t>3</t>
        </is>
      </c>
      <c r="BL265" s="2" t="inlineStr">
        <is>
          <t/>
        </is>
      </c>
      <c r="BM265" t="inlineStr">
        <is>
          <t/>
        </is>
      </c>
      <c r="BN265" s="2" t="inlineStr">
        <is>
          <t>pārmērīgs iepakojums</t>
        </is>
      </c>
      <c r="BO265" s="2" t="inlineStr">
        <is>
          <t>3</t>
        </is>
      </c>
      <c r="BP265" s="2" t="inlineStr">
        <is>
          <t/>
        </is>
      </c>
      <c r="BQ265" t="inlineStr">
        <is>
          <t/>
        </is>
      </c>
      <c r="BR265" s="2" t="inlineStr">
        <is>
          <t>imballaġġ eċċessiv</t>
        </is>
      </c>
      <c r="BS265" s="2" t="inlineStr">
        <is>
          <t>3</t>
        </is>
      </c>
      <c r="BT265" s="2" t="inlineStr">
        <is>
          <t/>
        </is>
      </c>
      <c r="BU265" t="inlineStr">
        <is>
          <t>imballaġ fejn il-prodotti jiġu ppakkjati f'iktar materjali mill-kwantità meħtieġa jew mixtieqa</t>
        </is>
      </c>
      <c r="BV265" s="2" t="inlineStr">
        <is>
          <t>overtollige verpakking</t>
        </is>
      </c>
      <c r="BW265" s="2" t="inlineStr">
        <is>
          <t>3</t>
        </is>
      </c>
      <c r="BX265" s="2" t="inlineStr">
        <is>
          <t/>
        </is>
      </c>
      <c r="BY265" t="inlineStr">
        <is>
          <t>producttechnisch onnodige verpakking</t>
        </is>
      </c>
      <c r="BZ265" s="2" t="inlineStr">
        <is>
          <t>nadmierne stosowanie opakowań</t>
        </is>
      </c>
      <c r="CA265" s="2" t="inlineStr">
        <is>
          <t>3</t>
        </is>
      </c>
      <c r="CB265" s="2" t="inlineStr">
        <is>
          <t/>
        </is>
      </c>
      <c r="CC265" t="inlineStr">
        <is>
          <t/>
        </is>
      </c>
      <c r="CD265" s="2" t="inlineStr">
        <is>
          <t>sobre-embalagem|
excesso de embalagem</t>
        </is>
      </c>
      <c r="CE265" s="2" t="inlineStr">
        <is>
          <t>3|
3</t>
        </is>
      </c>
      <c r="CF265" s="2" t="inlineStr">
        <is>
          <t xml:space="preserve">|
</t>
        </is>
      </c>
      <c r="CG265" t="inlineStr">
        <is>
          <t/>
        </is>
      </c>
      <c r="CH265" s="2" t="inlineStr">
        <is>
          <t>exces de ambalare</t>
        </is>
      </c>
      <c r="CI265" s="2" t="inlineStr">
        <is>
          <t>3</t>
        </is>
      </c>
      <c r="CJ265" s="2" t="inlineStr">
        <is>
          <t/>
        </is>
      </c>
      <c r="CK265" t="inlineStr">
        <is>
          <t/>
        </is>
      </c>
      <c r="CL265" t="inlineStr">
        <is>
          <t/>
        </is>
      </c>
      <c r="CM265" t="inlineStr">
        <is>
          <t/>
        </is>
      </c>
      <c r="CN265" t="inlineStr">
        <is>
          <t/>
        </is>
      </c>
      <c r="CO265" t="inlineStr">
        <is>
          <t/>
        </is>
      </c>
      <c r="CP265" s="2" t="inlineStr">
        <is>
          <t>pretirana uporaba embalaže</t>
        </is>
      </c>
      <c r="CQ265" s="2" t="inlineStr">
        <is>
          <t>3</t>
        </is>
      </c>
      <c r="CR265" s="2" t="inlineStr">
        <is>
          <t/>
        </is>
      </c>
      <c r="CS265" t="inlineStr">
        <is>
          <t>pakiranje izdelkov, ki vključuje več materiala, kot je potrebno ali zaželeno</t>
        </is>
      </c>
      <c r="CT265" s="2" t="inlineStr">
        <is>
          <t>överemballering|
förfarandet att överförpacka</t>
        </is>
      </c>
      <c r="CU265" s="2" t="inlineStr">
        <is>
          <t>3|
3</t>
        </is>
      </c>
      <c r="CV265" s="2" t="inlineStr">
        <is>
          <t xml:space="preserve">|
</t>
        </is>
      </c>
      <c r="CW265" t="inlineStr">
        <is>
          <t/>
        </is>
      </c>
    </row>
    <row r="266">
      <c r="A266" s="1" t="str">
        <f>HYPERLINK("https://iate.europa.eu/entry/result/1910832/all", "1910832")</f>
        <v>1910832</v>
      </c>
      <c r="B266" t="inlineStr">
        <is>
          <t>PRODUCTION, TECHNOLOGY AND RESEARCH;ENERGY</t>
        </is>
      </c>
      <c r="C266" t="inlineStr">
        <is>
          <t>PRODUCTION, TECHNOLOGY AND RESEARCH|technology and technical regulations;ENERGY|oil industry|hydrocarbon</t>
        </is>
      </c>
      <c r="D266" t="inlineStr">
        <is>
          <t>yes</t>
        </is>
      </c>
      <c r="E266" t="inlineStr">
        <is>
          <t/>
        </is>
      </c>
      <c r="F266" t="inlineStr">
        <is>
          <t/>
        </is>
      </c>
      <c r="G266" t="inlineStr">
        <is>
          <t/>
        </is>
      </c>
      <c r="H266" t="inlineStr">
        <is>
          <t/>
        </is>
      </c>
      <c r="I266" t="inlineStr">
        <is>
          <t/>
        </is>
      </c>
      <c r="J266" t="inlineStr">
        <is>
          <t/>
        </is>
      </c>
      <c r="K266" t="inlineStr">
        <is>
          <t/>
        </is>
      </c>
      <c r="L266" t="inlineStr">
        <is>
          <t/>
        </is>
      </c>
      <c r="M266" t="inlineStr">
        <is>
          <t/>
        </is>
      </c>
      <c r="N266" t="inlineStr">
        <is>
          <t/>
        </is>
      </c>
      <c r="O266" t="inlineStr">
        <is>
          <t/>
        </is>
      </c>
      <c r="P266" t="inlineStr">
        <is>
          <t/>
        </is>
      </c>
      <c r="Q266" t="inlineStr">
        <is>
          <t/>
        </is>
      </c>
      <c r="R266" t="inlineStr">
        <is>
          <t/>
        </is>
      </c>
      <c r="S266" t="inlineStr">
        <is>
          <t/>
        </is>
      </c>
      <c r="T266" t="inlineStr">
        <is>
          <t/>
        </is>
      </c>
      <c r="U266" t="inlineStr">
        <is>
          <t/>
        </is>
      </c>
      <c r="V266" t="inlineStr">
        <is>
          <t/>
        </is>
      </c>
      <c r="W266" t="inlineStr">
        <is>
          <t/>
        </is>
      </c>
      <c r="X266" t="inlineStr">
        <is>
          <t/>
        </is>
      </c>
      <c r="Y266" t="inlineStr">
        <is>
          <t/>
        </is>
      </c>
      <c r="Z266" s="2" t="inlineStr">
        <is>
          <t>bcm|
billion cubic metres</t>
        </is>
      </c>
      <c r="AA266" s="2" t="inlineStr">
        <is>
          <t>3|
3</t>
        </is>
      </c>
      <c r="AB266" s="2" t="inlineStr">
        <is>
          <t xml:space="preserve">|
</t>
        </is>
      </c>
      <c r="AC266" t="inlineStr">
        <is>
          <t/>
        </is>
      </c>
      <c r="AD266" t="inlineStr">
        <is>
          <t/>
        </is>
      </c>
      <c r="AE266" t="inlineStr">
        <is>
          <t/>
        </is>
      </c>
      <c r="AF266" t="inlineStr">
        <is>
          <t/>
        </is>
      </c>
      <c r="AG266" t="inlineStr">
        <is>
          <t/>
        </is>
      </c>
      <c r="AH266" t="inlineStr">
        <is>
          <t/>
        </is>
      </c>
      <c r="AI266" t="inlineStr">
        <is>
          <t/>
        </is>
      </c>
      <c r="AJ266" t="inlineStr">
        <is>
          <t/>
        </is>
      </c>
      <c r="AK266" t="inlineStr">
        <is>
          <t/>
        </is>
      </c>
      <c r="AL266" t="inlineStr">
        <is>
          <t/>
        </is>
      </c>
      <c r="AM266" t="inlineStr">
        <is>
          <t/>
        </is>
      </c>
      <c r="AN266" t="inlineStr">
        <is>
          <t/>
        </is>
      </c>
      <c r="AO266" t="inlineStr">
        <is>
          <t/>
        </is>
      </c>
      <c r="AP266" s="2" t="inlineStr">
        <is>
          <t>milliards de m³</t>
        </is>
      </c>
      <c r="AQ266" s="2" t="inlineStr">
        <is>
          <t>3</t>
        </is>
      </c>
      <c r="AR266" s="2" t="inlineStr">
        <is>
          <t/>
        </is>
      </c>
      <c r="AS266" t="inlineStr">
        <is>
          <t/>
        </is>
      </c>
      <c r="AT266" s="2" t="inlineStr">
        <is>
          <t>billiún méadar ciúbach</t>
        </is>
      </c>
      <c r="AU266" s="2" t="inlineStr">
        <is>
          <t>3</t>
        </is>
      </c>
      <c r="AV266" s="2" t="inlineStr">
        <is>
          <t/>
        </is>
      </c>
      <c r="AW266" t="inlineStr">
        <is>
          <t/>
        </is>
      </c>
      <c r="AX266" t="inlineStr">
        <is>
          <t/>
        </is>
      </c>
      <c r="AY266" t="inlineStr">
        <is>
          <t/>
        </is>
      </c>
      <c r="AZ266" t="inlineStr">
        <is>
          <t/>
        </is>
      </c>
      <c r="BA266" t="inlineStr">
        <is>
          <t/>
        </is>
      </c>
      <c r="BB266" t="inlineStr">
        <is>
          <t/>
        </is>
      </c>
      <c r="BC266" t="inlineStr">
        <is>
          <t/>
        </is>
      </c>
      <c r="BD266" t="inlineStr">
        <is>
          <t/>
        </is>
      </c>
      <c r="BE266" t="inlineStr">
        <is>
          <t/>
        </is>
      </c>
      <c r="BF266" t="inlineStr">
        <is>
          <t/>
        </is>
      </c>
      <c r="BG266" t="inlineStr">
        <is>
          <t/>
        </is>
      </c>
      <c r="BH266" t="inlineStr">
        <is>
          <t/>
        </is>
      </c>
      <c r="BI266" t="inlineStr">
        <is>
          <t/>
        </is>
      </c>
      <c r="BJ266" s="2" t="inlineStr">
        <is>
          <t>mlrd. m&lt;sup&gt;3&lt;/sup&gt;|
milijardas kubinių metrų</t>
        </is>
      </c>
      <c r="BK266" s="2" t="inlineStr">
        <is>
          <t>3|
3</t>
        </is>
      </c>
      <c r="BL266" s="2" t="inlineStr">
        <is>
          <t xml:space="preserve">|
</t>
        </is>
      </c>
      <c r="BM266" t="inlineStr">
        <is>
          <t/>
        </is>
      </c>
      <c r="BN266" t="inlineStr">
        <is>
          <t/>
        </is>
      </c>
      <c r="BO266" t="inlineStr">
        <is>
          <t/>
        </is>
      </c>
      <c r="BP266" t="inlineStr">
        <is>
          <t/>
        </is>
      </c>
      <c r="BQ266" t="inlineStr">
        <is>
          <t/>
        </is>
      </c>
      <c r="BR266" t="inlineStr">
        <is>
          <t/>
        </is>
      </c>
      <c r="BS266" t="inlineStr">
        <is>
          <t/>
        </is>
      </c>
      <c r="BT266" t="inlineStr">
        <is>
          <t/>
        </is>
      </c>
      <c r="BU266" t="inlineStr">
        <is>
          <t/>
        </is>
      </c>
      <c r="BV266" t="inlineStr">
        <is>
          <t/>
        </is>
      </c>
      <c r="BW266" t="inlineStr">
        <is>
          <t/>
        </is>
      </c>
      <c r="BX266" t="inlineStr">
        <is>
          <t/>
        </is>
      </c>
      <c r="BY266" t="inlineStr">
        <is>
          <t/>
        </is>
      </c>
      <c r="BZ266" s="2" t="inlineStr">
        <is>
          <t>miliard metrów sześciennych</t>
        </is>
      </c>
      <c r="CA266" s="2" t="inlineStr">
        <is>
          <t>3</t>
        </is>
      </c>
      <c r="CB266" s="2" t="inlineStr">
        <is>
          <t/>
        </is>
      </c>
      <c r="CC266" t="inlineStr">
        <is>
          <t/>
        </is>
      </c>
      <c r="CD266" s="2" t="inlineStr">
        <is>
          <t>×10&lt;sup&gt;9&lt;/sup&gt; m&lt;sup&gt;3&lt;/sup&gt;|
milhar de milhões de m&lt;sup&gt;3&lt;/sup&gt;</t>
        </is>
      </c>
      <c r="CE266" s="2" t="inlineStr">
        <is>
          <t>3|
3</t>
        </is>
      </c>
      <c r="CF266" s="2" t="inlineStr">
        <is>
          <t xml:space="preserve">|
</t>
        </is>
      </c>
      <c r="CG266" t="inlineStr">
        <is>
          <t>Milhares de milhões de metros cúbicos.</t>
        </is>
      </c>
      <c r="CH266" t="inlineStr">
        <is>
          <t/>
        </is>
      </c>
      <c r="CI266" t="inlineStr">
        <is>
          <t/>
        </is>
      </c>
      <c r="CJ266" t="inlineStr">
        <is>
          <t/>
        </is>
      </c>
      <c r="CK266" t="inlineStr">
        <is>
          <t/>
        </is>
      </c>
      <c r="CL266" t="inlineStr">
        <is>
          <t/>
        </is>
      </c>
      <c r="CM266" t="inlineStr">
        <is>
          <t/>
        </is>
      </c>
      <c r="CN266" t="inlineStr">
        <is>
          <t/>
        </is>
      </c>
      <c r="CO266" t="inlineStr">
        <is>
          <t/>
        </is>
      </c>
      <c r="CP266" t="inlineStr">
        <is>
          <t/>
        </is>
      </c>
      <c r="CQ266" t="inlineStr">
        <is>
          <t/>
        </is>
      </c>
      <c r="CR266" t="inlineStr">
        <is>
          <t/>
        </is>
      </c>
      <c r="CS266" t="inlineStr">
        <is>
          <t/>
        </is>
      </c>
      <c r="CT266" t="inlineStr">
        <is>
          <t/>
        </is>
      </c>
      <c r="CU266" t="inlineStr">
        <is>
          <t/>
        </is>
      </c>
      <c r="CV266" t="inlineStr">
        <is>
          <t/>
        </is>
      </c>
      <c r="CW266" t="inlineStr">
        <is>
          <t/>
        </is>
      </c>
    </row>
    <row r="267">
      <c r="A267" s="1" t="str">
        <f>HYPERLINK("https://iate.europa.eu/entry/result/3536351/all", "3536351")</f>
        <v>3536351</v>
      </c>
      <c r="B267" t="inlineStr">
        <is>
          <t>TRANSPORT;EDUCATION AND COMMUNICATIONS;ENERGY;EUROPEAN UNION</t>
        </is>
      </c>
      <c r="C267" t="inlineStr">
        <is>
          <t>TRANSPORT;EDUCATION AND COMMUNICATIONS|communications|communications systems;ENERGY;EUROPEAN UNION|EU finance</t>
        </is>
      </c>
      <c r="D267" t="inlineStr">
        <is>
          <t>yes</t>
        </is>
      </c>
      <c r="E267" t="inlineStr">
        <is>
          <t/>
        </is>
      </c>
      <c r="F267" s="2" t="inlineStr">
        <is>
          <t>МСЕ|
Механизъм за свързване на Европа</t>
        </is>
      </c>
      <c r="G267" s="2" t="inlineStr">
        <is>
          <t>3|
3</t>
        </is>
      </c>
      <c r="H267" s="2" t="inlineStr">
        <is>
          <t xml:space="preserve">|
</t>
        </is>
      </c>
      <c r="I267" t="inlineStr">
        <is>
          <t>интегриран инструмент за инвестиране в инфраструктурните приоритети на ЕС в областта на транспорта, енергетиката и телекомуникациите</t>
        </is>
      </c>
      <c r="J267" s="2" t="inlineStr">
        <is>
          <t>Nástroj pro propojení Evropy|
CEF</t>
        </is>
      </c>
      <c r="K267" s="2" t="inlineStr">
        <is>
          <t>3|
3</t>
        </is>
      </c>
      <c r="L267" s="2" t="inlineStr">
        <is>
          <t xml:space="preserve">|
</t>
        </is>
      </c>
      <c r="M267" t="inlineStr">
        <is>
          <t>nástroj Evropské unie, jehož cílem je budovat, rozvíjet, modernizovat a dokončit transevropské sítě 
v odvětvích dopravy a energetiky a v digitálním odvětví a usnadnit 
přeshraniční spolupráci v oblasti energie z obnovitelných zdrojů</t>
        </is>
      </c>
      <c r="N267" s="2" t="inlineStr">
        <is>
          <t>Connecting Europe-facilitet|
CEF</t>
        </is>
      </c>
      <c r="O267" s="2" t="inlineStr">
        <is>
          <t>3|
3</t>
        </is>
      </c>
      <c r="P267" s="2" t="inlineStr">
        <is>
          <t xml:space="preserve">|
</t>
        </is>
      </c>
      <c r="Q267" t="inlineStr">
        <is>
          <t>Et nyt integreret instrument for investeringer i EU-infrastrukturprioriteter på områderne transport, energi og telekommunikation som led i den flerårige finansielle ramme for 2014-2020.</t>
        </is>
      </c>
      <c r="R267" s="2" t="inlineStr">
        <is>
          <t>Fazilität „Connecting Europe“</t>
        </is>
      </c>
      <c r="S267" s="2" t="inlineStr">
        <is>
          <t>3</t>
        </is>
      </c>
      <c r="T267" s="2" t="inlineStr">
        <is>
          <t/>
        </is>
      </c>
      <c r="U267" t="inlineStr">
        <is>
          <t>Finanzierungsinstrument, mit dem die EU Vorhaben von gemeinsamem Interesse im Bereich der Verkehrs-, Telekommunikations- und Energieinfrastrukturen unterstützt</t>
        </is>
      </c>
      <c r="V267" s="2" t="inlineStr">
        <is>
          <t>μηχανισμός «Συνδέοντας την Ευρώπη»|
ΜΣΕ|
χρηματοδοτικός μηχανισμός "Συνδέοντας την Ευρώπη"</t>
        </is>
      </c>
      <c r="W267" s="2" t="inlineStr">
        <is>
          <t>4|
3|
3</t>
        </is>
      </c>
      <c r="X267" s="2" t="inlineStr">
        <is>
          <t xml:space="preserve">|
|
</t>
        </is>
      </c>
      <c r="Y267" t="inlineStr">
        <is>
          <t/>
        </is>
      </c>
      <c r="Z267" s="2" t="inlineStr">
        <is>
          <t>CEF|
Connecting Europe Facility|
Connection Europe facility</t>
        </is>
      </c>
      <c r="AA267" s="2" t="inlineStr">
        <is>
          <t>3|
3|
1</t>
        </is>
      </c>
      <c r="AB267" s="2" t="inlineStr">
        <is>
          <t xml:space="preserve">|
|
</t>
        </is>
      </c>
      <c r="AC267" t="inlineStr">
        <is>
          <t>key EU funding instrument to promote growth, jobs and competitiveness through targeted infrastructure investment at European level</t>
        </is>
      </c>
      <c r="AD267" s="2" t="inlineStr">
        <is>
          <t>Mecanismo «Conectar Europa»|
MCE</t>
        </is>
      </c>
      <c r="AE267" s="2" t="inlineStr">
        <is>
          <t>3|
3</t>
        </is>
      </c>
      <c r="AF267" s="2" t="inlineStr">
        <is>
          <t xml:space="preserve">|
</t>
        </is>
      </c>
      <c r="AG267" t="inlineStr">
        <is>
          <t>Mecanismo que determina las condiciones, métodos y procedimientos para proporcionar ayuda financiera de la Unión a las &lt;a href="https://iate.europa.eu/entry/result/871676/es" target="_blank"&gt;redes transeuropeas&lt;/a&gt; a fin de apoyar proyectos de interés común en el sector de las infraestructuras de transporte, telecomunicaciones y energía, aprovechar las posibles sinergias entre estos sectores, y fomentar también el crecimiento, la creación de empleo y la competitividad.</t>
        </is>
      </c>
      <c r="AH267" s="2" t="inlineStr">
        <is>
          <t>Euroopa ühendamise rahastu</t>
        </is>
      </c>
      <c r="AI267" s="2" t="inlineStr">
        <is>
          <t>3</t>
        </is>
      </c>
      <c r="AJ267" s="2" t="inlineStr">
        <is>
          <t/>
        </is>
      </c>
      <c r="AK267" t="inlineStr">
        <is>
          <t>rahastamisvahend selliste projektide finantseerimiseks, mille eesmärk on luua puuduvaid ühendusi Euroopa energia-, transpordi- ja digitaalvõrgustikus</t>
        </is>
      </c>
      <c r="AL267" s="2" t="inlineStr">
        <is>
          <t>CEF|
Verkkojen Eurooppa -väline</t>
        </is>
      </c>
      <c r="AM267" s="2" t="inlineStr">
        <is>
          <t>3|
3</t>
        </is>
      </c>
      <c r="AN267" s="2" t="inlineStr">
        <is>
          <t xml:space="preserve">|
</t>
        </is>
      </c>
      <c r="AO267" t="inlineStr">
        <is>
          <t>väline, josta rahoitetaan energiaan, liikenteeseen ja tietotekniikkaan liittyviä rajat ylittäviä hankkeita sisämarkkinoiden perustan vahvistamiseksi</t>
        </is>
      </c>
      <c r="AP267" s="2" t="inlineStr">
        <is>
          <t>mécanisme pour l’interconnexion en Europe|
MIE</t>
        </is>
      </c>
      <c r="AQ267" s="2" t="inlineStr">
        <is>
          <t>3|
3</t>
        </is>
      </c>
      <c r="AR267" s="2" t="inlineStr">
        <is>
          <t xml:space="preserve">|
</t>
        </is>
      </c>
      <c r="AS267" t="inlineStr">
        <is>
          <t>instrument intégré conçu pour investir dans les priorités de l'UE en matière d'infrastructures dans les secteurs des transports, de l'énergie et des télécommunications</t>
        </is>
      </c>
      <c r="AT267" s="2" t="inlineStr">
        <is>
          <t>SCE|
Saoráid um Chónascadh na hEorpa</t>
        </is>
      </c>
      <c r="AU267" s="2" t="inlineStr">
        <is>
          <t>3|
3</t>
        </is>
      </c>
      <c r="AV267" s="2" t="inlineStr">
        <is>
          <t xml:space="preserve">|
</t>
        </is>
      </c>
      <c r="AW267" t="inlineStr">
        <is>
          <t/>
        </is>
      </c>
      <c r="AX267" s="2" t="inlineStr">
        <is>
          <t>Instrument za povezivanje Europe</t>
        </is>
      </c>
      <c r="AY267" s="2" t="inlineStr">
        <is>
          <t>3</t>
        </is>
      </c>
      <c r="AZ267" s="2" t="inlineStr">
        <is>
          <t/>
        </is>
      </c>
      <c r="BA267" t="inlineStr">
        <is>
          <t>integrirani instrument za prioritetna infrastrukturna ulaganja EU-a u promet, energetiku i telekomunikacije</t>
        </is>
      </c>
      <c r="BB267" s="2" t="inlineStr">
        <is>
          <t>CEF|
Európai Hálózatfinanszírozási Eszköz</t>
        </is>
      </c>
      <c r="BC267" s="2" t="inlineStr">
        <is>
          <t>4|
4</t>
        </is>
      </c>
      <c r="BD267" s="2" t="inlineStr">
        <is>
          <t xml:space="preserve">|
</t>
        </is>
      </c>
      <c r="BE267" t="inlineStr">
        <is>
          <t>az uniós tagállamokat összekötő infrastrukturális projektek finanszírozását célzó finanszírozási eszköz</t>
        </is>
      </c>
      <c r="BF267" s="2" t="inlineStr">
        <is>
          <t>MCE|
meccanismo per collegare l'Europa</t>
        </is>
      </c>
      <c r="BG267" s="2" t="inlineStr">
        <is>
          <t>3|
3</t>
        </is>
      </c>
      <c r="BH267" s="2" t="inlineStr">
        <is>
          <t xml:space="preserve">|
</t>
        </is>
      </c>
      <c r="BI267" t="inlineStr">
        <is>
          <t>piano di investimenti dell’UE nelle principali infrastrutture volto a creare posti di lavoro e a rafforzare la crescita e la competitività</t>
        </is>
      </c>
      <c r="BJ267" s="2" t="inlineStr">
        <is>
          <t>EITP|
Europos infrastruktūros tinklų priemonė</t>
        </is>
      </c>
      <c r="BK267" s="2" t="inlineStr">
        <is>
          <t>3|
3</t>
        </is>
      </c>
      <c r="BL267" s="2" t="inlineStr">
        <is>
          <t xml:space="preserve">|
</t>
        </is>
      </c>
      <c r="BM267" t="inlineStr">
        <is>
          <t>svarbiausia ES finansavimo priemonė, skirta ekonomikos augimui, darbo vietų kūrimui ir konkurencingumui skatinti pasinaudojant tikslinėmis investicijomis į infrastruktūrą Europos lygmeniu</t>
        </is>
      </c>
      <c r="BN267" s="2" t="inlineStr">
        <is>
          <t>Eiropas infrastruktūras savienošanas instruments|
EISI</t>
        </is>
      </c>
      <c r="BO267" s="2" t="inlineStr">
        <is>
          <t>3|
3</t>
        </is>
      </c>
      <c r="BP267" s="2" t="inlineStr">
        <is>
          <t xml:space="preserve">|
</t>
        </is>
      </c>
      <c r="BQ267" t="inlineStr">
        <is>
          <t>instruments, ar ko veic investīcijas ES infrastruktūras prioritātēs transporta, enerģētikas un telesakaru tīklos</t>
        </is>
      </c>
      <c r="BR267" s="2" t="inlineStr">
        <is>
          <t>FNE|
Faċilità Nikkollegaw l-Ewropa</t>
        </is>
      </c>
      <c r="BS267" s="2" t="inlineStr">
        <is>
          <t>3|
3</t>
        </is>
      </c>
      <c r="BT267" s="2" t="inlineStr">
        <is>
          <t xml:space="preserve">|
</t>
        </is>
      </c>
      <c r="BU267" t="inlineStr">
        <is>
          <t>strument kruċjali ta' finanzjament tal-UE maħsub biex jiġu ffinanzjati proġetti li jimlew il-lakuni fin-networks tat-trasport, tal-enerġija u dawk diġitali tal-Ewropa</t>
        </is>
      </c>
      <c r="BV267" s="2" t="inlineStr">
        <is>
          <t>Connecting Europe Facility|
CEF</t>
        </is>
      </c>
      <c r="BW267" s="2" t="inlineStr">
        <is>
          <t>3|
3</t>
        </is>
      </c>
      <c r="BX267" s="2" t="inlineStr">
        <is>
          <t xml:space="preserve">|
</t>
        </is>
      </c>
      <c r="BY267" t="inlineStr">
        <is>
          <t>financieringsfaciliteit die tot doel heeft de investeringen in trans-Europese netwerken, met financiering vanuit zowel de publieke als de particuliere sector, te versnellen en daarbij synergieën tussen de vervoer-, de telecommunicatie- en de energiesector zoveel mogelijk te laten benutten, waardoor de efficiëntie van het optreden van de Unie wordt vergroot en de uitvoeringskosten kunnen worden geoptimaliseerd</t>
        </is>
      </c>
      <c r="BZ267" s="2" t="inlineStr">
        <is>
          <t>instrument „Łącząc Europę”</t>
        </is>
      </c>
      <c r="CA267" s="2" t="inlineStr">
        <is>
          <t>3</t>
        </is>
      </c>
      <c r="CB267" s="2" t="inlineStr">
        <is>
          <t/>
        </is>
      </c>
      <c r="CC267" t="inlineStr">
        <is>
          <t>nowy fundusz mający na celu zwiększenie wartości projektów infrastrukturalnych w kontekście ogólnoeuropejskim, służący finansowaniu wstępnie wyznaczonych projektów z zakresu transportu, energii i TIK, przyczyniających się do zwiększenia wzajemnej łączności w Europie</t>
        </is>
      </c>
      <c r="CD267" s="2" t="inlineStr">
        <is>
          <t>Mecanismo Interligar a Europa|
MIE</t>
        </is>
      </c>
      <c r="CE267" s="2" t="inlineStr">
        <is>
          <t>3|
3</t>
        </is>
      </c>
      <c r="CF267" s="2" t="inlineStr">
        <is>
          <t xml:space="preserve">preferred|
</t>
        </is>
      </c>
      <c r="CG267" t="inlineStr">
        <is>
          <t>Mecanismo de financiamento da UE cujo objetivo é acelerar os investimentos nas redes transeuropeias e alavancar financiamento proveniente dos setores público e privado, bem como criar sinergias entre os setores dos transportes, da energia e do digital.</t>
        </is>
      </c>
      <c r="CH267" s="2" t="inlineStr">
        <is>
          <t>Mecanismul pentru interconectarea Europei|
MIE</t>
        </is>
      </c>
      <c r="CI267" s="2" t="inlineStr">
        <is>
          <t>3|
3</t>
        </is>
      </c>
      <c r="CJ267" s="2" t="inlineStr">
        <is>
          <t xml:space="preserve">|
</t>
        </is>
      </c>
      <c r="CK267" t="inlineStr">
        <is>
          <t>mecanism care stabilește condițiile, metodele și procedurile pentru acordarea de asistență financiară din partea Uniunii rețelelor transeuropene, în vederea sprijinirii proiectelor de interes comun din sectoarele infrastructurilor de transport, de telecomunicații și energetice, precum și a exploatării de posibile sinergii între aceste sectoare</t>
        </is>
      </c>
      <c r="CL267" s="2" t="inlineStr">
        <is>
          <t>Nástroj na prepájanie Európy|
NPE</t>
        </is>
      </c>
      <c r="CM267" s="2" t="inlineStr">
        <is>
          <t>3|
3</t>
        </is>
      </c>
      <c r="CN267" s="2" t="inlineStr">
        <is>
          <t xml:space="preserve">|
</t>
        </is>
      </c>
      <c r="CO267" t="inlineStr">
        <is>
          <t>fond na financovanie dobudovania chýbajúcich prepojení v oblastiach energetiky, dopravy a informačných technológií</t>
        </is>
      </c>
      <c r="CP267" s="2" t="inlineStr">
        <is>
          <t>IPE|
Instrument za povezovanje Evrope</t>
        </is>
      </c>
      <c r="CQ267" s="2" t="inlineStr">
        <is>
          <t>3|
3</t>
        </is>
      </c>
      <c r="CR267" s="2" t="inlineStr">
        <is>
          <t xml:space="preserve">|
</t>
        </is>
      </c>
      <c r="CS267" t="inlineStr">
        <is>
          <t>instrument za financiranje projektov za vzpostavitev manjkajočih povezav v evropskih energetskih, prometnih in digitalnih omrežjih</t>
        </is>
      </c>
      <c r="CT267" s="2" t="inlineStr">
        <is>
          <t>Fonden för ett sammanlänkat Europa|
FSE</t>
        </is>
      </c>
      <c r="CU267" s="2" t="inlineStr">
        <is>
          <t>3|
3</t>
        </is>
      </c>
      <c r="CV267" s="2" t="inlineStr">
        <is>
          <t xml:space="preserve">|
</t>
        </is>
      </c>
      <c r="CW267" t="inlineStr">
        <is>
          <t/>
        </is>
      </c>
    </row>
    <row r="268">
      <c r="A268" s="1" t="str">
        <f>HYPERLINK("https://iate.europa.eu/entry/result/3587862/all", "3587862")</f>
        <v>3587862</v>
      </c>
      <c r="B268" t="inlineStr">
        <is>
          <t>EUROPEAN UNION;ENVIRONMENT</t>
        </is>
      </c>
      <c r="C268" t="inlineStr">
        <is>
          <t>EUROPEAN UNION;ENVIRONMENT|environmental policy;ENVIRONMENT|environmental policy|pollution control measures;ENVIRONMENT|deterioration of the environment|pollution</t>
        </is>
      </c>
      <c r="D268" t="inlineStr">
        <is>
          <t>yes</t>
        </is>
      </c>
      <c r="E268" t="inlineStr">
        <is>
          <t/>
        </is>
      </c>
      <c r="F268" t="inlineStr">
        <is>
          <t/>
        </is>
      </c>
      <c r="G268" t="inlineStr">
        <is>
          <t/>
        </is>
      </c>
      <c r="H268" t="inlineStr">
        <is>
          <t/>
        </is>
      </c>
      <c r="I268" t="inlineStr">
        <is>
          <t/>
        </is>
      </c>
      <c r="J268" s="2" t="inlineStr">
        <is>
          <t>akční plán EU: „Vstříc nulovému znečištění ovzduší, vod a půdy“|
akční plán pro nulové znečištění</t>
        </is>
      </c>
      <c r="K268" s="2" t="inlineStr">
        <is>
          <t>4|
3</t>
        </is>
      </c>
      <c r="L268" s="2" t="inlineStr">
        <is>
          <t xml:space="preserve">|
</t>
        </is>
      </c>
      <c r="M268" t="inlineStr">
        <is>
          <t/>
        </is>
      </c>
      <c r="N268" s="2" t="inlineStr">
        <is>
          <t>handlingsplan for nulforurening af vand, luft og jord</t>
        </is>
      </c>
      <c r="O268" s="2" t="inlineStr">
        <is>
          <t>3</t>
        </is>
      </c>
      <c r="P268" s="2" t="inlineStr">
        <is>
          <t/>
        </is>
      </c>
      <c r="Q268" t="inlineStr">
        <is>
          <t/>
        </is>
      </c>
      <c r="R268" t="inlineStr">
        <is>
          <t/>
        </is>
      </c>
      <c r="S268" t="inlineStr">
        <is>
          <t/>
        </is>
      </c>
      <c r="T268" t="inlineStr">
        <is>
          <t/>
        </is>
      </c>
      <c r="U268" t="inlineStr">
        <is>
          <t/>
        </is>
      </c>
      <c r="V268" s="2" t="inlineStr">
        <is>
          <t>σχέδιο δράσης μηδενικής ρύπανσης για το νερό, τον αέρα και το έδαφος|
σχέδιο δράσης για μηδενική ρύπανση των υδάτων, του αέρα, και του εδάφους</t>
        </is>
      </c>
      <c r="W268" s="2" t="inlineStr">
        <is>
          <t>3|
3</t>
        </is>
      </c>
      <c r="X268" s="2" t="inlineStr">
        <is>
          <t>|
preferred</t>
        </is>
      </c>
      <c r="Y268" t="inlineStr">
        <is>
          <t/>
        </is>
      </c>
      <c r="Z268" s="2" t="inlineStr">
        <is>
          <t>zero pollution action plan for air, water and soil|
EU Action Plan: 'Towards Zero Pollution for Air, Water and Soil'|
ZPA|
Towards a Zero Pollution Ambition for air, water and soil|
zero pollution action plan|
zero pollution action plan for water, air and soil</t>
        </is>
      </c>
      <c r="AA268" s="2" t="inlineStr">
        <is>
          <t>3|
3|
3|
1|
3|
3</t>
        </is>
      </c>
      <c r="AB268" s="2" t="inlineStr">
        <is>
          <t xml:space="preserve">|
|
|
|
|
</t>
        </is>
      </c>
      <c r="AC268" t="inlineStr">
        <is>
          <t/>
        </is>
      </c>
      <c r="AD268" s="2" t="inlineStr">
        <is>
          <t>plan de acción «contaminación cero» para el aire, el agua y el suelo.</t>
        </is>
      </c>
      <c r="AE268" s="2" t="inlineStr">
        <is>
          <t>2</t>
        </is>
      </c>
      <c r="AF268" s="2" t="inlineStr">
        <is>
          <t/>
        </is>
      </c>
      <c r="AG268" t="inlineStr">
        <is>
          <t/>
        </is>
      </c>
      <c r="AH268" t="inlineStr">
        <is>
          <t/>
        </is>
      </c>
      <c r="AI268" t="inlineStr">
        <is>
          <t/>
        </is>
      </c>
      <c r="AJ268" t="inlineStr">
        <is>
          <t/>
        </is>
      </c>
      <c r="AK268" t="inlineStr">
        <is>
          <t/>
        </is>
      </c>
      <c r="AL268" s="2" t="inlineStr">
        <is>
          <t>EU:n toimintasuunnitelma ”Kohti ilman, veden ja maaperän saasteettomuutta”|
saasteettomuustoimintasuunnitelma</t>
        </is>
      </c>
      <c r="AM268" s="2" t="inlineStr">
        <is>
          <t>3|
3</t>
        </is>
      </c>
      <c r="AN268" s="2" t="inlineStr">
        <is>
          <t xml:space="preserve">|
</t>
        </is>
      </c>
      <c r="AO268" t="inlineStr">
        <is>
          <t>toimintasuunnitelma, joka koskee ilman, veden ja maaperän pilaantumisen estämistä ja niiden pilaantumiseen liittyviä korjaavia toimia</t>
        </is>
      </c>
      <c r="AP268" t="inlineStr">
        <is>
          <t/>
        </is>
      </c>
      <c r="AQ268" t="inlineStr">
        <is>
          <t/>
        </is>
      </c>
      <c r="AR268" t="inlineStr">
        <is>
          <t/>
        </is>
      </c>
      <c r="AS268" t="inlineStr">
        <is>
          <t/>
        </is>
      </c>
      <c r="AT268" s="2" t="inlineStr">
        <is>
          <t>plean gníomhaíochta um uisce, aer agus ithir saor ó thruailliú</t>
        </is>
      </c>
      <c r="AU268" s="2" t="inlineStr">
        <is>
          <t>3</t>
        </is>
      </c>
      <c r="AV268" s="2" t="inlineStr">
        <is>
          <t/>
        </is>
      </c>
      <c r="AW268" t="inlineStr">
        <is>
          <t/>
        </is>
      </c>
      <c r="AX268" t="inlineStr">
        <is>
          <t/>
        </is>
      </c>
      <c r="AY268" t="inlineStr">
        <is>
          <t/>
        </is>
      </c>
      <c r="AZ268" t="inlineStr">
        <is>
          <t/>
        </is>
      </c>
      <c r="BA268" t="inlineStr">
        <is>
          <t/>
        </is>
      </c>
      <c r="BB268" s="2" t="inlineStr">
        <is>
          <t>a levegőre, a vízre és a talajra vonatkozó szennyezőanyag-mentességi cselekvési terv</t>
        </is>
      </c>
      <c r="BC268" s="2" t="inlineStr">
        <is>
          <t>3</t>
        </is>
      </c>
      <c r="BD268" s="2" t="inlineStr">
        <is>
          <t/>
        </is>
      </c>
      <c r="BE268" t="inlineStr">
        <is>
          <t/>
        </is>
      </c>
      <c r="BF268" t="inlineStr">
        <is>
          <t/>
        </is>
      </c>
      <c r="BG268" t="inlineStr">
        <is>
          <t/>
        </is>
      </c>
      <c r="BH268" t="inlineStr">
        <is>
          <t/>
        </is>
      </c>
      <c r="BI268" t="inlineStr">
        <is>
          <t/>
        </is>
      </c>
      <c r="BJ268" s="2" t="inlineStr">
        <is>
          <t>Nulinės vandens, oro ir dirvožemio taršos veiksmų planas|
Nulinės taršos veiksmų planas</t>
        </is>
      </c>
      <c r="BK268" s="2" t="inlineStr">
        <is>
          <t>3|
3</t>
        </is>
      </c>
      <c r="BL268" s="2" t="inlineStr">
        <is>
          <t xml:space="preserve">|
</t>
        </is>
      </c>
      <c r="BM268" t="inlineStr">
        <is>
          <t/>
        </is>
      </c>
      <c r="BN268" s="2" t="inlineStr">
        <is>
          <t>Nulles piesārņojuma rīcības plāns|
ES Gaisa, ūdens un augsnes nulles piesārņojuma rīcības plāns</t>
        </is>
      </c>
      <c r="BO268" s="2" t="inlineStr">
        <is>
          <t>3|
3</t>
        </is>
      </c>
      <c r="BP268" s="2" t="inlineStr">
        <is>
          <t xml:space="preserve">|
</t>
        </is>
      </c>
      <c r="BQ268" t="inlineStr">
        <is>
          <t/>
        </is>
      </c>
      <c r="BR268" s="2" t="inlineStr">
        <is>
          <t>pjan ta’ azzjoni ta’ tniġġis żero għall-arja, l-ilma u l-ħamrija|
pjan ta’ azzjoni ta’ tniġġis żero għall-ilma, l-arja u l-ħamrija|
Pjan ta' Azzjoni tal-UE: "Lejn Tniġġis Żero għall-Arja, l-Ilma u l-Ħamrija”</t>
        </is>
      </c>
      <c r="BS268" s="2" t="inlineStr">
        <is>
          <t>3|
3|
3</t>
        </is>
      </c>
      <c r="BT268" s="2" t="inlineStr">
        <is>
          <t xml:space="preserve">|
|
</t>
        </is>
      </c>
      <c r="BU268" t="inlineStr">
        <is>
          <t/>
        </is>
      </c>
      <c r="BV268" t="inlineStr">
        <is>
          <t/>
        </is>
      </c>
      <c r="BW268" t="inlineStr">
        <is>
          <t/>
        </is>
      </c>
      <c r="BX268" t="inlineStr">
        <is>
          <t/>
        </is>
      </c>
      <c r="BY268" t="inlineStr">
        <is>
          <t/>
        </is>
      </c>
      <c r="BZ268" s="2" t="inlineStr">
        <is>
          <t>plan działania na rzecz eliminacji zanieczyszczeń|
Plan działania na rzecz eliminacji zanieczyszczeń wody, powietrza i gleby|
plan działania UE na rzecz eliminacji zanieczyszczeń</t>
        </is>
      </c>
      <c r="CA268" s="2" t="inlineStr">
        <is>
          <t>3|
3|
3</t>
        </is>
      </c>
      <c r="CB268" s="2" t="inlineStr">
        <is>
          <t xml:space="preserve">|
|
</t>
        </is>
      </c>
      <c r="CC268" t="inlineStr">
        <is>
          <t>plan Komisji Europejskiej, który ma być przyjęty w 2021 r., aby lepiej monitorować zanieczyszczenie powietrza, wody, gleby oraz produktów konsumpcyjnych, informować o tych zanieczyszczeniach, zapobiegać im oraz usuwać ich skutki, tak by lepiej chronić obywateli i ekosystemy w Europie</t>
        </is>
      </c>
      <c r="CD268" s="2" t="inlineStr">
        <is>
          <t>Caminho para um planeta saudável para todos - Plano de ação da UE: "Rumo à poluição zero no ar, na água e no solo"|
Plano de Ação para a Poluição Zero|
plano de ação para a poluição zero na água, no ar e no solo|
plano de ação da UE: "Rumo à poluição zero no ar, na água e no solo"</t>
        </is>
      </c>
      <c r="CE268" s="2" t="inlineStr">
        <is>
          <t>3|
3|
3|
3</t>
        </is>
      </c>
      <c r="CF268" s="2" t="inlineStr">
        <is>
          <t xml:space="preserve">|
|
|
</t>
        </is>
      </c>
      <c r="CG268" t="inlineStr">
        <is>
          <t>Plano de ação que apresenta a visão para 2050 de reduzir a poluição do ar, da água e do solo para níveis que deixam de ser considerados nocivos para a saúde e para os ecossistemas naturais e que respeitam os limites que o planeta pode suportar, criando assim um ambiente livre de substâncias tóxicas. Neste sentido, visa sobretudo servir de orientação para incluir a prevenção da poluição em todas as políticas pertinentes da UE, maximizar as sinergias de modo eficaz e proporcionado, intensificar a aplicação e identificar possíveis lacunas ou soluções de compromisso.</t>
        </is>
      </c>
      <c r="CH268" s="2" t="inlineStr">
        <is>
          <t>Planul de acțiune privind reducerea la zero a poluării apei, aerului și solului</t>
        </is>
      </c>
      <c r="CI268" s="2" t="inlineStr">
        <is>
          <t>2</t>
        </is>
      </c>
      <c r="CJ268" s="2" t="inlineStr">
        <is>
          <t/>
        </is>
      </c>
      <c r="CK268" t="inlineStr">
        <is>
          <t/>
        </is>
      </c>
      <c r="CL268" s="2" t="inlineStr">
        <is>
          <t>akčný plán nulového znečistenia ovzdušia, vody a pôdy|
akčný plán nulového znečistenia</t>
        </is>
      </c>
      <c r="CM268" s="2" t="inlineStr">
        <is>
          <t>3|
3</t>
        </is>
      </c>
      <c r="CN268" s="2" t="inlineStr">
        <is>
          <t xml:space="preserve">|
</t>
        </is>
      </c>
      <c r="CO268" t="inlineStr">
        <is>
          <t>plán zavádzajúci integrovaný prístup, pomocou ktorého sa 
budú riešiť všetky spôsoby expozície, ako sú vzduch, voda a pôda, s cieľom 
účinne a efektívne chrániť ľudské zdravie a ekosystémy, ktorý má Komisia predložiť v roku 2021</t>
        </is>
      </c>
      <c r="CP268" s="2" t="inlineStr">
        <is>
          <t>akcijski načrt za ničelno onesnaževanje zraka, vode in tal</t>
        </is>
      </c>
      <c r="CQ268" s="2" t="inlineStr">
        <is>
          <t>3</t>
        </is>
      </c>
      <c r="CR268" s="2" t="inlineStr">
        <is>
          <t/>
        </is>
      </c>
      <c r="CS268" t="inlineStr">
        <is>
          <t>akcijski načrt EU za boljše spremljanje, preprečevanje in odpravljanje onesnaževanja zraka, vode, tal in potrošniških izdelkov ter poročanje o teh dejavnostih</t>
        </is>
      </c>
      <c r="CT268" s="2" t="inlineStr">
        <is>
          <t>handlingsplanen för nollförorening av luft, vatten och mark|
EU-handlingsplan: Med sikte på nollförorening av luft, vatten och mark</t>
        </is>
      </c>
      <c r="CU268" s="2" t="inlineStr">
        <is>
          <t>3|
3</t>
        </is>
      </c>
      <c r="CV268" s="2" t="inlineStr">
        <is>
          <t xml:space="preserve">|
</t>
        </is>
      </c>
      <c r="CW268" t="inlineStr">
        <is>
          <t/>
        </is>
      </c>
    </row>
    <row r="269">
      <c r="A269" s="1" t="str">
        <f>HYPERLINK("https://iate.europa.eu/entry/result/3566666/all", "3566666")</f>
        <v>3566666</v>
      </c>
      <c r="B269" t="inlineStr">
        <is>
          <t>ENVIRONMENT</t>
        </is>
      </c>
      <c r="C269" t="inlineStr">
        <is>
          <t>ENVIRONMENT|environmental policy|climate change policy</t>
        </is>
      </c>
      <c r="D269" t="inlineStr">
        <is>
          <t>yes</t>
        </is>
      </c>
      <c r="E269" t="inlineStr">
        <is>
          <t/>
        </is>
      </c>
      <c r="F269" s="2" t="inlineStr">
        <is>
          <t>въглеродна неутралност</t>
        </is>
      </c>
      <c r="G269" s="2" t="inlineStr">
        <is>
          <t>3</t>
        </is>
      </c>
      <c r="H269" s="2" t="inlineStr">
        <is>
          <t/>
        </is>
      </c>
      <c r="I269" t="inlineStr">
        <is>
          <t>състояние, при което нетните въглеродни емисии, свързани с продукт или дейност, се равняват на нула, след като е извършено компенсиране на емисиите, които не могат да бъдат избегнати</t>
        </is>
      </c>
      <c r="J269" s="2" t="inlineStr">
        <is>
          <t>uhlíková neutralita</t>
        </is>
      </c>
      <c r="K269" s="2" t="inlineStr">
        <is>
          <t>3</t>
        </is>
      </c>
      <c r="L269" s="2" t="inlineStr">
        <is>
          <t/>
        </is>
      </c>
      <c r="M269" t="inlineStr">
        <is>
          <t>stav, kdy se čisté emise uhlíku související s určitou činností či produktem rovnají nule poté, coproběhla kompenzace za ty emise, jimž se nelze vyhnout</t>
        </is>
      </c>
      <c r="N269" s="2" t="inlineStr">
        <is>
          <t>CO₂-neutralitet|
kulstofneutralitet</t>
        </is>
      </c>
      <c r="O269" s="2" t="inlineStr">
        <is>
          <t>3|
3</t>
        </is>
      </c>
      <c r="P269" s="2" t="inlineStr">
        <is>
          <t xml:space="preserve">|
</t>
        </is>
      </c>
      <c r="Q269" t="inlineStr">
        <is>
          <t>den situation, hvor kumulerede udledninger af kulstof (CO₂) fra anvendelse af biomasse til energi, inklusiv udledninger fra høst, transport og forarbejdning, opvejes af sparede udledninger af fossilt kulstof og optag af CO₂ i ny biomasse</t>
        </is>
      </c>
      <c r="R269" s="2" t="inlineStr">
        <is>
          <t>CO&lt;sub&gt;2&lt;/sub&gt;-Neutralität</t>
        </is>
      </c>
      <c r="S269" s="2" t="inlineStr">
        <is>
          <t>3</t>
        </is>
      </c>
      <c r="T269" s="2" t="inlineStr">
        <is>
          <t/>
        </is>
      </c>
      <c r="U269" t="inlineStr">
        <is>
          <t>Erzielen einer neutralen/ausgeglichenen CO&lt;sub&gt;2&lt;/sub&gt;-Bilanz durch Vermeidung jeglichen CO&lt;sub&gt;2&lt;/sub&gt;-Ausstoßes oder – sofern dies nicht möglich ist – durch den Kauf einer äquivalenten Menge von Emissionszertifikaten oder durch entsprechende Kompensationsmaßnahmen (z. B. Aufforstung, Reduktion von Emissionen an anderer Stelle)</t>
        </is>
      </c>
      <c r="V269" s="2" t="inlineStr">
        <is>
          <t>ουδέτερο ισοζύγιο διοξειδίου του άνθρακα</t>
        </is>
      </c>
      <c r="W269" s="2" t="inlineStr">
        <is>
          <t>3</t>
        </is>
      </c>
      <c r="X269" s="2" t="inlineStr">
        <is>
          <t/>
        </is>
      </c>
      <c r="Y269" t="inlineStr">
        <is>
          <t/>
        </is>
      </c>
      <c r="Z269" s="2" t="inlineStr">
        <is>
          <t>carbon neutrality|
net zero carbon emissions|
net zero co2 emissions|
net zero CO&lt;sub&gt;2&lt;/sub&gt; emissions|
net zero carbon footprint</t>
        </is>
      </c>
      <c r="AA269" s="2" t="inlineStr">
        <is>
          <t>3|
3|
1|
3|
3</t>
        </is>
      </c>
      <c r="AB269" s="2" t="inlineStr">
        <is>
          <t xml:space="preserve">|
|
|
|
</t>
        </is>
      </c>
      <c r="AC269" t="inlineStr">
        <is>
          <t>state in which human activities result in net-zero emissions of carbon dioxide</t>
        </is>
      </c>
      <c r="AD269" s="2" t="inlineStr">
        <is>
          <t>huella neta de carbono igual a cero|
neutralidad en emisiones de carbono|
neutralidad en carbono</t>
        </is>
      </c>
      <c r="AE269" s="2" t="inlineStr">
        <is>
          <t>3|
3|
3</t>
        </is>
      </c>
      <c r="AF269" s="2" t="inlineStr">
        <is>
          <t xml:space="preserve">|
|
</t>
        </is>
      </c>
      <c r="AG269" t="inlineStr">
        <is>
          <t>Estado en el que las emisiones netas de carbono derivadas de un producto o actividad son iguales a cero una vez que se ha producido la compensación para las emisiones que no se han podido evitar.</t>
        </is>
      </c>
      <c r="AH269" s="2" t="inlineStr">
        <is>
          <t>CO&lt;sub&gt;2&lt;/sub&gt;-neutraalsus|
süsinikuneutraalsus</t>
        </is>
      </c>
      <c r="AI269" s="2" t="inlineStr">
        <is>
          <t>3|
3</t>
        </is>
      </c>
      <c r="AJ269" s="2" t="inlineStr">
        <is>
          <t xml:space="preserve">|
</t>
        </is>
      </c>
      <c r="AK269" t="inlineStr">
        <is>
          <t>olukord, kus mõne toote või protsessiga seotud netoheitkogus on null, mis saavutatakse vältimatu heite kompenseerimise abil</t>
        </is>
      </c>
      <c r="AL269" s="2" t="inlineStr">
        <is>
          <t>hiilineutraalisuus|
hiilineutraalius</t>
        </is>
      </c>
      <c r="AM269" s="2" t="inlineStr">
        <is>
          <t>3|
3</t>
        </is>
      </c>
      <c r="AN269" s="2" t="inlineStr">
        <is>
          <t xml:space="preserve">|
</t>
        </is>
      </c>
      <c r="AO269" t="inlineStr">
        <is>
          <t>tilanne, jossa ihmisen toiminnasta syntyy ainoastaan sen verran hiilipäästöjä kuin pystytään sitomaan</t>
        </is>
      </c>
      <c r="AP269" s="2" t="inlineStr">
        <is>
          <t>neutralité carbone</t>
        </is>
      </c>
      <c r="AQ269" s="2" t="inlineStr">
        <is>
          <t>3</t>
        </is>
      </c>
      <c r="AR269" s="2" t="inlineStr">
        <is>
          <t/>
        </is>
      </c>
      <c r="AS269" t="inlineStr">
        <is>
          <t>objectif visant à obtenir un bilan équilibré de ses émissions de dioxyde de carbone en compensant toute émission nouvelle par le soutien de projets réduisant les émissions de dioxyde de carbone</t>
        </is>
      </c>
      <c r="AT269" s="2" t="inlineStr">
        <is>
          <t>neodracht charbóin|
neodracht carbóin</t>
        </is>
      </c>
      <c r="AU269" s="2" t="inlineStr">
        <is>
          <t>3|
3</t>
        </is>
      </c>
      <c r="AV269" s="2" t="inlineStr">
        <is>
          <t>|
preferred</t>
        </is>
      </c>
      <c r="AW269" t="inlineStr">
        <is>
          <t/>
        </is>
      </c>
      <c r="AX269" s="2" t="inlineStr">
        <is>
          <t>ugljična neutralnost|
nulta neto stopa emisija CO2|
nulti neto ugljični otisak</t>
        </is>
      </c>
      <c r="AY269" s="2" t="inlineStr">
        <is>
          <t>3|
3|
2</t>
        </is>
      </c>
      <c r="AZ269" s="2" t="inlineStr">
        <is>
          <t xml:space="preserve">|
|
</t>
        </is>
      </c>
      <c r="BA269" t="inlineStr">
        <is>
          <t>stanje u kojem ljudske aktivnosti dovedu do nultih neto emisija ugljikova dioksida</t>
        </is>
      </c>
      <c r="BB269" s="2" t="inlineStr">
        <is>
          <t>nulla nettó szén-dioxid-kibocsátás|
karbonsemlegesség|
CO&lt;sub&gt;2&lt;/sub&gt;-semlegesség|
nulla nettó karbonkibocsátás</t>
        </is>
      </c>
      <c r="BC269" s="2" t="inlineStr">
        <is>
          <t>3|
3|
3|
2</t>
        </is>
      </c>
      <c r="BD269" s="2" t="inlineStr">
        <is>
          <t xml:space="preserve">|
|
|
</t>
        </is>
      </c>
      <c r="BE269" t="inlineStr">
        <is>
          <t>az az állapot, amikor az emberi tevékenység következtében a légkörbe került szén-dioxid mennyiségét pontosan ellensúlyozza a kibocsátáscsökkentési technológiák által megtakarított szén-dioxid-mennyiség</t>
        </is>
      </c>
      <c r="BF269" s="2" t="inlineStr">
        <is>
          <t>neutralità carbonica|
neutralità-carbonio|
neutralità in termini di emissioni di carbonio|
neutralità in termini di emissioni di CO&lt;sub&gt;2&lt;/sub&gt;</t>
        </is>
      </c>
      <c r="BG269" s="2" t="inlineStr">
        <is>
          <t>3|
2|
3|
3</t>
        </is>
      </c>
      <c r="BH269" s="2" t="inlineStr">
        <is>
          <t xml:space="preserve">|
|
|
</t>
        </is>
      </c>
      <c r="BI269" t="inlineStr">
        <is>
          <t>situazione di equilibrio nella quale le attività umane generano emissioni nette di CO&lt;sub&gt;2&lt;/sub&gt; pari a zero</t>
        </is>
      </c>
      <c r="BJ269" s="2" t="inlineStr">
        <is>
          <t>nulinis grynasis anglies dioksido pėdsakas|
anglies dioksido poveikio neutralumas|
nulinis grynasis išmetamas CO&lt;sub&gt;2&lt;/sub&gt; kiekis</t>
        </is>
      </c>
      <c r="BK269" s="2" t="inlineStr">
        <is>
          <t>3|
3|
3</t>
        </is>
      </c>
      <c r="BL269" s="2" t="inlineStr">
        <is>
          <t xml:space="preserve">|
|
</t>
        </is>
      </c>
      <c r="BM269" t="inlineStr">
        <is>
          <t>padėtis, kai vykdant veiklą ar gaminant produktą išmetamas nulinis grynasis anglies dioksido kiekis arba išmetamas kiekis kompensuojamas</t>
        </is>
      </c>
      <c r="BN269" s="2" t="inlineStr">
        <is>
          <t>oglekļneitralitāte</t>
        </is>
      </c>
      <c r="BO269" s="2" t="inlineStr">
        <is>
          <t>3</t>
        </is>
      </c>
      <c r="BP269" s="2" t="inlineStr">
        <is>
          <t/>
        </is>
      </c>
      <c r="BQ269" t="inlineStr">
        <is>
          <t>situācija, kad pēc nenovēršamo emisiju izlīdzināšanas ar produktu vai darbību saistītās neto oglekļa emisijas ir vienādas ar nulli</t>
        </is>
      </c>
      <c r="BR269" s="2" t="inlineStr">
        <is>
          <t>newtralità karbonika</t>
        </is>
      </c>
      <c r="BS269" s="2" t="inlineStr">
        <is>
          <t>3</t>
        </is>
      </c>
      <c r="BT269" s="2" t="inlineStr">
        <is>
          <t/>
        </is>
      </c>
      <c r="BU269" t="inlineStr">
        <is>
          <t>il-kisba ta' emissjonijiet ta' karbonju żero netti bl-ibbilanċjar ta' ammont imkejjel ta' karbonju rilaxxat b'ammont ekwivalenti iissekwestrat jew li ssir tpattija għalih, jew billi jinxtraw krediti tal-karbonju biżżejjed biex ipattu għad-differenza</t>
        </is>
      </c>
      <c r="BV269" s="2" t="inlineStr">
        <is>
          <t>CO&lt;sub&gt;2&lt;/sub&gt;-neutraliteit|
koolstofneutraliteit</t>
        </is>
      </c>
      <c r="BW269" s="2" t="inlineStr">
        <is>
          <t>3|
3</t>
        </is>
      </c>
      <c r="BX269" s="2" t="inlineStr">
        <is>
          <t xml:space="preserve">|
</t>
        </is>
      </c>
      <c r="BY269" t="inlineStr">
        <is>
          <t>het niet bijdragen tot CO&lt;sub&gt;2&lt;/sub&gt;-emissies door hetzij een nuluitstoot of een compensatie van de CO&lt;sub&gt;2&lt;/sub&gt;-emissie</t>
        </is>
      </c>
      <c r="BZ269" s="2" t="inlineStr">
        <is>
          <t>zerowa emisja dwutlenku węgla netto|
neutralność pod względem emisji CO&lt;sub&gt;2&lt;/sub&gt;|
neutralność pod względem emisji dwutlenku węgla|
neutralność węglowa</t>
        </is>
      </c>
      <c r="CA269" s="2" t="inlineStr">
        <is>
          <t>2|
3|
3|
3</t>
        </is>
      </c>
      <c r="CB269" s="2" t="inlineStr">
        <is>
          <t>|
|
preferred|
admitted</t>
        </is>
      </c>
      <c r="CC269" t="inlineStr">
        <is>
          <t>osiągnięcie stanu, gdy z atmosfery została wyeliminowana ilość dwutlenku węgla równoważna do wyemitowanej</t>
        </is>
      </c>
      <c r="CD269" s="2" t="inlineStr">
        <is>
          <t>neutralidade carbónica|
zero emissões líquidas de dióxido de carbono</t>
        </is>
      </c>
      <c r="CE269" s="2" t="inlineStr">
        <is>
          <t>3|
2</t>
        </is>
      </c>
      <c r="CF269" s="2" t="inlineStr">
        <is>
          <t xml:space="preserve">|
</t>
        </is>
      </c>
      <c r="CG269" t="inlineStr">
        <is>
          <t>Situação de equilíbrio em que as emissões líquidas de dióxido de carbono são contrabalançadas por ações de compensação (p.ex. sequestro, RCE).</t>
        </is>
      </c>
      <c r="CH269" s="2" t="inlineStr">
        <is>
          <t>neutralitate a emisiilor de dioxid de carbon|
neutralitate a carbonului</t>
        </is>
      </c>
      <c r="CI269" s="2" t="inlineStr">
        <is>
          <t>3|
2</t>
        </is>
      </c>
      <c r="CJ269" s="2" t="inlineStr">
        <is>
          <t xml:space="preserve">|
</t>
        </is>
      </c>
      <c r="CK269" t="inlineStr">
        <is>
          <t>situație caracterizată printr-un nivel zero al emisiilor nete de gaze cu efect de seră, la care se ajunge fie prin reducerea emisiilor, fie prin compensarea acestora prin diferite măsuri</t>
        </is>
      </c>
      <c r="CL269" s="2" t="inlineStr">
        <is>
          <t>nulová bilancia emisií uhlíka|
nulové čisté emisie CO&lt;sub&gt;2&lt;/sub&gt;|
uhlíková neutralita</t>
        </is>
      </c>
      <c r="CM269" s="2" t="inlineStr">
        <is>
          <t>3|
3|
3</t>
        </is>
      </c>
      <c r="CN269" s="2" t="inlineStr">
        <is>
          <t xml:space="preserve">|
admitted|
</t>
        </is>
      </c>
      <c r="CO269" t="inlineStr">
        <is>
          <t>stav, keď po vykonaní kompenzácie emisií, ktorým nebolo možné zabrániť, sa čisté množstvo uhlíkových emisií súvisiacich s výrobkom alebo činnosťou rovná nule</t>
        </is>
      </c>
      <c r="CP269" s="2" t="inlineStr">
        <is>
          <t>ogljična nevtralnost|
neto ničelni ogljični odtis|
neto ničelne emisije CO&lt;sub&gt;2&lt;/sub&gt;</t>
        </is>
      </c>
      <c r="CQ269" s="2" t="inlineStr">
        <is>
          <t>3|
3|
3</t>
        </is>
      </c>
      <c r="CR269" s="2" t="inlineStr">
        <is>
          <t xml:space="preserve">|
|
</t>
        </is>
      </c>
      <c r="CS269" t="inlineStr">
        <is>
          <t>stanje, kadar so neto emisije ogljika, povezane z izdelkom ali dejavnostjo, po izravnavi emisij, ki se jim ni bilo mogoče izogniti, enake nič</t>
        </is>
      </c>
      <c r="CT269" s="2" t="inlineStr">
        <is>
          <t>koldioxidneutralitet</t>
        </is>
      </c>
      <c r="CU269" s="2" t="inlineStr">
        <is>
          <t>3</t>
        </is>
      </c>
      <c r="CV269" s="2" t="inlineStr">
        <is>
          <t/>
        </is>
      </c>
      <c r="CW269" t="inlineStr">
        <is>
          <t>tillstånd där det finns balans mellan utsläppen av koldioxid och absorbering av koldioxid från atmosfären till koldioxidsänkor</t>
        </is>
      </c>
    </row>
    <row r="270">
      <c r="A270" s="1" t="str">
        <f>HYPERLINK("https://iate.europa.eu/entry/result/1119203/all", "1119203")</f>
        <v>1119203</v>
      </c>
      <c r="B270" t="inlineStr">
        <is>
          <t>ECONOMICS;TRADE</t>
        </is>
      </c>
      <c r="C270" t="inlineStr">
        <is>
          <t>ECONOMICS|economic structure|economic system;TRADE|trade policy|trade policy</t>
        </is>
      </c>
      <c r="D270" t="inlineStr">
        <is>
          <t>yes</t>
        </is>
      </c>
      <c r="E270" t="inlineStr">
        <is>
          <t/>
        </is>
      </c>
      <c r="F270" s="2" t="inlineStr">
        <is>
          <t>пазарен провал|
неефективност на пазара|
пазарен дефект</t>
        </is>
      </c>
      <c r="G270" s="2" t="inlineStr">
        <is>
          <t>3|
3|
3</t>
        </is>
      </c>
      <c r="H270" s="2" t="inlineStr">
        <is>
          <t xml:space="preserve">|
|
</t>
        </is>
      </c>
      <c r="I270" t="inlineStr">
        <is>
          <t/>
        </is>
      </c>
      <c r="J270" s="2" t="inlineStr">
        <is>
          <t>selhání trhu</t>
        </is>
      </c>
      <c r="K270" s="2" t="inlineStr">
        <is>
          <t>3</t>
        </is>
      </c>
      <c r="L270" s="2" t="inlineStr">
        <is>
          <t/>
        </is>
      </c>
      <c r="M270" t="inlineStr">
        <is>
          <t>situace, kdy trh není schopen svými mechanismy optimálně regulovat a zajistit produkci optimálního množství požadovaných statků v požadované kvalitě</t>
        </is>
      </c>
      <c r="N270" s="2" t="inlineStr">
        <is>
          <t>markedsfejl|
markedssvigt</t>
        </is>
      </c>
      <c r="O270" s="2" t="inlineStr">
        <is>
          <t>4|
3</t>
        </is>
      </c>
      <c r="P270" s="2" t="inlineStr">
        <is>
          <t xml:space="preserve">|
</t>
        </is>
      </c>
      <c r="Q270" t="inlineStr">
        <is>
          <t>utilsigtede konsekvenser ved handlen på et marked. Markedsfejl er problemer som ikke kan løses af markedet alene, men som kræver politisk indgriben. Eksempelvis er der en kortsigtet gevinst ved økonomisk vækst, men en langsigtet markedsfejl kan ses ved miljø- og klimaproblemer.</t>
        </is>
      </c>
      <c r="R270" s="2" t="inlineStr">
        <is>
          <t>Marktversagen</t>
        </is>
      </c>
      <c r="S270" s="2" t="inlineStr">
        <is>
          <t>3</t>
        </is>
      </c>
      <c r="T270" s="2" t="inlineStr">
        <is>
          <t/>
        </is>
      </c>
      <c r="U270" t="inlineStr">
        <is>
          <t>liegt vor, wenn der Marktmechanismus aus Angebot und Nachfrage nicht zu den volkswirtschaftlich wünschenswerten Ergebnissen führt und die Produktionsfaktoren nicht so verwendet werden, dass sie den größtmöglichen Ertrag für die Gesamtwirtschaft bringen</t>
        </is>
      </c>
      <c r="V270" s="2" t="inlineStr">
        <is>
          <t>αποτυχία της αγοράς|
ανεπάρκεια της αγοράς|
δυσλειτουργία της αγοράς</t>
        </is>
      </c>
      <c r="W270" s="2" t="inlineStr">
        <is>
          <t>4|
4|
4</t>
        </is>
      </c>
      <c r="X270" s="2" t="inlineStr">
        <is>
          <t xml:space="preserve">|
|
</t>
        </is>
      </c>
      <c r="Y270" t="inlineStr">
        <is>
          <t/>
        </is>
      </c>
      <c r="Z270" s="2" t="inlineStr">
        <is>
          <t>market gap|
market failure</t>
        </is>
      </c>
      <c r="AA270" s="2" t="inlineStr">
        <is>
          <t>1|
3</t>
        </is>
      </c>
      <c r="AB270" s="2" t="inlineStr">
        <is>
          <t xml:space="preserve">|
</t>
        </is>
      </c>
      <c r="AC270" t="inlineStr">
        <is>
          <t>situation in which a market does not operate efficiently</t>
        </is>
      </c>
      <c r="AD270" s="2" t="inlineStr">
        <is>
          <t>falla del mercado|
disfunción del mercado|
fallo de mercado|
deficiencia del mercado</t>
        </is>
      </c>
      <c r="AE270" s="2" t="inlineStr">
        <is>
          <t>3|
3|
3|
3</t>
        </is>
      </c>
      <c r="AF270" s="2" t="inlineStr">
        <is>
          <t xml:space="preserve">|
|
preferred|
</t>
        </is>
      </c>
      <c r="AG270" t="inlineStr">
        <is>
          <t>Circunstancia en la que un mercado no es capaz de asignar los recursos de forma eficiente.</t>
        </is>
      </c>
      <c r="AH270" s="2" t="inlineStr">
        <is>
          <t>turutõrge</t>
        </is>
      </c>
      <c r="AI270" s="2" t="inlineStr">
        <is>
          <t>3</t>
        </is>
      </c>
      <c r="AJ270" s="2" t="inlineStr">
        <is>
          <t/>
        </is>
      </c>
      <c r="AK270" t="inlineStr">
        <is>
          <t>turu küündimatuse ehk puudulikkuse üksikavaldus; väljendub selles, et eraturul ei pakuta ajuti mitte kõiki kaupu ja teenuseid, mida ühiskond vajab, ja infotõrgetes, millel on, juhul kui need kestavad pikemat aega (infovaegus), mitmesuguseid majanduse arengut pärssivaid järelmeid (inflatsioon, tööpuuduse kasv).</t>
        </is>
      </c>
      <c r="AL270" s="2" t="inlineStr">
        <is>
          <t>markkinoiden puutteellinen toiminta|
markkinoiden toimintapuute|
markkinoiden toimimattomuus</t>
        </is>
      </c>
      <c r="AM270" s="2" t="inlineStr">
        <is>
          <t>3|
3|
3</t>
        </is>
      </c>
      <c r="AN270" s="2" t="inlineStr">
        <is>
          <t xml:space="preserve">|
|
</t>
        </is>
      </c>
      <c r="AO270" t="inlineStr">
        <is>
          <t/>
        </is>
      </c>
      <c r="AP270" s="2" t="inlineStr">
        <is>
          <t>dysfonctionnement du marché|
mauvais fonctionnement du marché|
défaillance du marché|
carence du marché</t>
        </is>
      </c>
      <c r="AQ270" s="2" t="inlineStr">
        <is>
          <t>3|
3|
3|
3</t>
        </is>
      </c>
      <c r="AR270" s="2" t="inlineStr">
        <is>
          <t xml:space="preserve">|
|
|
</t>
        </is>
      </c>
      <c r="AS270" t="inlineStr">
        <is>
          <t>situation dans laquelle l'efficience économique fait défaut en raison d'imperfections des mécanismes du marché</t>
        </is>
      </c>
      <c r="AT270" s="2" t="inlineStr">
        <is>
          <t>teip mhargaidh|
cliseadh margaidh</t>
        </is>
      </c>
      <c r="AU270" s="2" t="inlineStr">
        <is>
          <t>3|
3</t>
        </is>
      </c>
      <c r="AV270" s="2" t="inlineStr">
        <is>
          <t>|
preferred</t>
        </is>
      </c>
      <c r="AW270" t="inlineStr">
        <is>
          <t/>
        </is>
      </c>
      <c r="AX270" s="2" t="inlineStr">
        <is>
          <t>nefunkcioniranje tržišta</t>
        </is>
      </c>
      <c r="AY270" s="2" t="inlineStr">
        <is>
          <t>3</t>
        </is>
      </c>
      <c r="AZ270" s="2" t="inlineStr">
        <is>
          <t/>
        </is>
      </c>
      <c r="BA270" t="inlineStr">
        <is>
          <t>nesposobnost tržišta da funkcionira na učinkovit način</t>
        </is>
      </c>
      <c r="BB270" s="2" t="inlineStr">
        <is>
          <t>a piac nem megfelelő működése|
piaci hiányosság</t>
        </is>
      </c>
      <c r="BC270" s="2" t="inlineStr">
        <is>
          <t>4|
3</t>
        </is>
      </c>
      <c r="BD270" s="2" t="inlineStr">
        <is>
          <t xml:space="preserve">|
</t>
        </is>
      </c>
      <c r="BE270" t="inlineStr">
        <is>
          <t>olyan helyzet, amelyben a piac nem működik hatékonyan</t>
        </is>
      </c>
      <c r="BF270" s="2" t="inlineStr">
        <is>
          <t>fallimento del mercato</t>
        </is>
      </c>
      <c r="BG270" s="2" t="inlineStr">
        <is>
          <t>3</t>
        </is>
      </c>
      <c r="BH270" s="2" t="inlineStr">
        <is>
          <t/>
        </is>
      </c>
      <c r="BI270" t="inlineStr">
        <is>
          <t>situazione in cui un mercato non è più in grado di operare in maniera efficiente</t>
        </is>
      </c>
      <c r="BJ270" s="2" t="inlineStr">
        <is>
          <t>rinkos nepakankamumas</t>
        </is>
      </c>
      <c r="BK270" s="2" t="inlineStr">
        <is>
          <t>4</t>
        </is>
      </c>
      <c r="BL270" s="2" t="inlineStr">
        <is>
          <t/>
        </is>
      </c>
      <c r="BM270" t="inlineStr">
        <is>
          <t>situacija, kurioje ekonominis produktyvumas nepasiekiamas dėl rinkos mechanizmo netobulumo</t>
        </is>
      </c>
      <c r="BN270" s="2" t="inlineStr">
        <is>
          <t>tirgus nepilnība</t>
        </is>
      </c>
      <c r="BO270" s="2" t="inlineStr">
        <is>
          <t>2</t>
        </is>
      </c>
      <c r="BP270" s="2" t="inlineStr">
        <is>
          <t/>
        </is>
      </c>
      <c r="BQ270" t="inlineStr">
        <is>
          <t>situācija, kad tirgus nefunkcionē pilnvērtīgi un efektīvi un nav spējīgs nodrošināt sabiedrības interešu īstenošanu attiecīgajā jomā</t>
        </is>
      </c>
      <c r="BR270" s="2" t="inlineStr">
        <is>
          <t>falliment tas-suq</t>
        </is>
      </c>
      <c r="BS270" s="2" t="inlineStr">
        <is>
          <t>3</t>
        </is>
      </c>
      <c r="BT270" s="2" t="inlineStr">
        <is>
          <t/>
        </is>
      </c>
      <c r="BU270" t="inlineStr">
        <is>
          <t>sitwazzjoni li fiha suq ma joperax b'mod effiċjenti</t>
        </is>
      </c>
      <c r="BV270" s="2" t="inlineStr">
        <is>
          <t>tekortschieten van de markt|
marktfalen|
onvolkomenheid in de marktwerking</t>
        </is>
      </c>
      <c r="BW270" s="2" t="inlineStr">
        <is>
          <t>3|
3|
3</t>
        </is>
      </c>
      <c r="BX270" s="2" t="inlineStr">
        <is>
          <t xml:space="preserve">|
|
</t>
        </is>
      </c>
      <c r="BY270" t="inlineStr">
        <is>
          <t>het tekortschieten van de werking tussen vraag en aanbod</t>
        </is>
      </c>
      <c r="BZ270" s="2" t="inlineStr">
        <is>
          <t>niedoskonałość rynku|
niewydolność rynku</t>
        </is>
      </c>
      <c r="CA270" s="2" t="inlineStr">
        <is>
          <t>3|
2</t>
        </is>
      </c>
      <c r="CB270" s="2" t="inlineStr">
        <is>
          <t>|
admitted</t>
        </is>
      </c>
      <c r="CC270" t="inlineStr">
        <is>
          <t>sytuacja, w której rynek nie realizuje w sposób racjonalny swoich podstawowych funkcji - motywacyjnej i alokacyjnej</t>
        </is>
      </c>
      <c r="CD270" s="2" t="inlineStr">
        <is>
          <t>falha do mercado|
deficiência do mercado</t>
        </is>
      </c>
      <c r="CE270" s="2" t="inlineStr">
        <is>
          <t>3|
3</t>
        </is>
      </c>
      <c r="CF270" s="2" t="inlineStr">
        <is>
          <t xml:space="preserve">|
</t>
        </is>
      </c>
      <c r="CG270" t="inlineStr">
        <is>
          <t>A falha dos mecanismos de mercado, quando deixados ao seu próprio funcionamento (não regulados), em conseguir um resultado eficiente ou socialmente desejável, devido a imperfeições do mercado, ausência de alguns mercados, informação incompleta, custos de transacção elevados, externalidades negativas, etc.</t>
        </is>
      </c>
      <c r="CH270" s="2" t="inlineStr">
        <is>
          <t>disfuncționalitate a pieței|
eșec al pieței</t>
        </is>
      </c>
      <c r="CI270" s="2" t="inlineStr">
        <is>
          <t>3|
3</t>
        </is>
      </c>
      <c r="CJ270" s="2" t="inlineStr">
        <is>
          <t xml:space="preserve">|
</t>
        </is>
      </c>
      <c r="CK270" t="inlineStr">
        <is>
          <t/>
        </is>
      </c>
      <c r="CL270" s="2" t="inlineStr">
        <is>
          <t>zlyhanie trhu</t>
        </is>
      </c>
      <c r="CM270" s="2" t="inlineStr">
        <is>
          <t>3</t>
        </is>
      </c>
      <c r="CN270" s="2" t="inlineStr">
        <is>
          <t/>
        </is>
      </c>
      <c r="CO270" t="inlineStr">
        <is>
          <t>nedokonalosť cenového systému, ktorá znemožňuje efektívnu alokáciu zdrojov</t>
        </is>
      </c>
      <c r="CP270" s="2" t="inlineStr">
        <is>
          <t>nedelovanje trga</t>
        </is>
      </c>
      <c r="CQ270" s="2" t="inlineStr">
        <is>
          <t>3</t>
        </is>
      </c>
      <c r="CR270" s="2" t="inlineStr">
        <is>
          <t/>
        </is>
      </c>
      <c r="CS270" t="inlineStr">
        <is>
          <t/>
        </is>
      </c>
      <c r="CT270" s="2" t="inlineStr">
        <is>
          <t>marknadsmisslyckande</t>
        </is>
      </c>
      <c r="CU270" s="2" t="inlineStr">
        <is>
          <t>3</t>
        </is>
      </c>
      <c r="CV270" s="2" t="inlineStr">
        <is>
          <t/>
        </is>
      </c>
      <c r="CW270" t="inlineStr">
        <is>
          <t>marknadssituation med ineffektiv resursfördelning på grund av att fullkomlig konkurrens inte råder eller att det inte finns tillräckligt många marknader</t>
        </is>
      </c>
    </row>
    <row r="271">
      <c r="A271" s="1" t="str">
        <f>HYPERLINK("https://iate.europa.eu/entry/result/3582003/all", "3582003")</f>
        <v>3582003</v>
      </c>
      <c r="B271" t="inlineStr">
        <is>
          <t>ENVIRONMENT;EUROPEAN UNION</t>
        </is>
      </c>
      <c r="C271" t="inlineStr">
        <is>
          <t>ENVIRONMENT|environmental policy|climate change policy;EUROPEAN UNION|EU institutions and European civil service|EU institution|European Commission</t>
        </is>
      </c>
      <c r="D271" t="inlineStr">
        <is>
          <t>yes</t>
        </is>
      </c>
      <c r="E271" t="inlineStr">
        <is>
          <t/>
        </is>
      </c>
      <c r="F271" s="2" t="inlineStr">
        <is>
          <t>Европейски зелен пакт</t>
        </is>
      </c>
      <c r="G271" s="2" t="inlineStr">
        <is>
          <t>3</t>
        </is>
      </c>
      <c r="H271" s="2" t="inlineStr">
        <is>
          <t/>
        </is>
      </c>
      <c r="I271" t="inlineStr">
        <is>
          <t/>
        </is>
      </c>
      <c r="J271" s="2" t="inlineStr">
        <is>
          <t>Zelená dohoda pro Evropu</t>
        </is>
      </c>
      <c r="K271" s="2" t="inlineStr">
        <is>
          <t>3</t>
        </is>
      </c>
      <c r="L271" s="2" t="inlineStr">
        <is>
          <t/>
        </is>
      </c>
      <c r="M271" t="inlineStr">
        <is>
          <t>jedna ze šesti průřezových oblastí stanovených v politických směrech pro příští Evropskou komisi (2019–2024)</t>
        </is>
      </c>
      <c r="N271" s="2" t="inlineStr">
        <is>
          <t>europæisk grøn pagt</t>
        </is>
      </c>
      <c r="O271" s="2" t="inlineStr">
        <is>
          <t>3</t>
        </is>
      </c>
      <c r="P271" s="2" t="inlineStr">
        <is>
          <t/>
        </is>
      </c>
      <c r="Q271" t="inlineStr">
        <is>
          <t>en af seks overordnede ambitioner for Europa i de næste fem år og videre frem indeholdt i de politiske retningslinjer for den næste Europa-Kommission 2019-2024</t>
        </is>
      </c>
      <c r="R271" s="2" t="inlineStr">
        <is>
          <t>Ein europäischer Grüner Deal</t>
        </is>
      </c>
      <c r="S271" s="2" t="inlineStr">
        <is>
          <t>3</t>
        </is>
      </c>
      <c r="T271" s="2" t="inlineStr">
        <is>
          <t/>
        </is>
      </c>
      <c r="U271" t="inlineStr">
        <is>
          <t>Maßnahmen der Kommission von der Leyen, mit denen das Ziel erreicht werden soll, Europa zum ersten klimaneutralen Kontinent zu machen</t>
        </is>
      </c>
      <c r="V271" s="2" t="inlineStr">
        <is>
          <t>Ευρωπαϊκή Πράσινη Συμφωνία</t>
        </is>
      </c>
      <c r="W271" s="2" t="inlineStr">
        <is>
          <t>3</t>
        </is>
      </c>
      <c r="X271" s="2" t="inlineStr">
        <is>
          <t/>
        </is>
      </c>
      <c r="Y271" t="inlineStr">
        <is>
          <t>μία από τις έξι&lt;a href="https://iate.europa.eu/entry/result/3582440/el" target="_blank"&gt; πρωταρχικές φιλοδοξίες&lt;/a&gt; για την Ευρώπη κατά την επόμενη πενταετία η οποία αφορά τον στόχο να καταστεί η Ευρώπη η πρώτη κλιματικά ουδέτερη ήπειρος στον κόσμο και παρουσιάζεται στο έγγραφο " 
&lt;i&gt;Μια Ένωση που επιδιώκει περισσότερα-&lt;/i&gt; 
&lt;i&gt;Το πρόγραμμά μου για την Ευρώπη&lt;/i&gt;"</t>
        </is>
      </c>
      <c r="Z271" s="2" t="inlineStr">
        <is>
          <t>Green Deal|
European Green Deal|
EGD</t>
        </is>
      </c>
      <c r="AA271" s="2" t="inlineStr">
        <is>
          <t>1|
3|
3</t>
        </is>
      </c>
      <c r="AB271" s="2" t="inlineStr">
        <is>
          <t xml:space="preserve">|
|
</t>
        </is>
      </c>
      <c r="AC271" t="inlineStr">
        <is>
          <t>one of six &lt;a href="https://iate.europa.eu/entry/result/3582440/en" target="_blank"&gt;headline ambitions&lt;/a&gt; for Europe over the next five years in the political agenda 
&lt;i&gt;‘A Union that strives for more — My agenda for Europe’. Political guidelines for the next Commission (2019-2024) &lt;/i&gt;aimed at making Europe the first climate-neutral continent</t>
        </is>
      </c>
      <c r="AD271" s="2" t="inlineStr">
        <is>
          <t>Pacto Verde Europeo</t>
        </is>
      </c>
      <c r="AE271" s="2" t="inlineStr">
        <is>
          <t>3</t>
        </is>
      </c>
      <c r="AF271" s="2" t="inlineStr">
        <is>
          <t/>
        </is>
      </c>
      <c r="AG271" t="inlineStr">
        <is>
          <t>Una de las seis grandes ambiciones para Europa propuestas por la Comisión Europea para el período 2019-2024, con el fin de que Europa aspire a ser el primer continente climáticamente neutro.</t>
        </is>
      </c>
      <c r="AH271" s="2" t="inlineStr">
        <is>
          <t>Euroopa rohelepe|
Euroopa roheline kokkulepe</t>
        </is>
      </c>
      <c r="AI271" s="2" t="inlineStr">
        <is>
          <t>3|
3</t>
        </is>
      </c>
      <c r="AJ271" s="2" t="inlineStr">
        <is>
          <t xml:space="preserve">|
</t>
        </is>
      </c>
      <c r="AK271" t="inlineStr">
        <is>
          <t/>
        </is>
      </c>
      <c r="AL271" s="2" t="inlineStr">
        <is>
          <t>Euroopan vihreän kehityksen ohjelma</t>
        </is>
      </c>
      <c r="AM271" s="2" t="inlineStr">
        <is>
          <t>3</t>
        </is>
      </c>
      <c r="AN271" s="2" t="inlineStr">
        <is>
          <t/>
        </is>
      </c>
      <c r="AO271" t="inlineStr">
        <is>
          <t>ilmasto- ja ympäristöasioihin keskittyvä ohjelma, joka on määrä esittää Ursula von der Leyenin komission toimikauden ensimmäisten sadan päivän aikana</t>
        </is>
      </c>
      <c r="AP271" s="2" t="inlineStr">
        <is>
          <t>pacte vert pour l'Europe</t>
        </is>
      </c>
      <c r="AQ271" s="2" t="inlineStr">
        <is>
          <t>3</t>
        </is>
      </c>
      <c r="AR271" s="2" t="inlineStr">
        <is>
          <t>preferred</t>
        </is>
      </c>
      <c r="AS271" t="inlineStr">
        <is>
          <t/>
        </is>
      </c>
      <c r="AT271" s="2" t="inlineStr">
        <is>
          <t>Comhaontú Glas don Eoraip|
an Comhaontú Glas don Eoraip</t>
        </is>
      </c>
      <c r="AU271" s="2" t="inlineStr">
        <is>
          <t>3|
3</t>
        </is>
      </c>
      <c r="AV271" s="2" t="inlineStr">
        <is>
          <t xml:space="preserve">|
</t>
        </is>
      </c>
      <c r="AW271" t="inlineStr">
        <is>
          <t/>
        </is>
      </c>
      <c r="AX271" s="2" t="inlineStr">
        <is>
          <t>europski zeleni plan</t>
        </is>
      </c>
      <c r="AY271" s="2" t="inlineStr">
        <is>
          <t>3</t>
        </is>
      </c>
      <c r="AZ271" s="2" t="inlineStr">
        <is>
          <t/>
        </is>
      </c>
      <c r="BA271" t="inlineStr">
        <is>
          <t>jedan od šest glavnih ciljeva za Europa u
razdoblju od 2019. do 2024. predstavljenih u sklopu političkih smjernica nove
Komisije</t>
        </is>
      </c>
      <c r="BB271" s="2" t="inlineStr">
        <is>
          <t>európai zöld megállapodás</t>
        </is>
      </c>
      <c r="BC271" s="2" t="inlineStr">
        <is>
          <t>3</t>
        </is>
      </c>
      <c r="BD271" s="2" t="inlineStr">
        <is>
          <t/>
        </is>
      </c>
      <c r="BE271" t="inlineStr">
        <is>
          <t/>
        </is>
      </c>
      <c r="BF271" s="2" t="inlineStr">
        <is>
          <t>Green Deal europeo</t>
        </is>
      </c>
      <c r="BG271" s="2" t="inlineStr">
        <is>
          <t>3</t>
        </is>
      </c>
      <c r="BH271" s="2" t="inlineStr">
        <is>
          <t/>
        </is>
      </c>
      <c r="BI271" t="inlineStr">
        <is>
          <t>&lt;div&gt;nuova strategia di crescita mirata a trasformare l'UE in una società giusta e prospera, dotata di un'economia moderna, efficiente sotto il profilo delle risorse e competitiva che nel 2050 non genererà emissioni nette di gas a effetto serra e in cui la crescita economica sarà dissociata dall'uso delle risorse&lt;br&gt;&lt;/div&gt;</t>
        </is>
      </c>
      <c r="BJ271" s="2" t="inlineStr">
        <is>
          <t>Europos žaliasis kursas</t>
        </is>
      </c>
      <c r="BK271" s="2" t="inlineStr">
        <is>
          <t>3</t>
        </is>
      </c>
      <c r="BL271" s="2" t="inlineStr">
        <is>
          <t/>
        </is>
      </c>
      <c r="BM271" t="inlineStr">
        <is>
          <t/>
        </is>
      </c>
      <c r="BN271" s="2" t="inlineStr">
        <is>
          <t>Eiropas zaļais kurss</t>
        </is>
      </c>
      <c r="BO271" s="2" t="inlineStr">
        <is>
          <t>3</t>
        </is>
      </c>
      <c r="BP271" s="2" t="inlineStr">
        <is>
          <t/>
        </is>
      </c>
      <c r="BQ271" t="inlineStr">
        <is>
          <t/>
        </is>
      </c>
      <c r="BR271" s="2" t="inlineStr">
        <is>
          <t>Patt Ekoloġiku Ewropew</t>
        </is>
      </c>
      <c r="BS271" s="2" t="inlineStr">
        <is>
          <t>3</t>
        </is>
      </c>
      <c r="BT271" s="2" t="inlineStr">
        <is>
          <t/>
        </is>
      </c>
      <c r="BU271" t="inlineStr">
        <is>
          <t/>
        </is>
      </c>
      <c r="BV271" s="2" t="inlineStr">
        <is>
          <t>Europese Green Deal</t>
        </is>
      </c>
      <c r="BW271" s="2" t="inlineStr">
        <is>
          <t>3</t>
        </is>
      </c>
      <c r="BX271" s="2" t="inlineStr">
        <is>
          <t/>
        </is>
      </c>
      <c r="BY271" t="inlineStr">
        <is>
          <t/>
        </is>
      </c>
      <c r="BZ271" s="2" t="inlineStr">
        <is>
          <t>Europejski Zielony Ład</t>
        </is>
      </c>
      <c r="CA271" s="2" t="inlineStr">
        <is>
          <t>3</t>
        </is>
      </c>
      <c r="CB271" s="2" t="inlineStr">
        <is>
          <t/>
        </is>
      </c>
      <c r="CC271" t="inlineStr">
        <is>
          <t/>
        </is>
      </c>
      <c r="CD271" s="2" t="inlineStr">
        <is>
          <t>Pacto Ecológico Europeu</t>
        </is>
      </c>
      <c r="CE271" s="2" t="inlineStr">
        <is>
          <t>3</t>
        </is>
      </c>
      <c r="CF271" s="2" t="inlineStr">
        <is>
          <t/>
        </is>
      </c>
      <c r="CG271" t="inlineStr">
        <is>
          <t>Uma das seis grandes ambições para a Europa, parte das orientações políticas para a Comissão Europeia 2019-2024 cujo objetivo é tornar a Europa o primeiro continente com impacto neutro no clima.</t>
        </is>
      </c>
      <c r="CH271" s="2" t="inlineStr">
        <is>
          <t>Pactul verde european</t>
        </is>
      </c>
      <c r="CI271" s="2" t="inlineStr">
        <is>
          <t>3</t>
        </is>
      </c>
      <c r="CJ271" s="2" t="inlineStr">
        <is>
          <t/>
        </is>
      </c>
      <c r="CK271" t="inlineStr">
        <is>
          <t/>
        </is>
      </c>
      <c r="CL271" s="2" t="inlineStr">
        <is>
          <t>Zelená dohoda|
Európska zelená dohoda</t>
        </is>
      </c>
      <c r="CM271" s="2" t="inlineStr">
        <is>
          <t>3|
3</t>
        </is>
      </c>
      <c r="CN271" s="2" t="inlineStr">
        <is>
          <t xml:space="preserve">|
</t>
        </is>
      </c>
      <c r="CO271" t="inlineStr">
        <is>
          <t/>
        </is>
      </c>
      <c r="CP271" s="2" t="inlineStr">
        <is>
          <t>evropski zeleni dogovor</t>
        </is>
      </c>
      <c r="CQ271" s="2" t="inlineStr">
        <is>
          <t>3</t>
        </is>
      </c>
      <c r="CR271" s="2" t="inlineStr">
        <is>
          <t/>
        </is>
      </c>
      <c r="CS271" t="inlineStr">
        <is>
          <t>ena od šestih glavnih ambicij za Evropo v obdobju 2019–2024 in tudi bolj dolgoročno, predstavljenih v političnih usmeritvah nove Komisije</t>
        </is>
      </c>
      <c r="CT271" s="2" t="inlineStr">
        <is>
          <t>den europeiska gröna given</t>
        </is>
      </c>
      <c r="CU271" s="2" t="inlineStr">
        <is>
          <t>3</t>
        </is>
      </c>
      <c r="CV271" s="2" t="inlineStr">
        <is>
          <t/>
        </is>
      </c>
      <c r="CW271" t="inlineStr">
        <is>
          <t>en av de sex övergripande ambitionerna för Europa under de kommande fem åren enligt de politiska riktlinjerna för nästa Europeiska kommission, 2019-2024</t>
        </is>
      </c>
    </row>
    <row r="272">
      <c r="A272" s="1" t="str">
        <f>HYPERLINK("https://iate.europa.eu/entry/result/870388/all", "870388")</f>
        <v>870388</v>
      </c>
      <c r="B272" t="inlineStr">
        <is>
          <t>EDUCATION AND COMMUNICATIONS;AGRICULTURE, FORESTRY AND FISHERIES;PRODUCTION, TECHNOLOGY AND RESEARCH</t>
        </is>
      </c>
      <c r="C272" t="inlineStr">
        <is>
          <t>EDUCATION AND COMMUNICATIONS|communications|communications systems;EDUCATION AND COMMUNICATIONS|information technology and data processing;AGRICULTURE, FORESTRY AND FISHERIES|agricultural activity|crop production;PRODUCTION, TECHNOLOGY AND RESEARCH|research and intellectual property|intellectual property</t>
        </is>
      </c>
      <c r="D272" t="inlineStr">
        <is>
          <t>no</t>
        </is>
      </c>
      <c r="E272" t="inlineStr">
        <is>
          <t/>
        </is>
      </c>
      <c r="F272" s="2" t="inlineStr">
        <is>
          <t>търговец</t>
        </is>
      </c>
      <c r="G272" s="2" t="inlineStr">
        <is>
          <t>2</t>
        </is>
      </c>
      <c r="H272" s="2" t="inlineStr">
        <is>
          <t/>
        </is>
      </c>
      <c r="I272" t="inlineStr">
        <is>
          <t/>
        </is>
      </c>
      <c r="J272" s="2" t="inlineStr">
        <is>
          <t>obchodník</t>
        </is>
      </c>
      <c r="K272" s="2" t="inlineStr">
        <is>
          <t>2</t>
        </is>
      </c>
      <c r="L272" s="2" t="inlineStr">
        <is>
          <t/>
        </is>
      </c>
      <c r="M272" t="inlineStr">
        <is>
          <t/>
        </is>
      </c>
      <c r="N272" s="2" t="inlineStr">
        <is>
          <t>handlende|
forhandler</t>
        </is>
      </c>
      <c r="O272" s="2" t="inlineStr">
        <is>
          <t>1|
1</t>
        </is>
      </c>
      <c r="P272" s="2" t="inlineStr">
        <is>
          <t xml:space="preserve">|
</t>
        </is>
      </c>
      <c r="Q272" t="inlineStr">
        <is>
          <t/>
        </is>
      </c>
      <c r="R272" s="2" t="inlineStr">
        <is>
          <t>Kaufmann|
Händler</t>
        </is>
      </c>
      <c r="S272" s="2" t="inlineStr">
        <is>
          <t>3|
3</t>
        </is>
      </c>
      <c r="T272" s="2" t="inlineStr">
        <is>
          <t xml:space="preserve">|
</t>
        </is>
      </c>
      <c r="U272" t="inlineStr">
        <is>
          <t/>
        </is>
      </c>
      <c r="V272" s="2" t="inlineStr">
        <is>
          <t>έμπορος</t>
        </is>
      </c>
      <c r="W272" s="2" t="inlineStr">
        <is>
          <t>2</t>
        </is>
      </c>
      <c r="X272" s="2" t="inlineStr">
        <is>
          <t/>
        </is>
      </c>
      <c r="Y272" t="inlineStr">
        <is>
          <t>επαγγελματίας, ή όργανο που εκπροσωπεί ομάδα επαγγελματιών, που είναι εξουσιοδοτημένος να λαμβάνει χρηματικά ποσά σε αντάλλαγμα για την παροχή αγαθών ή υπηρεσιών και έχει συνάψει σύμβαση με πιστωτικό ίδρυμα για την αποδοχή των χρηματικών αυτών ποσών (μέσων πληρωμής). Ο έμπορος δύναται να χρησιμοποιεί διακομιστή (διακομιστής του εμπόρου), ο οποίος παρέχει στον πελάτη τη δυνατότητα επιλογής ορισμένου μέσου πληρωμής και αποθηκεύει τη συναλλαγή ενόψει της τελικής αποπληρωμής</t>
        </is>
      </c>
      <c r="Z272" s="2" t="inlineStr">
        <is>
          <t>trader|
retailer|
tradesman|
merchant</t>
        </is>
      </c>
      <c r="AA272" s="2" t="inlineStr">
        <is>
          <t>3|
3|
1|
3</t>
        </is>
      </c>
      <c r="AB272" s="2" t="inlineStr">
        <is>
          <t xml:space="preserve">|
|
|
</t>
        </is>
      </c>
      <c r="AC272" t="inlineStr">
        <is>
          <t/>
        </is>
      </c>
      <c r="AD272" s="2" t="inlineStr">
        <is>
          <t>comerciante</t>
        </is>
      </c>
      <c r="AE272" s="2" t="inlineStr">
        <is>
          <t>3</t>
        </is>
      </c>
      <c r="AF272" s="2" t="inlineStr">
        <is>
          <t/>
        </is>
      </c>
      <c r="AG272" t="inlineStr">
        <is>
          <t/>
        </is>
      </c>
      <c r="AH272" t="inlineStr">
        <is>
          <t/>
        </is>
      </c>
      <c r="AI272" t="inlineStr">
        <is>
          <t/>
        </is>
      </c>
      <c r="AJ272" t="inlineStr">
        <is>
          <t/>
        </is>
      </c>
      <c r="AK272" t="inlineStr">
        <is>
          <t/>
        </is>
      </c>
      <c r="AL272" t="inlineStr">
        <is>
          <t/>
        </is>
      </c>
      <c r="AM272" t="inlineStr">
        <is>
          <t/>
        </is>
      </c>
      <c r="AN272" t="inlineStr">
        <is>
          <t/>
        </is>
      </c>
      <c r="AO272" t="inlineStr">
        <is>
          <t/>
        </is>
      </c>
      <c r="AP272" s="2" t="inlineStr">
        <is>
          <t>négociant|
commerçant</t>
        </is>
      </c>
      <c r="AQ272" s="2" t="inlineStr">
        <is>
          <t>2|
2</t>
        </is>
      </c>
      <c r="AR272" s="2" t="inlineStr">
        <is>
          <t xml:space="preserve">|
</t>
        </is>
      </c>
      <c r="AS272" t="inlineStr">
        <is>
          <t/>
        </is>
      </c>
      <c r="AT272" t="inlineStr">
        <is>
          <t/>
        </is>
      </c>
      <c r="AU272" t="inlineStr">
        <is>
          <t/>
        </is>
      </c>
      <c r="AV272" t="inlineStr">
        <is>
          <t/>
        </is>
      </c>
      <c r="AW272" t="inlineStr">
        <is>
          <t/>
        </is>
      </c>
      <c r="AX272" s="2" t="inlineStr">
        <is>
          <t>trgovac</t>
        </is>
      </c>
      <c r="AY272" s="2" t="inlineStr">
        <is>
          <t>2</t>
        </is>
      </c>
      <c r="AZ272" s="2" t="inlineStr">
        <is>
          <t/>
        </is>
      </c>
      <c r="BA272" t="inlineStr">
        <is>
          <t/>
        </is>
      </c>
      <c r="BB272" t="inlineStr">
        <is>
          <t/>
        </is>
      </c>
      <c r="BC272" t="inlineStr">
        <is>
          <t/>
        </is>
      </c>
      <c r="BD272" t="inlineStr">
        <is>
          <t/>
        </is>
      </c>
      <c r="BE272" t="inlineStr">
        <is>
          <t/>
        </is>
      </c>
      <c r="BF272" s="2" t="inlineStr">
        <is>
          <t>merchant|
commerciante|
dettagliante|
rivenditore</t>
        </is>
      </c>
      <c r="BG272" s="2" t="inlineStr">
        <is>
          <t>2|
2|
2|
2</t>
        </is>
      </c>
      <c r="BH272" s="2" t="inlineStr">
        <is>
          <t xml:space="preserve">|
|
|
</t>
        </is>
      </c>
      <c r="BI272" t="inlineStr">
        <is>
          <t>"merchant": nel contesto del commercio elettronico indica il venditore "virtuale" che mette in vendita i propri prodotti/servizi sul web.</t>
        </is>
      </c>
      <c r="BJ272" t="inlineStr">
        <is>
          <t/>
        </is>
      </c>
      <c r="BK272" t="inlineStr">
        <is>
          <t/>
        </is>
      </c>
      <c r="BL272" t="inlineStr">
        <is>
          <t/>
        </is>
      </c>
      <c r="BM272" t="inlineStr">
        <is>
          <t/>
        </is>
      </c>
      <c r="BN272" t="inlineStr">
        <is>
          <t/>
        </is>
      </c>
      <c r="BO272" t="inlineStr">
        <is>
          <t/>
        </is>
      </c>
      <c r="BP272" t="inlineStr">
        <is>
          <t/>
        </is>
      </c>
      <c r="BQ272" t="inlineStr">
        <is>
          <t/>
        </is>
      </c>
      <c r="BR272" t="inlineStr">
        <is>
          <t/>
        </is>
      </c>
      <c r="BS272" t="inlineStr">
        <is>
          <t/>
        </is>
      </c>
      <c r="BT272" t="inlineStr">
        <is>
          <t/>
        </is>
      </c>
      <c r="BU272" t="inlineStr">
        <is>
          <t/>
        </is>
      </c>
      <c r="BV272" s="2" t="inlineStr">
        <is>
          <t>handelaar</t>
        </is>
      </c>
      <c r="BW272" s="2" t="inlineStr">
        <is>
          <t>2</t>
        </is>
      </c>
      <c r="BX272" s="2" t="inlineStr">
        <is>
          <t/>
        </is>
      </c>
      <c r="BY272" t="inlineStr">
        <is>
          <t/>
        </is>
      </c>
      <c r="BZ272" s="2" t="inlineStr">
        <is>
          <t>handlowiec</t>
        </is>
      </c>
      <c r="CA272" s="2" t="inlineStr">
        <is>
          <t>2</t>
        </is>
      </c>
      <c r="CB272" s="2" t="inlineStr">
        <is>
          <t/>
        </is>
      </c>
      <c r="CC272" t="inlineStr">
        <is>
          <t/>
        </is>
      </c>
      <c r="CD272" s="2" t="inlineStr">
        <is>
          <t>comerciante</t>
        </is>
      </c>
      <c r="CE272" s="2" t="inlineStr">
        <is>
          <t>2</t>
        </is>
      </c>
      <c r="CF272" s="2" t="inlineStr">
        <is>
          <t/>
        </is>
      </c>
      <c r="CG272" t="inlineStr">
        <is>
          <t/>
        </is>
      </c>
      <c r="CH272" s="2" t="inlineStr">
        <is>
          <t>comerciant</t>
        </is>
      </c>
      <c r="CI272" s="2" t="inlineStr">
        <is>
          <t>2</t>
        </is>
      </c>
      <c r="CJ272" s="2" t="inlineStr">
        <is>
          <t/>
        </is>
      </c>
      <c r="CK272" t="inlineStr">
        <is>
          <t/>
        </is>
      </c>
      <c r="CL272" s="2" t="inlineStr">
        <is>
          <t>obchodník</t>
        </is>
      </c>
      <c r="CM272" s="2" t="inlineStr">
        <is>
          <t>2</t>
        </is>
      </c>
      <c r="CN272" s="2" t="inlineStr">
        <is>
          <t/>
        </is>
      </c>
      <c r="CO272" t="inlineStr">
        <is>
          <t/>
        </is>
      </c>
      <c r="CP272" s="2" t="inlineStr">
        <is>
          <t>trgovec</t>
        </is>
      </c>
      <c r="CQ272" s="2" t="inlineStr">
        <is>
          <t>2</t>
        </is>
      </c>
      <c r="CR272" s="2" t="inlineStr">
        <is>
          <t/>
        </is>
      </c>
      <c r="CS272" t="inlineStr">
        <is>
          <t/>
        </is>
      </c>
      <c r="CT272" t="inlineStr">
        <is>
          <t/>
        </is>
      </c>
      <c r="CU272" t="inlineStr">
        <is>
          <t/>
        </is>
      </c>
      <c r="CV272" t="inlineStr">
        <is>
          <t/>
        </is>
      </c>
      <c r="CW272" t="inlineStr">
        <is>
          <t/>
        </is>
      </c>
    </row>
    <row r="273">
      <c r="A273" s="1" t="str">
        <f>HYPERLINK("https://iate.europa.eu/entry/result/3580910/all", "3580910")</f>
        <v>3580910</v>
      </c>
      <c r="B273" t="inlineStr">
        <is>
          <t>ENVIRONMENT</t>
        </is>
      </c>
      <c r="C273" t="inlineStr">
        <is>
          <t>ENVIRONMENT|environmental policy</t>
        </is>
      </c>
      <c r="D273" t="inlineStr">
        <is>
          <t>yes</t>
        </is>
      </c>
      <c r="E273" t="inlineStr">
        <is>
          <t/>
        </is>
      </c>
      <c r="F273" s="2" t="inlineStr">
        <is>
          <t>екологичен преход|
преход към зелена икономика</t>
        </is>
      </c>
      <c r="G273" s="2" t="inlineStr">
        <is>
          <t>3|
3</t>
        </is>
      </c>
      <c r="H273" s="2" t="inlineStr">
        <is>
          <t xml:space="preserve">|
</t>
        </is>
      </c>
      <c r="I273" t="inlineStr">
        <is>
          <t>стимулиране на промени в преобладаващия модел на икономическо развитие, които да доведат до генерираре на икономически печалби едновременно с осигуряването на устойчивост на околната среда и социално включване</t>
        </is>
      </c>
      <c r="J273" s="2" t="inlineStr">
        <is>
          <t>přechod na zelenou ekonomiku|
zelená transformace|
ekologická transformace</t>
        </is>
      </c>
      <c r="K273" s="2" t="inlineStr">
        <is>
          <t>3|
3|
3</t>
        </is>
      </c>
      <c r="L273" s="2" t="inlineStr">
        <is>
          <t xml:space="preserve">|
|
</t>
        </is>
      </c>
      <c r="M273" t="inlineStr">
        <is>
          <t>podpora odklonu od převládajícího modelu hospodářského vývoje směrem k hospodářství, v němž se generuje zisk a zároveň zabezpečuje udržitelnost životního prostředí a sociální začlenění</t>
        </is>
      </c>
      <c r="N273" s="2" t="inlineStr">
        <is>
          <t>overgang til grøn økonomi|
grøn omstilling|
omstilling til grøn økonomi</t>
        </is>
      </c>
      <c r="O273" s="2" t="inlineStr">
        <is>
          <t>3|
3|
3</t>
        </is>
      </c>
      <c r="P273" s="2" t="inlineStr">
        <is>
          <t xml:space="preserve">|
|
</t>
        </is>
      </c>
      <c r="Q273" t="inlineStr">
        <is>
          <t>det forhold, at en aktør, f.eks. en virksomhed, en kommune eller et samfund, ændrer sin tænkning og praksis væk fra linearitet og fossil energi hen imod cirkulær tænkning og vedvarende energi</t>
        </is>
      </c>
      <c r="R273" s="2" t="inlineStr">
        <is>
          <t>Übergang zu einer grünen Wirtschaft|
Umstellung auf eine grüne Wirtschaft</t>
        </is>
      </c>
      <c r="S273" s="2" t="inlineStr">
        <is>
          <t>3|
3</t>
        </is>
      </c>
      <c r="T273" s="2" t="inlineStr">
        <is>
          <t xml:space="preserve">|
</t>
        </is>
      </c>
      <c r="U273" t="inlineStr">
        <is>
          <t>Förderung von Änderungen der Ausrichtung der Wirtschaft hin zu einer Wirtschaft, in der Gewinne erzielt werden, aber zugleich Umweltschutz und Nachhaltigkeit und soziale Inklusion gewährleistet werden</t>
        </is>
      </c>
      <c r="V273" s="2" t="inlineStr">
        <is>
          <t>πράσινη μετάβαση|
μετάβαση στην πράσινη οικονομία</t>
        </is>
      </c>
      <c r="W273" s="2" t="inlineStr">
        <is>
          <t>3|
3</t>
        </is>
      </c>
      <c r="X273" s="2" t="inlineStr">
        <is>
          <t xml:space="preserve">|
</t>
        </is>
      </c>
      <c r="Y273" t="inlineStr">
        <is>
          <t/>
        </is>
      </c>
      <c r="Z273" s="2" t="inlineStr">
        <is>
          <t>transition to a green economy|
transition to the green economy|
green transition|
transition towards the green economy</t>
        </is>
      </c>
      <c r="AA273" s="2" t="inlineStr">
        <is>
          <t>1|
3|
3|
1</t>
        </is>
      </c>
      <c r="AB273" s="2" t="inlineStr">
        <is>
          <t xml:space="preserve">|
|
|
</t>
        </is>
      </c>
      <c r="AC273" t="inlineStr">
        <is>
          <t>process of fostering changes from the prevailing economic development paradigm to an economy which generates economic profits while ensuring environmental sustainability and social inclusion</t>
        </is>
      </c>
      <c r="AD273" s="2" t="inlineStr">
        <is>
          <t>transición ecológica|
transición verde|
transición hacia una economía verde</t>
        </is>
      </c>
      <c r="AE273" s="2" t="inlineStr">
        <is>
          <t>3|
3|
3</t>
        </is>
      </c>
      <c r="AF273" s="2" t="inlineStr">
        <is>
          <t xml:space="preserve">|
|
</t>
        </is>
      </c>
      <c r="AG273" t="inlineStr">
        <is>
          <t>Cambio
en el modelo de producción y consumo a uno más sostenible, esto
es, con menores emisiones de CO&lt;sub&gt;2&lt;/sub&gt;, una utilización racional de los recursos, una
economía circular, etc. para lograr una transición hacia una economía
climáticamente neutra, ecológica, competitiva e inclusiva.</t>
        </is>
      </c>
      <c r="AH273" s="2" t="inlineStr">
        <is>
          <t>rohepööre|
roheüleminek|
üleminek rohelisele majandusele|
üleminek keskkonnasäästlikule majandusele</t>
        </is>
      </c>
      <c r="AI273" s="2" t="inlineStr">
        <is>
          <t>3|
3|
2|
2</t>
        </is>
      </c>
      <c r="AJ273" s="2" t="inlineStr">
        <is>
          <t xml:space="preserve">|
|
|
</t>
        </is>
      </c>
      <c r="AK273" t="inlineStr">
        <is>
          <t>üleminek praeguselt majandusmudelilt sellisele majandusele, mis on küll kasumlik, kuid tagab samas keskkonnasäästlikkuse ja sotsiaalse kaasatuse</t>
        </is>
      </c>
      <c r="AL273" s="2" t="inlineStr">
        <is>
          <t>siirtyminen vihreään talouteen|
vihreä siirtymä</t>
        </is>
      </c>
      <c r="AM273" s="2" t="inlineStr">
        <is>
          <t>3|
3</t>
        </is>
      </c>
      <c r="AN273" s="2" t="inlineStr">
        <is>
          <t xml:space="preserve">|
</t>
        </is>
      </c>
      <c r="AO273" t="inlineStr">
        <is>
          <t>muutos nykyisestä taloussuuntauksesta talouteen, joka tuottaa voittoa mutta varmistaa samalla ympäristön kestävyyden ja sosiaalisen osallisuuden</t>
        </is>
      </c>
      <c r="AP273" s="2" t="inlineStr">
        <is>
          <t>transition vers une économie verte|
transition écologique|
transition vers l'économie verte</t>
        </is>
      </c>
      <c r="AQ273" s="2" t="inlineStr">
        <is>
          <t>3|
3|
3</t>
        </is>
      </c>
      <c r="AR273" s="2" t="inlineStr">
        <is>
          <t xml:space="preserve">|
|
</t>
        </is>
      </c>
      <c r="AS273" t="inlineStr">
        <is>
          <t>processus de transformation des normes de production, de consommation et d'investissement vers un mode de développement économique pauvre en carbone et compatible avec la préservation des ressources</t>
        </is>
      </c>
      <c r="AT273" s="2" t="inlineStr">
        <is>
          <t>an t-aistriú chuig an ngeilleagar glas|
aistriú glas</t>
        </is>
      </c>
      <c r="AU273" s="2" t="inlineStr">
        <is>
          <t>3|
3</t>
        </is>
      </c>
      <c r="AV273" s="2" t="inlineStr">
        <is>
          <t xml:space="preserve">|
</t>
        </is>
      </c>
      <c r="AW273" t="inlineStr">
        <is>
          <t/>
        </is>
      </c>
      <c r="AX273" s="2" t="inlineStr">
        <is>
          <t>zelena tranzicija|
prijelaz na zeleno gospodarstvo</t>
        </is>
      </c>
      <c r="AY273" s="2" t="inlineStr">
        <is>
          <t>3|
3</t>
        </is>
      </c>
      <c r="AZ273" s="2" t="inlineStr">
        <is>
          <t xml:space="preserve">|
</t>
        </is>
      </c>
      <c r="BA273" t="inlineStr">
        <is>
          <t/>
        </is>
      </c>
      <c r="BB273" s="2" t="inlineStr">
        <is>
          <t>zöld átállás|
zöld gazdaságra való átállás</t>
        </is>
      </c>
      <c r="BC273" s="2" t="inlineStr">
        <is>
          <t>3|
3</t>
        </is>
      </c>
      <c r="BD273" s="2" t="inlineStr">
        <is>
          <t xml:space="preserve">|
</t>
        </is>
      </c>
      <c r="BE273" t="inlineStr">
        <is>
          <t>a környezeti fenntarthatóság és a társadalmi befogadás biztosításával egyidejűleg változtatás azon a profitorientált gazdaság modelljén</t>
        </is>
      </c>
      <c r="BF273" s="2" t="inlineStr">
        <is>
          <t>transizione verde|
transizione verso l'economia verde</t>
        </is>
      </c>
      <c r="BG273" s="2" t="inlineStr">
        <is>
          <t>3|
3</t>
        </is>
      </c>
      <c r="BH273" s="2" t="inlineStr">
        <is>
          <t xml:space="preserve">|
</t>
        </is>
      </c>
      <c r="BI273" t="inlineStr">
        <is>
          <t>transizione verso un'economia verde, a basse emissioni di carbonio ed efficiente sotto il profilo della gestione delle risorse, ai fini del conseguimento di una crescita intelligente, sostenibile e inclusiva</t>
        </is>
      </c>
      <c r="BJ273" s="2" t="inlineStr">
        <is>
          <t>žalioji pertvarka|
perėjimas prie žaliosios ekonomikos</t>
        </is>
      </c>
      <c r="BK273" s="2" t="inlineStr">
        <is>
          <t>3|
3</t>
        </is>
      </c>
      <c r="BL273" s="2" t="inlineStr">
        <is>
          <t xml:space="preserve">|
</t>
        </is>
      </c>
      <c r="BM273" t="inlineStr">
        <is>
          <t/>
        </is>
      </c>
      <c r="BN273" s="2" t="inlineStr">
        <is>
          <t>zaļā pārkārtošanās|
pāreja uz zaļo ekonomiku</t>
        </is>
      </c>
      <c r="BO273" s="2" t="inlineStr">
        <is>
          <t>3|
3</t>
        </is>
      </c>
      <c r="BP273" s="2" t="inlineStr">
        <is>
          <t xml:space="preserve">preferred|
</t>
        </is>
      </c>
      <c r="BQ273" t="inlineStr">
        <is>
          <t>pārorientēšanās no pašreizējā ekonomikas modeļa uz ekonomiku, kura rada ekonomisku peļņu, vienlaikus nodrošinot vides ilgtspējību un sociālo integrāciju</t>
        </is>
      </c>
      <c r="BR273" s="2" t="inlineStr">
        <is>
          <t>tranżizzjoni lejn ekonomija ekoloġika|
tranżizzjoni ekoloġika</t>
        </is>
      </c>
      <c r="BS273" s="2" t="inlineStr">
        <is>
          <t>3|
3</t>
        </is>
      </c>
      <c r="BT273" s="2" t="inlineStr">
        <is>
          <t xml:space="preserve">|
</t>
        </is>
      </c>
      <c r="BU273" t="inlineStr">
        <is>
          <t>it-trawwim to bidliet mill-mudell ekonomiku attwali għal ekonomija li tiġġenera profitti ekonomiċi waqt li tiżgura s-sostenibbiltà ambjentali u l-inklużjoni soċjali</t>
        </is>
      </c>
      <c r="BV273" s="2" t="inlineStr">
        <is>
          <t>transitie naar de groene economie|
groene transitie|
transitie naar een groene economie</t>
        </is>
      </c>
      <c r="BW273" s="2" t="inlineStr">
        <is>
          <t>3|
3|
3</t>
        </is>
      </c>
      <c r="BX273" s="2" t="inlineStr">
        <is>
          <t xml:space="preserve">|
|
</t>
        </is>
      </c>
      <c r="BY273" t="inlineStr">
        <is>
          <t>geheel van veranderingen waarbij het heersende economische ontwikkelingsmodel overgaat naar een economie die economische winst genereert en tegelijkertijd milieuduurzaamheid en sociale inclusie waarborgt</t>
        </is>
      </c>
      <c r="BZ273" s="2" t="inlineStr">
        <is>
          <t>transformacja ekologiczna|
zielona transformacja|
przejście na zieloną gospodarkę</t>
        </is>
      </c>
      <c r="CA273" s="2" t="inlineStr">
        <is>
          <t>3|
3|
3</t>
        </is>
      </c>
      <c r="CB273" s="2" t="inlineStr">
        <is>
          <t xml:space="preserve">|
|
</t>
        </is>
      </c>
      <c r="CC273" t="inlineStr">
        <is>
          <t>społeczna ewolucja nawyków produkcyjnych i konsumpcyjnych w kierunku zachowań proekologicznych i zasobooszczędności, przy wykorzystaniu nowych technologii, energii ze źródeł odnawialnych i recyklingu</t>
        </is>
      </c>
      <c r="CD273" s="2" t="inlineStr">
        <is>
          <t>transição para a economia verde|
transição ecológica</t>
        </is>
      </c>
      <c r="CE273" s="2" t="inlineStr">
        <is>
          <t>3|
3</t>
        </is>
      </c>
      <c r="CF273" s="2" t="inlineStr">
        <is>
          <t xml:space="preserve">|
</t>
        </is>
      </c>
      <c r="CG273" t="inlineStr">
        <is>
          <t>Processo de mudança do paradigma de desenvolvimento económico atual no sentido de uma economia que seja geradora de lucros económicos ao mesmo tempo que garante a sustentabilidade ambiental e a inclusão social.</t>
        </is>
      </c>
      <c r="CH273" s="2" t="inlineStr">
        <is>
          <t>tranziție către o economie verde|
tranziție verde</t>
        </is>
      </c>
      <c r="CI273" s="2" t="inlineStr">
        <is>
          <t>3|
3</t>
        </is>
      </c>
      <c r="CJ273" s="2" t="inlineStr">
        <is>
          <t xml:space="preserve">|
</t>
        </is>
      </c>
      <c r="CK273" t="inlineStr">
        <is>
          <t/>
        </is>
      </c>
      <c r="CL273" s="2" t="inlineStr">
        <is>
          <t>transformácia na zelené hospodárstvo|
ekologická transformácia|
prechod na zelené hospodárstvo|
zelená transformácia</t>
        </is>
      </c>
      <c r="CM273" s="2" t="inlineStr">
        <is>
          <t>3|
3|
3|
3</t>
        </is>
      </c>
      <c r="CN273" s="2" t="inlineStr">
        <is>
          <t>|
admitted|
|
preferred</t>
        </is>
      </c>
      <c r="CO273" t="inlineStr">
        <is>
          <t>podpora zmeny prevládajúceho modelu hospodárskeho rozvoja s cieľom vytvoriť hospodárstvo, v ktorom sa dosahuje hospodársky zisk a zároveň zabezpečuje udržateľnosť životného prostredia a sociálne začlenenie</t>
        </is>
      </c>
      <c r="CP273" s="2" t="inlineStr">
        <is>
          <t>prehod na zeleno|
zeleni prehod|
prehod na zeleno gospodarstvo</t>
        </is>
      </c>
      <c r="CQ273" s="2" t="inlineStr">
        <is>
          <t>3|
3|
3</t>
        </is>
      </c>
      <c r="CR273" s="2" t="inlineStr">
        <is>
          <t xml:space="preserve">|
|
</t>
        </is>
      </c>
      <c r="CS273" t="inlineStr">
        <is>
          <t/>
        </is>
      </c>
      <c r="CT273" s="2" t="inlineStr">
        <is>
          <t>grön omställning|
omställning till en grön ekonomi</t>
        </is>
      </c>
      <c r="CU273" s="2" t="inlineStr">
        <is>
          <t>3|
3</t>
        </is>
      </c>
      <c r="CV273" s="2" t="inlineStr">
        <is>
          <t xml:space="preserve">|
</t>
        </is>
      </c>
      <c r="CW273" t="inlineStr">
        <is>
          <t/>
        </is>
      </c>
    </row>
    <row r="274">
      <c r="A274" s="1" t="str">
        <f>HYPERLINK("https://iate.europa.eu/entry/result/3571686/all", "3571686")</f>
        <v>3571686</v>
      </c>
      <c r="B274" t="inlineStr">
        <is>
          <t>ENERGY</t>
        </is>
      </c>
      <c r="C274" t="inlineStr">
        <is>
          <t>ENERGY</t>
        </is>
      </c>
      <c r="D274" t="inlineStr">
        <is>
          <t>yes</t>
        </is>
      </c>
      <c r="E274" t="inlineStr">
        <is>
          <t/>
        </is>
      </c>
      <c r="F274" s="2" t="inlineStr">
        <is>
          <t>енергийна система</t>
        </is>
      </c>
      <c r="G274" s="2" t="inlineStr">
        <is>
          <t>3</t>
        </is>
      </c>
      <c r="H274" s="2" t="inlineStr">
        <is>
          <t/>
        </is>
      </c>
      <c r="I274" t="inlineStr">
        <is>
          <t>всички процеси на производство, преобразуване, пренос и разпространение на енергия от различни източници</t>
        </is>
      </c>
      <c r="J274" t="inlineStr">
        <is>
          <t/>
        </is>
      </c>
      <c r="K274" t="inlineStr">
        <is>
          <t/>
        </is>
      </c>
      <c r="L274" t="inlineStr">
        <is>
          <t/>
        </is>
      </c>
      <c r="M274" t="inlineStr">
        <is>
          <t/>
        </is>
      </c>
      <c r="N274" s="2" t="inlineStr">
        <is>
          <t>energisystem</t>
        </is>
      </c>
      <c r="O274" s="2" t="inlineStr">
        <is>
          <t>3</t>
        </is>
      </c>
      <c r="P274" s="2" t="inlineStr">
        <is>
          <t/>
        </is>
      </c>
      <c r="Q274" t="inlineStr">
        <is>
          <t/>
        </is>
      </c>
      <c r="R274" t="inlineStr">
        <is>
          <t/>
        </is>
      </c>
      <c r="S274" t="inlineStr">
        <is>
          <t/>
        </is>
      </c>
      <c r="T274" t="inlineStr">
        <is>
          <t/>
        </is>
      </c>
      <c r="U274" t="inlineStr">
        <is>
          <t/>
        </is>
      </c>
      <c r="V274" s="2" t="inlineStr">
        <is>
          <t>ενεργειακό σύστημα</t>
        </is>
      </c>
      <c r="W274" s="2" t="inlineStr">
        <is>
          <t>3</t>
        </is>
      </c>
      <c r="X274" s="2" t="inlineStr">
        <is>
          <t/>
        </is>
      </c>
      <c r="Y274" t="inlineStr">
        <is>
          <t/>
        </is>
      </c>
      <c r="Z274" s="2" t="inlineStr">
        <is>
          <t>energy system</t>
        </is>
      </c>
      <c r="AA274" s="2" t="inlineStr">
        <is>
          <t>3</t>
        </is>
      </c>
      <c r="AB274" s="2" t="inlineStr">
        <is>
          <t/>
        </is>
      </c>
      <c r="AC274" t="inlineStr">
        <is>
          <t>the set of production, transformation, transport and distribution processes of energy sources</t>
        </is>
      </c>
      <c r="AD274" s="2" t="inlineStr">
        <is>
          <t>sistema energético</t>
        </is>
      </c>
      <c r="AE274" s="2" t="inlineStr">
        <is>
          <t>3</t>
        </is>
      </c>
      <c r="AF274" s="2" t="inlineStr">
        <is>
          <t/>
        </is>
      </c>
      <c r="AG274" t="inlineStr">
        <is>
          <t>Conjunto de actividades de producción, transporte, distribución y uso de la energía.</t>
        </is>
      </c>
      <c r="AH274" s="2" t="inlineStr">
        <is>
          <t>energiasüsteem</t>
        </is>
      </c>
      <c r="AI274" s="2" t="inlineStr">
        <is>
          <t>3</t>
        </is>
      </c>
      <c r="AJ274" s="2" t="inlineStr">
        <is>
          <t/>
        </is>
      </c>
      <c r="AK274" t="inlineStr">
        <is>
          <t>kogu riigi või selle osa kütuse- ja energiamajandus, se hõlmab kütust tootvaid ja töötlevaid ettevõtteid, kütuse transpordi ettevõtteid, elektrienergiat ja soojust tootvaid jaamu, elektri-, soojuse- ja kütusevõrke ning elektri, soojuse ja kütuse tarnijaid</t>
        </is>
      </c>
      <c r="AL274" s="2" t="inlineStr">
        <is>
          <t>energiajärjestelmä</t>
        </is>
      </c>
      <c r="AM274" s="2" t="inlineStr">
        <is>
          <t>3</t>
        </is>
      </c>
      <c r="AN274" s="2" t="inlineStr">
        <is>
          <t/>
        </is>
      </c>
      <c r="AO274" t="inlineStr">
        <is>
          <t>energian tuotanto, jakelu ja kulutus rakennuksessa, kaupungissa, maassa tai mantereella</t>
        </is>
      </c>
      <c r="AP274" s="2" t="inlineStr">
        <is>
          <t>système énergétique</t>
        </is>
      </c>
      <c r="AQ274" s="2" t="inlineStr">
        <is>
          <t>3</t>
        </is>
      </c>
      <c r="AR274" s="2" t="inlineStr">
        <is>
          <t/>
        </is>
      </c>
      <c r="AS274" t="inlineStr">
        <is>
          <t>ensemble des équipements, structures, infrastructures, organisations sociales et économiques qui permettent la production, le transport, le stockage et l’utilisation d’énergie</t>
        </is>
      </c>
      <c r="AT274" s="2" t="inlineStr">
        <is>
          <t>córas fuinnimh</t>
        </is>
      </c>
      <c r="AU274" s="2" t="inlineStr">
        <is>
          <t>3</t>
        </is>
      </c>
      <c r="AV274" s="2" t="inlineStr">
        <is>
          <t/>
        </is>
      </c>
      <c r="AW274" t="inlineStr">
        <is>
          <t/>
        </is>
      </c>
      <c r="AX274" t="inlineStr">
        <is>
          <t/>
        </is>
      </c>
      <c r="AY274" t="inlineStr">
        <is>
          <t/>
        </is>
      </c>
      <c r="AZ274" t="inlineStr">
        <is>
          <t/>
        </is>
      </c>
      <c r="BA274" t="inlineStr">
        <is>
          <t/>
        </is>
      </c>
      <c r="BB274" s="2" t="inlineStr">
        <is>
          <t>energiarendszer</t>
        </is>
      </c>
      <c r="BC274" s="2" t="inlineStr">
        <is>
          <t>3</t>
        </is>
      </c>
      <c r="BD274" s="2" t="inlineStr">
        <is>
          <t/>
        </is>
      </c>
      <c r="BE274" t="inlineStr">
        <is>
          <t>az energiaforrás előállítását, átalakítását, szállítását és szétosztását magába foglaló rendszer</t>
        </is>
      </c>
      <c r="BF274" t="inlineStr">
        <is>
          <t/>
        </is>
      </c>
      <c r="BG274" t="inlineStr">
        <is>
          <t/>
        </is>
      </c>
      <c r="BH274" t="inlineStr">
        <is>
          <t/>
        </is>
      </c>
      <c r="BI274" t="inlineStr">
        <is>
          <t/>
        </is>
      </c>
      <c r="BJ274" s="2" t="inlineStr">
        <is>
          <t>energetikos sistema</t>
        </is>
      </c>
      <c r="BK274" s="2" t="inlineStr">
        <is>
          <t>3</t>
        </is>
      </c>
      <c r="BL274" s="2" t="inlineStr">
        <is>
          <t/>
        </is>
      </c>
      <c r="BM274" t="inlineStr">
        <is>
          <t>kuro gavybos ir perdirbimo, šilumos ir elektros sistemų kompleksas</t>
        </is>
      </c>
      <c r="BN274" s="2" t="inlineStr">
        <is>
          <t>energosistēma</t>
        </is>
      </c>
      <c r="BO274" s="2" t="inlineStr">
        <is>
          <t>3</t>
        </is>
      </c>
      <c r="BP274" s="2" t="inlineStr">
        <is>
          <t/>
        </is>
      </c>
      <c r="BQ274" t="inlineStr">
        <is>
          <t/>
        </is>
      </c>
      <c r="BR274" s="2" t="inlineStr">
        <is>
          <t>sistema tal-enerġija</t>
        </is>
      </c>
      <c r="BS274" s="2" t="inlineStr">
        <is>
          <t>3</t>
        </is>
      </c>
      <c r="BT274" s="2" t="inlineStr">
        <is>
          <t/>
        </is>
      </c>
      <c r="BU274" t="inlineStr">
        <is>
          <t>is-sett ta' proċessi li jinvolvu l-produzzjoni, it-trasformazzjoni, it-trasport u d-distribuzzjoni tas-sorsi tal-enerġija</t>
        </is>
      </c>
      <c r="BV274" s="2" t="inlineStr">
        <is>
          <t>energiesysteem</t>
        </is>
      </c>
      <c r="BW274" s="2" t="inlineStr">
        <is>
          <t>3</t>
        </is>
      </c>
      <c r="BX274" s="2" t="inlineStr">
        <is>
          <t/>
        </is>
      </c>
      <c r="BY274" t="inlineStr">
        <is>
          <t>verbinding tussen vraag en aanbod (opwek en gebruik), transport en opslag van verschillende energievormen</t>
        </is>
      </c>
      <c r="BZ274" s="2" t="inlineStr">
        <is>
          <t>system energetyczny</t>
        </is>
      </c>
      <c r="CA274" s="2" t="inlineStr">
        <is>
          <t>3</t>
        </is>
      </c>
      <c r="CB274" s="2" t="inlineStr">
        <is>
          <t/>
        </is>
      </c>
      <c r="CC274" t="inlineStr">
        <is>
          <t>całokształt rzeczy i procesów, za pomocą których społeczeństwo przekształca zasoby naturalne w produkty i usługi energetyczne</t>
        </is>
      </c>
      <c r="CD274" s="2" t="inlineStr">
        <is>
          <t>sistema energético</t>
        </is>
      </c>
      <c r="CE274" s="2" t="inlineStr">
        <is>
          <t>3</t>
        </is>
      </c>
      <c r="CF274" s="2" t="inlineStr">
        <is>
          <t/>
        </is>
      </c>
      <c r="CG274" t="inlineStr">
        <is>
          <t>Produção, transformação, transporte
e distribuição de energia.</t>
        </is>
      </c>
      <c r="CH274" s="2" t="inlineStr">
        <is>
          <t>sistem energetic</t>
        </is>
      </c>
      <c r="CI274" s="2" t="inlineStr">
        <is>
          <t>3</t>
        </is>
      </c>
      <c r="CJ274" s="2" t="inlineStr">
        <is>
          <t/>
        </is>
      </c>
      <c r="CK274" t="inlineStr">
        <is>
          <t>ansamblul instala&amp;#x1;țiilor de extrac&amp;#x1;ție, prelucrare, conversie,
transport și distribuț&amp;#x1;ie, extins pe întreg teritoriul ță&amp;#x1;rii și reprezentând o parte a economiei
naț&amp;#x1;ionale</t>
        </is>
      </c>
      <c r="CL274" t="inlineStr">
        <is>
          <t/>
        </is>
      </c>
      <c r="CM274" t="inlineStr">
        <is>
          <t/>
        </is>
      </c>
      <c r="CN274" t="inlineStr">
        <is>
          <t/>
        </is>
      </c>
      <c r="CO274" t="inlineStr">
        <is>
          <t/>
        </is>
      </c>
      <c r="CP274" s="2" t="inlineStr">
        <is>
          <t>energetski sistem</t>
        </is>
      </c>
      <c r="CQ274" s="2" t="inlineStr">
        <is>
          <t>3</t>
        </is>
      </c>
      <c r="CR274" s="2" t="inlineStr">
        <is>
          <t/>
        </is>
      </c>
      <c r="CS274" t="inlineStr">
        <is>
          <t/>
        </is>
      </c>
      <c r="CT274" t="inlineStr">
        <is>
          <t/>
        </is>
      </c>
      <c r="CU274" t="inlineStr">
        <is>
          <t/>
        </is>
      </c>
      <c r="CV274" t="inlineStr">
        <is>
          <t/>
        </is>
      </c>
      <c r="CW274" t="inlineStr">
        <is>
          <t/>
        </is>
      </c>
    </row>
    <row r="275">
      <c r="A275" s="1" t="str">
        <f>HYPERLINK("https://iate.europa.eu/entry/result/1444835/all", "1444835")</f>
        <v>1444835</v>
      </c>
      <c r="B275" t="inlineStr">
        <is>
          <t>ENVIRONMENT;ENERGY</t>
        </is>
      </c>
      <c r="C275" t="inlineStr">
        <is>
          <t>ENVIRONMENT;ENERGY</t>
        </is>
      </c>
      <c r="D275" t="inlineStr">
        <is>
          <t>yes</t>
        </is>
      </c>
      <c r="E275" t="inlineStr">
        <is>
          <t/>
        </is>
      </c>
      <c r="F275" s="2" t="inlineStr">
        <is>
          <t>съхранение на CO2|
съхранение на въглероден диоксид</t>
        </is>
      </c>
      <c r="G275" s="2" t="inlineStr">
        <is>
          <t>3|
4</t>
        </is>
      </c>
      <c r="H275" s="2" t="inlineStr">
        <is>
          <t xml:space="preserve">|
</t>
        </is>
      </c>
      <c r="I275" t="inlineStr">
        <is>
          <t/>
        </is>
      </c>
      <c r="J275" s="2" t="inlineStr">
        <is>
          <t>ukládání oxidu uhličitého|
ukládání CO&lt;sub&gt;2&lt;/sub&gt;|
ukládání uhlíku</t>
        </is>
      </c>
      <c r="K275" s="2" t="inlineStr">
        <is>
          <t>3|
3|
3</t>
        </is>
      </c>
      <c r="L275" s="2" t="inlineStr">
        <is>
          <t xml:space="preserve">|
|
</t>
        </is>
      </c>
      <c r="M275" t="inlineStr">
        <is>
          <t/>
        </is>
      </c>
      <c r="N275" s="2" t="inlineStr">
        <is>
          <t>lagring af CO&lt;sub&gt;2&lt;/sub&gt;|
CO&lt;sub&gt;2&lt;/sub&gt;-deponering|
CO&lt;sub&gt;2&lt;/sub&gt;-lagring</t>
        </is>
      </c>
      <c r="O275" s="2" t="inlineStr">
        <is>
          <t>4|
3|
4</t>
        </is>
      </c>
      <c r="P275" s="2" t="inlineStr">
        <is>
          <t xml:space="preserve">|
|
</t>
        </is>
      </c>
      <c r="Q275" t="inlineStr">
        <is>
          <t/>
        </is>
      </c>
      <c r="R275" s="2" t="inlineStr">
        <is>
          <t>CO&lt;sub&gt;2&lt;/sub&gt;-Speicherung|
Kohlendioxidlagerung|
CO&lt;sub&gt;2&lt;/sub&gt;-Lagerung|
Kohlendioxidspeicherung</t>
        </is>
      </c>
      <c r="S275" s="2" t="inlineStr">
        <is>
          <t>3|
3|
3|
3</t>
        </is>
      </c>
      <c r="T275" s="2" t="inlineStr">
        <is>
          <t xml:space="preserve">|
|
|
</t>
        </is>
      </c>
      <c r="U275" t="inlineStr">
        <is>
          <t/>
        </is>
      </c>
      <c r="V275" s="2" t="inlineStr">
        <is>
          <t>αποθήκευση CO2</t>
        </is>
      </c>
      <c r="W275" s="2" t="inlineStr">
        <is>
          <t>3</t>
        </is>
      </c>
      <c r="X275" s="2" t="inlineStr">
        <is>
          <t/>
        </is>
      </c>
      <c r="Y275" t="inlineStr">
        <is>
          <t/>
        </is>
      </c>
      <c r="Z275" s="2" t="inlineStr">
        <is>
          <t>carbon storage|
carbon dioxide storage|
CO2 storage|
CO&lt;sub&gt;2&lt;/sub&gt; transport and storage</t>
        </is>
      </c>
      <c r="AA275" s="2" t="inlineStr">
        <is>
          <t>3|
3|
3|
1</t>
        </is>
      </c>
      <c r="AB275" s="2" t="inlineStr">
        <is>
          <t xml:space="preserve">|
|
|
</t>
        </is>
      </c>
      <c r="AC275" t="inlineStr">
        <is>
          <t>set of technologies developed in order to inject captured carbon dioxide (CO&lt;sub&gt;2&lt;/sub&gt;) gas into deep geological formations for longterm storage</t>
        </is>
      </c>
      <c r="AD275" s="2" t="inlineStr">
        <is>
          <t>almacenamiento de CO&lt;sub&gt;2&lt;/sub&gt;|
almacenamiento de dióxido de carbono</t>
        </is>
      </c>
      <c r="AE275" s="2" t="inlineStr">
        <is>
          <t>3|
3</t>
        </is>
      </c>
      <c r="AF275" s="2" t="inlineStr">
        <is>
          <t xml:space="preserve">|
</t>
        </is>
      </c>
      <c r="AG275" t="inlineStr">
        <is>
          <t>Una
de las tecnologías para reducir las emisiones de CO&lt;sub&gt;2&lt;/sub&gt; a la atmósfera consistente
en su inyección en formaciones geológicas subterráneas, en las profundidades
oceánicas o dentro de ciertos compuestos minerales.</t>
        </is>
      </c>
      <c r="AH275" s="2" t="inlineStr">
        <is>
          <t>CO&lt;sub&gt;2&lt;/sub&gt; säilitamine</t>
        </is>
      </c>
      <c r="AI275" s="2" t="inlineStr">
        <is>
          <t>3</t>
        </is>
      </c>
      <c r="AJ275" s="2" t="inlineStr">
        <is>
          <t/>
        </is>
      </c>
      <c r="AK275" t="inlineStr">
        <is>
          <t/>
        </is>
      </c>
      <c r="AL275" s="2" t="inlineStr">
        <is>
          <t>hiilidioksidin varastointi</t>
        </is>
      </c>
      <c r="AM275" s="2" t="inlineStr">
        <is>
          <t>3</t>
        </is>
      </c>
      <c r="AN275" s="2" t="inlineStr">
        <is>
          <t/>
        </is>
      </c>
      <c r="AO275" t="inlineStr">
        <is>
          <t/>
        </is>
      </c>
      <c r="AP275" s="2" t="inlineStr">
        <is>
          <t>stockage du CO2</t>
        </is>
      </c>
      <c r="AQ275" s="2" t="inlineStr">
        <is>
          <t>3</t>
        </is>
      </c>
      <c r="AR275" s="2" t="inlineStr">
        <is>
          <t/>
        </is>
      </c>
      <c r="AS275" t="inlineStr">
        <is>
          <t/>
        </is>
      </c>
      <c r="AT275" s="2" t="inlineStr">
        <is>
          <t>stóráil carbóin|
stóráil dé-ocsaíde carbóin</t>
        </is>
      </c>
      <c r="AU275" s="2" t="inlineStr">
        <is>
          <t>3|
3</t>
        </is>
      </c>
      <c r="AV275" s="2" t="inlineStr">
        <is>
          <t xml:space="preserve">|
</t>
        </is>
      </c>
      <c r="AW275" t="inlineStr">
        <is>
          <t/>
        </is>
      </c>
      <c r="AX275" t="inlineStr">
        <is>
          <t/>
        </is>
      </c>
      <c r="AY275" t="inlineStr">
        <is>
          <t/>
        </is>
      </c>
      <c r="AZ275" t="inlineStr">
        <is>
          <t/>
        </is>
      </c>
      <c r="BA275" t="inlineStr">
        <is>
          <t/>
        </is>
      </c>
      <c r="BB275" s="2" t="inlineStr">
        <is>
          <t>szén-dioxid-tárolás</t>
        </is>
      </c>
      <c r="BC275" s="2" t="inlineStr">
        <is>
          <t>4</t>
        </is>
      </c>
      <c r="BD275" s="2" t="inlineStr">
        <is>
          <t/>
        </is>
      </c>
      <c r="BE275" t="inlineStr">
        <is>
          <t/>
        </is>
      </c>
      <c r="BF275" s="2" t="inlineStr">
        <is>
          <t>Stoccaggio dell'anidride carbonica</t>
        </is>
      </c>
      <c r="BG275" s="2" t="inlineStr">
        <is>
          <t>3</t>
        </is>
      </c>
      <c r="BH275" s="2" t="inlineStr">
        <is>
          <t/>
        </is>
      </c>
      <c r="BI275" t="inlineStr">
        <is>
          <t/>
        </is>
      </c>
      <c r="BJ275" s="2" t="inlineStr">
        <is>
          <t>anglies dioksido saugojimas|
CO&lt;sub&gt;2 &lt;/sub&gt;saugojimas</t>
        </is>
      </c>
      <c r="BK275" s="2" t="inlineStr">
        <is>
          <t>3|
3</t>
        </is>
      </c>
      <c r="BL275" s="2" t="inlineStr">
        <is>
          <t xml:space="preserve">|
</t>
        </is>
      </c>
      <c r="BM275" t="inlineStr">
        <is>
          <t/>
        </is>
      </c>
      <c r="BN275" s="2" t="inlineStr">
        <is>
          <t>oglekļa dioksīda uzglabāšana|
oglekļa uzglabāšana|
CO&lt;sub&gt;2&lt;/sub&gt; uzglabāšana</t>
        </is>
      </c>
      <c r="BO275" s="2" t="inlineStr">
        <is>
          <t>3|
3|
3</t>
        </is>
      </c>
      <c r="BP275" s="2" t="inlineStr">
        <is>
          <t xml:space="preserve">|
|
</t>
        </is>
      </c>
      <c r="BQ275" t="inlineStr">
        <is>
          <t/>
        </is>
      </c>
      <c r="BR275" s="2" t="inlineStr">
        <is>
          <t>ħżin ta' CO&lt;sub&gt;2&lt;/sub&gt;|
ħżin tad-diossidu tal-karbonju</t>
        </is>
      </c>
      <c r="BS275" s="2" t="inlineStr">
        <is>
          <t>3|
3</t>
        </is>
      </c>
      <c r="BT275" s="2" t="inlineStr">
        <is>
          <t xml:space="preserve">|
</t>
        </is>
      </c>
      <c r="BU275" t="inlineStr">
        <is>
          <t/>
        </is>
      </c>
      <c r="BV275" t="inlineStr">
        <is>
          <t/>
        </is>
      </c>
      <c r="BW275" t="inlineStr">
        <is>
          <t/>
        </is>
      </c>
      <c r="BX275" t="inlineStr">
        <is>
          <t/>
        </is>
      </c>
      <c r="BY275" t="inlineStr">
        <is>
          <t/>
        </is>
      </c>
      <c r="BZ275" s="2" t="inlineStr">
        <is>
          <t>składowanie CO&lt;sub&gt;2&lt;/sub&gt;|
składowanie dwutlenku węgla</t>
        </is>
      </c>
      <c r="CA275" s="2" t="inlineStr">
        <is>
          <t>3|
3</t>
        </is>
      </c>
      <c r="CB275" s="2" t="inlineStr">
        <is>
          <t xml:space="preserve">|
</t>
        </is>
      </c>
      <c r="CC275" t="inlineStr">
        <is>
          <t>metoda pozwalająca na magazynowanie dwutlenku węgla, w ramach walki ze zmianami klimatu, w podziemnych strukturach geologicznych</t>
        </is>
      </c>
      <c r="CD275" s="2" t="inlineStr">
        <is>
          <t>armazenamento de CO&lt;sub&gt;2&lt;/sub&gt;|
armazenamento do dióxido de carbono</t>
        </is>
      </c>
      <c r="CE275" s="2" t="inlineStr">
        <is>
          <t>3|
3</t>
        </is>
      </c>
      <c r="CF275" s="2" t="inlineStr">
        <is>
          <t xml:space="preserve">|
</t>
        </is>
      </c>
      <c r="CG275" t="inlineStr">
        <is>
          <t/>
        </is>
      </c>
      <c r="CH275" s="2" t="inlineStr">
        <is>
          <t>stocare de CO&lt;sub&gt;2&lt;/sub&gt;|
stocare geologică a dioxidului de carbon</t>
        </is>
      </c>
      <c r="CI275" s="2" t="inlineStr">
        <is>
          <t>3|
3</t>
        </is>
      </c>
      <c r="CJ275" s="2" t="inlineStr">
        <is>
          <t xml:space="preserve">|
</t>
        </is>
      </c>
      <c r="CK275" t="inlineStr">
        <is>
          <t>injectarea fluxurilor de dioxid de carbon în vederea stocării în formațiuni geologice subterane</t>
        </is>
      </c>
      <c r="CL275" t="inlineStr">
        <is>
          <t/>
        </is>
      </c>
      <c r="CM275" t="inlineStr">
        <is>
          <t/>
        </is>
      </c>
      <c r="CN275" t="inlineStr">
        <is>
          <t/>
        </is>
      </c>
      <c r="CO275" t="inlineStr">
        <is>
          <t/>
        </is>
      </c>
      <c r="CP275" s="2" t="inlineStr">
        <is>
          <t>shranjevanje ogljika|
shranjevanje CO&lt;sub&gt;2&lt;/sub&gt;|
shranjevanje ogljikovega dioksida</t>
        </is>
      </c>
      <c r="CQ275" s="2" t="inlineStr">
        <is>
          <t>3|
3|
3</t>
        </is>
      </c>
      <c r="CR275" s="2" t="inlineStr">
        <is>
          <t xml:space="preserve">|
|
</t>
        </is>
      </c>
      <c r="CS275" t="inlineStr">
        <is>
          <t/>
        </is>
      </c>
      <c r="CT275" s="2" t="inlineStr">
        <is>
          <t>lagring av koldioxid|
koldioxidlagring</t>
        </is>
      </c>
      <c r="CU275" s="2" t="inlineStr">
        <is>
          <t>2|
3</t>
        </is>
      </c>
      <c r="CV275" s="2" t="inlineStr">
        <is>
          <t xml:space="preserve">|
</t>
        </is>
      </c>
      <c r="CW275" t="inlineStr">
        <is>
          <t/>
        </is>
      </c>
    </row>
    <row r="276">
      <c r="A276" s="1" t="str">
        <f>HYPERLINK("https://iate.europa.eu/entry/result/3588476/all", "3588476")</f>
        <v>3588476</v>
      </c>
      <c r="B276" t="inlineStr">
        <is>
          <t>TRADE</t>
        </is>
      </c>
      <c r="C276" t="inlineStr">
        <is>
          <t>TRADE|consumption;TRADE|consumption|consumer|consumer protection</t>
        </is>
      </c>
      <c r="D276" t="inlineStr">
        <is>
          <t>yes</t>
        </is>
      </c>
      <c r="E276" t="inlineStr">
        <is>
          <t/>
        </is>
      </c>
      <c r="F276" t="inlineStr">
        <is>
          <t/>
        </is>
      </c>
      <c r="G276" t="inlineStr">
        <is>
          <t/>
        </is>
      </c>
      <c r="H276" t="inlineStr">
        <is>
          <t/>
        </is>
      </c>
      <c r="I276" t="inlineStr">
        <is>
          <t/>
        </is>
      </c>
      <c r="J276" t="inlineStr">
        <is>
          <t/>
        </is>
      </c>
      <c r="K276" t="inlineStr">
        <is>
          <t/>
        </is>
      </c>
      <c r="L276" t="inlineStr">
        <is>
          <t/>
        </is>
      </c>
      <c r="M276" t="inlineStr">
        <is>
          <t/>
        </is>
      </c>
      <c r="N276" s="2" t="inlineStr">
        <is>
          <t>ret til reparation</t>
        </is>
      </c>
      <c r="O276" s="2" t="inlineStr">
        <is>
          <t>3</t>
        </is>
      </c>
      <c r="P276" s="2" t="inlineStr">
        <is>
          <t/>
        </is>
      </c>
      <c r="Q276" t="inlineStr">
        <is>
          <t/>
        </is>
      </c>
      <c r="R276" s="2" t="inlineStr">
        <is>
          <t>Recht auf Reparatur</t>
        </is>
      </c>
      <c r="S276" s="2" t="inlineStr">
        <is>
          <t>3</t>
        </is>
      </c>
      <c r="T276" s="2" t="inlineStr">
        <is>
          <t/>
        </is>
      </c>
      <c r="U276" t="inlineStr">
        <is>
          <t/>
        </is>
      </c>
      <c r="V276" t="inlineStr">
        <is>
          <t/>
        </is>
      </c>
      <c r="W276" t="inlineStr">
        <is>
          <t/>
        </is>
      </c>
      <c r="X276" t="inlineStr">
        <is>
          <t/>
        </is>
      </c>
      <c r="Y276" t="inlineStr">
        <is>
          <t/>
        </is>
      </c>
      <c r="Z276" s="2" t="inlineStr">
        <is>
          <t>right to repair|
R2R</t>
        </is>
      </c>
      <c r="AA276" s="2" t="inlineStr">
        <is>
          <t>3|
3</t>
        </is>
      </c>
      <c r="AB276" s="2" t="inlineStr">
        <is>
          <t xml:space="preserve">|
</t>
        </is>
      </c>
      <c r="AC276" t="inlineStr">
        <is>
          <t>right of citizens ensuring that certain classes of household appliances and other devices for sale within the EU’s jurisdiction must have a guaranteed period of replacement part availability and must be designed such that they can be worked upon with standard tools</t>
        </is>
      </c>
      <c r="AD276" t="inlineStr">
        <is>
          <t/>
        </is>
      </c>
      <c r="AE276" t="inlineStr">
        <is>
          <t/>
        </is>
      </c>
      <c r="AF276" t="inlineStr">
        <is>
          <t/>
        </is>
      </c>
      <c r="AG276" t="inlineStr">
        <is>
          <t/>
        </is>
      </c>
      <c r="AH276" t="inlineStr">
        <is>
          <t/>
        </is>
      </c>
      <c r="AI276" t="inlineStr">
        <is>
          <t/>
        </is>
      </c>
      <c r="AJ276" t="inlineStr">
        <is>
          <t/>
        </is>
      </c>
      <c r="AK276" t="inlineStr">
        <is>
          <t/>
        </is>
      </c>
      <c r="AL276" s="2" t="inlineStr">
        <is>
          <t>korjauttamisoikeus</t>
        </is>
      </c>
      <c r="AM276" s="2" t="inlineStr">
        <is>
          <t>3</t>
        </is>
      </c>
      <c r="AN276" s="2" t="inlineStr">
        <is>
          <t/>
        </is>
      </c>
      <c r="AO276" t="inlineStr">
        <is>
          <t/>
        </is>
      </c>
      <c r="AP276" s="2" t="inlineStr">
        <is>
          <t>droit à la réparation</t>
        </is>
      </c>
      <c r="AQ276" s="2" t="inlineStr">
        <is>
          <t>3</t>
        </is>
      </c>
      <c r="AR276" s="2" t="inlineStr">
        <is>
          <t/>
        </is>
      </c>
      <c r="AS276" t="inlineStr">
        <is>
          <t/>
        </is>
      </c>
      <c r="AT276" s="2" t="inlineStr">
        <is>
          <t>ceart chun deisiúcháin</t>
        </is>
      </c>
      <c r="AU276" s="2" t="inlineStr">
        <is>
          <t>3</t>
        </is>
      </c>
      <c r="AV276" s="2" t="inlineStr">
        <is>
          <t/>
        </is>
      </c>
      <c r="AW276" t="inlineStr">
        <is>
          <t/>
        </is>
      </c>
      <c r="AX276" t="inlineStr">
        <is>
          <t/>
        </is>
      </c>
      <c r="AY276" t="inlineStr">
        <is>
          <t/>
        </is>
      </c>
      <c r="AZ276" t="inlineStr">
        <is>
          <t/>
        </is>
      </c>
      <c r="BA276" t="inlineStr">
        <is>
          <t/>
        </is>
      </c>
      <c r="BB276" s="2" t="inlineStr">
        <is>
          <t>a javításhoz való jog</t>
        </is>
      </c>
      <c r="BC276" s="2" t="inlineStr">
        <is>
          <t>3</t>
        </is>
      </c>
      <c r="BD276" s="2" t="inlineStr">
        <is>
          <t/>
        </is>
      </c>
      <c r="BE276" t="inlineStr">
        <is>
          <t>az uniós polgárok ahhoz való joga, hogy meghatározott háztartási készülékek és egyéb készülékek EU-ban való értékesítését követően meghatározott ideig rendelkezésre álljanak a javításhoz szükséges alkatrészek, amelyeket szabványos alkatrészekkel be lehet szerelni</t>
        </is>
      </c>
      <c r="BF276" t="inlineStr">
        <is>
          <t/>
        </is>
      </c>
      <c r="BG276" t="inlineStr">
        <is>
          <t/>
        </is>
      </c>
      <c r="BH276" t="inlineStr">
        <is>
          <t/>
        </is>
      </c>
      <c r="BI276" t="inlineStr">
        <is>
          <t/>
        </is>
      </c>
      <c r="BJ276" s="2" t="inlineStr">
        <is>
          <t>teisė į remontą</t>
        </is>
      </c>
      <c r="BK276" s="2" t="inlineStr">
        <is>
          <t>3</t>
        </is>
      </c>
      <c r="BL276" s="2" t="inlineStr">
        <is>
          <t/>
        </is>
      </c>
      <c r="BM276" t="inlineStr">
        <is>
          <t/>
        </is>
      </c>
      <c r="BN276" s="2" t="inlineStr">
        <is>
          <t>tiesības uz remontējamību</t>
        </is>
      </c>
      <c r="BO276" s="2" t="inlineStr">
        <is>
          <t>3</t>
        </is>
      </c>
      <c r="BP276" s="2" t="inlineStr">
        <is>
          <t/>
        </is>
      </c>
      <c r="BQ276" t="inlineStr">
        <is>
          <t>tiesības, kas nodrošina to, ka ES jurisdikcijā tirgotai noteiktas klases sadzīves tehnikai un citām ierīcēm ir garantēts periods, kurā pieejamas to rezerves daļas, un ka tām jābūt konstruētām tā, lai tās ar standarta darbarīku palīdzību būtu iespējams saremontēt</t>
        </is>
      </c>
      <c r="BR276" s="2" t="inlineStr">
        <is>
          <t>dritt għat-tiswija</t>
        </is>
      </c>
      <c r="BS276" s="2" t="inlineStr">
        <is>
          <t>3</t>
        </is>
      </c>
      <c r="BT276" s="2" t="inlineStr">
        <is>
          <t/>
        </is>
      </c>
      <c r="BU276" t="inlineStr">
        <is>
          <t>id-dritt ta' ċittadin li jiżgura li ċerti klassijiet ta' apparati domestiċi u apparati oħra għall-bejgħ fi ħdan il-ġurisdizzjoni tal-UE jrid ikollhom perjodu ta' garanzija ta' disponibbiltà ta' partijiet għas-sostituzzjoni u jridu jkunu ddisinjati b'tali mod li x-xogħol fuqhom ikun jista' jsir b'għodod standard</t>
        </is>
      </c>
      <c r="BV276" s="2" t="inlineStr">
        <is>
          <t>recht op reparatie</t>
        </is>
      </c>
      <c r="BW276" s="2" t="inlineStr">
        <is>
          <t>3</t>
        </is>
      </c>
      <c r="BX276" s="2" t="inlineStr">
        <is>
          <t/>
        </is>
      </c>
      <c r="BY276" t="inlineStr">
        <is>
          <t/>
        </is>
      </c>
      <c r="BZ276" s="2" t="inlineStr">
        <is>
          <t>prawo do naprawy</t>
        </is>
      </c>
      <c r="CA276" s="2" t="inlineStr">
        <is>
          <t>3</t>
        </is>
      </c>
      <c r="CB276" s="2" t="inlineStr">
        <is>
          <t/>
        </is>
      </c>
      <c r="CC276" t="inlineStr">
        <is>
          <t/>
        </is>
      </c>
      <c r="CD276" s="2" t="inlineStr">
        <is>
          <t>direito à reparação</t>
        </is>
      </c>
      <c r="CE276" s="2" t="inlineStr">
        <is>
          <t>3</t>
        </is>
      </c>
      <c r="CF276" s="2" t="inlineStr">
        <is>
          <t/>
        </is>
      </c>
      <c r="CG276" t="inlineStr">
        <is>
          <t/>
        </is>
      </c>
      <c r="CH276" s="2" t="inlineStr">
        <is>
          <t>drept la reparare</t>
        </is>
      </c>
      <c r="CI276" s="2" t="inlineStr">
        <is>
          <t>3</t>
        </is>
      </c>
      <c r="CJ276" s="2" t="inlineStr">
        <is>
          <t/>
        </is>
      </c>
      <c r="CK276" t="inlineStr">
        <is>
          <t/>
        </is>
      </c>
      <c r="CL276" s="2" t="inlineStr">
        <is>
          <t>právo na opravu</t>
        </is>
      </c>
      <c r="CM276" s="2" t="inlineStr">
        <is>
          <t>3</t>
        </is>
      </c>
      <c r="CN276" s="2" t="inlineStr">
        <is>
          <t/>
        </is>
      </c>
      <c r="CO276" t="inlineStr">
        <is>
          <t>právo občanov zabezpečujúce, že určité triedy domácich spotrebičov (napr. pračky, umývačky, chladničky, televízory) a iné zariadenia predávané v EÚ musia mať záručnú dobu týkajúci sa dostupnosti náhradných dielov a musia byť skonštruované tak, aby sa v ich prípade dalo použiť štandardné náradie</t>
        </is>
      </c>
      <c r="CP276" s="2" t="inlineStr">
        <is>
          <t>pravica do popravila</t>
        </is>
      </c>
      <c r="CQ276" s="2" t="inlineStr">
        <is>
          <t>3</t>
        </is>
      </c>
      <c r="CR276" s="2" t="inlineStr">
        <is>
          <t/>
        </is>
      </c>
      <c r="CS276" t="inlineStr">
        <is>
          <t>ukrep politike za trajnostne izdelke, ki spodbuja daljšo življenjsko dobo izdelkov</t>
        </is>
      </c>
      <c r="CT276" s="2" t="inlineStr">
        <is>
          <t>rätt att få produkt reparerad</t>
        </is>
      </c>
      <c r="CU276" s="2" t="inlineStr">
        <is>
          <t>3</t>
        </is>
      </c>
      <c r="CV276" s="2" t="inlineStr">
        <is>
          <t/>
        </is>
      </c>
      <c r="CW276" t="inlineStr">
        <is>
          <t/>
        </is>
      </c>
    </row>
    <row r="277">
      <c r="A277" s="1" t="str">
        <f>HYPERLINK("https://iate.europa.eu/entry/result/290421/all", "290421")</f>
        <v>290421</v>
      </c>
      <c r="B277" t="inlineStr">
        <is>
          <t>TRADE</t>
        </is>
      </c>
      <c r="C277" t="inlineStr">
        <is>
          <t>TRADE</t>
        </is>
      </c>
      <c r="D277" t="inlineStr">
        <is>
          <t>yes</t>
        </is>
      </c>
      <c r="E277" t="inlineStr">
        <is>
          <t/>
        </is>
      </c>
      <c r="F277" s="2" t="inlineStr">
        <is>
          <t>модел „дружество-потребител“</t>
        </is>
      </c>
      <c r="G277" s="2" t="inlineStr">
        <is>
          <t>2</t>
        </is>
      </c>
      <c r="H277" s="2" t="inlineStr">
        <is>
          <t/>
        </is>
      </c>
      <c r="I277" t="inlineStr">
        <is>
          <t>преки взаимоотношения между юридическо лице - доставчик на продукти или услуги - и клиент, който е крайният им потребител</t>
        </is>
      </c>
      <c r="J277" s="2" t="inlineStr">
        <is>
          <t>vztah mezi podnikem a spotřebitelem|
B2C</t>
        </is>
      </c>
      <c r="K277" s="2" t="inlineStr">
        <is>
          <t>2|
3</t>
        </is>
      </c>
      <c r="L277" s="2" t="inlineStr">
        <is>
          <t xml:space="preserve">|
</t>
        </is>
      </c>
      <c r="M277" t="inlineStr">
        <is>
          <t>obchodní vztah mezi podnikem a konečným spotřebitelem</t>
        </is>
      </c>
      <c r="N277" s="2" t="inlineStr">
        <is>
          <t>virksomhed til forbruger|
business-to-consumer|
B2C</t>
        </is>
      </c>
      <c r="O277" s="2" t="inlineStr">
        <is>
          <t>3|
3|
3</t>
        </is>
      </c>
      <c r="P277" s="2" t="inlineStr">
        <is>
          <t xml:space="preserve">|
|
</t>
        </is>
      </c>
      <c r="Q277" t="inlineStr">
        <is>
          <t/>
        </is>
      </c>
      <c r="R277" s="2" t="inlineStr">
        <is>
          <t>Business-to-Consumer|
B2C</t>
        </is>
      </c>
      <c r="S277" s="2" t="inlineStr">
        <is>
          <t>3|
3</t>
        </is>
      </c>
      <c r="T277" s="2" t="inlineStr">
        <is>
          <t xml:space="preserve">|
</t>
        </is>
      </c>
      <c r="U277" t="inlineStr">
        <is>
          <t>Geschäftsbeziehung zwischen einem Unternehmen und einer Privatperson</t>
        </is>
      </c>
      <c r="V277" s="2" t="inlineStr">
        <is>
          <t>επιχείρηση προς καταναλωτή|
B2C</t>
        </is>
      </c>
      <c r="W277" s="2" t="inlineStr">
        <is>
          <t>3|
3</t>
        </is>
      </c>
      <c r="X277" s="2" t="inlineStr">
        <is>
          <t xml:space="preserve">|
</t>
        </is>
      </c>
      <c r="Y277" t="inlineStr">
        <is>
          <t/>
        </is>
      </c>
      <c r="Z277" s="2" t="inlineStr">
        <is>
          <t>B2C|
business-to-consumer</t>
        </is>
      </c>
      <c r="AA277" s="2" t="inlineStr">
        <is>
          <t>3|
3</t>
        </is>
      </c>
      <c r="AB277" s="2" t="inlineStr">
        <is>
          <t xml:space="preserve">|
</t>
        </is>
      </c>
      <c r="AC277" t="inlineStr">
        <is>
          <t>business or transactions conducted directly between a company and consumers who are the end-users of its products or services</t>
        </is>
      </c>
      <c r="AD277" s="2" t="inlineStr">
        <is>
          <t>empresa a usuario|
empresa a consumidor|
empresa a cliente|
B2C</t>
        </is>
      </c>
      <c r="AE277" s="2" t="inlineStr">
        <is>
          <t>2|
3|
2|
3</t>
        </is>
      </c>
      <c r="AF277" s="2" t="inlineStr">
        <is>
          <t xml:space="preserve">|
|
|
</t>
        </is>
      </c>
      <c r="AG277" t="inlineStr">
        <is>
          <t>Modelo de negocio en el que las empresas venden sus productos y servicios a particulares o consumidores que estén interesados en ellos.</t>
        </is>
      </c>
      <c r="AH277" s="2" t="inlineStr">
        <is>
          <t>ettevõtjalt tarbijale</t>
        </is>
      </c>
      <c r="AI277" s="2" t="inlineStr">
        <is>
          <t>2</t>
        </is>
      </c>
      <c r="AJ277" s="2" t="inlineStr">
        <is>
          <t/>
        </is>
      </c>
      <c r="AK277" t="inlineStr">
        <is>
          <t>ärimudel, mille puhul ettevõtja teeb tehingud otse tarbijatega, kes on tema teenuse või kauba lõpptarbijad</t>
        </is>
      </c>
      <c r="AL277" s="2" t="inlineStr">
        <is>
          <t>kuluttajakauppa</t>
        </is>
      </c>
      <c r="AM277" s="2" t="inlineStr">
        <is>
          <t>3</t>
        </is>
      </c>
      <c r="AN277" s="2" t="inlineStr">
        <is>
          <t/>
        </is>
      </c>
      <c r="AO277" t="inlineStr">
        <is>
          <t>yritysten ja kuluttajien välinen kauppa, jonka kohteena voivat olla tuotteet, palvelut tai tieto</t>
        </is>
      </c>
      <c r="AP277" s="2" t="inlineStr">
        <is>
          <t>commerce vers le consommateur final|
entre entreprise et consommateur|
négoce de l'entreprise au consommateur|
B2C</t>
        </is>
      </c>
      <c r="AQ277" s="2" t="inlineStr">
        <is>
          <t>3|
3|
3|
3</t>
        </is>
      </c>
      <c r="AR277" s="2" t="inlineStr">
        <is>
          <t xml:space="preserve">|
|
|
</t>
        </is>
      </c>
      <c r="AS277" t="inlineStr">
        <is>
          <t>ensemble des actions commerciales et marketing qui sont réalisées entre une entreprise et un ou des particuliers constituant le consommateur final</t>
        </is>
      </c>
      <c r="AT277" s="2" t="inlineStr">
        <is>
          <t>gnólacht le tomhaltóir</t>
        </is>
      </c>
      <c r="AU277" s="2" t="inlineStr">
        <is>
          <t>3</t>
        </is>
      </c>
      <c r="AV277" s="2" t="inlineStr">
        <is>
          <t/>
        </is>
      </c>
      <c r="AW277" t="inlineStr">
        <is>
          <t/>
        </is>
      </c>
      <c r="AX277" s="2" t="inlineStr">
        <is>
          <t>između poduzeća i potrošača</t>
        </is>
      </c>
      <c r="AY277" s="2" t="inlineStr">
        <is>
          <t>2</t>
        </is>
      </c>
      <c r="AZ277" s="2" t="inlineStr">
        <is>
          <t/>
        </is>
      </c>
      <c r="BA277" t="inlineStr">
        <is>
          <t/>
        </is>
      </c>
      <c r="BB277" s="2" t="inlineStr">
        <is>
          <t>B2C|
fogyasztói</t>
        </is>
      </c>
      <c r="BC277" s="2" t="inlineStr">
        <is>
          <t>3|
3</t>
        </is>
      </c>
      <c r="BD277" s="2" t="inlineStr">
        <is>
          <t xml:space="preserve">|
</t>
        </is>
      </c>
      <c r="BE277" t="inlineStr">
        <is>
          <t/>
        </is>
      </c>
      <c r="BF277" s="2" t="inlineStr">
        <is>
          <t>B2C|
da impresa a consumatore</t>
        </is>
      </c>
      <c r="BG277" s="2" t="inlineStr">
        <is>
          <t>3|
3</t>
        </is>
      </c>
      <c r="BH277" s="2" t="inlineStr">
        <is>
          <t xml:space="preserve">|
</t>
        </is>
      </c>
      <c r="BI277" t="inlineStr">
        <is>
          <t>relazione che un’impresa commerciale detiene con i suoi clienti per le attività di vendita e/o di assistenza</t>
        </is>
      </c>
      <c r="BJ277" s="2" t="inlineStr">
        <is>
          <t>verslas vartotojui|
B2C|
įmonių santykiai su vartotojais</t>
        </is>
      </c>
      <c r="BK277" s="2" t="inlineStr">
        <is>
          <t>3|
3|
3</t>
        </is>
      </c>
      <c r="BL277" s="2" t="inlineStr">
        <is>
          <t xml:space="preserve">|
|
</t>
        </is>
      </c>
      <c r="BM277" t="inlineStr">
        <is>
          <t/>
        </is>
      </c>
      <c r="BN277" s="2" t="inlineStr">
        <is>
          <t>uzņēmumu darījumi ar patērētājiem|
&lt;i&gt;B2C&lt;/i&gt;</t>
        </is>
      </c>
      <c r="BO277" s="2" t="inlineStr">
        <is>
          <t>2|
2</t>
        </is>
      </c>
      <c r="BP277" s="2" t="inlineStr">
        <is>
          <t xml:space="preserve">|
</t>
        </is>
      </c>
      <c r="BQ277" t="inlineStr">
        <is>
          <t>komercdarījumi, kas notiek starp uzņēmumiem un privātpersonām</t>
        </is>
      </c>
      <c r="BR277" s="2" t="inlineStr">
        <is>
          <t>B2C|
min-negozju għall-konsumatur</t>
        </is>
      </c>
      <c r="BS277" s="2" t="inlineStr">
        <is>
          <t>3|
3</t>
        </is>
      </c>
      <c r="BT277" s="2" t="inlineStr">
        <is>
          <t xml:space="preserve">|
</t>
        </is>
      </c>
      <c r="BU277" t="inlineStr">
        <is>
          <t>negozju jew tranżazzjonijiet li jsiru direttament bejn kumpannija u l-konsumaturi li huma l-utenti aħħarin tal-prodotti jew is-servizzi tagħha</t>
        </is>
      </c>
      <c r="BV277" s="2" t="inlineStr">
        <is>
          <t>b2c|
business-to-consumer</t>
        </is>
      </c>
      <c r="BW277" s="2" t="inlineStr">
        <is>
          <t>3|
3</t>
        </is>
      </c>
      <c r="BX277" s="2" t="inlineStr">
        <is>
          <t xml:space="preserve">|
</t>
        </is>
      </c>
      <c r="BY277" t="inlineStr">
        <is>
          <t>handel tussen bedrijven en consumenten</t>
        </is>
      </c>
      <c r="BZ277" s="2" t="inlineStr">
        <is>
          <t>między przedsiębiorstwami a konsumentami|
między przedsiębiorcami i konsumentami</t>
        </is>
      </c>
      <c r="CA277" s="2" t="inlineStr">
        <is>
          <t>3|
3</t>
        </is>
      </c>
      <c r="CB277" s="2" t="inlineStr">
        <is>
          <t xml:space="preserve">|
</t>
        </is>
      </c>
      <c r="CC277" t="inlineStr">
        <is>
          <t>[usługi lub transakcje świadczone] przez przedsiębiorstwo bezpośrednio konsumentowi</t>
        </is>
      </c>
      <c r="CD277" s="2" t="inlineStr">
        <is>
          <t>empresa ao consumidor</t>
        </is>
      </c>
      <c r="CE277" s="2" t="inlineStr">
        <is>
          <t>3</t>
        </is>
      </c>
      <c r="CF277" s="2" t="inlineStr">
        <is>
          <t/>
        </is>
      </c>
      <c r="CG277" t="inlineStr">
        <is>
          <t/>
        </is>
      </c>
      <c r="CH277" s="2" t="inlineStr">
        <is>
          <t>B2C|
business-to-consumer|
de la întreprindere la consumator</t>
        </is>
      </c>
      <c r="CI277" s="2" t="inlineStr">
        <is>
          <t>3|
3|
3</t>
        </is>
      </c>
      <c r="CJ277" s="2" t="inlineStr">
        <is>
          <t xml:space="preserve">|
|
</t>
        </is>
      </c>
      <c r="CK277" t="inlineStr">
        <is>
          <t>schimbul de servicii, informații și/sau de produse de la o companie către consumatori</t>
        </is>
      </c>
      <c r="CL277" s="2" t="inlineStr">
        <is>
          <t>(vzťah) podnik-zákazník|
B2C|
(vzťah) medzi podnikom a koncovým zákazníkom</t>
        </is>
      </c>
      <c r="CM277" s="2" t="inlineStr">
        <is>
          <t>3|
3|
3</t>
        </is>
      </c>
      <c r="CN277" s="2" t="inlineStr">
        <is>
          <t xml:space="preserve">|
|
</t>
        </is>
      </c>
      <c r="CO277" t="inlineStr">
        <is>
          <t>obchodné vzťahy a komunikácia priamo medzi podnikom a jeho koncovými zákazníkmi, čiže konečnými spotrebiteľmi (na rozdiel od vzťahov podniku s inými podnikmi, zamestnancami a podobne)</t>
        </is>
      </c>
      <c r="CP277" s="2" t="inlineStr">
        <is>
          <t>med podjetji in potrošniki</t>
        </is>
      </c>
      <c r="CQ277" s="2" t="inlineStr">
        <is>
          <t>3</t>
        </is>
      </c>
      <c r="CR277" s="2" t="inlineStr">
        <is>
          <t/>
        </is>
      </c>
      <c r="CS277" t="inlineStr">
        <is>
          <t>Poslovna dejavnost, ki se izvaja neposredno med podjetjem in strankami, ki so končni uporabniki storitev.</t>
        </is>
      </c>
      <c r="CT277" s="2" t="inlineStr">
        <is>
          <t>business-to-consumer|
B2C|
mellan företag och konsument</t>
        </is>
      </c>
      <c r="CU277" s="2" t="inlineStr">
        <is>
          <t>3|
3|
3</t>
        </is>
      </c>
      <c r="CV277" s="2" t="inlineStr">
        <is>
          <t xml:space="preserve">|
|
</t>
        </is>
      </c>
      <c r="CW277" t="inlineStr">
        <is>
          <t>handel, transaktioner eller reklam som sker direkt mellan företag och konsument</t>
        </is>
      </c>
    </row>
    <row r="278">
      <c r="A278" s="1" t="str">
        <f>HYPERLINK("https://iate.europa.eu/entry/result/46328/all", "46328")</f>
        <v>46328</v>
      </c>
      <c r="B278" t="inlineStr">
        <is>
          <t>ENERGY</t>
        </is>
      </c>
      <c r="C278" t="inlineStr">
        <is>
          <t>ENERGY|energy policy|energy policy|energy audit|energy demand;ENERGY|energy policy|energy policy</t>
        </is>
      </c>
      <c r="D278" t="inlineStr">
        <is>
          <t>yes</t>
        </is>
      </c>
      <c r="E278" t="inlineStr">
        <is>
          <t/>
        </is>
      </c>
      <c r="F278" t="inlineStr">
        <is>
          <t/>
        </is>
      </c>
      <c r="G278" t="inlineStr">
        <is>
          <t/>
        </is>
      </c>
      <c r="H278" t="inlineStr">
        <is>
          <t/>
        </is>
      </c>
      <c r="I278" t="inlineStr">
        <is>
          <t/>
        </is>
      </c>
      <c r="J278" t="inlineStr">
        <is>
          <t/>
        </is>
      </c>
      <c r="K278" t="inlineStr">
        <is>
          <t/>
        </is>
      </c>
      <c r="L278" t="inlineStr">
        <is>
          <t/>
        </is>
      </c>
      <c r="M278" t="inlineStr">
        <is>
          <t/>
        </is>
      </c>
      <c r="N278" s="2" t="inlineStr">
        <is>
          <t>energiefterspørgsel|
energibehov</t>
        </is>
      </c>
      <c r="O278" s="2" t="inlineStr">
        <is>
          <t>3|
3</t>
        </is>
      </c>
      <c r="P278" s="2" t="inlineStr">
        <is>
          <t xml:space="preserve">|
</t>
        </is>
      </c>
      <c r="Q278" t="inlineStr">
        <is>
          <t/>
        </is>
      </c>
      <c r="R278" s="2" t="inlineStr">
        <is>
          <t>Energiebedarf</t>
        </is>
      </c>
      <c r="S278" s="2" t="inlineStr">
        <is>
          <t>3</t>
        </is>
      </c>
      <c r="T278" s="2" t="inlineStr">
        <is>
          <t/>
        </is>
      </c>
      <c r="U278" t="inlineStr">
        <is>
          <t/>
        </is>
      </c>
      <c r="V278" s="2" t="inlineStr">
        <is>
          <t>ζήτηση ενέργειας</t>
        </is>
      </c>
      <c r="W278" s="2" t="inlineStr">
        <is>
          <t>3</t>
        </is>
      </c>
      <c r="X278" s="2" t="inlineStr">
        <is>
          <t/>
        </is>
      </c>
      <c r="Y278" t="inlineStr">
        <is>
          <t/>
        </is>
      </c>
      <c r="Z278" s="2" t="inlineStr">
        <is>
          <t>energy demand</t>
        </is>
      </c>
      <c r="AA278" s="2" t="inlineStr">
        <is>
          <t>3</t>
        </is>
      </c>
      <c r="AB278" s="2" t="inlineStr">
        <is>
          <t/>
        </is>
      </c>
      <c r="AC278" t="inlineStr">
        <is>
          <t>consumption of energy by human activity</t>
        </is>
      </c>
      <c r="AD278" s="2" t="inlineStr">
        <is>
          <t>demanda energética</t>
        </is>
      </c>
      <c r="AE278" s="2" t="inlineStr">
        <is>
          <t>3</t>
        </is>
      </c>
      <c r="AF278" s="2" t="inlineStr">
        <is>
          <t/>
        </is>
      </c>
      <c r="AG278" t="inlineStr">
        <is>
          <t>Cantidad de energía, primaria o final, consumida en un
país o región.</t>
        </is>
      </c>
      <c r="AH278" t="inlineStr">
        <is>
          <t/>
        </is>
      </c>
      <c r="AI278" t="inlineStr">
        <is>
          <t/>
        </is>
      </c>
      <c r="AJ278" t="inlineStr">
        <is>
          <t/>
        </is>
      </c>
      <c r="AK278" t="inlineStr">
        <is>
          <t/>
        </is>
      </c>
      <c r="AL278" s="2" t="inlineStr">
        <is>
          <t>energian tarve|
energian kysyntä</t>
        </is>
      </c>
      <c r="AM278" s="2" t="inlineStr">
        <is>
          <t>3|
3</t>
        </is>
      </c>
      <c r="AN278" s="2" t="inlineStr">
        <is>
          <t xml:space="preserve">|
</t>
        </is>
      </c>
      <c r="AO278" t="inlineStr">
        <is>
          <t/>
        </is>
      </c>
      <c r="AP278" s="2" t="inlineStr">
        <is>
          <t>demande d'énergie|
besoin en énergie</t>
        </is>
      </c>
      <c r="AQ278" s="2" t="inlineStr">
        <is>
          <t>3|
3</t>
        </is>
      </c>
      <c r="AR278" s="2" t="inlineStr">
        <is>
          <t xml:space="preserve">|
</t>
        </is>
      </c>
      <c r="AS278" t="inlineStr">
        <is>
          <t/>
        </is>
      </c>
      <c r="AT278" s="2" t="inlineStr">
        <is>
          <t>éileamh fuinnimh|
éileamh ar fhuinneamh</t>
        </is>
      </c>
      <c r="AU278" s="2" t="inlineStr">
        <is>
          <t>3|
3</t>
        </is>
      </c>
      <c r="AV278" s="2" t="inlineStr">
        <is>
          <t xml:space="preserve">|
</t>
        </is>
      </c>
      <c r="AW278" t="inlineStr">
        <is>
          <t/>
        </is>
      </c>
      <c r="AX278" t="inlineStr">
        <is>
          <t/>
        </is>
      </c>
      <c r="AY278" t="inlineStr">
        <is>
          <t/>
        </is>
      </c>
      <c r="AZ278" t="inlineStr">
        <is>
          <t/>
        </is>
      </c>
      <c r="BA278" t="inlineStr">
        <is>
          <t/>
        </is>
      </c>
      <c r="BB278" s="2" t="inlineStr">
        <is>
          <t>energiaigény|
energiakereslet</t>
        </is>
      </c>
      <c r="BC278" s="2" t="inlineStr">
        <is>
          <t>3|
3</t>
        </is>
      </c>
      <c r="BD278" s="2" t="inlineStr">
        <is>
          <t xml:space="preserve">|
</t>
        </is>
      </c>
      <c r="BE278" t="inlineStr">
        <is>
          <t>emberi tevékenység általi energiafelhasználás</t>
        </is>
      </c>
      <c r="BF278" s="2" t="inlineStr">
        <is>
          <t>domanda di energia|
fabbisogno energetico</t>
        </is>
      </c>
      <c r="BG278" s="2" t="inlineStr">
        <is>
          <t>3|
3</t>
        </is>
      </c>
      <c r="BH278" s="2" t="inlineStr">
        <is>
          <t xml:space="preserve">|
</t>
        </is>
      </c>
      <c r="BI278" t="inlineStr">
        <is>
          <t>consumo di
energia necessario per le attività umane</t>
        </is>
      </c>
      <c r="BJ278" s="2" t="inlineStr">
        <is>
          <t>energijos poreikis|
energijos paklausa</t>
        </is>
      </c>
      <c r="BK278" s="2" t="inlineStr">
        <is>
          <t>3|
3</t>
        </is>
      </c>
      <c r="BL278" s="2" t="inlineStr">
        <is>
          <t xml:space="preserve">|
</t>
        </is>
      </c>
      <c r="BM278" t="inlineStr">
        <is>
          <t>žmogaus veiklai reikalingos energijos suvartojimas</t>
        </is>
      </c>
      <c r="BN278" s="2" t="inlineStr">
        <is>
          <t>enerģijas pieprasījums</t>
        </is>
      </c>
      <c r="BO278" s="2" t="inlineStr">
        <is>
          <t>3</t>
        </is>
      </c>
      <c r="BP278" s="2" t="inlineStr">
        <is>
          <t/>
        </is>
      </c>
      <c r="BQ278" t="inlineStr">
        <is>
          <t/>
        </is>
      </c>
      <c r="BR278" t="inlineStr">
        <is>
          <t/>
        </is>
      </c>
      <c r="BS278" t="inlineStr">
        <is>
          <t/>
        </is>
      </c>
      <c r="BT278" t="inlineStr">
        <is>
          <t/>
        </is>
      </c>
      <c r="BU278" t="inlineStr">
        <is>
          <t/>
        </is>
      </c>
      <c r="BV278" s="2" t="inlineStr">
        <is>
          <t>vraag naar energie|
energiebehoefte</t>
        </is>
      </c>
      <c r="BW278" s="2" t="inlineStr">
        <is>
          <t>3|
3</t>
        </is>
      </c>
      <c r="BX278" s="2" t="inlineStr">
        <is>
          <t xml:space="preserve">|
</t>
        </is>
      </c>
      <c r="BY278" t="inlineStr">
        <is>
          <t/>
        </is>
      </c>
      <c r="BZ278" s="2" t="inlineStr">
        <is>
          <t>popyt na energię|
zapotrzebowanie na energię</t>
        </is>
      </c>
      <c r="CA278" s="2" t="inlineStr">
        <is>
          <t>2|
3</t>
        </is>
      </c>
      <c r="CB278" s="2" t="inlineStr">
        <is>
          <t xml:space="preserve">|
</t>
        </is>
      </c>
      <c r="CC278" t="inlineStr">
        <is>
          <t>zużycie energii na potrzeby działalności ludzkiej</t>
        </is>
      </c>
      <c r="CD278" s="2" t="inlineStr">
        <is>
          <t>procura de energia|
procura energética</t>
        </is>
      </c>
      <c r="CE278" s="2" t="inlineStr">
        <is>
          <t>3|
2</t>
        </is>
      </c>
      <c r="CF278" s="2" t="inlineStr">
        <is>
          <t xml:space="preserve">|
</t>
        </is>
      </c>
      <c r="CG278" t="inlineStr">
        <is>
          <t/>
        </is>
      </c>
      <c r="CH278" s="2" t="inlineStr">
        <is>
          <t>cerere de energie</t>
        </is>
      </c>
      <c r="CI278" s="2" t="inlineStr">
        <is>
          <t>3</t>
        </is>
      </c>
      <c r="CJ278" s="2" t="inlineStr">
        <is>
          <t/>
        </is>
      </c>
      <c r="CK278" t="inlineStr">
        <is>
          <t/>
        </is>
      </c>
      <c r="CL278" t="inlineStr">
        <is>
          <t/>
        </is>
      </c>
      <c r="CM278" t="inlineStr">
        <is>
          <t/>
        </is>
      </c>
      <c r="CN278" t="inlineStr">
        <is>
          <t/>
        </is>
      </c>
      <c r="CO278" t="inlineStr">
        <is>
          <t/>
        </is>
      </c>
      <c r="CP278" s="2" t="inlineStr">
        <is>
          <t>povpraševanje po energiji</t>
        </is>
      </c>
      <c r="CQ278" s="2" t="inlineStr">
        <is>
          <t>3</t>
        </is>
      </c>
      <c r="CR278" s="2" t="inlineStr">
        <is>
          <t/>
        </is>
      </c>
      <c r="CS278" t="inlineStr">
        <is>
          <t/>
        </is>
      </c>
      <c r="CT278" s="2" t="inlineStr">
        <is>
          <t>energibehov</t>
        </is>
      </c>
      <c r="CU278" s="2" t="inlineStr">
        <is>
          <t>3</t>
        </is>
      </c>
      <c r="CV278" s="2" t="inlineStr">
        <is>
          <t/>
        </is>
      </c>
      <c r="CW278" t="inlineStr">
        <is>
          <t/>
        </is>
      </c>
    </row>
    <row r="279">
      <c r="A279" s="1" t="str">
        <f>HYPERLINK("https://iate.europa.eu/entry/result/1623029/all", "1623029")</f>
        <v>1623029</v>
      </c>
      <c r="B279" t="inlineStr">
        <is>
          <t>BUSINESS AND COMPETITION</t>
        </is>
      </c>
      <c r="C279" t="inlineStr">
        <is>
          <t>BUSINESS AND COMPETITION|accounting</t>
        </is>
      </c>
      <c r="D279" t="inlineStr">
        <is>
          <t>yes</t>
        </is>
      </c>
      <c r="E279" t="inlineStr">
        <is>
          <t/>
        </is>
      </c>
      <c r="F279" s="2" t="inlineStr">
        <is>
          <t>остаряване</t>
        </is>
      </c>
      <c r="G279" s="2" t="inlineStr">
        <is>
          <t>3</t>
        </is>
      </c>
      <c r="H279" s="2" t="inlineStr">
        <is>
          <t/>
        </is>
      </c>
      <c r="I279" t="inlineStr">
        <is>
          <t/>
        </is>
      </c>
      <c r="J279" s="2" t="inlineStr">
        <is>
          <t>zastarávání</t>
        </is>
      </c>
      <c r="K279" s="2" t="inlineStr">
        <is>
          <t>2</t>
        </is>
      </c>
      <c r="L279" s="2" t="inlineStr">
        <is>
          <t/>
        </is>
      </c>
      <c r="M279" t="inlineStr">
        <is>
          <t/>
        </is>
      </c>
      <c r="N279" s="2" t="inlineStr">
        <is>
          <t>værdiforringelse på grund af ælde|
forældelse</t>
        </is>
      </c>
      <c r="O279" s="2" t="inlineStr">
        <is>
          <t>3|
3</t>
        </is>
      </c>
      <c r="P279" s="2" t="inlineStr">
        <is>
          <t xml:space="preserve">|
</t>
        </is>
      </c>
      <c r="Q279" t="inlineStr">
        <is>
          <t>værdiforringelse hovedsagelig foranlediget af tekniske fremskridt eller ændringer i moden ; værdinedgang, som en ting undergår som følge af tidens gang</t>
        </is>
      </c>
      <c r="R279" s="2" t="inlineStr">
        <is>
          <t>Wertminderung durch Veralten|
Wertverlust durch Alterung|
Alterungsverlust|
Veralterung</t>
        </is>
      </c>
      <c r="S279" s="2" t="inlineStr">
        <is>
          <t>3|
3|
3|
3</t>
        </is>
      </c>
      <c r="T279" s="2" t="inlineStr">
        <is>
          <t xml:space="preserve">|
|
|
</t>
        </is>
      </c>
      <c r="U279" t="inlineStr">
        <is>
          <t>Wertverlust durch technischen Fortschritt oder modische Änderung ; Verlust des Wertes, den ein Wirtschaftsgut durch Zeitablauf erfährt</t>
        </is>
      </c>
      <c r="V279" s="2" t="inlineStr">
        <is>
          <t>απαξίωση οικονομική|
αχρήστευση|
τεχνολογική απαξίωση|
αχρηστία,αχρήστευσις|
απαξίωση λόγω παλαίωσης</t>
        </is>
      </c>
      <c r="W279" s="2" t="inlineStr">
        <is>
          <t>2|
3|
3|
3|
3</t>
        </is>
      </c>
      <c r="X279" s="2" t="inlineStr">
        <is>
          <t xml:space="preserve">|
|
|
|
</t>
        </is>
      </c>
      <c r="Y279" t="inlineStr">
        <is>
          <t/>
        </is>
      </c>
      <c r="Z279" s="2" t="inlineStr">
        <is>
          <t>obsolescence</t>
        </is>
      </c>
      <c r="AA279" s="2" t="inlineStr">
        <is>
          <t>3</t>
        </is>
      </c>
      <c r="AB279" s="2" t="inlineStr">
        <is>
          <t/>
        </is>
      </c>
      <c r="AC279" t="inlineStr">
        <is>
          <t>notable reduction in the utility of an inventory item or fixed asset</t>
        </is>
      </c>
      <c r="AD279" s="2" t="inlineStr">
        <is>
          <t>obsolescencia|
envejecimiento</t>
        </is>
      </c>
      <c r="AE279" s="2" t="inlineStr">
        <is>
          <t>3|
3</t>
        </is>
      </c>
      <c r="AF279" s="2" t="inlineStr">
        <is>
          <t xml:space="preserve">|
</t>
        </is>
      </c>
      <c r="AG279" t="inlineStr">
        <is>
          <t>pérdida de valor de un bien debida principalmente al progreso técnico o a la evolución de la moda</t>
        </is>
      </c>
      <c r="AH279" s="2" t="inlineStr">
        <is>
          <t>iganemine|
vananemine|
iganemine</t>
        </is>
      </c>
      <c r="AI279" s="2" t="inlineStr">
        <is>
          <t>3|
3|
3</t>
        </is>
      </c>
      <c r="AJ279" s="2" t="inlineStr">
        <is>
          <t xml:space="preserve">|
|
</t>
        </is>
      </c>
      <c r="AK279" t="inlineStr">
        <is>
          <t/>
        </is>
      </c>
      <c r="AL279" s="2" t="inlineStr">
        <is>
          <t>vanheneminen|
vanhentuminen</t>
        </is>
      </c>
      <c r="AM279" s="2" t="inlineStr">
        <is>
          <t>3|
3</t>
        </is>
      </c>
      <c r="AN279" s="2" t="inlineStr">
        <is>
          <t xml:space="preserve">|
</t>
        </is>
      </c>
      <c r="AO279" t="inlineStr">
        <is>
          <t>hyödykkeen hyödyllisyyden vähentyminen aiheutuen joko fyysisestä heikkenemisestä, muutoksista teknologiassa tai kysyntämalleissa tai ympäristönmuutoksista, mikä johtaa arvon alentumiseen</t>
        </is>
      </c>
      <c r="AP279" s="2" t="inlineStr">
        <is>
          <t>désuétude|
vieillissement économique|
obsolescence</t>
        </is>
      </c>
      <c r="AQ279" s="2" t="inlineStr">
        <is>
          <t>3|
1|
3</t>
        </is>
      </c>
      <c r="AR279" s="2" t="inlineStr">
        <is>
          <t xml:space="preserve">|
|
</t>
        </is>
      </c>
      <c r="AS279" t="inlineStr">
        <is>
          <t>perte de valeur due principalement au progrès technique ou à l'évolution de la mode ; perte de valeur subie par un bien en raison du temps écoulé</t>
        </is>
      </c>
      <c r="AT279" s="2" t="inlineStr">
        <is>
          <t>dífheidhmeacht</t>
        </is>
      </c>
      <c r="AU279" s="2" t="inlineStr">
        <is>
          <t>3</t>
        </is>
      </c>
      <c r="AV279" s="2" t="inlineStr">
        <is>
          <t/>
        </is>
      </c>
      <c r="AW279" t="inlineStr">
        <is>
          <t/>
        </is>
      </c>
      <c r="AX279" s="2" t="inlineStr">
        <is>
          <t>zastarijevanje</t>
        </is>
      </c>
      <c r="AY279" s="2" t="inlineStr">
        <is>
          <t>2</t>
        </is>
      </c>
      <c r="AZ279" s="2" t="inlineStr">
        <is>
          <t/>
        </is>
      </c>
      <c r="BA279" t="inlineStr">
        <is>
          <t/>
        </is>
      </c>
      <c r="BB279" s="2" t="inlineStr">
        <is>
          <t>elavulás</t>
        </is>
      </c>
      <c r="BC279" s="2" t="inlineStr">
        <is>
          <t>3</t>
        </is>
      </c>
      <c r="BD279" s="2" t="inlineStr">
        <is>
          <t/>
        </is>
      </c>
      <c r="BE279" t="inlineStr">
        <is>
          <t/>
        </is>
      </c>
      <c r="BF279" s="2" t="inlineStr">
        <is>
          <t>obsolescenza</t>
        </is>
      </c>
      <c r="BG279" s="2" t="inlineStr">
        <is>
          <t>3</t>
        </is>
      </c>
      <c r="BH279" s="2" t="inlineStr">
        <is>
          <t/>
        </is>
      </c>
      <c r="BI279" t="inlineStr">
        <is>
          <t>notevole perdita di efficienza economica subita da un bene per effetto del progresso tecnico o di un cambiamento nella domanda di mercato</t>
        </is>
      </c>
      <c r="BJ279" s="2" t="inlineStr">
        <is>
          <t>senėjimas</t>
        </is>
      </c>
      <c r="BK279" s="2" t="inlineStr">
        <is>
          <t>3</t>
        </is>
      </c>
      <c r="BL279" s="2" t="inlineStr">
        <is>
          <t/>
        </is>
      </c>
      <c r="BM279" t="inlineStr">
        <is>
          <t>natūralus daikto fizikinių, cheminių ir mechaninių savybių kitimas jį eksploatuojant ir laikant</t>
        </is>
      </c>
      <c r="BN279" s="2" t="inlineStr">
        <is>
          <t>novecošana</t>
        </is>
      </c>
      <c r="BO279" s="2" t="inlineStr">
        <is>
          <t>2</t>
        </is>
      </c>
      <c r="BP279" s="2" t="inlineStr">
        <is>
          <t/>
        </is>
      </c>
      <c r="BQ279" t="inlineStr">
        <is>
          <t/>
        </is>
      </c>
      <c r="BR279" s="2" t="inlineStr">
        <is>
          <t>ħruġ mill-użu|
obsolexxenza</t>
        </is>
      </c>
      <c r="BS279" s="2" t="inlineStr">
        <is>
          <t>3|
3</t>
        </is>
      </c>
      <c r="BT279" s="2" t="inlineStr">
        <is>
          <t xml:space="preserve">|
</t>
        </is>
      </c>
      <c r="BU279" t="inlineStr">
        <is>
          <t>kundizzjoni fejn xi ħaġa ma tibqax tintuża jew ma tibqax utli</t>
        </is>
      </c>
      <c r="BV279" s="2" t="inlineStr">
        <is>
          <t>economische veroudering|
in onbruik geraakt|
ouderwets|
waardedaling door veroudering</t>
        </is>
      </c>
      <c r="BW279" s="2" t="inlineStr">
        <is>
          <t>3|
3|
3|
3</t>
        </is>
      </c>
      <c r="BX279" s="2" t="inlineStr">
        <is>
          <t xml:space="preserve">|
|
|
</t>
        </is>
      </c>
      <c r="BY279" t="inlineStr">
        <is>
          <t>waardevermindering door de technische ontwikkeling of door de mode ; daling van de waarde van een goed door het verloop van de tijd</t>
        </is>
      </c>
      <c r="BZ279" s="2" t="inlineStr">
        <is>
          <t>utrata przydatności|
starzenie się|
przestarzałość</t>
        </is>
      </c>
      <c r="CA279" s="2" t="inlineStr">
        <is>
          <t>3|
3|
3</t>
        </is>
      </c>
      <c r="CB279" s="2" t="inlineStr">
        <is>
          <t xml:space="preserve">|
|
</t>
        </is>
      </c>
      <c r="CC279" t="inlineStr">
        <is>
          <t/>
        </is>
      </c>
      <c r="CD279" s="2" t="inlineStr">
        <is>
          <t>obsolescência|
depreciação por vetustez</t>
        </is>
      </c>
      <c r="CE279" s="2" t="inlineStr">
        <is>
          <t>3|
3</t>
        </is>
      </c>
      <c r="CF279" s="2" t="inlineStr">
        <is>
          <t xml:space="preserve">|
</t>
        </is>
      </c>
      <c r="CG279" t="inlineStr">
        <is>
          <t>Perda de valor de um bem com a passagem do tempo, principalmente em consequência do progresso técnico, ou da evolução da moda.</t>
        </is>
      </c>
      <c r="CH279" s="2" t="inlineStr">
        <is>
          <t>uzură morală</t>
        </is>
      </c>
      <c r="CI279" s="2" t="inlineStr">
        <is>
          <t>3</t>
        </is>
      </c>
      <c r="CJ279" s="2" t="inlineStr">
        <is>
          <t/>
        </is>
      </c>
      <c r="CK279" t="inlineStr">
        <is>
          <t/>
        </is>
      </c>
      <c r="CL279" s="2" t="inlineStr">
        <is>
          <t>zastaranie</t>
        </is>
      </c>
      <c r="CM279" s="2" t="inlineStr">
        <is>
          <t>3</t>
        </is>
      </c>
      <c r="CN279" s="2" t="inlineStr">
        <is>
          <t/>
        </is>
      </c>
      <c r="CO279" t="inlineStr">
        <is>
          <t/>
        </is>
      </c>
      <c r="CP279" s="2" t="inlineStr">
        <is>
          <t>zastarelost</t>
        </is>
      </c>
      <c r="CQ279" s="2" t="inlineStr">
        <is>
          <t>3</t>
        </is>
      </c>
      <c r="CR279" s="2" t="inlineStr">
        <is>
          <t/>
        </is>
      </c>
      <c r="CS279" t="inlineStr">
        <is>
          <t/>
        </is>
      </c>
      <c r="CT279" s="2" t="inlineStr">
        <is>
          <t>inkurans</t>
        </is>
      </c>
      <c r="CU279" s="2" t="inlineStr">
        <is>
          <t>3</t>
        </is>
      </c>
      <c r="CV279" s="2" t="inlineStr">
        <is>
          <t/>
        </is>
      </c>
      <c r="CW279" t="inlineStr">
        <is>
          <t/>
        </is>
      </c>
    </row>
    <row r="280">
      <c r="A280" s="1" t="str">
        <f>HYPERLINK("https://iate.europa.eu/entry/result/3557551/all", "3557551")</f>
        <v>3557551</v>
      </c>
      <c r="B280" t="inlineStr">
        <is>
          <t>ENVIRONMENT</t>
        </is>
      </c>
      <c r="C280" t="inlineStr">
        <is>
          <t>ENVIRONMENT|environmental policy|environmental policy|environmental impact</t>
        </is>
      </c>
      <c r="D280" t="inlineStr">
        <is>
          <t>yes</t>
        </is>
      </c>
      <c r="E280" t="inlineStr">
        <is>
          <t/>
        </is>
      </c>
      <c r="F280" s="2" t="inlineStr">
        <is>
          <t>правила за проучване на отпечатъка върху околната среда на категория продукти</t>
        </is>
      </c>
      <c r="G280" s="2" t="inlineStr">
        <is>
          <t>2</t>
        </is>
      </c>
      <c r="H280" s="2" t="inlineStr">
        <is>
          <t/>
        </is>
      </c>
      <c r="I280" t="inlineStr">
        <is>
          <t/>
        </is>
      </c>
      <c r="J280" s="2" t="inlineStr">
        <is>
          <t>pravidla produktové kategorie ke stanovení environmentální stopy</t>
        </is>
      </c>
      <c r="K280" s="2" t="inlineStr">
        <is>
          <t>2</t>
        </is>
      </c>
      <c r="L280" s="2" t="inlineStr">
        <is>
          <t/>
        </is>
      </c>
      <c r="M280" t="inlineStr">
        <is>
          <t/>
        </is>
      </c>
      <c r="N280" t="inlineStr">
        <is>
          <t/>
        </is>
      </c>
      <c r="O280" t="inlineStr">
        <is>
          <t/>
        </is>
      </c>
      <c r="P280" t="inlineStr">
        <is>
          <t/>
        </is>
      </c>
      <c r="Q280" t="inlineStr">
        <is>
          <t/>
        </is>
      </c>
      <c r="R280" s="2" t="inlineStr">
        <is>
          <t>PEFCR-Regeln|
Produktkategorieregeln für die Berechnung des Umweltfußabdrucks</t>
        </is>
      </c>
      <c r="S280" s="2" t="inlineStr">
        <is>
          <t>2|
3</t>
        </is>
      </c>
      <c r="T280" s="2" t="inlineStr">
        <is>
          <t xml:space="preserve">|
</t>
        </is>
      </c>
      <c r="U280" t="inlineStr">
        <is>
          <t>produkttypspezifische, auf dem Konzept der Lebenswegbetrachtung basierende Regeln, die allgemeine methodologische Leitlinien für PEF-Studien ergänzen, indem sie weitere Spezifikationen für spezifische Produktkategorien enthalten</t>
        </is>
      </c>
      <c r="V280" t="inlineStr">
        <is>
          <t/>
        </is>
      </c>
      <c r="W280" t="inlineStr">
        <is>
          <t/>
        </is>
      </c>
      <c r="X280" t="inlineStr">
        <is>
          <t/>
        </is>
      </c>
      <c r="Y280" t="inlineStr">
        <is>
          <t/>
        </is>
      </c>
      <c r="Z280" s="2" t="inlineStr">
        <is>
          <t>PEFCRs|
product environmental footprint category rules|
PEFCR</t>
        </is>
      </c>
      <c r="AA280" s="2" t="inlineStr">
        <is>
          <t>3|
3|
1</t>
        </is>
      </c>
      <c r="AB280" s="2" t="inlineStr">
        <is>
          <t xml:space="preserve">|
|
</t>
        </is>
      </c>
      <c r="AC280" t="inlineStr">
        <is>
          <t>product-type-specific, life-cycle-based rules that complement general 
methodological guidance for PEF studies by providing further 
specification at the level of a specific product category</t>
        </is>
      </c>
      <c r="AD280" s="2" t="inlineStr">
        <is>
          <t>RCHAP|
reglas de categoría de huella ambiental de los productos</t>
        </is>
      </c>
      <c r="AE280" s="2" t="inlineStr">
        <is>
          <t>3|
3</t>
        </is>
      </c>
      <c r="AF280" s="2" t="inlineStr">
        <is>
          <t xml:space="preserve">|
</t>
        </is>
      </c>
      <c r="AG280" t="inlineStr">
        <is>
          <t>Reglas específicas de un tipo de productos, basadas en el ciclo de vida,
 que complementan la orientación metodológica general para los estudios 
de huella ambiental de producto, aportando una mayor especificación a 
nivel de una categoría concreta de productos.</t>
        </is>
      </c>
      <c r="AH280" s="2" t="inlineStr">
        <is>
          <t>tootekategooria keskkonnajalajälje määramise eeskirjad</t>
        </is>
      </c>
      <c r="AI280" s="2" t="inlineStr">
        <is>
          <t>3</t>
        </is>
      </c>
      <c r="AJ280" s="2" t="inlineStr">
        <is>
          <t/>
        </is>
      </c>
      <c r="AK280" t="inlineStr">
        <is>
          <t/>
        </is>
      </c>
      <c r="AL280" s="2" t="inlineStr">
        <is>
          <t>tuotteen ympäristöjalanjälkeä koskevat tuoteryhmäsäännöt|
PEFCR-säännöt</t>
        </is>
      </c>
      <c r="AM280" s="2" t="inlineStr">
        <is>
          <t>3|
3</t>
        </is>
      </c>
      <c r="AN280" s="2" t="inlineStr">
        <is>
          <t xml:space="preserve">|
</t>
        </is>
      </c>
      <c r="AO280" t="inlineStr">
        <is>
          <t>tuotetyyppikohtaiset, tuotteen elinkaareen perustuvat säännöt, joilla täydennetään tuotteen ympäristöjalanjälkeä (PEF) koskevista tutkimuksista annettuja yleisiä menetelmäohjeita täsmentämällä niitä 
tietyn tuoteryhmän osalta</t>
        </is>
      </c>
      <c r="AP280" s="2" t="inlineStr">
        <is>
          <t>règles de définition des catégories de l'empreinte environnementale de produit</t>
        </is>
      </c>
      <c r="AQ280" s="2" t="inlineStr">
        <is>
          <t>2</t>
        </is>
      </c>
      <c r="AR280" s="2" t="inlineStr">
        <is>
          <t/>
        </is>
      </c>
      <c r="AS280" t="inlineStr">
        <is>
          <t/>
        </is>
      </c>
      <c r="AT280" s="2" t="inlineStr">
        <is>
          <t>rialacha catagóire maidir leis an lorg comhshaoil táirge|
rialacha catagóire do cheallraí de réir an loirg chomhshaoil táirge|
PEFCRanna</t>
        </is>
      </c>
      <c r="AU280" s="2" t="inlineStr">
        <is>
          <t>3|
3|
3</t>
        </is>
      </c>
      <c r="AV280" s="2" t="inlineStr">
        <is>
          <t xml:space="preserve">|
|
</t>
        </is>
      </c>
      <c r="AW280" t="inlineStr">
        <is>
          <t/>
        </is>
      </c>
      <c r="AX280" s="2" t="inlineStr">
        <is>
          <t>pravila o kategorijama ekološkog otiska proizvoda</t>
        </is>
      </c>
      <c r="AY280" s="2" t="inlineStr">
        <is>
          <t>2</t>
        </is>
      </c>
      <c r="AZ280" s="2" t="inlineStr">
        <is>
          <t/>
        </is>
      </c>
      <c r="BA280" t="inlineStr">
        <is>
          <t/>
        </is>
      </c>
      <c r="BB280" s="2" t="inlineStr">
        <is>
          <t>a termékek környezeti lábnyomára vonatkozó kategóriaszabályok</t>
        </is>
      </c>
      <c r="BC280" s="2" t="inlineStr">
        <is>
          <t>3</t>
        </is>
      </c>
      <c r="BD280" s="2" t="inlineStr">
        <is>
          <t/>
        </is>
      </c>
      <c r="BE280" t="inlineStr">
        <is>
          <t>terméktípus-specifikus, életcikluson alapuló szabályok, amelyek a termékek környezeti lábnyomára vonatkozó vizsgálatokra irányuló általános módszertani útmutatót egy adott termékkategória szintjére vonatkozó további pontosításokkal egészítik ki</t>
        </is>
      </c>
      <c r="BF280" s="2" t="inlineStr">
        <is>
          <t>PEFCR|
regole di categoria relative all’impronta ambientale dei prodotti|
regole di categoria relative all'impronta ambientale di prodotto</t>
        </is>
      </c>
      <c r="BG280" s="2" t="inlineStr">
        <is>
          <t>3|
3|
3</t>
        </is>
      </c>
      <c r="BH280" s="2" t="inlineStr">
        <is>
          <t xml:space="preserve">|
|
</t>
        </is>
      </c>
      <c r="BI280" t="inlineStr">
        <is>
          <t>sistema che fissa una serie coerente e specifica di regole per
calcolare le informazioni ambientali rilevanti dei prodotti appartenenti ad una determinata categoria allo
studio</t>
        </is>
      </c>
      <c r="BJ280" s="2" t="inlineStr">
        <is>
          <t>PAPK taisyklės|
PAPKT|
produkto aplinkosauginio pėdsako kategorijos taisyklės</t>
        </is>
      </c>
      <c r="BK280" s="2" t="inlineStr">
        <is>
          <t>3|
3|
3</t>
        </is>
      </c>
      <c r="BL280" s="2" t="inlineStr">
        <is>
          <t xml:space="preserve">|
|
</t>
        </is>
      </c>
      <c r="BM280" t="inlineStr">
        <is>
          <t>taisyklės, kurių paskirtis – pateikti tam tikros kategorijos produktų aplinkosauginio pėdsako tyrimo išsamias technines gaires</t>
        </is>
      </c>
      <c r="BN280" t="inlineStr">
        <is>
          <t/>
        </is>
      </c>
      <c r="BO280" t="inlineStr">
        <is>
          <t/>
        </is>
      </c>
      <c r="BP280" t="inlineStr">
        <is>
          <t/>
        </is>
      </c>
      <c r="BQ280" t="inlineStr">
        <is>
          <t/>
        </is>
      </c>
      <c r="BR280" s="2" t="inlineStr">
        <is>
          <t>regoli tal-kategorija marbutin mal-impronta ambjentali tal-prodott|
PEFCRs</t>
        </is>
      </c>
      <c r="BS280" s="2" t="inlineStr">
        <is>
          <t>3|
3</t>
        </is>
      </c>
      <c r="BT280" s="2" t="inlineStr">
        <is>
          <t xml:space="preserve">|
</t>
        </is>
      </c>
      <c r="BU280" t="inlineStr">
        <is>
          <t/>
        </is>
      </c>
      <c r="BV280" s="2" t="inlineStr">
        <is>
          <t>PEFCR's|
regels voor de milieuvoetafdruk van een productcategorie</t>
        </is>
      </c>
      <c r="BW280" s="2" t="inlineStr">
        <is>
          <t>3|
3</t>
        </is>
      </c>
      <c r="BX280" s="2" t="inlineStr">
        <is>
          <t xml:space="preserve">|
</t>
        </is>
      </c>
      <c r="BY280" t="inlineStr">
        <is>
          <t>voorschriften gebaseerd op productlevenscycli en een specifiek producttype, die algemene methodologische richtsnoeren als aanvulling geven voor PEF-onderzoeken door meer specificatie te verschaffen op het niveau van een specifieke productcategorie</t>
        </is>
      </c>
      <c r="BZ280" s="2" t="inlineStr">
        <is>
          <t>PEFCR|
zasady dotyczące kategorii śladu środowiskowego produktu</t>
        </is>
      </c>
      <c r="CA280" s="2" t="inlineStr">
        <is>
          <t>3|
3</t>
        </is>
      </c>
      <c r="CB280" s="2" t="inlineStr">
        <is>
          <t xml:space="preserve">|
</t>
        </is>
      </c>
      <c r="CC280" t="inlineStr">
        <is>
          <t/>
        </is>
      </c>
      <c r="CD280" s="2" t="inlineStr">
        <is>
          <t>regras de categorização da pegada ambiental de produtos|
RCPAP</t>
        </is>
      </c>
      <c r="CE280" s="2" t="inlineStr">
        <is>
          <t>3|
3</t>
        </is>
      </c>
      <c r="CF280" s="2" t="inlineStr">
        <is>
          <t xml:space="preserve">|
</t>
        </is>
      </c>
      <c r="CG280" t="inlineStr">
        <is>
          <t/>
        </is>
      </c>
      <c r="CH280" s="2" t="inlineStr">
        <is>
          <t>PEFCR|
norme privind categoria de amprentă de mediu a produsului</t>
        </is>
      </c>
      <c r="CI280" s="2" t="inlineStr">
        <is>
          <t>3|
3</t>
        </is>
      </c>
      <c r="CJ280" s="2" t="inlineStr">
        <is>
          <t xml:space="preserve">|
</t>
        </is>
      </c>
      <c r="CK280" t="inlineStr">
        <is>
          <t>norme bazate pe ciclul de viață și specifice tipului de produs care 
completează orientările metodologice generale pentru studiile privind 
amprenta de mediu a produselor, oferind specificații suplimentare la 
nivelul unei anumite categorii de produse</t>
        </is>
      </c>
      <c r="CL280" s="2" t="inlineStr">
        <is>
          <t>pravidla pre kategórie environmentálnej stopy výrobkov</t>
        </is>
      </c>
      <c r="CM280" s="2" t="inlineStr">
        <is>
          <t>2</t>
        </is>
      </c>
      <c r="CN280" s="2" t="inlineStr">
        <is>
          <t/>
        </is>
      </c>
      <c r="CO280" t="inlineStr">
        <is>
          <t/>
        </is>
      </c>
      <c r="CP280" s="2" t="inlineStr">
        <is>
          <t>pravila o okoljskem odtisu kategorij izdelkov</t>
        </is>
      </c>
      <c r="CQ280" s="2" t="inlineStr">
        <is>
          <t>3</t>
        </is>
      </c>
      <c r="CR280" s="2" t="inlineStr">
        <is>
          <t/>
        </is>
      </c>
      <c r="CS280" t="inlineStr">
        <is>
          <t>pravila, ki vsebujejo podrobna tehnična navodila o načinu izvedbe študije okoljskega odtisa izdelkov za specifično kategorijo izdelkov.</t>
        </is>
      </c>
      <c r="CT280" s="2" t="inlineStr">
        <is>
          <t>PEFCR-regler|
regler för produktkategoriers miljöavtryck</t>
        </is>
      </c>
      <c r="CU280" s="2" t="inlineStr">
        <is>
          <t>3|
3</t>
        </is>
      </c>
      <c r="CV280" s="2" t="inlineStr">
        <is>
          <t xml:space="preserve">|
</t>
        </is>
      </c>
      <c r="CW280" t="inlineStr">
        <is>
          <t>produktspecifika, livscykelbaserade regler som kompletterar den allmänna metodvägledningen för PEF-studier genom att tillhandahålla ytterligare specifikation på en specifik produktkategorinivå.</t>
        </is>
      </c>
    </row>
    <row r="281">
      <c r="A281" s="1" t="str">
        <f>HYPERLINK("https://iate.europa.eu/entry/result/139135/all", "139135")</f>
        <v>139135</v>
      </c>
      <c r="B281" t="inlineStr">
        <is>
          <t>FINANCE;ENVIRONMENT;TRADE</t>
        </is>
      </c>
      <c r="C281" t="inlineStr">
        <is>
          <t>FINANCE;ENVIRONMENT;TRADE|consumption|consumption</t>
        </is>
      </c>
      <c r="D281" t="inlineStr">
        <is>
          <t>yes</t>
        </is>
      </c>
      <c r="E281" t="inlineStr">
        <is>
          <t/>
        </is>
      </c>
      <c r="F281" s="2" t="inlineStr">
        <is>
          <t>устойчиво потребление</t>
        </is>
      </c>
      <c r="G281" s="2" t="inlineStr">
        <is>
          <t>3</t>
        </is>
      </c>
      <c r="H281" s="2" t="inlineStr">
        <is>
          <t/>
        </is>
      </c>
      <c r="I281" t="inlineStr">
        <is>
          <t>устойчивото потребление се отнася до отговорното използване на стоки и услуги с цел да се сведе до минимум използването на природни ресурси, да се намалят емисиите от замърсяване и отпадъците, за да не излага на риск животът на бъдещите поколения</t>
        </is>
      </c>
      <c r="J281" s="2" t="inlineStr">
        <is>
          <t>udržitelná spotřeba</t>
        </is>
      </c>
      <c r="K281" s="2" t="inlineStr">
        <is>
          <t>3</t>
        </is>
      </c>
      <c r="L281" s="2" t="inlineStr">
        <is>
          <t/>
        </is>
      </c>
      <c r="M281" t="inlineStr">
        <is>
          <t/>
        </is>
      </c>
      <c r="N281" s="2" t="inlineStr">
        <is>
          <t>bæredygtigt forbrug</t>
        </is>
      </c>
      <c r="O281" s="2" t="inlineStr">
        <is>
          <t>3</t>
        </is>
      </c>
      <c r="P281" s="2" t="inlineStr">
        <is>
          <t/>
        </is>
      </c>
      <c r="Q281" t="inlineStr">
        <is>
          <t/>
        </is>
      </c>
      <c r="R281" s="2" t="inlineStr">
        <is>
          <t>nachhaltiger Konsum</t>
        </is>
      </c>
      <c r="S281" s="2" t="inlineStr">
        <is>
          <t>0</t>
        </is>
      </c>
      <c r="T281" s="2" t="inlineStr">
        <is>
          <t/>
        </is>
      </c>
      <c r="U281" t="inlineStr">
        <is>
          <t>Verbraucherverhalten, das unter anderem Umweltaspekte und soziale Aspekte bei Kauf und Nutzung von Produkten und Dienstleistungen berücksichtigt</t>
        </is>
      </c>
      <c r="V281" s="2" t="inlineStr">
        <is>
          <t>συνεχής εκμετάλλευση</t>
        </is>
      </c>
      <c r="W281" s="2" t="inlineStr">
        <is>
          <t>1</t>
        </is>
      </c>
      <c r="X281" s="2" t="inlineStr">
        <is>
          <t/>
        </is>
      </c>
      <c r="Y281" t="inlineStr">
        <is>
          <t/>
        </is>
      </c>
      <c r="Z281" s="2" t="inlineStr">
        <is>
          <t>sustainable consumption</t>
        </is>
      </c>
      <c r="AA281" s="2" t="inlineStr">
        <is>
          <t>3</t>
        </is>
      </c>
      <c r="AB281" s="2" t="inlineStr">
        <is>
          <t/>
        </is>
      </c>
      <c r="AC281" t="inlineStr">
        <is>
          <t/>
        </is>
      </c>
      <c r="AD281" s="2" t="inlineStr">
        <is>
          <t>consumo sostenible</t>
        </is>
      </c>
      <c r="AE281" s="2" t="inlineStr">
        <is>
          <t>3</t>
        </is>
      </c>
      <c r="AF281" s="2" t="inlineStr">
        <is>
          <t/>
        </is>
      </c>
      <c r="AG281" t="inlineStr">
        <is>
          <t>Consumo cuyo objetivo es:&lt;br&gt;- satisfacer las necesidades humanas básicas (no el anhelo de 'deseos' y lujos),&lt;br&gt; - favorecer la calidad de vida y no los estándares materiales de subsistencia,&lt;br&gt; - minimizar el uso de recursos, los residuos y la contaminación,&lt;br&gt; - adoptar una perspectiva que considere el "ciclo de vida" en las decisiones que toma el consumidor, y&lt;br&gt; - actuar pensando en las futuras generaciones.</t>
        </is>
      </c>
      <c r="AH281" s="2" t="inlineStr">
        <is>
          <t>kestlik tarbimine|
säästev tarbimine</t>
        </is>
      </c>
      <c r="AI281" s="2" t="inlineStr">
        <is>
          <t>3|
3</t>
        </is>
      </c>
      <c r="AJ281" s="2" t="inlineStr">
        <is>
          <t xml:space="preserve">preferred|
</t>
        </is>
      </c>
      <c r="AK281" t="inlineStr">
        <is>
          <t>toodete ja teenuste kasutamine keskkonnale
kõige vähem kahjulikul viisil; hõlmab nii elustiili, ostukäitumist kui ka seda,
kuidas me tooteid ja teenuseid tarbime ning hiljem neist
toodetest vabaneme</t>
        </is>
      </c>
      <c r="AL281" s="2" t="inlineStr">
        <is>
          <t>kestävä kulutus</t>
        </is>
      </c>
      <c r="AM281" s="2" t="inlineStr">
        <is>
          <t>3</t>
        </is>
      </c>
      <c r="AN281" s="2" t="inlineStr">
        <is>
          <t/>
        </is>
      </c>
      <c r="AO281" t="inlineStr">
        <is>
          <t/>
        </is>
      </c>
      <c r="AP281" s="2" t="inlineStr">
        <is>
          <t>consommation durable</t>
        </is>
      </c>
      <c r="AQ281" s="2" t="inlineStr">
        <is>
          <t>3</t>
        </is>
      </c>
      <c r="AR281" s="2" t="inlineStr">
        <is>
          <t/>
        </is>
      </c>
      <c r="AS281" t="inlineStr">
        <is>
          <t>utilisation de services et de produits qui répondent à des besoins essentiels et contribuent à améliorer la qualité de la vie tout en réduisant au minimum les quantités de ressources naturelles et de matières toxiques utilisées, ainsi que les quantités de déchets et de polluants tout au long du cycle de vie du service ou du produit, de sorte que les besoins des générations futures puissent être satisfaits</t>
        </is>
      </c>
      <c r="AT281" s="2" t="inlineStr">
        <is>
          <t>tomhaltas inbhuanaithe</t>
        </is>
      </c>
      <c r="AU281" s="2" t="inlineStr">
        <is>
          <t>3</t>
        </is>
      </c>
      <c r="AV281" s="2" t="inlineStr">
        <is>
          <t/>
        </is>
      </c>
      <c r="AW281" t="inlineStr">
        <is>
          <t/>
        </is>
      </c>
      <c r="AX281" s="2" t="inlineStr">
        <is>
          <t>održiva potrošnja</t>
        </is>
      </c>
      <c r="AY281" s="2" t="inlineStr">
        <is>
          <t>2</t>
        </is>
      </c>
      <c r="AZ281" s="2" t="inlineStr">
        <is>
          <t/>
        </is>
      </c>
      <c r="BA281" t="inlineStr">
        <is>
          <t/>
        </is>
      </c>
      <c r="BB281" s="2" t="inlineStr">
        <is>
          <t>fenntartható fogyasztás</t>
        </is>
      </c>
      <c r="BC281" s="2" t="inlineStr">
        <is>
          <t>3</t>
        </is>
      </c>
      <c r="BD281" s="2" t="inlineStr">
        <is>
          <t/>
        </is>
      </c>
      <c r="BE281" t="inlineStr">
        <is>
          <t>a szolgáltatások és a hozzájuk
kapcsolódó termékek oly módon történő felhasználása, amely megfelel az alapvető
szükségleteknek, jobb életminőséget eredményez, de közben minimálisra csökkenti
a természeti források és a mérgező anyagok használatát, valamint a hulladék- és
szennyező anyagok kibocsátását az adott szolgáltatás, illetve termék teljes
életciklusa során annak érdekében, hogy a jövő nemzedékek szükségleteit ne
veszélyeztessék</t>
        </is>
      </c>
      <c r="BF281" s="2" t="inlineStr">
        <is>
          <t>consumo sostenibile</t>
        </is>
      </c>
      <c r="BG281" s="2" t="inlineStr">
        <is>
          <t>1</t>
        </is>
      </c>
      <c r="BH281" s="2" t="inlineStr">
        <is>
          <t/>
        </is>
      </c>
      <c r="BI281" t="inlineStr">
        <is>
          <t>la promozione dell’efficienza delle risorse e dell’energia, di infrastrutture sostenibili, così come la garanzia dell’accesso ai servizi di base, a lavori dignitosi e rispettosi dell’ambiente e a una migliore qualità di vita per tutti</t>
        </is>
      </c>
      <c r="BJ281" s="2" t="inlineStr">
        <is>
          <t>tvarus vartojimas</t>
        </is>
      </c>
      <c r="BK281" s="2" t="inlineStr">
        <is>
          <t>3</t>
        </is>
      </c>
      <c r="BL281" s="2" t="inlineStr">
        <is>
          <t/>
        </is>
      </c>
      <c r="BM281" t="inlineStr">
        <is>
          <t>naudojimasis paslaugomis ir produktais, skirtais patenkinti pagrindinius
poreikius ir kuriančiais geresnę gyvenimo kokybę, kartu siekiant sumažinti
natūralių išteklių ir toksinių medžiagų naudojimą bei atliekų ir teršalų išmetimą viso produkto ar paslaugos gyvavimo ciklo metu, nepakenkiant
ateities kartų poreikių patenkinimui</t>
        </is>
      </c>
      <c r="BN281" s="2" t="inlineStr">
        <is>
          <t>ilgstpējīgs patēriņš</t>
        </is>
      </c>
      <c r="BO281" s="2" t="inlineStr">
        <is>
          <t>3</t>
        </is>
      </c>
      <c r="BP281" s="2" t="inlineStr">
        <is>
          <t/>
        </is>
      </c>
      <c r="BQ281" t="inlineStr">
        <is>
          <t/>
        </is>
      </c>
      <c r="BR281" s="2" t="inlineStr">
        <is>
          <t>konsum sostenibbli</t>
        </is>
      </c>
      <c r="BS281" s="2" t="inlineStr">
        <is>
          <t>3</t>
        </is>
      </c>
      <c r="BT281" s="2" t="inlineStr">
        <is>
          <t/>
        </is>
      </c>
      <c r="BU281" t="inlineStr">
        <is>
          <t>l-użu ta' oġġetti u servizzi li jissodisfaw il-ħtiġijiet bażiċi u jtejbu l-kwalità tal-ħajja filwaqt li jimminimizzaw l-użu ta' riżorsi naturali, materjal tossiku u emissjonijiet ta' skart u sustanzi li jniġġsu matul iċ-ċiklu tal-ħajja, sabiex jiġi żgurat li l-ħtiġijiet ta' ġenerazzjonijiet futuri jkunu jistgħu jiġu ssodisfati</t>
        </is>
      </c>
      <c r="BV281" s="2" t="inlineStr">
        <is>
          <t>duurzame consumptie</t>
        </is>
      </c>
      <c r="BW281" s="2" t="inlineStr">
        <is>
          <t>3</t>
        </is>
      </c>
      <c r="BX281" s="2" t="inlineStr">
        <is>
          <t/>
        </is>
      </c>
      <c r="BY281" t="inlineStr">
        <is>
          <t>gebruik van goederen en diensten die aan essentiële behoeften voldoen en bijdragen aan de levenskwaliteit, terwijl tegelijk minimale hoeveelheden natuurlijke
hulpbronnen en giftige stoffen verbruikt worden en de hoeveelheid afvalstoffen en vervuilende stoffen tijdens de hele levenscyclus van het product of de dienst beperkt worden, zodanig dat de
behoeften van de toekomstige generaties voldaan zullen kunnen
worden</t>
        </is>
      </c>
      <c r="BZ281" s="2" t="inlineStr">
        <is>
          <t>zrównoważona konsumpcja</t>
        </is>
      </c>
      <c r="CA281" s="2" t="inlineStr">
        <is>
          <t>3</t>
        </is>
      </c>
      <c r="CB281" s="2" t="inlineStr">
        <is>
          <t/>
        </is>
      </c>
      <c r="CC281" t="inlineStr">
        <is>
          <t>optymalne, świadome i odpowiedzialne korzystanie z dostępnych zasobów naturalnych, dóbr i usług na poziomie jednostek, gospodarstw domowych, wspólnot i społeczności lokalnych, środowisk biznesowych, samorządów terytorialnych, rządów krajowych i struktur międzynarodowych, zgodnie z zasadami zrównoważonego rozwoju</t>
        </is>
      </c>
      <c r="CD281" s="2" t="inlineStr">
        <is>
          <t>consumo sustentável</t>
        </is>
      </c>
      <c r="CE281" s="2" t="inlineStr">
        <is>
          <t>3</t>
        </is>
      </c>
      <c r="CF281" s="2" t="inlineStr">
        <is>
          <t/>
        </is>
      </c>
      <c r="CG281" t="inlineStr">
        <is>
          <t>Utilização de serviços e produtos que corresponda às necessidades básicas e promova a qualidade de vida da população, ao mesmo tempo que minimiza o uso de recursos naturais e materiais tóxicos e reduz a produção de resíduos e emissões poluentes durante o ciclo de vida do serviço ou produto, a fim de não comprometer a subsistência das gerações futuras.</t>
        </is>
      </c>
      <c r="CH281" s="2" t="inlineStr">
        <is>
          <t>consum durabil</t>
        </is>
      </c>
      <c r="CI281" s="2" t="inlineStr">
        <is>
          <t>3</t>
        </is>
      </c>
      <c r="CJ281" s="2" t="inlineStr">
        <is>
          <t/>
        </is>
      </c>
      <c r="CK281" t="inlineStr">
        <is>
          <t>tip de consum ce poate
satisface nevoile generațiilor prezente și viitoare fără a altera ecosistemele</t>
        </is>
      </c>
      <c r="CL281" s="2" t="inlineStr">
        <is>
          <t>udržateľna spotreba</t>
        </is>
      </c>
      <c r="CM281" s="2" t="inlineStr">
        <is>
          <t>2</t>
        </is>
      </c>
      <c r="CN281" s="2" t="inlineStr">
        <is>
          <t/>
        </is>
      </c>
      <c r="CO281" t="inlineStr">
        <is>
          <t/>
        </is>
      </c>
      <c r="CP281" s="2" t="inlineStr">
        <is>
          <t>trajnostna potrošnja</t>
        </is>
      </c>
      <c r="CQ281" s="2" t="inlineStr">
        <is>
          <t>2</t>
        </is>
      </c>
      <c r="CR281" s="2" t="inlineStr">
        <is>
          <t/>
        </is>
      </c>
      <c r="CS281" t="inlineStr">
        <is>
          <t/>
        </is>
      </c>
      <c r="CT281" s="2" t="inlineStr">
        <is>
          <t>hållbar konsumtion</t>
        </is>
      </c>
      <c r="CU281" s="2" t="inlineStr">
        <is>
          <t>3</t>
        </is>
      </c>
      <c r="CV281" s="2" t="inlineStr">
        <is>
          <t/>
        </is>
      </c>
      <c r="CW281" t="inlineStr">
        <is>
          <t>användning av produkter och tjänster som tillgodoser grundläggande behov
och bidrar till en bättre livskvalitet samtidigt som man minimerar användningen av naturresurser och
giftiga ämnen samt begränsar mängden avfall och föroreningar under produktens eller tjänstens hela livscykel, så att även kommande
generationers behov ska kunna tillgodoses</t>
        </is>
      </c>
    </row>
    <row r="282">
      <c r="A282" s="1" t="str">
        <f>HYPERLINK("https://iate.europa.eu/entry/result/1573300/all", "1573300")</f>
        <v>1573300</v>
      </c>
      <c r="B282" t="inlineStr">
        <is>
          <t>PRODUCTION, TECHNOLOGY AND RESEARCH</t>
        </is>
      </c>
      <c r="C282" t="inlineStr">
        <is>
          <t>PRODUCTION, TECHNOLOGY AND RESEARCH|technology and technical regulations|technical regulations</t>
        </is>
      </c>
      <c r="D282" t="inlineStr">
        <is>
          <t>no</t>
        </is>
      </c>
      <c r="E282" t="inlineStr">
        <is>
          <t/>
        </is>
      </c>
      <c r="F282" s="2" t="inlineStr">
        <is>
          <t>схема за сертифициране</t>
        </is>
      </c>
      <c r="G282" s="2" t="inlineStr">
        <is>
          <t>2</t>
        </is>
      </c>
      <c r="H282" s="2" t="inlineStr">
        <is>
          <t/>
        </is>
      </c>
      <c r="I282" t="inlineStr">
        <is>
          <t/>
        </is>
      </c>
      <c r="J282" s="2" t="inlineStr">
        <is>
          <t>systém certifikace</t>
        </is>
      </c>
      <c r="K282" s="2" t="inlineStr">
        <is>
          <t>2</t>
        </is>
      </c>
      <c r="L282" s="2" t="inlineStr">
        <is>
          <t/>
        </is>
      </c>
      <c r="M282" t="inlineStr">
        <is>
          <t/>
        </is>
      </c>
      <c r="N282" s="2" t="inlineStr">
        <is>
          <t>certificeringsordning</t>
        </is>
      </c>
      <c r="O282" s="2" t="inlineStr">
        <is>
          <t>3</t>
        </is>
      </c>
      <c r="P282" s="2" t="inlineStr">
        <is>
          <t/>
        </is>
      </c>
      <c r="Q282" t="inlineStr">
        <is>
          <t/>
        </is>
      </c>
      <c r="R282" s="2" t="inlineStr">
        <is>
          <t>Zertifizierungsprogramm</t>
        </is>
      </c>
      <c r="S282" s="2" t="inlineStr">
        <is>
          <t>3</t>
        </is>
      </c>
      <c r="T282" s="2" t="inlineStr">
        <is>
          <t/>
        </is>
      </c>
      <c r="U282" t="inlineStr">
        <is>
          <t>Zertifizierungssystem bezüglich bestimmter Erzeugnisse, Verfahren oder Dienstleistungen, auf welche sie dieselben besonderen Normen und Regeln und auch die gleiche Prozedur anwenden lassen</t>
        </is>
      </c>
      <c r="V282" s="2" t="inlineStr">
        <is>
          <t>πρόγραμμα πιστοποίησης</t>
        </is>
      </c>
      <c r="W282" s="2" t="inlineStr">
        <is>
          <t>3</t>
        </is>
      </c>
      <c r="X282" s="2" t="inlineStr">
        <is>
          <t/>
        </is>
      </c>
      <c r="Y282" t="inlineStr">
        <is>
          <t>σύστημα πιστοποίησης που εφαρμόζεται σε συγκεκριμένα προϊόντα,διεργασίες ή υπηρεσίες,για τα οποία εφαρμόζονται τα ίδια ιδιαίτερα πρότυπα και κανόνες και η ίδια διαδικασία</t>
        </is>
      </c>
      <c r="Z282" s="2" t="inlineStr">
        <is>
          <t>certification scheme|
certification programme</t>
        </is>
      </c>
      <c r="AA282" s="2" t="inlineStr">
        <is>
          <t>3|
3</t>
        </is>
      </c>
      <c r="AB282" s="2" t="inlineStr">
        <is>
          <t xml:space="preserve">|
</t>
        </is>
      </c>
      <c r="AC282" t="inlineStr">
        <is>
          <t>certification system as related to specified products,processes or services to which the same particular standards and rules,and the same procedure,apply</t>
        </is>
      </c>
      <c r="AD282" s="2" t="inlineStr">
        <is>
          <t>esquema de certificación</t>
        </is>
      </c>
      <c r="AE282" s="2" t="inlineStr">
        <is>
          <t>3</t>
        </is>
      </c>
      <c r="AF282" s="2" t="inlineStr">
        <is>
          <t/>
        </is>
      </c>
      <c r="AG282" t="inlineStr">
        <is>
          <t/>
        </is>
      </c>
      <c r="AH282" t="inlineStr">
        <is>
          <t/>
        </is>
      </c>
      <c r="AI282" t="inlineStr">
        <is>
          <t/>
        </is>
      </c>
      <c r="AJ282" t="inlineStr">
        <is>
          <t/>
        </is>
      </c>
      <c r="AK282" t="inlineStr">
        <is>
          <t/>
        </is>
      </c>
      <c r="AL282" s="2" t="inlineStr">
        <is>
          <t>sertifiointijärjestely|
varmentamisjärjestely</t>
        </is>
      </c>
      <c r="AM282" s="2" t="inlineStr">
        <is>
          <t>3|
3</t>
        </is>
      </c>
      <c r="AN282" s="2" t="inlineStr">
        <is>
          <t xml:space="preserve">|
</t>
        </is>
      </c>
      <c r="AO282" t="inlineStr">
        <is>
          <t/>
        </is>
      </c>
      <c r="AP282" s="2" t="inlineStr">
        <is>
          <t>programme de certification|
système de certification</t>
        </is>
      </c>
      <c r="AQ282" s="2" t="inlineStr">
        <is>
          <t>3|
3</t>
        </is>
      </c>
      <c r="AR282" s="2" t="inlineStr">
        <is>
          <t xml:space="preserve">|
</t>
        </is>
      </c>
      <c r="AS282" t="inlineStr">
        <is>
          <t>système de certification appliqué à des produits, processus ou services spécifiés auxquels s'appliquent les mêmes normes et règles particulières, et la même procédure</t>
        </is>
      </c>
      <c r="AT282" t="inlineStr">
        <is>
          <t/>
        </is>
      </c>
      <c r="AU282" t="inlineStr">
        <is>
          <t/>
        </is>
      </c>
      <c r="AV282" t="inlineStr">
        <is>
          <t/>
        </is>
      </c>
      <c r="AW282" t="inlineStr">
        <is>
          <t/>
        </is>
      </c>
      <c r="AX282" s="2" t="inlineStr">
        <is>
          <t>program certifikacije</t>
        </is>
      </c>
      <c r="AY282" s="2" t="inlineStr">
        <is>
          <t>2</t>
        </is>
      </c>
      <c r="AZ282" s="2" t="inlineStr">
        <is>
          <t/>
        </is>
      </c>
      <c r="BA282" t="inlineStr">
        <is>
          <t/>
        </is>
      </c>
      <c r="BB282" t="inlineStr">
        <is>
          <t/>
        </is>
      </c>
      <c r="BC282" t="inlineStr">
        <is>
          <t/>
        </is>
      </c>
      <c r="BD282" t="inlineStr">
        <is>
          <t/>
        </is>
      </c>
      <c r="BE282" t="inlineStr">
        <is>
          <t/>
        </is>
      </c>
      <c r="BF282" s="2" t="inlineStr">
        <is>
          <t>sistema particolare di certificazione</t>
        </is>
      </c>
      <c r="BG282" s="2" t="inlineStr">
        <is>
          <t>3</t>
        </is>
      </c>
      <c r="BH282" s="2" t="inlineStr">
        <is>
          <t/>
        </is>
      </c>
      <c r="BI282" t="inlineStr">
        <is>
          <t/>
        </is>
      </c>
      <c r="BJ282" t="inlineStr">
        <is>
          <t/>
        </is>
      </c>
      <c r="BK282" t="inlineStr">
        <is>
          <t/>
        </is>
      </c>
      <c r="BL282" t="inlineStr">
        <is>
          <t/>
        </is>
      </c>
      <c r="BM282" t="inlineStr">
        <is>
          <t/>
        </is>
      </c>
      <c r="BN282" t="inlineStr">
        <is>
          <t/>
        </is>
      </c>
      <c r="BO282" t="inlineStr">
        <is>
          <t/>
        </is>
      </c>
      <c r="BP282" t="inlineStr">
        <is>
          <t/>
        </is>
      </c>
      <c r="BQ282" t="inlineStr">
        <is>
          <t/>
        </is>
      </c>
      <c r="BR282" t="inlineStr">
        <is>
          <t/>
        </is>
      </c>
      <c r="BS282" t="inlineStr">
        <is>
          <t/>
        </is>
      </c>
      <c r="BT282" t="inlineStr">
        <is>
          <t/>
        </is>
      </c>
      <c r="BU282" t="inlineStr">
        <is>
          <t/>
        </is>
      </c>
      <c r="BV282" s="2" t="inlineStr">
        <is>
          <t>certificatieschema</t>
        </is>
      </c>
      <c r="BW282" s="2" t="inlineStr">
        <is>
          <t>3</t>
        </is>
      </c>
      <c r="BX282" s="2" t="inlineStr">
        <is>
          <t/>
        </is>
      </c>
      <c r="BY282" t="inlineStr">
        <is>
          <t/>
        </is>
      </c>
      <c r="BZ282" s="2" t="inlineStr">
        <is>
          <t>program certyfikacji</t>
        </is>
      </c>
      <c r="CA282" s="2" t="inlineStr">
        <is>
          <t>2</t>
        </is>
      </c>
      <c r="CB282" s="2" t="inlineStr">
        <is>
          <t/>
        </is>
      </c>
      <c r="CC282" t="inlineStr">
        <is>
          <t/>
        </is>
      </c>
      <c r="CD282" s="2" t="inlineStr">
        <is>
          <t>sistema de certificação</t>
        </is>
      </c>
      <c r="CE282" s="2" t="inlineStr">
        <is>
          <t>3</t>
        </is>
      </c>
      <c r="CF282" s="2" t="inlineStr">
        <is>
          <t/>
        </is>
      </c>
      <c r="CG282" t="inlineStr">
        <is>
          <t>Sistema de certificação relativo a produtos específicos, para os quais os mesmo requisitos específicos, regras específicas e procedimentos se aplicam.</t>
        </is>
      </c>
      <c r="CH282" s="2" t="inlineStr">
        <is>
          <t>sistem de certificare</t>
        </is>
      </c>
      <c r="CI282" s="2" t="inlineStr">
        <is>
          <t>2</t>
        </is>
      </c>
      <c r="CJ282" s="2" t="inlineStr">
        <is>
          <t/>
        </is>
      </c>
      <c r="CK282" t="inlineStr">
        <is>
          <t/>
        </is>
      </c>
      <c r="CL282" s="2" t="inlineStr">
        <is>
          <t>systém certifikácie</t>
        </is>
      </c>
      <c r="CM282" s="2" t="inlineStr">
        <is>
          <t>2</t>
        </is>
      </c>
      <c r="CN282" s="2" t="inlineStr">
        <is>
          <t/>
        </is>
      </c>
      <c r="CO282" t="inlineStr">
        <is>
          <t/>
        </is>
      </c>
      <c r="CP282" s="2" t="inlineStr">
        <is>
          <t>shema certificiranja|
sistem potrjevanja|
sistem izdaje potrdil</t>
        </is>
      </c>
      <c r="CQ282" s="2" t="inlineStr">
        <is>
          <t>2|
2|
2</t>
        </is>
      </c>
      <c r="CR282" s="2" t="inlineStr">
        <is>
          <t xml:space="preserve">|
|
</t>
        </is>
      </c>
      <c r="CS282" t="inlineStr">
        <is>
          <t/>
        </is>
      </c>
      <c r="CT282" t="inlineStr">
        <is>
          <t/>
        </is>
      </c>
      <c r="CU282" t="inlineStr">
        <is>
          <t/>
        </is>
      </c>
      <c r="CV282" t="inlineStr">
        <is>
          <t/>
        </is>
      </c>
      <c r="CW282" t="inlineStr">
        <is>
          <t/>
        </is>
      </c>
    </row>
    <row r="283">
      <c r="A283" s="1" t="str">
        <f>HYPERLINK("https://iate.europa.eu/entry/result/3587762/all", "3587762")</f>
        <v>3587762</v>
      </c>
      <c r="B283" t="inlineStr">
        <is>
          <t>ENVIRONMENT</t>
        </is>
      </c>
      <c r="C283" t="inlineStr">
        <is>
          <t>ENVIRONMENT|environmental policy</t>
        </is>
      </c>
      <c r="D283" t="inlineStr">
        <is>
          <t>yes</t>
        </is>
      </c>
      <c r="E283" t="inlineStr">
        <is>
          <t/>
        </is>
      </c>
      <c r="F283" s="2" t="inlineStr">
        <is>
          <t>sustainable product</t>
        </is>
      </c>
      <c r="G283" s="2" t="inlineStr">
        <is>
          <t>2</t>
        </is>
      </c>
      <c r="H283" s="2" t="inlineStr">
        <is>
          <t/>
        </is>
      </c>
      <c r="I283" t="inlineStr">
        <is>
          <t/>
        </is>
      </c>
      <c r="J283" s="2" t="inlineStr">
        <is>
          <t>udržitelný výrobek</t>
        </is>
      </c>
      <c r="K283" s="2" t="inlineStr">
        <is>
          <t>2</t>
        </is>
      </c>
      <c r="L283" s="2" t="inlineStr">
        <is>
          <t/>
        </is>
      </c>
      <c r="M283" t="inlineStr">
        <is>
          <t/>
        </is>
      </c>
      <c r="N283" s="2" t="inlineStr">
        <is>
          <t>bæredygtigt produkt</t>
        </is>
      </c>
      <c r="O283" s="2" t="inlineStr">
        <is>
          <t>3</t>
        </is>
      </c>
      <c r="P283" s="2" t="inlineStr">
        <is>
          <t/>
        </is>
      </c>
      <c r="Q283" t="inlineStr">
        <is>
          <t/>
        </is>
      </c>
      <c r="R283" t="inlineStr">
        <is>
          <t/>
        </is>
      </c>
      <c r="S283" t="inlineStr">
        <is>
          <t/>
        </is>
      </c>
      <c r="T283" t="inlineStr">
        <is>
          <t/>
        </is>
      </c>
      <c r="U283" t="inlineStr">
        <is>
          <t/>
        </is>
      </c>
      <c r="V283" s="2" t="inlineStr">
        <is>
          <t>βιώσιμο προϊόν</t>
        </is>
      </c>
      <c r="W283" s="2" t="inlineStr">
        <is>
          <t>3</t>
        </is>
      </c>
      <c r="X283" s="2" t="inlineStr">
        <is>
          <t/>
        </is>
      </c>
      <c r="Y283" t="inlineStr">
        <is>
          <t/>
        </is>
      </c>
      <c r="Z283" s="2" t="inlineStr">
        <is>
          <t>eco-friendly product|
sustainable product</t>
        </is>
      </c>
      <c r="AA283" s="2" t="inlineStr">
        <is>
          <t>1|
3</t>
        </is>
      </c>
      <c r="AB283" s="2" t="inlineStr">
        <is>
          <t xml:space="preserve">|
</t>
        </is>
      </c>
      <c r="AC283" t="inlineStr">
        <is>
          <t>product that provides environmental, social and economic benefits while protecting public health and the environment over its whole life cycle, from the extraction of raw materials until final disposal</t>
        </is>
      </c>
      <c r="AD283" s="2" t="inlineStr">
        <is>
          <t>producto sostenible</t>
        </is>
      </c>
      <c r="AE283" s="2" t="inlineStr">
        <is>
          <t>3</t>
        </is>
      </c>
      <c r="AF283" s="2" t="inlineStr">
        <is>
          <t/>
        </is>
      </c>
      <c r="AG283" t="inlineStr">
        <is>
          <t>Producto respetuoso con el medioambiente, producido mediante procesos 
limpios y no contaminantes, que optimicen la energía empleada y respeten 
los derechos de las personas que han intervenido en los procesos de 
producción.</t>
        </is>
      </c>
      <c r="AH283" t="inlineStr">
        <is>
          <t/>
        </is>
      </c>
      <c r="AI283" t="inlineStr">
        <is>
          <t/>
        </is>
      </c>
      <c r="AJ283" t="inlineStr">
        <is>
          <t/>
        </is>
      </c>
      <c r="AK283" t="inlineStr">
        <is>
          <t/>
        </is>
      </c>
      <c r="AL283" s="2" t="inlineStr">
        <is>
          <t>kestävä tuote</t>
        </is>
      </c>
      <c r="AM283" s="2" t="inlineStr">
        <is>
          <t>3</t>
        </is>
      </c>
      <c r="AN283" s="2" t="inlineStr">
        <is>
          <t/>
        </is>
      </c>
      <c r="AO283" t="inlineStr">
        <is>
          <t/>
        </is>
      </c>
      <c r="AP283" s="2" t="inlineStr">
        <is>
          <t>produit durable</t>
        </is>
      </c>
      <c r="AQ283" s="2" t="inlineStr">
        <is>
          <t>3</t>
        </is>
      </c>
      <c r="AR283" s="2" t="inlineStr">
        <is>
          <t/>
        </is>
      </c>
      <c r="AS283" t="inlineStr">
        <is>
          <t/>
        </is>
      </c>
      <c r="AT283" s="2" t="inlineStr">
        <is>
          <t>táirge inbhuanaithe</t>
        </is>
      </c>
      <c r="AU283" s="2" t="inlineStr">
        <is>
          <t>3</t>
        </is>
      </c>
      <c r="AV283" s="2" t="inlineStr">
        <is>
          <t/>
        </is>
      </c>
      <c r="AW283" t="inlineStr">
        <is>
          <t/>
        </is>
      </c>
      <c r="AX283" s="2" t="inlineStr">
        <is>
          <t>održivi proizvod</t>
        </is>
      </c>
      <c r="AY283" s="2" t="inlineStr">
        <is>
          <t>2</t>
        </is>
      </c>
      <c r="AZ283" s="2" t="inlineStr">
        <is>
          <t/>
        </is>
      </c>
      <c r="BA283" t="inlineStr">
        <is>
          <t/>
        </is>
      </c>
      <c r="BB283" s="2" t="inlineStr">
        <is>
          <t>fenntartható termék</t>
        </is>
      </c>
      <c r="BC283" s="2" t="inlineStr">
        <is>
          <t>3</t>
        </is>
      </c>
      <c r="BD283" s="2" t="inlineStr">
        <is>
          <t/>
        </is>
      </c>
      <c r="BE283" t="inlineStr">
        <is>
          <t>olyan termék, amelyet magas minőség és hosszú termék-életciklus jellemez, és amely minden tekintetben erőforrás-kímélő és ezáltal hozzájárul egy pozitív hatékonysági mérleghez</t>
        </is>
      </c>
      <c r="BF283" s="2" t="inlineStr">
        <is>
          <t>prodotto sostenibile</t>
        </is>
      </c>
      <c r="BG283" s="2" t="inlineStr">
        <is>
          <t>2</t>
        </is>
      </c>
      <c r="BH283" s="2" t="inlineStr">
        <is>
          <t/>
        </is>
      </c>
      <c r="BI283" t="inlineStr">
        <is>
          <t/>
        </is>
      </c>
      <c r="BJ283" s="2" t="inlineStr">
        <is>
          <t>tvarus gaminys</t>
        </is>
      </c>
      <c r="BK283" s="2" t="inlineStr">
        <is>
          <t>3</t>
        </is>
      </c>
      <c r="BL283" s="2" t="inlineStr">
        <is>
          <t/>
        </is>
      </c>
      <c r="BM283" t="inlineStr">
        <is>
          <t/>
        </is>
      </c>
      <c r="BN283" t="inlineStr">
        <is>
          <t/>
        </is>
      </c>
      <c r="BO283" t="inlineStr">
        <is>
          <t/>
        </is>
      </c>
      <c r="BP283" t="inlineStr">
        <is>
          <t/>
        </is>
      </c>
      <c r="BQ283" t="inlineStr">
        <is>
          <t/>
        </is>
      </c>
      <c r="BR283" t="inlineStr">
        <is>
          <t/>
        </is>
      </c>
      <c r="BS283" t="inlineStr">
        <is>
          <t/>
        </is>
      </c>
      <c r="BT283" t="inlineStr">
        <is>
          <t/>
        </is>
      </c>
      <c r="BU283" t="inlineStr">
        <is>
          <t/>
        </is>
      </c>
      <c r="BV283" t="inlineStr">
        <is>
          <t/>
        </is>
      </c>
      <c r="BW283" t="inlineStr">
        <is>
          <t/>
        </is>
      </c>
      <c r="BX283" t="inlineStr">
        <is>
          <t/>
        </is>
      </c>
      <c r="BY283" t="inlineStr">
        <is>
          <t/>
        </is>
      </c>
      <c r="BZ283" s="2" t="inlineStr">
        <is>
          <t>zrównoważony produkt</t>
        </is>
      </c>
      <c r="CA283" s="2" t="inlineStr">
        <is>
          <t>3</t>
        </is>
      </c>
      <c r="CB283" s="2" t="inlineStr">
        <is>
          <t/>
        </is>
      </c>
      <c r="CC283" t="inlineStr">
        <is>
          <t/>
        </is>
      </c>
      <c r="CD283" s="2" t="inlineStr">
        <is>
          <t>produto sustentável</t>
        </is>
      </c>
      <c r="CE283" s="2" t="inlineStr">
        <is>
          <t>3</t>
        </is>
      </c>
      <c r="CF283" s="2" t="inlineStr">
        <is>
          <t/>
        </is>
      </c>
      <c r="CG283" t="inlineStr">
        <is>
          <t/>
        </is>
      </c>
      <c r="CH283" s="2" t="inlineStr">
        <is>
          <t>produs care respectă principiile dezvoltării durabile|
produs sustenabil</t>
        </is>
      </c>
      <c r="CI283" s="2" t="inlineStr">
        <is>
          <t>2|
2</t>
        </is>
      </c>
      <c r="CJ283" s="2" t="inlineStr">
        <is>
          <t xml:space="preserve">|
</t>
        </is>
      </c>
      <c r="CK283" t="inlineStr">
        <is>
          <t/>
        </is>
      </c>
      <c r="CL283" s="2" t="inlineStr">
        <is>
          <t>udržateľný výrobok</t>
        </is>
      </c>
      <c r="CM283" s="2" t="inlineStr">
        <is>
          <t>2</t>
        </is>
      </c>
      <c r="CN283" s="2" t="inlineStr">
        <is>
          <t/>
        </is>
      </c>
      <c r="CO283" t="inlineStr">
        <is>
          <t/>
        </is>
      </c>
      <c r="CP283" s="2" t="inlineStr">
        <is>
          <t>trajnostni izdelek</t>
        </is>
      </c>
      <c r="CQ283" s="2" t="inlineStr">
        <is>
          <t>3</t>
        </is>
      </c>
      <c r="CR283" s="2" t="inlineStr">
        <is>
          <t/>
        </is>
      </c>
      <c r="CS283" t="inlineStr">
        <is>
          <t/>
        </is>
      </c>
      <c r="CT283" t="inlineStr">
        <is>
          <t/>
        </is>
      </c>
      <c r="CU283" t="inlineStr">
        <is>
          <t/>
        </is>
      </c>
      <c r="CV283" t="inlineStr">
        <is>
          <t/>
        </is>
      </c>
      <c r="CW283" t="inlineStr">
        <is>
          <t/>
        </is>
      </c>
    </row>
    <row r="284">
      <c r="A284" s="1" t="str">
        <f>HYPERLINK("https://iate.europa.eu/entry/result/47926/all", "47926")</f>
        <v>47926</v>
      </c>
      <c r="B284" t="inlineStr">
        <is>
          <t>ENVIRONMENT</t>
        </is>
      </c>
      <c r="C284" t="inlineStr">
        <is>
          <t>ENVIRONMENT</t>
        </is>
      </c>
      <c r="D284" t="inlineStr">
        <is>
          <t>no</t>
        </is>
      </c>
      <c r="E284" t="inlineStr">
        <is>
          <t/>
        </is>
      </c>
      <c r="F284" s="2" t="inlineStr">
        <is>
          <t>задължение за информиране</t>
        </is>
      </c>
      <c r="G284" s="2" t="inlineStr">
        <is>
          <t>2</t>
        </is>
      </c>
      <c r="H284" s="2" t="inlineStr">
        <is>
          <t/>
        </is>
      </c>
      <c r="I284" t="inlineStr">
        <is>
          <t/>
        </is>
      </c>
      <c r="J284" s="2" t="inlineStr">
        <is>
          <t>povinnost informovat</t>
        </is>
      </c>
      <c r="K284" s="2" t="inlineStr">
        <is>
          <t>2</t>
        </is>
      </c>
      <c r="L284" s="2" t="inlineStr">
        <is>
          <t/>
        </is>
      </c>
      <c r="M284" t="inlineStr">
        <is>
          <t/>
        </is>
      </c>
      <c r="N284" s="2" t="inlineStr">
        <is>
          <t>oplysningspligt</t>
        </is>
      </c>
      <c r="O284" s="2" t="inlineStr">
        <is>
          <t>3</t>
        </is>
      </c>
      <c r="P284" s="2" t="inlineStr">
        <is>
          <t/>
        </is>
      </c>
      <c r="Q284" t="inlineStr">
        <is>
          <t/>
        </is>
      </c>
      <c r="R284" s="2" t="inlineStr">
        <is>
          <t>Informationspflicht</t>
        </is>
      </c>
      <c r="S284" s="2" t="inlineStr">
        <is>
          <t>3</t>
        </is>
      </c>
      <c r="T284" s="2" t="inlineStr">
        <is>
          <t/>
        </is>
      </c>
      <c r="U284" t="inlineStr">
        <is>
          <t/>
        </is>
      </c>
      <c r="V284" s="2" t="inlineStr">
        <is>
          <t>υποχρέωση πληροφόρησης</t>
        </is>
      </c>
      <c r="W284" s="2" t="inlineStr">
        <is>
          <t>3</t>
        </is>
      </c>
      <c r="X284" s="2" t="inlineStr">
        <is>
          <t/>
        </is>
      </c>
      <c r="Y284" t="inlineStr">
        <is>
          <t/>
        </is>
      </c>
      <c r="Z284" s="2" t="inlineStr">
        <is>
          <t>obligation to inform</t>
        </is>
      </c>
      <c r="AA284" s="2" t="inlineStr">
        <is>
          <t>3</t>
        </is>
      </c>
      <c r="AB284" s="2" t="inlineStr">
        <is>
          <t/>
        </is>
      </c>
      <c r="AC284" t="inlineStr">
        <is>
          <t/>
        </is>
      </c>
      <c r="AD284" s="2" t="inlineStr">
        <is>
          <t>obligación de informar</t>
        </is>
      </c>
      <c r="AE284" s="2" t="inlineStr">
        <is>
          <t>3</t>
        </is>
      </c>
      <c r="AF284" s="2" t="inlineStr">
        <is>
          <t/>
        </is>
      </c>
      <c r="AG284" t="inlineStr">
        <is>
          <t/>
        </is>
      </c>
      <c r="AH284" t="inlineStr">
        <is>
          <t/>
        </is>
      </c>
      <c r="AI284" t="inlineStr">
        <is>
          <t/>
        </is>
      </c>
      <c r="AJ284" t="inlineStr">
        <is>
          <t/>
        </is>
      </c>
      <c r="AK284" t="inlineStr">
        <is>
          <t/>
        </is>
      </c>
      <c r="AL284" s="2" t="inlineStr">
        <is>
          <t>ilmoitusvelvollisuus</t>
        </is>
      </c>
      <c r="AM284" s="2" t="inlineStr">
        <is>
          <t>3</t>
        </is>
      </c>
      <c r="AN284" s="2" t="inlineStr">
        <is>
          <t/>
        </is>
      </c>
      <c r="AO284" t="inlineStr">
        <is>
          <t/>
        </is>
      </c>
      <c r="AP284" s="2" t="inlineStr">
        <is>
          <t>obligation d'information</t>
        </is>
      </c>
      <c r="AQ284" s="2" t="inlineStr">
        <is>
          <t>3</t>
        </is>
      </c>
      <c r="AR284" s="2" t="inlineStr">
        <is>
          <t/>
        </is>
      </c>
      <c r="AS284" t="inlineStr">
        <is>
          <t/>
        </is>
      </c>
      <c r="AT284" t="inlineStr">
        <is>
          <t/>
        </is>
      </c>
      <c r="AU284" t="inlineStr">
        <is>
          <t/>
        </is>
      </c>
      <c r="AV284" t="inlineStr">
        <is>
          <t/>
        </is>
      </c>
      <c r="AW284" t="inlineStr">
        <is>
          <t/>
        </is>
      </c>
      <c r="AX284" s="2" t="inlineStr">
        <is>
          <t>obveza obavješćivanja</t>
        </is>
      </c>
      <c r="AY284" s="2" t="inlineStr">
        <is>
          <t>2</t>
        </is>
      </c>
      <c r="AZ284" s="2" t="inlineStr">
        <is>
          <t/>
        </is>
      </c>
      <c r="BA284" t="inlineStr">
        <is>
          <t/>
        </is>
      </c>
      <c r="BB284" t="inlineStr">
        <is>
          <t/>
        </is>
      </c>
      <c r="BC284" t="inlineStr">
        <is>
          <t/>
        </is>
      </c>
      <c r="BD284" t="inlineStr">
        <is>
          <t/>
        </is>
      </c>
      <c r="BE284" t="inlineStr">
        <is>
          <t/>
        </is>
      </c>
      <c r="BF284" s="2" t="inlineStr">
        <is>
          <t>obbligo di informazione</t>
        </is>
      </c>
      <c r="BG284" s="2" t="inlineStr">
        <is>
          <t>3</t>
        </is>
      </c>
      <c r="BH284" s="2" t="inlineStr">
        <is>
          <t/>
        </is>
      </c>
      <c r="BI284" t="inlineStr">
        <is>
          <t/>
        </is>
      </c>
      <c r="BJ284" t="inlineStr">
        <is>
          <t/>
        </is>
      </c>
      <c r="BK284" t="inlineStr">
        <is>
          <t/>
        </is>
      </c>
      <c r="BL284" t="inlineStr">
        <is>
          <t/>
        </is>
      </c>
      <c r="BM284" t="inlineStr">
        <is>
          <t/>
        </is>
      </c>
      <c r="BN284" t="inlineStr">
        <is>
          <t/>
        </is>
      </c>
      <c r="BO284" t="inlineStr">
        <is>
          <t/>
        </is>
      </c>
      <c r="BP284" t="inlineStr">
        <is>
          <t/>
        </is>
      </c>
      <c r="BQ284" t="inlineStr">
        <is>
          <t/>
        </is>
      </c>
      <c r="BR284" t="inlineStr">
        <is>
          <t/>
        </is>
      </c>
      <c r="BS284" t="inlineStr">
        <is>
          <t/>
        </is>
      </c>
      <c r="BT284" t="inlineStr">
        <is>
          <t/>
        </is>
      </c>
      <c r="BU284" t="inlineStr">
        <is>
          <t/>
        </is>
      </c>
      <c r="BV284" s="2" t="inlineStr">
        <is>
          <t>inlichtingsplicht</t>
        </is>
      </c>
      <c r="BW284" s="2" t="inlineStr">
        <is>
          <t>3</t>
        </is>
      </c>
      <c r="BX284" s="2" t="inlineStr">
        <is>
          <t/>
        </is>
      </c>
      <c r="BY284" t="inlineStr">
        <is>
          <t/>
        </is>
      </c>
      <c r="BZ284" s="2" t="inlineStr">
        <is>
          <t>obowiązek informowania</t>
        </is>
      </c>
      <c r="CA284" s="2" t="inlineStr">
        <is>
          <t>2</t>
        </is>
      </c>
      <c r="CB284" s="2" t="inlineStr">
        <is>
          <t/>
        </is>
      </c>
      <c r="CC284" t="inlineStr">
        <is>
          <t/>
        </is>
      </c>
      <c r="CD284" s="2" t="inlineStr">
        <is>
          <t>obrigação de informar|
obrigatoriedade de informar</t>
        </is>
      </c>
      <c r="CE284" s="2" t="inlineStr">
        <is>
          <t>3|
3</t>
        </is>
      </c>
      <c r="CF284" s="2" t="inlineStr">
        <is>
          <t xml:space="preserve">|
</t>
        </is>
      </c>
      <c r="CG284" t="inlineStr">
        <is>
          <t/>
        </is>
      </c>
      <c r="CH284" s="2" t="inlineStr">
        <is>
          <t>obligația informării</t>
        </is>
      </c>
      <c r="CI284" s="2" t="inlineStr">
        <is>
          <t>2</t>
        </is>
      </c>
      <c r="CJ284" s="2" t="inlineStr">
        <is>
          <t/>
        </is>
      </c>
      <c r="CK284" t="inlineStr">
        <is>
          <t/>
        </is>
      </c>
      <c r="CL284" s="2" t="inlineStr">
        <is>
          <t>povinnosť informovať</t>
        </is>
      </c>
      <c r="CM284" s="2" t="inlineStr">
        <is>
          <t>2</t>
        </is>
      </c>
      <c r="CN284" s="2" t="inlineStr">
        <is>
          <t/>
        </is>
      </c>
      <c r="CO284" t="inlineStr">
        <is>
          <t/>
        </is>
      </c>
      <c r="CP284" s="2" t="inlineStr">
        <is>
          <t>obveznost obveščanja</t>
        </is>
      </c>
      <c r="CQ284" s="2" t="inlineStr">
        <is>
          <t>2</t>
        </is>
      </c>
      <c r="CR284" s="2" t="inlineStr">
        <is>
          <t/>
        </is>
      </c>
      <c r="CS284" t="inlineStr">
        <is>
          <t/>
        </is>
      </c>
      <c r="CT284" s="2" t="inlineStr">
        <is>
          <t>informationsplikt</t>
        </is>
      </c>
      <c r="CU284" s="2" t="inlineStr">
        <is>
          <t>3</t>
        </is>
      </c>
      <c r="CV284" s="2" t="inlineStr">
        <is>
          <t/>
        </is>
      </c>
      <c r="CW284" t="inlineStr">
        <is>
          <t/>
        </is>
      </c>
    </row>
    <row r="285">
      <c r="A285" s="1" t="str">
        <f>HYPERLINK("https://iate.europa.eu/entry/result/351651/all", "351651")</f>
        <v>351651</v>
      </c>
      <c r="B285" t="inlineStr">
        <is>
          <t>TRADE;FINANCE</t>
        </is>
      </c>
      <c r="C285" t="inlineStr">
        <is>
          <t>TRADE|consumption|consumer;FINANCE</t>
        </is>
      </c>
      <c r="D285" t="inlineStr">
        <is>
          <t>no</t>
        </is>
      </c>
      <c r="E285" t="inlineStr">
        <is>
          <t/>
        </is>
      </c>
      <c r="F285" s="2" t="inlineStr">
        <is>
          <t>търговска гаранция</t>
        </is>
      </c>
      <c r="G285" s="2" t="inlineStr">
        <is>
          <t>2</t>
        </is>
      </c>
      <c r="H285" s="2" t="inlineStr">
        <is>
          <t/>
        </is>
      </c>
      <c r="I285" t="inlineStr">
        <is>
          <t/>
        </is>
      </c>
      <c r="J285" s="2" t="inlineStr">
        <is>
          <t>obchodní záruka</t>
        </is>
      </c>
      <c r="K285" s="2" t="inlineStr">
        <is>
          <t>2</t>
        </is>
      </c>
      <c r="L285" s="2" t="inlineStr">
        <is>
          <t/>
        </is>
      </c>
      <c r="M285" t="inlineStr">
        <is>
          <t/>
        </is>
      </c>
      <c r="N285" t="inlineStr">
        <is>
          <t/>
        </is>
      </c>
      <c r="O285" t="inlineStr">
        <is>
          <t/>
        </is>
      </c>
      <c r="P285" t="inlineStr">
        <is>
          <t/>
        </is>
      </c>
      <c r="Q285" t="inlineStr">
        <is>
          <t/>
        </is>
      </c>
      <c r="R285" s="2" t="inlineStr">
        <is>
          <t>gewerbliche Garantie</t>
        </is>
      </c>
      <c r="S285" s="2" t="inlineStr">
        <is>
          <t>3</t>
        </is>
      </c>
      <c r="T285" s="2" t="inlineStr">
        <is>
          <t/>
        </is>
      </c>
      <c r="U285" t="inlineStr">
        <is>
          <t>die Bereitschaft des Garantiegebers (der oft der Hersteller ist) zur persönlichen Haftung für bestimmte Mängel innerhalb einer bestimmten Zeitdauer</t>
        </is>
      </c>
      <c r="V285" t="inlineStr">
        <is>
          <t/>
        </is>
      </c>
      <c r="W285" t="inlineStr">
        <is>
          <t/>
        </is>
      </c>
      <c r="X285" t="inlineStr">
        <is>
          <t/>
        </is>
      </c>
      <c r="Y285" t="inlineStr">
        <is>
          <t/>
        </is>
      </c>
      <c r="Z285" s="2" t="inlineStr">
        <is>
          <t>commercial guarantee</t>
        </is>
      </c>
      <c r="AA285" s="2" t="inlineStr">
        <is>
          <t>3</t>
        </is>
      </c>
      <c r="AB285" s="2" t="inlineStr">
        <is>
          <t/>
        </is>
      </c>
      <c r="AC285" t="inlineStr">
        <is>
          <t>additional protection offered by a seller or producer in relation to consumer goods, assuming liability for certain defects within a certain time period</t>
        </is>
      </c>
      <c r="AD285" s="2" t="inlineStr">
        <is>
          <t>garantía comercial</t>
        </is>
      </c>
      <c r="AE285" s="2" t="inlineStr">
        <is>
          <t>2</t>
        </is>
      </c>
      <c r="AF285" s="2" t="inlineStr">
        <is>
          <t/>
        </is>
      </c>
      <c r="AG285" t="inlineStr">
        <is>
          <t/>
        </is>
      </c>
      <c r="AH285" s="2" t="inlineStr">
        <is>
          <t>müügigarantii</t>
        </is>
      </c>
      <c r="AI285" s="2" t="inlineStr">
        <is>
          <t>3</t>
        </is>
      </c>
      <c r="AJ285" s="2" t="inlineStr">
        <is>
          <t/>
        </is>
      </c>
      <c r="AK285" t="inlineStr">
        <is>
          <t>garandi (sageli tootja) tarbija ees kindlaksmääratud ajaks võetud hüvitamiskohustus kauba teatud puuduste korral</t>
        </is>
      </c>
      <c r="AL285" s="2" t="inlineStr">
        <is>
          <t>kaupallinen takuu</t>
        </is>
      </c>
      <c r="AM285" s="2" t="inlineStr">
        <is>
          <t>3</t>
        </is>
      </c>
      <c r="AN285" s="2" t="inlineStr">
        <is>
          <t/>
        </is>
      </c>
      <c r="AO285" t="inlineStr">
        <is>
          <t/>
        </is>
      </c>
      <c r="AP285" s="2" t="inlineStr">
        <is>
          <t>garantie commerciale|
garantie contractuelle</t>
        </is>
      </c>
      <c r="AQ285" s="2" t="inlineStr">
        <is>
          <t>4|
3</t>
        </is>
      </c>
      <c r="AR285" s="2" t="inlineStr">
        <is>
          <t xml:space="preserve">|
</t>
        </is>
      </c>
      <c r="AS285" t="inlineStr">
        <is>
          <t>volonté du garant (souvent le producteur) d’assumer une responsabilité personnelle pour certains défauts dans un délai déterminé</t>
        </is>
      </c>
      <c r="AT285" t="inlineStr">
        <is>
          <t/>
        </is>
      </c>
      <c r="AU285" t="inlineStr">
        <is>
          <t/>
        </is>
      </c>
      <c r="AV285" t="inlineStr">
        <is>
          <t/>
        </is>
      </c>
      <c r="AW285" t="inlineStr">
        <is>
          <t/>
        </is>
      </c>
      <c r="AX285" s="2" t="inlineStr">
        <is>
          <t>komercijalno jamstvo</t>
        </is>
      </c>
      <c r="AY285" s="2" t="inlineStr">
        <is>
          <t>2</t>
        </is>
      </c>
      <c r="AZ285" s="2" t="inlineStr">
        <is>
          <t/>
        </is>
      </c>
      <c r="BA285" t="inlineStr">
        <is>
          <t/>
        </is>
      </c>
      <c r="BB285" t="inlineStr">
        <is>
          <t/>
        </is>
      </c>
      <c r="BC285" t="inlineStr">
        <is>
          <t/>
        </is>
      </c>
      <c r="BD285" t="inlineStr">
        <is>
          <t/>
        </is>
      </c>
      <c r="BE285" t="inlineStr">
        <is>
          <t/>
        </is>
      </c>
      <c r="BF285" s="2" t="inlineStr">
        <is>
          <t>garanzia commerciale</t>
        </is>
      </c>
      <c r="BG285" s="2" t="inlineStr">
        <is>
          <t>3</t>
        </is>
      </c>
      <c r="BH285" s="2" t="inlineStr">
        <is>
          <t/>
        </is>
      </c>
      <c r="BI285" t="inlineStr">
        <is>
          <t>qualsiasi impegno del venditore o del produttore («garante»), assunto nei confronti del consumatore, in aggiunta agli obblighi di legge del venditore in merito alla garanzia di conformità, di rimborsare il prezzo pagato, sostituire, riparare, o intervenire altrimenti sul bene, qualora esso non corrisponda alle caratteristiche, o a qualsiasi altro requisito non relativo alla conformità, enunciati nella dichiarazione di garanzia o nella relativa pubblicità disponibile al momento o prima della conclusione del contratto</t>
        </is>
      </c>
      <c r="BJ285" t="inlineStr">
        <is>
          <t/>
        </is>
      </c>
      <c r="BK285" t="inlineStr">
        <is>
          <t/>
        </is>
      </c>
      <c r="BL285" t="inlineStr">
        <is>
          <t/>
        </is>
      </c>
      <c r="BM285" t="inlineStr">
        <is>
          <t/>
        </is>
      </c>
      <c r="BN285" t="inlineStr">
        <is>
          <t/>
        </is>
      </c>
      <c r="BO285" t="inlineStr">
        <is>
          <t/>
        </is>
      </c>
      <c r="BP285" t="inlineStr">
        <is>
          <t/>
        </is>
      </c>
      <c r="BQ285" t="inlineStr">
        <is>
          <t/>
        </is>
      </c>
      <c r="BR285" t="inlineStr">
        <is>
          <t/>
        </is>
      </c>
      <c r="BS285" t="inlineStr">
        <is>
          <t/>
        </is>
      </c>
      <c r="BT285" t="inlineStr">
        <is>
          <t/>
        </is>
      </c>
      <c r="BU285" t="inlineStr">
        <is>
          <t/>
        </is>
      </c>
      <c r="BV285" t="inlineStr">
        <is>
          <t/>
        </is>
      </c>
      <c r="BW285" t="inlineStr">
        <is>
          <t/>
        </is>
      </c>
      <c r="BX285" t="inlineStr">
        <is>
          <t/>
        </is>
      </c>
      <c r="BY285" t="inlineStr">
        <is>
          <t/>
        </is>
      </c>
      <c r="BZ285" s="2" t="inlineStr">
        <is>
          <t>gwarancja handlowa</t>
        </is>
      </c>
      <c r="CA285" s="2" t="inlineStr">
        <is>
          <t>3</t>
        </is>
      </c>
      <c r="CB285" s="2" t="inlineStr">
        <is>
          <t/>
        </is>
      </c>
      <c r="CC285" t="inlineStr">
        <is>
          <t>każde zobowiązanie przedsiębiorcy lub producenta wobec konsumenta – niezależnie od jego prawnego obowiązku zapewnienia zgodności towaru z umową – do zwrotu zapłaconej ceny lub wymiany towarów, ich naprawy lub zapewnienia ich serwisu w jakikolwiek sposób, jeśli nie są one zgodne ze specyfikacją lub nie spełniają jakichkolwiek innych wymogów niezwiązanych ze zgodnością towaru z umową określonych w oświadczeniu gwarancyjnym lub w stosownej reklamie dostępnej w momencie zawarcia umowy lub przed jej zawarciem</t>
        </is>
      </c>
      <c r="CD285" s="2" t="inlineStr">
        <is>
          <t>garantia comercial</t>
        </is>
      </c>
      <c r="CE285" s="2" t="inlineStr">
        <is>
          <t>3</t>
        </is>
      </c>
      <c r="CF285" s="2" t="inlineStr">
        <is>
          <t/>
        </is>
      </c>
      <c r="CG285" t="inlineStr">
        <is>
          <t>Compromisso assumido por um profissional ou produtor perante o consumidor, para além das obrigações jurídicas que lhe incumbem em caso de falta de conformidade, de reembolsar o preço pago, substituir, reparar ou assegurar a manutenção de um bem ou conteúdo digital, caso este não seja conforme com as especificações ou qualquer outro elemento não relacionado com a conformidade estabelecidos na declaração de garantia ou na respetiva publicidade divulgada aquando ou antes da celebração do contrato.</t>
        </is>
      </c>
      <c r="CH285" s="2" t="inlineStr">
        <is>
          <t>garanție comercială</t>
        </is>
      </c>
      <c r="CI285" s="2" t="inlineStr">
        <is>
          <t>2</t>
        </is>
      </c>
      <c r="CJ285" s="2" t="inlineStr">
        <is>
          <t/>
        </is>
      </c>
      <c r="CK285" t="inlineStr">
        <is>
          <t/>
        </is>
      </c>
      <c r="CL285" s="2" t="inlineStr">
        <is>
          <t>obchodná záruka</t>
        </is>
      </c>
      <c r="CM285" s="2" t="inlineStr">
        <is>
          <t>2</t>
        </is>
      </c>
      <c r="CN285" s="2" t="inlineStr">
        <is>
          <t/>
        </is>
      </c>
      <c r="CO285" t="inlineStr">
        <is>
          <t/>
        </is>
      </c>
      <c r="CP285" s="2" t="inlineStr">
        <is>
          <t>tržna garancija</t>
        </is>
      </c>
      <c r="CQ285" s="2" t="inlineStr">
        <is>
          <t>2</t>
        </is>
      </c>
      <c r="CR285" s="2" t="inlineStr">
        <is>
          <t/>
        </is>
      </c>
      <c r="CS285" t="inlineStr">
        <is>
          <t/>
        </is>
      </c>
      <c r="CT285" t="inlineStr">
        <is>
          <t/>
        </is>
      </c>
      <c r="CU285" t="inlineStr">
        <is>
          <t/>
        </is>
      </c>
      <c r="CV285" t="inlineStr">
        <is>
          <t/>
        </is>
      </c>
      <c r="CW285" t="inlineStr">
        <is>
          <t/>
        </is>
      </c>
    </row>
    <row r="286">
      <c r="A286" s="1" t="str">
        <f>HYPERLINK("https://iate.europa.eu/entry/result/3576705/all", "3576705")</f>
        <v>3576705</v>
      </c>
      <c r="B286" t="inlineStr">
        <is>
          <t>INTERNATIONAL RELATIONS;ECONOMICS;LAW;INTERNATIONAL ORGANISATIONS</t>
        </is>
      </c>
      <c r="C286" t="inlineStr">
        <is>
          <t>INTERNATIONAL RELATIONS|cooperation policy;ECONOMICS|economic policy;LAW|rights and freedoms|human rights;INTERNATIONAL ORGANISATIONS|United Nations</t>
        </is>
      </c>
      <c r="D286" t="inlineStr">
        <is>
          <t>yes</t>
        </is>
      </c>
      <c r="E286" t="inlineStr">
        <is>
          <t/>
        </is>
      </c>
      <c r="F286" s="2" t="inlineStr">
        <is>
          <t>„никой да не бъде изоставен“|
да не се пренебрегва никой</t>
        </is>
      </c>
      <c r="G286" s="2" t="inlineStr">
        <is>
          <t>3|
3</t>
        </is>
      </c>
      <c r="H286" s="2" t="inlineStr">
        <is>
          <t>|
preferred</t>
        </is>
      </c>
      <c r="I286" t="inlineStr">
        <is>
          <t>основен принцип, провъзгласен в Програмата до 2030 г. за устойчиво развитие, насочен към намаляване на бедността и уязвимостта и преодоляване на неравенствата в обществото</t>
        </is>
      </c>
      <c r="J286" s="2" t="inlineStr">
        <is>
          <t>nikoho neopomíjet</t>
        </is>
      </c>
      <c r="K286" s="2" t="inlineStr">
        <is>
          <t>2</t>
        </is>
      </c>
      <c r="L286" s="2" t="inlineStr">
        <is>
          <t/>
        </is>
      </c>
      <c r="M286" t="inlineStr">
        <is>
          <t>hlavní zásada Agendy 2030 pro udržitelný rozvoj s cílem zajistit pro všechny rovné příležitosti</t>
        </is>
      </c>
      <c r="N286" s="2" t="inlineStr">
        <is>
          <t>ingen skal lades i stikken</t>
        </is>
      </c>
      <c r="O286" s="2" t="inlineStr">
        <is>
          <t>3</t>
        </is>
      </c>
      <c r="P286" s="2" t="inlineStr">
        <is>
          <t/>
        </is>
      </c>
      <c r="Q286" t="inlineStr">
        <is>
          <t>det gennemgående tema og bærende princip i de 17 verdensmål, hvori ligger, at der skal tages hånd om de mest udsatte mennesker i samfundet, og at vi skal skabe et bæredygtigt samfund, hvor vi passer på hinanden</t>
        </is>
      </c>
      <c r="R286" s="2" t="inlineStr">
        <is>
          <t>niemanden zurücklassen</t>
        </is>
      </c>
      <c r="S286" s="2" t="inlineStr">
        <is>
          <t>3</t>
        </is>
      </c>
      <c r="T286" s="2" t="inlineStr">
        <is>
          <t/>
        </is>
      </c>
      <c r="U286" t="inlineStr">
        <is>
          <t>wichtiger Grundsatz der Agenda 2030 [ &lt;a href="/entry/result/3566676/all" id="ENTRY_TO_ENTRY_CONVERTER" target="_blank"&gt;IATE:3566676&lt;/a&gt; ], wonach sich die Unterzeichner verpflichten, alle Ziele und Zielvorgaben der Agenda für alle Nationen und Völker und für alle Teile der Gesellschaft zu erfüllen, und sich zu bemühen, diejenigen zuerst zu erreichen, die am weitesten zurückliegen</t>
        </is>
      </c>
      <c r="V286" s="2" t="inlineStr">
        <is>
          <t>κανείς στο περιθώριο</t>
        </is>
      </c>
      <c r="W286" s="2" t="inlineStr">
        <is>
          <t>3</t>
        </is>
      </c>
      <c r="X286" s="2" t="inlineStr">
        <is>
          <t/>
        </is>
      </c>
      <c r="Y286" t="inlineStr">
        <is>
          <t>Βασική αρχή που διέπει το θεματολόγιο του 2030 για τη βιώσιμη ανάπτυξη, σύμφωνα με την οποία η διεθνής κοινότητα ζητεί να ενταθούν οι προσπάθειες ώστε να εξασφαλιστούν ίσες ευκαιρίες για όλους και ιδιαίτερα τους πλέον ευπαθείς και περιθωριοποιημένους.</t>
        </is>
      </c>
      <c r="Z286" s="2" t="inlineStr">
        <is>
          <t>left behind|
no one is left behind|
leave no one behind|
leave noone behind|
leaving no one behind|
leave no-one behind|
LNOB|
leaving no-one behind|
leaving noone behind|
no one left behind</t>
        </is>
      </c>
      <c r="AA286" s="2" t="inlineStr">
        <is>
          <t>1|
1|
3|
1|
1|
1|
1|
1|
1|
1</t>
        </is>
      </c>
      <c r="AB286" s="2" t="inlineStr">
        <is>
          <t xml:space="preserve">|
|
|
|
|
|
|
|
|
</t>
        </is>
      </c>
      <c r="AC286" t="inlineStr">
        <is>
          <t>key principle underpinning the 2030 Agenda for Sustainable Development, by which the international community pledges to strengthen efforts to ensure that all people have equal opportunities in life and, in particular, to reach the most vulnerable and marginalised people in society</t>
        </is>
      </c>
      <c r="AD286" s="2" t="inlineStr">
        <is>
          <t>no dejar a nadie atrás</t>
        </is>
      </c>
      <c r="AE286" s="2" t="inlineStr">
        <is>
          <t>3</t>
        </is>
      </c>
      <c r="AF286" s="2" t="inlineStr">
        <is>
          <t/>
        </is>
      </c>
      <c r="AG286" t="inlineStr">
        <is>
          <t>Principio fundamental de la &lt;a href="https://iate.europa.eu/entry/result/3566676/es" target="_blank"&gt;Agenda 2030 para el Desarrollo Sostenible&lt;/a&gt; según el cual la comunidad internacional se compromete a redoblar los esfuerzos para garantizar la igualdad de oportunidades para todas las personas y, en particular, a mejorar las condiciones de vida de las personas más vulnerables y más rezagadas.</t>
        </is>
      </c>
      <c r="AH286" s="2" t="inlineStr">
        <is>
          <t>põhimõte, et mitte kedagi ei tohi kõrvale jätta|
mitte kellegi kõrvalejätmine|
kedagi kõrvale jätmata</t>
        </is>
      </c>
      <c r="AI286" s="2" t="inlineStr">
        <is>
          <t>3|
3|
2</t>
        </is>
      </c>
      <c r="AJ286" s="2" t="inlineStr">
        <is>
          <t xml:space="preserve">|
|
</t>
        </is>
      </c>
      <c r="AK286" t="inlineStr">
        <is>
          <t>oluline põhimõte 
&lt;em&gt;kestliku arengu tegevuskavas aastani 2030&lt;/em&gt; &lt;a href="/entry/result/3566676/all" id="ENTRY_TO_ENTRY_CONVERTER" target="_blank"&gt;IATE:3566676&lt;/a&gt;, mille kohaselt annab rahvusvaheline kogukond lubaduse teha jõupingutusi selleks, et kõigil riikidel, rahvastel ja ühiskonnagruppidel oleksid võrdsed võimalused, ja eelkõige selleks, et jõuda kõige haavatavamate elanikkonnarühmadeni</t>
        </is>
      </c>
      <c r="AL286" s="2" t="inlineStr">
        <is>
          <t>ketään ei jätetä -periaate</t>
        </is>
      </c>
      <c r="AM286" s="2" t="inlineStr">
        <is>
          <t>3</t>
        </is>
      </c>
      <c r="AN286" s="2" t="inlineStr">
        <is>
          <t/>
        </is>
      </c>
      <c r="AO286" t="inlineStr">
        <is>
          <t>YK kestävän kehityksen Agenda 2030:n kantava periaate, jonka mukaan kaikki, etenkin haavoittuvimmat ja heikoimmassa asemassa olevat ihmiset on saatava mukaan kehitykseen</t>
        </is>
      </c>
      <c r="AP286" s="2" t="inlineStr">
        <is>
          <t>ne laisser personne pour compte|
ne laisser personne de côté</t>
        </is>
      </c>
      <c r="AQ286" s="2" t="inlineStr">
        <is>
          <t>3|
3</t>
        </is>
      </c>
      <c r="AR286" s="2" t="inlineStr">
        <is>
          <t xml:space="preserve">|
</t>
        </is>
      </c>
      <c r="AS286" t="inlineStr">
        <is>
          <t>principe fondamental du Programme de développement durable à l'horizon 2030, en vertu duquel la communauté internationale s'engage à redoubler d'efforts afin d'assurer l'égalité des chances pour tous et, en particulier, d'améliorer le sort des personnes les plus vulnérables et marginalisées de la société</t>
        </is>
      </c>
      <c r="AT286" s="2" t="inlineStr">
        <is>
          <t>gan aon duine a fhágáil ar leataobh|
gan aon duine a fhágáil ar lár</t>
        </is>
      </c>
      <c r="AU286" s="2" t="inlineStr">
        <is>
          <t>3|
3</t>
        </is>
      </c>
      <c r="AV286" s="2" t="inlineStr">
        <is>
          <t>|
preferred</t>
        </is>
      </c>
      <c r="AW286" t="inlineStr">
        <is>
          <t/>
        </is>
      </c>
      <c r="AX286" s="2" t="inlineStr">
        <is>
          <t>ne zaboravimo nikoga</t>
        </is>
      </c>
      <c r="AY286" s="2" t="inlineStr">
        <is>
          <t>3</t>
        </is>
      </c>
      <c r="AZ286" s="2" t="inlineStr">
        <is>
          <t/>
        </is>
      </c>
      <c r="BA286" t="inlineStr">
        <is>
          <t/>
        </is>
      </c>
      <c r="BB286" s="2" t="inlineStr">
        <is>
          <t>senkit nem hagyunk hátra|
a „senkit nem hagyunk hátra” elv|
senki ne maradjon ki</t>
        </is>
      </c>
      <c r="BC286" s="2" t="inlineStr">
        <is>
          <t>3|
3|
3</t>
        </is>
      </c>
      <c r="BD286" s="2" t="inlineStr">
        <is>
          <t xml:space="preserve">|
|
</t>
        </is>
      </c>
      <c r="BE286" t="inlineStr">
        <is>
          <t>a 2030-ig tartó időszakra vonatkozó fenntartható fejlődési menetrend egyik alapelve, amelynek értelmében a nemzetközi közösség vállalja, hogy fokozott erőfeszítéseket tesz annak érdekében, hogy minden ember egyenlő esélyekkel rendelkezzen az életben, mint ahogy annak érdekében is, hogy elérje a legkiszolgáltatottabb és leginkább marginalizált helyzetű társadalmi csoportokat</t>
        </is>
      </c>
      <c r="BF286" s="2" t="inlineStr">
        <is>
          <t>non lasciare indietro nessuno</t>
        </is>
      </c>
      <c r="BG286" s="2" t="inlineStr">
        <is>
          <t>3</t>
        </is>
      </c>
      <c r="BH286" s="2" t="inlineStr">
        <is>
          <t/>
        </is>
      </c>
      <c r="BI286" t="inlineStr">
        <is>
          <t>principio e impegno delineato nell'Agenda 2030 per lo sviluppo sostenibile che prevede di realizzare gli obiettivi di sviluppo sostenibile per tutti, senza escludere nessuno ed espletando ogni possibile sforzo per raggiungere in precedenza chi è rimasto più indietro</t>
        </is>
      </c>
      <c r="BJ286" s="2" t="inlineStr">
        <is>
          <t>nė vieno nepalikti nuošalyje</t>
        </is>
      </c>
      <c r="BK286" s="2" t="inlineStr">
        <is>
          <t>3</t>
        </is>
      </c>
      <c r="BL286" s="2" t="inlineStr">
        <is>
          <t/>
        </is>
      </c>
      <c r="BM286" t="inlineStr">
        <is>
          <t>vienas pagrindinių Darnaus vystymosi darbotvarkės iki 2030 m. principų, pagal kurį tarptautinė bendruomenė įsipareigoja didinti pastangas siekiant, kad visi žmonės gyvenime turėtų vienodas galimybes, visų pirma įtraukiant pažeidžiamiausius ir labiausiai marginalizuotus žmones</t>
        </is>
      </c>
      <c r="BN286" s="2" t="inlineStr">
        <is>
          <t>nevienu neatstāt novārtā</t>
        </is>
      </c>
      <c r="BO286" s="2" t="inlineStr">
        <is>
          <t>3</t>
        </is>
      </c>
      <c r="BP286" s="2" t="inlineStr">
        <is>
          <t/>
        </is>
      </c>
      <c r="BQ286" t="inlineStr">
        <is>
          <t>ilgtspējīgas attīstības programmas 2030. gadam pamatprincips, ar kuru starptautiskā sabiedrība apņemas pastiprināt centienus, lai nodrošinātu, ka visiem cilvēkiem ir vienlīdzīgas iespējas dzīvē, un jo īpaši parūpējoties par visneaizsargātākajiem un atstumtākajiem cilvēkiem sabiedrībā</t>
        </is>
      </c>
      <c r="BR286" s="2" t="inlineStr">
        <is>
          <t>ħadd ma jitħalla jibqa' lura</t>
        </is>
      </c>
      <c r="BS286" s="2" t="inlineStr">
        <is>
          <t>3</t>
        </is>
      </c>
      <c r="BT286" s="2" t="inlineStr">
        <is>
          <t/>
        </is>
      </c>
      <c r="BU286" t="inlineStr">
        <is>
          <t>prinċipju ewlieni li jirfed l-Aġenda 2030 għall-Iżvilupp Sostenibbli u li jimplika li l-Komunità Internazzjonali u l-Istati b'mod partikolari ser isaħħu l-isforzi tagħhom biex jiżguraw li n-nies kollha jkollhom opportunitajiet indaqs u biex jintlaħqu dawk li huma l-aktar vulnerabbli u emarġinati</t>
        </is>
      </c>
      <c r="BV286" s="2" t="inlineStr">
        <is>
          <t>niemand achterlaten|
leave no one behind|
LNOB</t>
        </is>
      </c>
      <c r="BW286" s="2" t="inlineStr">
        <is>
          <t>3|
2|
2</t>
        </is>
      </c>
      <c r="BX286" s="2" t="inlineStr">
        <is>
          <t xml:space="preserve">|
|
</t>
        </is>
      </c>
      <c r="BY286" t="inlineStr">
        <is>
          <t/>
        </is>
      </c>
      <c r="BZ286" s="2" t="inlineStr">
        <is>
          <t>nie pozostawiać nikogo w tyle|
nie pomijać nikogo|
nikogo nie pozostawiać samemu sobie</t>
        </is>
      </c>
      <c r="CA286" s="2" t="inlineStr">
        <is>
          <t>2|
2|
2</t>
        </is>
      </c>
      <c r="CB286" s="2" t="inlineStr">
        <is>
          <t xml:space="preserve">|
|
</t>
        </is>
      </c>
      <c r="CC286" t="inlineStr">
        <is>
          <t/>
        </is>
      </c>
      <c r="CD286" s="2" t="inlineStr">
        <is>
          <t>não deixar ninguém para trás</t>
        </is>
      </c>
      <c r="CE286" s="2" t="inlineStr">
        <is>
          <t>3</t>
        </is>
      </c>
      <c r="CF286" s="2" t="inlineStr">
        <is>
          <t/>
        </is>
      </c>
      <c r="CG286" t="inlineStr">
        <is>
          <t>Um dos princípios essenciais subjacentes à Agenda 2030 para o Desenvolvimento Sustentável em virtude do qual a comunidade internacional e os Estados em particular devem intensificar os esforços para garantir que todas as pessoas tenham iguais oportunidades e para chegar aos mais vulneráveis e marginalizados.</t>
        </is>
      </c>
      <c r="CH286" s="2" t="inlineStr">
        <is>
          <t>a nu lăsa pe nimeni în urmă|
a nu lăsa pe nimeni în voia sorții</t>
        </is>
      </c>
      <c r="CI286" s="2" t="inlineStr">
        <is>
          <t>3|
3</t>
        </is>
      </c>
      <c r="CJ286" s="2" t="inlineStr">
        <is>
          <t xml:space="preserve">|
</t>
        </is>
      </c>
      <c r="CK286" t="inlineStr">
        <is>
          <t>principiu fundamental al Agendei 2030 pentru dezvoltare durabilă, în virtutea căruia comunitatea internațională se angajează să își intensifice eforturile pentru a asigura egalitatea de șanse a tuturor oamenilor și, mai ales, pentru a îmbunătăți soarta persoanelor celor mai vulnerabile și mai marginalizate ale societății</t>
        </is>
      </c>
      <c r="CL286" s="2" t="inlineStr">
        <is>
          <t>na nikoho nezabudnúť|
nikoho neopomenúť</t>
        </is>
      </c>
      <c r="CM286" s="2" t="inlineStr">
        <is>
          <t>3|
3</t>
        </is>
      </c>
      <c r="CN286" s="2" t="inlineStr">
        <is>
          <t xml:space="preserve">|
</t>
        </is>
      </c>
      <c r="CO286" t="inlineStr">
        <is>
          <t>záväzok splniť ciele Agendy 2030 pre udržateľný rozvoj, ktorú členské štáty OSN schválili v roku 2015, pre všetkých, nikoho nevynechajúc, a snaha mať dosah najprv na tých, ktorí zaostávajú najviac</t>
        </is>
      </c>
      <c r="CP286" s="2" t="inlineStr">
        <is>
          <t>načelo neprezrtja|
neprezrtje</t>
        </is>
      </c>
      <c r="CQ286" s="2" t="inlineStr">
        <is>
          <t>3|
3</t>
        </is>
      </c>
      <c r="CR286" s="2" t="inlineStr">
        <is>
          <t xml:space="preserve">|
</t>
        </is>
      </c>
      <c r="CS286" t="inlineStr">
        <is>
          <t/>
        </is>
      </c>
      <c r="CT286" s="2" t="inlineStr">
        <is>
          <t>ingen får lämnas utanför|
ingen ska lämnas utanför</t>
        </is>
      </c>
      <c r="CU286" s="2" t="inlineStr">
        <is>
          <t>3|
3</t>
        </is>
      </c>
      <c r="CV286" s="2" t="inlineStr">
        <is>
          <t xml:space="preserve">|
</t>
        </is>
      </c>
      <c r="CW286" t="inlineStr">
        <is>
          <t/>
        </is>
      </c>
    </row>
    <row r="287">
      <c r="A287" s="1" t="str">
        <f>HYPERLINK("https://iate.europa.eu/entry/result/3581619/all", "3581619")</f>
        <v>3581619</v>
      </c>
      <c r="B287" t="inlineStr">
        <is>
          <t>ENERGY</t>
        </is>
      </c>
      <c r="C287" t="inlineStr">
        <is>
          <t>ENERGY|soft energy|soft energy|renewable energy</t>
        </is>
      </c>
      <c r="D287" t="inlineStr">
        <is>
          <t>yes</t>
        </is>
      </c>
      <c r="E287" t="inlineStr">
        <is>
          <t/>
        </is>
      </c>
      <c r="F287" s="2" t="inlineStr">
        <is>
          <t>общност за възобновяема енергия</t>
        </is>
      </c>
      <c r="G287" s="2" t="inlineStr">
        <is>
          <t>3</t>
        </is>
      </c>
      <c r="H287" s="2" t="inlineStr">
        <is>
          <t/>
        </is>
      </c>
      <c r="I287" t="inlineStr">
        <is>
          <t/>
        </is>
      </c>
      <c r="J287" s="2" t="inlineStr">
        <is>
          <t>společenství pro obnovitelné zdroje</t>
        </is>
      </c>
      <c r="K287" s="2" t="inlineStr">
        <is>
          <t>3</t>
        </is>
      </c>
      <c r="L287" s="2" t="inlineStr">
        <is>
          <t/>
        </is>
      </c>
      <c r="M287" t="inlineStr">
        <is>
          <t>&lt;div&gt;právní subjekt:&lt;/div&gt;&lt;div&gt;a) který je v souladu s platným vnitrostátním právem založen na otevřené 
a dobrovolné účasti, je samostatný a je účinně kontrolován podílníky 
nebo členy, kteří se nacházejí v blízkosti projektů energie 
z obnovitelných zdrojů vlastněných a vybudovaných tímto právním 
subjektem;&lt;/div&gt;&lt;div&gt;b) jehož podílníky nebo členy jsou fyzické osoby, malé a střední podniky nebo místní orgány, včetně obcí;&lt;br&gt;&lt;/div&gt;&lt;div&gt;c) jehož hlavním účelem není vytváření zisku, ale poskytování 
environmentálních, hospodářských nebo sociálních společenských přínosů 
svým podílníkům nebo členům anebo místním oblastem, kde provozuje svou 
činnost.&lt;br&gt;&lt;/div&gt;</t>
        </is>
      </c>
      <c r="N287" s="2" t="inlineStr">
        <is>
          <t>VE-fællesskab</t>
        </is>
      </c>
      <c r="O287" s="2" t="inlineStr">
        <is>
          <t>3</t>
        </is>
      </c>
      <c r="P287" s="2" t="inlineStr">
        <is>
          <t/>
        </is>
      </c>
      <c r="Q287" t="inlineStr">
        <is>
          <t>retlig enhed:&lt;br&gt;a) der i henhold til gældende national ret er baseret på åben og frivillig deltagelse, er uafhængig og faktisk kontrolleres af aktionærer eller medlemmer, der er beliggende i nærheden af de projekter for vedvarende energi, der ejes og udvikles af denne retlige enhed&lt;br&gt;b) hvis aktionærer eller medlemmer er fysiske personer, SMV'er eller lokale myndigheder, herunder kommuner&lt;br&gt;c) hvis hovedformål er at give sine aktionærer eller medlemmer eller de lokalområder, hvor den opererer, miljømæssige, økonomiske eller sociale fællesskabsfordele snarere end økonomisk fortjeneste</t>
        </is>
      </c>
      <c r="R287" s="2" t="inlineStr">
        <is>
          <t>Erneuerbare-Energie-Gemeinschaft</t>
        </is>
      </c>
      <c r="S287" s="2" t="inlineStr">
        <is>
          <t>3</t>
        </is>
      </c>
      <c r="T287" s="2" t="inlineStr">
        <is>
          <t/>
        </is>
      </c>
      <c r="U287" t="inlineStr">
        <is>
          <t>eine Rechtsperson, | a) | die, im Einklang mit den geltenden nationalen Rechtsvorschriften, auf offener und freiwilliger Beteiligung basiert, unabhängig ist und unter der wirksamen Kontrolle von Anteilseignern oder Mitgliedern steht, die in der Nähe der Projekte im Bereich erneuerbare Energie, deren Eigentümer und Betreiber diese Rechtsperson ist, angesiedelt sind, | b) | deren Anteilseigner oder Mitglieder natürliche Personen, lokale Behörden einschließlich Gemeinden, oder KMU sind, | c) | deren Ziel vorrangig nicht im finanziellen Gewinn, sondern darin besteht, ihren Mitgliedern oder Anteilseignern oder den Gebieten vor Ort, in denen sie tätig ist, ökologische, wirtschaftliche oder sozialgemeinschaftliche Vorteile zu bringen</t>
        </is>
      </c>
      <c r="V287" s="2" t="inlineStr">
        <is>
          <t>κοινότητα ανανεώσιμης ενέργειας</t>
        </is>
      </c>
      <c r="W287" s="2" t="inlineStr">
        <is>
          <t>3</t>
        </is>
      </c>
      <c r="X287" s="2" t="inlineStr">
        <is>
          <t/>
        </is>
      </c>
      <c r="Y287" t="inlineStr">
        <is>
          <t>νομική οντότητα: &lt;div&gt;α) η οποία, σύμφωνα με το εφαρμοστέο εθνικό δίκαιο, στηρίζεται σε ανοικτή και εθελοντική συμμετοχή, έχει αυτονομία και τελεί υπό τον ουσιαστικό έλεγχο των μετόχων ή των μελών που βρίσκονται κοντά στα έργα ανανεώσιμης ενέργειας που ανήκουν και αναπτύσσονται από εν την εν λόγω νομική οντότητα·&lt;/div&gt;&lt;div&gt;β) της οποίας οι μέτοχοι ή τα μέλη είναι φυσικά πρόσωπα, ΜΜΕ ή τοπικές αρχές και δήμοι·&lt;/div&gt;&lt;div&gt;γ) της οποίας ο πρωταρχικός στόχος είναι να προσφέρει στους μετόχους ή στα μέλη της ή στις τοπικές περιοχές όπου δραστηριοποιείται, περιβαλλοντικά, οικονομικά και κοινωνικά οφέλη σε επίπεδο κοινότητας και όχι οικονομικά κέρδη·&lt;/div&gt;</t>
        </is>
      </c>
      <c r="Z287" s="2" t="inlineStr">
        <is>
          <t>renewable energy community</t>
        </is>
      </c>
      <c r="AA287" s="2" t="inlineStr">
        <is>
          <t>3</t>
        </is>
      </c>
      <c r="AB287" s="2" t="inlineStr">
        <is>
          <t/>
        </is>
      </c>
      <c r="AC287" t="inlineStr">
        <is>
          <t>legal entity: &lt;div&gt;(a) which, in accordance with the applicable 
national law, is based on open and voluntary participation, is 
autonomous, and is effectively controlled by shareholders or members 
that are located in the proximity of the renewable energy projects that 
are owned and developed by that legal entity; &lt;/div&gt;&lt;div&gt;(b) the shareholders 
or members of which are natural persons, SMEs or local authorities, 
including municipalities; &lt;/div&gt;&lt;div&gt;(c) the primary purpose of which is to 
provide environmental, economic or social community benefits for its 
shareholders or members or for the local areas where it operates, rather
 than financial profits&lt;/div&gt;</t>
        </is>
      </c>
      <c r="AD287" s="2" t="inlineStr">
        <is>
          <t>comunidad de energías renovables</t>
        </is>
      </c>
      <c r="AE287" s="2" t="inlineStr">
        <is>
          <t>3</t>
        </is>
      </c>
      <c r="AF287" s="2" t="inlineStr">
        <is>
          <t/>
        </is>
      </c>
      <c r="AG287" t="inlineStr">
        <is>
          <t>&lt;div&gt;Entidad jurídica: &lt;br&gt;&lt;/div&gt;&lt;div&gt;a)
 que, con arreglo al Derecho nacional
aplicable, se base en la participación abierta y voluntaria, sea autónoma y
esté efectivamente controlada por socios o miembros que están situados en las
proximidades de los proyectos de energías renovables que sean propiedad de
dicha entidad jurídica y que esta haya desarrollado; &lt;br&gt;&lt;/div&gt;&lt;div&gt;b) cuyos socios o miembros sean personas físicas,
pymes o autoridades locales, incluidos los municipios; &lt;br&gt;&lt;/div&gt;&lt;div&gt;c) cuya
finalidad primordial sea proporcionar beneficios medioambientales, económicos o
sociales a sus socios o miembros o a las zonas locales donde opera, en lugar de
ganancias financieras.&lt;br&gt;&lt;/div&gt;</t>
        </is>
      </c>
      <c r="AH287" s="2" t="inlineStr">
        <is>
          <t>taastuvenergiakogukond</t>
        </is>
      </c>
      <c r="AI287" s="2" t="inlineStr">
        <is>
          <t>3</t>
        </is>
      </c>
      <c r="AJ287" s="2" t="inlineStr">
        <is>
          <t/>
        </is>
      </c>
      <c r="AK287" t="inlineStr">
        <is>
          <t>juriidiline isik,&lt;div&gt;&lt;div&gt;a)kelles osalemine on kohaldatava liikmesriigi õiguse kohaselt avatud ja vabatahtlik, kes on iseseisev ja keda tegelikult kontrollivad aktsionärid, osanikud või liikmed, kes asuvad kõnealusele juriidilisele isikule kuuluvate ja tema poolt välja töötatud taastuvenergiaprojektide lähedal;&lt;/div&gt;&lt;div&gt;b)kelle aktsionärid, osanikud või liikmed on füüsilised isikud, VKEd või kohalikud ametiasutused, sealhulgas omavalitsused;&lt;/div&gt;&lt;div&gt;c)kelle peamine eesmärk on rahalise kasumi asemel pigem anda keskkonnaalast, majanduslikku või sotsiaalset kogukondlikku kasu oma aktsionäridele, osanikele või liikmetele või nendele kohalikele piirkondadele, kus ta tegutseb&lt;/div&gt;&lt;/div&gt;</t>
        </is>
      </c>
      <c r="AL287" s="2" t="inlineStr">
        <is>
          <t>uusiutuvan energian yhteisö</t>
        </is>
      </c>
      <c r="AM287" s="2" t="inlineStr">
        <is>
          <t>3</t>
        </is>
      </c>
      <c r="AN287" s="2" t="inlineStr">
        <is>
          <t/>
        </is>
      </c>
      <c r="AO287" t="inlineStr">
        <is>
          <t>pieni tai keskisuuri yritys taikka voittoa tavoittelematon organisaatio, jonka osakkaat tai jäsenet tekevät yhteistyötä uusiutuvan energian tuotannossa, jakelussa, varastoinnissa tai hankinnassa</t>
        </is>
      </c>
      <c r="AP287" s="2" t="inlineStr">
        <is>
          <t>communauté d'énergie renouvelable</t>
        </is>
      </c>
      <c r="AQ287" s="2" t="inlineStr">
        <is>
          <t>3</t>
        </is>
      </c>
      <c r="AR287" s="2" t="inlineStr">
        <is>
          <t/>
        </is>
      </c>
      <c r="AS287" t="inlineStr">
        <is>
          <t>&lt;div&gt;entité juridique :&lt;/div&gt;&lt;div&gt;(a) qui, conformément au droit national applicable, repose sur une participation ouverte et volontaire, est autonome, est effectivement contrôlée par les actionnaires ou des membres se trouvant à proximité des projets en matière d'énergie renouvelable auxquels l'entité juridique a souscrit et qu'elle a élaborés; &lt;/div&gt;&lt;div&gt;(b) dont les actionnaires ou les membres sont des personnes physiques, des PME ou des autorités locales, y compris des municipalités;&lt;/div&gt;&lt;div&gt;c) dont l'objectif premier est de fournir des avantages environnementaux, économiques ou sociaux à ses actionnaires ou à ses membres ou en faveur des territoires locaux où elle exerce ses activités, plutôt que de rechercher le profit&lt;/div&gt;</t>
        </is>
      </c>
      <c r="AT287" s="2" t="inlineStr">
        <is>
          <t>comhphobal fuinnimh inathnuaite</t>
        </is>
      </c>
      <c r="AU287" s="2" t="inlineStr">
        <is>
          <t>3</t>
        </is>
      </c>
      <c r="AV287" s="2" t="inlineStr">
        <is>
          <t/>
        </is>
      </c>
      <c r="AW287" t="inlineStr">
        <is>
          <t>eintiteas dlíthiúil: (a) atá bunaithe, i gcomhréir leis an dlí náisiúnta is infheidhme, ar rannpháirtíocht oscailte dheonach, atá neamhspleách, agus a rialaíonn scairshealbhóirí nó comhaltaí atá lonnaithe i ngar do na tionscadail fuinnimh inathnuaite ar leis an eintiteas dlíthiúil sin iad agus atá á bhforbairt aige; (b) ar daoine nádúrtha, FBManna, údaráis áitiúla, bardais san áireamh, nó iad a scairshealbhóirí nó a chomhaltaí; (c) ar príomhchuspóir dó sochair chomhshaoil, eacnamaíocha agus shóisialta — seachas brabús airgeadais — a sholáthar dá scairshealbhóirí nó dá bhallraíocht nó do na ceantair áitiúla ina bhfeidhmíonn sé</t>
        </is>
      </c>
      <c r="AX287" s="2" t="inlineStr">
        <is>
          <t>zajednica obnovljive energije</t>
        </is>
      </c>
      <c r="AY287" s="2" t="inlineStr">
        <is>
          <t>3</t>
        </is>
      </c>
      <c r="AZ287" s="2" t="inlineStr">
        <is>
          <t/>
        </is>
      </c>
      <c r="BA287" t="inlineStr">
        <is>
          <t>&lt;div&gt;pravni subjekt:&lt;/div&gt;&lt;div&gt; 
 (a)
 koji je, u skladu s primjenjivim nacionalnim pravom, utemeljen na otvorenom i dobrovoljnom sudjelovanju, neovisan i pod stvarnim nadzorom dioničara ili članova smještenih u blizini projekata energije iz obnovljivih izvora kojih je taj pravni subjekt vlasnik ili ih on razvija;&lt;/div&gt;&lt;div&gt; 
 (b)
 čiji su dioničari ili članovi fizičke osobe, MSP-i ili lokalna tijela, uključujući općine;&lt;/div&gt;&lt;div&gt; 
 (c)
 čija je prvotna svrha pružiti okolišnu, gospodarsku ili socijalnu korist zajednice za svoje dioničare ili članove ili za lokalna područja na kojima djeluje, a ne financijska dobit&lt;/div&gt;</t>
        </is>
      </c>
      <c r="BB287" s="2" t="inlineStr">
        <is>
          <t>megújulóenergia-közösség</t>
        </is>
      </c>
      <c r="BC287" s="2" t="inlineStr">
        <is>
          <t>3</t>
        </is>
      </c>
      <c r="BD287" s="2" t="inlineStr">
        <is>
          <t/>
        </is>
      </c>
      <c r="BE287" t="inlineStr">
        <is>
          <t>&lt;div&gt;olyan jogi személy: &lt;br&gt;&lt;/div&gt;&lt;div&gt; a) | amely az alkalmazandó nemzeti joggal 
összhangban nyitott és önkéntes részvételen alapul, önálló, ténylegesen 
tagjainak vagy részvényeseinek irányítása alatt áll és a tagok, illetve 
részvényesek a szóban forgó jogi személy tulajdonában álló és általa 
fejlesztett megújulóenergia-projektek közelében találhatók; &lt;br&gt;&lt;/div&gt;&lt;div&gt; b) | 
amelynek részvényesei, illetve tagjai természetes személyek, kkv-k vagy 
helyi hatóságok, ideértve az önkormányzatokat is; &lt;br&gt;&lt;/div&gt;&lt;div&gt;c) | amelynek 
elsődleges célja nem profit termelése, hanem az, hogy környezeti, 
gazdasági, szociális-közösségi szempontból részvényesei, tagjai, illetve
 működési területének környéke javát szolgálja&lt;/div&gt;</t>
        </is>
      </c>
      <c r="BF287" s="2" t="inlineStr">
        <is>
          <t>comunità di energia rinnovabile</t>
        </is>
      </c>
      <c r="BG287" s="2" t="inlineStr">
        <is>
          <t>3</t>
        </is>
      </c>
      <c r="BH287" s="2" t="inlineStr">
        <is>
          <t/>
        </is>
      </c>
      <c r="BI287" t="inlineStr">
        <is>
          <t>soggetto giuridico:&lt;br&gt;
a) che, conformemente al diritto nazionale applicabile, si basa sulla
partecipazione aperta e volontaria, è autonomo ed è effettivamente controllato
da azionisti o membri che sono situati nelle vicinanze degli impianti di
produzione di energia da fonti rinnovabili che appartengono e sono sviluppati
dal soggetto giuridico in questione; &lt;br&gt;
 b)
i cui azionisti o membri sono persone fisiche, PMI o autorità locali, comprese
le amministrazioni comunali; &lt;br&gt;
 c) il cui obiettivo principale è fornire benefici ambientali, economici o
sociali a livello di comunità ai suoi azionisti o membri o alle aree locali in
cui opera, piuttosto che profitti finanziari</t>
        </is>
      </c>
      <c r="BJ287" s="2" t="inlineStr">
        <is>
          <t>atsinaujinančiųjų išteklių energijos bendrija</t>
        </is>
      </c>
      <c r="BK287" s="2" t="inlineStr">
        <is>
          <t>3</t>
        </is>
      </c>
      <c r="BL287" s="2" t="inlineStr">
        <is>
          <t/>
        </is>
      </c>
      <c r="BM287" t="inlineStr">
        <is>
          <t>&lt;div&gt;juridinis asmuo: &lt;/div&gt;&lt;div&gt;a) kuris pagal taikytiną nacionalinę teisę grindžiamas atviru ir savanorišku dalyvavimu, yra autonominis ir kurį veiksmingai kontroliuoja akcininkai arba nariai, esantys netoli atsinaujinančiųjų išteklių energijos projektų, kuriuos tas juridinis asmuo nuosavybės teise valdo ir plėtoja; &lt;/div&gt;&lt;div&gt;b) kurio akcininkai arba nariai yra fiziniai asmenys, MVĮ arba vietos valdžios įstaigos, įskaitant savivaldybes; &lt;/div&gt;&lt;div&gt;c) kurio pagrindinis tikslas yra ne gauti finansinio pelno, o teikti savo akcininkams arba nariams ar vietos teritorijoms, kuriose jis veikia, aplinkosauginę, ekonominę arba socialinę bendruomeninę naudą&lt;/div&gt;</t>
        </is>
      </c>
      <c r="BN287" s="2" t="inlineStr">
        <is>
          <t>atjaunīgās enerģijas energokopiena|
atjaunojamās enerģijas kopiena</t>
        </is>
      </c>
      <c r="BO287" s="2" t="inlineStr">
        <is>
          <t>3|
3</t>
        </is>
      </c>
      <c r="BP287" s="2" t="inlineStr">
        <is>
          <t xml:space="preserve">preferred|
</t>
        </is>
      </c>
      <c r="BQ287" t="inlineStr">
        <is>
          <t>&lt;div&gt;juridiska persona: &lt;/div&gt;&lt;div&gt;a) kura saskaņā ar piemērojamiem valsts
tiesību aktiem ir atvērta un kurā ir brīvprātīga dalība, kura ir autonoma un
kuru faktiski kontrolē kapitāldaļu turētāji vai biedri, kas atrodas tādu
atjaunojamās enerģijas projektu tuvumā, kuri pieder minētajai juridiskajai
personai un kurus tā attīsta; &lt;/div&gt;&lt;div&gt;b) kuras kapitāldaļu turētāji vai biedri ir
fiziskas personas, MVU vai vietējās iestādes, tostarp pašvaldības; &lt;/div&gt;&lt;div&gt;c) kuras
galvenais mērķis ir kopēju vides, ekonomisko vai sociālo ieguvumu nodrošināšana
saviem kapitāla daļu turētājiem vai dalībniekiem vai vietējām teritorijām,
kurās tā darbojas, bet ne finansiāla peļņa&lt;/div&gt;</t>
        </is>
      </c>
      <c r="BR287" s="2" t="inlineStr">
        <is>
          <t>komunità tal-enerġija rinnovabbli</t>
        </is>
      </c>
      <c r="BS287" s="2" t="inlineStr">
        <is>
          <t>3</t>
        </is>
      </c>
      <c r="BT287" s="2" t="inlineStr">
        <is>
          <t/>
        </is>
      </c>
      <c r="BU287" t="inlineStr">
        <is>
          <t>entità legali:&lt;div&gt;(a) li, skont il-liġi nazzjonali applikabbli, hija bbażata fuq parteċipazzjoni miftuħa u volontarja, hija awtonoma, u hija fil-fatt ikkontrollata minn azzjonisti jew membri li jinsabu fl-inħawi tal-proġetti tal-enerġija minn sorsi rinnovabbli li huma proprjetà ta' dik l-entita' ġuridika u żviluppati minnha;&lt;/div&gt;&lt;div&gt;(b) li l-azzjonisti jew il-membri tagħha jkunu persuni fiżiċi, SMEs jew awtoritajiet lokali, inklużi muniċipalitajiet;&lt;/div&gt;&lt;div&gt;(c) li l-għan ewlieni tagħha huwa li tipprovdi benefiċċji komunitarji ambjentali, ekonomiċi jew soċjali għall-azzjonisti jew membri tagħha jew għaż-żoni lokali fejn topera u mhux għal profitti finanzjarji;&lt;/div&gt;</t>
        </is>
      </c>
      <c r="BV287" s="2" t="inlineStr">
        <is>
          <t>hernieuwbare-energiegemeenschap</t>
        </is>
      </c>
      <c r="BW287" s="2" t="inlineStr">
        <is>
          <t>3</t>
        </is>
      </c>
      <c r="BX287" s="2" t="inlineStr">
        <is>
          <t/>
        </is>
      </c>
      <c r="BY287" t="inlineStr">
        <is>
          <t>entiteit via dewelke de burgers en/of de plaatselijke autoriteiten in de EU eigenaar zijn van of deelnemen aan de productie en/of het gebruik van hernieuwbare energie</t>
        </is>
      </c>
      <c r="BZ287" s="2" t="inlineStr">
        <is>
          <t>społeczność energetyczna działająca w zakresie energii odnawialnej</t>
        </is>
      </c>
      <c r="CA287" s="2" t="inlineStr">
        <is>
          <t>3</t>
        </is>
      </c>
      <c r="CB287" s="2" t="inlineStr">
        <is>
          <t/>
        </is>
      </c>
      <c r="CC287" t="inlineStr">
        <is>
          <t>podmiot prawny: | a) | który, zgodnie z mającym zastosowanie prawem 
krajowym, opiera się na otwartym i dobrowolnym uczestnictwie, jest 
niezależny i jest skutecznie kontrolowany przez udziałowców lub członków
 zlokalizowanych w niewielkiej odległości od projektów dotyczących 
energii odnawialnej będących własnością tego podmiotu prawnego i przez 
niego rozwijanych; | b) | którego udziałowcy lub członkowie są osobami 
fizycznymi, MŚP lub organami lokalnymi, w tym gminnymi; | c) | którego 
podstawowym celem – zamiast przynoszenia zysków finansowych – jest 
raczej przynoszenie korzyści środowiskowych, ekonomicznych lub 
społecznych jego udziałowcom, członkom lub lokalnym obszarom, na których
 on działa</t>
        </is>
      </c>
      <c r="CD287" s="2" t="inlineStr">
        <is>
          <t>comunidade de energia renovável</t>
        </is>
      </c>
      <c r="CE287" s="2" t="inlineStr">
        <is>
          <t>3</t>
        </is>
      </c>
      <c r="CF287" s="2" t="inlineStr">
        <is>
          <t/>
        </is>
      </c>
      <c r="CG287" t="inlineStr">
        <is>
          <t>Entidade jurídica:&lt;div&gt;a) que, de acordo com o direito nacional aplicável, tem por base uma participação aberta e voluntária, é autónoma e é efetivamente controlada por acionistas ou membros que estão localizados na proximidade dos projetos de energia renovável os quais são propriedade dessa entidade jurídica e por esta desenvolvidos, &lt;/div&gt;&lt;div&gt;b) cujos acionistas ou membros são pessoas singulares, PME ou autoridades locais, incluindo municípios,&lt;/div&gt;&lt;div&gt;c) cujo objetivo principal é propiciar aos seus acionistas ou membros ou às localidades onde opera benefícios ambientais, económicos e sociais em vez de lucros financeiros&lt;/div&gt;</t>
        </is>
      </c>
      <c r="CH287" s="2" t="inlineStr">
        <is>
          <t>comunitate de energie din surse regenerabile</t>
        </is>
      </c>
      <c r="CI287" s="2" t="inlineStr">
        <is>
          <t>3</t>
        </is>
      </c>
      <c r="CJ287" s="2" t="inlineStr">
        <is>
          <t/>
        </is>
      </c>
      <c r="CK287" t="inlineStr">
        <is>
          <t>&lt;div&gt;o entitate juridică care îndeplinește cumulativ următoarele condiții: &lt;br&gt;&lt;/div&gt;&lt;div&gt;a) care,
 în conformitate cu dreptul intern aplicabil, are la bază o participare 
deschisă și voluntară, este autonomă și este controlată efectiv de 
acționari sau membri situați în apropierea proiectelor privind sursele 
regenerabile de energie deținute și dezvoltate de respectiva entitate 
juridică;&lt;/div&gt;&lt;div&gt;b) ai cărei acționari sau membri sunt persoane fizice, IMMuri sau autorități locale, inclusiv municipalități;&lt;/div&gt;&lt;div&gt;c) al
 cărei obiectiv principal este să ofere avantaje comunitare economice, 
sociale sau de mediu acționarilor ori membrilor săi sau zonelor locale 
în care își desfășoară activitatea, mai degrabă decât profituri 
financiare;&lt;/div&gt;</t>
        </is>
      </c>
      <c r="CL287" s="2" t="inlineStr">
        <is>
          <t>komunita vyrábajúca energiu z obnoviteľných zdrojov</t>
        </is>
      </c>
      <c r="CM287" s="2" t="inlineStr">
        <is>
          <t>3</t>
        </is>
      </c>
      <c r="CN287" s="2" t="inlineStr">
        <is>
          <t/>
        </is>
      </c>
      <c r="CO287" t="inlineStr">
        <is>
          <t>právnická osoba: &lt;div&gt;a) ktorá je v súlade s uplatniteľným vnútroštátnym právom založená na otvorenej a dobrovoľnej účasti, je nezávislá a skutočne kontrolovaná akcionármi alebo členmi, ktorí sa nachádzajú v blízkosti projektov v oblasti energie z obnoviteľných zdrojov, ktoré vlastní a vyvíja uvedená právnická osoba;&lt;/div&gt;&lt;div&gt;b) ktorej akcionármi alebo členmi sú fyzické osoby, MSP alebo miestne orgány vrátane obcí;&lt;/div&gt;&lt;div&gt;c) ktorej hlavným účelom je poskytovať environmentálne, hospodárske alebo sociálne komunitné prínosy pre svojich akcionárov alebo členov alebo pre miestne oblasti, v ktorých pôsobí, a nie finančný zisk&lt;/div&gt;</t>
        </is>
      </c>
      <c r="CP287" s="2" t="inlineStr">
        <is>
          <t>skupnost na področju energije iz obnovljivih virov</t>
        </is>
      </c>
      <c r="CQ287" s="2" t="inlineStr">
        <is>
          <t>3</t>
        </is>
      </c>
      <c r="CR287" s="2" t="inlineStr">
        <is>
          <t/>
        </is>
      </c>
      <c r="CS287" t="inlineStr">
        <is>
          <t>&lt;div&gt;pravni subjekt: &lt;/div&gt;&lt;div&gt;(a) ki v skladu z veljavnim nacionalnim pravom temelji na odprti in prostovoljni udeležbi, je samostojen in ga dejansko nadzorujejo delničarji ali člani, ki se nahajajo v bližini projektov na področju energije iz obnovljivih virov, ki jih ima ta pravni subjekt v lasti in jih razvija; &lt;/div&gt;&lt;div&gt;(b) katerega delničarji ali člani so fizične osebe, MSP ali lokalni organi, vključno z občinami; &lt;/div&gt;&lt;div&gt;(c) katerega glavni cilj je zagotoviti okoljske, gospodarske ali socialne skupnostne koristi za svoje delničarje ali člane ali lokalna območja, kjer deluje, in ne toliko finančne dobičke&lt;/div&gt;</t>
        </is>
      </c>
      <c r="CT287" s="2" t="inlineStr">
        <is>
          <t>gemenskap för förnybar energi</t>
        </is>
      </c>
      <c r="CU287" s="2" t="inlineStr">
        <is>
          <t>3</t>
        </is>
      </c>
      <c r="CV287" s="2" t="inlineStr">
        <is>
          <t/>
        </is>
      </c>
      <c r="CW287" t="inlineStr">
        <is>
          <t>en juridisk person &lt;br&gt;a) som i enlighet med tillämplig nationell rätt grundas på öppet och frivilligt deltagande, är oberoende, faktiskt kontrolleras av aktieägare eller medlemmar som finns i närheten av de projekt för förnybar energi som ägs och utvecklas av den juridiska personen, &lt;br&gt;b) vars aktieägare eller medlemmar är fysiska personer, små och medelstora företag eller lokala myndigheter, inklusive kommuner, &lt;br&gt;c) vars främsta syfte är att ge sina aktieägare eller medlemmar eller de lokala områden där den är verksam miljömässiga, ekonomiska eller sociala samhällsfördelar, snarare än ekonomisk vinst</t>
        </is>
      </c>
    </row>
    <row r="288">
      <c r="A288" s="1" t="str">
        <f>HYPERLINK("https://iate.europa.eu/entry/result/3588150/all", "3588150")</f>
        <v>3588150</v>
      </c>
      <c r="B288" t="inlineStr">
        <is>
          <t>ENVIRONMENT</t>
        </is>
      </c>
      <c r="C288" t="inlineStr">
        <is>
          <t>ENVIRONMENT|environmental policy|climate change policy</t>
        </is>
      </c>
      <c r="D288" t="inlineStr">
        <is>
          <t>yes</t>
        </is>
      </c>
      <c r="E288" t="inlineStr">
        <is>
          <t/>
        </is>
      </c>
      <c r="F288" s="2" t="inlineStr">
        <is>
          <t>териториален план за справедлив преход|
териториален план за преход</t>
        </is>
      </c>
      <c r="G288" s="2" t="inlineStr">
        <is>
          <t>3|
3</t>
        </is>
      </c>
      <c r="H288" s="2" t="inlineStr">
        <is>
          <t xml:space="preserve">|
</t>
        </is>
      </c>
      <c r="I288" t="inlineStr">
        <is>
          <t>план, който е основният елемент на &lt;a href="https://iate.europa.eu/entry/result/3583211/bg" target="_blank"&gt;Механизма за справедлив преход&lt;/a&gt; и в който ще бъдат посочени социалните, икономическите и екологичните предизвикателства, произтичащи от постепенното преустановяване на свързаните с изкопаемите горива дейности или от декарбонизацията на процесите и продуктите с висок интензитет на емисиите на парникови газове</t>
        </is>
      </c>
      <c r="J288" s="2" t="inlineStr">
        <is>
          <t>plán územní transformace|
plán spravedlivé územní transformace</t>
        </is>
      </c>
      <c r="K288" s="2" t="inlineStr">
        <is>
          <t>2|
3</t>
        </is>
      </c>
      <c r="L288" s="2" t="inlineStr">
        <is>
          <t xml:space="preserve">|
</t>
        </is>
      </c>
      <c r="M288" t="inlineStr">
        <is>
          <t>plán na pomoc územím EU, která jsou nejvíce postižena hospodářskými a sociálními dopady vyplývajícími z transformace</t>
        </is>
      </c>
      <c r="N288" s="2" t="inlineStr">
        <is>
          <t>territorial plan for retfærdig omstilling|
territorial omstillingsplan</t>
        </is>
      </c>
      <c r="O288" s="2" t="inlineStr">
        <is>
          <t>3|
3</t>
        </is>
      </c>
      <c r="P288" s="2" t="inlineStr">
        <is>
          <t xml:space="preserve">|
</t>
        </is>
      </c>
      <c r="Q288" t="inlineStr">
        <is>
          <t>plan, som er det centrale element i mekanismen for retfærdig omstilling, og som anfører de sociale, økonomiske og miljømæssige udfordringer, der følger af udfasningen af aktiviteter, der knytter sig til fossile brændstoffer, eller af dekarboniseringen af drivhusgasintensive processer eller produkter</t>
        </is>
      </c>
      <c r="R288" s="2" t="inlineStr">
        <is>
          <t>territorialer Plan für einen gerechten Übergang</t>
        </is>
      </c>
      <c r="S288" s="2" t="inlineStr">
        <is>
          <t>3</t>
        </is>
      </c>
      <c r="T288" s="2" t="inlineStr">
        <is>
          <t/>
        </is>
      </c>
      <c r="U288" t="inlineStr">
        <is>
          <t>Plan, der im Mittelpunkt des Mechanismus für einen gerechten Übergang steht, als Bezugsrahmen für alle seine Säulen dient und die sozialen, wirtschaftlichen und ökologischen Herausforderungen umfasst, die sich aus der schrittweisen Einstellung von Tätigkeiten im Zusammenhang mit fossilen Brennstoffen oder der Dekarbonisierung treibhausgasintensiver Prozesse oder Produkte ergeben</t>
        </is>
      </c>
      <c r="V288" s="2" t="inlineStr">
        <is>
          <t>σχέδιο δίκαιης μετάβασης περιοχής|
εδαφικό σχέδιο δίκαιης μετάβασης</t>
        </is>
      </c>
      <c r="W288" s="2" t="inlineStr">
        <is>
          <t>2|
3</t>
        </is>
      </c>
      <c r="X288" s="2" t="inlineStr">
        <is>
          <t>|
preferred</t>
        </is>
      </c>
      <c r="Y288" t="inlineStr">
        <is>
          <t>σχέδιο που παρέχει περιγραφή της διαδικασίας μετάβασης έως το 2030 και προσδιορίζει τα εδάφη που πρέπει να λάβουν στήριξη, αξιολογώντας τα προβλήματα μετάβασης και τις σχετικές κοινωνικές, οικονομικές και περιβαλλοντικές προκλήσεις, και παρέχοντας λεπτομερή στοιχεία για τις ανάγκες οικονομικής διαφοροποίησης, απόκτησης νέων δεξιοτήτων και περιβαλλοντικής αποκατάστασης</t>
        </is>
      </c>
      <c r="Z288" s="2" t="inlineStr">
        <is>
          <t>TJTP|
Just Transition Plan|
territorial transition plan|
territorial just transition plan</t>
        </is>
      </c>
      <c r="AA288" s="2" t="inlineStr">
        <is>
          <t>3|
3|
3|
3</t>
        </is>
      </c>
      <c r="AB288" s="2" t="inlineStr">
        <is>
          <t xml:space="preserve">|
admitted|
|
</t>
        </is>
      </c>
      <c r="AC288" t="inlineStr">
        <is>
          <t>plan which is the centrepiece of the &lt;a href="https://iate.europa.eu/entry/result/3583211/en" target="_blank"&gt;Just Transition Mechanism&lt;/a&gt; and which will set out the social, economic, and environmental challenges 
stemming from the phasing out of fossil fuel-related activities, or 
decarbonising greenhouse-gas-intensive processes or products</t>
        </is>
      </c>
      <c r="AD288" s="2" t="inlineStr">
        <is>
          <t>plan territorial de transición justa</t>
        </is>
      </c>
      <c r="AE288" s="2" t="inlineStr">
        <is>
          <t>3</t>
        </is>
      </c>
      <c r="AF288" s="2" t="inlineStr">
        <is>
          <t/>
        </is>
      </c>
      <c r="AG288" t="inlineStr">
        <is>
          <t>Plan
que constituye la piedra angular del &lt;a href="https://iate.europa.eu/entry/result/3583211/es" target="_blank"&gt;Mecanismo para una Transición Justa&lt;/a&gt; y que
expondrán de forma detallada los retos sociales, económicos y medioambientales
derivados de la supresión progresiva de las actividades relacionadas con los
combustibles fósiles o de la descarbonización de los procesos o productos
generadores de grandes cantidades de gases de efecto invernadero.</t>
        </is>
      </c>
      <c r="AH288" s="2" t="inlineStr">
        <is>
          <t>õiglase ülemineku territoriaalne kava</t>
        </is>
      </c>
      <c r="AI288" s="2" t="inlineStr">
        <is>
          <t>3</t>
        </is>
      </c>
      <c r="AJ288" s="2" t="inlineStr">
        <is>
          <t/>
        </is>
      </c>
      <c r="AK288" t="inlineStr">
        <is>
          <t>õiglase ülemineku mehhanismi põhielement, milles esitatakse fossiilkütustega seotud tegevuse järkjärgulisest lõpetamisest või heitemahukate protsesside või toodete CO2-heite vähendamisest tulenevad sotsiaalsed, majanduslikud ja keskkonnaprobleemid</t>
        </is>
      </c>
      <c r="AL288" s="2" t="inlineStr">
        <is>
          <t>alueellinen oikeudenmukaista siirtymää koskeva suunnitelma</t>
        </is>
      </c>
      <c r="AM288" s="2" t="inlineStr">
        <is>
          <t>3</t>
        </is>
      </c>
      <c r="AN288" s="2" t="inlineStr">
        <is>
          <t/>
        </is>
      </c>
      <c r="AO288" t="inlineStr">
        <is>
          <t/>
        </is>
      </c>
      <c r="AP288" s="2" t="inlineStr">
        <is>
          <t>plan territorial pour une transition juste</t>
        </is>
      </c>
      <c r="AQ288" s="2" t="inlineStr">
        <is>
          <t>3</t>
        </is>
      </c>
      <c r="AR288" s="2" t="inlineStr">
        <is>
          <t/>
        </is>
      </c>
      <c r="AS288" t="inlineStr">
        <is>
          <t/>
        </is>
      </c>
      <c r="AT288" s="2" t="inlineStr">
        <is>
          <t>plean críochach um aistriú cóir|
plean críochach um aistriú</t>
        </is>
      </c>
      <c r="AU288" s="2" t="inlineStr">
        <is>
          <t>3|
3</t>
        </is>
      </c>
      <c r="AV288" s="2" t="inlineStr">
        <is>
          <t xml:space="preserve">|
</t>
        </is>
      </c>
      <c r="AW288" t="inlineStr">
        <is>
          <t/>
        </is>
      </c>
      <c r="AX288" s="2" t="inlineStr">
        <is>
          <t>teritorijalni plan za pravednu tranziciju</t>
        </is>
      </c>
      <c r="AY288" s="2" t="inlineStr">
        <is>
          <t>3</t>
        </is>
      </c>
      <c r="AZ288" s="2" t="inlineStr">
        <is>
          <t/>
        </is>
      </c>
      <c r="BA288" t="inlineStr">
        <is>
          <t/>
        </is>
      </c>
      <c r="BB288" s="2" t="inlineStr">
        <is>
          <t>területi igazságos átmenet terv|
az igazságos átmenetre vonatkozó területi terv</t>
        </is>
      </c>
      <c r="BC288" s="2" t="inlineStr">
        <is>
          <t>3|
3</t>
        </is>
      </c>
      <c r="BD288" s="2" t="inlineStr">
        <is>
          <t xml:space="preserve">preferred|
</t>
        </is>
      </c>
      <c r="BE288" t="inlineStr">
        <is>
          <t>az &lt;a href="https://iate.europa.eu/entry/result/3583211/hu" target="_blank"&gt;igazságos átmenet mechanizmus&lt;/a&gt; központi elemét alkotó terv, amelyben ismertetik majd, hogy milyen társadalmi, gazdasági és környezeti kihívások jelentkeznek a fosszilis tüzelőanyagokhoz kapcsolódó tevékenységek fokozatos megszüntetése vagy a nagy kibocsátásintenzitású folyamatok vagy termékek dekarbonizációja nyomán</t>
        </is>
      </c>
      <c r="BF288" s="2" t="inlineStr">
        <is>
          <t>piano territoriale per una transizione giusta</t>
        </is>
      </c>
      <c r="BG288" s="2" t="inlineStr">
        <is>
          <t>3</t>
        </is>
      </c>
      <c r="BH288" s="2" t="inlineStr">
        <is>
          <t/>
        </is>
      </c>
      <c r="BI288" t="inlineStr">
        <is>
          <t>piano
territoriale mediante il quale lo Stato membro individua i territori
ammissibili al Fondo per una transizione giusta, definendo le sfide sociali,
economiche e ambientali derivanti dalla graduale cessazione delle attività
connesse ai combustibili fossili e dalla decarbonizzazione di processi e
prodotti ad alta intensità di gas a effetto serra e illustrando il processo di
transizione fino al 2030, comprese le esigenze di sviluppo, riqualificazione
professionale e risanamento ambientale e l'approccio da adottare per fornire
una risposta integrata, il calendario della transizione, il tipo di operazioni
prospettate e i meccanismi di governance</t>
        </is>
      </c>
      <c r="BJ288" s="2" t="inlineStr">
        <is>
          <t>teritorinis teisingos pertvarkos planas|
teritorinis pertvarkos planas</t>
        </is>
      </c>
      <c r="BK288" s="2" t="inlineStr">
        <is>
          <t>3|
3</t>
        </is>
      </c>
      <c r="BL288" s="2" t="inlineStr">
        <is>
          <t xml:space="preserve">|
</t>
        </is>
      </c>
      <c r="BM288" t="inlineStr">
        <is>
          <t>planas, kuris yra Teisingos pertvarkos mechanizmo pagrindas ir kuriame išdėstyti socialiniai, ekonominiai ir su aplinka susiję uždaviniai, kylantys palaipsniui atsisakant veiklos, kurią vykdant naudojamas iškastinis kuras, arba mažinant šiltnamio efektą sukeliančiomis dujomis taršių procesų ar produktų priklausomybę nuo iškastinio kuro</t>
        </is>
      </c>
      <c r="BN288" s="2" t="inlineStr">
        <is>
          <t>taisnīgas pārkārtošanās teritoriālais plāns</t>
        </is>
      </c>
      <c r="BO288" s="2" t="inlineStr">
        <is>
          <t>3</t>
        </is>
      </c>
      <c r="BP288" s="2" t="inlineStr">
        <is>
          <t/>
        </is>
      </c>
      <c r="BQ288" t="inlineStr">
        <is>
          <t>plāns, kas ir &lt;a href="https://iate.europa.eu/entry/result/3583211/lv" target="_blank"&gt;Taisnīgas pārkārtošanās mehānisma&lt;/a&gt; centrālais elements un kurā tiks izklāstītas sociālās, ekonomiskās un vides problēmas, kas izriet no tādu darbību pakāpeniskas pārtraukšanas, kuras saistītas ar fosilo kurināmo, vai tādu procesu vai produktu dekarbonizācijas, kas rada lielas siltumnīcefekta gāzu emisijas</t>
        </is>
      </c>
      <c r="BR288" s="2" t="inlineStr">
        <is>
          <t>pjan territorjali għal tranżizzjoni ġusta|
TJTP</t>
        </is>
      </c>
      <c r="BS288" s="2" t="inlineStr">
        <is>
          <t>3|
3</t>
        </is>
      </c>
      <c r="BT288" s="2" t="inlineStr">
        <is>
          <t xml:space="preserve">|
</t>
        </is>
      </c>
      <c r="BU288" t="inlineStr">
        <is>
          <t>pjan li jinsab fil-qalba tal-&lt;a href="https://iate.europa.eu/entry/result/3583211/mt" target="_blank"&gt;Mekkaniżmu għal Tranżizzjoni Ġusta&lt;/a&gt; u li ser jistabbilixxi l-isfidi soċjali, ekonomiċi u ambjentali li jirriżultaw mit-tneħħija gradwali tal-attivitajiet marbuta mal-&lt;a href="https://iate.europa.eu/entry/result/766821/mt" target="_blank"&gt;fjuwils fossili&lt;/a&gt;, jew id-dekarbonizzazzjoni ta’ proċessi jew prodotti b’intensità tal-gassijiet serra</t>
        </is>
      </c>
      <c r="BV288" t="inlineStr">
        <is>
          <t/>
        </is>
      </c>
      <c r="BW288" t="inlineStr">
        <is>
          <t/>
        </is>
      </c>
      <c r="BX288" t="inlineStr">
        <is>
          <t/>
        </is>
      </c>
      <c r="BY288" t="inlineStr">
        <is>
          <t/>
        </is>
      </c>
      <c r="BZ288" s="2" t="inlineStr">
        <is>
          <t>terytorialny plan sprawiedliwej transformacji</t>
        </is>
      </c>
      <c r="CA288" s="2" t="inlineStr">
        <is>
          <t>3</t>
        </is>
      </c>
      <c r="CB288" s="2" t="inlineStr">
        <is>
          <t/>
        </is>
      </c>
      <c r="CC288" t="inlineStr">
        <is>
          <t>plan będący centralnym elementem mechanizmu sprawiedliwej transformacji [ &lt;a href="/entry/result/3583211/all" id="ENTRY_TO_ENTRY_CONVERTER" target="_blank"&gt;IATE:3583211&lt;/a&gt; ] i określający wyzwania społeczne, gospodarcze i środowiskowe wynikające z wycofywania działalności związanych z paliwami kopalnymi lub dekarbonizacją produktów lub procesów o wysokiej intensywności emisji gazów cieplarnianych</t>
        </is>
      </c>
      <c r="CD288" s="2" t="inlineStr">
        <is>
          <t>plano territorial de transição justa</t>
        </is>
      </c>
      <c r="CE288" s="2" t="inlineStr">
        <is>
          <t>3</t>
        </is>
      </c>
      <c r="CF288" s="2" t="inlineStr">
        <is>
          <t/>
        </is>
      </c>
      <c r="CG288" t="inlineStr">
        <is>
          <t>&lt;div&gt;No âmbito do &lt;a href="https://iate.europa.eu/entry/result/3582128/pt" target="_blank"&gt;Fundo para uma Transição Justa&lt;/a&gt;, plano elaborado por um Estado-Membro que identifica os territórios que deverão beneficiar do apoio deste fundo – ou seja, os mais afetados pelo processo de transição rumo às &lt;a href="https://iate.europa.eu/entry/result/3599108/pt" target="_blank"&gt;metas da UE para 2030 em matéria de energia e de clima&lt;/a&gt; e à neutralidade climática da UE até 2050 – e que descreve as ações específicas a empreender para concretizar essa transição (p. ex. conversão ou encerramento de instalações de produção de combustíveis fósseis).&lt;br&gt;&lt;/div&gt;</t>
        </is>
      </c>
      <c r="CH288" s="2" t="inlineStr">
        <is>
          <t>plan teritorial pentru o tranziție justă</t>
        </is>
      </c>
      <c r="CI288" s="2" t="inlineStr">
        <is>
          <t>3</t>
        </is>
      </c>
      <c r="CJ288" s="2" t="inlineStr">
        <is>
          <t/>
        </is>
      </c>
      <c r="CK288" t="inlineStr">
        <is>
          <t>planuri elaborate de statele membre ca elemente centrale ale Mecanismului pentru o tranziție justă, care vor defini provocările sociale, economice și de mediu care decurg din eliminarea treptată a activităților bazate pe combustibili fosili sau din decarbonizarea proceselor sau a produselor cu emisii ridicate de gaze cu efect de seră. și vor oferi o imagine de ansamblu a procesului de tranziție până în 2030, inclusiv asupra nevoilor de dezvoltare, de recalificare și de reabilitare a mediului, precum și asupra manierei de a aborda integrat aceste nevoi, calendarul de tranziție, tipurile de operațiuni avute în vedere și mecanismele de guvernanță</t>
        </is>
      </c>
      <c r="CL288" s="2" t="inlineStr">
        <is>
          <t>plán spravodlivej transformácie územia</t>
        </is>
      </c>
      <c r="CM288" s="2" t="inlineStr">
        <is>
          <t>3</t>
        </is>
      </c>
      <c r="CN288" s="2" t="inlineStr">
        <is>
          <t/>
        </is>
      </c>
      <c r="CO288" t="inlineStr">
        <is>
          <t/>
        </is>
      </c>
      <c r="CP288" s="2" t="inlineStr">
        <is>
          <t>območni načrt za pravični prehod</t>
        </is>
      </c>
      <c r="CQ288" s="2" t="inlineStr">
        <is>
          <t>3</t>
        </is>
      </c>
      <c r="CR288" s="2" t="inlineStr">
        <is>
          <t/>
        </is>
      </c>
      <c r="CS288" t="inlineStr">
        <is>
          <t/>
        </is>
      </c>
      <c r="CT288" s="2" t="inlineStr">
        <is>
          <t>territoriell plan för en rättvis omställning</t>
        </is>
      </c>
      <c r="CU288" s="2" t="inlineStr">
        <is>
          <t>3</t>
        </is>
      </c>
      <c r="CV288" s="2" t="inlineStr">
        <is>
          <t/>
        </is>
      </c>
      <c r="CW288" t="inlineStr">
        <is>
          <t/>
        </is>
      </c>
    </row>
    <row r="289">
      <c r="A289" s="1" t="str">
        <f>HYPERLINK("https://iate.europa.eu/entry/result/2247916/all", "2247916")</f>
        <v>2247916</v>
      </c>
      <c r="B289" t="inlineStr">
        <is>
          <t>ENERGY</t>
        </is>
      </c>
      <c r="C289" t="inlineStr">
        <is>
          <t>ENERGY|energy policy|energy policy</t>
        </is>
      </c>
      <c r="D289" t="inlineStr">
        <is>
          <t>yes</t>
        </is>
      </c>
      <c r="E289" t="inlineStr">
        <is>
          <t/>
        </is>
      </c>
      <c r="F289" s="2" t="inlineStr">
        <is>
          <t>енергийна бедност, свързана с горивата|
енергийна бедност</t>
        </is>
      </c>
      <c r="G289" s="2" t="inlineStr">
        <is>
          <t>2|
3</t>
        </is>
      </c>
      <c r="H289" s="2" t="inlineStr">
        <is>
          <t xml:space="preserve">|
</t>
        </is>
      </c>
      <c r="I289" t="inlineStr">
        <is>
          <t>невъзможност за ползване на съвременни енергийни услуги поради финансови причини</t>
        </is>
      </c>
      <c r="J289" s="2" t="inlineStr">
        <is>
          <t>energetická chudoba</t>
        </is>
      </c>
      <c r="K289" s="2" t="inlineStr">
        <is>
          <t>3</t>
        </is>
      </c>
      <c r="L289" s="2" t="inlineStr">
        <is>
          <t/>
        </is>
      </c>
      <c r="M289" t="inlineStr">
        <is>
          <t>situace, kdy si jednotlivec nebo domácnosti nemohou
dovolit základní energetické služby (topení, chlazení, osvětlení, mobilita a
dodávky elektřiny), které by zaručovaly důstojnou životní úroveň, neboť mají
buď nízké příjmy či vysoké náklady na energii, nebo bydlí v obydlích s nízkou
energetickou účinností</t>
        </is>
      </c>
      <c r="N289" s="2" t="inlineStr">
        <is>
          <t>brændstoffattigdom|
energifattigdom</t>
        </is>
      </c>
      <c r="O289" s="2" t="inlineStr">
        <is>
          <t>3|
3</t>
        </is>
      </c>
      <c r="P289" s="2" t="inlineStr">
        <is>
          <t xml:space="preserve">|
</t>
        </is>
      </c>
      <c r="Q289" t="inlineStr">
        <is>
          <t>husholdningers manglende adgang til moderne energitjenester til en overkommelig pris</t>
        </is>
      </c>
      <c r="R289" s="2" t="inlineStr">
        <is>
          <t>Brennstoffarmut|
Energiearmut</t>
        </is>
      </c>
      <c r="S289" s="2" t="inlineStr">
        <is>
          <t>3|
3</t>
        </is>
      </c>
      <c r="T289" s="2" t="inlineStr">
        <is>
          <t xml:space="preserve">|
</t>
        </is>
      </c>
      <c r="U289" t="inlineStr">
        <is>
          <t>Situation, in der ein Haushalt oder eine Person sich grundlegende Energieleistungen (Heizung, Kühlung, Beleuchtung, Mobilität und Strom) nicht leisten kann und somit ein angemessener Lebensstandard aufgrund einer Kombination von niedrigem Einkommen, hohen Energiepreisen und einer niedrigen Energieeffizienz ihrer Wohnungen nicht gewährleistet ist</t>
        </is>
      </c>
      <c r="V289" s="2" t="inlineStr">
        <is>
          <t>ενεργειακή πενία|
ενεργειακή ένδεια|
ενεργειακή φτώχεια</t>
        </is>
      </c>
      <c r="W289" s="2" t="inlineStr">
        <is>
          <t>3|
3|
4</t>
        </is>
      </c>
      <c r="X289" s="2" t="inlineStr">
        <is>
          <t>|
|
preferred</t>
        </is>
      </c>
      <c r="Y289" t="inlineStr">
        <is>
          <t>έλλειψη προσιτής πρόσβασης σε σύγχρονες υπηρεσίες ενέργειας</t>
        </is>
      </c>
      <c r="Z289" s="2" t="inlineStr">
        <is>
          <t>energy poverty|
fuel poverty</t>
        </is>
      </c>
      <c r="AA289" s="2" t="inlineStr">
        <is>
          <t>3|
3</t>
        </is>
      </c>
      <c r="AB289" s="2" t="inlineStr">
        <is>
          <t xml:space="preserve">preferred|
</t>
        </is>
      </c>
      <c r="AC289" t="inlineStr">
        <is>
          <t>lack of affordable access to modern energy services</t>
        </is>
      </c>
      <c r="AD289" s="2" t="inlineStr">
        <is>
          <t>pobreza energética</t>
        </is>
      </c>
      <c r="AE289" s="2" t="inlineStr">
        <is>
          <t>3</t>
        </is>
      </c>
      <c r="AF289" s="2" t="inlineStr">
        <is>
          <t/>
        </is>
      </c>
      <c r="AG289" t="inlineStr">
        <is>
          <t>Situación de dificultad o imposibilidad de un hogar para pagar una cantidad de energía suficiente para la satisfacción de sus necesidades domésticas básicas, que repercute en el bienestar de las personas que habitan en él (falta de confort térmico, reducción de la renta disponible para otros bienes y servicios, malas condiciones de habitabilidad, riesgo de impago y desconexión).</t>
        </is>
      </c>
      <c r="AH289" s="2" t="inlineStr">
        <is>
          <t>energiaostuvõimetus|
kütteostuvõimetus</t>
        </is>
      </c>
      <c r="AI289" s="2" t="inlineStr">
        <is>
          <t>3|
3</t>
        </is>
      </c>
      <c r="AJ289" s="2" t="inlineStr">
        <is>
          <t xml:space="preserve">|
</t>
        </is>
      </c>
      <c r="AK289" t="inlineStr">
        <is>
          <t>energia (kütte) ostmiseks vajalike rahaliste vahendite puudumine</t>
        </is>
      </c>
      <c r="AL289" s="2" t="inlineStr">
        <is>
          <t>energiaköyhyys</t>
        </is>
      </c>
      <c r="AM289" s="2" t="inlineStr">
        <is>
          <t>3</t>
        </is>
      </c>
      <c r="AN289" s="2" t="inlineStr">
        <is>
          <t/>
        </is>
      </c>
      <c r="AO289" t="inlineStr">
        <is>
          <t>Ajanmukaisten energiapalvelujen puute, esim. hyvin alhaisen energiankäytön haitalliset vaikutukset, saastuneiden tai saastuttavien polttoaineiden käyttö, ja suuri polttoaineen keräämiseen käytetty aika.</t>
        </is>
      </c>
      <c r="AP289" s="2" t="inlineStr">
        <is>
          <t>précarité énergétique|
pauvreté énergétique</t>
        </is>
      </c>
      <c r="AQ289" s="2" t="inlineStr">
        <is>
          <t>3|
3</t>
        </is>
      </c>
      <c r="AR289" s="2" t="inlineStr">
        <is>
          <t xml:space="preserve">|
</t>
        </is>
      </c>
      <c r="AS289" t="inlineStr">
        <is>
          <t>communément définie comme la difficulté, voire l'impossibilité, pour un foyer de chauffer correctement son logement à un prix raisonnable</t>
        </is>
      </c>
      <c r="AT289" s="2" t="inlineStr">
        <is>
          <t>bochtaineacht fuinnimh</t>
        </is>
      </c>
      <c r="AU289" s="2" t="inlineStr">
        <is>
          <t>3</t>
        </is>
      </c>
      <c r="AV289" s="2" t="inlineStr">
        <is>
          <t>preferred</t>
        </is>
      </c>
      <c r="AW289" t="inlineStr">
        <is>
          <t/>
        </is>
      </c>
      <c r="AX289" s="2" t="inlineStr">
        <is>
          <t>energetsko siromaštvo</t>
        </is>
      </c>
      <c r="AY289" s="2" t="inlineStr">
        <is>
          <t>3</t>
        </is>
      </c>
      <c r="AZ289" s="2" t="inlineStr">
        <is>
          <t/>
        </is>
      </c>
      <c r="BA289" t="inlineStr">
        <is>
          <t>nedostatak pristupa struji, grijanju ili drugim oblicima energije</t>
        </is>
      </c>
      <c r="BB289" s="2" t="inlineStr">
        <is>
          <t>tüzelőanyag-hiány|
energiaszegénység</t>
        </is>
      </c>
      <c r="BC289" s="2" t="inlineStr">
        <is>
          <t>3|
3</t>
        </is>
      </c>
      <c r="BD289" s="2" t="inlineStr">
        <is>
          <t xml:space="preserve">|
</t>
        </is>
      </c>
      <c r="BE289" t="inlineStr">
        <is>
          <t>Az áramhoz, gázhoz vagy más energiaforráshoz való hozzáférés hiánya.</t>
        </is>
      </c>
      <c r="BF289" s="2" t="inlineStr">
        <is>
          <t>povertà energetica|
precarietà energetica</t>
        </is>
      </c>
      <c r="BG289" s="2" t="inlineStr">
        <is>
          <t>3|
3</t>
        </is>
      </c>
      <c r="BH289" s="2" t="inlineStr">
        <is>
          <t xml:space="preserve">|
</t>
        </is>
      </c>
      <c r="BI289" t="inlineStr">
        <is>
          <t>mancanza d’accesso ai sistemi energetici puliti ed efficienti</t>
        </is>
      </c>
      <c r="BJ289" s="2" t="inlineStr">
        <is>
          <t>energijos nepriteklius</t>
        </is>
      </c>
      <c r="BK289" s="2" t="inlineStr">
        <is>
          <t>3</t>
        </is>
      </c>
      <c r="BL289" s="2" t="inlineStr">
        <is>
          <t/>
        </is>
      </c>
      <c r="BM289" t="inlineStr">
        <is>
          <t>padėtis, kai namų ūkis arba asmuo neturi galimybių gauti deramą gyvenimo lygį užtikrinančias pagrindines energetikos paslaugas (šilumos ir vėsumos tiekimo, apšvietimo, judumo ir elektros energijos paslaugas) dėl šių aplinkybių derinio: mažų pajamų, didelių energijos išlaidų ir žemo energijos vartojimo efektyvumo būste</t>
        </is>
      </c>
      <c r="BN289" s="2" t="inlineStr">
        <is>
          <t>enerģētiskā nabadzība|
energonabadzība</t>
        </is>
      </c>
      <c r="BO289" s="2" t="inlineStr">
        <is>
          <t>3|
2</t>
        </is>
      </c>
      <c r="BP289" s="2" t="inlineStr">
        <is>
          <t>|
admitted</t>
        </is>
      </c>
      <c r="BQ289" t="inlineStr">
        <is>
          <t>situācija, kad nav piekļuves moderniem energopakalpojumiem par pieņemamu cenu</t>
        </is>
      </c>
      <c r="BR289" s="2" t="inlineStr">
        <is>
          <t>prekarjetà enerġetika|
faqar enerġetiku</t>
        </is>
      </c>
      <c r="BS289" s="2" t="inlineStr">
        <is>
          <t>3|
3</t>
        </is>
      </c>
      <c r="BT289" s="2" t="inlineStr">
        <is>
          <t xml:space="preserve">|
</t>
        </is>
      </c>
      <c r="BU289" t="inlineStr">
        <is>
          <t>nuqqas ta' aċċess għal elettriku, tisħin, jew forom oħrajn ta' enerġija, ta' spiss b'referenza għas-sitwazzjoni tan-nies fil-parti tad-dinja li għadha qed tiżviluppa</t>
        </is>
      </c>
      <c r="BV289" s="2" t="inlineStr">
        <is>
          <t>energiearmoede|
brandstofarmoede</t>
        </is>
      </c>
      <c r="BW289" s="2" t="inlineStr">
        <is>
          <t>3|
3</t>
        </is>
      </c>
      <c r="BX289" s="2" t="inlineStr">
        <is>
          <t xml:space="preserve">|
</t>
        </is>
      </c>
      <c r="BY289" t="inlineStr">
        <is>
          <t>het om uiteenlopende redenen door huishoudens ervaren gebrek aan energie</t>
        </is>
      </c>
      <c r="BZ289" s="2" t="inlineStr">
        <is>
          <t>ubóstwo paliwowe|
ubóstwo energetyczne</t>
        </is>
      </c>
      <c r="CA289" s="2" t="inlineStr">
        <is>
          <t>3|
3</t>
        </is>
      </c>
      <c r="CB289" s="2" t="inlineStr">
        <is>
          <t xml:space="preserve">|
</t>
        </is>
      </c>
      <c r="CC289" t="inlineStr">
        <is>
          <t>sytuacja, kiedy odbiorca będący gospodarstwem domowym nie może pozwolić sobie na ogrzanie gospodarstwa domowego do odpowiedniego poziomu ustalanego w oparciu o poziomy zalecane przez Światową Organizację Zdrowia</t>
        </is>
      </c>
      <c r="CD289" s="2" t="inlineStr">
        <is>
          <t>pobreza energética</t>
        </is>
      </c>
      <c r="CE289" s="2" t="inlineStr">
        <is>
          <t>3</t>
        </is>
      </c>
      <c r="CF289" s="2" t="inlineStr">
        <is>
          <t/>
        </is>
      </c>
      <c r="CG289" t="inlineStr">
        <is>
          <t>Situação em que as famílias não têm capacidade de aquecer as suas casas adequadamente ou de
satisfazer outros serviços energéticos a um custo aceitável.</t>
        </is>
      </c>
      <c r="CH289" s="2" t="inlineStr">
        <is>
          <t>sărăcie energetică</t>
        </is>
      </c>
      <c r="CI289" s="2" t="inlineStr">
        <is>
          <t>3</t>
        </is>
      </c>
      <c r="CJ289" s="2" t="inlineStr">
        <is>
          <t/>
        </is>
      </c>
      <c r="CK289" t="inlineStr">
        <is>
          <t>situația în care, din cauza combinației între veniturile mici, costurile ridicate la energie și eficiența energetică scăzută a locuinței, o persoană sau o gospodărie nu își permite servicii energetice de bază (încălzire, răcire, iluminat, mobilitate și alimentare cu energie electrică)</t>
        </is>
      </c>
      <c r="CL289" s="2" t="inlineStr">
        <is>
          <t>energetická chudoba</t>
        </is>
      </c>
      <c r="CM289" s="2" t="inlineStr">
        <is>
          <t>3</t>
        </is>
      </c>
      <c r="CN289" s="2" t="inlineStr">
        <is>
          <t/>
        </is>
      </c>
      <c r="CO289" t="inlineStr">
        <is>
          <t>nedostatok zdrojov energie na zabezpečenie elektriny, kúrenia, klimatizácie atď.</t>
        </is>
      </c>
      <c r="CP289" s="2" t="inlineStr">
        <is>
          <t>energetska revščina</t>
        </is>
      </c>
      <c r="CQ289" s="2" t="inlineStr">
        <is>
          <t>3</t>
        </is>
      </c>
      <c r="CR289" s="2" t="inlineStr">
        <is>
          <t/>
        </is>
      </c>
      <c r="CS289" t="inlineStr">
        <is>
          <t>stanje, v katerem je gospodinjstvo, katerega dohodek je nižji od praga
tveganja revščine in ne more zadovoljiti svojih osnovnih potreb po energiji zaradi neustreznih
bivanjskih razmer ali nezmožnosti izpolnjevanja teh potreb po dostopnih cenah</t>
        </is>
      </c>
      <c r="CT289" s="2" t="inlineStr">
        <is>
          <t>energifattigdom</t>
        </is>
      </c>
      <c r="CU289" s="2" t="inlineStr">
        <is>
          <t>3</t>
        </is>
      </c>
      <c r="CV289" s="2" t="inlineStr">
        <is>
          <t/>
        </is>
      </c>
      <c r="CW289" t="inlineStr">
        <is>
          <t>brist på tillgång till elektricitet</t>
        </is>
      </c>
    </row>
    <row r="290">
      <c r="A290" s="1" t="str">
        <f>HYPERLINK("https://iate.europa.eu/entry/result/3578763/all", "3578763")</f>
        <v>3578763</v>
      </c>
      <c r="B290" t="inlineStr">
        <is>
          <t>ENVIRONMENT;TRANSPORT</t>
        </is>
      </c>
      <c r="C290" t="inlineStr">
        <is>
          <t>ENVIRONMENT|environmental policy|pollution control measures;TRANSPORT|organisation of transport|means of transport;TRANSPORT|land transport</t>
        </is>
      </c>
      <c r="D290" t="inlineStr">
        <is>
          <t>yes</t>
        </is>
      </c>
      <c r="E290" t="inlineStr">
        <is>
          <t/>
        </is>
      </c>
      <c r="F290" s="2" t="inlineStr">
        <is>
          <t>ZLEV|
превозно средство с нулеви и ниски емисии</t>
        </is>
      </c>
      <c r="G290" s="2" t="inlineStr">
        <is>
          <t>3|
3</t>
        </is>
      </c>
      <c r="H290" s="2" t="inlineStr">
        <is>
          <t xml:space="preserve">|
</t>
        </is>
      </c>
      <c r="I290" t="inlineStr">
        <is>
          <t/>
        </is>
      </c>
      <c r="J290" s="2" t="inlineStr">
        <is>
          <t>vozidla s nulovými a nízkými emisemi</t>
        </is>
      </c>
      <c r="K290" s="2" t="inlineStr">
        <is>
          <t>3</t>
        </is>
      </c>
      <c r="L290" s="2" t="inlineStr">
        <is>
          <t/>
        </is>
      </c>
      <c r="M290" t="inlineStr">
        <is>
          <t/>
        </is>
      </c>
      <c r="N290" s="2" t="inlineStr">
        <is>
          <t>nul- og lavemissionskøretøj</t>
        </is>
      </c>
      <c r="O290" s="2" t="inlineStr">
        <is>
          <t>3</t>
        </is>
      </c>
      <c r="P290" s="2" t="inlineStr">
        <is>
          <t/>
        </is>
      </c>
      <c r="Q290" t="inlineStr">
        <is>
          <t>personbil eller let erhvervskøretøj med udstødningsemissioner fra 0 til 50
g CO&lt;sub&gt;2&lt;/sub&gt;/km, som fastsat i overensstemmelse med forordning (EU)
2017/1151</t>
        </is>
      </c>
      <c r="R290" s="2" t="inlineStr">
        <is>
          <t>emissionsfreie und -arme Fahrzeuge|
emissionsfreies bzw. emissionsarmes Fahrzeug|
emissionsfreie und emissionsarme Fahrzeuge</t>
        </is>
      </c>
      <c r="S290" s="2" t="inlineStr">
        <is>
          <t>3|
3|
3</t>
        </is>
      </c>
      <c r="T290" s="2" t="inlineStr">
        <is>
          <t xml:space="preserve">|
|
</t>
        </is>
      </c>
      <c r="U290" t="inlineStr">
        <is>
          <t>Personenkraftwagen oder leichtes Nutzfahrzeug mit Abgasemissionen von null bis zu 50 g CO2/km, ermittelt gemäß Verordnung (EU) 2017/1151</t>
        </is>
      </c>
      <c r="V290" s="2" t="inlineStr">
        <is>
          <t>οχήματα μηδενικών και χαμηλών εκπομπών|
οχήματα με μηδενικές και χαμηλές εκπομπές</t>
        </is>
      </c>
      <c r="W290" s="2" t="inlineStr">
        <is>
          <t>3|
3</t>
        </is>
      </c>
      <c r="X290" s="2" t="inlineStr">
        <is>
          <t xml:space="preserve">|
</t>
        </is>
      </c>
      <c r="Y290" t="inlineStr">
        <is>
          <t>επιβατικό αυτοκίνητο ή ελαφρύ επαγγελματικό όχημα με εκπομπές σωλήνα εξαγωγής που κυμαίνονται από μηδέν έως 50 g CO2/km, όπως καθορίζεται σύμφωνα με τον κανονισμό (ΕΕ) 2017/1151</t>
        </is>
      </c>
      <c r="Z290" s="2" t="inlineStr">
        <is>
          <t>zero- and low-emission vehicle|
ZLEVs|
ZLEV</t>
        </is>
      </c>
      <c r="AA290" s="2" t="inlineStr">
        <is>
          <t>3|
1|
3</t>
        </is>
      </c>
      <c r="AB290" s="2" t="inlineStr">
        <is>
          <t xml:space="preserve">|
|
</t>
        </is>
      </c>
      <c r="AC290" t="inlineStr">
        <is>
          <t>passenger car or a light commercial vehicle with tailpipe emissions from zero up to 50 g CO&lt;sub&gt;2&lt;/sub&gt;/km, as determined in accordance with Regulation (EU) 2017/1151</t>
        </is>
      </c>
      <c r="AD290" s="2" t="inlineStr">
        <is>
          <t>vehículo de emisión cero o de baja emisión</t>
        </is>
      </c>
      <c r="AE290" s="2" t="inlineStr">
        <is>
          <t>3</t>
        </is>
      </c>
      <c r="AF290" s="2" t="inlineStr">
        <is>
          <t/>
        </is>
      </c>
      <c r="AG290" t="inlineStr">
        <is>
          <t>Turismo o vehículo comercial ligero con unas emisiones de gases de escape comprendidas entre cero y 50 g de CO&lt;sub&gt;2&lt;/sub&gt;/km, determinadas de conformidad con el Reglamento (UE) 2017/1151.</t>
        </is>
      </c>
      <c r="AH290" s="2" t="inlineStr">
        <is>
          <t>ZLEV|
heiteta ja vähese heitega sõidukid</t>
        </is>
      </c>
      <c r="AI290" s="2" t="inlineStr">
        <is>
          <t>3|
3</t>
        </is>
      </c>
      <c r="AJ290" s="2" t="inlineStr">
        <is>
          <t xml:space="preserve">|
</t>
        </is>
      </c>
      <c r="AK290" t="inlineStr">
        <is>
          <t>sõidukikategooria, millesse kuuluvad heiteta sõidukid [ &lt;a href="/entry/result/866448/all" id="ENTRY_TO_ENTRY_CONVERTER" target="_blank"&gt;IATE:866448&lt;/a&gt; ] ja vähese heitega sõidukid [ &lt;a href="/entry/result/933000/all" id="ENTRY_TO_ENTRY_CONVERTER" target="_blank"&gt;IATE:933000&lt;/a&gt; ]</t>
        </is>
      </c>
      <c r="AL290" s="2" t="inlineStr">
        <is>
          <t>päästöttömät ja vähäpäästöiset ajoneuvot</t>
        </is>
      </c>
      <c r="AM290" s="2" t="inlineStr">
        <is>
          <t>3</t>
        </is>
      </c>
      <c r="AN290" s="2" t="inlineStr">
        <is>
          <t/>
        </is>
      </c>
      <c r="AO290" t="inlineStr">
        <is>
          <t>Henkilöajoneuvo tai kevyt kuljetusajoneuvo, jonka pakokaasupäästöt ovat 0–50 g CO2/km.</t>
        </is>
      </c>
      <c r="AP290" s="2" t="inlineStr">
        <is>
          <t>véhicule à émission nulle et à faibles émissions</t>
        </is>
      </c>
      <c r="AQ290" s="2" t="inlineStr">
        <is>
          <t>3</t>
        </is>
      </c>
      <c r="AR290" s="2" t="inlineStr">
        <is>
          <t/>
        </is>
      </c>
      <c r="AS290" t="inlineStr">
        <is>
          <t>voiture particulière ou véhicule utilitaire léger ayant des valeurs d'émissions au tuyau d'échappement de zéro à 50 g de CO2/km (véhicule électrique ou hybride)</t>
        </is>
      </c>
      <c r="AT290" s="2" t="inlineStr">
        <is>
          <t>feithicil astaíochtaí nialasacha agus ísle|
ZLEV|
feithicil astaíochtaí ísle agus astaíochtaí nialasacha</t>
        </is>
      </c>
      <c r="AU290" s="2" t="inlineStr">
        <is>
          <t>3|
3|
3</t>
        </is>
      </c>
      <c r="AV290" s="2" t="inlineStr">
        <is>
          <t xml:space="preserve">|
|
</t>
        </is>
      </c>
      <c r="AW290" t="inlineStr">
        <is>
          <t>gluaisteán paisinéirí nó feithicil tráchtála éadrom a mbíonn astaíochtaí sceite aici sa réimse nialas go 50 g CO2/km, arna gcinneadh i gcomhréir le Rialachán (AE) 2017/1151</t>
        </is>
      </c>
      <c r="AX290" s="2" t="inlineStr">
        <is>
          <t>ZLEV|
vozilo s nultim i niskim emisijama</t>
        </is>
      </c>
      <c r="AY290" s="2" t="inlineStr">
        <is>
          <t>3|
3</t>
        </is>
      </c>
      <c r="AZ290" s="2" t="inlineStr">
        <is>
          <t xml:space="preserve">|
</t>
        </is>
      </c>
      <c r="BA290" t="inlineStr">
        <is>
          <t/>
        </is>
      </c>
      <c r="BB290" s="2" t="inlineStr">
        <is>
          <t>kibocsátásmentes és alacsony kibocsátású jármű</t>
        </is>
      </c>
      <c r="BC290" s="2" t="inlineStr">
        <is>
          <t>3</t>
        </is>
      </c>
      <c r="BD290" s="2" t="inlineStr">
        <is>
          <t/>
        </is>
      </c>
      <c r="BE290" t="inlineStr">
        <is>
          <t>olyan személygépkocsi vagy könnyű haszongépjármű, amelynek az (EU) 2017/1151 rendeletnek megfelelően meghatározott kipufogógáz-kibocsátása a nullától az 50 g CO2/km értékig terjed</t>
        </is>
      </c>
      <c r="BF290" s="2" t="inlineStr">
        <is>
          <t>veicolo a zero e a basse emissioni|
ZLEV</t>
        </is>
      </c>
      <c r="BG290" s="2" t="inlineStr">
        <is>
          <t>3|
3</t>
        </is>
      </c>
      <c r="BH290" s="2" t="inlineStr">
        <is>
          <t xml:space="preserve">|
</t>
        </is>
      </c>
      <c r="BI290" t="inlineStr">
        <is>
          <t/>
        </is>
      </c>
      <c r="BJ290" s="2" t="inlineStr">
        <is>
          <t>visai netaršios ir mažataršės transporto priemonės|
VNMTP|
nulinės taršos ir mažataršės transporto priemonės</t>
        </is>
      </c>
      <c r="BK290" s="2" t="inlineStr">
        <is>
          <t>3|
3|
3</t>
        </is>
      </c>
      <c r="BL290" s="2" t="inlineStr">
        <is>
          <t xml:space="preserve">preferred|
|
</t>
        </is>
      </c>
      <c r="BM290" t="inlineStr">
        <is>
          <t>lengvasis automobilis arba lengvoji komercinė transporto priemonė, kuris (-i), kaip apskaičiuota pagal Reglamentą (ES) 2017/1151, per išmetimo vamzdį išmeta 0–50 g CO&lt;sub&gt;2&lt;/sub&gt;/km</t>
        </is>
      </c>
      <c r="BN290" s="2" t="inlineStr">
        <is>
          <t>bezemisiju un mazemisiju transportlīdzekļi</t>
        </is>
      </c>
      <c r="BO290" s="2" t="inlineStr">
        <is>
          <t>2</t>
        </is>
      </c>
      <c r="BP290" s="2" t="inlineStr">
        <is>
          <t/>
        </is>
      </c>
      <c r="BQ290" t="inlineStr">
        <is>
          <t>vieglais pasažieru automobilis vai vieglais komerciālais transportlīdzeklis ar izpūtēja emisijām no nulles līdz 50 g CO2/km, tās nosakot saskaņā ar Regulu (ES) 2017/1151</t>
        </is>
      </c>
      <c r="BR290" s="2" t="inlineStr">
        <is>
          <t>vetturi b'emissjonijiet żero jew baxxi|
ZLEV|
vettura b'emissjonijiet ta' livell żero jew baxxi</t>
        </is>
      </c>
      <c r="BS290" s="2" t="inlineStr">
        <is>
          <t>3|
3|
3</t>
        </is>
      </c>
      <c r="BT290" s="2" t="inlineStr">
        <is>
          <t xml:space="preserve">|
|
</t>
        </is>
      </c>
      <c r="BU290" t="inlineStr">
        <is>
          <t>karozza tal-passiġġieri jew vettura kummerċjali ħafifa b'emissjonijiet mill-pajp tal-egżost minn żero sa 50 g CO 
&lt;sup&gt;2&lt;/sup&gt;/km</t>
        </is>
      </c>
      <c r="BV290" s="2" t="inlineStr">
        <is>
          <t>ZLEV|
emissievrij of emissiearm voertuig</t>
        </is>
      </c>
      <c r="BW290" s="2" t="inlineStr">
        <is>
          <t>3|
3</t>
        </is>
      </c>
      <c r="BX290" s="2" t="inlineStr">
        <is>
          <t xml:space="preserve">|
</t>
        </is>
      </c>
      <c r="BY290" t="inlineStr">
        <is>
          <t/>
        </is>
      </c>
      <c r="BZ290" s="2" t="inlineStr">
        <is>
          <t>ZLEV|
pojazdy bezemisyjne i niskoemisyjne</t>
        </is>
      </c>
      <c r="CA290" s="2" t="inlineStr">
        <is>
          <t>3|
3</t>
        </is>
      </c>
      <c r="CB290" s="2" t="inlineStr">
        <is>
          <t xml:space="preserve">|
</t>
        </is>
      </c>
      <c r="CC290" t="inlineStr">
        <is>
          <t>kategoria pojazdów obejmująca pojazdy niskoemisyjne (LEV) [ &lt;a href="/entry/result/933000/all" id="ENTRY_TO_ENTRY_CONVERTER" target="_blank"&gt;IATE:933000&lt;/a&gt; ] i bezemisyjne (ZEV) [ &lt;a href="/entry/result/866448/all" id="ENTRY_TO_ENTRY_CONVERTER" target="_blank"&gt;IATE:866448&lt;/a&gt; ]</t>
        </is>
      </c>
      <c r="CD290" s="2" t="inlineStr">
        <is>
          <t>veículos de zero ou baixas emissões|
veículos com nível nulo ou baixo de emissões</t>
        </is>
      </c>
      <c r="CE290" s="2" t="inlineStr">
        <is>
          <t>3|
3</t>
        </is>
      </c>
      <c r="CF290" s="2" t="inlineStr">
        <is>
          <t xml:space="preserve">|
</t>
        </is>
      </c>
      <c r="CG290" t="inlineStr">
        <is>
          <t>Categoria de automóveis de passageiros ou de veículos comerciais ligeiros que inclui os veículos de zero emissões (VZE) e os veículos de baixas emissões (VBE).</t>
        </is>
      </c>
      <c r="CH290" s="2" t="inlineStr">
        <is>
          <t>ZLEV|
vehicul cu emisii zero și cu emisii scăzute</t>
        </is>
      </c>
      <c r="CI290" s="2" t="inlineStr">
        <is>
          <t>3|
3</t>
        </is>
      </c>
      <c r="CJ290" s="2" t="inlineStr">
        <is>
          <t xml:space="preserve">|
</t>
        </is>
      </c>
      <c r="CK290" t="inlineStr">
        <is>
          <t/>
        </is>
      </c>
      <c r="CL290" s="2" t="inlineStr">
        <is>
          <t>vozidlo s nulovými a nízkymi emisiami|
ZLEV</t>
        </is>
      </c>
      <c r="CM290" s="2" t="inlineStr">
        <is>
          <t>3|
3</t>
        </is>
      </c>
      <c r="CN290" s="2" t="inlineStr">
        <is>
          <t xml:space="preserve">|
</t>
        </is>
      </c>
      <c r="CO290" t="inlineStr">
        <is>
          <t>osobné vozidlo alebo ľahké úžitkové vozidlo s výfukovými emisiami od 0 do 50 g CO&lt;sub&gt;2&lt;/sub&gt;/km určenými v súlade s nariadením (EÚ) 2017/1151</t>
        </is>
      </c>
      <c r="CP290" s="2" t="inlineStr">
        <is>
          <t>brezemisijsko in nizkoemisijsko vozilo</t>
        </is>
      </c>
      <c r="CQ290" s="2" t="inlineStr">
        <is>
          <t>3</t>
        </is>
      </c>
      <c r="CR290" s="2" t="inlineStr">
        <is>
          <t/>
        </is>
      </c>
      <c r="CS290" t="inlineStr">
        <is>
          <t>osebni avtomobil ali lahko gospodarsko vozilo z emisijami iz izpušne cevi od 0 do 50 g CO&lt;sub&gt;2&lt;/sub&gt;/km, kakor je določeno v skladu z Uredbo (EU) 2017/1151</t>
        </is>
      </c>
      <c r="CT290" s="2" t="inlineStr">
        <is>
          <t>utsläppsfritt och utsläppssnålt fordon</t>
        </is>
      </c>
      <c r="CU290" s="2" t="inlineStr">
        <is>
          <t>3</t>
        </is>
      </c>
      <c r="CV290" s="2" t="inlineStr">
        <is>
          <t/>
        </is>
      </c>
      <c r="CW290" t="inlineStr">
        <is>
          <t>personbil eller lätt nyttofordon med utsläpp från avgasröret på noll upp till 50 g CO&lt;sub&gt;2&lt;/sub&gt;/km, fastställt i enlighet med förordning (EU) 2017/1151</t>
        </is>
      </c>
    </row>
    <row r="291">
      <c r="A291" s="1" t="str">
        <f>HYPERLINK("https://iate.europa.eu/entry/result/3588413/all", "3588413")</f>
        <v>3588413</v>
      </c>
      <c r="B291" t="inlineStr">
        <is>
          <t>ENVIRONMENT</t>
        </is>
      </c>
      <c r="C291" t="inlineStr">
        <is>
          <t>ENVIRONMENT|environmental policy|climate change policy</t>
        </is>
      </c>
      <c r="D291" t="inlineStr">
        <is>
          <t>yes</t>
        </is>
      </c>
      <c r="E291" t="inlineStr">
        <is>
          <t/>
        </is>
      </c>
      <c r="F291" s="2" t="inlineStr">
        <is>
          <t>преход към неутрална по отношение на климата икономика|
преход към неутралност по отношение на климата</t>
        </is>
      </c>
      <c r="G291" s="2" t="inlineStr">
        <is>
          <t>3|
3</t>
        </is>
      </c>
      <c r="H291" s="2" t="inlineStr">
        <is>
          <t xml:space="preserve">|
</t>
        </is>
      </c>
      <c r="I291" t="inlineStr">
        <is>
          <t/>
        </is>
      </c>
      <c r="J291" s="2" t="inlineStr">
        <is>
          <t>transformace na klimatickou neutralitu|
transformace na klimaticky neutrální ekonomiku|
přechod ke klimatické neutralitě</t>
        </is>
      </c>
      <c r="K291" s="2" t="inlineStr">
        <is>
          <t>3|
3|
3</t>
        </is>
      </c>
      <c r="L291" s="2" t="inlineStr">
        <is>
          <t xml:space="preserve">|
|
</t>
        </is>
      </c>
      <c r="M291" t="inlineStr">
        <is>
          <t/>
        </is>
      </c>
      <c r="N291" s="2" t="inlineStr">
        <is>
          <t>omstilling til klimaneutralitet</t>
        </is>
      </c>
      <c r="O291" s="2" t="inlineStr">
        <is>
          <t>3</t>
        </is>
      </c>
      <c r="P291" s="2" t="inlineStr">
        <is>
          <t/>
        </is>
      </c>
      <c r="Q291" t="inlineStr">
        <is>
          <t>gennemgribende transformation af alle vigtige økonomiske sektorer, herunder energi, transport, industri og landbrug, for at sikre, at aktiviteterne herfra bliver klimaneutrale for så vidt angår drivhusgasemissioner</t>
        </is>
      </c>
      <c r="R291" s="2" t="inlineStr">
        <is>
          <t>Übergang zu einer klimaneutralen Wirtschaft|
Übergang zur Klimaneutralität</t>
        </is>
      </c>
      <c r="S291" s="2" t="inlineStr">
        <is>
          <t>3|
3</t>
        </is>
      </c>
      <c r="T291" s="2" t="inlineStr">
        <is>
          <t xml:space="preserve">|
</t>
        </is>
      </c>
      <c r="U291" t="inlineStr">
        <is>
          <t>grundlegende Umgestaltung aller wichtigen Wirtschaftssektoren einschließlich Energie, Verkehr, Industrie und Landwirtschaft mit dem Ziel, dass die damit verbundenen Tätigkeiten zu keinen Netto-Auswirkungen auf das Klima durch Treibhausgasemissionen führen</t>
        </is>
      </c>
      <c r="V291" s="2" t="inlineStr">
        <is>
          <t>μετάβαση προς την κλιματική ουδετερότητα</t>
        </is>
      </c>
      <c r="W291" s="2" t="inlineStr">
        <is>
          <t>3</t>
        </is>
      </c>
      <c r="X291" s="2" t="inlineStr">
        <is>
          <t/>
        </is>
      </c>
      <c r="Y291" t="inlineStr">
        <is>
          <t/>
        </is>
      </c>
      <c r="Z291" s="2" t="inlineStr">
        <is>
          <t>transition to climate neutrality|
transitioning to a climate-neutral economy|
transition towards a climate neutral economy|
transition towards climate neutrality</t>
        </is>
      </c>
      <c r="AA291" s="2" t="inlineStr">
        <is>
          <t>3|
1|
3|
3</t>
        </is>
      </c>
      <c r="AB291" s="2" t="inlineStr">
        <is>
          <t xml:space="preserve">|
|
|
</t>
        </is>
      </c>
      <c r="AC291" t="inlineStr">
        <is>
          <t>deep transformation of all key economic
sectors, including energy, transport, industry and agriculture, in order to
achieve a state in which their activities result in net-zero climate impact
from greenhouse gas emissions</t>
        </is>
      </c>
      <c r="AD291" s="2" t="inlineStr">
        <is>
          <t>transición a una economía climáticamente neutra|
transición hacia la neutralidad climática</t>
        </is>
      </c>
      <c r="AE291" s="2" t="inlineStr">
        <is>
          <t>3|
3</t>
        </is>
      </c>
      <c r="AF291" s="2" t="inlineStr">
        <is>
          <t xml:space="preserve">|
</t>
        </is>
      </c>
      <c r="AG291" t="inlineStr">
        <is>
          <t/>
        </is>
      </c>
      <c r="AH291" s="2" t="inlineStr">
        <is>
          <t>kliimaneutraalsusele üleminek|
kliimaneutraalsele majandusele üleminek</t>
        </is>
      </c>
      <c r="AI291" s="2" t="inlineStr">
        <is>
          <t>3|
3</t>
        </is>
      </c>
      <c r="AJ291" s="2" t="inlineStr">
        <is>
          <t xml:space="preserve">|
</t>
        </is>
      </c>
      <c r="AK291" t="inlineStr">
        <is>
          <t>peamiste majandussektorite, sh energia-, transpordi-, tööstus- ja põllumajandussektori põhjalik ümberkujundamine, eesmärgiga saavutada &lt;a href="https://iate.europa.eu/entry/result/3567524/et" target="_blank"&gt;&lt;i&gt;kliimaneutraalsus&lt;/i&gt;&lt;/a&gt;</t>
        </is>
      </c>
      <c r="AL291" s="2" t="inlineStr">
        <is>
          <t>ilmastoneutraaliin talouteen siirtyminen|
ilmastoneutraaliuteen siirtyminen</t>
        </is>
      </c>
      <c r="AM291" s="2" t="inlineStr">
        <is>
          <t>3|
3</t>
        </is>
      </c>
      <c r="AN291" s="2" t="inlineStr">
        <is>
          <t xml:space="preserve">|
</t>
        </is>
      </c>
      <c r="AO291" t="inlineStr">
        <is>
          <t>talouden muuntaminen siten, että tuloksena on &lt;a href="https://iate.europa.eu/entry/result/3567524/fi" target="_blank"&gt;ilmastoneutraalius&lt;/a&gt;</t>
        </is>
      </c>
      <c r="AP291" s="2" t="inlineStr">
        <is>
          <t>transition vers la neutralité climatique|
transition vers une économie neutre pour le climat</t>
        </is>
      </c>
      <c r="AQ291" s="2" t="inlineStr">
        <is>
          <t>3|
3</t>
        </is>
      </c>
      <c r="AR291" s="2" t="inlineStr">
        <is>
          <t xml:space="preserve">|
</t>
        </is>
      </c>
      <c r="AS291" t="inlineStr">
        <is>
          <t>profonde transformation des principaux secteurs économiques, notamment l'énergie, les transports, l'industrie et l'agriculture, visant à parvenir à la &lt;a href="https://iate.europa.eu/entry/result/3567524/fr" target="_blank"&gt;neutralité climatique&lt;/a&gt;</t>
        </is>
      </c>
      <c r="AT291" s="2" t="inlineStr">
        <is>
          <t>an t-aistriú chuig an aeráidneodracht|
aistriú i dtreo na haeráidneodrachta</t>
        </is>
      </c>
      <c r="AU291" s="2" t="inlineStr">
        <is>
          <t>3|
3</t>
        </is>
      </c>
      <c r="AV291" s="2" t="inlineStr">
        <is>
          <t xml:space="preserve">|
</t>
        </is>
      </c>
      <c r="AW291" t="inlineStr">
        <is>
          <t/>
        </is>
      </c>
      <c r="AX291" s="2" t="inlineStr">
        <is>
          <t>tranzicija prema klimatskoj neutralnosti</t>
        </is>
      </c>
      <c r="AY291" s="2" t="inlineStr">
        <is>
          <t>3</t>
        </is>
      </c>
      <c r="AZ291" s="2" t="inlineStr">
        <is>
          <t/>
        </is>
      </c>
      <c r="BA291" t="inlineStr">
        <is>
          <t/>
        </is>
      </c>
      <c r="BB291" s="2" t="inlineStr">
        <is>
          <t>a klímasemleges gazdaságra való átállás|
a klímasemlegességre való átállás</t>
        </is>
      </c>
      <c r="BC291" s="2" t="inlineStr">
        <is>
          <t>3|
3</t>
        </is>
      </c>
      <c r="BD291" s="2" t="inlineStr">
        <is>
          <t xml:space="preserve">|
</t>
        </is>
      </c>
      <c r="BE291" t="inlineStr">
        <is>
          <t>az összes kulcsfontosságú gazdasági ágazat mélyreható átalakítása, beleértve az energiát, a közlekedést, az ipart és a mezőgazdaságot is, annak érdekében, hogy a tevékenységükkel járó ÜHG-kibocsátás ne legyen hatással az éghajlatra</t>
        </is>
      </c>
      <c r="BF291" s="2" t="inlineStr">
        <is>
          <t>transizione verso la neutralità climatica</t>
        </is>
      </c>
      <c r="BG291" s="2" t="inlineStr">
        <is>
          <t>3</t>
        </is>
      </c>
      <c r="BH291" s="2" t="inlineStr">
        <is>
          <t/>
        </is>
      </c>
      <c r="BI291" t="inlineStr">
        <is>
          <t>profonda trasformazione di tutti i principali settori economici, in particolare energia, trasporti, industria e agricoltura, affinché le emissioni nette di gas serra in tali settori siano pari a zero</t>
        </is>
      </c>
      <c r="BJ291" s="2" t="inlineStr">
        <is>
          <t>perėjimas prie neutralaus poveikio klimatui ekonomikos</t>
        </is>
      </c>
      <c r="BK291" s="2" t="inlineStr">
        <is>
          <t>3</t>
        </is>
      </c>
      <c r="BL291" s="2" t="inlineStr">
        <is>
          <t/>
        </is>
      </c>
      <c r="BM291" t="inlineStr">
        <is>
          <t/>
        </is>
      </c>
      <c r="BN291" s="2" t="inlineStr">
        <is>
          <t>pāreja uz klimatneitrālu ekonomiku|
pārkārtošanās uz klimatneitrālu ekonomiku|
pārkārtošanās uz klimatneitralitāti|
pāreja uz klimatneitralitāti</t>
        </is>
      </c>
      <c r="BO291" s="2" t="inlineStr">
        <is>
          <t>2|
3|
3|
2</t>
        </is>
      </c>
      <c r="BP291" s="2" t="inlineStr">
        <is>
          <t xml:space="preserve">|
preferred|
preferred|
</t>
        </is>
      </c>
      <c r="BQ291" t="inlineStr">
        <is>
          <t>fundamentāla visu būtisko ekonomikas nozaru, tostarp enerģētikas, transporta, rūpniecības un lauksaimniecības, pārveide, kuras mērķis ir panākt, lai ar tām saistītās darbības būtu klimatneitrālas</t>
        </is>
      </c>
      <c r="BR291" s="2" t="inlineStr">
        <is>
          <t>tranżizzjoni lejn in-newtralità klimatika|
tranżizzjoni lejn ekonomija newtrali għall-klima</t>
        </is>
      </c>
      <c r="BS291" s="2" t="inlineStr">
        <is>
          <t>3|
2</t>
        </is>
      </c>
      <c r="BT291" s="2" t="inlineStr">
        <is>
          <t xml:space="preserve">|
</t>
        </is>
      </c>
      <c r="BU291" t="inlineStr">
        <is>
          <t>trasformazzjoni mill-qiegħ tas-setturi ekonomiċi ewlenin kollha, inkluż l-enerġija, it-trasport, l-industrija u l-agrikoltura, sabiex jinkiseb stat li fih l-attivitajiet tagħhom jirriżultaw f’impatt żero nett fuq il-klima mill-emissjonijiet ta’ gassijiet serra</t>
        </is>
      </c>
      <c r="BV291" s="2" t="inlineStr">
        <is>
          <t>transitie naar klimaatneutraliteit</t>
        </is>
      </c>
      <c r="BW291" s="2" t="inlineStr">
        <is>
          <t>3</t>
        </is>
      </c>
      <c r="BX291" s="2" t="inlineStr">
        <is>
          <t/>
        </is>
      </c>
      <c r="BY291" t="inlineStr">
        <is>
          <t/>
        </is>
      </c>
      <c r="BZ291" s="2" t="inlineStr">
        <is>
          <t>transformacja w kierunku gospodarki neutralnej dla klimatu|
transformacja w kierunku neutralności klimatycznej</t>
        </is>
      </c>
      <c r="CA291" s="2" t="inlineStr">
        <is>
          <t>3|
3</t>
        </is>
      </c>
      <c r="CB291" s="2" t="inlineStr">
        <is>
          <t xml:space="preserve">|
</t>
        </is>
      </c>
      <c r="CC291" t="inlineStr">
        <is>
          <t/>
        </is>
      </c>
      <c r="CD291" s="2" t="inlineStr">
        <is>
          <t>transição para uma economia com impacto neutro no clima</t>
        </is>
      </c>
      <c r="CE291" s="2" t="inlineStr">
        <is>
          <t>3</t>
        </is>
      </c>
      <c r="CF291" s="2" t="inlineStr">
        <is>
          <t/>
        </is>
      </c>
      <c r="CG291" t="inlineStr">
        <is>
          <t>Transformação profunda dos principais sectores económicos (nomeadamente o da energia, o dos transportes, o da indústria e o da agricultura) de modo a concretizar uma economia com impacto neutro no clima.</t>
        </is>
      </c>
      <c r="CH291" s="2" t="inlineStr">
        <is>
          <t>tranziție către neutralitatea climatică</t>
        </is>
      </c>
      <c r="CI291" s="2" t="inlineStr">
        <is>
          <t>3</t>
        </is>
      </c>
      <c r="CJ291" s="2" t="inlineStr">
        <is>
          <t/>
        </is>
      </c>
      <c r="CK291" t="inlineStr">
        <is>
          <t>transformare profundă la nivelul tuturor sectoarelor economice importante, inclusiv al energiei, transporturilor, industriei și agriculturii, în vederea atingerii obiectivului ca activitățile din aceste sectoare să fie neutre din punct de vedere al impactului asupra climei</t>
        </is>
      </c>
      <c r="CL291" s="2" t="inlineStr">
        <is>
          <t>prechod ku klimatickej neutralite|
transformácia na klimaticky neutrálne hospodárstvo|
prechod na klimaticky neutrálne hospodárstvo</t>
        </is>
      </c>
      <c r="CM291" s="2" t="inlineStr">
        <is>
          <t>3|
3|
3</t>
        </is>
      </c>
      <c r="CN291" s="2" t="inlineStr">
        <is>
          <t xml:space="preserve">|
|
</t>
        </is>
      </c>
      <c r="CO291" t="inlineStr">
        <is>
          <t/>
        </is>
      </c>
      <c r="CP291" s="2" t="inlineStr">
        <is>
          <t>prehod na podnebno nevtralnost</t>
        </is>
      </c>
      <c r="CQ291" s="2" t="inlineStr">
        <is>
          <t>3</t>
        </is>
      </c>
      <c r="CR291" s="2" t="inlineStr">
        <is>
          <t/>
        </is>
      </c>
      <c r="CS291" t="inlineStr">
        <is>
          <t>preobrazba gospodarstva in družbe, tako da bosta postala gospodarstvo in družba z ničelnimi emisijami toplogrednih plinov</t>
        </is>
      </c>
      <c r="CT291" s="2" t="inlineStr">
        <is>
          <t>omställning till klimatneutralitet</t>
        </is>
      </c>
      <c r="CU291" s="2" t="inlineStr">
        <is>
          <t>3</t>
        </is>
      </c>
      <c r="CV291" s="2" t="inlineStr">
        <is>
          <t/>
        </is>
      </c>
      <c r="CW291" t="inlineStr">
        <is>
          <t/>
        </is>
      </c>
    </row>
    <row r="292">
      <c r="A292" s="1" t="str">
        <f>HYPERLINK("https://iate.europa.eu/entry/result/3593659/all", "3593659")</f>
        <v>3593659</v>
      </c>
      <c r="B292" t="inlineStr">
        <is>
          <t>ECONOMICS;ENERGY;INDUSTRY</t>
        </is>
      </c>
      <c r="C292" t="inlineStr">
        <is>
          <t>ECONOMICS|national accounts|income|distribution of income|poverty;ENERGY;INDUSTRY|building and public works</t>
        </is>
      </c>
      <c r="D292" t="inlineStr">
        <is>
          <t>yes</t>
        </is>
      </c>
      <c r="E292" t="inlineStr">
        <is>
          <t/>
        </is>
      </c>
      <c r="F292" s="2" t="inlineStr">
        <is>
          <t>домакинство в положение на енергийна бедност</t>
        </is>
      </c>
      <c r="G292" s="2" t="inlineStr">
        <is>
          <t>3</t>
        </is>
      </c>
      <c r="H292" s="2" t="inlineStr">
        <is>
          <t/>
        </is>
      </c>
      <c r="I292" t="inlineStr">
        <is>
          <t>домакинство, което е в затруднение или понякога невъзможност да задоволява основните си енергийни нужди</t>
        </is>
      </c>
      <c r="J292" s="2" t="inlineStr">
        <is>
          <t>domácnost trpící energetickou chudobou</t>
        </is>
      </c>
      <c r="K292" s="2" t="inlineStr">
        <is>
          <t>3</t>
        </is>
      </c>
      <c r="L292" s="2" t="inlineStr">
        <is>
          <t/>
        </is>
      </c>
      <c r="M292" t="inlineStr">
        <is>
          <t>domácnost, pro kterou je
obtížné, a někdy i nemožné pokrýt základní potřeby v oblasti energií</t>
        </is>
      </c>
      <c r="N292" s="2" t="inlineStr">
        <is>
          <t>energifattig husholdning</t>
        </is>
      </c>
      <c r="O292" s="2" t="inlineStr">
        <is>
          <t>3</t>
        </is>
      </c>
      <c r="P292" s="2" t="inlineStr">
        <is>
          <t/>
        </is>
      </c>
      <c r="Q292" t="inlineStr">
        <is>
          <t>husstand, hvor det er vanskeligt eller undertiden umuligt at have råd til grundlæggende energibehov</t>
        </is>
      </c>
      <c r="R292" s="2" t="inlineStr">
        <is>
          <t>von Energiearmut betroffener Haushalt</t>
        </is>
      </c>
      <c r="S292" s="2" t="inlineStr">
        <is>
          <t>3</t>
        </is>
      </c>
      <c r="T292" s="2" t="inlineStr">
        <is>
          <t/>
        </is>
      </c>
      <c r="U292" t="inlineStr">
        <is>
          <t>Haushalt, der sich grundlegende Energieleistungen
(Heizung, Kühlung, Beleuchtung, Mobilität und Strom) nicht leisten kann und in
dem somit ein angemessener Lebensstandard aufgrund einer Kombination von
niedrigem Einkommen, hohen Energiepreisen und einer niedrigen Energieeffizienz seiner Wohnung nicht gewährleistet ist</t>
        </is>
      </c>
      <c r="V292" s="2" t="inlineStr">
        <is>
          <t>νοικοκυριό που πλήττεται από ενεργειακή φτώχεια|
ενεργειακά φτωχό νοικοκυριό|
νοικοκυριό σε ενεργειακή ένδεια</t>
        </is>
      </c>
      <c r="W292" s="2" t="inlineStr">
        <is>
          <t>3|
3|
3</t>
        </is>
      </c>
      <c r="X292" s="2" t="inlineStr">
        <is>
          <t xml:space="preserve">|
|
</t>
        </is>
      </c>
      <c r="Y292" t="inlineStr">
        <is>
          <t/>
        </is>
      </c>
      <c r="Z292" s="2" t="inlineStr">
        <is>
          <t>household in energy poverty|
energy poor household</t>
        </is>
      </c>
      <c r="AA292" s="2" t="inlineStr">
        <is>
          <t>3|
3</t>
        </is>
      </c>
      <c r="AB292" s="2" t="inlineStr">
        <is>
          <t xml:space="preserve">|
</t>
        </is>
      </c>
      <c r="AC292" t="inlineStr">
        <is>
          <t>household for which it is difficult, or sometimes impossible, to afford basic energy
needs</t>
        </is>
      </c>
      <c r="AD292" s="2" t="inlineStr">
        <is>
          <t>hogar en situación de pobreza energética</t>
        </is>
      </c>
      <c r="AE292" s="2" t="inlineStr">
        <is>
          <t>3</t>
        </is>
      </c>
      <c r="AF292" s="2" t="inlineStr">
        <is>
          <t/>
        </is>
      </c>
      <c r="AG292" t="inlineStr">
        <is>
          <t>Hogar incapaz de pagar una cantidad de energía suficiente para satisfacer sus necesidades básicas de energía o que debe destinar una parte excesiva de sus ingresos a pagar la energía de su vivienda.</t>
        </is>
      </c>
      <c r="AH292" s="2" t="inlineStr">
        <is>
          <t>energiaostuvõimetu kodumajapidamine</t>
        </is>
      </c>
      <c r="AI292" s="2" t="inlineStr">
        <is>
          <t>3</t>
        </is>
      </c>
      <c r="AJ292" s="2" t="inlineStr">
        <is>
          <t/>
        </is>
      </c>
      <c r="AK292" t="inlineStr">
        <is>
          <t>kodumajapidamine, kelle jaoks on raske või mõnikord
võimatu rahuldada erergiaalaseid põhivajadusi</t>
        </is>
      </c>
      <c r="AL292" s="2" t="inlineStr">
        <is>
          <t>energiaköyhä kotitalous</t>
        </is>
      </c>
      <c r="AM292" s="2" t="inlineStr">
        <is>
          <t>3</t>
        </is>
      </c>
      <c r="AN292" s="2" t="inlineStr">
        <is>
          <t/>
        </is>
      </c>
      <c r="AO292" t="inlineStr">
        <is>
          <t/>
        </is>
      </c>
      <c r="AP292" s="2" t="inlineStr">
        <is>
          <t>ménage précaire énergétique|
ménage en situation de précarité énergétique</t>
        </is>
      </c>
      <c r="AQ292" s="2" t="inlineStr">
        <is>
          <t>2|
3</t>
        </is>
      </c>
      <c r="AR292" s="2" t="inlineStr">
        <is>
          <t xml:space="preserve">|
</t>
        </is>
      </c>
      <c r="AS292" t="inlineStr">
        <is>
          <t>ménage qui éprouve dans son logement des difficultés particulières à disposer de la fourniture d’énergie nécessaire à la satisfaction de ses besoins élémentaires</t>
        </is>
      </c>
      <c r="AT292" s="2" t="inlineStr">
        <is>
          <t>teaghlach fuinneamhbhocht</t>
        </is>
      </c>
      <c r="AU292" s="2" t="inlineStr">
        <is>
          <t>3</t>
        </is>
      </c>
      <c r="AV292" s="2" t="inlineStr">
        <is>
          <t/>
        </is>
      </c>
      <c r="AW292" t="inlineStr">
        <is>
          <t/>
        </is>
      </c>
      <c r="AX292" s="2" t="inlineStr">
        <is>
          <t>energetski siromašno kućanstvo</t>
        </is>
      </c>
      <c r="AY292" s="2" t="inlineStr">
        <is>
          <t>3</t>
        </is>
      </c>
      <c r="AZ292" s="2" t="inlineStr">
        <is>
          <t/>
        </is>
      </c>
      <c r="BA292" t="inlineStr">
        <is>
          <t>kućanstva koja imaju probleme, ili im je čak nemoguće, da se opskrbe energijom za svoje osnovne potrebe</t>
        </is>
      </c>
      <c r="BB292" s="2" t="inlineStr">
        <is>
          <t>energiaszegény háztartás</t>
        </is>
      </c>
      <c r="BC292" s="2" t="inlineStr">
        <is>
          <t>3</t>
        </is>
      </c>
      <c r="BD292" s="2" t="inlineStr">
        <is>
          <t/>
        </is>
      </c>
      <c r="BE292" t="inlineStr">
        <is>
          <t>olyan háztartás, amely az
alapvető energiaszükségleteinek kielégítése terén nehézségekkel küzd</t>
        </is>
      </c>
      <c r="BF292" s="2" t="inlineStr">
        <is>
          <t>famiglia in condizioni di povertà energetica</t>
        </is>
      </c>
      <c r="BG292" s="2" t="inlineStr">
        <is>
          <t>3</t>
        </is>
      </c>
      <c r="BH292" s="2" t="inlineStr">
        <is>
          <t/>
        </is>
      </c>
      <c r="BI292" t="inlineStr">
        <is>
          <t>nuclei famigliari per i quali è difficile o impossibile acquistare un paniere minimo di
beni e servizi energetici per ragioni economiche</t>
        </is>
      </c>
      <c r="BJ292" s="2" t="inlineStr">
        <is>
          <t>energijos nepriteklių patiriantis namų ūkis</t>
        </is>
      </c>
      <c r="BK292" s="2" t="inlineStr">
        <is>
          <t>3</t>
        </is>
      </c>
      <c r="BL292" s="2" t="inlineStr">
        <is>
          <t/>
        </is>
      </c>
      <c r="BM292" t="inlineStr">
        <is>
          <t>namų ūkis, kuriam sunku, o kartais ir neįmanoma patenkinti savo pagrindinius energijos poreikius</t>
        </is>
      </c>
      <c r="BN292" s="2" t="inlineStr">
        <is>
          <t>enerģētiski nabadzīga mājsaimniecība</t>
        </is>
      </c>
      <c r="BO292" s="2" t="inlineStr">
        <is>
          <t>3</t>
        </is>
      </c>
      <c r="BP292" s="2" t="inlineStr">
        <is>
          <t/>
        </is>
      </c>
      <c r="BQ292" t="inlineStr">
        <is>
          <t>mājsaimniecība, kas nevar atļauties pamata energopakalpojumus (apkuri, dzesēšanu, apgaismojumu, mobilitāti un elektroenerģiju), kuri nodrošinātu pieņemamu dzīves līmeni, un tās cēlonis ir tādu faktoru kombinācija kā zems ienākumu līmenis, lieli izdevumi par enerģiju un zema mājokļu energoefektivitāte</t>
        </is>
      </c>
      <c r="BR292" s="2" t="inlineStr">
        <is>
          <t>unità domestika f'sitwazzjoni ta' faqar enerġetiku|
unità domestika fqira fl-enerġija</t>
        </is>
      </c>
      <c r="BS292" s="2" t="inlineStr">
        <is>
          <t>3|
3</t>
        </is>
      </c>
      <c r="BT292" s="2" t="inlineStr">
        <is>
          <t xml:space="preserve">|
</t>
        </is>
      </c>
      <c r="BU292" t="inlineStr">
        <is>
          <t>&lt;a href="https://iate.europa.eu/entry/result/1414864" target="_blank"&gt;unità domestika&lt;/a&gt; li tiffaċċja diffikultajiet jew li għaliha jkun impossibbli li tissodisfa l-bżonnijiet essenzjali tagħha fil-qasam tal-enerġija minħabba diversi raġunijiet bħalma huma infiq għoli għall-enerġija, introjtu baxx tal-unità domestika, bini u apparat elettrodomestiku ineffiċjenti u bżonnijiet speċifiċi fil-qasam tal-enerġija</t>
        </is>
      </c>
      <c r="BV292" s="2" t="inlineStr">
        <is>
          <t>energiearm huishouden</t>
        </is>
      </c>
      <c r="BW292" s="2" t="inlineStr">
        <is>
          <t>3</t>
        </is>
      </c>
      <c r="BX292" s="2" t="inlineStr">
        <is>
          <t/>
        </is>
      </c>
      <c r="BY292" t="inlineStr">
        <is>
          <t/>
        </is>
      </c>
      <c r="BZ292" s="2" t="inlineStr">
        <is>
          <t>gospodarstwo domowe dotknięte ubóstwem energetycznym</t>
        </is>
      </c>
      <c r="CA292" s="2" t="inlineStr">
        <is>
          <t>3</t>
        </is>
      </c>
      <c r="CB292" s="2" t="inlineStr">
        <is>
          <t/>
        </is>
      </c>
      <c r="CC292" t="inlineStr">
        <is>
          <t>gospodarstwo domowe mające trudności w zaspokojeniu podstawowych potrzeb w zakresie energii lub niemające możliwości ich zaspokojenia</t>
        </is>
      </c>
      <c r="CD292" s="2" t="inlineStr">
        <is>
          <t>agregado familiar que sofre de carência energética|
agregado familar em situação de pobreza energética</t>
        </is>
      </c>
      <c r="CE292" s="2" t="inlineStr">
        <is>
          <t>2|
3</t>
        </is>
      </c>
      <c r="CF292" s="2" t="inlineStr">
        <is>
          <t xml:space="preserve">|
</t>
        </is>
      </c>
      <c r="CG292" t="inlineStr">
        <is>
          <t>Agregado familiar com dificuldades ou sem capacidade para satisfazer as suas necessidades energéticas básicas.</t>
        </is>
      </c>
      <c r="CH292" s="2" t="inlineStr">
        <is>
          <t>gospodărie afectată de sărăcie energetică</t>
        </is>
      </c>
      <c r="CI292" s="2" t="inlineStr">
        <is>
          <t>3</t>
        </is>
      </c>
      <c r="CJ292" s="2" t="inlineStr">
        <is>
          <t/>
        </is>
      </c>
      <c r="CK292" t="inlineStr">
        <is>
          <t>gospodărie care este victima &lt;a href="https://iate.europa.eu/entry/result/2247916/ro" target="_blank"&gt;sărăciei energetice&lt;/a&gt;, adică nu își poate permite servicii energetice de bază (încălzire, răcire, iluminat, mobilitate și alimentare cu energie electrică)</t>
        </is>
      </c>
      <c r="CL292" s="2" t="inlineStr">
        <is>
          <t>energeticky chudobná domácnosť|
domácnosť v energetickej chudobe</t>
        </is>
      </c>
      <c r="CM292" s="2" t="inlineStr">
        <is>
          <t>3|
3</t>
        </is>
      </c>
      <c r="CN292" s="2" t="inlineStr">
        <is>
          <t xml:space="preserve">|
</t>
        </is>
      </c>
      <c r="CO292" t="inlineStr">
        <is>
          <t>domácnosť, ktorá potrebuje vynaložiť viac ako 10 % príjmov na základné energetické potreby</t>
        </is>
      </c>
      <c r="CP292" s="2" t="inlineStr">
        <is>
          <t>energetsko revno gospodinjstvo</t>
        </is>
      </c>
      <c r="CQ292" s="2" t="inlineStr">
        <is>
          <t>3</t>
        </is>
      </c>
      <c r="CR292" s="2" t="inlineStr">
        <is>
          <t/>
        </is>
      </c>
      <c r="CS292" t="inlineStr">
        <is>
          <t>gospodinjstvo, ki je materialno ogroženo in prebiva v prostorih z nizko
energijsko učinkovitostjo</t>
        </is>
      </c>
      <c r="CT292" s="2" t="inlineStr">
        <is>
          <t>energifattigt hushåll</t>
        </is>
      </c>
      <c r="CU292" s="2" t="inlineStr">
        <is>
          <t>3</t>
        </is>
      </c>
      <c r="CV292" s="2" t="inlineStr">
        <is>
          <t/>
        </is>
      </c>
      <c r="CW292" t="inlineStr">
        <is>
          <t>hushåll för vilket det är svårt eller omöjligt att bekosta grundläggande energibehov</t>
        </is>
      </c>
    </row>
    <row r="293">
      <c r="A293" s="1" t="str">
        <f>HYPERLINK("https://iate.europa.eu/entry/result/866448/all", "866448")</f>
        <v>866448</v>
      </c>
      <c r="B293" t="inlineStr">
        <is>
          <t>ENVIRONMENT;TRANSPORT</t>
        </is>
      </c>
      <c r="C293" t="inlineStr">
        <is>
          <t>ENVIRONMENT|environmental policy|pollution control measures;ENVIRONMENT|deterioration of the environment|pollution|atmospheric pollution;TRANSPORT|land transport|land transport|road transport;TRANSPORT|organisation of transport|means of transport|vehicle|motor vehicle</t>
        </is>
      </c>
      <c r="D293" t="inlineStr">
        <is>
          <t>yes</t>
        </is>
      </c>
      <c r="E293" t="inlineStr">
        <is>
          <t/>
        </is>
      </c>
      <c r="F293" s="2" t="inlineStr">
        <is>
          <t>превозно средство с нулеви емисии</t>
        </is>
      </c>
      <c r="G293" s="2" t="inlineStr">
        <is>
          <t>3</t>
        </is>
      </c>
      <c r="H293" s="2" t="inlineStr">
        <is>
          <t/>
        </is>
      </c>
      <c r="I293" t="inlineStr">
        <is>
          <t/>
        </is>
      </c>
      <c r="J293" s="2" t="inlineStr">
        <is>
          <t>vozidlo s nulovými emisemi</t>
        </is>
      </c>
      <c r="K293" s="2" t="inlineStr">
        <is>
          <t>3</t>
        </is>
      </c>
      <c r="L293" s="2" t="inlineStr">
        <is>
          <t/>
        </is>
      </c>
      <c r="M293" t="inlineStr">
        <is>
          <t/>
        </is>
      </c>
      <c r="N293" t="inlineStr">
        <is>
          <t/>
        </is>
      </c>
      <c r="O293" t="inlineStr">
        <is>
          <t/>
        </is>
      </c>
      <c r="P293" t="inlineStr">
        <is>
          <t/>
        </is>
      </c>
      <c r="Q293" t="inlineStr">
        <is>
          <t/>
        </is>
      </c>
      <c r="R293" s="2" t="inlineStr">
        <is>
          <t>Null-Emissions-Fahrzeug|
emissionsfreies Fahrzeug</t>
        </is>
      </c>
      <c r="S293" s="2" t="inlineStr">
        <is>
          <t>3|
3</t>
        </is>
      </c>
      <c r="T293" s="2" t="inlineStr">
        <is>
          <t xml:space="preserve">|
</t>
        </is>
      </c>
      <c r="U293" t="inlineStr">
        <is>
          <t>Fahrzeug, bei dem keine schädlichen Emissionen aus Verbrennungsgasen beim Betrieb anfallen</t>
        </is>
      </c>
      <c r="V293" s="2" t="inlineStr">
        <is>
          <t>οχήματα με μηδενικές εκπομπές ρύπων|
όχημα μηδενικών εκπομπών|
ZEV</t>
        </is>
      </c>
      <c r="W293" s="2" t="inlineStr">
        <is>
          <t>1|
3|
3</t>
        </is>
      </c>
      <c r="X293" s="2" t="inlineStr">
        <is>
          <t xml:space="preserve">|
|
</t>
        </is>
      </c>
      <c r="Y293" t="inlineStr">
        <is>
          <t/>
        </is>
      </c>
      <c r="Z293" s="2" t="inlineStr">
        <is>
          <t>zero emission vehicle|
zero emissions vehicle|
zero-emission vehicle|
zero-emissions vehicle|
ZEV</t>
        </is>
      </c>
      <c r="AA293" s="2" t="inlineStr">
        <is>
          <t>1|
1|
3|
1|
3</t>
        </is>
      </c>
      <c r="AB293" s="2" t="inlineStr">
        <is>
          <t xml:space="preserve">|
|
|
|
</t>
        </is>
      </c>
      <c r="AC293" t="inlineStr">
        <is>
          <t>vehicle that emits no exhaust gas from the onboard power source</t>
        </is>
      </c>
      <c r="AD293" s="2" t="inlineStr">
        <is>
          <t>vehículo de emisión cero|
vehículo de cero emisiones</t>
        </is>
      </c>
      <c r="AE293" s="2" t="inlineStr">
        <is>
          <t>3|
3</t>
        </is>
      </c>
      <c r="AF293" s="2" t="inlineStr">
        <is>
          <t xml:space="preserve">|
</t>
        </is>
      </c>
      <c r="AG293" t="inlineStr">
        <is>
          <t/>
        </is>
      </c>
      <c r="AH293" s="2" t="inlineStr">
        <is>
          <t>heiteta sõiduk</t>
        </is>
      </c>
      <c r="AI293" s="2" t="inlineStr">
        <is>
          <t>3</t>
        </is>
      </c>
      <c r="AJ293" s="2" t="inlineStr">
        <is>
          <t/>
        </is>
      </c>
      <c r="AK293" t="inlineStr">
        <is>
          <t/>
        </is>
      </c>
      <c r="AL293" s="2" t="inlineStr">
        <is>
          <t>nollapäästöauto|
nollapäästöajoneuvo|
vähäpäästöinen ajoneuvo</t>
        </is>
      </c>
      <c r="AM293" s="2" t="inlineStr">
        <is>
          <t>3|
3|
3</t>
        </is>
      </c>
      <c r="AN293" s="2" t="inlineStr">
        <is>
          <t xml:space="preserve">|
|
</t>
        </is>
      </c>
      <c r="AO293" t="inlineStr">
        <is>
          <t>"Ajoneuvo, jonka yhdistettyä kulutusta vastaava hiilidioksidipäästö on lisäkilven lukemaa pienempi."</t>
        </is>
      </c>
      <c r="AP293" s="2" t="inlineStr">
        <is>
          <t>véhicule à émission nulle|
VEZ|
véhicule à émission zéro</t>
        </is>
      </c>
      <c r="AQ293" s="2" t="inlineStr">
        <is>
          <t>3|
3|
3</t>
        </is>
      </c>
      <c r="AR293" s="2" t="inlineStr">
        <is>
          <t xml:space="preserve">|
|
</t>
        </is>
      </c>
      <c r="AS293" t="inlineStr">
        <is>
          <t>véhicule ne rejetant ni polluant ni gaz à effet de serre</t>
        </is>
      </c>
      <c r="AT293" s="2" t="inlineStr">
        <is>
          <t>feithicil astaíochtaí nialasacha</t>
        </is>
      </c>
      <c r="AU293" s="2" t="inlineStr">
        <is>
          <t>3</t>
        </is>
      </c>
      <c r="AV293" s="2" t="inlineStr">
        <is>
          <t/>
        </is>
      </c>
      <c r="AW293" t="inlineStr">
        <is>
          <t/>
        </is>
      </c>
      <c r="AX293" s="2" t="inlineStr">
        <is>
          <t>vozilo s nultim emisijama|
ZEV</t>
        </is>
      </c>
      <c r="AY293" s="2" t="inlineStr">
        <is>
          <t>3|
2</t>
        </is>
      </c>
      <c r="AZ293" s="2" t="inlineStr">
        <is>
          <t xml:space="preserve">|
</t>
        </is>
      </c>
      <c r="BA293" t="inlineStr">
        <is>
          <t>﻿vozilo koje ne ispušta ispušne plinove iz svojeg izvora energije u vozilu</t>
        </is>
      </c>
      <c r="BB293" s="2" t="inlineStr">
        <is>
          <t>kibocsátásmentes jármű</t>
        </is>
      </c>
      <c r="BC293" s="2" t="inlineStr">
        <is>
          <t>3</t>
        </is>
      </c>
      <c r="BD293" s="2" t="inlineStr">
        <is>
          <t/>
        </is>
      </c>
      <c r="BE293" t="inlineStr">
        <is>
          <t>olyan jármű, amely rendeltetésszerű használata során nem bocsát ki légszennyező anyagot</t>
        </is>
      </c>
      <c r="BF293" s="2" t="inlineStr">
        <is>
          <t>veicolo senza emissioni|
veicolo a emissioni zero|
veicolo a zero emissioni|
ZEV</t>
        </is>
      </c>
      <c r="BG293" s="2" t="inlineStr">
        <is>
          <t>3|
3|
3|
2</t>
        </is>
      </c>
      <c r="BH293" s="2" t="inlineStr">
        <is>
          <t xml:space="preserve">|
|
|
</t>
        </is>
      </c>
      <c r="BI293" t="inlineStr">
        <is>
          <t>veicolo che non emette alcuna emissione inquinante durante il funzionamento o all'arresto</t>
        </is>
      </c>
      <c r="BJ293" s="2" t="inlineStr">
        <is>
          <t>VNTP|
nulinės taršos transporto priemonė|
visai netarši transporto priemonė</t>
        </is>
      </c>
      <c r="BK293" s="2" t="inlineStr">
        <is>
          <t>3|
3|
3</t>
        </is>
      </c>
      <c r="BL293" s="2" t="inlineStr">
        <is>
          <t>|
|
preferred</t>
        </is>
      </c>
      <c r="BM293" t="inlineStr">
        <is>
          <t>netarši transporto priemonė be vidaus degimo variklio arba su vidaus degimo varikliu, naudojančiu alternatyviuosius degalus ir išmetančiu anglies dioksido (CO₂) mažiau kaip 1 g/km arba mažiau kaip 1 g/kWh</t>
        </is>
      </c>
      <c r="BN293" s="2" t="inlineStr">
        <is>
          <t>bezemisiju transportlīdzeklis</t>
        </is>
      </c>
      <c r="BO293" s="2" t="inlineStr">
        <is>
          <t>3</t>
        </is>
      </c>
      <c r="BP293" s="2" t="inlineStr">
        <is>
          <t/>
        </is>
      </c>
      <c r="BQ293" t="inlineStr">
        <is>
          <t>SEG emisijas neradošs transportlīdzeklis mehāniskais transportlīdzeklis, kas pēc savas konstrukcijas kā mehānisko dzinējspēku izmanto enerģiju no jebkura veida enerģijas glabāšanas iekārtas un kura darbība nerada SEG emisijas transportlīdzekļa darbības vietā</t>
        </is>
      </c>
      <c r="BR293" s="2" t="inlineStr">
        <is>
          <t>vettura b'emissjonijiet żero|
ZEV</t>
        </is>
      </c>
      <c r="BS293" s="2" t="inlineStr">
        <is>
          <t>3|
3</t>
        </is>
      </c>
      <c r="BT293" s="2" t="inlineStr">
        <is>
          <t xml:space="preserve">|
</t>
        </is>
      </c>
      <c r="BU293" t="inlineStr">
        <is>
          <t>vettura li ma temetti ebda sustanza kimika fl-atmosfera</t>
        </is>
      </c>
      <c r="BV293" s="2" t="inlineStr">
        <is>
          <t>voertuig zonder emissie|
emissieloos voertuig</t>
        </is>
      </c>
      <c r="BW293" s="2" t="inlineStr">
        <is>
          <t>1|
1</t>
        </is>
      </c>
      <c r="BX293" s="2" t="inlineStr">
        <is>
          <t xml:space="preserve">|
</t>
        </is>
      </c>
      <c r="BY293" t="inlineStr">
        <is>
          <t/>
        </is>
      </c>
      <c r="BZ293" s="2" t="inlineStr">
        <is>
          <t>ZEV|
pojazd bezemisyjny</t>
        </is>
      </c>
      <c r="CA293" s="2" t="inlineStr">
        <is>
          <t>3|
3</t>
        </is>
      </c>
      <c r="CB293" s="2" t="inlineStr">
        <is>
          <t xml:space="preserve">|
</t>
        </is>
      </c>
      <c r="CC293" t="inlineStr">
        <is>
          <t>samochód osobowy lub lekki pojazd użytkowy, którego emisje z rury wydechowej wynoszą zero CO&lt;sub&gt;2&lt;/sub&gt;/km</t>
        </is>
      </c>
      <c r="CD293" s="2" t="inlineStr">
        <is>
          <t>veículo de emissões zero|
VZE|
VEZ|
veículo de zero emissões</t>
        </is>
      </c>
      <c r="CE293" s="2" t="inlineStr">
        <is>
          <t>3|
3|
3|
3</t>
        </is>
      </c>
      <c r="CF293" s="2" t="inlineStr">
        <is>
          <t xml:space="preserve">|
|
|
</t>
        </is>
      </c>
      <c r="CG293" t="inlineStr">
        <is>
          <t>Veículo que por conter apenas locomoção por meios elétricos, musculares do ser humano ou forças da natureza como o vento, não emite para a atmosfera durante a sua locomoção quaisquer gases com efeitos de estufa ou nocivos para a saúde humana, como por exemplo dióxido de carbono ou monóxido de carbono respetivamente, contribuindo assim para o melhoramento do ambiente e para a qualidade de vida nas cidades.</t>
        </is>
      </c>
      <c r="CH293" s="2" t="inlineStr">
        <is>
          <t>vehicul cu emisii zero</t>
        </is>
      </c>
      <c r="CI293" s="2" t="inlineStr">
        <is>
          <t>3</t>
        </is>
      </c>
      <c r="CJ293" s="2" t="inlineStr">
        <is>
          <t/>
        </is>
      </c>
      <c r="CK293" t="inlineStr">
        <is>
          <t/>
        </is>
      </c>
      <c r="CL293" s="2" t="inlineStr">
        <is>
          <t>vozidlo s nulovými emisiami</t>
        </is>
      </c>
      <c r="CM293" s="2" t="inlineStr">
        <is>
          <t>3</t>
        </is>
      </c>
      <c r="CN293" s="2" t="inlineStr">
        <is>
          <t/>
        </is>
      </c>
      <c r="CO293" t="inlineStr">
        <is>
          <t/>
        </is>
      </c>
      <c r="CP293" s="2" t="inlineStr">
        <is>
          <t>brezemisijsko vozilo</t>
        </is>
      </c>
      <c r="CQ293" s="2" t="inlineStr">
        <is>
          <t>3</t>
        </is>
      </c>
      <c r="CR293" s="2" t="inlineStr">
        <is>
          <t/>
        </is>
      </c>
      <c r="CS293" t="inlineStr">
        <is>
          <t/>
        </is>
      </c>
      <c r="CT293" s="2" t="inlineStr">
        <is>
          <t>utsläppsfritt fordon</t>
        </is>
      </c>
      <c r="CU293" s="2" t="inlineStr">
        <is>
          <t>3</t>
        </is>
      </c>
      <c r="CV293" s="2" t="inlineStr">
        <is>
          <t/>
        </is>
      </c>
      <c r="CW293" t="inlineStr">
        <is>
          <t/>
        </is>
      </c>
    </row>
    <row r="294">
      <c r="A294" s="1" t="str">
        <f>HYPERLINK("https://iate.europa.eu/entry/result/3571369/all", "3571369")</f>
        <v>3571369</v>
      </c>
      <c r="B294" t="inlineStr">
        <is>
          <t>ENERGY</t>
        </is>
      </c>
      <c r="C294" t="inlineStr">
        <is>
          <t>ENERGY|energy policy</t>
        </is>
      </c>
      <c r="D294" t="inlineStr">
        <is>
          <t>yes</t>
        </is>
      </c>
      <c r="E294" t="inlineStr">
        <is>
          <t/>
        </is>
      </c>
      <c r="F294" s="2" t="inlineStr">
        <is>
          <t>собствено потребление</t>
        </is>
      </c>
      <c r="G294" s="2" t="inlineStr">
        <is>
          <t>3</t>
        </is>
      </c>
      <c r="H294" s="2" t="inlineStr">
        <is>
          <t/>
        </is>
      </c>
      <c r="I294" t="inlineStr">
        <is>
          <t/>
        </is>
      </c>
      <c r="J294" s="2" t="inlineStr">
        <is>
          <t>vlastní spotřeba</t>
        </is>
      </c>
      <c r="K294" s="2" t="inlineStr">
        <is>
          <t>3</t>
        </is>
      </c>
      <c r="L294" s="2" t="inlineStr">
        <is>
          <t/>
        </is>
      </c>
      <c r="M294" t="inlineStr">
        <is>
          <t>spotřeba vlastní elektřiny z obnovitelných zdrojů, která je využita částečně či celá buď okamžitě, nebo později za použití menších technologií na skladování energie</t>
        </is>
      </c>
      <c r="N294" s="2" t="inlineStr">
        <is>
          <t>egetforbrug</t>
        </is>
      </c>
      <c r="O294" s="2" t="inlineStr">
        <is>
          <t>3</t>
        </is>
      </c>
      <c r="P294" s="2" t="inlineStr">
        <is>
          <t/>
        </is>
      </c>
      <c r="Q294" t="inlineStr">
        <is>
          <t>andel af forbruget, som &lt;a href="https://iate.europa.eu/entry/result/3550030/da" target="_blank"&gt;egenproducenten&lt;/a&gt; selv producerer</t>
        </is>
      </c>
      <c r="R294" s="2" t="inlineStr">
        <is>
          <t>Eigenverbrauch</t>
        </is>
      </c>
      <c r="S294" s="2" t="inlineStr">
        <is>
          <t>3</t>
        </is>
      </c>
      <c r="T294" s="2" t="inlineStr">
        <is>
          <t/>
        </is>
      </c>
      <c r="U294" t="inlineStr">
        <is>
          <t>Strom wird am selben Ort erzeugt und verbraucht</t>
        </is>
      </c>
      <c r="V294" s="2" t="inlineStr">
        <is>
          <t>ιδιοκατανάλωση</t>
        </is>
      </c>
      <c r="W294" s="2" t="inlineStr">
        <is>
          <t>3</t>
        </is>
      </c>
      <c r="X294" s="2" t="inlineStr">
        <is>
          <t/>
        </is>
      </c>
      <c r="Y294" t="inlineStr">
        <is>
          <t>η δυνατότητα για κάθε είδους καταναλωτή ηλεκτρικής ενέργειας να συνδέει ένα ηλεκτροπαραγωγικό σύστημα, αντίστοιχης χωρητικότητας με τη δική του/της κατανάλωση, στο δικό του/της σύστημα ή στο δίκτυο, για την εξυπηρέτηση της δικής του/της επιτόπου κατανάλωσης</t>
        </is>
      </c>
      <c r="Z294" s="2" t="inlineStr">
        <is>
          <t>household self-consumption|
self-consumption</t>
        </is>
      </c>
      <c r="AA294" s="2" t="inlineStr">
        <is>
          <t>1|
3</t>
        </is>
      </c>
      <c r="AB294" s="2" t="inlineStr">
        <is>
          <t xml:space="preserve">|
</t>
        </is>
      </c>
      <c r="AC294" t="inlineStr">
        <is>
          <t>consumption of energy at the same location as which it is generated</t>
        </is>
      </c>
      <c r="AD294" s="2" t="inlineStr">
        <is>
          <t>autoconsumo</t>
        </is>
      </c>
      <c r="AE294" s="2" t="inlineStr">
        <is>
          <t>3</t>
        </is>
      </c>
      <c r="AF294" s="2" t="inlineStr">
        <is>
          <t/>
        </is>
      </c>
      <c r="AG294" t="inlineStr">
        <is>
          <t>Consumo de energía eléctrica proveniente de instalaciones de generación conectadas en el interior de una red de un consumidor o a través de una línea directa de energía eléctrica asociadas a un consumidor.</t>
        </is>
      </c>
      <c r="AH294" s="2" t="inlineStr">
        <is>
          <t>omatarbeks toodetud energia tarbimine</t>
        </is>
      </c>
      <c r="AI294" s="2" t="inlineStr">
        <is>
          <t>3</t>
        </is>
      </c>
      <c r="AJ294" s="2" t="inlineStr">
        <is>
          <t/>
        </is>
      </c>
      <c r="AK294" t="inlineStr">
        <is>
          <t>energia tootmine tarbimisega samas kohas</t>
        </is>
      </c>
      <c r="AL294" s="2" t="inlineStr">
        <is>
          <t>oma kulutus|
itse tuotetun energian kulutus</t>
        </is>
      </c>
      <c r="AM294" s="2" t="inlineStr">
        <is>
          <t>2|
2</t>
        </is>
      </c>
      <c r="AN294" s="2" t="inlineStr">
        <is>
          <t xml:space="preserve">|
</t>
        </is>
      </c>
      <c r="AO294" t="inlineStr">
        <is>
          <t>energiantuottajan tuottaman energian kulutus kyseisen energiantuottajan omaan käyttöön</t>
        </is>
      </c>
      <c r="AP294" s="2" t="inlineStr">
        <is>
          <t>autoconsommation d'électricité|
autoconsommation</t>
        </is>
      </c>
      <c r="AQ294" s="2" t="inlineStr">
        <is>
          <t>3|
3</t>
        </is>
      </c>
      <c r="AR294" s="2" t="inlineStr">
        <is>
          <t xml:space="preserve">|
</t>
        </is>
      </c>
      <c r="AS294" t="inlineStr">
        <is>
          <t>fait de consommer sa propre production d'électricité</t>
        </is>
      </c>
      <c r="AT294" s="2" t="inlineStr">
        <is>
          <t>uath-ídiú leictreachais</t>
        </is>
      </c>
      <c r="AU294" s="2" t="inlineStr">
        <is>
          <t>3</t>
        </is>
      </c>
      <c r="AV294" s="2" t="inlineStr">
        <is>
          <t/>
        </is>
      </c>
      <c r="AW294" t="inlineStr">
        <is>
          <t/>
        </is>
      </c>
      <c r="AX294" s="2" t="inlineStr">
        <is>
          <t>vlastita potrošnja</t>
        </is>
      </c>
      <c r="AY294" s="2" t="inlineStr">
        <is>
          <t>3</t>
        </is>
      </c>
      <c r="AZ294" s="2" t="inlineStr">
        <is>
          <t/>
        </is>
      </c>
      <c r="BA294" t="inlineStr">
        <is>
          <t/>
        </is>
      </c>
      <c r="BB294" s="2" t="inlineStr">
        <is>
          <t>önellátás|
energia-önellátás</t>
        </is>
      </c>
      <c r="BC294" s="2" t="inlineStr">
        <is>
          <t>3|
3</t>
        </is>
      </c>
      <c r="BD294" s="2" t="inlineStr">
        <is>
          <t xml:space="preserve">|
</t>
        </is>
      </c>
      <c r="BE294" t="inlineStr">
        <is>
          <t>az energia azonos helyen történő termelése és felhasználása</t>
        </is>
      </c>
      <c r="BF294" s="2" t="inlineStr">
        <is>
          <t>autoconsumo</t>
        </is>
      </c>
      <c r="BG294" s="2" t="inlineStr">
        <is>
          <t>3</t>
        </is>
      </c>
      <c r="BH294" s="2" t="inlineStr">
        <is>
          <t/>
        </is>
      </c>
      <c r="BI294" t="inlineStr">
        <is>
          <t>nel settore dell'energia rinnovabile, la generazione e il consumo, nonché, eventualmente, l’immagazzinamento, di energia elettrica da fonti rinnovabili da parte degli autoconsumatori di energia rinnovabile</t>
        </is>
      </c>
      <c r="BJ294" s="2" t="inlineStr">
        <is>
          <t>pasigamintos energijos vartojimas</t>
        </is>
      </c>
      <c r="BK294" s="2" t="inlineStr">
        <is>
          <t>3</t>
        </is>
      </c>
      <c r="BL294" s="2" t="inlineStr">
        <is>
          <t/>
        </is>
      </c>
      <c r="BM294" t="inlineStr">
        <is>
          <t>pasigamintos energijos vartojimas iškart gamybos vietoje arba sukaupus nedideliame kaupiklyje</t>
        </is>
      </c>
      <c r="BN294" s="2" t="inlineStr">
        <is>
          <t>pašpatēriņš</t>
        </is>
      </c>
      <c r="BO294" s="2" t="inlineStr">
        <is>
          <t>3</t>
        </is>
      </c>
      <c r="BP294" s="2" t="inlineStr">
        <is>
          <t/>
        </is>
      </c>
      <c r="BQ294" t="inlineStr">
        <is>
          <t>pašu saražotās enerģijas patēriņš</t>
        </is>
      </c>
      <c r="BR294" s="2" t="inlineStr">
        <is>
          <t>awtokonsum</t>
        </is>
      </c>
      <c r="BS294" s="2" t="inlineStr">
        <is>
          <t>3</t>
        </is>
      </c>
      <c r="BT294" s="2" t="inlineStr">
        <is>
          <t/>
        </is>
      </c>
      <c r="BU294" t="inlineStr">
        <is>
          <t>konsum tal-enerġija fl-istess post fejn tiġi prodotta, eż. konsumatur jista' jipproduċi l-elettriku tiegħu stess fuq il-post minn sorsi ta’ enerġija rinnovabbli (pereżempju l-enerġija solari jew mir-riħ), u jikkonsma ftit minn din l-enerġija jew kollha kemm hi, kemm simultanjament jew inkella aktar tard permezz ta’ ħżin tal-enerġija fuq skala żgħira (eż. permezz ta' pompa tas-sħana jew batterija). B’dan il-mod, il-konsumatur li jipproduċi jista' jiffranka l-flus billi jiġġenera l-elettriku tiegħu stess minflok jixtrih, u anke jitfa’ l-elettriku żejjed mhux ikkunsmat fil-grilja tal-elettriku</t>
        </is>
      </c>
      <c r="BV294" s="2" t="inlineStr">
        <is>
          <t>zelfverbruik|
zelfconsumptie</t>
        </is>
      </c>
      <c r="BW294" s="2" t="inlineStr">
        <is>
          <t>3|
3</t>
        </is>
      </c>
      <c r="BX294" s="2" t="inlineStr">
        <is>
          <t>|
preferred</t>
        </is>
      </c>
      <c r="BY294" t="inlineStr">
        <is>
          <t>opgewekte energie die ogenblikkelijk zelf wordt verbruikt</t>
        </is>
      </c>
      <c r="BZ294" s="2" t="inlineStr">
        <is>
          <t>konsumpcja własna</t>
        </is>
      </c>
      <c r="CA294" s="2" t="inlineStr">
        <is>
          <t>3</t>
        </is>
      </c>
      <c r="CB294" s="2" t="inlineStr">
        <is>
          <t/>
        </is>
      </c>
      <c r="CC294" t="inlineStr">
        <is>
          <t>zużywanie energii elektrycznej generowanej bezpośrednio z posiadanej instalacji</t>
        </is>
      </c>
      <c r="CD294" s="2" t="inlineStr">
        <is>
          <t>autoconsumo de energia elétrica|
autoconsumo</t>
        </is>
      </c>
      <c r="CE294" s="2" t="inlineStr">
        <is>
          <t>3|
3</t>
        </is>
      </c>
      <c r="CF294" s="2" t="inlineStr">
        <is>
          <t xml:space="preserve">|
</t>
        </is>
      </c>
      <c r="CG294" t="inlineStr">
        <is>
          <t/>
        </is>
      </c>
      <c r="CH294" s="2" t="inlineStr">
        <is>
          <t>autoconsum</t>
        </is>
      </c>
      <c r="CI294" s="2" t="inlineStr">
        <is>
          <t>3</t>
        </is>
      </c>
      <c r="CJ294" s="2" t="inlineStr">
        <is>
          <t/>
        </is>
      </c>
      <c r="CK294" t="inlineStr">
        <is>
          <t>energia electrică din producția proprie a unei centrale, care este consumată în cadrul activităților operatorului economic care deține respectiva centrală, altele decât producerea de energie electrică și termică</t>
        </is>
      </c>
      <c r="CL294" s="2" t="inlineStr">
        <is>
          <t>vlastná spotreba</t>
        </is>
      </c>
      <c r="CM294" s="2" t="inlineStr">
        <is>
          <t>3</t>
        </is>
      </c>
      <c r="CN294" s="2" t="inlineStr">
        <is>
          <t/>
        </is>
      </c>
      <c r="CO294" t="inlineStr">
        <is>
          <t>spotreba elektrickej energie priamo na mieste, kde bola vyrobená</t>
        </is>
      </c>
      <c r="CP294" s="2" t="inlineStr">
        <is>
          <t>lastna poraba</t>
        </is>
      </c>
      <c r="CQ294" s="2" t="inlineStr">
        <is>
          <t>3</t>
        </is>
      </c>
      <c r="CR294" s="2" t="inlineStr">
        <is>
          <t>preferred</t>
        </is>
      </c>
      <c r="CS294" t="inlineStr">
        <is>
          <t>proizvodnja in poraba ter, kadar je ustrezno, shranjevanje električne energije s strani samoporabnikov električne energije</t>
        </is>
      </c>
      <c r="CT294" s="2" t="inlineStr">
        <is>
          <t>egenförbrukning</t>
        </is>
      </c>
      <c r="CU294" s="2" t="inlineStr">
        <is>
          <t>2</t>
        </is>
      </c>
      <c r="CV294" s="2" t="inlineStr">
        <is>
          <t/>
        </is>
      </c>
      <c r="CW294" t="inlineStr">
        <is>
          <t/>
        </is>
      </c>
    </row>
    <row r="295">
      <c r="A295" s="1" t="str">
        <f>HYPERLINK("https://iate.europa.eu/entry/result/3573954/all", "3573954")</f>
        <v>3573954</v>
      </c>
      <c r="B295" t="inlineStr">
        <is>
          <t>ENVIRONMENT;EUROPEAN UNION;ENERGY</t>
        </is>
      </c>
      <c r="C295" t="inlineStr">
        <is>
          <t>ENVIRONMENT|environmental policy|climate change policy;EUROPEAN UNION|European construction|deepening of the European Union|EU activity|EU policy|EU policy - national policy;ENERGY|energy policy</t>
        </is>
      </c>
      <c r="D295" t="inlineStr">
        <is>
          <t>yes</t>
        </is>
      </c>
      <c r="E295" t="inlineStr">
        <is>
          <t/>
        </is>
      </c>
      <c r="F295" s="2" t="inlineStr">
        <is>
          <t>национален план в областта на енергетиката и климата|
интегриран националeн план в областта на енергетиката и климата</t>
        </is>
      </c>
      <c r="G295" s="2" t="inlineStr">
        <is>
          <t>3|
3</t>
        </is>
      </c>
      <c r="H295" s="2" t="inlineStr">
        <is>
          <t xml:space="preserve">|
</t>
        </is>
      </c>
      <c r="I295" t="inlineStr">
        <is>
          <t>десетгодишен план, който държавите членки трябва да изготвят и който описва текущото състояние на енергийната система и политиката в областта на енергетиката, съдържа националните цели за всяко от петте измерения на енергийния съюз и съответните политики и мерки за изпълнение на въпросните цели и се основава на анализ</t>
        </is>
      </c>
      <c r="J295" s="2" t="inlineStr">
        <is>
          <t>integrovaný vnitrostátní plán v oblasti energetiky a klimatu|
vnitrostátní plán v oblasti energetiky a klimatu</t>
        </is>
      </c>
      <c r="K295" s="2" t="inlineStr">
        <is>
          <t>3|
2</t>
        </is>
      </c>
      <c r="L295" s="2" t="inlineStr">
        <is>
          <t xml:space="preserve">|
</t>
        </is>
      </c>
      <c r="M295" t="inlineStr">
        <is>
          <t>plán, který každý členský stát každých deset let předkládá Komisi a který poskytuje aktuální přehled o energetickém systému a odpovídajících politikách, stanoví vnitrostátní cíle pro každý z pěti rozměrů energetické unie a odpovídající politiky a opatření umožňující splnění těchto cílů a má analytický podklad</t>
        </is>
      </c>
      <c r="N295" s="2" t="inlineStr">
        <is>
          <t>integreret national energi- og klimaplan|
national energi- og klimaplan</t>
        </is>
      </c>
      <c r="O295" s="2" t="inlineStr">
        <is>
          <t>3|
3</t>
        </is>
      </c>
      <c r="P295" s="2" t="inlineStr">
        <is>
          <t xml:space="preserve">|
</t>
        </is>
      </c>
      <c r="Q295" t="inlineStr">
        <is>
          <t>tiårsplan, som medlemsstaterne skal udarbejde, og som giver et overblik over det nuværende energisystem og den politiske situation, fastlægger nationale mål for hver af de fem nøgledimensioner i energiunionen og tilsvarende politikker og foranstaltninger til at opfylde disse mål</t>
        </is>
      </c>
      <c r="R295" s="2" t="inlineStr">
        <is>
          <t>integrierter nationaler Energie- und Klimaplan|
nationaler Energie- und Klimaplan|
NEKP|
NECP</t>
        </is>
      </c>
      <c r="S295" s="2" t="inlineStr">
        <is>
          <t>3|
3|
2|
2</t>
        </is>
      </c>
      <c r="T295" s="2" t="inlineStr">
        <is>
          <t xml:space="preserve">|
|
|
</t>
        </is>
      </c>
      <c r="U295" t="inlineStr">
        <is>
          <t>von den Mitgliedstaaten zu erstellender Zehn-Jahres-Plan, der einen Überblick über die aktuelle Situation des jeweiligen Energiesystems und der Politik gibt, nationale Ziele für jede der fünf Dimensionen der Energieunion sowie die Politiken und Maßnahmen zur Verwirklichung dieser Ziele enthält und sich auf Analysen stützt</t>
        </is>
      </c>
      <c r="V295" s="2" t="inlineStr">
        <is>
          <t>ΕΣΕΚ|
ενοποιημένο εθνικό σχέδιο για την ενέργεια και το κλίμα|
εθνικό σχέδιο για την ενέργεια και το κλίμα</t>
        </is>
      </c>
      <c r="W295" s="2" t="inlineStr">
        <is>
          <t>3|
3|
3</t>
        </is>
      </c>
      <c r="X295" s="2" t="inlineStr">
        <is>
          <t xml:space="preserve">|
|
</t>
        </is>
      </c>
      <c r="Y295" t="inlineStr">
        <is>
          <t>δεκαετές σχέδιο, το οποίο υποχρεούνται να καταρτίσουν τα κράτη μέλη, το οποίο παρέχει επισκόπηση του τρέχοντος ενεργειακού συστήματος και της τρέχουσας κατάστασης πολιτικής, καθορίζει εθνικούς στόχους για καθεμία από τις πέντε βασικές διαστάσεις της Ενεργειακής Ένωσης και για τις αντίστοιχες πολιτικές και για τα αντίστοιχα μέτρα για την επίτευξη των στόχων αυτών στόχους, και διαθέτει αναλυτική βάση</t>
        </is>
      </c>
      <c r="Z295" s="2" t="inlineStr">
        <is>
          <t>national energy and climate plan|
NECP|
integrated national energy and climate plan</t>
        </is>
      </c>
      <c r="AA295" s="2" t="inlineStr">
        <is>
          <t>3|
3|
3</t>
        </is>
      </c>
      <c r="AB295" s="2" t="inlineStr">
        <is>
          <t xml:space="preserve">|
|
</t>
        </is>
      </c>
      <c r="AC295" t="inlineStr">
        <is>
          <t>ten-year plan, which Member States are required to draw up, which provides an overview of the current energy system and policy situation, sets out national objectives for each of the five key dimensions of the Energy Union and corresponding policies and measures to meet those objectives and has an analytical basis</t>
        </is>
      </c>
      <c r="AD295" s="2" t="inlineStr">
        <is>
          <t>plan nacional integrado de energía y clima</t>
        </is>
      </c>
      <c r="AE295" s="2" t="inlineStr">
        <is>
          <t>3</t>
        </is>
      </c>
      <c r="AF295" s="2" t="inlineStr">
        <is>
          <t/>
        </is>
      </c>
      <c r="AG295" t="inlineStr">
        <is>
          <t>Plan decenal que presentan los Estados miembros con sus objetivos, políticas y medidas en los cinco ámbitos de la Unión de la Energía, en particular los objetivos de reducción de las emisiones de gases de efecto invernadero. 
&lt;br&gt;Estos planes que se iniciarían para el período 2021-2030, se renovarían después cada diez años.</t>
        </is>
      </c>
      <c r="AH295" s="2" t="inlineStr">
        <is>
          <t>lõimitud riiklik energia- ja kliimakava|
riiklik energia- ja kliimakava</t>
        </is>
      </c>
      <c r="AI295" s="2" t="inlineStr">
        <is>
          <t>3|
3</t>
        </is>
      </c>
      <c r="AJ295" s="2" t="inlineStr">
        <is>
          <t xml:space="preserve">|
</t>
        </is>
      </c>
      <c r="AK295" t="inlineStr">
        <is>
          <t>liikmesriikide koostatavad kümneaastaseid ajavahemikke hõlmavad kavad, mis annavad ülevaate energiasüsteemi ja poliitika hetkeolukorrast; nendega tuleks ette näha riiklikud eesmärgid energialiidu viie mõõtme jaoks ning vastavad poliitikasuunad ja meetmed nende eesmärkide saavutamiseks ning neil peaks olema analüütiline alus</t>
        </is>
      </c>
      <c r="AL295" s="2" t="inlineStr">
        <is>
          <t>kansallinen energia- ja ilmastosuunnitelma|
yhdennetty kansallinen energia- ja ilmastosuunnitelma</t>
        </is>
      </c>
      <c r="AM295" s="2" t="inlineStr">
        <is>
          <t>3|
3</t>
        </is>
      </c>
      <c r="AN295" s="2" t="inlineStr">
        <is>
          <t xml:space="preserve">|
</t>
        </is>
      </c>
      <c r="AO295" t="inlineStr">
        <is>
          <t>suunnitelma, jossa kuvataan, kuinka jäsenvaltio aikoo osallistua energiaunionin yhteisten tavoitteiden saavuttamiseen</t>
        </is>
      </c>
      <c r="AP295" s="2" t="inlineStr">
        <is>
          <t>plans nationaux intégrés en matière d'énergie et de climat</t>
        </is>
      </c>
      <c r="AQ295" s="2" t="inlineStr">
        <is>
          <t>3</t>
        </is>
      </c>
      <c r="AR295" s="2" t="inlineStr">
        <is>
          <t/>
        </is>
      </c>
      <c r="AS295" t="inlineStr">
        <is>
          <t/>
        </is>
      </c>
      <c r="AT295" s="2" t="inlineStr">
        <is>
          <t>PNFA|
plean náisiúnta fuinnimh agus aeráide|
plean comhtháite náisiúnta fuinnimh agus aeráide</t>
        </is>
      </c>
      <c r="AU295" s="2" t="inlineStr">
        <is>
          <t>3|
3|
3</t>
        </is>
      </c>
      <c r="AV295" s="2" t="inlineStr">
        <is>
          <t xml:space="preserve">|
|
</t>
        </is>
      </c>
      <c r="AW295" t="inlineStr">
        <is>
          <t/>
        </is>
      </c>
      <c r="AX295" s="2" t="inlineStr">
        <is>
          <t>NECP|
integrirani nacionalni energetski i klimatski plan</t>
        </is>
      </c>
      <c r="AY295" s="2" t="inlineStr">
        <is>
          <t>2|
3</t>
        </is>
      </c>
      <c r="AZ295" s="2" t="inlineStr">
        <is>
          <t xml:space="preserve">|
</t>
        </is>
      </c>
      <c r="BA295" t="inlineStr">
        <is>
          <t/>
        </is>
      </c>
      <c r="BB295" s="2" t="inlineStr">
        <is>
          <t>NEKT|
nemzeti energia- és klímaterv|
integrált nemzeti energia- és klímaterv</t>
        </is>
      </c>
      <c r="BC295" s="2" t="inlineStr">
        <is>
          <t>3|
3|
4</t>
        </is>
      </c>
      <c r="BD295" s="2" t="inlineStr">
        <is>
          <t xml:space="preserve">|
|
</t>
        </is>
      </c>
      <c r="BE295" t="inlineStr">
        <is>
          <t>tíz évre szóló, a tagállamok által kidolgozandó terv, amely áttekintést biztosít az energiarendszer és a szakpolitikák aktuális helyzetéről, nemzeti célkitűzésekethatároz meg az energiaunió öt dimenziójára vonatkozóan, és lefekteti a célkitűzések eléréséhez szükséges irányvonalat és intézkedéseket</t>
        </is>
      </c>
      <c r="BF295" s="2" t="inlineStr">
        <is>
          <t>piano nazionale per l'energia e il clima|
piano nazionale integrato per l'energia e il clima|
PNEC</t>
        </is>
      </c>
      <c r="BG295" s="2" t="inlineStr">
        <is>
          <t>3|
3|
3</t>
        </is>
      </c>
      <c r="BH295" s="2" t="inlineStr">
        <is>
          <t xml:space="preserve">|
|
</t>
        </is>
      </c>
      <c r="BI295" t="inlineStr">
        <is>
          <t>piano decennale, la cui elaborazione spetta agli Stati membri, che fornisce una panoramica del sistema energetico e dell'assetto programmatico correnti, stabilisce obiettivi nazionali per ciascuna delle cinque dimensioni dell'&lt;a href="https://iate.europa.eu/entry/result/3557545/it" target="_blank"&gt;Unione dell'energia&lt;/a&gt; e per le corrispondenti politiche e misure volte a conseguire tali obiettivi e ha una base analitica</t>
        </is>
      </c>
      <c r="BJ295" s="2" t="inlineStr">
        <is>
          <t>NEKSVP|
integruotas nacionalinis energetikos ir klimato srities veiksmų planas|
nacionalinis energetikos ir klimato srities veiksmų planas</t>
        </is>
      </c>
      <c r="BK295" s="2" t="inlineStr">
        <is>
          <t>3|
3|
3</t>
        </is>
      </c>
      <c r="BL295" s="2" t="inlineStr">
        <is>
          <t xml:space="preserve">|
|
</t>
        </is>
      </c>
      <c r="BM295" t="inlineStr">
        <is>
          <t>analize grindžiamas kiekvienos ES valstybės narės rengiamas dešimties metų laikotarpio planas, kuriame pateikiama esamos energetikos sistemos bei politikos apžvalga ir nustatomi su kiekvienu iš penkių energetikos sąjungos aspektų susiję nacionaliniai uždaviniai ir atitinkama politika bei priemonės tiems uždaviniams įgyvendinti</t>
        </is>
      </c>
      <c r="BN295" s="2" t="inlineStr">
        <is>
          <t>nacionālais enerģētikas un klimata plāns|
NEKP|
integrētais nacionālais enerģētikas un klimata plāns</t>
        </is>
      </c>
      <c r="BO295" s="2" t="inlineStr">
        <is>
          <t>3|
3|
3</t>
        </is>
      </c>
      <c r="BP295" s="2" t="inlineStr">
        <is>
          <t xml:space="preserve">|
|
</t>
        </is>
      </c>
      <c r="BQ295" t="inlineStr">
        <is>
          <t>desmit gadu plāns, kas dalībvalstīm jāizstrādā un kurā sniegts pārskats par pašreizējo energosistēmu un rīcībpolitikas situāciju, noteikti nacionālie mērķi katrā no piecām enerģētikas savienības dimensijām, kā arī attiecīgās rīcībpolitikas un pasākumi šo mērķu sasniegšanai, un kuru pamatā ir analīze</t>
        </is>
      </c>
      <c r="BR295" s="2" t="inlineStr">
        <is>
          <t>NECP|
pjan nazzjonali integrat għall-enerġija u l-klima|
Pjan Nazzjonali għall-Enerġija u l-Klima</t>
        </is>
      </c>
      <c r="BS295" s="2" t="inlineStr">
        <is>
          <t>3|
3|
3</t>
        </is>
      </c>
      <c r="BT295" s="2" t="inlineStr">
        <is>
          <t xml:space="preserve">|
|
</t>
        </is>
      </c>
      <c r="BU295" t="inlineStr">
        <is>
          <t>pjan mifrux fuq għaxar snin li l-Istati Membri għandhom ifasslu, li jipprovdi stampa ġenerali tas-sistema tal-enerġija u tas-sitwazzjoni tal-politika, jistabbilixxi għanijiet nazzjonali għal kull waħda mill-ħames dimensjonijiet tal-Unjoni tal-Enerġija u l-politiki u l-miżuri korrispondenti biex jintlaħqu dawk l-għanijiet u jkun hemm bażi analitika</t>
        </is>
      </c>
      <c r="BV295" s="2" t="inlineStr">
        <is>
          <t>geïntegreerd nationaal energie- en klimaatplan|
nationaal energie- en klimaatplan</t>
        </is>
      </c>
      <c r="BW295" s="2" t="inlineStr">
        <is>
          <t>3|
3</t>
        </is>
      </c>
      <c r="BX295" s="2" t="inlineStr">
        <is>
          <t xml:space="preserve">|
</t>
        </is>
      </c>
      <c r="BY295" t="inlineStr">
        <is>
          <t>voor een periode van tien jaar geldend plan dat een overzicht biedt van het 
huidige energiesysteem en de beleidssituatie, nationale doelstellingen bevat voor elk van de vijf dimensies van de 
energie-unie, samen met bijbehorende beleidslijnen en maatregelen om 
deze doelstellingen te behalen, en gebaseerd is op 
analyses</t>
        </is>
      </c>
      <c r="BZ295" s="2" t="inlineStr">
        <is>
          <t>krajowy plan w dziedzinie energii i klimatu|
KPEiK|
zintegrowany krajowy plan w dziedzinie energii i klimatu</t>
        </is>
      </c>
      <c r="CA295" s="2" t="inlineStr">
        <is>
          <t>3|
3|
3</t>
        </is>
      </c>
      <c r="CB295" s="2" t="inlineStr">
        <is>
          <t xml:space="preserve">|
|
</t>
        </is>
      </c>
      <c r="CC295" t="inlineStr">
        <is>
          <t>dziesięcioletni plan zawierający przegląd aktualnej sytuacji systemu energetycznego i polityki energetycznej, opracowywany przez państwa członkowskie zgodnie z wymogami rozporządzenia (UE) 2018/1999</t>
        </is>
      </c>
      <c r="CD295" s="2" t="inlineStr">
        <is>
          <t>plano nacional em matéria de energia e clima|
PNEC|
plano nacional integrado em matéria de energia e de clima</t>
        </is>
      </c>
      <c r="CE295" s="2" t="inlineStr">
        <is>
          <t>3|
3|
4</t>
        </is>
      </c>
      <c r="CF295" s="2" t="inlineStr">
        <is>
          <t xml:space="preserve">|
|
</t>
        </is>
      </c>
      <c r="CG295" t="inlineStr">
        <is>
          <t>Qualquer dos instrumentos de planeamento intercalar integrado que os Estados-Membros devem preparar tendo em vista a realização dos objetivos da União da Energia, em particular as metas da UE em matéria de energia e clima traçadas para 2030.</t>
        </is>
      </c>
      <c r="CH295" s="2" t="inlineStr">
        <is>
          <t>plan național integrat privind energia și clima|
plan național privind energia și clima</t>
        </is>
      </c>
      <c r="CI295" s="2" t="inlineStr">
        <is>
          <t>3|
3</t>
        </is>
      </c>
      <c r="CJ295" s="2" t="inlineStr">
        <is>
          <t xml:space="preserve">|
</t>
        </is>
      </c>
      <c r="CK295" t="inlineStr">
        <is>
          <t/>
        </is>
      </c>
      <c r="CL295" s="2" t="inlineStr">
        <is>
          <t>integrovaný národný energetický a klimatický plán|
NEKP|
národný energetický a klimatický plán</t>
        </is>
      </c>
      <c r="CM295" s="2" t="inlineStr">
        <is>
          <t>3|
3|
3</t>
        </is>
      </c>
      <c r="CN295" s="2" t="inlineStr">
        <is>
          <t xml:space="preserve">|
|
</t>
        </is>
      </c>
      <c r="CO295" t="inlineStr">
        <is>
          <t>desaťročný plán, ktorý si má na základe príslušných analýz vypracovať každý členský štát, ktorým má poskytnúť prehľad svojho aktuálneho energetického systému a politickej situácie a v ktorom má stanoviť národné zámery pre každý z piatich rozmerov energetickej únie, ako aj príslušné politiky a opatrenia na dosiahnutie týchto zámerov</t>
        </is>
      </c>
      <c r="CP295" s="2" t="inlineStr">
        <is>
          <t>NEPN|
nacionalni energetski in podnebni načrt</t>
        </is>
      </c>
      <c r="CQ295" s="2" t="inlineStr">
        <is>
          <t>3|
3</t>
        </is>
      </c>
      <c r="CR295" s="2" t="inlineStr">
        <is>
          <t xml:space="preserve">|
</t>
        </is>
      </c>
      <c r="CS295" t="inlineStr">
        <is>
          <t>desetletni načrt, ki vsebuje pregled obstoječega stanja energetskega sistema in politike, določa nacionalne cilje za vsako od petih razsežnosti energetske unije ter ustrezne politike in ukrepe za izpolnitev teh ciljev</t>
        </is>
      </c>
      <c r="CT295" s="2" t="inlineStr">
        <is>
          <t>integrerad nationell energi- och klimatplan</t>
        </is>
      </c>
      <c r="CU295" s="2" t="inlineStr">
        <is>
          <t>3</t>
        </is>
      </c>
      <c r="CV295" s="2" t="inlineStr">
        <is>
          <t/>
        </is>
      </c>
      <c r="CW295" t="inlineStr">
        <is>
          <t/>
        </is>
      </c>
    </row>
    <row r="296">
      <c r="A296" s="1" t="str">
        <f>HYPERLINK("https://iate.europa.eu/entry/result/3549712/all", "3549712")</f>
        <v>3549712</v>
      </c>
      <c r="B296" t="inlineStr">
        <is>
          <t>ENVIRONMENT</t>
        </is>
      </c>
      <c r="C296" t="inlineStr">
        <is>
          <t>ENVIRONMENT|environmental policy|environmental policy|environmental impact</t>
        </is>
      </c>
      <c r="D296" t="inlineStr">
        <is>
          <t>yes</t>
        </is>
      </c>
      <c r="E296" t="inlineStr">
        <is>
          <t/>
        </is>
      </c>
      <c r="F296" s="2" t="inlineStr">
        <is>
          <t>продуктов отпечатък върху околната среда|
ПООС</t>
        </is>
      </c>
      <c r="G296" s="2" t="inlineStr">
        <is>
          <t>3|
3</t>
        </is>
      </c>
      <c r="H296" s="2" t="inlineStr">
        <is>
          <t xml:space="preserve">|
</t>
        </is>
      </c>
      <c r="I296" t="inlineStr">
        <is>
          <t>резултат от проучване на продуктовия отпечатък върху околната среда, основаващо се на &lt;i&gt;метода за определяне на продуктовия отпечатък върху околната среда&lt;/i&gt; [ &lt;a href="/entry/result/3549710/all" id="ENTRY_TO_ENTRY_CONVERTER" target="_blank"&gt;IATE:3549710&lt;/a&gt; ]</t>
        </is>
      </c>
      <c r="J296" s="2" t="inlineStr">
        <is>
          <t>environmentální stopa produktu</t>
        </is>
      </c>
      <c r="K296" s="2" t="inlineStr">
        <is>
          <t>3</t>
        </is>
      </c>
      <c r="L296" s="2" t="inlineStr">
        <is>
          <t/>
        </is>
      </c>
      <c r="M296" t="inlineStr">
        <is>
          <t>výsledek studie ke stanovení environmentální stopy produktu založené na &lt;i&gt;metodě stanovení environmentální stopy produktu&lt;/i&gt; &lt;a href="/entry/result/3549710/all" id="ENTRY_TO_ENTRY_CONVERTER" target="_blank"&gt;IATE:3549710&lt;/a&gt;</t>
        </is>
      </c>
      <c r="N296" s="2" t="inlineStr">
        <is>
          <t>produkts miljøaftryk</t>
        </is>
      </c>
      <c r="O296" s="2" t="inlineStr">
        <is>
          <t>3</t>
        </is>
      </c>
      <c r="P296" s="2" t="inlineStr">
        <is>
          <t/>
        </is>
      </c>
      <c r="Q296" t="inlineStr">
        <is>
          <t>resultatet af en undersøgelse af et produkts miljøaftryk baseret på &lt;i&gt;metoden vedrørende produkters miljøaftryk&lt;/i&gt; [ &lt;a href="/entry/result/3549710/all" id="ENTRY_TO_ENTRY_CONVERTER" target="_blank"&gt;IATE:3549710&lt;/a&gt; ]</t>
        </is>
      </c>
      <c r="R296" s="2" t="inlineStr">
        <is>
          <t>Umweltfußabdruck von Produkten</t>
        </is>
      </c>
      <c r="S296" s="2" t="inlineStr">
        <is>
          <t>3</t>
        </is>
      </c>
      <c r="T296" s="2" t="inlineStr">
        <is>
          <t/>
        </is>
      </c>
      <c r="U296" t="inlineStr">
        <is>
          <t>Ergebnis einer nach der PEF-Methode durchgeführten Studie über den Umweltfußabdruck von Produkten</t>
        </is>
      </c>
      <c r="V296" s="2" t="inlineStr">
        <is>
          <t>περιβαλλοντικό αποτύπωμα προϊόντος</t>
        </is>
      </c>
      <c r="W296" s="2" t="inlineStr">
        <is>
          <t>3</t>
        </is>
      </c>
      <c r="X296" s="2" t="inlineStr">
        <is>
          <t/>
        </is>
      </c>
      <c r="Y296" t="inlineStr">
        <is>
          <t/>
        </is>
      </c>
      <c r="Z296" s="2" t="inlineStr">
        <is>
          <t>PEF|
product environmental footprint</t>
        </is>
      </c>
      <c r="AA296" s="2" t="inlineStr">
        <is>
          <t>3|
3</t>
        </is>
      </c>
      <c r="AB296" s="2" t="inlineStr">
        <is>
          <t xml:space="preserve">|
</t>
        </is>
      </c>
      <c r="AC296" t="inlineStr">
        <is>
          <t>result of a product environmental footprint study based on the &lt;a href="https://iate.europa.eu/entry/result/3549710/en" target="_blank"&gt;&lt;i&gt;product environmental footprint method&lt;/i&gt;&lt;/a&gt;</t>
        </is>
      </c>
      <c r="AD296" s="2" t="inlineStr">
        <is>
          <t>HAP|
huella ambiental de los productos</t>
        </is>
      </c>
      <c r="AE296" s="2" t="inlineStr">
        <is>
          <t>3|
3</t>
        </is>
      </c>
      <c r="AF296" s="2" t="inlineStr">
        <is>
          <t xml:space="preserve">|
</t>
        </is>
      </c>
      <c r="AG296" t="inlineStr">
        <is>
          <t>Resultado de un estudio de huella ambiental de producto basado en el método de la huella ambiental de los productos [ &lt;a href="/entry/result/3549710/all" id="ENTRY_TO_ENTRY_CONVERTER" target="_blank"&gt;IATE:3549710&lt;/a&gt; ].</t>
        </is>
      </c>
      <c r="AH296" s="2" t="inlineStr">
        <is>
          <t>toote keskkonnajalajälg</t>
        </is>
      </c>
      <c r="AI296" s="2" t="inlineStr">
        <is>
          <t>3</t>
        </is>
      </c>
      <c r="AJ296" s="2" t="inlineStr">
        <is>
          <t/>
        </is>
      </c>
      <c r="AK296" t="inlineStr">
        <is>
          <t>toote keskkonnajalajälje leidmise meetodi alusel korraldatud toote keskkonnajalajälje uuringu tulemus</t>
        </is>
      </c>
      <c r="AL296" s="2" t="inlineStr">
        <is>
          <t>tuotteen ympäristöjalanjälki</t>
        </is>
      </c>
      <c r="AM296" s="2" t="inlineStr">
        <is>
          <t>3</t>
        </is>
      </c>
      <c r="AN296" s="2" t="inlineStr">
        <is>
          <t/>
        </is>
      </c>
      <c r="AO296" t="inlineStr">
        <is>
          <t>&lt;a href="https://iate.europa.eu/entry/result/3549710" target="_blank"&gt;tuotteen ympäristöjalanjälkeä koskevaan menetelmään &lt;/a&gt;perustuvan, tuotteen ympäristöjalanjälkeä koskevan tutkimuksen tulos</t>
        </is>
      </c>
      <c r="AP296" s="2" t="inlineStr">
        <is>
          <t>empreinte environnementale de produit|
EEP</t>
        </is>
      </c>
      <c r="AQ296" s="2" t="inlineStr">
        <is>
          <t>3|
3</t>
        </is>
      </c>
      <c r="AR296" s="2" t="inlineStr">
        <is>
          <t xml:space="preserve">|
</t>
        </is>
      </c>
      <c r="AS296" t="inlineStr">
        <is>
          <t>résultat d’une étude d’empreinte environnementale de produit fondée sur la &lt;i&gt;méthode de l’empreinte environnementale de produit&lt;/i&gt; [ &lt;a href="/entry/result/3549710/all" id="ENTRY_TO_ENTRY_CONVERTER" target="_blank"&gt;IATE:3549710&lt;/a&gt; ]</t>
        </is>
      </c>
      <c r="AT296" s="2" t="inlineStr">
        <is>
          <t>lorg comhshaoil táirge</t>
        </is>
      </c>
      <c r="AU296" s="2" t="inlineStr">
        <is>
          <t>3</t>
        </is>
      </c>
      <c r="AV296" s="2" t="inlineStr">
        <is>
          <t/>
        </is>
      </c>
      <c r="AW296" t="inlineStr">
        <is>
          <t/>
        </is>
      </c>
      <c r="AX296" s="2" t="inlineStr">
        <is>
          <t>ekološki otisak proizvoda</t>
        </is>
      </c>
      <c r="AY296" s="2" t="inlineStr">
        <is>
          <t>2</t>
        </is>
      </c>
      <c r="AZ296" s="2" t="inlineStr">
        <is>
          <t/>
        </is>
      </c>
      <c r="BA296" t="inlineStr">
        <is>
          <t/>
        </is>
      </c>
      <c r="BB296" s="2" t="inlineStr">
        <is>
          <t>PEF|
termék környezeti lábnyoma</t>
        </is>
      </c>
      <c r="BC296" s="2" t="inlineStr">
        <is>
          <t>4|
4</t>
        </is>
      </c>
      <c r="BD296" s="2" t="inlineStr">
        <is>
          <t xml:space="preserve">|
</t>
        </is>
      </c>
      <c r="BE296" t="inlineStr">
        <is>
          <t>egy áru vagy szolgáltatás saját teljes életciklusára jellemző környezetvédelmi tulajdonságainak többtényezős mérőszáma</t>
        </is>
      </c>
      <c r="BF296" s="2" t="inlineStr">
        <is>
          <t>impronta ambientale del prodotto|
impronta ambientale dei prodotti</t>
        </is>
      </c>
      <c r="BG296" s="2" t="inlineStr">
        <is>
          <t>3|
3</t>
        </is>
      </c>
      <c r="BH296" s="2" t="inlineStr">
        <is>
          <t xml:space="preserve">|
</t>
        </is>
      </c>
      <c r="BI296" t="inlineStr">
        <is>
          <t>risultato di uno studio dell'impronta ambientale del prodotto basato sulla &lt;i&gt;metodologia dell'impronta ambientale del prodotto&lt;/i&gt; [ &lt;a href="/entry/result/3549710/all" id="ENTRY_TO_ENTRY_CONVERTER" target="_blank"&gt;IATE:3549710&lt;/a&gt; ]</t>
        </is>
      </c>
      <c r="BJ296" s="2" t="inlineStr">
        <is>
          <t>produkto aplinkosauginis pėdsakas</t>
        </is>
      </c>
      <c r="BK296" s="2" t="inlineStr">
        <is>
          <t>3</t>
        </is>
      </c>
      <c r="BL296" s="2" t="inlineStr">
        <is>
          <t/>
        </is>
      </c>
      <c r="BM296" t="inlineStr">
        <is>
          <t>produkto aplinkosauginio pėdsako tyrimo, grindžiamo &lt;i&gt;produkto aplinkosauginio pėdsako metodu&lt;/i&gt; [ &lt;a href="/entry/result/3549710/all" id="ENTRY_TO_ENTRY_CONVERTER" target="_blank"&gt;IATE:3549710&lt;/a&gt; ] , rezultatas</t>
        </is>
      </c>
      <c r="BN296" s="2" t="inlineStr">
        <is>
          <t>produkta vidiskā pēda</t>
        </is>
      </c>
      <c r="BO296" s="2" t="inlineStr">
        <is>
          <t>3</t>
        </is>
      </c>
      <c r="BP296" s="2" t="inlineStr">
        <is>
          <t/>
        </is>
      </c>
      <c r="BQ296" t="inlineStr">
        <is>
          <t>rezultāts produkta vides pēdas nospieduma izpētei uz &lt;i&gt;produkta vides pēdas nospieduma metodes&lt;/i&gt; [ &lt;a href="/entry/result/3549710/all" id="ENTRY_TO_ENTRY_CONVERTER" target="_blank"&gt;IATE:3549710&lt;/a&gt; ] pamata</t>
        </is>
      </c>
      <c r="BR296" s="2" t="inlineStr">
        <is>
          <t>impronta ambjentali tal-prodott</t>
        </is>
      </c>
      <c r="BS296" s="2" t="inlineStr">
        <is>
          <t>3</t>
        </is>
      </c>
      <c r="BT296" s="2" t="inlineStr">
        <is>
          <t/>
        </is>
      </c>
      <c r="BU296" t="inlineStr">
        <is>
          <t>ir-riżultat ta' studju dwar l-impronta ambjentali tal-prodott abbażi tal-&lt;i&gt;metodu tal-impronta ambjentali tal-prodotti&lt;/i&gt; [ &lt;a href="/entry/result/3549710/all" id="ENTRY_TO_ENTRY_CONVERTER" target="_blank"&gt;IATE:3549710&lt;/a&gt; ]</t>
        </is>
      </c>
      <c r="BV296" s="2" t="inlineStr">
        <is>
          <t>milieuvoetafdruk van een product|
PEF</t>
        </is>
      </c>
      <c r="BW296" s="2" t="inlineStr">
        <is>
          <t>3|
3</t>
        </is>
      </c>
      <c r="BX296" s="2" t="inlineStr">
        <is>
          <t xml:space="preserve">|
</t>
        </is>
      </c>
      <c r="BY296" t="inlineStr">
        <is>
          <t/>
        </is>
      </c>
      <c r="BZ296" s="2" t="inlineStr">
        <is>
          <t>ślad środowiskowy produktu</t>
        </is>
      </c>
      <c r="CA296" s="2" t="inlineStr">
        <is>
          <t>3</t>
        </is>
      </c>
      <c r="CB296" s="2" t="inlineStr">
        <is>
          <t/>
        </is>
      </c>
      <c r="CC296" t="inlineStr">
        <is>
          <t>wskaźnik służący do pomiaru efektywności środowiskowej towaru lub usługi przez cały ich cykl życia</t>
        </is>
      </c>
      <c r="CD296" s="2" t="inlineStr">
        <is>
          <t>PAP|
pegada ambiental dos produtos</t>
        </is>
      </c>
      <c r="CE296" s="2" t="inlineStr">
        <is>
          <t>3|
3</t>
        </is>
      </c>
      <c r="CF296" s="2" t="inlineStr">
        <is>
          <t xml:space="preserve">|
</t>
        </is>
      </c>
      <c r="CG296" t="inlineStr">
        <is>
          <t>Potencial impacto ambiental do ciclo de vida de um produto.</t>
        </is>
      </c>
      <c r="CH296" s="2" t="inlineStr">
        <is>
          <t>amprenta de mediu a produselor|
AMP</t>
        </is>
      </c>
      <c r="CI296" s="2" t="inlineStr">
        <is>
          <t>3|
3</t>
        </is>
      </c>
      <c r="CJ296" s="2" t="inlineStr">
        <is>
          <t xml:space="preserve">|
</t>
        </is>
      </c>
      <c r="CK296" t="inlineStr">
        <is>
          <t/>
        </is>
      </c>
      <c r="CL296" s="2" t="inlineStr">
        <is>
          <t>environmentálna stopa výrobku</t>
        </is>
      </c>
      <c r="CM296" s="2" t="inlineStr">
        <is>
          <t>3</t>
        </is>
      </c>
      <c r="CN296" s="2" t="inlineStr">
        <is>
          <t/>
        </is>
      </c>
      <c r="CO296" t="inlineStr">
        <is>
          <t>výsledok štúdie environmentálnej stopy výrobku založenej na metóde environmentálnej stopy výrobku [ &lt;a href="/entry/result/3549710/all" id="ENTRY_TO_ENTRY_CONVERTER" target="_blank"&gt;IATE:3549710&lt;/a&gt; ]</t>
        </is>
      </c>
      <c r="CP296" s="2" t="inlineStr">
        <is>
          <t>okoljski odtis izdelka</t>
        </is>
      </c>
      <c r="CQ296" s="2" t="inlineStr">
        <is>
          <t>3</t>
        </is>
      </c>
      <c r="CR296" s="2" t="inlineStr">
        <is>
          <t/>
        </is>
      </c>
      <c r="CS296" t="inlineStr">
        <is>
          <t>rezultat študije okoljskega odtisa izdelkov na podlagi metode okoljskega odtisa izdelkov</t>
        </is>
      </c>
      <c r="CT296" s="2" t="inlineStr">
        <is>
          <t>produkters miljöavtryck</t>
        </is>
      </c>
      <c r="CU296" s="2" t="inlineStr">
        <is>
          <t>3</t>
        </is>
      </c>
      <c r="CV296" s="2" t="inlineStr">
        <is>
          <t/>
        </is>
      </c>
      <c r="CW296" t="inlineStr">
        <is>
          <t>resultatet av en undersökning av produkters miljöavtryck utgående från &lt;i&gt;metoden för produkters miljöavtryck&lt;/i&gt; [ &lt;a href="/entry/result/3549710/all" id="ENTRY_TO_ENTRY_CONVERTER" target="_blank"&gt;IATE:3549710&lt;/a&gt; ]</t>
        </is>
      </c>
    </row>
    <row r="297">
      <c r="A297" s="1" t="str">
        <f>HYPERLINK("https://iate.europa.eu/entry/result/3549713/all", "3549713")</f>
        <v>3549713</v>
      </c>
      <c r="B297" t="inlineStr">
        <is>
          <t>ENVIRONMENT</t>
        </is>
      </c>
      <c r="C297" t="inlineStr">
        <is>
          <t>ENVIRONMENT|environmental policy|environmental policy|environmental impact</t>
        </is>
      </c>
      <c r="D297" t="inlineStr">
        <is>
          <t>yes</t>
        </is>
      </c>
      <c r="E297" t="inlineStr">
        <is>
          <t/>
        </is>
      </c>
      <c r="F297" s="2" t="inlineStr">
        <is>
          <t>ОООС|
организационен отпечатък върху околната среда</t>
        </is>
      </c>
      <c r="G297" s="2" t="inlineStr">
        <is>
          <t>3|
3</t>
        </is>
      </c>
      <c r="H297" s="2" t="inlineStr">
        <is>
          <t xml:space="preserve">|
</t>
        </is>
      </c>
      <c r="I297" t="inlineStr">
        <is>
          <t>резултат от проучване на организационния отпечатък върху околната среда, основаващо се на метода за определяне на организационния отпечатък върху околната среда</t>
        </is>
      </c>
      <c r="J297" s="2" t="inlineStr">
        <is>
          <t>environmentální stopa organizace</t>
        </is>
      </c>
      <c r="K297" s="2" t="inlineStr">
        <is>
          <t>3</t>
        </is>
      </c>
      <c r="L297" s="2" t="inlineStr">
        <is>
          <t/>
        </is>
      </c>
      <c r="M297" t="inlineStr">
        <is>
          <t>výsledek studie ke stanovení environmentální stopy organizace založené na &lt;i&gt;metodě stanovení environmentální stopy organizace&lt;/i&gt; &lt;a href="/entry/result/3549711/all" id="ENTRY_TO_ENTRY_CONVERTER" target="_blank"&gt;IATE:3549711&lt;/a&gt;</t>
        </is>
      </c>
      <c r="N297" s="2" t="inlineStr">
        <is>
          <t>organisations miljøaftryk</t>
        </is>
      </c>
      <c r="O297" s="2" t="inlineStr">
        <is>
          <t>3</t>
        </is>
      </c>
      <c r="P297" s="2" t="inlineStr">
        <is>
          <t/>
        </is>
      </c>
      <c r="Q297" t="inlineStr">
        <is>
          <t>resultatet af en undersøgelse af en organisations miljøaftryk baseret på &lt;i&gt;metoden vedrørende organisationers miljøaftryk&lt;/i&gt; [ &lt;a href="/entry/result/3549711/all" id="ENTRY_TO_ENTRY_CONVERTER" target="_blank"&gt;IATE:3549711&lt;/a&gt; ]</t>
        </is>
      </c>
      <c r="R297" s="2" t="inlineStr">
        <is>
          <t>Umweltfußabdruck von Organisationen</t>
        </is>
      </c>
      <c r="S297" s="2" t="inlineStr">
        <is>
          <t>3</t>
        </is>
      </c>
      <c r="T297" s="2" t="inlineStr">
        <is>
          <t/>
        </is>
      </c>
      <c r="U297" t="inlineStr">
        <is>
          <t>Ergebnis einer nach der OEF-Methode durchgeführten Studie über den Umweltfußabdruck von Organisationen</t>
        </is>
      </c>
      <c r="V297" s="2" t="inlineStr">
        <is>
          <t>περιβαλλοντικό αποτύπωμα οργανισμού</t>
        </is>
      </c>
      <c r="W297" s="2" t="inlineStr">
        <is>
          <t>3</t>
        </is>
      </c>
      <c r="X297" s="2" t="inlineStr">
        <is>
          <t/>
        </is>
      </c>
      <c r="Y297" t="inlineStr">
        <is>
          <t/>
        </is>
      </c>
      <c r="Z297" s="2" t="inlineStr">
        <is>
          <t>organisation environmental footprint|
OEF</t>
        </is>
      </c>
      <c r="AA297" s="2" t="inlineStr">
        <is>
          <t>3|
3</t>
        </is>
      </c>
      <c r="AB297" s="2" t="inlineStr">
        <is>
          <t xml:space="preserve">|
</t>
        </is>
      </c>
      <c r="AC297" t="inlineStr">
        <is>
          <t>result of an organisation environmental footprint study based on the &lt;a href="https://iate.europa.eu/entry/result/3549711/en" target="_blank"&gt;organisation environmental footprint method&lt;/a&gt;</t>
        </is>
      </c>
      <c r="AD297" s="2" t="inlineStr">
        <is>
          <t>huella ambiental de las organizaciones|
HAO</t>
        </is>
      </c>
      <c r="AE297" s="2" t="inlineStr">
        <is>
          <t>3|
3</t>
        </is>
      </c>
      <c r="AF297" s="2" t="inlineStr">
        <is>
          <t xml:space="preserve">|
</t>
        </is>
      </c>
      <c r="AG297" t="inlineStr">
        <is>
          <t>Resultado de un estudio de huella ambiental de las organizaciones basado en el método de la huella ambiental de las organizaciones.</t>
        </is>
      </c>
      <c r="AH297" s="2" t="inlineStr">
        <is>
          <t>organisatsiooni keskkonnajalajälg</t>
        </is>
      </c>
      <c r="AI297" s="2" t="inlineStr">
        <is>
          <t>3</t>
        </is>
      </c>
      <c r="AJ297" s="2" t="inlineStr">
        <is>
          <t/>
        </is>
      </c>
      <c r="AK297" t="inlineStr">
        <is>
          <t>organisatsiooni keskkonnajalajälje leidmise meetodi alusel korraldatud organisatsiooni keskkonnajalajälje uuringu tulemus</t>
        </is>
      </c>
      <c r="AL297" s="2" t="inlineStr">
        <is>
          <t>organisaation ympäristöjalanjälki</t>
        </is>
      </c>
      <c r="AM297" s="2" t="inlineStr">
        <is>
          <t>3</t>
        </is>
      </c>
      <c r="AN297" s="2" t="inlineStr">
        <is>
          <t/>
        </is>
      </c>
      <c r="AO297" t="inlineStr">
        <is>
          <t>&lt;a href="https://iate.europa.eu/entry/result/3549711" target="_blank"&gt;organisaation ympäristöjalanjälkeä koskevaan menetelmään&lt;/a&gt; perustuvan, organisaation ympäristöjalanjälkeä koskevan tutkimuksen tulos</t>
        </is>
      </c>
      <c r="AP297" s="2" t="inlineStr">
        <is>
          <t>EEO|
empreinte environnementale d’organisation</t>
        </is>
      </c>
      <c r="AQ297" s="2" t="inlineStr">
        <is>
          <t>3|
3</t>
        </is>
      </c>
      <c r="AR297" s="2" t="inlineStr">
        <is>
          <t xml:space="preserve">|
</t>
        </is>
      </c>
      <c r="AS297" t="inlineStr">
        <is>
          <t>résultat d’une étude d’empreinte environnementale d’organisation fondée sur la &lt;i&gt;méthode de l’empreinte environnementale d’organisation&lt;/i&gt; [ &lt;a href="/entry/result/3549711/all" id="ENTRY_TO_ENTRY_CONVERTER" target="_blank"&gt;IATE:3549711&lt;/a&gt; ]</t>
        </is>
      </c>
      <c r="AT297" s="2" t="inlineStr">
        <is>
          <t>lorg comhshaoil eagraíochta</t>
        </is>
      </c>
      <c r="AU297" s="2" t="inlineStr">
        <is>
          <t>3</t>
        </is>
      </c>
      <c r="AV297" s="2" t="inlineStr">
        <is>
          <t/>
        </is>
      </c>
      <c r="AW297" t="inlineStr">
        <is>
          <t/>
        </is>
      </c>
      <c r="AX297" s="2" t="inlineStr">
        <is>
          <t>ekološki otisak organizacije</t>
        </is>
      </c>
      <c r="AY297" s="2" t="inlineStr">
        <is>
          <t>2</t>
        </is>
      </c>
      <c r="AZ297" s="2" t="inlineStr">
        <is>
          <t/>
        </is>
      </c>
      <c r="BA297" t="inlineStr">
        <is>
          <t/>
        </is>
      </c>
      <c r="BB297" s="2" t="inlineStr">
        <is>
          <t>szervezet környezeti lábnyoma|
OEF</t>
        </is>
      </c>
      <c r="BC297" s="2" t="inlineStr">
        <is>
          <t>4|
4</t>
        </is>
      </c>
      <c r="BD297" s="2" t="inlineStr">
        <is>
          <t xml:space="preserve">|
</t>
        </is>
      </c>
      <c r="BE297" t="inlineStr">
        <is>
          <t>árukat/szolgáltatásokat biztosító szervezet életciklus szerinti környezetvédelmi teljesítményének többtényezős mérőszáma</t>
        </is>
      </c>
      <c r="BF297" s="2" t="inlineStr">
        <is>
          <t>OEF|
impronta ambientale dell'organizzazione|
impronta ambientale delle organizzazioni</t>
        </is>
      </c>
      <c r="BG297" s="2" t="inlineStr">
        <is>
          <t>3|
3|
3</t>
        </is>
      </c>
      <c r="BH297" s="2" t="inlineStr">
        <is>
          <t xml:space="preserve">|
|
</t>
        </is>
      </c>
      <c r="BI297" t="inlineStr">
        <is>
          <t>risultato di uno studio dell'impronta ambientale dell'organizzazione basato sulla &lt;i&gt;metodologia dell'impronta ambientale dell'organizzazione&lt;/i&gt; [ &lt;a href="/entry/result/3549711/all" id="ENTRY_TO_ENTRY_CONVERTER" target="_blank"&gt;IATE:3549711&lt;/a&gt; ]</t>
        </is>
      </c>
      <c r="BJ297" s="2" t="inlineStr">
        <is>
          <t>organizacijos aplinkosauginis pėdsakas</t>
        </is>
      </c>
      <c r="BK297" s="2" t="inlineStr">
        <is>
          <t>3</t>
        </is>
      </c>
      <c r="BL297" s="2" t="inlineStr">
        <is>
          <t/>
        </is>
      </c>
      <c r="BM297" t="inlineStr">
        <is>
          <t>organizacijos aplinkosauginio pėdsako tyrimo, grindžiamo &lt;i&gt;organizacijos aplinkosauginio pėdsako metodu &lt;/i&gt;[ &lt;a href="/entry/result/3549711/all" id="ENTRY_TO_ENTRY_CONVERTER" target="_blank"&gt;IATE:3549711&lt;/a&gt; ] , rezultatas</t>
        </is>
      </c>
      <c r="BN297" s="2" t="inlineStr">
        <is>
          <t>organizācijas vidiskā pēda</t>
        </is>
      </c>
      <c r="BO297" s="2" t="inlineStr">
        <is>
          <t>3</t>
        </is>
      </c>
      <c r="BP297" s="2" t="inlineStr">
        <is>
          <t/>
        </is>
      </c>
      <c r="BQ297" t="inlineStr">
        <is>
          <t>rezultāts organizācijas vides pēdas nospieduma izpētei uz &lt;i&gt;organizācijas vides pēdas nospieduma metodes&lt;/i&gt; [ &lt;a href="/entry/result/3549711/all" id="ENTRY_TO_ENTRY_CONVERTER" target="_blank"&gt;IATE:3549711&lt;/a&gt; ] pamata</t>
        </is>
      </c>
      <c r="BR297" s="2" t="inlineStr">
        <is>
          <t>impronta ambjentali tal-organizzazzjoni</t>
        </is>
      </c>
      <c r="BS297" s="2" t="inlineStr">
        <is>
          <t>3</t>
        </is>
      </c>
      <c r="BT297" s="2" t="inlineStr">
        <is>
          <t/>
        </is>
      </c>
      <c r="BU297" t="inlineStr">
        <is>
          <t>ir-riżultat ta' studju dwar l-Impronta Ambjentali tal-Organizzazzjoni abbażi tal-&lt;i&gt;metodu tal-Impronta Ambjentali tal-Organizzazzjonijiet&lt;i&gt; [ &lt;a href="/entry/result/3549711/all" id="ENTRY_TO_ENTRY_CONVERTER" target="_blank"&gt;IATE:3549711&lt;/a&gt; ]&lt;/i&gt;&lt;/i&gt;</t>
        </is>
      </c>
      <c r="BV297" s="2" t="inlineStr">
        <is>
          <t>milieuvoetafdruk van een organisatie|
OEF</t>
        </is>
      </c>
      <c r="BW297" s="2" t="inlineStr">
        <is>
          <t>3|
3</t>
        </is>
      </c>
      <c r="BX297" s="2" t="inlineStr">
        <is>
          <t xml:space="preserve">|
</t>
        </is>
      </c>
      <c r="BY297" t="inlineStr">
        <is>
          <t/>
        </is>
      </c>
      <c r="BZ297" s="2" t="inlineStr">
        <is>
          <t>ślad środowiskowy organizacji</t>
        </is>
      </c>
      <c r="CA297" s="2" t="inlineStr">
        <is>
          <t>3</t>
        </is>
      </c>
      <c r="CB297" s="2" t="inlineStr">
        <is>
          <t/>
        </is>
      </c>
      <c r="CC297" t="inlineStr">
        <is>
          <t>wskaźnik służący do określania efektywności środowiskowej wszystkich działań związanych z towarami lub usługami, jakie organizacja zapewnia w ramach całego łańcucha dostaw, od pozyskania surowców, przez eksploatację, po ostateczne gospodarowanie odpadami</t>
        </is>
      </c>
      <c r="CD297" s="2" t="inlineStr">
        <is>
          <t>PAO|
pegada ambiental das organizações</t>
        </is>
      </c>
      <c r="CE297" s="2" t="inlineStr">
        <is>
          <t>3|
3</t>
        </is>
      </c>
      <c r="CF297" s="2" t="inlineStr">
        <is>
          <t xml:space="preserve">|
</t>
        </is>
      </c>
      <c r="CG297" t="inlineStr">
        <is>
          <t>Potencial impacto ambiental do ciclo de vida de uma organização.</t>
        </is>
      </c>
      <c r="CH297" s="2" t="inlineStr">
        <is>
          <t>AMO|
amprenta de mediu a organizațiilor</t>
        </is>
      </c>
      <c r="CI297" s="2" t="inlineStr">
        <is>
          <t>3|
3</t>
        </is>
      </c>
      <c r="CJ297" s="2" t="inlineStr">
        <is>
          <t xml:space="preserve">|
</t>
        </is>
      </c>
      <c r="CK297" t="inlineStr">
        <is>
          <t/>
        </is>
      </c>
      <c r="CL297" s="2" t="inlineStr">
        <is>
          <t>environmentálna stopa organizácie</t>
        </is>
      </c>
      <c r="CM297" s="2" t="inlineStr">
        <is>
          <t>3</t>
        </is>
      </c>
      <c r="CN297" s="2" t="inlineStr">
        <is>
          <t/>
        </is>
      </c>
      <c r="CO297" t="inlineStr">
        <is>
          <t>výsledok štúdie environmentálnej stopy organizácie založenej na metóde environmentálnej stopy organizácie [ &lt;a href="/entry/result/3549711/all" id="ENTRY_TO_ENTRY_CONVERTER" target="_blank"&gt;IATE:3549711&lt;/a&gt; ]</t>
        </is>
      </c>
      <c r="CP297" s="2" t="inlineStr">
        <is>
          <t>okoljski odtis organizacije</t>
        </is>
      </c>
      <c r="CQ297" s="2" t="inlineStr">
        <is>
          <t>3</t>
        </is>
      </c>
      <c r="CR297" s="2" t="inlineStr">
        <is>
          <t/>
        </is>
      </c>
      <c r="CS297" t="inlineStr">
        <is>
          <t>rezultat študije okoljskega odtisa organizacij na podlagi metode okoljskega odtisa organizacij</t>
        </is>
      </c>
      <c r="CT297" s="2" t="inlineStr">
        <is>
          <t>organisationers miljöavtryck</t>
        </is>
      </c>
      <c r="CU297" s="2" t="inlineStr">
        <is>
          <t>3</t>
        </is>
      </c>
      <c r="CV297" s="2" t="inlineStr">
        <is>
          <t/>
        </is>
      </c>
      <c r="CW297" t="inlineStr">
        <is>
          <t>resultatet av en undersökning av organisationers miljöavtryck utgående från &lt;i&gt;metoden för organisationers miljöavtryck&lt;/i&gt; [ &lt;a href="/entry/result/3549711/all" id="ENTRY_TO_ENTRY_CONVERTER" target="_blank"&gt;IATE:3549711&lt;/a&gt; ]</t>
        </is>
      </c>
    </row>
    <row r="298">
      <c r="A298" s="1" t="str">
        <f>HYPERLINK("https://iate.europa.eu/entry/result/1205307/all", "1205307")</f>
        <v>1205307</v>
      </c>
      <c r="B298" t="inlineStr">
        <is>
          <t>SOCIAL QUESTIONS;AGRI-FOODSTUFFS</t>
        </is>
      </c>
      <c r="C298" t="inlineStr">
        <is>
          <t>SOCIAL QUESTIONS|health|medical science;AGRI-FOODSTUFFS;SOCIAL QUESTIONS|health|nutrition</t>
        </is>
      </c>
      <c r="D298" t="inlineStr">
        <is>
          <t>yes</t>
        </is>
      </c>
      <c r="E298" t="inlineStr">
        <is>
          <t/>
        </is>
      </c>
      <c r="F298" s="2" t="inlineStr">
        <is>
          <t>енергийна стойност</t>
        </is>
      </c>
      <c r="G298" s="2" t="inlineStr">
        <is>
          <t>3</t>
        </is>
      </c>
      <c r="H298" s="2" t="inlineStr">
        <is>
          <t/>
        </is>
      </c>
      <c r="I298" t="inlineStr">
        <is>
          <t/>
        </is>
      </c>
      <c r="J298" s="2" t="inlineStr">
        <is>
          <t>kalorická hodnota|
energetická hodnota</t>
        </is>
      </c>
      <c r="K298" s="2" t="inlineStr">
        <is>
          <t>3|
3</t>
        </is>
      </c>
      <c r="L298" s="2" t="inlineStr">
        <is>
          <t>|
preferred</t>
        </is>
      </c>
      <c r="M298" t="inlineStr">
        <is>
          <t>množství tepla/energie, které se vyvine spálením/rozkladem látek obsažených v potravině</t>
        </is>
      </c>
      <c r="N298" s="2" t="inlineStr">
        <is>
          <t>energigivende værdi|
energiindhold</t>
        </is>
      </c>
      <c r="O298" s="2" t="inlineStr">
        <is>
          <t>3|
3</t>
        </is>
      </c>
      <c r="P298" s="2" t="inlineStr">
        <is>
          <t xml:space="preserve">|
</t>
        </is>
      </c>
      <c r="Q298" t="inlineStr">
        <is>
          <t/>
        </is>
      </c>
      <c r="R298" s="2" t="inlineStr">
        <is>
          <t>Energiewert|
Energiegehalt</t>
        </is>
      </c>
      <c r="S298" s="2" t="inlineStr">
        <is>
          <t>3|
3</t>
        </is>
      </c>
      <c r="T298" s="2" t="inlineStr">
        <is>
          <t xml:space="preserve">|
</t>
        </is>
      </c>
      <c r="U298" t="inlineStr">
        <is>
          <t/>
        </is>
      </c>
      <c r="V298" s="2" t="inlineStr">
        <is>
          <t>τιμή παρεχόμενης ενέργειας|
τιμή ενέργειας</t>
        </is>
      </c>
      <c r="W298" s="2" t="inlineStr">
        <is>
          <t>4|
4</t>
        </is>
      </c>
      <c r="X298" s="2" t="inlineStr">
        <is>
          <t xml:space="preserve">|
</t>
        </is>
      </c>
      <c r="Y298" t="inlineStr">
        <is>
          <t/>
        </is>
      </c>
      <c r="Z298" s="2" t="inlineStr">
        <is>
          <t>energetic value|
calorie content|
energetic content|
caloric content|
caloric value|
thermal value|
energy value|
energy content|
calorific value|
calorie value|
energy-giving value</t>
        </is>
      </c>
      <c r="AA298" s="2" t="inlineStr">
        <is>
          <t>1|
1|
1|
1|
3|
1|
3|
3|
1|
1|
1</t>
        </is>
      </c>
      <c r="AB298" s="2" t="inlineStr">
        <is>
          <t xml:space="preserve">|
|
|
|
|
|
|
|
|
|
</t>
        </is>
      </c>
      <c r="AC298" t="inlineStr">
        <is>
          <t>amount of energy which the body can obtain from a food (measured in kilojoules or kilocalories)</t>
        </is>
      </c>
      <c r="AD298" s="2" t="inlineStr">
        <is>
          <t>valor energético</t>
        </is>
      </c>
      <c r="AE298" s="2" t="inlineStr">
        <is>
          <t>3</t>
        </is>
      </c>
      <c r="AF298" s="2" t="inlineStr">
        <is>
          <t/>
        </is>
      </c>
      <c r="AG298" t="inlineStr">
        <is>
          <t>Aporte energético que es proporcionado por un producto.</t>
        </is>
      </c>
      <c r="AH298" s="2" t="inlineStr">
        <is>
          <t>energiasisaldus|
energeetiline väärtus|
kalorsus</t>
        </is>
      </c>
      <c r="AI298" s="2" t="inlineStr">
        <is>
          <t>3|
3|
3</t>
        </is>
      </c>
      <c r="AJ298" s="2" t="inlineStr">
        <is>
          <t xml:space="preserve">|
|
</t>
        </is>
      </c>
      <c r="AK298" t="inlineStr">
        <is>
          <t/>
        </is>
      </c>
      <c r="AL298" s="2" t="inlineStr">
        <is>
          <t>energiasisältö|
energia-arvo</t>
        </is>
      </c>
      <c r="AM298" s="2" t="inlineStr">
        <is>
          <t>3|
3</t>
        </is>
      </c>
      <c r="AN298" s="2" t="inlineStr">
        <is>
          <t xml:space="preserve">|
</t>
        </is>
      </c>
      <c r="AO298" t="inlineStr">
        <is>
          <t>ravinnon elimistössä tuottama energiamäärä</t>
        </is>
      </c>
      <c r="AP298" s="2" t="inlineStr">
        <is>
          <t>valeur calorique|
valeur énergétique</t>
        </is>
      </c>
      <c r="AQ298" s="2" t="inlineStr">
        <is>
          <t>3|
3</t>
        </is>
      </c>
      <c r="AR298" s="2" t="inlineStr">
        <is>
          <t xml:space="preserve">|
</t>
        </is>
      </c>
      <c r="AS298" t="inlineStr">
        <is>
          <t>quantité d'énergie apportée à l'organisme par un aliment via la digestion</t>
        </is>
      </c>
      <c r="AT298" s="2" t="inlineStr">
        <is>
          <t>luach fuinnimh</t>
        </is>
      </c>
      <c r="AU298" s="2" t="inlineStr">
        <is>
          <t>3</t>
        </is>
      </c>
      <c r="AV298" s="2" t="inlineStr">
        <is>
          <t/>
        </is>
      </c>
      <c r="AW298" t="inlineStr">
        <is>
          <t/>
        </is>
      </c>
      <c r="AX298" t="inlineStr">
        <is>
          <t/>
        </is>
      </c>
      <c r="AY298" t="inlineStr">
        <is>
          <t/>
        </is>
      </c>
      <c r="AZ298" t="inlineStr">
        <is>
          <t/>
        </is>
      </c>
      <c r="BA298" t="inlineStr">
        <is>
          <t/>
        </is>
      </c>
      <c r="BB298" s="2" t="inlineStr">
        <is>
          <t>energiaérték</t>
        </is>
      </c>
      <c r="BC298" s="2" t="inlineStr">
        <is>
          <t>3</t>
        </is>
      </c>
      <c r="BD298" s="2" t="inlineStr">
        <is>
          <t/>
        </is>
      </c>
      <c r="BE298" t="inlineStr">
        <is>
          <t/>
        </is>
      </c>
      <c r="BF298" s="2" t="inlineStr">
        <is>
          <t>valore calorico|
valore energetico</t>
        </is>
      </c>
      <c r="BG298" s="2" t="inlineStr">
        <is>
          <t>3|
3</t>
        </is>
      </c>
      <c r="BH298" s="2" t="inlineStr">
        <is>
          <t xml:space="preserve">|
</t>
        </is>
      </c>
      <c r="BI298" t="inlineStr">
        <is>
          <t/>
        </is>
      </c>
      <c r="BJ298" s="2" t="inlineStr">
        <is>
          <t>kaloringumas|
energinė vertė</t>
        </is>
      </c>
      <c r="BK298" s="2" t="inlineStr">
        <is>
          <t>3|
3</t>
        </is>
      </c>
      <c r="BL298" s="2" t="inlineStr">
        <is>
          <t xml:space="preserve">|
</t>
        </is>
      </c>
      <c r="BM298" t="inlineStr">
        <is>
          <t>energijos, atsipalaiduojančios organizme oksiduojantis 1 g maisto medžiagos, kiekis.</t>
        </is>
      </c>
      <c r="BN298" s="2" t="inlineStr">
        <is>
          <t>enerģētiskā vērtība</t>
        </is>
      </c>
      <c r="BO298" s="2" t="inlineStr">
        <is>
          <t>3</t>
        </is>
      </c>
      <c r="BP298" s="2" t="inlineStr">
        <is>
          <t/>
        </is>
      </c>
      <c r="BQ298" t="inlineStr">
        <is>
          <t/>
        </is>
      </c>
      <c r="BR298" s="2" t="inlineStr">
        <is>
          <t>valur enerġetiku</t>
        </is>
      </c>
      <c r="BS298" s="2" t="inlineStr">
        <is>
          <t>3</t>
        </is>
      </c>
      <c r="BT298" s="2" t="inlineStr">
        <is>
          <t/>
        </is>
      </c>
      <c r="BU298" t="inlineStr">
        <is>
          <t/>
        </is>
      </c>
      <c r="BV298" s="2" t="inlineStr">
        <is>
          <t>versterkende waarde</t>
        </is>
      </c>
      <c r="BW298" s="2" t="inlineStr">
        <is>
          <t>3</t>
        </is>
      </c>
      <c r="BX298" s="2" t="inlineStr">
        <is>
          <t/>
        </is>
      </c>
      <c r="BY298" t="inlineStr">
        <is>
          <t/>
        </is>
      </c>
      <c r="BZ298" s="2" t="inlineStr">
        <is>
          <t>wartość energetyczna|
wartość kaloryczna</t>
        </is>
      </c>
      <c r="CA298" s="2" t="inlineStr">
        <is>
          <t>3|
3</t>
        </is>
      </c>
      <c r="CB298" s="2" t="inlineStr">
        <is>
          <t xml:space="preserve">|
</t>
        </is>
      </c>
      <c r="CC298" t="inlineStr">
        <is>
          <t>ilość energii w danym produkcie, jaką organizm może przyswoić przez trawienie, wyrażana w kilokaloriach (kcal) i kilodżulach (kJ)</t>
        </is>
      </c>
      <c r="CD298" s="2" t="inlineStr">
        <is>
          <t>valor energético</t>
        </is>
      </c>
      <c r="CE298" s="2" t="inlineStr">
        <is>
          <t>3</t>
        </is>
      </c>
      <c r="CF298" s="2" t="inlineStr">
        <is>
          <t/>
        </is>
      </c>
      <c r="CG298" t="inlineStr">
        <is>
          <t/>
        </is>
      </c>
      <c r="CH298" s="2" t="inlineStr">
        <is>
          <t>valoare energetică</t>
        </is>
      </c>
      <c r="CI298" s="2" t="inlineStr">
        <is>
          <t>3</t>
        </is>
      </c>
      <c r="CJ298" s="2" t="inlineStr">
        <is>
          <t/>
        </is>
      </c>
      <c r="CK298" t="inlineStr">
        <is>
          <t/>
        </is>
      </c>
      <c r="CL298" s="2" t="inlineStr">
        <is>
          <t>energetická hodnota</t>
        </is>
      </c>
      <c r="CM298" s="2" t="inlineStr">
        <is>
          <t>3</t>
        </is>
      </c>
      <c r="CN298" s="2" t="inlineStr">
        <is>
          <t/>
        </is>
      </c>
      <c r="CO298" t="inlineStr">
        <is>
          <t>množstvo energie uvoľnené pri dokonalom spálení jednotkového množstva látky</t>
        </is>
      </c>
      <c r="CP298" s="2" t="inlineStr">
        <is>
          <t>energijska vrednost</t>
        </is>
      </c>
      <c r="CQ298" s="2" t="inlineStr">
        <is>
          <t>3</t>
        </is>
      </c>
      <c r="CR298" s="2" t="inlineStr">
        <is>
          <t/>
        </is>
      </c>
      <c r="CS298" t="inlineStr">
        <is>
          <t>energija, ki se sprosti pri presnovi iz hranilnih snovi, vsebovanih v določeni količini živila</t>
        </is>
      </c>
      <c r="CT298" s="2" t="inlineStr">
        <is>
          <t>energivärde</t>
        </is>
      </c>
      <c r="CU298" s="2" t="inlineStr">
        <is>
          <t>3</t>
        </is>
      </c>
      <c r="CV298" s="2" t="inlineStr">
        <is>
          <t/>
        </is>
      </c>
      <c r="CW298" t="inlineStr">
        <is>
          <t>detsamma som värmevärde eller bränslevärde, vilket är den värmemängd som utvecklas vid fullständig förbränning (oxidation) av en produkt, t.ex. bränsle eller livsmedel</t>
        </is>
      </c>
    </row>
    <row r="299">
      <c r="A299" s="1" t="str">
        <f>HYPERLINK("https://iate.europa.eu/entry/result/3522734/all", "3522734")</f>
        <v>3522734</v>
      </c>
      <c r="B299" t="inlineStr">
        <is>
          <t>ENVIRONMENT;INTERNATIONAL ORGANISATIONS;INTERNATIONAL RELATIONS</t>
        </is>
      </c>
      <c r="C299" t="inlineStr">
        <is>
          <t>ENVIRONMENT|natural environment|physical environment|biosphere|biodiversity;ENVIRONMENT|environmental policy|environmental protection;INTERNATIONAL ORGANISATIONS|United Nations;ENVIRONMENT|natural environment|physical environment|ecosystem;INTERNATIONAL RELATIONS|international affairs|international organisation</t>
        </is>
      </c>
      <c r="D299" t="inlineStr">
        <is>
          <t>yes</t>
        </is>
      </c>
      <c r="E299" t="inlineStr">
        <is>
          <t/>
        </is>
      </c>
      <c r="F299" s="2" t="inlineStr">
        <is>
          <t>междуправителствена научно-политическа платформа относно биоразнообразието и предлаганите от екосистемите услуги|
междуправителствена платформа за биологично разнообразие и екосистемни услуги|
IPBES</t>
        </is>
      </c>
      <c r="G299" s="2" t="inlineStr">
        <is>
          <t>3|
3|
3</t>
        </is>
      </c>
      <c r="H299" s="2" t="inlineStr">
        <is>
          <t xml:space="preserve">|
|
</t>
        </is>
      </c>
      <c r="I299" t="inlineStr">
        <is>
          <t>междуправителствен механизъм, създаден под егидата на Програмата на ООН за околната среда, за да служи като връзка между учените и политиците в областта на биоразнообразието</t>
        </is>
      </c>
      <c r="J299" s="2" t="inlineStr">
        <is>
          <t>Mezivládní vědecko-politická platforma pro biologickou rozmanitost a ekosystémové služby|
IPBES</t>
        </is>
      </c>
      <c r="K299" s="2" t="inlineStr">
        <is>
          <t>2|
2</t>
        </is>
      </c>
      <c r="L299" s="2" t="inlineStr">
        <is>
          <t xml:space="preserve">|
</t>
        </is>
      </c>
      <c r="M299" t="inlineStr">
        <is>
          <t>subjekt v rámci OSN, který se zaměří na oblast biologické rozmanitosti a ekosystémových služeb</t>
        </is>
      </c>
      <c r="N299" s="2" t="inlineStr">
        <is>
          <t>IPBES|
Den Mellemstatslige Videnspolitikplatform vedrørende Biodiversitet og Økosystemydelser</t>
        </is>
      </c>
      <c r="O299" s="2" t="inlineStr">
        <is>
          <t>4|
4</t>
        </is>
      </c>
      <c r="P299" s="2" t="inlineStr">
        <is>
          <t xml:space="preserve">|
</t>
        </is>
      </c>
      <c r="Q299" t="inlineStr">
        <is>
          <t>FN-organ, der fokuserer på biodiversitet og økosystemydelser, ligesom Det Mellemstatslige Panel om Klimaændringer ( &lt;a href="/entry/result/786165/all" id="ENTRY_TO_ENTRY_CONVERTER" target="_blank"&gt;IATE:786165&lt;/a&gt; ) fokuserer på klimaændringer. Med andre ord en biodiversitetsækvivalent til det internationale klimapanel, hvor formålet med platformen er at fokusere på uafhængige, videnskabeligt sunde biodiversitetsoplysninger.</t>
        </is>
      </c>
      <c r="R299" s="2" t="inlineStr">
        <is>
          <t>zwischenstaatliche Plattform für biologische Vielfalt und Ökosystemleistungen|
zwischenstaatliche Plattform Wissenschaft-Politik für Biodiversität und Ökosystemdienstleistungen|
Weltbiodiversitätsrat|
IPBES</t>
        </is>
      </c>
      <c r="S299" s="2" t="inlineStr">
        <is>
          <t>2|
3|
3|
3</t>
        </is>
      </c>
      <c r="T299" s="2" t="inlineStr">
        <is>
          <t xml:space="preserve">|
|
|
</t>
        </is>
      </c>
      <c r="U299" t="inlineStr">
        <is>
          <t>zwischenstaatliches Gremium zur wissenschaftlichen Politikberatung für das Thema biologische Vielfalt &lt;a href="/entry/result/781392/all" id="ENTRY_TO_ENTRY_CONVERTER" target="_blank"&gt;IATE:781392&lt;/a&gt; und Ökosystemleistungen &lt;a href="/entry/result/2229358/all" id="ENTRY_TO_ENTRY_CONVERTER" target="_blank"&gt;IATE:2229358&lt;/a&gt; nach dem Vorbild des Weltklimarats IPCC &lt;a href="/entry/result/786165/all" id="ENTRY_TO_ENTRY_CONVERTER" target="_blank"&gt;IATE:786165&lt;/a&gt;</t>
        </is>
      </c>
      <c r="V299" s="2" t="inlineStr">
        <is>
          <t>Διακυβερνητική πλατφόρμα επιστήμης-πολιτικής για τη βιοποικιλότητα και τις υπηρεσίες οικοσυστημάτων</t>
        </is>
      </c>
      <c r="W299" s="2" t="inlineStr">
        <is>
          <t>3</t>
        </is>
      </c>
      <c r="X299" s="2" t="inlineStr">
        <is>
          <t/>
        </is>
      </c>
      <c r="Y299" t="inlineStr">
        <is>
          <t/>
        </is>
      </c>
      <c r="Z299" s="2" t="inlineStr">
        <is>
          <t>IPBES|
Intergovernmental Science-Policy Platform on Biodiversity and Ecosystem Services</t>
        </is>
      </c>
      <c r="AA299" s="2" t="inlineStr">
        <is>
          <t>4|
4</t>
        </is>
      </c>
      <c r="AB299" s="2" t="inlineStr">
        <is>
          <t xml:space="preserve">|
</t>
        </is>
      </c>
      <c r="AC299" t="inlineStr">
        <is>
          <t>independent intergovernmental body, established by the United Nations member states in 2012, to strengthen the science-policy interface for biodiversity and ecosystem services for the conservation and sustainable use of biodiversity, long-term human well-being and sustainable development</t>
        </is>
      </c>
      <c r="AD299" s="2" t="inlineStr">
        <is>
          <t>IPBES|
Plataforma Intergubernamental Científico-Normativa sobre Diversidad Biológica y Servicios de los Ecosistemas|
Plataforma Intergubernamental sobre Diversidad Biológica y Servicios de los Ecosistemas</t>
        </is>
      </c>
      <c r="AE299" s="2" t="inlineStr">
        <is>
          <t>3|
3|
3</t>
        </is>
      </c>
      <c r="AF299" s="2" t="inlineStr">
        <is>
          <t xml:space="preserve">|
|
</t>
        </is>
      </c>
      <c r="AG299" t="inlineStr">
        <is>
          <t>Plataforma intergubernamental independiente establecida en 2012 para estrechar las relaciones entre el mundo científico y los responsables de la elaboración de políticas en materia de biodiversidad y servicios de los ecosistemas, en interés de la conservación y la utilización sostenible de la biodiversidad, del bienestar de las personas a largo plazo y del desarrollo sostenible.</t>
        </is>
      </c>
      <c r="AH299" s="2" t="inlineStr">
        <is>
          <t>IPBES|
valitsustevaheline bioloogilist mitmekesisust ja ökosüsteemi teenuseid käsitlev teaduslik-poliitiline foorum</t>
        </is>
      </c>
      <c r="AI299" s="2" t="inlineStr">
        <is>
          <t>3|
2</t>
        </is>
      </c>
      <c r="AJ299" s="2" t="inlineStr">
        <is>
          <t xml:space="preserve">|
</t>
        </is>
      </c>
      <c r="AK299" t="inlineStr">
        <is>
          <t>valitsustevaheline mehhanism, mille eesmärk on luua bioloogilise mitmekesisuse ja ökosüsteemi teenuste valdkonnas side poliitikakujundjate ja teadusringkondade vahel</t>
        </is>
      </c>
      <c r="AL299" s="2" t="inlineStr">
        <is>
          <t>hallitustenvälinen luontopaneeli|
kansainvälinen luontopaneeli|
IPBES|
biodiversiteettipaneeli|
biologista monimuotoisuutta ja ekosysteemipalveluja käsittelevä hallitustenvälinen tiede- ja politiikkafoorumi</t>
        </is>
      </c>
      <c r="AM299" s="2" t="inlineStr">
        <is>
          <t>3|
3|
3|
2|
3</t>
        </is>
      </c>
      <c r="AN299" s="2" t="inlineStr">
        <is>
          <t xml:space="preserve">|
|
|
|
</t>
        </is>
      </c>
      <c r="AO299" t="inlineStr">
        <is>
          <t>hallitustenvälinen elin, jonka tavoitteena on vahvistaa tieteen ja poliittisen päätöksenteon välistä vuorovaikutusta luonnon ja ihmisen hyvinvoinnin turvaamiseksi</t>
        </is>
      </c>
      <c r="AP299" s="2" t="inlineStr">
        <is>
          <t>plateforme intergouvernementale scientifique et politique sur la biodiversité et les services écosystémiques|
IPBES</t>
        </is>
      </c>
      <c r="AQ299" s="2" t="inlineStr">
        <is>
          <t>3|
3</t>
        </is>
      </c>
      <c r="AR299" s="2" t="inlineStr">
        <is>
          <t xml:space="preserve">|
</t>
        </is>
      </c>
      <c r="AS299" t="inlineStr">
        <is>
          <t>mécanisme intergouvernemental institué sous l'égide du Programme des Nations unies pour l'environnement afin d'assurer l'interface entre les scientifiques et les politiques dans le domaine de la biodiversité</t>
        </is>
      </c>
      <c r="AT299" s="2" t="inlineStr">
        <is>
          <t>IPBES|
an tArdán Idir-Rialtasach maidir le Beartas Eolaíochta um Sheirbhísí Bithéagsúlachta agus Éiceachórais</t>
        </is>
      </c>
      <c r="AU299" s="2" t="inlineStr">
        <is>
          <t>3|
3</t>
        </is>
      </c>
      <c r="AV299" s="2" t="inlineStr">
        <is>
          <t xml:space="preserve">|
</t>
        </is>
      </c>
      <c r="AW299" t="inlineStr">
        <is>
          <t/>
        </is>
      </c>
      <c r="AX299" t="inlineStr">
        <is>
          <t/>
        </is>
      </c>
      <c r="AY299" t="inlineStr">
        <is>
          <t/>
        </is>
      </c>
      <c r="AZ299" t="inlineStr">
        <is>
          <t/>
        </is>
      </c>
      <c r="BA299" t="inlineStr">
        <is>
          <t/>
        </is>
      </c>
      <c r="BB299" s="2" t="inlineStr">
        <is>
          <t>a biológiai sokféleséggel és az ökoszisztéma-szolgáltatásokkal foglalkozó kormányközi tudománypolitikai platform</t>
        </is>
      </c>
      <c r="BC299" s="2" t="inlineStr">
        <is>
          <t>4</t>
        </is>
      </c>
      <c r="BD299" s="2" t="inlineStr">
        <is>
          <t/>
        </is>
      </c>
      <c r="BE299" t="inlineStr">
        <is>
          <t>Az éghajlatváltozással foglalkozó kormányközi munkacsoport mintájára létrehozott ENSZ-szerv, amely a biológiai sokféleség és az ökoszisztéma-szolgáltatások területén igyekszik biztosítani a tudomány és a döntéshozatal együttműködését.</t>
        </is>
      </c>
      <c r="BF299" s="2" t="inlineStr">
        <is>
          <t>piattaforma intergovernativa sulla biodiversità e i servizi ecosistemici|
piattaforma intergovernativa di politica scientifica per la biodiversità e i servizi ecosistemici|
IPBES</t>
        </is>
      </c>
      <c r="BG299" s="2" t="inlineStr">
        <is>
          <t>2|
2|
2</t>
        </is>
      </c>
      <c r="BH299" s="2" t="inlineStr">
        <is>
          <t xml:space="preserve">|
|
</t>
        </is>
      </c>
      <c r="BI299" t="inlineStr">
        <is>
          <t/>
        </is>
      </c>
      <c r="BJ299" s="2" t="inlineStr">
        <is>
          <t>Tarpvyriausybinė mokslinė politinė biologinės įvairovės ir ekosisteminių paslaugų platforma|
IPBES</t>
        </is>
      </c>
      <c r="BK299" s="2" t="inlineStr">
        <is>
          <t>3|
3</t>
        </is>
      </c>
      <c r="BL299" s="2" t="inlineStr">
        <is>
          <t xml:space="preserve">|
</t>
        </is>
      </c>
      <c r="BM299" t="inlineStr">
        <is>
          <t/>
        </is>
      </c>
      <c r="BN299" s="2" t="inlineStr">
        <is>
          <t>Starpvaldību zinātnes un politikas platforma bioloģiskās daudzveidības un ekosistēmu pakalpojumu jomā|
&lt;i&gt;IPBES&lt;/i&gt;</t>
        </is>
      </c>
      <c r="BO299" s="2" t="inlineStr">
        <is>
          <t>2|
2</t>
        </is>
      </c>
      <c r="BP299" s="2" t="inlineStr">
        <is>
          <t xml:space="preserve">|
</t>
        </is>
      </c>
      <c r="BQ299" t="inlineStr">
        <is>
          <t>ANO struktūra, kas izveidota, lai darbotos kā zinātnes un politikas saskarnes platforma bioloģiskās daudzveidības un ekosistēmu pakalpojumu jomā ar mērķi zinātniskas atziņas sekmīgāk pārveidot konkrētās politikas darbībās.</t>
        </is>
      </c>
      <c r="BR299" s="2" t="inlineStr">
        <is>
          <t>Pjattaforma Intergovernattiva tal-Politika tax-Xjenza dwar il-Bijodiversità u s-servizzi Ekosistemiċi|
IPBES</t>
        </is>
      </c>
      <c r="BS299" s="2" t="inlineStr">
        <is>
          <t>3|
3</t>
        </is>
      </c>
      <c r="BT299" s="2" t="inlineStr">
        <is>
          <t xml:space="preserve">|
</t>
        </is>
      </c>
      <c r="BU299" t="inlineStr">
        <is>
          <t>korp tan-NU stabbilit biex jaġixxi sabiex l-għarfien xjentifiku emerġenti ikun jista' jinbidel f'azzjoni speċifika ta' politika fil-livelli adatti</t>
        </is>
      </c>
      <c r="BV299" s="2" t="inlineStr">
        <is>
          <t>IPBES|
intergouvernementeel platform voor biodiversiteit en ecosysteemdiensten|
Wereldbiodiversiteitsraad|
intergouvernementeel wetenschapsbeleidplatform inzake biodiversiteit en ecosystemen van de Verenigde Naties</t>
        </is>
      </c>
      <c r="BW299" s="2" t="inlineStr">
        <is>
          <t>3|
3|
3|
2</t>
        </is>
      </c>
      <c r="BX299" s="2" t="inlineStr">
        <is>
          <t xml:space="preserve">|
|
|
</t>
        </is>
      </c>
      <c r="BY299" t="inlineStr">
        <is>
          <t>VN-overlegstructuur die volgens het model van de Intergouvernementele Werkgroep inzake klimaatverandering (IPCC) een solide consensus tot stand moet brengen door het bestaande wetenschappelijke bewijsmateriaal te valideren en ertoe moet bijdragen dat biodiversiteit en ecosysteemdiensten in het beleidsvormingsproces worden opgenomen</t>
        </is>
      </c>
      <c r="BZ299" s="2" t="inlineStr">
        <is>
          <t>Międzyrządowa Platforma Naukowo-Polityczna w sprawie Różnorodności Biologicznej i Funkcjonowania Ekosystemów|
IPBES</t>
        </is>
      </c>
      <c r="CA299" s="2" t="inlineStr">
        <is>
          <t>3|
3</t>
        </is>
      </c>
      <c r="CB299" s="2" t="inlineStr">
        <is>
          <t xml:space="preserve">|
</t>
        </is>
      </c>
      <c r="CC299" t="inlineStr">
        <is>
          <t>nowe (2009) gremium ONZ zajmujące się społeczno-gospodarczymi aspektami utraty bioróżnorodności</t>
        </is>
      </c>
      <c r="CD299" s="2" t="inlineStr">
        <is>
          <t>IPBES|
Plataforma Intergovernamental Científica e Política sobre a Biodiversidade e os Serviços Ecossistémicos</t>
        </is>
      </c>
      <c r="CE299" s="2" t="inlineStr">
        <is>
          <t>3|
3</t>
        </is>
      </c>
      <c r="CF299" s="2" t="inlineStr">
        <is>
          <t xml:space="preserve">|
</t>
        </is>
      </c>
      <c r="CG299" t="inlineStr">
        <is>
          <t>Organismo da ONU cuja criação foi decidida na reunião ad hoc organizada em Busan, na República da Coreia, em Junho de 2010, no quadro do Programa das Nações Unidas para o Ambiente [ &lt;a href="/entry/result/797104/all" id="ENTRY_TO_ENTRY_CONVERTER" target="_blank"&gt;IATE:797104&lt;/a&gt; ]. Tem por finalidade oferecer um quadro cientificamente fiável, uniforme e coerente que sirva de interface para a política científica no domínio da biodiversidade e dos serviços ecossistémicos, na perspectiva da preservação e da utilização sustentável da biodiversidade, do bem-estar humano a longo prazo e do desenvolvimento sustentável.</t>
        </is>
      </c>
      <c r="CH299" s="2" t="inlineStr">
        <is>
          <t>Platforma interguvernamentală științifico-politică privind biodiversitatea și serviciile ecosistemice|
IPBES</t>
        </is>
      </c>
      <c r="CI299" s="2" t="inlineStr">
        <is>
          <t>3|
3</t>
        </is>
      </c>
      <c r="CJ299" s="2" t="inlineStr">
        <is>
          <t xml:space="preserve">|
</t>
        </is>
      </c>
      <c r="CK299" t="inlineStr">
        <is>
          <t>Organism instituit pentru a acționa ca o interfață la nivel internațional între experți în domeniul biodiversității și al serviciilor ecosistemice și factorii de decizie politică</t>
        </is>
      </c>
      <c r="CL299" s="2" t="inlineStr">
        <is>
          <t>Medzivládna platforma pre biodiverzitu a ekosystémové služby|
IPBES|
Medzivládna vedecko-politická platforma pre biodiverzitu a ekosystémové služby</t>
        </is>
      </c>
      <c r="CM299" s="2" t="inlineStr">
        <is>
          <t>3|
3|
3</t>
        </is>
      </c>
      <c r="CN299" s="2" t="inlineStr">
        <is>
          <t xml:space="preserve">|
|
</t>
        </is>
      </c>
      <c r="CO299" t="inlineStr">
        <is>
          <t>subjekt v rámci Programu OSN pre životné prostredie (UNEP), ktorý ma slúžiť ako rozhranie medzi vedou a politikou v oblasti biodiverzity a ekosystémových služieb</t>
        </is>
      </c>
      <c r="CP299" s="2" t="inlineStr">
        <is>
          <t>Medvladna platforma za znanstveno politiko o biotski raznovrstnosti in ekosistemskih storitvah|
Medvladna platforma o biološki raznovrstnosti in ekosistemskih storitvah|
IPBES|
Medvladna platforma o biotski raznovrstnosti in ekosistemskih storitvah</t>
        </is>
      </c>
      <c r="CQ299" s="2" t="inlineStr">
        <is>
          <t>3|
2|
3|
3</t>
        </is>
      </c>
      <c r="CR299" s="2" t="inlineStr">
        <is>
          <t xml:space="preserve">|
|
|
</t>
        </is>
      </c>
      <c r="CS299" t="inlineStr">
        <is>
          <t/>
        </is>
      </c>
      <c r="CT299" s="2" t="inlineStr">
        <is>
          <t>den mellanstatliga plattformen för biologisk mångfald och ekosystemtjänster</t>
        </is>
      </c>
      <c r="CU299" s="2" t="inlineStr">
        <is>
          <t>3</t>
        </is>
      </c>
      <c r="CV299" s="2" t="inlineStr">
        <is>
          <t/>
        </is>
      </c>
      <c r="CW299" t="inlineStr">
        <is>
          <t/>
        </is>
      </c>
    </row>
    <row r="300">
      <c r="A300" s="1" t="str">
        <f>HYPERLINK("https://iate.europa.eu/entry/result/3552498/all", "3552498")</f>
        <v>3552498</v>
      </c>
      <c r="B300" t="inlineStr">
        <is>
          <t>INDUSTRY</t>
        </is>
      </c>
      <c r="C300" t="inlineStr">
        <is>
          <t>INDUSTRY|industrial structures and policy|industrial production|industrial product</t>
        </is>
      </c>
      <c r="D300" t="inlineStr">
        <is>
          <t>yes</t>
        </is>
      </c>
      <c r="E300" t="inlineStr">
        <is>
          <t/>
        </is>
      </c>
      <c r="F300" s="2" t="inlineStr">
        <is>
          <t>група продукти</t>
        </is>
      </c>
      <c r="G300" s="2" t="inlineStr">
        <is>
          <t>3</t>
        </is>
      </c>
      <c r="H300" s="2" t="inlineStr">
        <is>
          <t/>
        </is>
      </c>
      <c r="I300" t="inlineStr">
        <is>
          <t>набор от продукти, които служат за сходни цели, имат сходна употреба или са сходни по функционални свойства, и се възприемат по сходен начин от потребителя</t>
        </is>
      </c>
      <c r="J300" s="2" t="inlineStr">
        <is>
          <t>skupina produktů</t>
        </is>
      </c>
      <c r="K300" s="2" t="inlineStr">
        <is>
          <t>3</t>
        </is>
      </c>
      <c r="L300" s="2" t="inlineStr">
        <is>
          <t/>
        </is>
      </c>
      <c r="M300" t="inlineStr">
        <is>
          <t>řada produktů používaných pro stejné účely, jež jsou rovnocenné z hlediska používání, nebo mají stejné funkční vlastnosti a jsou rovnocenné z hlediska vnímání spotřebitelem</t>
        </is>
      </c>
      <c r="N300" s="2" t="inlineStr">
        <is>
          <t>produktgruppe</t>
        </is>
      </c>
      <c r="O300" s="2" t="inlineStr">
        <is>
          <t>3</t>
        </is>
      </c>
      <c r="P300" s="2" t="inlineStr">
        <is>
          <t/>
        </is>
      </c>
      <c r="Q300" t="inlineStr">
        <is>
          <t>gruppe af produkter, der tjener lignende formål og kan sidestilles med hensyn til anvendelse, eller som har lignende funktionsmæssige egenskaber, og som kan sidestilles med hensyn til forbrugernes opfattelse</t>
        </is>
      </c>
      <c r="R300" s="2" t="inlineStr">
        <is>
          <t>Produktgruppe</t>
        </is>
      </c>
      <c r="S300" s="2" t="inlineStr">
        <is>
          <t>3</t>
        </is>
      </c>
      <c r="T300" s="2" t="inlineStr">
        <is>
          <t/>
        </is>
      </c>
      <c r="U300" t="inlineStr">
        <is>
          <t>Reihe von Produkten, die ähnlichen Zwecken dienen und hinsichtlich der Verwendung ähnlich sind oder ähnliche funktionelle Eigenschaften haben und hinsichtlich der Wahrnehmung durch den Verbraucher ähnlich sind</t>
        </is>
      </c>
      <c r="V300" s="2" t="inlineStr">
        <is>
          <t>κατηγορία προϊόντων</t>
        </is>
      </c>
      <c r="W300" s="2" t="inlineStr">
        <is>
          <t>3</t>
        </is>
      </c>
      <c r="X300" s="2" t="inlineStr">
        <is>
          <t/>
        </is>
      </c>
      <c r="Y300" t="inlineStr">
        <is>
          <t>σύνολο προϊόντων που εξυπηρετούν ανάλογους σκοπούς και είναι ομοειδή όσον αφορά τη χρήση τους ή έχουν παρόμοιες λειτουργικές ιδιότητες, είναι δε ομοειδή όσον αφορά τον τρόπο με τον οποίο τα αντιλαμβάνονται οι καταναλωτές</t>
        </is>
      </c>
      <c r="Z300" s="2" t="inlineStr">
        <is>
          <t>group of products|
product group</t>
        </is>
      </c>
      <c r="AA300" s="2" t="inlineStr">
        <is>
          <t>1|
3</t>
        </is>
      </c>
      <c r="AB300" s="2" t="inlineStr">
        <is>
          <t xml:space="preserve">|
</t>
        </is>
      </c>
      <c r="AC300" t="inlineStr">
        <is>
          <t>set of products that serve similar purposes and are similar in terms of use, or have similar functional properties, and are similar in terms of consumer perception</t>
        </is>
      </c>
      <c r="AD300" s="2" t="inlineStr">
        <is>
          <t>categoría de productos</t>
        </is>
      </c>
      <c r="AE300" s="2" t="inlineStr">
        <is>
          <t>3</t>
        </is>
      </c>
      <c r="AF300" s="2" t="inlineStr">
        <is>
          <t/>
        </is>
      </c>
      <c r="AG300" t="inlineStr">
        <is>
          <t>Conjunto de productos que cumplen funciones 
análogas y son similares respecto a su utilización, o poseen propiedades
 funcionales similares, y son similares en términos de percepción por 
parte de los consumidores.</t>
        </is>
      </c>
      <c r="AH300" s="2" t="inlineStr">
        <is>
          <t>tooterühm</t>
        </is>
      </c>
      <c r="AI300" s="2" t="inlineStr">
        <is>
          <t>3</t>
        </is>
      </c>
      <c r="AJ300" s="2" t="inlineStr">
        <is>
          <t/>
        </is>
      </c>
      <c r="AK300" t="inlineStr">
        <is>
          <t>kaupade või teenuste kogum, mida kasutatakse samalaadsetel eesmärkidel ning mis on kasutamise seisukohast samalaadsed, või millel on samalaadsed funktsionaalsed omadused, ning mis on tarbijate arusaamade kohaselt samalaadsed</t>
        </is>
      </c>
      <c r="AL300" s="2" t="inlineStr">
        <is>
          <t>tuoteryhmä</t>
        </is>
      </c>
      <c r="AM300" s="2" t="inlineStr">
        <is>
          <t>3</t>
        </is>
      </c>
      <c r="AN300" s="2" t="inlineStr">
        <is>
          <t/>
        </is>
      </c>
      <c r="AO300" t="inlineStr">
        <is>
          <t>sellaisten tuotteiden joukko, joita käytetään samaan tarkoitukseen ja jotka ovat käytön kannalta samanlaisia tai joiden toiminnalliset ominaisuudet ovat samanlaisia ja jotka ovat kuluttajien käsityksen mukaan samanlaisia</t>
        </is>
      </c>
      <c r="AP300" s="2" t="inlineStr">
        <is>
          <t>groupe de produits</t>
        </is>
      </c>
      <c r="AQ300" s="2" t="inlineStr">
        <is>
          <t>3</t>
        </is>
      </c>
      <c r="AR300" s="2" t="inlineStr">
        <is>
          <t/>
        </is>
      </c>
      <c r="AS300" t="inlineStr">
        <is>
          <t>ensemble de produits qui ont une finalité similaire et sont similaires du point de vue de l'utilisation, ou qui ont des propriétés fonctionnelles similaires, et sont similaires du point de vue de la perception par les consommateurs</t>
        </is>
      </c>
      <c r="AT300" s="2" t="inlineStr">
        <is>
          <t>grúpa táirgí</t>
        </is>
      </c>
      <c r="AU300" s="2" t="inlineStr">
        <is>
          <t>3</t>
        </is>
      </c>
      <c r="AV300" s="2" t="inlineStr">
        <is>
          <t/>
        </is>
      </c>
      <c r="AW300" t="inlineStr">
        <is>
          <t>sraith táirgí a fhónann do chríocha comhchosúla agus atá comhchosúil lena chéile i dtéarmaí úsáide, nó a bhfuil airíonna feidhmiúla comhchosúla acu, agus atá comhchosúil lena chéile i dtéarmaí an dearcaidh atá ag an tomhaltóir orthu</t>
        </is>
      </c>
      <c r="AX300" s="2" t="inlineStr">
        <is>
          <t>skupina proizvoda</t>
        </is>
      </c>
      <c r="AY300" s="2" t="inlineStr">
        <is>
          <t>3</t>
        </is>
      </c>
      <c r="AZ300" s="2" t="inlineStr">
        <is>
          <t/>
        </is>
      </c>
      <c r="BA300" t="inlineStr">
        <is>
          <t>proizvodi koji su slični s obzirom na namjenu i uporabu ili imaju slična funkcionalna svojstva te su slični prema shvaćanju potrošača</t>
        </is>
      </c>
      <c r="BB300" s="2" t="inlineStr">
        <is>
          <t>termékcsoport</t>
        </is>
      </c>
      <c r="BC300" s="2" t="inlineStr">
        <is>
          <t>4</t>
        </is>
      </c>
      <c r="BD300" s="2" t="inlineStr">
        <is>
          <t/>
        </is>
      </c>
      <c r="BE300" t="inlineStr">
        <is>
          <t>hasonló rendeltetésű és felhasználású vagy hasonló funkcionális 
jellemzőkkel rendelkező, hasonló fogyasztói megítélésű termékek 
csoportja</t>
        </is>
      </c>
      <c r="BF300" s="2" t="inlineStr">
        <is>
          <t>gruppo di prodotti</t>
        </is>
      </c>
      <c r="BG300" s="2" t="inlineStr">
        <is>
          <t>3</t>
        </is>
      </c>
      <c r="BH300" s="2" t="inlineStr">
        <is>
          <t/>
        </is>
      </c>
      <c r="BI300" t="inlineStr">
        <is>
          <t>insieme di prodotti destinati a scopi analoghi e che sono simili nell'uso, o presentano analoghe proprietà funzionali, e simili in termini di percezione da parte del consumatore</t>
        </is>
      </c>
      <c r="BJ300" s="2" t="inlineStr">
        <is>
          <t>gaminių grupė|
produktų grupė</t>
        </is>
      </c>
      <c r="BK300" s="2" t="inlineStr">
        <is>
          <t>3|
3</t>
        </is>
      </c>
      <c r="BL300" s="2" t="inlineStr">
        <is>
          <t xml:space="preserve">|
</t>
        </is>
      </c>
      <c r="BM300" t="inlineStr">
        <is>
          <t>grupė, kurią sudaro panašios paskirties ir panašiai naudojami arba panašias funkcines savybes turintys ir vartotojų panašiai suvokiami gaminiai</t>
        </is>
      </c>
      <c r="BN300" s="2" t="inlineStr">
        <is>
          <t>produktu grupa</t>
        </is>
      </c>
      <c r="BO300" s="2" t="inlineStr">
        <is>
          <t>3</t>
        </is>
      </c>
      <c r="BP300" s="2" t="inlineStr">
        <is>
          <t/>
        </is>
      </c>
      <c r="BQ300" t="inlineStr">
        <is>
          <t>produktu kopums, kurus izmanto līdzīgiem mērķiem un kuri ir līdzīgi no lietošanas viedokļa, vai kuriem ir līdzīgas funkcionālas īpašības un kuri ir līdzīgi no patērētāju uztveres viedokļa</t>
        </is>
      </c>
      <c r="BR300" s="2" t="inlineStr">
        <is>
          <t>grupp ta' prodotti</t>
        </is>
      </c>
      <c r="BS300" s="2" t="inlineStr">
        <is>
          <t>3</t>
        </is>
      </c>
      <c r="BT300" s="2" t="inlineStr">
        <is>
          <t/>
        </is>
      </c>
      <c r="BU300" t="inlineStr">
        <is>
          <t>sett ta’ prodotti li jaqdu finijiet simili u li huma simili f'dak li għandu x'jaqsam mal-użu, jew għandhom proprjetajiet funzjonali simili, u huma simili f'termini ta’ perċezzjoni tal-konsumatur;</t>
        </is>
      </c>
      <c r="BV300" s="2" t="inlineStr">
        <is>
          <t>productgroep</t>
        </is>
      </c>
      <c r="BW300" s="2" t="inlineStr">
        <is>
          <t>3</t>
        </is>
      </c>
      <c r="BX300" s="2" t="inlineStr">
        <is>
          <t/>
        </is>
      </c>
      <c r="BY300" t="inlineStr">
        <is>
          <t>"reeks
 producten die soortgelijke doeleinden hebben en vergelijkbaar zijn in termen
 van gebruik, of functionele eigenschappen en die vergelijkbaar zijn in termen
 van perceptie van de consument"</t>
        </is>
      </c>
      <c r="BZ300" s="2" t="inlineStr">
        <is>
          <t>grupa produktów</t>
        </is>
      </c>
      <c r="CA300" s="2" t="inlineStr">
        <is>
          <t>3</t>
        </is>
      </c>
      <c r="CB300" s="2" t="inlineStr">
        <is>
          <t/>
        </is>
      </c>
      <c r="CC300" t="inlineStr">
        <is>
          <t>zbiór produktów, które służą podobnym celom i mają podobne zastosowania lub podobne własności funkcjonalne i są podobnie postrzegane przez konsumentów</t>
        </is>
      </c>
      <c r="CD300" s="2" t="inlineStr">
        <is>
          <t>grupo de produtos</t>
        </is>
      </c>
      <c r="CE300" s="2" t="inlineStr">
        <is>
          <t>3</t>
        </is>
      </c>
      <c r="CF300" s="2" t="inlineStr">
        <is>
          <t/>
        </is>
      </c>
      <c r="CG300" t="inlineStr">
        <is>
          <t>Conjunto de bens ou serviços que tenham finalidades similares e que sejam equivalentes em termos de utilização, ou que tenham propriedades funcionais similares e sejam similares em termos de percepção pelos consumidores.</t>
        </is>
      </c>
      <c r="CH300" s="2" t="inlineStr">
        <is>
          <t>grupă de produse</t>
        </is>
      </c>
      <c r="CI300" s="2" t="inlineStr">
        <is>
          <t>2</t>
        </is>
      </c>
      <c r="CJ300" s="2" t="inlineStr">
        <is>
          <t/>
        </is>
      </c>
      <c r="CK300" t="inlineStr">
        <is>
          <t>ansamblu de produse care se utilizează în scopuri similare și sunt 
similare în ceea ce privește utilizarea sau au proprietăți funcționale 
similare și sunt similare în privința modului în care sunt percepute de 
consumatori</t>
        </is>
      </c>
      <c r="CL300" s="2" t="inlineStr">
        <is>
          <t>skupina výrobkov|
skupina produktov</t>
        </is>
      </c>
      <c r="CM300" s="2" t="inlineStr">
        <is>
          <t>3|
3</t>
        </is>
      </c>
      <c r="CN300" s="2" t="inlineStr">
        <is>
          <t xml:space="preserve">|
</t>
        </is>
      </c>
      <c r="CO300" t="inlineStr">
        <is>
          <t>súbor produktov, ktoré slúžia na podobné účely a sú si podobné z hľadiska ich používania, alebo majú podobné funkčné vlastnosti z hľadiska ich vnímania zo strany spotrebiteľov</t>
        </is>
      </c>
      <c r="CP300" s="2" t="inlineStr">
        <is>
          <t>skupina izdelkov</t>
        </is>
      </c>
      <c r="CQ300" s="2" t="inlineStr">
        <is>
          <t>3</t>
        </is>
      </c>
      <c r="CR300" s="2" t="inlineStr">
        <is>
          <t/>
        </is>
      </c>
      <c r="CS300" t="inlineStr">
        <is>
          <t>proizvodi, ki so si podobni glede namena in uporabe ali imajo podobne lastnosti delovanja in jih potrošniki podobno razumejo</t>
        </is>
      </c>
      <c r="CT300" s="2" t="inlineStr">
        <is>
          <t>produktgrupp</t>
        </is>
      </c>
      <c r="CU300" s="2" t="inlineStr">
        <is>
          <t>3</t>
        </is>
      </c>
      <c r="CV300" s="2" t="inlineStr">
        <is>
          <t/>
        </is>
      </c>
      <c r="CW300" t="inlineStr">
        <is>
          <t>uppsättning produkter som har liknande syften och som är likvärdiga i fråga om användning eller har liknande funktionella egenskaper och är likvärdiga i fråga om hur konsumenterna uppfattar dem</t>
        </is>
      </c>
    </row>
    <row r="301">
      <c r="A301" s="1" t="str">
        <f>HYPERLINK("https://iate.europa.eu/entry/result/786831/all", "786831")</f>
        <v>786831</v>
      </c>
      <c r="B301" t="inlineStr">
        <is>
          <t>INDUSTRY;TRADE</t>
        </is>
      </c>
      <c r="C301" t="inlineStr">
        <is>
          <t>INDUSTRY|industrial structures and policy|industrial production|industrial product;TRADE|consumption|goods and services|service;TRADE|consumption|goods and services</t>
        </is>
      </c>
      <c r="D301" t="inlineStr">
        <is>
          <t>yes</t>
        </is>
      </c>
      <c r="E301" t="inlineStr">
        <is>
          <t/>
        </is>
      </c>
      <c r="F301" s="2" t="inlineStr">
        <is>
          <t>жизнен цикъл</t>
        </is>
      </c>
      <c r="G301" s="2" t="inlineStr">
        <is>
          <t>3</t>
        </is>
      </c>
      <c r="H301" s="2" t="inlineStr">
        <is>
          <t/>
        </is>
      </c>
      <c r="I301" t="inlineStr">
        <is>
          <t>последователни и взаимосвързани етапи на производствена система от добиването или производството на суровините от природни ресурси до окончателното им изхвърляне</t>
        </is>
      </c>
      <c r="J301" s="2" t="inlineStr">
        <is>
          <t>životní cyklus</t>
        </is>
      </c>
      <c r="K301" s="2" t="inlineStr">
        <is>
          <t>4</t>
        </is>
      </c>
      <c r="L301" s="2" t="inlineStr">
        <is>
          <t/>
        </is>
      </c>
      <c r="M301" t="inlineStr">
        <is>
          <t>postupné a provázané fáze produktového systému od pořízení nebo získání surovin z přírodních zdrojů po konečnou likvidaci</t>
        </is>
      </c>
      <c r="N301" s="2" t="inlineStr">
        <is>
          <t>livscyklus</t>
        </is>
      </c>
      <c r="O301" s="2" t="inlineStr">
        <is>
          <t>4</t>
        </is>
      </c>
      <c r="P301" s="2" t="inlineStr">
        <is>
          <t/>
        </is>
      </c>
      <c r="Q301" t="inlineStr">
        <is>
          <t>de konsekutive og indbyrdes forbundne trin i et produktsystem, fra erhvervelse af råvarer eller frembringelse ud fra naturlige ressourcer til den endelige bortskaffelse</t>
        </is>
      </c>
      <c r="R301" s="2" t="inlineStr">
        <is>
          <t>lückenlose Erfassung von der Entstehung bis zur Entsorgung|
Gesamtkette|
Lebensweg|
Lebenszyklus</t>
        </is>
      </c>
      <c r="S301" s="2" t="inlineStr">
        <is>
          <t>2|
2|
2|
2</t>
        </is>
      </c>
      <c r="T301" s="2" t="inlineStr">
        <is>
          <t xml:space="preserve">|
|
|
</t>
        </is>
      </c>
      <c r="U301" t="inlineStr">
        <is>
          <t>aufeinanderfolgende und miteinander verknüpfte Etappen eines Produktsystems, von der Rohstoffbeschaffung oder Rohstoffgewinnung aus natürlichen Ressourcen bis hin zur endgültigen Entsorgung</t>
        </is>
      </c>
      <c r="V301" s="2" t="inlineStr">
        <is>
          <t>κύκλος ζωής</t>
        </is>
      </c>
      <c r="W301" s="2" t="inlineStr">
        <is>
          <t>2</t>
        </is>
      </c>
      <c r="X301" s="2" t="inlineStr">
        <is>
          <t/>
        </is>
      </c>
      <c r="Y301" t="inlineStr">
        <is>
          <t>τα διαδοχικά και αλληλοσυνδεόμενα στάδια ενός ΠΚΕ, από τη χρήση της πρώτης ύλης έως την τελική διάθεσή του</t>
        </is>
      </c>
      <c r="Z301" s="2" t="inlineStr">
        <is>
          <t>life cycle</t>
        </is>
      </c>
      <c r="AA301" s="2" t="inlineStr">
        <is>
          <t>3</t>
        </is>
      </c>
      <c r="AB301" s="2" t="inlineStr">
        <is>
          <t/>
        </is>
      </c>
      <c r="AC301" t="inlineStr">
        <is>
          <t>consecutive and interlinked stages of a product or service system, from the extraction of natural resources to the final disposal</t>
        </is>
      </c>
      <c r="AD301" s="2" t="inlineStr">
        <is>
          <t>ciclo de vida</t>
        </is>
      </c>
      <c r="AE301" s="2" t="inlineStr">
        <is>
          <t>3</t>
        </is>
      </c>
      <c r="AF301" s="2" t="inlineStr">
        <is>
          <t/>
        </is>
      </c>
      <c r="AG301" t="inlineStr">
        <is>
          <t>Fases sucesivas e interrelacionadas de un sistema de producto que van desde la extracción de las materias primas, pasando por la producción de materiales y la fabricación de productos intermedios y piezas hasta los productos, comprendida la utilización de los productos o el funcionamiento de los servicios, hasta su reciclado o eliminación definitiva.</t>
        </is>
      </c>
      <c r="AH301" s="2" t="inlineStr">
        <is>
          <t>olelusring</t>
        </is>
      </c>
      <c r="AI301" s="2" t="inlineStr">
        <is>
          <t>4</t>
        </is>
      </c>
      <c r="AJ301" s="2" t="inlineStr">
        <is>
          <t/>
        </is>
      </c>
      <c r="AK301" t="inlineStr">
        <is>
          <t>toote või teenuse jaoks vajaliku toorme tootmisega algav ning tootejäätmete kõrvaldamise või teenuse lõpetamisega lõppev sündmusahel</t>
        </is>
      </c>
      <c r="AL301" s="2" t="inlineStr">
        <is>
          <t>elinkaari</t>
        </is>
      </c>
      <c r="AM301" s="2" t="inlineStr">
        <is>
          <t>3</t>
        </is>
      </c>
      <c r="AN301" s="2" t="inlineStr">
        <is>
          <t/>
        </is>
      </c>
      <c r="AO301" t="inlineStr">
        <is>
          <t>tuotteeseen tai palvelujärjestelmään liittyvät peräkkäiset tai vuorovaikutteiset vaiheet aina raaka-aineiden hankinnasta tai
luonnonvaroista tuottamisesta loppukäsittelyyn</t>
        </is>
      </c>
      <c r="AP301" s="2" t="inlineStr">
        <is>
          <t>cycle de vie</t>
        </is>
      </c>
      <c r="AQ301" s="2" t="inlineStr">
        <is>
          <t>4</t>
        </is>
      </c>
      <c r="AR301" s="2" t="inlineStr">
        <is>
          <t/>
        </is>
      </c>
      <c r="AS301" t="inlineStr">
        <is>
          <t>Période qui comprend toutes les étapes de la vie d'un produit, depuis sa conception et sa fabrication jusqu'à son déclin, y compris son retrait du marché, son élimination et son rejet dans l'environnement</t>
        </is>
      </c>
      <c r="AT301" s="2" t="inlineStr">
        <is>
          <t>saolré</t>
        </is>
      </c>
      <c r="AU301" s="2" t="inlineStr">
        <is>
          <t>3</t>
        </is>
      </c>
      <c r="AV301" s="2" t="inlineStr">
        <is>
          <t/>
        </is>
      </c>
      <c r="AW301" t="inlineStr">
        <is>
          <t/>
        </is>
      </c>
      <c r="AX301" s="2" t="inlineStr">
        <is>
          <t>životni ciklus</t>
        </is>
      </c>
      <c r="AY301" s="2" t="inlineStr">
        <is>
          <t>3</t>
        </is>
      </c>
      <c r="AZ301" s="2" t="inlineStr">
        <is>
          <t/>
        </is>
      </c>
      <c r="BA301" t="inlineStr">
        <is>
          <t>uzastopne i međusobno povezane faze sustava proizvoda ili usluga, od vađenja prirodnih resursa do konačnog odlaganja</t>
        </is>
      </c>
      <c r="BB301" s="2" t="inlineStr">
        <is>
          <t>életciklus</t>
        </is>
      </c>
      <c r="BC301" s="2" t="inlineStr">
        <is>
          <t>4</t>
        </is>
      </c>
      <c r="BD301" s="2" t="inlineStr">
        <is>
          <t/>
        </is>
      </c>
      <c r="BE301" t="inlineStr">
        <is>
          <t>Egy termék, folyamat vagy szolgáltatás teljes életútja a nyersanyag bányászatától és előkészítésétől a termék gyártásán keresztül a termék használatáig és a használat után keletkező hulladék hasznosításáig vagy kezeléséig tart.</t>
        </is>
      </c>
      <c r="BF301" s="2" t="inlineStr">
        <is>
          <t>ciclo di vita|
dalla culla alla tomba</t>
        </is>
      </c>
      <c r="BG301" s="2" t="inlineStr">
        <is>
          <t>3|
3</t>
        </is>
      </c>
      <c r="BH301" s="2" t="inlineStr">
        <is>
          <t xml:space="preserve">|
</t>
        </is>
      </c>
      <c r="BI301" t="inlineStr">
        <is>
          <t>intervallo di tempo che va dall’inizio della progettazione dell’entità e termina con il suo smaltimento</t>
        </is>
      </c>
      <c r="BJ301" s="2" t="inlineStr">
        <is>
          <t>būvio ciklas|
ciklas nuo gavybos iki gyvavimo pabaigos|
gavyba–ciklo pabaiga|
gyvavimo ciklas|
visas ciklas</t>
        </is>
      </c>
      <c r="BK301" s="2" t="inlineStr">
        <is>
          <t>2|
3|
3|
3|
3</t>
        </is>
      </c>
      <c r="BL301" s="2" t="inlineStr">
        <is>
          <t xml:space="preserve">|
|
|
preferred|
</t>
        </is>
      </c>
      <c r="BM301" t="inlineStr">
        <is>
          <t>laikotarpis nuo prekės atsiradimo rinkoje iki jos išnykimo</t>
        </is>
      </c>
      <c r="BN301" s="2" t="inlineStr">
        <is>
          <t>aprites cikls|
dzīves cikls</t>
        </is>
      </c>
      <c r="BO301" s="2" t="inlineStr">
        <is>
          <t>3|
3</t>
        </is>
      </c>
      <c r="BP301" s="2" t="inlineStr">
        <is>
          <t xml:space="preserve">|
</t>
        </is>
      </c>
      <c r="BQ301" t="inlineStr">
        <is>
          <t>secīgi un saistīti preces pastāvēšanas posmi, sākot ar preces izgudrošanu, ražošanu un izmantošanu un beidzot ar tās nolietošanos un ar to saistīto atkritumu apsaimniekošanu un/vai otrreizēju pārstrādi</t>
        </is>
      </c>
      <c r="BR301" s="2" t="inlineStr">
        <is>
          <t>ċiklu tal-ħajja</t>
        </is>
      </c>
      <c r="BS301" s="2" t="inlineStr">
        <is>
          <t>3</t>
        </is>
      </c>
      <c r="BT301" s="2" t="inlineStr">
        <is>
          <t/>
        </is>
      </c>
      <c r="BU301" t="inlineStr">
        <is>
          <t>il-fażijiet konsekuttiviu interkonnessi ta' EUP mill-użu tal-materja prima sar-rimi finali</t>
        </is>
      </c>
      <c r="BV301" s="2" t="inlineStr">
        <is>
          <t>levenscyclus</t>
        </is>
      </c>
      <c r="BW301" s="2" t="inlineStr">
        <is>
          <t>3</t>
        </is>
      </c>
      <c r="BX301" s="2" t="inlineStr">
        <is>
          <t/>
        </is>
      </c>
      <c r="BY301" t="inlineStr">
        <is>
          <t>opeenvolgende en onderling verbonden fasen van een productsysteem, van de verwerving van grondstoffen of de opwekking uit natuurlijke hulpbronnen tot de definitieve verwijdering</t>
        </is>
      </c>
      <c r="BZ301" s="2" t="inlineStr">
        <is>
          <t>cykl życia</t>
        </is>
      </c>
      <c r="CA301" s="2" t="inlineStr">
        <is>
          <t>3</t>
        </is>
      </c>
      <c r="CB301" s="2" t="inlineStr">
        <is>
          <t/>
        </is>
      </c>
      <c r="CC301" t="inlineStr">
        <is>
          <t/>
        </is>
      </c>
      <c r="CD301" s="2" t="inlineStr">
        <is>
          <t>ciclo de vida</t>
        </is>
      </c>
      <c r="CE301" s="2" t="inlineStr">
        <is>
          <t>3</t>
        </is>
      </c>
      <c r="CF301" s="2" t="inlineStr">
        <is>
          <t/>
        </is>
      </c>
      <c r="CG301" t="inlineStr">
        <is>
          <t>Por analogia com o conceito biológico de ciclo de vida aplicado aos seres vivos [ &lt;a href="/entry/result/819160/all" id="ENTRY_TO_ENTRY_CONVERTER" target="_blank"&gt;IATE:819160&lt;/a&gt; ], período que compreende todas as fases da existência de um produto ou sistema de produtos (bens e serviços), desde a sua concepção e fabrico, passando pela sua distribuição e utilização, até à sua eliminação final, segundo um modelo frequentemente descrito pelos seguintes estágios: introdução, crescimento, maturidade e declínio.</t>
        </is>
      </c>
      <c r="CH301" s="2" t="inlineStr">
        <is>
          <t>ciclu de viață</t>
        </is>
      </c>
      <c r="CI301" s="2" t="inlineStr">
        <is>
          <t>3</t>
        </is>
      </c>
      <c r="CJ301" s="2" t="inlineStr">
        <is>
          <t/>
        </is>
      </c>
      <c r="CK301" t="inlineStr">
        <is>
          <t>Stadii consecutive sau interdependente ale unui sistem sau produs, pornind de la achiziționarea materiei prime sau generarea de resurse naturale la eliminarea finală.</t>
        </is>
      </c>
      <c r="CL301" s="2" t="inlineStr">
        <is>
          <t>životný cyklus</t>
        </is>
      </c>
      <c r="CM301" s="2" t="inlineStr">
        <is>
          <t>3</t>
        </is>
      </c>
      <c r="CN301" s="2" t="inlineStr">
        <is>
          <t/>
        </is>
      </c>
      <c r="CO301" t="inlineStr">
        <is>
          <t>navzájom prepojené štádiá systému výrobku od získavania surovín alebo obnovy prírodných zdrojov cez výrobu a distribúciu výrobku až po jeho spotrebu a konečné zneškodnenie</t>
        </is>
      </c>
      <c r="CP301" s="2" t="inlineStr">
        <is>
          <t>življenjski cikel</t>
        </is>
      </c>
      <c r="CQ301" s="2" t="inlineStr">
        <is>
          <t>3</t>
        </is>
      </c>
      <c r="CR301" s="2" t="inlineStr">
        <is>
          <t/>
        </is>
      </c>
      <c r="CS301" t="inlineStr">
        <is>
          <t>pomeni proizvodnjo, prevoz, shranjevanje, pripravo preparatov ali drugo predelavo, uporabo in odstranjevanje ali reciklažo.</t>
        </is>
      </c>
      <c r="CT301" s="2" t="inlineStr">
        <is>
          <t>livscykel</t>
        </is>
      </c>
      <c r="CU301" s="2" t="inlineStr">
        <is>
          <t>3</t>
        </is>
      </c>
      <c r="CV301" s="2" t="inlineStr">
        <is>
          <t/>
        </is>
      </c>
      <c r="CW301" t="inlineStr">
        <is>
          <t>"En livscykel är ett produktsystems alla stadier från och med råmaterialuttag eller genererande av naturresurser till och med slutligt omhändertagande och kvittblivning. (Def. ISO 14062.)"</t>
        </is>
      </c>
    </row>
    <row r="302">
      <c r="A302" s="1" t="str">
        <f>HYPERLINK("https://iate.europa.eu/entry/result/3576879/all", "3576879")</f>
        <v>3576879</v>
      </c>
      <c r="B302" t="inlineStr">
        <is>
          <t>TRANSPORT</t>
        </is>
      </c>
      <c r="C302" t="inlineStr">
        <is>
          <t>TRANSPORT|transport policy</t>
        </is>
      </c>
      <c r="D302" t="inlineStr">
        <is>
          <t>yes</t>
        </is>
      </c>
      <c r="E302" t="inlineStr">
        <is>
          <t/>
        </is>
      </c>
      <c r="F302" s="2" t="inlineStr">
        <is>
          <t>интелигентна мобилност</t>
        </is>
      </c>
      <c r="G302" s="2" t="inlineStr">
        <is>
          <t>3</t>
        </is>
      </c>
      <c r="H302" s="2" t="inlineStr">
        <is>
          <t/>
        </is>
      </c>
      <c r="I302" t="inlineStr">
        <is>
          <t>подход в планирането на транспорта, при който се дава приоритет на намаляването на замърсяването на околната среда и на облекчаването на трафика</t>
        </is>
      </c>
      <c r="J302" s="2" t="inlineStr">
        <is>
          <t>inteligentní mobilita|
chytrá mobilita</t>
        </is>
      </c>
      <c r="K302" s="2" t="inlineStr">
        <is>
          <t>3|
3</t>
        </is>
      </c>
      <c r="L302" s="2" t="inlineStr">
        <is>
          <t xml:space="preserve">|
</t>
        </is>
      </c>
      <c r="M302" t="inlineStr">
        <is>
          <t/>
        </is>
      </c>
      <c r="N302" s="2" t="inlineStr">
        <is>
          <t>intelligent mobilitet</t>
        </is>
      </c>
      <c r="O302" s="2" t="inlineStr">
        <is>
          <t>3</t>
        </is>
      </c>
      <c r="P302" s="2" t="inlineStr">
        <is>
          <t/>
        </is>
      </c>
      <c r="Q302" t="inlineStr">
        <is>
          <t/>
        </is>
      </c>
      <c r="R302" s="2" t="inlineStr">
        <is>
          <t>intelligente Mobilität</t>
        </is>
      </c>
      <c r="S302" s="2" t="inlineStr">
        <is>
          <t>3</t>
        </is>
      </c>
      <c r="T302" s="2" t="inlineStr">
        <is>
          <t/>
        </is>
      </c>
      <c r="U302" t="inlineStr">
        <is>
          <t/>
        </is>
      </c>
      <c r="V302" s="2" t="inlineStr">
        <is>
          <t>έξυπνη κινητικότητα</t>
        </is>
      </c>
      <c r="W302" s="2" t="inlineStr">
        <is>
          <t>3</t>
        </is>
      </c>
      <c r="X302" s="2" t="inlineStr">
        <is>
          <t/>
        </is>
      </c>
      <c r="Y302" t="inlineStr">
        <is>
          <t/>
        </is>
      </c>
      <c r="Z302" s="2" t="inlineStr">
        <is>
          <t>sustainable and smart mobility|
smart mobility</t>
        </is>
      </c>
      <c r="AA302" s="2" t="inlineStr">
        <is>
          <t>1|
3</t>
        </is>
      </c>
      <c r="AB302" s="2" t="inlineStr">
        <is>
          <t xml:space="preserve">|
</t>
        </is>
      </c>
      <c r="AC302" t="inlineStr">
        <is>
          <t>approach to &lt;i&gt;transport planning&lt;/i&gt; &lt;a href="/entry/result/1559673/all" id="ENTRY_TO_ENTRY_CONVERTER" target="_blank"&gt;IATE:1559673&lt;/a&gt; that prioritises reducing pollution and congestion</t>
        </is>
      </c>
      <c r="AD302" s="2" t="inlineStr">
        <is>
          <t>movilidad inteligente</t>
        </is>
      </c>
      <c r="AE302" s="2" t="inlineStr">
        <is>
          <t>3</t>
        </is>
      </c>
      <c r="AF302" s="2" t="inlineStr">
        <is>
          <t/>
        </is>
      </c>
      <c r="AG302" t="inlineStr">
        <is>
          <t>Método que busca ofrecer una red de transporte lo más eficiente, limpia e igualitaria posible para las personas, las mercancías y los datos.</t>
        </is>
      </c>
      <c r="AH302" s="2" t="inlineStr">
        <is>
          <t>arukas liikuvus</t>
        </is>
      </c>
      <c r="AI302" s="2" t="inlineStr">
        <is>
          <t>3</t>
        </is>
      </c>
      <c r="AJ302" s="2" t="inlineStr">
        <is>
          <t/>
        </is>
      </c>
      <c r="AK302" t="inlineStr">
        <is>
          <t/>
        </is>
      </c>
      <c r="AL302" s="2" t="inlineStr">
        <is>
          <t>älykäs liikkuminen|
älykäs liikkuvuus</t>
        </is>
      </c>
      <c r="AM302" s="2" t="inlineStr">
        <is>
          <t>3|
3</t>
        </is>
      </c>
      <c r="AN302" s="2" t="inlineStr">
        <is>
          <t xml:space="preserve">|
</t>
        </is>
      </c>
      <c r="AO302" t="inlineStr">
        <is>
          <t/>
        </is>
      </c>
      <c r="AP302" s="2" t="inlineStr">
        <is>
          <t>mobilité intelligente</t>
        </is>
      </c>
      <c r="AQ302" s="2" t="inlineStr">
        <is>
          <t>3</t>
        </is>
      </c>
      <c r="AR302" s="2" t="inlineStr">
        <is>
          <t/>
        </is>
      </c>
      <c r="AS302" t="inlineStr">
        <is>
          <t>usage des technologies de l'information et du numérique dans le domaine des transports</t>
        </is>
      </c>
      <c r="AT302" s="2" t="inlineStr">
        <is>
          <t>soghluaisteacht chliste</t>
        </is>
      </c>
      <c r="AU302" s="2" t="inlineStr">
        <is>
          <t>3</t>
        </is>
      </c>
      <c r="AV302" s="2" t="inlineStr">
        <is>
          <t/>
        </is>
      </c>
      <c r="AW302" t="inlineStr">
        <is>
          <t/>
        </is>
      </c>
      <c r="AX302" s="2" t="inlineStr">
        <is>
          <t>pametna mobilnost</t>
        </is>
      </c>
      <c r="AY302" s="2" t="inlineStr">
        <is>
          <t>3</t>
        </is>
      </c>
      <c r="AZ302" s="2" t="inlineStr">
        <is>
          <t/>
        </is>
      </c>
      <c r="BA302" t="inlineStr">
        <is>
          <t/>
        </is>
      </c>
      <c r="BB302" s="2" t="inlineStr">
        <is>
          <t>intelligens mobilitás</t>
        </is>
      </c>
      <c r="BC302" s="2" t="inlineStr">
        <is>
          <t>4</t>
        </is>
      </c>
      <c r="BD302" s="2" t="inlineStr">
        <is>
          <t/>
        </is>
      </c>
      <c r="BE302" t="inlineStr">
        <is>
          <t>olyan közlekedéstervezési megközelítés, amely a környezettel összeegyeztethető, azaz a szennyezést és a közlekedési dugókat visszaszorító közlekedésmódokat segíti elő</t>
        </is>
      </c>
      <c r="BF302" s="2" t="inlineStr">
        <is>
          <t>mobilità intelligente</t>
        </is>
      </c>
      <c r="BG302" s="2" t="inlineStr">
        <is>
          <t>3</t>
        </is>
      </c>
      <c r="BH302" s="2" t="inlineStr">
        <is>
          <t/>
        </is>
      </c>
      <c r="BI302" t="inlineStr">
        <is>
          <t>sfruttamento delle nuove tecnologie volto a ottimizzare l’utilizzo e l’efficienza delle infrastrutture e delle reti di trasporto, a migliorare la multimodalità e la connettività, a ottimizzare la gestione del traffico e a creare soluzioni e servizi innovativi per i trasporti, con la conseguente riduzione della congestione e gli impatti ambientali negativi e l'offerta di una mobilità e servizi logistici migliori per cittadini e imprese</t>
        </is>
      </c>
      <c r="BJ302" s="2" t="inlineStr">
        <is>
          <t>išmanusis judumas</t>
        </is>
      </c>
      <c r="BK302" s="2" t="inlineStr">
        <is>
          <t>3</t>
        </is>
      </c>
      <c r="BL302" s="2" t="inlineStr">
        <is>
          <t/>
        </is>
      </c>
      <c r="BM302" t="inlineStr">
        <is>
          <t/>
        </is>
      </c>
      <c r="BN302" s="2" t="inlineStr">
        <is>
          <t>viedā mobilitāte</t>
        </is>
      </c>
      <c r="BO302" s="2" t="inlineStr">
        <is>
          <t>2</t>
        </is>
      </c>
      <c r="BP302" s="2" t="inlineStr">
        <is>
          <t/>
        </is>
      </c>
      <c r="BQ302" t="inlineStr">
        <is>
          <t/>
        </is>
      </c>
      <c r="BR302" s="2" t="inlineStr">
        <is>
          <t>mobbiltà intelliġenti</t>
        </is>
      </c>
      <c r="BS302" s="2" t="inlineStr">
        <is>
          <t>3</t>
        </is>
      </c>
      <c r="BT302" s="2" t="inlineStr">
        <is>
          <t/>
        </is>
      </c>
      <c r="BU302" t="inlineStr">
        <is>
          <t>approċċ fir-rigward tal-ippjanar tat-trasport li jagħti prijorità lit-tnaqqis fit-tniġġis u fil-konġestjoni</t>
        </is>
      </c>
      <c r="BV302" s="2" t="inlineStr">
        <is>
          <t>slimme mobiliteit</t>
        </is>
      </c>
      <c r="BW302" s="2" t="inlineStr">
        <is>
          <t>3</t>
        </is>
      </c>
      <c r="BX302" s="2" t="inlineStr">
        <is>
          <t/>
        </is>
      </c>
      <c r="BY302" t="inlineStr">
        <is>
          <t>vorm van mobiliteit die door gebruik te maken van digitale technologieën, geavanceerde satellietnavigatie en kunstmatige intelligentie, ervoor zorgt dat het vervoer van deur tot deur en alle onderdelen ervan doelmatig, veilig en bestendig worden</t>
        </is>
      </c>
      <c r="BZ302" s="2" t="inlineStr">
        <is>
          <t>inteligentna mobilność</t>
        </is>
      </c>
      <c r="CA302" s="2" t="inlineStr">
        <is>
          <t>3</t>
        </is>
      </c>
      <c r="CB302" s="2" t="inlineStr">
        <is>
          <t/>
        </is>
      </c>
      <c r="CC302" t="inlineStr">
        <is>
          <t/>
        </is>
      </c>
      <c r="CD302" s="2" t="inlineStr">
        <is>
          <t>mobilidade inteligente</t>
        </is>
      </c>
      <c r="CE302" s="2" t="inlineStr">
        <is>
          <t>3</t>
        </is>
      </c>
      <c r="CF302" s="2" t="inlineStr">
        <is>
          <t/>
        </is>
      </c>
      <c r="CG302" t="inlineStr">
        <is>
          <t/>
        </is>
      </c>
      <c r="CH302" s="2" t="inlineStr">
        <is>
          <t>mobilitate inteligentă</t>
        </is>
      </c>
      <c r="CI302" s="2" t="inlineStr">
        <is>
          <t>3</t>
        </is>
      </c>
      <c r="CJ302" s="2" t="inlineStr">
        <is>
          <t/>
        </is>
      </c>
      <c r="CK302" t="inlineStr">
        <is>
          <t/>
        </is>
      </c>
      <c r="CL302" s="2" t="inlineStr">
        <is>
          <t>inteligentná mobilita</t>
        </is>
      </c>
      <c r="CM302" s="2" t="inlineStr">
        <is>
          <t>3</t>
        </is>
      </c>
      <c r="CN302" s="2" t="inlineStr">
        <is>
          <t/>
        </is>
      </c>
      <c r="CO302" t="inlineStr">
        <is>
          <t>prístup k plánovaniu dopravy, pri ktorom sa uprednostňuje zníženie znečistenia a preťaženia</t>
        </is>
      </c>
      <c r="CP302" s="2" t="inlineStr">
        <is>
          <t>pametna mobilnost</t>
        </is>
      </c>
      <c r="CQ302" s="2" t="inlineStr">
        <is>
          <t>3</t>
        </is>
      </c>
      <c r="CR302" s="2" t="inlineStr">
        <is>
          <t/>
        </is>
      </c>
      <c r="CS302" t="inlineStr">
        <is>
          <t/>
        </is>
      </c>
      <c r="CT302" s="2" t="inlineStr">
        <is>
          <t>smart mobilitet</t>
        </is>
      </c>
      <c r="CU302" s="2" t="inlineStr">
        <is>
          <t>3</t>
        </is>
      </c>
      <c r="CV302" s="2" t="inlineStr">
        <is>
          <t/>
        </is>
      </c>
      <c r="CW302" t="inlineStr">
        <is>
          <t/>
        </is>
      </c>
    </row>
    <row r="303">
      <c r="A303" s="1" t="str">
        <f>HYPERLINK("https://iate.europa.eu/entry/result/1727067/all", "1727067")</f>
        <v>1727067</v>
      </c>
      <c r="B303" t="inlineStr">
        <is>
          <t>ENVIRONMENT;ENERGY</t>
        </is>
      </c>
      <c r="C303" t="inlineStr">
        <is>
          <t>ENVIRONMENT;ENERGY</t>
        </is>
      </c>
      <c r="D303" t="inlineStr">
        <is>
          <t>no</t>
        </is>
      </c>
      <c r="E303" t="inlineStr">
        <is>
          <t/>
        </is>
      </c>
      <c r="F303" t="inlineStr">
        <is>
          <t/>
        </is>
      </c>
      <c r="G303" t="inlineStr">
        <is>
          <t/>
        </is>
      </c>
      <c r="H303" t="inlineStr">
        <is>
          <t/>
        </is>
      </c>
      <c r="I303" t="inlineStr">
        <is>
          <t/>
        </is>
      </c>
      <c r="J303" t="inlineStr">
        <is>
          <t/>
        </is>
      </c>
      <c r="K303" t="inlineStr">
        <is>
          <t/>
        </is>
      </c>
      <c r="L303" t="inlineStr">
        <is>
          <t/>
        </is>
      </c>
      <c r="M303" t="inlineStr">
        <is>
          <t/>
        </is>
      </c>
      <c r="N303" t="inlineStr">
        <is>
          <t/>
        </is>
      </c>
      <c r="O303" t="inlineStr">
        <is>
          <t/>
        </is>
      </c>
      <c r="P303" t="inlineStr">
        <is>
          <t/>
        </is>
      </c>
      <c r="Q303" t="inlineStr">
        <is>
          <t/>
        </is>
      </c>
      <c r="R303" s="2" t="inlineStr">
        <is>
          <t>Tonne Rohöleinheiten</t>
        </is>
      </c>
      <c r="S303" s="2" t="inlineStr">
        <is>
          <t>3</t>
        </is>
      </c>
      <c r="T303" s="2" t="inlineStr">
        <is>
          <t/>
        </is>
      </c>
      <c r="U303" t="inlineStr">
        <is>
          <t>standardisierte Einheit, die einer Tonne Rohöl mit einem unteren Heizwert von 41,868 Gigajoule entspricht</t>
        </is>
      </c>
      <c r="V303" t="inlineStr">
        <is>
          <t/>
        </is>
      </c>
      <c r="W303" t="inlineStr">
        <is>
          <t/>
        </is>
      </c>
      <c r="X303" t="inlineStr">
        <is>
          <t/>
        </is>
      </c>
      <c r="Y303" t="inlineStr">
        <is>
          <t/>
        </is>
      </c>
      <c r="Z303" s="2" t="inlineStr">
        <is>
          <t>tonnes of oil equivalent|
tons of oil equivalent</t>
        </is>
      </c>
      <c r="AA303" s="2" t="inlineStr">
        <is>
          <t>3|
2</t>
        </is>
      </c>
      <c r="AB303" s="2" t="inlineStr">
        <is>
          <t xml:space="preserve">|
</t>
        </is>
      </c>
      <c r="AC303" t="inlineStr">
        <is>
          <t/>
        </is>
      </c>
      <c r="AD303" t="inlineStr">
        <is>
          <t/>
        </is>
      </c>
      <c r="AE303" t="inlineStr">
        <is>
          <t/>
        </is>
      </c>
      <c r="AF303" t="inlineStr">
        <is>
          <t/>
        </is>
      </c>
      <c r="AG303" t="inlineStr">
        <is>
          <t/>
        </is>
      </c>
      <c r="AH303" t="inlineStr">
        <is>
          <t/>
        </is>
      </c>
      <c r="AI303" t="inlineStr">
        <is>
          <t/>
        </is>
      </c>
      <c r="AJ303" t="inlineStr">
        <is>
          <t/>
        </is>
      </c>
      <c r="AK303" t="inlineStr">
        <is>
          <t/>
        </is>
      </c>
      <c r="AL303" t="inlineStr">
        <is>
          <t/>
        </is>
      </c>
      <c r="AM303" t="inlineStr">
        <is>
          <t/>
        </is>
      </c>
      <c r="AN303" t="inlineStr">
        <is>
          <t/>
        </is>
      </c>
      <c r="AO303" t="inlineStr">
        <is>
          <t/>
        </is>
      </c>
      <c r="AP303" s="2" t="inlineStr">
        <is>
          <t>tonne d'équivalent pétrole|
tep</t>
        </is>
      </c>
      <c r="AQ303" s="2" t="inlineStr">
        <is>
          <t>3|
3</t>
        </is>
      </c>
      <c r="AR303" s="2" t="inlineStr">
        <is>
          <t xml:space="preserve">|
</t>
        </is>
      </c>
      <c r="AS303" t="inlineStr">
        <is>
          <t/>
        </is>
      </c>
      <c r="AT303" t="inlineStr">
        <is>
          <t/>
        </is>
      </c>
      <c r="AU303" t="inlineStr">
        <is>
          <t/>
        </is>
      </c>
      <c r="AV303" t="inlineStr">
        <is>
          <t/>
        </is>
      </c>
      <c r="AW303" t="inlineStr">
        <is>
          <t/>
        </is>
      </c>
      <c r="AX303" t="inlineStr">
        <is>
          <t/>
        </is>
      </c>
      <c r="AY303" t="inlineStr">
        <is>
          <t/>
        </is>
      </c>
      <c r="AZ303" t="inlineStr">
        <is>
          <t/>
        </is>
      </c>
      <c r="BA303" t="inlineStr">
        <is>
          <t/>
        </is>
      </c>
      <c r="BB303" t="inlineStr">
        <is>
          <t/>
        </is>
      </c>
      <c r="BC303" t="inlineStr">
        <is>
          <t/>
        </is>
      </c>
      <c r="BD303" t="inlineStr">
        <is>
          <t/>
        </is>
      </c>
      <c r="BE303" t="inlineStr">
        <is>
          <t/>
        </is>
      </c>
      <c r="BF303" t="inlineStr">
        <is>
          <t/>
        </is>
      </c>
      <c r="BG303" t="inlineStr">
        <is>
          <t/>
        </is>
      </c>
      <c r="BH303" t="inlineStr">
        <is>
          <t/>
        </is>
      </c>
      <c r="BI303" t="inlineStr">
        <is>
          <t/>
        </is>
      </c>
      <c r="BJ303" t="inlineStr">
        <is>
          <t/>
        </is>
      </c>
      <c r="BK303" t="inlineStr">
        <is>
          <t/>
        </is>
      </c>
      <c r="BL303" t="inlineStr">
        <is>
          <t/>
        </is>
      </c>
      <c r="BM303" t="inlineStr">
        <is>
          <t/>
        </is>
      </c>
      <c r="BN303" t="inlineStr">
        <is>
          <t/>
        </is>
      </c>
      <c r="BO303" t="inlineStr">
        <is>
          <t/>
        </is>
      </c>
      <c r="BP303" t="inlineStr">
        <is>
          <t/>
        </is>
      </c>
      <c r="BQ303" t="inlineStr">
        <is>
          <t/>
        </is>
      </c>
      <c r="BR303" t="inlineStr">
        <is>
          <t/>
        </is>
      </c>
      <c r="BS303" t="inlineStr">
        <is>
          <t/>
        </is>
      </c>
      <c r="BT303" t="inlineStr">
        <is>
          <t/>
        </is>
      </c>
      <c r="BU303" t="inlineStr">
        <is>
          <t/>
        </is>
      </c>
      <c r="BV303" s="2" t="inlineStr">
        <is>
          <t>ton olie-equivalent (toe)|
ton petroleumequivalent</t>
        </is>
      </c>
      <c r="BW303" s="2" t="inlineStr">
        <is>
          <t>2|
2</t>
        </is>
      </c>
      <c r="BX303" s="2" t="inlineStr">
        <is>
          <t xml:space="preserve">|
</t>
        </is>
      </c>
      <c r="BY303" t="inlineStr">
        <is>
          <t>1010cal = 1,43 t.s.k.e. (t.s.k.e.= ton steenkoolequivalent). Toe, een rekeneenheid bedoeld om alle energieverbruik vergelijkbaar te maken.</t>
        </is>
      </c>
      <c r="BZ303" t="inlineStr">
        <is>
          <t/>
        </is>
      </c>
      <c r="CA303" t="inlineStr">
        <is>
          <t/>
        </is>
      </c>
      <c r="CB303" t="inlineStr">
        <is>
          <t/>
        </is>
      </c>
      <c r="CC303" t="inlineStr">
        <is>
          <t/>
        </is>
      </c>
      <c r="CD303" t="inlineStr">
        <is>
          <t/>
        </is>
      </c>
      <c r="CE303" t="inlineStr">
        <is>
          <t/>
        </is>
      </c>
      <c r="CF303" t="inlineStr">
        <is>
          <t/>
        </is>
      </c>
      <c r="CG303" t="inlineStr">
        <is>
          <t/>
        </is>
      </c>
      <c r="CH303" t="inlineStr">
        <is>
          <t/>
        </is>
      </c>
      <c r="CI303" t="inlineStr">
        <is>
          <t/>
        </is>
      </c>
      <c r="CJ303" t="inlineStr">
        <is>
          <t/>
        </is>
      </c>
      <c r="CK303" t="inlineStr">
        <is>
          <t/>
        </is>
      </c>
      <c r="CL303" t="inlineStr">
        <is>
          <t/>
        </is>
      </c>
      <c r="CM303" t="inlineStr">
        <is>
          <t/>
        </is>
      </c>
      <c r="CN303" t="inlineStr">
        <is>
          <t/>
        </is>
      </c>
      <c r="CO303" t="inlineStr">
        <is>
          <t/>
        </is>
      </c>
      <c r="CP303" t="inlineStr">
        <is>
          <t/>
        </is>
      </c>
      <c r="CQ303" t="inlineStr">
        <is>
          <t/>
        </is>
      </c>
      <c r="CR303" t="inlineStr">
        <is>
          <t/>
        </is>
      </c>
      <c r="CS303" t="inlineStr">
        <is>
          <t/>
        </is>
      </c>
      <c r="CT303" t="inlineStr">
        <is>
          <t/>
        </is>
      </c>
      <c r="CU303" t="inlineStr">
        <is>
          <t/>
        </is>
      </c>
      <c r="CV303" t="inlineStr">
        <is>
          <t/>
        </is>
      </c>
      <c r="CW303" t="inlineStr">
        <is>
          <t/>
        </is>
      </c>
    </row>
    <row r="304">
      <c r="A304" s="1" t="str">
        <f>HYPERLINK("https://iate.europa.eu/entry/result/1724986/all", "1724986")</f>
        <v>1724986</v>
      </c>
      <c r="B304" t="inlineStr">
        <is>
          <t>ENERGY</t>
        </is>
      </c>
      <c r="C304" t="inlineStr">
        <is>
          <t>ENERGY</t>
        </is>
      </c>
      <c r="D304" t="inlineStr">
        <is>
          <t>no</t>
        </is>
      </c>
      <c r="E304" t="inlineStr">
        <is>
          <t/>
        </is>
      </c>
      <c r="F304" t="inlineStr">
        <is>
          <t/>
        </is>
      </c>
      <c r="G304" t="inlineStr">
        <is>
          <t/>
        </is>
      </c>
      <c r="H304" t="inlineStr">
        <is>
          <t/>
        </is>
      </c>
      <c r="I304" t="inlineStr">
        <is>
          <t/>
        </is>
      </c>
      <c r="J304" t="inlineStr">
        <is>
          <t/>
        </is>
      </c>
      <c r="K304" t="inlineStr">
        <is>
          <t/>
        </is>
      </c>
      <c r="L304" t="inlineStr">
        <is>
          <t/>
        </is>
      </c>
      <c r="M304" t="inlineStr">
        <is>
          <t/>
        </is>
      </c>
      <c r="N304" t="inlineStr">
        <is>
          <t/>
        </is>
      </c>
      <c r="O304" t="inlineStr">
        <is>
          <t/>
        </is>
      </c>
      <c r="P304" t="inlineStr">
        <is>
          <t/>
        </is>
      </c>
      <c r="Q304" t="inlineStr">
        <is>
          <t/>
        </is>
      </c>
      <c r="R304" s="2" t="inlineStr">
        <is>
          <t>Druckminderstation</t>
        </is>
      </c>
      <c r="S304" s="2" t="inlineStr">
        <is>
          <t>2</t>
        </is>
      </c>
      <c r="T304" s="2" t="inlineStr">
        <is>
          <t/>
        </is>
      </c>
      <c r="U304" t="inlineStr">
        <is>
          <t/>
        </is>
      </c>
      <c r="V304" t="inlineStr">
        <is>
          <t/>
        </is>
      </c>
      <c r="W304" t="inlineStr">
        <is>
          <t/>
        </is>
      </c>
      <c r="X304" t="inlineStr">
        <is>
          <t/>
        </is>
      </c>
      <c r="Y304" t="inlineStr">
        <is>
          <t/>
        </is>
      </c>
      <c r="Z304" s="2" t="inlineStr">
        <is>
          <t>pressure-reducing station</t>
        </is>
      </c>
      <c r="AA304" s="2" t="inlineStr">
        <is>
          <t>2</t>
        </is>
      </c>
      <c r="AB304" s="2" t="inlineStr">
        <is>
          <t/>
        </is>
      </c>
      <c r="AC304" t="inlineStr">
        <is>
          <t/>
        </is>
      </c>
      <c r="AD304" t="inlineStr">
        <is>
          <t/>
        </is>
      </c>
      <c r="AE304" t="inlineStr">
        <is>
          <t/>
        </is>
      </c>
      <c r="AF304" t="inlineStr">
        <is>
          <t/>
        </is>
      </c>
      <c r="AG304" t="inlineStr">
        <is>
          <t/>
        </is>
      </c>
      <c r="AH304" t="inlineStr">
        <is>
          <t/>
        </is>
      </c>
      <c r="AI304" t="inlineStr">
        <is>
          <t/>
        </is>
      </c>
      <c r="AJ304" t="inlineStr">
        <is>
          <t/>
        </is>
      </c>
      <c r="AK304" t="inlineStr">
        <is>
          <t/>
        </is>
      </c>
      <c r="AL304" t="inlineStr">
        <is>
          <t/>
        </is>
      </c>
      <c r="AM304" t="inlineStr">
        <is>
          <t/>
        </is>
      </c>
      <c r="AN304" t="inlineStr">
        <is>
          <t/>
        </is>
      </c>
      <c r="AO304" t="inlineStr">
        <is>
          <t/>
        </is>
      </c>
      <c r="AP304" s="2" t="inlineStr">
        <is>
          <t>poste de détente de gaz|
station de détente|
station réductrice de détente de gaz</t>
        </is>
      </c>
      <c r="AQ304" s="2" t="inlineStr">
        <is>
          <t>2|
2|
2</t>
        </is>
      </c>
      <c r="AR304" s="2" t="inlineStr">
        <is>
          <t xml:space="preserve">|
|
</t>
        </is>
      </c>
      <c r="AS304" t="inlineStr">
        <is>
          <t/>
        </is>
      </c>
      <c r="AT304" t="inlineStr">
        <is>
          <t/>
        </is>
      </c>
      <c r="AU304" t="inlineStr">
        <is>
          <t/>
        </is>
      </c>
      <c r="AV304" t="inlineStr">
        <is>
          <t/>
        </is>
      </c>
      <c r="AW304" t="inlineStr">
        <is>
          <t/>
        </is>
      </c>
      <c r="AX304" t="inlineStr">
        <is>
          <t/>
        </is>
      </c>
      <c r="AY304" t="inlineStr">
        <is>
          <t/>
        </is>
      </c>
      <c r="AZ304" t="inlineStr">
        <is>
          <t/>
        </is>
      </c>
      <c r="BA304" t="inlineStr">
        <is>
          <t/>
        </is>
      </c>
      <c r="BB304" t="inlineStr">
        <is>
          <t/>
        </is>
      </c>
      <c r="BC304" t="inlineStr">
        <is>
          <t/>
        </is>
      </c>
      <c r="BD304" t="inlineStr">
        <is>
          <t/>
        </is>
      </c>
      <c r="BE304" t="inlineStr">
        <is>
          <t/>
        </is>
      </c>
      <c r="BF304" t="inlineStr">
        <is>
          <t/>
        </is>
      </c>
      <c r="BG304" t="inlineStr">
        <is>
          <t/>
        </is>
      </c>
      <c r="BH304" t="inlineStr">
        <is>
          <t/>
        </is>
      </c>
      <c r="BI304" t="inlineStr">
        <is>
          <t/>
        </is>
      </c>
      <c r="BJ304" t="inlineStr">
        <is>
          <t/>
        </is>
      </c>
      <c r="BK304" t="inlineStr">
        <is>
          <t/>
        </is>
      </c>
      <c r="BL304" t="inlineStr">
        <is>
          <t/>
        </is>
      </c>
      <c r="BM304" t="inlineStr">
        <is>
          <t/>
        </is>
      </c>
      <c r="BN304" t="inlineStr">
        <is>
          <t/>
        </is>
      </c>
      <c r="BO304" t="inlineStr">
        <is>
          <t/>
        </is>
      </c>
      <c r="BP304" t="inlineStr">
        <is>
          <t/>
        </is>
      </c>
      <c r="BQ304" t="inlineStr">
        <is>
          <t/>
        </is>
      </c>
      <c r="BR304" t="inlineStr">
        <is>
          <t/>
        </is>
      </c>
      <c r="BS304" t="inlineStr">
        <is>
          <t/>
        </is>
      </c>
      <c r="BT304" t="inlineStr">
        <is>
          <t/>
        </is>
      </c>
      <c r="BU304" t="inlineStr">
        <is>
          <t/>
        </is>
      </c>
      <c r="BV304" s="2" t="inlineStr">
        <is>
          <t>drukreduceerstation</t>
        </is>
      </c>
      <c r="BW304" s="2" t="inlineStr">
        <is>
          <t>2</t>
        </is>
      </c>
      <c r="BX304" s="2" t="inlineStr">
        <is>
          <t/>
        </is>
      </c>
      <c r="BY304" t="inlineStr">
        <is>
          <t>Plaats of punt waar de gasdruk verminderd wordt.</t>
        </is>
      </c>
      <c r="BZ304" t="inlineStr">
        <is>
          <t/>
        </is>
      </c>
      <c r="CA304" t="inlineStr">
        <is>
          <t/>
        </is>
      </c>
      <c r="CB304" t="inlineStr">
        <is>
          <t/>
        </is>
      </c>
      <c r="CC304" t="inlineStr">
        <is>
          <t/>
        </is>
      </c>
      <c r="CD304" t="inlineStr">
        <is>
          <t/>
        </is>
      </c>
      <c r="CE304" t="inlineStr">
        <is>
          <t/>
        </is>
      </c>
      <c r="CF304" t="inlineStr">
        <is>
          <t/>
        </is>
      </c>
      <c r="CG304" t="inlineStr">
        <is>
          <t/>
        </is>
      </c>
      <c r="CH304" t="inlineStr">
        <is>
          <t/>
        </is>
      </c>
      <c r="CI304" t="inlineStr">
        <is>
          <t/>
        </is>
      </c>
      <c r="CJ304" t="inlineStr">
        <is>
          <t/>
        </is>
      </c>
      <c r="CK304" t="inlineStr">
        <is>
          <t/>
        </is>
      </c>
      <c r="CL304" t="inlineStr">
        <is>
          <t/>
        </is>
      </c>
      <c r="CM304" t="inlineStr">
        <is>
          <t/>
        </is>
      </c>
      <c r="CN304" t="inlineStr">
        <is>
          <t/>
        </is>
      </c>
      <c r="CO304" t="inlineStr">
        <is>
          <t/>
        </is>
      </c>
      <c r="CP304" t="inlineStr">
        <is>
          <t/>
        </is>
      </c>
      <c r="CQ304" t="inlineStr">
        <is>
          <t/>
        </is>
      </c>
      <c r="CR304" t="inlineStr">
        <is>
          <t/>
        </is>
      </c>
      <c r="CS304" t="inlineStr">
        <is>
          <t/>
        </is>
      </c>
      <c r="CT304" t="inlineStr">
        <is>
          <t/>
        </is>
      </c>
      <c r="CU304" t="inlineStr">
        <is>
          <t/>
        </is>
      </c>
      <c r="CV304" t="inlineStr">
        <is>
          <t/>
        </is>
      </c>
      <c r="CW304" t="inlineStr">
        <is>
          <t/>
        </is>
      </c>
    </row>
    <row r="305">
      <c r="A305" s="1" t="str">
        <f>HYPERLINK("https://iate.europa.eu/entry/result/3592973/all", "3592973")</f>
        <v>3592973</v>
      </c>
      <c r="B305" t="inlineStr">
        <is>
          <t>ENVIRONMENT;ECONOMICS</t>
        </is>
      </c>
      <c r="C305" t="inlineStr">
        <is>
          <t>ENVIRONMENT|environmental policy|waste management;ECONOMICS|economic policy|economic policy|development policy|sustainable development</t>
        </is>
      </c>
      <c r="D305" t="inlineStr">
        <is>
          <t>yes</t>
        </is>
      </c>
      <c r="E305" t="inlineStr">
        <is>
          <t/>
        </is>
      </c>
      <c r="F305" s="2" t="inlineStr">
        <is>
          <t>План за действие относно кръговата икономика</t>
        </is>
      </c>
      <c r="G305" s="2" t="inlineStr">
        <is>
          <t>3</t>
        </is>
      </c>
      <c r="H305" s="2" t="inlineStr">
        <is>
          <t/>
        </is>
      </c>
      <c r="I305" t="inlineStr">
        <is>
          <t>план за действие, който осигурява насочена към бъдещето програма за постигане на по-чиста и по-конкурентна Европа, която ще бъде изградена съвместно с икономическите участници, потребителите, гражданите и организациите на гражданското общество</t>
        </is>
      </c>
      <c r="J305" s="2" t="inlineStr">
        <is>
          <t>akční plán pro oběhové hospodářství</t>
        </is>
      </c>
      <c r="K305" s="2" t="inlineStr">
        <is>
          <t>3</t>
        </is>
      </c>
      <c r="L305" s="2" t="inlineStr">
        <is>
          <t/>
        </is>
      </c>
      <c r="M305" t="inlineStr">
        <is>
          <t>Nový akční plán pro oběhové hospodářství – Čistší a konkurenceschopnější Evropa</t>
        </is>
      </c>
      <c r="N305" s="2" t="inlineStr">
        <is>
          <t>handlingsplan for den cirkulære økonomi</t>
        </is>
      </c>
      <c r="O305" s="2" t="inlineStr">
        <is>
          <t>3</t>
        </is>
      </c>
      <c r="P305" s="2" t="inlineStr">
        <is>
          <t/>
        </is>
      </c>
      <c r="Q305" t="inlineStr">
        <is>
          <t>handlingsplan, som indeholder en fremtidsorienteret dagsorden, der skal bidrage til at opnå et renere og mere konkurrencedygtigt Europa, der skal skabes sammen med de økonomiske aktører, forbrugerne, borgerne og civilsamfundsorganisationer</t>
        </is>
      </c>
      <c r="R305" s="2" t="inlineStr">
        <is>
          <t>Aktionsplan für die Kreislaufwirtschaft</t>
        </is>
      </c>
      <c r="S305" s="2" t="inlineStr">
        <is>
          <t>3</t>
        </is>
      </c>
      <c r="T305" s="2" t="inlineStr">
        <is>
          <t/>
        </is>
      </c>
      <c r="U305" t="inlineStr">
        <is>
          <t>Aktionsplan mit einer zukunftsorientierten Agenda für ein saubereres und wettbewerbsfähigeres Europa, das gemeinsam mit Wirtschaftsakteuren, Verbrauchern, Bürgerinnen und Bürgern sowie Organisationen der Zivilgesellschaft geschaffen wird</t>
        </is>
      </c>
      <c r="V305" s="2" t="inlineStr">
        <is>
          <t>σχέδιο δράσης για την κυκλική οικονομία</t>
        </is>
      </c>
      <c r="W305" s="2" t="inlineStr">
        <is>
          <t>3</t>
        </is>
      </c>
      <c r="X305" s="2" t="inlineStr">
        <is>
          <t/>
        </is>
      </c>
      <c r="Y305" t="inlineStr">
        <is>
          <t>σχέδιο δράσης το οποίο παρέχει θεματολόγιο προσανατολισμένο στο μέλλον για την επίτευξη πιο καθαρής και πιο ανταγωνιστικής Ευρώπης, σε συνεργασία με τους οικονομικούς παράγοντες, τους καταναλωτές, τους πολίτες και τις οργανώσεις της κοινωνίας των πολιτών</t>
        </is>
      </c>
      <c r="Z305" s="2" t="inlineStr">
        <is>
          <t>CEAP|
Circular Economy Action Plan</t>
        </is>
      </c>
      <c r="AA305" s="2" t="inlineStr">
        <is>
          <t>3|
3</t>
        </is>
      </c>
      <c r="AB305" s="2" t="inlineStr">
        <is>
          <t xml:space="preserve">|
</t>
        </is>
      </c>
      <c r="AC305" t="inlineStr">
        <is>
          <t>action plan providing a future-oriented agenda for achieving a cleaner and more competitive Europe in co-creation with economic actors, consumers, citizens and civil society organisations, adopted by the European Commission and communicated to the European Parliament, the Council, the European Economic and Social Committee and the Committee of the Regions on 11 March 2020</t>
        </is>
      </c>
      <c r="AD305" s="2" t="inlineStr">
        <is>
          <t>Plan de Acción para la Economía Circular</t>
        </is>
      </c>
      <c r="AE305" s="2" t="inlineStr">
        <is>
          <t>3</t>
        </is>
      </c>
      <c r="AF305" s="2" t="inlineStr">
        <is>
          <t/>
        </is>
      </c>
      <c r="AG305" t="inlineStr">
        <is>
          <t>Conjunto de iniciativas de la UE destinadas a acelerar la transición hacia un modelo de crecimiento regenerativo que devuelva
al planeta más de lo que toma de él, reducir la huella de
consumo y duplicar la utilización de material circular; la finalidad última es lograr
la neutralidad climática de aquí a 2050 y desvincular el crecimiento económico
del uso de recursos.</t>
        </is>
      </c>
      <c r="AH305" s="2" t="inlineStr">
        <is>
          <t>ringmajanduse tegevuskava</t>
        </is>
      </c>
      <c r="AI305" s="2" t="inlineStr">
        <is>
          <t>3</t>
        </is>
      </c>
      <c r="AJ305" s="2" t="inlineStr">
        <is>
          <t/>
        </is>
      </c>
      <c r="AK305" t="inlineStr">
        <is>
          <t>tulevikku suunatud tegevuskava keskkonnahoidlikuma ja konkurentsivõimelisema Euroopa loomiseks koos ettevõtjate, tarbijate, kodanike ja kodanikuühiskonna organisatsioonidega (mille komisjon esitas Euroopa Parlamendile, nõukogule ja Euroopa Majandus- ja Sotsiaalkomiteele ning Regioonide Komiteele 11. märtsil 2020)</t>
        </is>
      </c>
      <c r="AL305" s="2" t="inlineStr">
        <is>
          <t>kiertotalouden toimintasuunnitelma</t>
        </is>
      </c>
      <c r="AM305" s="2" t="inlineStr">
        <is>
          <t>3</t>
        </is>
      </c>
      <c r="AN305" s="2" t="inlineStr">
        <is>
          <t/>
        </is>
      </c>
      <c r="AO305" t="inlineStr">
        <is>
          <t>tulevaisuuteen suuntautunut ohjelma, jolla pyritään saavuttamaan 
puhtaampi ja kilpailukykyisempi Eurooppa yhdessä talouden toimijoiden, 
kuluttajien, kansalaisten ja kansalaisjärjestöjen kanssa</t>
        </is>
      </c>
      <c r="AP305" s="2" t="inlineStr">
        <is>
          <t>plan d'action pour une économie circulaire</t>
        </is>
      </c>
      <c r="AQ305" s="2" t="inlineStr">
        <is>
          <t>3</t>
        </is>
      </c>
      <c r="AR305" s="2" t="inlineStr">
        <is>
          <t/>
        </is>
      </c>
      <c r="AS305" t="inlineStr">
        <is>
          <t>plan d'action fournissant un programme tourné vers l’avenir dont l'objectif est de parvenir à une Europe plus propre et plus compétitive, en collaboration avec les acteurs économiques, les consommateurs, les citoyens et les organisations de la société civile</t>
        </is>
      </c>
      <c r="AT305" s="2" t="inlineStr">
        <is>
          <t>plean gníomhaíochta um an ngeilleagar ciorclach</t>
        </is>
      </c>
      <c r="AU305" s="2" t="inlineStr">
        <is>
          <t>3</t>
        </is>
      </c>
      <c r="AV305" s="2" t="inlineStr">
        <is>
          <t/>
        </is>
      </c>
      <c r="AW305" t="inlineStr">
        <is>
          <t/>
        </is>
      </c>
      <c r="AX305" s="2" t="inlineStr">
        <is>
          <t>akcijski plan za kružno gospodarstvo</t>
        </is>
      </c>
      <c r="AY305" s="2" t="inlineStr">
        <is>
          <t>3</t>
        </is>
      </c>
      <c r="AZ305" s="2" t="inlineStr">
        <is>
          <t/>
        </is>
      </c>
      <c r="BA305" t="inlineStr">
        <is>
          <t/>
        </is>
      </c>
      <c r="BB305" s="2" t="inlineStr">
        <is>
          <t>a körforgásos gazdaságra vonatkozó cselekvési terv</t>
        </is>
      </c>
      <c r="BC305" s="2" t="inlineStr">
        <is>
          <t>3</t>
        </is>
      </c>
      <c r="BD305" s="2" t="inlineStr">
        <is>
          <t/>
        </is>
      </c>
      <c r="BE305" t="inlineStr">
        <is>
          <t>az Európai Bizottság által az európai zöld megállapodás keretében 2020 márciusában kiadott, a körforgásos gazdaság megvalósítását szolgáló cselekvési terv</t>
        </is>
      </c>
      <c r="BF305" s="2" t="inlineStr">
        <is>
          <t>CEAP|
piano d'azione per l'economia circolare</t>
        </is>
      </c>
      <c r="BG305" s="2" t="inlineStr">
        <is>
          <t>3|
3</t>
        </is>
      </c>
      <c r="BH305" s="2" t="inlineStr">
        <is>
          <t xml:space="preserve">|
</t>
        </is>
      </c>
      <c r="BI305" t="inlineStr">
        <is>
          <t>programma orientato al futuro per costruire un'Europa più pulita e competitiva in co-creazione con gli operatori economici, i consumatori, i cittadini e le organizzazioni della società civile, sulla scorta dell Green Deal europeo e sulla base delle azioni in materia di economia circolare attuate dal sin dal 2015</t>
        </is>
      </c>
      <c r="BJ305" s="2" t="inlineStr">
        <is>
          <t>Žiedinės ekonomikos veiksmų planas</t>
        </is>
      </c>
      <c r="BK305" s="2" t="inlineStr">
        <is>
          <t>3</t>
        </is>
      </c>
      <c r="BL305" s="2" t="inlineStr">
        <is>
          <t/>
        </is>
      </c>
      <c r="BM305" t="inlineStr">
        <is>
          <t>veiksmų planas, kuriuo nustatoma į ateitį orientuota darbotvarkė, kurios tikslas – kartu su ekonominės veiklos vykdytojais, vartotojais, piliečiais ir pilietinės visuomenės organizacijomis sukurti švaresnę ir konkurencingesnę Europą; juo bus užtikrintas reglamentavimo sistemos racionalizavimas ir pritaikymas tvariai ateičiai, kad perėjimas atvertų kuo daugiau galimybių, o našta žmonėms ir įmonėms būtų kuo mažesnė</t>
        </is>
      </c>
      <c r="BN305" s="2" t="inlineStr">
        <is>
          <t>aprites ekonomikas rīcības plāns</t>
        </is>
      </c>
      <c r="BO305" s="2" t="inlineStr">
        <is>
          <t>3</t>
        </is>
      </c>
      <c r="BP305" s="2" t="inlineStr">
        <is>
          <t/>
        </is>
      </c>
      <c r="BQ305" t="inlineStr">
        <is>
          <t>plāns, kurā izklāstīta tālejoša programma, kā kopā ar ekonomikas aktoriem, patērētājiem, iedzīvotājiem un pilsoniskās sabiedrības organizācijām celt tīrāku un konkurētspējīgāku Eiropu, un kurš pieņemts 2020. gada 11. martā</t>
        </is>
      </c>
      <c r="BR305" s="2" t="inlineStr">
        <is>
          <t>Pjan ta' Azzjoni dwar l-Ekonomija Ċirkolari|
CEAP</t>
        </is>
      </c>
      <c r="BS305" s="2" t="inlineStr">
        <is>
          <t>3|
3</t>
        </is>
      </c>
      <c r="BT305" s="2" t="inlineStr">
        <is>
          <t xml:space="preserve">|
</t>
        </is>
      </c>
      <c r="BU305" t="inlineStr">
        <is>
          <t>pjan ta’ azzjoni li jipprovdi aġenda orjentata lejn il-futur biex tinkiseb Ewropa aktar nadifa u kompetittiva f’ħolqien konġunt mal-atturi ekonomiċi, il-konsumaturi, iċ-ċittadini u l-organizzazzjonijiet tas-soċjetà ċivili, adottat mill-Kummissjoni Ewropea u mibgħut lill-Parlament Ewropew, lill-Kunsill, lill-Kumitat Ekonomiku u Soċjali Ewropew u lill-Kumitat tar-Reġjuni fil-11 ta' Marzu 2020</t>
        </is>
      </c>
      <c r="BV305" s="2" t="inlineStr">
        <is>
          <t>actieplan voor de circulaire economie</t>
        </is>
      </c>
      <c r="BW305" s="2" t="inlineStr">
        <is>
          <t>3</t>
        </is>
      </c>
      <c r="BX305" s="2" t="inlineStr">
        <is>
          <t/>
        </is>
      </c>
      <c r="BY305" t="inlineStr">
        <is>
          <t>actieplan met een toekomstgerichte agenda voor het verwezenlijken van een schoner en concurrerender Europa, dat samen met marktdeelnemers, consumenten, burgers en het maatschappelijk middenveld wordt uitgevoerd en dat door de Europese Commissie op 11 maart 2020 is aangenomen en ter kennis gebracht van het Europees Parlement, de Raad, het Europees Economisch en Sociaal Comité en het Comité van de Regio's</t>
        </is>
      </c>
      <c r="BZ305" s="2" t="inlineStr">
        <is>
          <t>Plan działania dotyczący gospodarki o obiegu zamkniętym</t>
        </is>
      </c>
      <c r="CA305" s="2" t="inlineStr">
        <is>
          <t>3</t>
        </is>
      </c>
      <c r="CB305" s="2" t="inlineStr">
        <is>
          <t/>
        </is>
      </c>
      <c r="CC305" t="inlineStr">
        <is>
          <t>plan Komisji, którego celem jest przyspieszenie zmiany transformacyjnej wymaganej przez Europejski Zielony Ład, przy jednoczesnym wykorzystaniu działań w zakresie gospodarki o obiegu zamkniętym realizowanych od 2015 r.</t>
        </is>
      </c>
      <c r="CD305" s="2" t="inlineStr">
        <is>
          <t>Plano de Ação para a Economia Circular</t>
        </is>
      </c>
      <c r="CE305" s="2" t="inlineStr">
        <is>
          <t>3</t>
        </is>
      </c>
      <c r="CF305" s="2" t="inlineStr">
        <is>
          <t/>
        </is>
      </c>
      <c r="CG305" t="inlineStr">
        <is>
          <t>Plano de ação que estabelece uma estratégia orientada para o futuro, no intuito de criar uma Europa mais limpa e mais competitiva em associação com os agentes económicos, os consumidores, os cidadãos e as organizações da sociedade civil.</t>
        </is>
      </c>
      <c r="CH305" s="2" t="inlineStr">
        <is>
          <t>Planul de acțiune privind economia circulară</t>
        </is>
      </c>
      <c r="CI305" s="2" t="inlineStr">
        <is>
          <t>3</t>
        </is>
      </c>
      <c r="CJ305" s="2" t="inlineStr">
        <is>
          <t/>
        </is>
      </c>
      <c r="CK305" t="inlineStr">
        <is>
          <t>plan de acțiune adoptat de Comisei în martie 2020 și care prezintă o agendă orientată spre viitor, menită să realizeze obiectivul unei Europe mai curate și mai competitive, în colaborare cu actorii economici, consumatorii, cetățenii și organizațiile societății civile</t>
        </is>
      </c>
      <c r="CL305" s="2" t="inlineStr">
        <is>
          <t>akčný plán pre obehové hospodárstvo</t>
        </is>
      </c>
      <c r="CM305" s="2" t="inlineStr">
        <is>
          <t>3</t>
        </is>
      </c>
      <c r="CN305" s="2" t="inlineStr">
        <is>
          <t/>
        </is>
      </c>
      <c r="CO305" t="inlineStr">
        <is>
          <t/>
        </is>
      </c>
      <c r="CP305" s="2" t="inlineStr">
        <is>
          <t>akcijski načrt za krožno gospodarstvo</t>
        </is>
      </c>
      <c r="CQ305" s="2" t="inlineStr">
        <is>
          <t>3</t>
        </is>
      </c>
      <c r="CR305" s="2" t="inlineStr">
        <is>
          <t/>
        </is>
      </c>
      <c r="CS305" t="inlineStr">
        <is>
          <t>v prihodnost usmerjen načrt, ki ga je Evropska komisija sprejela marca 2020, za doseganje čistejše in konkurenčnejše Evrope ob sodelovanju z gospodarskimi akterji, potrošniki, državljani in organizacijami civilne družbe;&lt;div&gt;njegov cilj je pospešiti preobrazbene spremembe, zahtevane v evropskem zelenem dogovoru, pri tem pa graditi na ukrepih krožnega gospodarstva, ki se izvajajo od leta 2015&lt;/div&gt;</t>
        </is>
      </c>
      <c r="CT305" s="2" t="inlineStr">
        <is>
          <t>handlingsplan för den cirkulära ekonomin</t>
        </is>
      </c>
      <c r="CU305" s="2" t="inlineStr">
        <is>
          <t>3</t>
        </is>
      </c>
      <c r="CV305" s="2" t="inlineStr">
        <is>
          <t/>
        </is>
      </c>
      <c r="CW305" t="inlineStr">
        <is>
          <t/>
        </is>
      </c>
    </row>
    <row r="306">
      <c r="A306" s="1" t="str">
        <f>HYPERLINK("https://iate.europa.eu/entry/result/819475/all", "819475")</f>
        <v>819475</v>
      </c>
      <c r="B306" t="inlineStr">
        <is>
          <t>ENVIRONMENT;AGRICULTURE, FORESTRY AND FISHERIES;AGRI-FOODSTUFFS</t>
        </is>
      </c>
      <c r="C306" t="inlineStr">
        <is>
          <t>ENVIRONMENT;AGRICULTURE, FORESTRY AND FISHERIES;AGRI-FOODSTUFFS</t>
        </is>
      </c>
      <c r="D306" t="inlineStr">
        <is>
          <t>yes</t>
        </is>
      </c>
      <c r="E306" t="inlineStr">
        <is>
          <t/>
        </is>
      </c>
      <c r="F306" s="2" t="inlineStr">
        <is>
          <t>екологичен продукт</t>
        </is>
      </c>
      <c r="G306" s="2" t="inlineStr">
        <is>
          <t>3</t>
        </is>
      </c>
      <c r="H306" s="2" t="inlineStr">
        <is>
          <t/>
        </is>
      </c>
      <c r="I306" t="inlineStr">
        <is>
          <t/>
        </is>
      </c>
      <c r="J306" s="2" t="inlineStr">
        <is>
          <t>zelený produkt|
ekologicky šetrný výrobek|
zelený výrobek</t>
        </is>
      </c>
      <c r="K306" s="2" t="inlineStr">
        <is>
          <t>3|
3|
2</t>
        </is>
      </c>
      <c r="L306" s="2" t="inlineStr">
        <is>
          <t xml:space="preserve">|
|
</t>
        </is>
      </c>
      <c r="M306" t="inlineStr">
        <is>
          <t>produkt šetrný k životnímu prostředí</t>
        </is>
      </c>
      <c r="N306" s="2" t="inlineStr">
        <is>
          <t>grønt produkt|
økologisk produkt|
økoprodukt</t>
        </is>
      </c>
      <c r="O306" s="2" t="inlineStr">
        <is>
          <t>4|
4|
3</t>
        </is>
      </c>
      <c r="P306" s="2" t="inlineStr">
        <is>
          <t xml:space="preserve">|
|
</t>
        </is>
      </c>
      <c r="Q306" t="inlineStr">
        <is>
          <t>Produkter, der anvender ressourcerne mere effektivt og forårsager færre miljøskader i løbet af deres livscyklus, lige fra udvinding af råmaterialer til produktion, distribution, anvendelse og frem til udløbet af deres driftslevetid sammenlignet med andre lignende produkter i samme kategori.</t>
        </is>
      </c>
      <c r="R306" s="2" t="inlineStr">
        <is>
          <t>grünes Erzeugnis|
ökologisches Erzeugnis|
grünes Produkt|
ökologisches Produkt</t>
        </is>
      </c>
      <c r="S306" s="2" t="inlineStr">
        <is>
          <t>2|
3|
2|
3</t>
        </is>
      </c>
      <c r="T306" s="2" t="inlineStr">
        <is>
          <t xml:space="preserve">|
|
|
</t>
        </is>
      </c>
      <c r="U306" t="inlineStr">
        <is>
          <t>Produkt, das auf umweltgerechte und sozial verantwortliche Weise erzeugt und verarbeitet wurde</t>
        </is>
      </c>
      <c r="V306" s="2" t="inlineStr">
        <is>
          <t>οικολογικό προϊόν</t>
        </is>
      </c>
      <c r="W306" s="2" t="inlineStr">
        <is>
          <t>3</t>
        </is>
      </c>
      <c r="X306" s="2" t="inlineStr">
        <is>
          <t/>
        </is>
      </c>
      <c r="Y306" t="inlineStr">
        <is>
          <t/>
        </is>
      </c>
      <c r="Z306" s="2" t="inlineStr">
        <is>
          <t>eco-product|
environment-friendly product|
environmentally friendly product|
green product</t>
        </is>
      </c>
      <c r="AA306" s="2" t="inlineStr">
        <is>
          <t>3|
1|
1|
3</t>
        </is>
      </c>
      <c r="AB306" s="2" t="inlineStr">
        <is>
          <t xml:space="preserve">|
|
|
</t>
        </is>
      </c>
      <c r="AC306" t="inlineStr">
        <is>
          <t>"A green product is one that is both environmentally and socially responsible. Green products are made with their environmental impacts in mind, for example organic produce grown without toxic chemicals or furniture made from recycled wood."</t>
        </is>
      </c>
      <c r="AD306" s="2" t="inlineStr">
        <is>
          <t>producto ecológico|
producto biológico</t>
        </is>
      </c>
      <c r="AE306" s="2" t="inlineStr">
        <is>
          <t>4|
3</t>
        </is>
      </c>
      <c r="AF306" s="2" t="inlineStr">
        <is>
          <t xml:space="preserve">|
</t>
        </is>
      </c>
      <c r="AG306" t="inlineStr">
        <is>
          <t>Producto cultivado según los métodos tradicionales, que no ha sido tratado con sustancias sintéticas como abonos solubles o plaguicidas.&lt;br&gt;Cabe añadir asimismo el matiz de que el producto sea también socialmente responsable.</t>
        </is>
      </c>
      <c r="AH306" s="2" t="inlineStr">
        <is>
          <t>keskkonnasäästlik toode</t>
        </is>
      </c>
      <c r="AI306" s="2" t="inlineStr">
        <is>
          <t>3</t>
        </is>
      </c>
      <c r="AJ306" s="2" t="inlineStr">
        <is>
          <t/>
        </is>
      </c>
      <c r="AK306" t="inlineStr">
        <is>
          <t>toode, mille puhul kasutatakse ressursse tõhusamalt ja mis põhjustavad muude sama kategooria sarnaste toodetega võrreldes vähem keskkonnakahju kogu oma olelusringi jooksul alates tooraine saamisest kuni toote valmistamise, turustamise, kasutamise ja kõrvaldamiseni (sh korduvkasutus, ringlussevõtt ja taaskasutamine)</t>
        </is>
      </c>
      <c r="AL306" s="2" t="inlineStr">
        <is>
          <t>ekotuote|
ympäristöystävällinen tuote</t>
        </is>
      </c>
      <c r="AM306" s="2" t="inlineStr">
        <is>
          <t>3|
3</t>
        </is>
      </c>
      <c r="AN306" s="2" t="inlineStr">
        <is>
          <t xml:space="preserve">|
</t>
        </is>
      </c>
      <c r="AO306" t="inlineStr">
        <is>
          <t>ympäristöä säästävä tuote</t>
        </is>
      </c>
      <c r="AP306" s="2" t="inlineStr">
        <is>
          <t>écoproduit|
produit écologique|
produit vert</t>
        </is>
      </c>
      <c r="AQ306" s="2" t="inlineStr">
        <is>
          <t>3|
4|
3</t>
        </is>
      </c>
      <c r="AR306" s="2" t="inlineStr">
        <is>
          <t xml:space="preserve">|
|
</t>
        </is>
      </c>
      <c r="AS306" t="inlineStr">
        <is>
          <t>produit qui, ayant été conçu et fabriqué de manière à préserver l'équilibre naturel de l'environnement, se prête à une réutilisation ou à un reçyclage, ou peut être éliminé sans danger pour celui-ci</t>
        </is>
      </c>
      <c r="AT306" s="2" t="inlineStr">
        <is>
          <t>éiceatháirge|
táirge glas</t>
        </is>
      </c>
      <c r="AU306" s="2" t="inlineStr">
        <is>
          <t>3|
3</t>
        </is>
      </c>
      <c r="AV306" s="2" t="inlineStr">
        <is>
          <t xml:space="preserve">|
</t>
        </is>
      </c>
      <c r="AW306" t="inlineStr">
        <is>
          <t/>
        </is>
      </c>
      <c r="AX306" s="2" t="inlineStr">
        <is>
          <t>ekološki proizvod</t>
        </is>
      </c>
      <c r="AY306" s="2" t="inlineStr">
        <is>
          <t>3</t>
        </is>
      </c>
      <c r="AZ306" s="2" t="inlineStr">
        <is>
          <t/>
        </is>
      </c>
      <c r="BA306" t="inlineStr">
        <is>
          <t/>
        </is>
      </c>
      <c r="BB306" s="2" t="inlineStr">
        <is>
          <t>zöld termék</t>
        </is>
      </c>
      <c r="BC306" s="2" t="inlineStr">
        <is>
          <t>4</t>
        </is>
      </c>
      <c r="BD306" s="2" t="inlineStr">
        <is>
          <t/>
        </is>
      </c>
      <c r="BE306" t="inlineStr">
        <is>
          <t>Olyan termék, amely környezetvédelmi és szociális szempontok szem előtt tartásával készül.</t>
        </is>
      </c>
      <c r="BF306" s="2" t="inlineStr">
        <is>
          <t>prodotto ecologico|
prodotto verde|
ecoprodotto</t>
        </is>
      </c>
      <c r="BG306" s="2" t="inlineStr">
        <is>
          <t>3|
3|
3</t>
        </is>
      </c>
      <c r="BH306" s="2" t="inlineStr">
        <is>
          <t xml:space="preserve">|
|
</t>
        </is>
      </c>
      <c r="BI306" t="inlineStr">
        <is>
          <t>prodotto che comporta il minore impatto ambientale possibile durante le fasi di produzione, distribuzione e uso, fino alla fine del suo ciclo di vita (incluso il riutilizzo, riciclo e recupero) rispetto a un prodotto analogo della stessa categoria</t>
        </is>
      </c>
      <c r="BJ306" s="2" t="inlineStr">
        <is>
          <t>ekologiškas produktas|
žaliasis produktas</t>
        </is>
      </c>
      <c r="BK306" s="2" t="inlineStr">
        <is>
          <t>2|
3</t>
        </is>
      </c>
      <c r="BL306" s="2" t="inlineStr">
        <is>
          <t xml:space="preserve">|
</t>
        </is>
      </c>
      <c r="BM306" t="inlineStr">
        <is>
          <t>produktai, kuriuos gaminant ir naudojant ištekliai naudojami tausiau ir kurių žala aplinkai visą jų gyvavimo ciklą – pradedant žaliavų gavyba, produktų gamyba, platinimu, naudojimu ir baigiant ciklo pabaigos procesais (įskaitant pakartotinį naudojimą, perdirbimą ir šiluminės energijos gavybą iš atliekų) – yra mažesnė</t>
        </is>
      </c>
      <c r="BN306" s="2" t="inlineStr">
        <is>
          <t>videi draudzīgs ražojums|
ekoprodukts</t>
        </is>
      </c>
      <c r="BO306" s="2" t="inlineStr">
        <is>
          <t>2|
2</t>
        </is>
      </c>
      <c r="BP306" s="2" t="inlineStr">
        <is>
          <t xml:space="preserve">|
</t>
        </is>
      </c>
      <c r="BQ306" t="inlineStr">
        <is>
          <t>jebkāds ražojums, kas samazina ražošanas/aprites procesa ietekmi uz vidi, un ir ekoloģiskāks salīdzinājumā ar citiem produktiem tajā pašā kategorijā vai funkcionalitātē</t>
        </is>
      </c>
      <c r="BR306" s="2" t="inlineStr">
        <is>
          <t>prodott ekoloġiku</t>
        </is>
      </c>
      <c r="BS306" s="2" t="inlineStr">
        <is>
          <t>3</t>
        </is>
      </c>
      <c r="BT306" s="2" t="inlineStr">
        <is>
          <t/>
        </is>
      </c>
      <c r="BU306" t="inlineStr">
        <is>
          <t>Prodott ekoloġiku huwa prodott li jiġi manifatturat b'kont meħud tal-impatt ambjentali tiegħu. Il-prodotti ekoloġiċi huma dawk li huma effiċjenti fil-konsum tal-enerġija u tal-ilma; li huma magħmulin minn sorsi riċiklati jew rinnovabbli; li huma riċiklabbi jew bijodegradabbli; li huma aktar effiċjenti u dejjiema; fost bosta affarijiet oħra.</t>
        </is>
      </c>
      <c r="BV306" s="2" t="inlineStr">
        <is>
          <t>groen product|
ecoproduct|
milieuvriendelijk product</t>
        </is>
      </c>
      <c r="BW306" s="2" t="inlineStr">
        <is>
          <t>3|
3|
3</t>
        </is>
      </c>
      <c r="BX306" s="2" t="inlineStr">
        <is>
          <t xml:space="preserve">|
|
</t>
        </is>
      </c>
      <c r="BY306" t="inlineStr">
        <is>
          <t/>
        </is>
      </c>
      <c r="BZ306" s="2" t="inlineStr">
        <is>
          <t>produkt ekologiczny</t>
        </is>
      </c>
      <c r="CA306" s="2" t="inlineStr">
        <is>
          <t>3</t>
        </is>
      </c>
      <c r="CB306" s="2" t="inlineStr">
        <is>
          <t/>
        </is>
      </c>
      <c r="CC306" t="inlineStr">
        <is>
          <t>produkt, którego negatywne oddziaływanie na środowisko jest maksymalnie ograniczone lub całkowicie zlikwidowane</t>
        </is>
      </c>
      <c r="CD306" s="2" t="inlineStr">
        <is>
          <t>produto ecológico|
ecoproduto|
produto verde</t>
        </is>
      </c>
      <c r="CE306" s="2" t="inlineStr">
        <is>
          <t>3|
3|
3</t>
        </is>
      </c>
      <c r="CF306" s="2" t="inlineStr">
        <is>
          <t xml:space="preserve">|
preferred|
</t>
        </is>
      </c>
      <c r="CG306" t="inlineStr">
        <is>
          <t>Bem concebido e produzido no respeito dos equilíbrios naturais e que ao longo do seu ciclo de vida (produção, consumo, eliminação) tem menos impactos negativos no ambiente que os produtos similares "normais". A eco-produção define-se assim por comparação com padrões de produção que são actualmente dominantes nas sociedades industriais e caracteriza-se, em relação as estes padrões, por ser menos poluente, consumir menos recursos naturais (água, energia, matérias-primas), privilegiar os recursos renováveis, facilitar a reciclagem e a reutilização, etc..</t>
        </is>
      </c>
      <c r="CH306" s="2" t="inlineStr">
        <is>
          <t>produs verde|
produs ecologic</t>
        </is>
      </c>
      <c r="CI306" s="2" t="inlineStr">
        <is>
          <t>3|
3</t>
        </is>
      </c>
      <c r="CJ306" s="2" t="inlineStr">
        <is>
          <t xml:space="preserve">|
</t>
        </is>
      </c>
      <c r="CK306" t="inlineStr">
        <is>
          <t/>
        </is>
      </c>
      <c r="CL306" s="2" t="inlineStr">
        <is>
          <t>environmentálne vhodný výrobok|
ekologický výrobok</t>
        </is>
      </c>
      <c r="CM306" s="2" t="inlineStr">
        <is>
          <t>3|
3</t>
        </is>
      </c>
      <c r="CN306" s="2" t="inlineStr">
        <is>
          <t xml:space="preserve">|
</t>
        </is>
      </c>
      <c r="CO306" t="inlineStr">
        <is>
          <t>výrobok, pri ktorom sa efektívnejšie využívajú zdroje a ktorý spôsobuje menšie environmentálne škody počas svojho životného cyklu, od ťažby surovín cez výrobu, distribúciu a používanie až po koniec životnosti (vrátane opätovného používania, recyklácie a zhodnocovania) v porovnaní s inými podobnými výrobkami rovnakej kategórie</t>
        </is>
      </c>
      <c r="CP306" s="2" t="inlineStr">
        <is>
          <t>ekološki proizvod|
zeleni proizvod</t>
        </is>
      </c>
      <c r="CQ306" s="2" t="inlineStr">
        <is>
          <t>3|
2</t>
        </is>
      </c>
      <c r="CR306" s="2" t="inlineStr">
        <is>
          <t xml:space="preserve">|
</t>
        </is>
      </c>
      <c r="CS306" t="inlineStr">
        <is>
          <t/>
        </is>
      </c>
      <c r="CT306" s="2" t="inlineStr">
        <is>
          <t>grön produkt|
miljövänlig produkt</t>
        </is>
      </c>
      <c r="CU306" s="2" t="inlineStr">
        <is>
          <t>3|
3</t>
        </is>
      </c>
      <c r="CV306" s="2" t="inlineStr">
        <is>
          <t xml:space="preserve">|
</t>
        </is>
      </c>
      <c r="CW306" t="inlineStr">
        <is>
          <t/>
        </is>
      </c>
    </row>
    <row r="307">
      <c r="A307" s="1" t="str">
        <f>HYPERLINK("https://iate.europa.eu/entry/result/3627560/all", "3627560")</f>
        <v>3627560</v>
      </c>
      <c r="B307" t="inlineStr">
        <is>
          <t>ENVIRONMENT;BUSINESS AND COMPETITION</t>
        </is>
      </c>
      <c r="C307" t="inlineStr">
        <is>
          <t>ENVIRONMENT|environmental policy|environmental policy|EU environmental policy;BUSINESS AND COMPETITION|business organisation|business policy|corporate social responsibility</t>
        </is>
      </c>
      <c r="D307" t="inlineStr">
        <is>
          <t>yes</t>
        </is>
      </c>
      <c r="E307" t="inlineStr">
        <is>
          <t/>
        </is>
      </c>
      <c r="F307" s="2" t="inlineStr">
        <is>
          <t>Инициатива относно твърденията за екологосъобразност</t>
        </is>
      </c>
      <c r="G307" s="2" t="inlineStr">
        <is>
          <t>3</t>
        </is>
      </c>
      <c r="H307" s="2" t="inlineStr">
        <is>
          <t/>
        </is>
      </c>
      <c r="I307" t="inlineStr">
        <is>
          <t/>
        </is>
      </c>
      <c r="J307" s="2" t="inlineStr">
        <is>
          <t>iniciativa týkající se environmentálních tvrzení</t>
        </is>
      </c>
      <c r="K307" s="2" t="inlineStr">
        <is>
          <t>3</t>
        </is>
      </c>
      <c r="L307" s="2" t="inlineStr">
        <is>
          <t/>
        </is>
      </c>
      <c r="M307" t="inlineStr">
        <is>
          <t>iniciativa stanovující povinnost společností zdůvodnit svá tvrzení o &lt;a href="https://iate.europa.eu/entry/result/3547689/cs" target="_blank"&gt;environmentální stopě&lt;/a&gt; svých 
výrobků/služeb, a to pomocí standardních metod jejich kvantifikace za účelem zajistit, aby tato tvrzení byla spolehlivá, srovnatelná a ověřitelná v celé EU a zabránilo se tzv. &lt;a href="https://iate.europa.eu/entry/result/2250797/cs" target="_blank"&gt;lakování nazeleno&lt;/a&gt;, což by mělo pomoci kupujícím a investorům činit ekologičtější rozhodnutí a 
zvýšit důvěru spotřebitelů v ekoznačky a informace o dopadu výrobku na 
životní prostředí</t>
        </is>
      </c>
      <c r="N307" s="2" t="inlineStr">
        <is>
          <t>initiativ om grønne anprisninger</t>
        </is>
      </c>
      <c r="O307" s="2" t="inlineStr">
        <is>
          <t>3</t>
        </is>
      </c>
      <c r="P307" s="2" t="inlineStr">
        <is>
          <t/>
        </is>
      </c>
      <c r="Q307" t="inlineStr">
        <is>
          <t/>
        </is>
      </c>
      <c r="R307" s="2" t="inlineStr">
        <is>
          <t>Initiative für umweltbezogene Angaben</t>
        </is>
      </c>
      <c r="S307" s="2" t="inlineStr">
        <is>
          <t>3</t>
        </is>
      </c>
      <c r="T307" s="2" t="inlineStr">
        <is>
          <t/>
        </is>
      </c>
      <c r="U307" t="inlineStr">
        <is>
          <t/>
        </is>
      </c>
      <c r="V307" s="2" t="inlineStr">
        <is>
          <t>πρωτοβουλία για τους οικολογικούς ισχυρισμούς</t>
        </is>
      </c>
      <c r="W307" s="2" t="inlineStr">
        <is>
          <t>3</t>
        </is>
      </c>
      <c r="X307" s="2" t="inlineStr">
        <is>
          <t/>
        </is>
      </c>
      <c r="Y307" t="inlineStr">
        <is>
          <t>πρωτοβουλία που απαιτεί από τις εταιρείες να τεκμηριώνουν τους ισχυρισμούς τους σχετικά με το περιβαλλοντικό αποτύπωμα των προϊόντων/υπηρεσιών τους χρησιμοποιώντας τυποποιημένες μεθόδους για την ποσοτικοποίησή τους, όπου στόχος είναι να καταστούν οι ισχυρισμοί αξιόπιστοι, συγκρίσιμοι και επαληθεύσιμοι σε ολόκληρη την ΕΕ και να μειωθεί η &lt;a href="https://iate.europa.eu/entry/result/2250797/en-el" target="_blank"&gt;προβολή ψευδοοικολογικής ταυτότητας&lt;/a&gt;, γεγονός που αναμένεται να βοηθήσει τους εμπορικούς αγοραστές και επενδυτές να λαμβάνουν πιο βιώσιμες αποφάσεις και να αυξήσει την εμπιστοσύνη των καταναλωτών στα οικολογικά σήματα και πληροφορίες</t>
        </is>
      </c>
      <c r="Z307" s="2" t="inlineStr">
        <is>
          <t>Green Claims Initiative</t>
        </is>
      </c>
      <c r="AA307" s="2" t="inlineStr">
        <is>
          <t>3</t>
        </is>
      </c>
      <c r="AB307" s="2" t="inlineStr">
        <is>
          <t/>
        </is>
      </c>
      <c r="AC307" t="inlineStr">
        <is>
          <t>initiative requiring companies to substantiate claims they make about the environmental footprint of their products/services by using standard methods for quantifying them where the aim is to make the claims reliable, comparable and verifiable across the EU and reducing &lt;a href="https://iate.europa.eu/entry/result/2250797/en" target="_blank"&gt;greenwashing&lt;/a&gt; which should help commercial buyers and investors make more sustainable decisions and increase consumer confidence in green labels and information</t>
        </is>
      </c>
      <c r="AD307" s="2" t="inlineStr">
        <is>
          <t>iniciativa sobre declaraciones ecológicas</t>
        </is>
      </c>
      <c r="AE307" s="2" t="inlineStr">
        <is>
          <t>3</t>
        </is>
      </c>
      <c r="AF307" s="2" t="inlineStr">
        <is>
          <t/>
        </is>
      </c>
      <c r="AG307" t="inlineStr">
        <is>
          <t>Iniciativa que exige a las empresas que fundamenten sus alegaciones sobre la 
huella ambiental de sus productos o servicios utilizando métodos 
estándar para su cuantificación con el objetivo de lograr que las alegaciones sean fiables, comparables y
 verificables en toda la UE, y reducir así el «&lt;a href="https://iate.europa.eu/entry/result/2250797/es" target="_blank"&gt;blanqueo ecológico&lt;/a&gt;», y ayudar a los compradores comerciales y a los 
inversores a tomar decisiones más sostenibles y a aumentar la confianza 
de los consumidores en la información y las etiquetas ecológicas.</t>
        </is>
      </c>
      <c r="AH307" s="2" t="inlineStr">
        <is>
          <t>roheväidete algatus</t>
        </is>
      </c>
      <c r="AI307" s="2" t="inlineStr">
        <is>
          <t>3</t>
        </is>
      </c>
      <c r="AJ307" s="2" t="inlineStr">
        <is>
          <t/>
        </is>
      </c>
      <c r="AK307" t="inlineStr">
        <is>
          <t>algatus, millega nõutakse, et ettevõtjad kasutaksid oma toodete/teenuste keskkonnajalajälje kohta esitatud väidete põhjendamisel standardmeetodeid, millega seda jalajälge mõõta</t>
        </is>
      </c>
      <c r="AL307" s="2" t="inlineStr">
        <is>
          <t>ympäristöväittämiä koskeva aloite</t>
        </is>
      </c>
      <c r="AM307" s="2" t="inlineStr">
        <is>
          <t>3</t>
        </is>
      </c>
      <c r="AN307" s="2" t="inlineStr">
        <is>
          <t/>
        </is>
      </c>
      <c r="AO307" t="inlineStr">
        <is>
          <t/>
        </is>
      </c>
      <c r="AP307" s="2" t="inlineStr">
        <is>
          <t>initiative sur les allégations écologiques</t>
        </is>
      </c>
      <c r="AQ307" s="2" t="inlineStr">
        <is>
          <t>3</t>
        </is>
      </c>
      <c r="AR307" s="2" t="inlineStr">
        <is>
          <t/>
        </is>
      </c>
      <c r="AS307" t="inlineStr">
        <is>
          <t>initiative qui obligera les entreprises à étayer leurs allégations concernant l’empreinte environnementale de leurs produits/services en utilisant des méthodes de quantification normalisées afin de rendre ces allégations fiables, comparables et vérifiables dans toute l’UE et de limiter ainsi l’«écoblanchiment», l'objectif final étant d'aider les acheteurs commerciaux et les investisseurs à prendre des décisions plus durables, et de renforcer la confiance des consommateurs dans les labels verts et autres informations relatives à la protection de l’environnement</t>
        </is>
      </c>
      <c r="AT307" s="2" t="inlineStr">
        <is>
          <t>an Tionscnamh um Maíomhanna Glasa</t>
        </is>
      </c>
      <c r="AU307" s="2" t="inlineStr">
        <is>
          <t>3</t>
        </is>
      </c>
      <c r="AV307" s="2" t="inlineStr">
        <is>
          <t/>
        </is>
      </c>
      <c r="AW307" t="inlineStr">
        <is>
          <t/>
        </is>
      </c>
      <c r="AX307" s="2" t="inlineStr">
        <is>
          <t>inicijativa za tvrdnje o prihvatljivosti za okoliš</t>
        </is>
      </c>
      <c r="AY307" s="2" t="inlineStr">
        <is>
          <t>3</t>
        </is>
      </c>
      <c r="AZ307" s="2" t="inlineStr">
        <is>
          <t/>
        </is>
      </c>
      <c r="BA307" t="inlineStr">
        <is>
          <t>inicijativa kojom će se od poduzeća zahtijevati da potkrijepe tvrdnje o ekološkom otisku svojih proizvoda/usluga primjenom standardnih metoda kvantifikacije. Cilj je da tvrdnje u cijelom EU-u budu pouzdane, usporedive i provjerljive te da se smanji „zeleni marketing”, čime bi se komercijalnim kupcima i ulagačima trebalo pomoći u donošenju održivijih odluka i povećati povjerenje potrošača u zelene oznake i informacije.</t>
        </is>
      </c>
      <c r="BB307" s="2" t="inlineStr">
        <is>
          <t>zöld állításokra vonatkozó kezdeményezés</t>
        </is>
      </c>
      <c r="BC307" s="2" t="inlineStr">
        <is>
          <t>3</t>
        </is>
      </c>
      <c r="BD307" s="2" t="inlineStr">
        <is>
          <t/>
        </is>
      </c>
      <c r="BE307" t="inlineStr">
        <is>
          <t/>
        </is>
      </c>
      <c r="BF307" s="2" t="inlineStr">
        <is>
          <t>iniziativa sulle autodichiarazioni ambientali</t>
        </is>
      </c>
      <c r="BG307" s="2" t="inlineStr">
        <is>
          <t>3</t>
        </is>
      </c>
      <c r="BH307" s="2" t="inlineStr">
        <is>
          <t/>
        </is>
      </c>
      <c r="BI307" t="inlineStr">
        <is>
          <t>iniziativa volta a introdurre ulteriori obblighi in relazione alle &lt;a href="https://iate.europa.eu/entry/result/924618/en-it" target="_blank"&gt;asserzioni ambientali&lt;/a&gt; riferite a prodotti e organizzazioni rivolte dalle imprese ai consumatori o ad altre imprese</t>
        </is>
      </c>
      <c r="BJ307" s="2" t="inlineStr">
        <is>
          <t>Ekologiškumo teiginių iniciatyva</t>
        </is>
      </c>
      <c r="BK307" s="2" t="inlineStr">
        <is>
          <t>3</t>
        </is>
      </c>
      <c r="BL307" s="2" t="inlineStr">
        <is>
          <t/>
        </is>
      </c>
      <c r="BM307" t="inlineStr">
        <is>
          <t>iniciatyva, kuria siekiama, kad iš įmonių būtų reikalaujama, jog jos pagrįstų savo produktų ir (arba) paslaugų aplinkosauginio pėdsako teiginius, taikydamos standartinius jų kiekybinio vertinimo metodus, kai siekiama užtikrinti, kad teiginiai būtų patikimi, palyginami ir patikrinami visoje ES, ir sumažinti ekologinį manipuliavimą, o tai turėtų padėti komerciniams pirkėjams ir investuotojams priimti tvaresnius sprendimus ir padidinti vartotojų pasitikėjimą žaliaisiais ženklais ir informacija</t>
        </is>
      </c>
      <c r="BN307" s="2" t="inlineStr">
        <is>
          <t>Zaļuma norāžu iniciatīva</t>
        </is>
      </c>
      <c r="BO307" s="2" t="inlineStr">
        <is>
          <t>2</t>
        </is>
      </c>
      <c r="BP307" s="2" t="inlineStr">
        <is>
          <t/>
        </is>
      </c>
      <c r="BQ307" t="inlineStr">
        <is>
          <t>iniciatīva, kas paredz, ka uzņēmumiem savi apgalvojumi par produktu/pakalpojumu vidisko pēdu būs jāpamato, to kvantificēšanai izmantojot standartmetodes, un kuras mērķis ir panākt, ka apgalvojumi ir ticami, salīdzināmi un verificējami visā ES un tādējādi samazināt &lt;a href="https://iate.europa.eu/entry/result/2250797/lv" target="_blank"&gt;zaļmaldināšanu &lt;/a&gt;(kad uzņēmumi rada nepareizu priekšstatu par savu ietekmi uz vidi)</t>
        </is>
      </c>
      <c r="BR307" s="2" t="inlineStr">
        <is>
          <t>Inizjattiva għal Asserzjonijiet Ekoloġiċi</t>
        </is>
      </c>
      <c r="BS307" s="2" t="inlineStr">
        <is>
          <t>3</t>
        </is>
      </c>
      <c r="BT307" s="2" t="inlineStr">
        <is>
          <t/>
        </is>
      </c>
      <c r="BU307" t="inlineStr">
        <is>
          <t/>
        </is>
      </c>
      <c r="BV307" s="2" t="inlineStr">
        <is>
          <t>initiatief inzake groene claims</t>
        </is>
      </c>
      <c r="BW307" s="2" t="inlineStr">
        <is>
          <t>3</t>
        </is>
      </c>
      <c r="BX307" s="2" t="inlineStr">
        <is>
          <t/>
        </is>
      </c>
      <c r="BY307" t="inlineStr">
        <is>
          <t>initiatief
 waarbij bedrijven worden verplicht om beweringen over de ecologische
 voetafdruk van hun producten/diensten te onderbouwen aan de hand van
 standaardmethoden voor kwantificering met als doel dergelijke beweringen in
 de hele EU betrouwbaar, vergelijkbaar en controleerbaar te maken en
 groenwassen te bestrijden, zodat commerciële afnemers en investeerders
 duurzamere keuzes kunnen maken en het consumentenvertrouwen in groene
 keurmerken en de informatie hierover zal toenemen</t>
        </is>
      </c>
      <c r="BZ307" s="2" t="inlineStr">
        <is>
          <t>inicjatywa na rzecz twierdzeń dotyczących ekologiczności</t>
        </is>
      </c>
      <c r="CA307" s="2" t="inlineStr">
        <is>
          <t>3</t>
        </is>
      </c>
      <c r="CB307" s="2" t="inlineStr">
        <is>
          <t/>
        </is>
      </c>
      <c r="CC307" t="inlineStr">
        <is>
          <t>inicjatywa wprowadzająca wymóg, aby firmy uzasadniały swoje twierdzenia dotyczące śladu środowiskowego ich produktów/usług, z zastosowaniem standardowych metody określania ilościowego, aby twierdzenia takie były wiarygodne, porównywalne i możliwe do zweryfikowania w całej UE, a także aby ograniczyć &lt;i&gt;&lt;a href="https://iate.europa.eu/entry/result/2250797/pl" target="_blank"&gt; pseudoekologiczny marketing&lt;/a&gt;&lt;/i&gt;, pomóc klientom i inwestorom w podejmowaniu bardziej zrównoważonych decyzji o zakupie oraz zwiększyć zaufanie konsumentów do zielonych etykiet i informacji</t>
        </is>
      </c>
      <c r="CD307" s="2" t="inlineStr">
        <is>
          <t>Iniciativa Alegações Ecológicas</t>
        </is>
      </c>
      <c r="CE307" s="2" t="inlineStr">
        <is>
          <t>3</t>
        </is>
      </c>
      <c r="CF307" s="2" t="inlineStr">
        <is>
          <t/>
        </is>
      </c>
      <c r="CG307" t="inlineStr">
        <is>
          <t>Iniciativa criada para obrigar as empresas a justificar as alegações sobre a pegada ambiental dos seus produtos e/ou serviços mediante a utilização de métodos normalizados para a sua quantificação tornando as alegações fiáveis, comparáveis e verificáveis em toda a UE, reduzindo o «ecobranqueamento» e aumentando a confiança dos consumidores nos rótulos ecológicos e nas informações de caráter ambiental.</t>
        </is>
      </c>
      <c r="CH307" s="2" t="inlineStr">
        <is>
          <t>Inițiativa privind declarațiile de mediu</t>
        </is>
      </c>
      <c r="CI307" s="2" t="inlineStr">
        <is>
          <t>3</t>
        </is>
      </c>
      <c r="CJ307" s="2" t="inlineStr">
        <is>
          <t/>
        </is>
      </c>
      <c r="CK307" t="inlineStr">
        <is>
          <t>inițiativă ce va obliga întreprinderile să își justifice afirmațiile cu 
privire la amprenta ecologică a produselor/serviciilor lor prin 
utilizarea unor metode standard de cuantificare</t>
        </is>
      </c>
      <c r="CL307" s="2" t="inlineStr">
        <is>
          <t>iniciatíva zameraná na ekologické tvrdenia|
iniciatíva pre tvrdenia týkajúce sa životného prostredia</t>
        </is>
      </c>
      <c r="CM307" s="2" t="inlineStr">
        <is>
          <t>3|
3</t>
        </is>
      </c>
      <c r="CN307" s="2" t="inlineStr">
        <is>
          <t xml:space="preserve">|
</t>
        </is>
      </c>
      <c r="CO307" t="inlineStr">
        <is>
          <t>iniciatíva vyžadujúca od firiem, aby preukázali tvrdenia týkajúce sa &lt;a href="https://iate.europa.eu/entry/result/3547689/sk" target="_blank"&gt;environmentálnej stopy&lt;/a&gt; svojich výrobkov alebo služieb prostredníctvom štandardných kvantifikačných metód, pričom cieľom je dosiahnuť spoľahlivosť, porovnateľnosť a overiteľnosť tvrdení v celej EÚ a zároveň znížiť výskyt &lt;a href="https://iate.europa.eu/entry/result/2250797/sk" target="_blank"&gt;environmentálne klamlivej reklamy&lt;/a&gt;, čím sa pomôže komerčným odberateľom a investorom prijímať udržateľnejšie rozhodnutia a zvýši dôveru spotrebiteľov v ekologické značky a informácie</t>
        </is>
      </c>
      <c r="CP307" s="2" t="inlineStr">
        <is>
          <t>pobuda za zelene trditve</t>
        </is>
      </c>
      <c r="CQ307" s="2" t="inlineStr">
        <is>
          <t>3</t>
        </is>
      </c>
      <c r="CR307" s="2" t="inlineStr">
        <is>
          <t/>
        </is>
      </c>
      <c r="CS307" t="inlineStr">
        <is>
          <t/>
        </is>
      </c>
      <c r="CT307" s="2" t="inlineStr">
        <is>
          <t>initiativet om miljöpåståenden</t>
        </is>
      </c>
      <c r="CU307" s="2" t="inlineStr">
        <is>
          <t>3</t>
        </is>
      </c>
      <c r="CV307" s="2" t="inlineStr">
        <is>
          <t/>
        </is>
      </c>
      <c r="CW307" t="inlineStr">
        <is>
          <t/>
        </is>
      </c>
    </row>
    <row r="308">
      <c r="A308" s="1" t="str">
        <f>HYPERLINK("https://iate.europa.eu/entry/result/3593338/all", "3593338")</f>
        <v>3593338</v>
      </c>
      <c r="B308" t="inlineStr">
        <is>
          <t>ECONOMICS;PRODUCTION, TECHNOLOGY AND RESEARCH;INDUSTRY;ENVIRONMENT</t>
        </is>
      </c>
      <c r="C308" t="inlineStr">
        <is>
          <t>ECONOMICS|economic policy|economic policy|development policy|sustainable development;PRODUCTION, TECHNOLOGY AND RESEARCH|technology and technical regulations|technical regulations;INDUSTRY|miscellaneous industries;ENVIRONMENT|environmental policy|waste management</t>
        </is>
      </c>
      <c r="D308" t="inlineStr">
        <is>
          <t>yes</t>
        </is>
      </c>
      <c r="E308" t="inlineStr">
        <is>
          <t/>
        </is>
      </c>
      <c r="F308" t="inlineStr">
        <is>
          <t/>
        </is>
      </c>
      <c r="G308" t="inlineStr">
        <is>
          <t/>
        </is>
      </c>
      <c r="H308" t="inlineStr">
        <is>
          <t/>
        </is>
      </c>
      <c r="I308" t="inlineStr">
        <is>
          <t/>
        </is>
      </c>
      <c r="J308" s="2" t="inlineStr">
        <is>
          <t>Iniciativa pro udržitelné výrobky</t>
        </is>
      </c>
      <c r="K308" s="2" t="inlineStr">
        <is>
          <t>3</t>
        </is>
      </c>
      <c r="L308" s="2" t="inlineStr">
        <is>
          <t/>
        </is>
      </c>
      <c r="M308" t="inlineStr">
        <is>
          <t>iniciativa EU, na jejímž základě dojde k revizi směrnice o ekodesignu a budou navržena další legislativní opatření s cílem zajistit vyšší udržitelnost výrobků uváděných na trh EU</t>
        </is>
      </c>
      <c r="N308" t="inlineStr">
        <is>
          <t/>
        </is>
      </c>
      <c r="O308" t="inlineStr">
        <is>
          <t/>
        </is>
      </c>
      <c r="P308" t="inlineStr">
        <is>
          <t/>
        </is>
      </c>
      <c r="Q308" t="inlineStr">
        <is>
          <t/>
        </is>
      </c>
      <c r="R308" t="inlineStr">
        <is>
          <t/>
        </is>
      </c>
      <c r="S308" t="inlineStr">
        <is>
          <t/>
        </is>
      </c>
      <c r="T308" t="inlineStr">
        <is>
          <t/>
        </is>
      </c>
      <c r="U308" t="inlineStr">
        <is>
          <t/>
        </is>
      </c>
      <c r="V308" t="inlineStr">
        <is>
          <t/>
        </is>
      </c>
      <c r="W308" t="inlineStr">
        <is>
          <t/>
        </is>
      </c>
      <c r="X308" t="inlineStr">
        <is>
          <t/>
        </is>
      </c>
      <c r="Y308" t="inlineStr">
        <is>
          <t/>
        </is>
      </c>
      <c r="Z308" s="2" t="inlineStr">
        <is>
          <t>Sustainable Products Initiative</t>
        </is>
      </c>
      <c r="AA308" s="2" t="inlineStr">
        <is>
          <t>3</t>
        </is>
      </c>
      <c r="AB308" s="2" t="inlineStr">
        <is>
          <t/>
        </is>
      </c>
      <c r="AC308" t="inlineStr">
        <is>
          <t>EU initiative which will revise the Ecodesign Directive and propose additional legislative measures to make products placed on the EU market more sustainable</t>
        </is>
      </c>
      <c r="AD308" s="2" t="inlineStr">
        <is>
          <t>iniciativa sobre productos sostenibles</t>
        </is>
      </c>
      <c r="AE308" s="2" t="inlineStr">
        <is>
          <t>3</t>
        </is>
      </c>
      <c r="AF308" s="2" t="inlineStr">
        <is>
          <t/>
        </is>
      </c>
      <c r="AG308" t="inlineStr">
        <is>
          <t>Iniciativa por la que se revisará la Directiva sobre diseño 
ecológico y se propondrán las medidas legislativas adicionales 
oportunas con la finalidad de lograr que los productos comercializados
 en la UE sean más sostenibles.</t>
        </is>
      </c>
      <c r="AH308" t="inlineStr">
        <is>
          <t/>
        </is>
      </c>
      <c r="AI308" t="inlineStr">
        <is>
          <t/>
        </is>
      </c>
      <c r="AJ308" t="inlineStr">
        <is>
          <t/>
        </is>
      </c>
      <c r="AK308" t="inlineStr">
        <is>
          <t/>
        </is>
      </c>
      <c r="AL308" s="2" t="inlineStr">
        <is>
          <t>kestäviä tuotteita koskeva aloite|
kestävää tuotepolitiikkaa koskeva aloite</t>
        </is>
      </c>
      <c r="AM308" s="2" t="inlineStr">
        <is>
          <t>3|
3</t>
        </is>
      </c>
      <c r="AN308" s="2" t="inlineStr">
        <is>
          <t xml:space="preserve">|
</t>
        </is>
      </c>
      <c r="AO308" t="inlineStr">
        <is>
          <t>aloite, jonka päämääränä on tehdä tuotteista ilmastoneutraaliin, resurssitehokkaaseen 
ja kiertoon perustuvaan talouteen soveltuvia, vähentää jätettä ja 
varmistaa, että kestävän kehityksen edelläkävijöiden aikaan saamista 
tuloksista tulee vähitellen normi</t>
        </is>
      </c>
      <c r="AP308" t="inlineStr">
        <is>
          <t/>
        </is>
      </c>
      <c r="AQ308" t="inlineStr">
        <is>
          <t/>
        </is>
      </c>
      <c r="AR308" t="inlineStr">
        <is>
          <t/>
        </is>
      </c>
      <c r="AS308" t="inlineStr">
        <is>
          <t/>
        </is>
      </c>
      <c r="AT308" s="2" t="inlineStr">
        <is>
          <t>an Tionscnamh um Tháirgí Inbhuanaithe</t>
        </is>
      </c>
      <c r="AU308" s="2" t="inlineStr">
        <is>
          <t>3</t>
        </is>
      </c>
      <c r="AV308" s="2" t="inlineStr">
        <is>
          <t/>
        </is>
      </c>
      <c r="AW308" t="inlineStr">
        <is>
          <t/>
        </is>
      </c>
      <c r="AX308" s="2" t="inlineStr">
        <is>
          <t>inicijativa za održive proizvode</t>
        </is>
      </c>
      <c r="AY308" s="2" t="inlineStr">
        <is>
          <t>3</t>
        </is>
      </c>
      <c r="AZ308" s="2" t="inlineStr">
        <is>
          <t/>
        </is>
      </c>
      <c r="BA308" t="inlineStr">
        <is>
          <t/>
        </is>
      </c>
      <c r="BB308" t="inlineStr">
        <is>
          <t/>
        </is>
      </c>
      <c r="BC308" t="inlineStr">
        <is>
          <t/>
        </is>
      </c>
      <c r="BD308" t="inlineStr">
        <is>
          <t/>
        </is>
      </c>
      <c r="BE308" t="inlineStr">
        <is>
          <t/>
        </is>
      </c>
      <c r="BF308" t="inlineStr">
        <is>
          <t/>
        </is>
      </c>
      <c r="BG308" t="inlineStr">
        <is>
          <t/>
        </is>
      </c>
      <c r="BH308" t="inlineStr">
        <is>
          <t/>
        </is>
      </c>
      <c r="BI308" t="inlineStr">
        <is>
          <t/>
        </is>
      </c>
      <c r="BJ308" s="2" t="inlineStr">
        <is>
          <t>Tvarių gaminių iniciatyva</t>
        </is>
      </c>
      <c r="BK308" s="2" t="inlineStr">
        <is>
          <t>3</t>
        </is>
      </c>
      <c r="BL308" s="2" t="inlineStr">
        <is>
          <t/>
        </is>
      </c>
      <c r="BM308" t="inlineStr">
        <is>
          <t/>
        </is>
      </c>
      <c r="BN308" s="2" t="inlineStr">
        <is>
          <t>Ilgtspējīgu produktu iniciatīva</t>
        </is>
      </c>
      <c r="BO308" s="2" t="inlineStr">
        <is>
          <t>3</t>
        </is>
      </c>
      <c r="BP308" s="2" t="inlineStr">
        <is>
          <t/>
        </is>
      </c>
      <c r="BQ308" t="inlineStr">
        <is>
          <t/>
        </is>
      </c>
      <c r="BR308" s="2" t="inlineStr">
        <is>
          <t>Inizjattiva għal prodotti sostenibbli</t>
        </is>
      </c>
      <c r="BS308" s="2" t="inlineStr">
        <is>
          <t>3</t>
        </is>
      </c>
      <c r="BT308" s="2" t="inlineStr">
        <is>
          <t/>
        </is>
      </c>
      <c r="BU308" t="inlineStr">
        <is>
          <t>inizjattiva tal-UE li ser tirrevedi d-Direttiva dwar l-Ekodisinn u tipproponi miżuri leġiżlattivi addizzjonali biex il-prodotti mqiegħda fis-suq tal-UE ikunu aktar sostenibbli</t>
        </is>
      </c>
      <c r="BV308" s="2" t="inlineStr">
        <is>
          <t>SPI|
initiatief voor duurzame producten</t>
        </is>
      </c>
      <c r="BW308" s="2" t="inlineStr">
        <is>
          <t>2|
3</t>
        </is>
      </c>
      <c r="BX308" s="2" t="inlineStr">
        <is>
          <t xml:space="preserve">|
</t>
        </is>
      </c>
      <c r="BY308" t="inlineStr">
        <is>
          <t>EU-initiatief
 dat in lijn met de richtlijn inzake ecologisch ontwerp bijkomende voorstellen
 zal doen om producten op de EU-markt duurzamer te maken</t>
        </is>
      </c>
      <c r="BZ308" s="2" t="inlineStr">
        <is>
          <t>inicjatywa dotycząca zrównoważonych produktów</t>
        </is>
      </c>
      <c r="CA308" s="2" t="inlineStr">
        <is>
          <t>3</t>
        </is>
      </c>
      <c r="CB308" s="2" t="inlineStr">
        <is>
          <t/>
        </is>
      </c>
      <c r="CC308" t="inlineStr">
        <is>
          <t>inicjatywa Komisji, która ma na celu zwiększenie zrównoważonego charakteru produktów wprowadzanych na rynek UE</t>
        </is>
      </c>
      <c r="CD308" t="inlineStr">
        <is>
          <t/>
        </is>
      </c>
      <c r="CE308" t="inlineStr">
        <is>
          <t/>
        </is>
      </c>
      <c r="CF308" t="inlineStr">
        <is>
          <t/>
        </is>
      </c>
      <c r="CG308" t="inlineStr">
        <is>
          <t/>
        </is>
      </c>
      <c r="CH308" t="inlineStr">
        <is>
          <t/>
        </is>
      </c>
      <c r="CI308" t="inlineStr">
        <is>
          <t/>
        </is>
      </c>
      <c r="CJ308" t="inlineStr">
        <is>
          <t/>
        </is>
      </c>
      <c r="CK308" t="inlineStr">
        <is>
          <t/>
        </is>
      </c>
      <c r="CL308" t="inlineStr">
        <is>
          <t/>
        </is>
      </c>
      <c r="CM308" t="inlineStr">
        <is>
          <t/>
        </is>
      </c>
      <c r="CN308" t="inlineStr">
        <is>
          <t/>
        </is>
      </c>
      <c r="CO308" t="inlineStr">
        <is>
          <t/>
        </is>
      </c>
      <c r="CP308" s="2" t="inlineStr">
        <is>
          <t>pobuda za trajnostne izdelke</t>
        </is>
      </c>
      <c r="CQ308" s="2" t="inlineStr">
        <is>
          <t>3</t>
        </is>
      </c>
      <c r="CR308" s="2" t="inlineStr">
        <is>
          <t/>
        </is>
      </c>
      <c r="CS308" t="inlineStr">
        <is>
          <t>pobuda za pregled direktive o okoljsko primerni zasnovi in po potrebi predložitev dodatnih zakonodajnih ukrepov za bolj trajnostne izdelke, ki se dajejo na trg EU</t>
        </is>
      </c>
      <c r="CT308" s="2" t="inlineStr">
        <is>
          <t>initiativet för hållbara produkter</t>
        </is>
      </c>
      <c r="CU308" s="2" t="inlineStr">
        <is>
          <t>3</t>
        </is>
      </c>
      <c r="CV308" s="2" t="inlineStr">
        <is>
          <t/>
        </is>
      </c>
      <c r="CW308" t="inlineStr">
        <is>
          <t>EU-initiativ som ska se över ekodesigndirektivet och föreslå ytterligare
lagstiftningsåtgärder för att göra produkter som säljs i EU mer hållbara</t>
        </is>
      </c>
    </row>
    <row r="309">
      <c r="A309" s="1" t="str">
        <f>HYPERLINK("https://iate.europa.eu/entry/result/3516122/all", "3516122")</f>
        <v>3516122</v>
      </c>
      <c r="B309" t="inlineStr">
        <is>
          <t>ENVIRONMENT</t>
        </is>
      </c>
      <c r="C309" t="inlineStr">
        <is>
          <t>ENVIRONMENT|environmental policy|climate change policy</t>
        </is>
      </c>
      <c r="D309" t="inlineStr">
        <is>
          <t>yes</t>
        </is>
      </c>
      <c r="E309" t="inlineStr">
        <is>
          <t/>
        </is>
      </c>
      <c r="F309" s="2" t="inlineStr">
        <is>
          <t>неутрален по отношение на климатичните изменения|
неутрален по отношение на климата</t>
        </is>
      </c>
      <c r="G309" s="2" t="inlineStr">
        <is>
          <t>2|
3</t>
        </is>
      </c>
      <c r="H309" s="2" t="inlineStr">
        <is>
          <t xml:space="preserve">|
</t>
        </is>
      </c>
      <c r="I309" t="inlineStr">
        <is>
          <t>който не влияе на изменението на климата (поради факта, че не води до емисии на парникови газове, или защото емисиите, до които води, са компенсирани чрез поглъщане)</t>
        </is>
      </c>
      <c r="J309" s="2" t="inlineStr">
        <is>
          <t>klimaticky neutrální</t>
        </is>
      </c>
      <c r="K309" s="2" t="inlineStr">
        <is>
          <t>3</t>
        </is>
      </c>
      <c r="L309" s="2" t="inlineStr">
        <is>
          <t/>
        </is>
      </c>
      <c r="M309" t="inlineStr">
        <is>
          <t/>
        </is>
      </c>
      <c r="N309" s="2" t="inlineStr">
        <is>
          <t>klimaneutral</t>
        </is>
      </c>
      <c r="O309" s="2" t="inlineStr">
        <is>
          <t>3</t>
        </is>
      </c>
      <c r="P309" s="2" t="inlineStr">
        <is>
          <t/>
        </is>
      </c>
      <c r="Q309" t="inlineStr">
        <is>
          <t>situation, hvor f.eks. en persons, en organisations, en bys eller et lands aktiviteter ikke medfører en nettopåvirkning af klimaet fra drivhusgasemissioner</t>
        </is>
      </c>
      <c r="R309" s="2" t="inlineStr">
        <is>
          <t>klimaneutral</t>
        </is>
      </c>
      <c r="S309" s="2" t="inlineStr">
        <is>
          <t>3</t>
        </is>
      </c>
      <c r="T309" s="2" t="inlineStr">
        <is>
          <t/>
        </is>
      </c>
      <c r="U309" t="inlineStr">
        <is>
          <t>Zustand, in dem die Treibhausgasemissionen einer Person, Organisation, Stadt, Gesellschaft usw. durch Emissionseinsparungen oder Klimaschutzmaßnahmen gleichen Umfangs aufgewogen werden</t>
        </is>
      </c>
      <c r="V309" s="2" t="inlineStr">
        <is>
          <t>κλιματικά ουδέτερος</t>
        </is>
      </c>
      <c r="W309" s="2" t="inlineStr">
        <is>
          <t>3</t>
        </is>
      </c>
      <c r="X309" s="2" t="inlineStr">
        <is>
          <t/>
        </is>
      </c>
      <c r="Y309" t="inlineStr">
        <is>
          <t/>
        </is>
      </c>
      <c r="Z309" s="2" t="inlineStr">
        <is>
          <t>climate neutral|
climate-neutral</t>
        </is>
      </c>
      <c r="AA309" s="2" t="inlineStr">
        <is>
          <t>1|
3</t>
        </is>
      </c>
      <c r="AB309" s="2" t="inlineStr">
        <is>
          <t xml:space="preserve">|
</t>
        </is>
      </c>
      <c r="AC309" t="inlineStr">
        <is>
          <t>where the activities of an individual, an organisation, a city or a country, for instance, result in a net-zero climate impact from greenhouse gas emissions</t>
        </is>
      </c>
      <c r="AD309" s="2" t="inlineStr">
        <is>
          <t>climáticamente neutro</t>
        </is>
      </c>
      <c r="AE309" s="2" t="inlineStr">
        <is>
          <t>3</t>
        </is>
      </c>
      <c r="AF309" s="2" t="inlineStr">
        <is>
          <t/>
        </is>
      </c>
      <c r="AG309" t="inlineStr">
        <is>
          <t>Que no genera efecto neto sobre el clima; en particular, que no incide en el calentamiento del planeta.</t>
        </is>
      </c>
      <c r="AH309" s="2" t="inlineStr">
        <is>
          <t>kliimaneutraalne</t>
        </is>
      </c>
      <c r="AI309" s="2" t="inlineStr">
        <is>
          <t>3</t>
        </is>
      </c>
      <c r="AJ309" s="2" t="inlineStr">
        <is>
          <t/>
        </is>
      </c>
      <c r="AK309" t="inlineStr">
        <is>
          <t>(toomine, organisatsioon vms), mille puhul kuue 
&lt;i&gt;kasvuhoonegaasi&lt;/i&gt; &lt;a href="/entry/result/835577/all" id="ENTRY_TO_ENTRY_CONVERTER" target="_blank"&gt;IATE:835577&lt;/a&gt; netoheide on null</t>
        </is>
      </c>
      <c r="AL309" s="2" t="inlineStr">
        <is>
          <t>ilmastoneutraali</t>
        </is>
      </c>
      <c r="AM309" s="2" t="inlineStr">
        <is>
          <t>3</t>
        </is>
      </c>
      <c r="AN309" s="2" t="inlineStr">
        <is>
          <t/>
        </is>
      </c>
      <c r="AO309" t="inlineStr">
        <is>
          <t>tila, jossa esimerkiksi yksilön, organisaation, kaupungin tai maan toiminnasta aiheutuu nollatason nettomääräinen kasvihuonekaasupäästöjen vaikutus ilmastoon</t>
        </is>
      </c>
      <c r="AP309" s="2" t="inlineStr">
        <is>
          <t>neutre pour le climat|
climatiquement neutre</t>
        </is>
      </c>
      <c r="AQ309" s="2" t="inlineStr">
        <is>
          <t>3|
3</t>
        </is>
      </c>
      <c r="AR309" s="2" t="inlineStr">
        <is>
          <t xml:space="preserve">|
</t>
        </is>
      </c>
      <c r="AS309" t="inlineStr">
        <is>
          <t>dont les émissions nettes de gaz à effet de serre sont nulles</t>
        </is>
      </c>
      <c r="AT309" s="2" t="inlineStr">
        <is>
          <t>aeráidneodrach|
neodrach ó thaobh díobháil aeráide de</t>
        </is>
      </c>
      <c r="AU309" s="2" t="inlineStr">
        <is>
          <t>3|
3</t>
        </is>
      </c>
      <c r="AV309" s="2" t="inlineStr">
        <is>
          <t xml:space="preserve">preferred|
</t>
        </is>
      </c>
      <c r="AW309" t="inlineStr">
        <is>
          <t/>
        </is>
      </c>
      <c r="AX309" s="2" t="inlineStr">
        <is>
          <t>klimatski neutralan</t>
        </is>
      </c>
      <c r="AY309" s="2" t="inlineStr">
        <is>
          <t>3</t>
        </is>
      </c>
      <c r="AZ309" s="2" t="inlineStr">
        <is>
          <t/>
        </is>
      </c>
      <c r="BA309" t="inlineStr">
        <is>
          <t>stanje u kojem aktivnosti pojedinca, organizacije, grada ili zemlje dovedu do neto nultog učinka emisija stakleničkih plinova na klimu</t>
        </is>
      </c>
      <c r="BB309" s="2" t="inlineStr">
        <is>
          <t>klímasemleges</t>
        </is>
      </c>
      <c r="BC309" s="2" t="inlineStr">
        <is>
          <t>4</t>
        </is>
      </c>
      <c r="BD309" s="2" t="inlineStr">
        <is>
          <t/>
        </is>
      </c>
      <c r="BE309" t="inlineStr">
        <is>
          <t>az éghajlatváltozást elő nem segítő, azaz nettó nulla üvegházhatásúgáz-kibocsátást előidéző (személy, szervezet, ország, tevékenység, technológia stb.)</t>
        </is>
      </c>
      <c r="BF309" s="2" t="inlineStr">
        <is>
          <t>a impatto climatico zero</t>
        </is>
      </c>
      <c r="BG309" s="2" t="inlineStr">
        <is>
          <t>3</t>
        </is>
      </c>
      <c r="BH309" s="2" t="inlineStr">
        <is>
          <t/>
        </is>
      </c>
      <c r="BI309" t="inlineStr">
        <is>
          <t>che ha ridotto a zero gli effetti sul clima tramite la prevenzione delle emissioni di gas a effetto serra oppure la loro compensazione mediante il sequestro di una quantità equivalente di CO 
&lt;sub&gt;2&lt;/sub&gt;</t>
        </is>
      </c>
      <c r="BJ309" s="2" t="inlineStr">
        <is>
          <t>neutralaus poveikio klimatui</t>
        </is>
      </c>
      <c r="BK309" s="2" t="inlineStr">
        <is>
          <t>3</t>
        </is>
      </c>
      <c r="BL309" s="2" t="inlineStr">
        <is>
          <t/>
        </is>
      </c>
      <c r="BM309" t="inlineStr">
        <is>
          <t>padėtis, kai dėl fizinio asmens, organizacijos, miesto ar šalies veiklos nesusidaro neigiamas išmetamų šiltnamio efektą sukeliančių dujų poveikis klimatui, tas poveikis yra neutralus klimato atžvilgiu</t>
        </is>
      </c>
      <c r="BN309" s="2" t="inlineStr">
        <is>
          <t>klimatneitrāls</t>
        </is>
      </c>
      <c r="BO309" s="2" t="inlineStr">
        <is>
          <t>3</t>
        </is>
      </c>
      <c r="BP309" s="2" t="inlineStr">
        <is>
          <t/>
        </is>
      </c>
      <c r="BQ309" t="inlineStr">
        <is>
          <t>stāvoklis, kurā, piemēram, personas, organizācijas, pilsētas vai valsts darbību rezultātā nerodas nekāda siltumnīcefekta gāzu izraisīta ietekme uz klimatu</t>
        </is>
      </c>
      <c r="BR309" s="2" t="inlineStr">
        <is>
          <t>b'impatt newtrali fuq il-klima|
newtrali għall-klima</t>
        </is>
      </c>
      <c r="BS309" s="2" t="inlineStr">
        <is>
          <t>3|
3</t>
        </is>
      </c>
      <c r="BT309" s="2" t="inlineStr">
        <is>
          <t xml:space="preserve">|
</t>
        </is>
      </c>
      <c r="BU309" t="inlineStr">
        <is>
          <t>stat li fih l-attivitajiet ta' individwu, organizzazzjoni, belt jew pajjiż ma jkollhom l-ebda impatt fuq il-klima minn emissjonijiet ta' gass b'effett ta' serra</t>
        </is>
      </c>
      <c r="BV309" s="2" t="inlineStr">
        <is>
          <t>klimaatneutraal</t>
        </is>
      </c>
      <c r="BW309" s="2" t="inlineStr">
        <is>
          <t>3</t>
        </is>
      </c>
      <c r="BX309" s="2" t="inlineStr">
        <is>
          <t/>
        </is>
      </c>
      <c r="BY309" t="inlineStr">
        <is>
          <t>geeft van een product of procedé aan dat het per saldo niet bijdraagt aan klimaatverandering</t>
        </is>
      </c>
      <c r="BZ309" s="2" t="inlineStr">
        <is>
          <t>neutralny dla klimatu</t>
        </is>
      </c>
      <c r="CA309" s="2" t="inlineStr">
        <is>
          <t>3</t>
        </is>
      </c>
      <c r="CB309" s="2" t="inlineStr">
        <is>
          <t/>
        </is>
      </c>
      <c r="CC309" t="inlineStr">
        <is>
          <t>niepowodujący żadnej emisji „netto” gazów cieplarnianych</t>
        </is>
      </c>
      <c r="CD309" s="2" t="inlineStr">
        <is>
          <t>com impacto neutro no clima|
sem impacto no clima|
climaticamente neutro</t>
        </is>
      </c>
      <c r="CE309" s="2" t="inlineStr">
        <is>
          <t>3|
3|
3</t>
        </is>
      </c>
      <c r="CF309" s="2" t="inlineStr">
        <is>
          <t xml:space="preserve">|
|
</t>
        </is>
      </c>
      <c r="CG309" t="inlineStr">
        <is>
          <t>Gerador de 
&lt;i&gt;zero emissões líquidas de gases com efeito de estufa&lt;/i&gt; [&lt;a href="/entry/result/3567524/all" id="ENTRY_TO_ENTRY_CONVERTER" target="_blank"&gt;IATE:3567524&lt;/a&gt; ]</t>
        </is>
      </c>
      <c r="CH309" s="2" t="inlineStr">
        <is>
          <t>neutru pentru climă|
neutru din punct de vedere climatic|
neutru din punctul de vedere al impactului asupra climei</t>
        </is>
      </c>
      <c r="CI309" s="2" t="inlineStr">
        <is>
          <t>3|
3|
3</t>
        </is>
      </c>
      <c r="CJ309" s="2" t="inlineStr">
        <is>
          <t xml:space="preserve">|
|
</t>
        </is>
      </c>
      <c r="CK309" t="inlineStr">
        <is>
          <t/>
        </is>
      </c>
      <c r="CL309" s="2" t="inlineStr">
        <is>
          <t>klimaticky neutrálny</t>
        </is>
      </c>
      <c r="CM309" s="2" t="inlineStr">
        <is>
          <t>3</t>
        </is>
      </c>
      <c r="CN309" s="2" t="inlineStr">
        <is>
          <t/>
        </is>
      </c>
      <c r="CO309" t="inlineStr">
        <is>
          <t>taký, pri ktorom činnosti jednotlivca, organizácie, mesta alebo krajiny vedú k nulovým čistým emisiám skleníkových plynov</t>
        </is>
      </c>
      <c r="CP309" s="2" t="inlineStr">
        <is>
          <t>podnebno nevtralen</t>
        </is>
      </c>
      <c r="CQ309" s="2" t="inlineStr">
        <is>
          <t>3</t>
        </is>
      </c>
      <c r="CR309" s="2" t="inlineStr">
        <is>
          <t/>
        </is>
      </c>
      <c r="CS309" t="inlineStr">
        <is>
          <t/>
        </is>
      </c>
      <c r="CT309" s="2" t="inlineStr">
        <is>
          <t>klimatneutral</t>
        </is>
      </c>
      <c r="CU309" s="2" t="inlineStr">
        <is>
          <t>3</t>
        </is>
      </c>
      <c r="CV309" s="2" t="inlineStr">
        <is>
          <t/>
        </is>
      </c>
      <c r="CW309" t="inlineStr">
        <is>
          <t>tillstånd som innebär att den totala klimatpåverkan från en viss verksamhet eller en produkt har nettosumman noll</t>
        </is>
      </c>
    </row>
    <row r="310">
      <c r="A310" s="1" t="str">
        <f>HYPERLINK("https://iate.europa.eu/entry/result/3566715/all", "3566715")</f>
        <v>3566715</v>
      </c>
      <c r="B310" t="inlineStr">
        <is>
          <t>ENVIRONMENT</t>
        </is>
      </c>
      <c r="C310" t="inlineStr">
        <is>
          <t>ENVIRONMENT</t>
        </is>
      </c>
      <c r="D310" t="inlineStr">
        <is>
          <t>yes</t>
        </is>
      </c>
      <c r="E310" t="inlineStr">
        <is>
          <t/>
        </is>
      </c>
      <c r="F310" t="inlineStr">
        <is>
          <t/>
        </is>
      </c>
      <c r="G310" t="inlineStr">
        <is>
          <t/>
        </is>
      </c>
      <c r="H310" t="inlineStr">
        <is>
          <t/>
        </is>
      </c>
      <c r="I310" t="inlineStr">
        <is>
          <t/>
        </is>
      </c>
      <c r="J310" s="2" t="inlineStr">
        <is>
          <t>zachycování, využití a ukládání uhlíku</t>
        </is>
      </c>
      <c r="K310" s="2" t="inlineStr">
        <is>
          <t>4</t>
        </is>
      </c>
      <c r="L310" s="2" t="inlineStr">
        <is>
          <t/>
        </is>
      </c>
      <c r="M310" t="inlineStr">
        <is>
          <t>zachycování, využívání a ukládání uhlíku (&lt;em&gt;carbon capture, use and storage&lt;/em&gt;)</t>
        </is>
      </c>
      <c r="N310" t="inlineStr">
        <is>
          <t/>
        </is>
      </c>
      <c r="O310" t="inlineStr">
        <is>
          <t/>
        </is>
      </c>
      <c r="P310" t="inlineStr">
        <is>
          <t/>
        </is>
      </c>
      <c r="Q310" t="inlineStr">
        <is>
          <t/>
        </is>
      </c>
      <c r="R310" s="2" t="inlineStr">
        <is>
          <t>CCUS|
CO&lt;sub&gt;2&lt;/sub&gt;-Abscheidung, -Speicherung und -Nutzung|
Abscheidung, Nutzung und Speicherung von CO&lt;sub&gt;2&lt;/sub&gt;</t>
        </is>
      </c>
      <c r="S310" s="2" t="inlineStr">
        <is>
          <t>3|
3|
3</t>
        </is>
      </c>
      <c r="T310" s="2" t="inlineStr">
        <is>
          <t xml:space="preserve">|
|
</t>
        </is>
      </c>
      <c r="U310" t="inlineStr">
        <is>
          <t>Abscheidung von Kohlendioxid z. B. aus Kraftwerksabgasen, seine langfristige unterirdische Speicherung zwecks Klimaschutz und seine Nutzung als Wertstoff beispielsweise für die Wasserstoff- oder Methangewinnung</t>
        </is>
      </c>
      <c r="V310" s="2" t="inlineStr">
        <is>
          <t>δέσμευση, χρήση και αποθήκευση διοξειδίου του άνθρακα</t>
        </is>
      </c>
      <c r="W310" s="2" t="inlineStr">
        <is>
          <t>3</t>
        </is>
      </c>
      <c r="X310" s="2" t="inlineStr">
        <is>
          <t/>
        </is>
      </c>
      <c r="Y310" t="inlineStr">
        <is>
          <t/>
        </is>
      </c>
      <c r="Z310" s="2" t="inlineStr">
        <is>
          <t>carbon capture, utilisation and storage|
CCUS|
carbon capture, storage and use|
carbon capture, use and storage|
carbon capture, storage and utilisation</t>
        </is>
      </c>
      <c r="AA310" s="2" t="inlineStr">
        <is>
          <t>3|
3|
3|
3|
3</t>
        </is>
      </c>
      <c r="AB310" s="2" t="inlineStr">
        <is>
          <t xml:space="preserve">|
|
|
|
</t>
        </is>
      </c>
      <c r="AC310" t="inlineStr">
        <is>
          <t>methods and technologies to remove CO&lt;sub&gt;2&lt;/sub&gt; from &lt;a href="https://iate.europa.eu/entry/result/1244520/all" target="_blank"&gt;&lt;i&gt;flue gas&lt;/i&gt;&lt;/a&gt; and the atmosphere for subsequent use in other products or storage away from the atmosphere</t>
        </is>
      </c>
      <c r="AD310" s="2" t="inlineStr">
        <is>
          <t>captura, almacenamiento y utilización de carbono</t>
        </is>
      </c>
      <c r="AE310" s="2" t="inlineStr">
        <is>
          <t>3</t>
        </is>
      </c>
      <c r="AF310" s="2" t="inlineStr">
        <is>
          <t/>
        </is>
      </c>
      <c r="AG310" t="inlineStr">
        <is>
          <t>Proceso químico mediante el cual el CO&lt;sub&gt;2&lt;/sub&gt; se captura, se almacena para su aislamiento de la atmósfera y, posteriormente, se utiliza para elaborar un nuevo
producto.</t>
        </is>
      </c>
      <c r="AH310" s="2" t="inlineStr">
        <is>
          <t>süsinikdioksiidi kogumine, säilitamine ja kasutamine|
süsinikdioksiidi kogumine, utiliseerimine ja säilitamine</t>
        </is>
      </c>
      <c r="AI310" s="2" t="inlineStr">
        <is>
          <t>2|
3</t>
        </is>
      </c>
      <c r="AJ310" s="2" t="inlineStr">
        <is>
          <t xml:space="preserve">|
</t>
        </is>
      </c>
      <c r="AK310" t="inlineStr">
        <is>
          <t/>
        </is>
      </c>
      <c r="AL310" s="2" t="inlineStr">
        <is>
          <t>hiilidioksidin erotus, käyttö ja varastointi|
hiilidioksidin talteenotto, hyödyntäminen ja varastointi|
CCUS</t>
        </is>
      </c>
      <c r="AM310" s="2" t="inlineStr">
        <is>
          <t>3|
3|
3</t>
        </is>
      </c>
      <c r="AN310" s="2" t="inlineStr">
        <is>
          <t xml:space="preserve">|
|
</t>
        </is>
      </c>
      <c r="AO310" t="inlineStr">
        <is>
          <t>menetelmiä, joilla pyritään vähentämään hiilidioksidipäästöjä sitomalla niitä teollisesti hyödynnettäviin materiaaleihin</t>
        </is>
      </c>
      <c r="AP310" s="2" t="inlineStr">
        <is>
          <t>captage, utilisation et stockage du dioxyde de carbone|
piégeage, utilisation et stockage du dioxyde de carbone</t>
        </is>
      </c>
      <c r="AQ310" s="2" t="inlineStr">
        <is>
          <t>3|
3</t>
        </is>
      </c>
      <c r="AR310" s="2" t="inlineStr">
        <is>
          <t xml:space="preserve">|
</t>
        </is>
      </c>
      <c r="AS310" t="inlineStr">
        <is>
          <t>méthodes et technologies utilisées pour extraire le CO&lt;sub&gt;2&lt;/sub&gt; des gaz de combustion et de l'atmosphère afin de l'utiliser ensuite dans d'autres produits ou de le stocker ailleurs</t>
        </is>
      </c>
      <c r="AT310" s="2" t="inlineStr">
        <is>
          <t>GÚSC|
gabháil, úsáid agus stóráil carbóin|
CCUS</t>
        </is>
      </c>
      <c r="AU310" s="2" t="inlineStr">
        <is>
          <t>3|
3|
3</t>
        </is>
      </c>
      <c r="AV310" s="2" t="inlineStr">
        <is>
          <t xml:space="preserve">|
|
</t>
        </is>
      </c>
      <c r="AW310" t="inlineStr">
        <is>
          <t/>
        </is>
      </c>
      <c r="AX310" t="inlineStr">
        <is>
          <t/>
        </is>
      </c>
      <c r="AY310" t="inlineStr">
        <is>
          <t/>
        </is>
      </c>
      <c r="AZ310" t="inlineStr">
        <is>
          <t/>
        </is>
      </c>
      <c r="BA310" t="inlineStr">
        <is>
          <t/>
        </is>
      </c>
      <c r="BB310" s="2" t="inlineStr">
        <is>
          <t>szén-dioxid-leválasztás, -hasznosítás és -tárolás</t>
        </is>
      </c>
      <c r="BC310" s="2" t="inlineStr">
        <is>
          <t>4</t>
        </is>
      </c>
      <c r="BD310" s="2" t="inlineStr">
        <is>
          <t/>
        </is>
      </c>
      <c r="BE310" t="inlineStr">
        <is>
          <t/>
        </is>
      </c>
      <c r="BF310" s="2" t="inlineStr">
        <is>
          <t>CCUS|
cattura, stoccaggio e utilizzo del carbonio</t>
        </is>
      </c>
      <c r="BG310" s="2" t="inlineStr">
        <is>
          <t>4|
4</t>
        </is>
      </c>
      <c r="BH310" s="2" t="inlineStr">
        <is>
          <t xml:space="preserve">|
</t>
        </is>
      </c>
      <c r="BI310" t="inlineStr">
        <is>
          <t>metodi e tecnologie per rimuovere l'anidride carbonica prodotta dai combustibili fossili e stoccarla lontano dall'atmosfera o utilizzarla per altri scopi</t>
        </is>
      </c>
      <c r="BJ310" t="inlineStr">
        <is>
          <t/>
        </is>
      </c>
      <c r="BK310" t="inlineStr">
        <is>
          <t/>
        </is>
      </c>
      <c r="BL310" t="inlineStr">
        <is>
          <t/>
        </is>
      </c>
      <c r="BM310" t="inlineStr">
        <is>
          <t/>
        </is>
      </c>
      <c r="BN310" s="2" t="inlineStr">
        <is>
          <t>&lt;i&gt;CCUS&lt;/i&gt;|
oglekļa uztveršana, izmantošana un uzglabāšana</t>
        </is>
      </c>
      <c r="BO310" s="2" t="inlineStr">
        <is>
          <t>2|
3</t>
        </is>
      </c>
      <c r="BP310" s="2" t="inlineStr">
        <is>
          <t xml:space="preserve">|
</t>
        </is>
      </c>
      <c r="BQ310" t="inlineStr">
        <is>
          <t/>
        </is>
      </c>
      <c r="BR310" s="2" t="inlineStr">
        <is>
          <t>qbid, użu u ħżin tal-karbonju|
CCUS</t>
        </is>
      </c>
      <c r="BS310" s="2" t="inlineStr">
        <is>
          <t>3|
3</t>
        </is>
      </c>
      <c r="BT310" s="2" t="inlineStr">
        <is>
          <t xml:space="preserve">|
</t>
        </is>
      </c>
      <c r="BU310" t="inlineStr">
        <is>
          <t>metodi u teknoloġiji biex jitneħħa d-diossidu tal-karbonju mill-gass tat-tromba taċ-ċmieni u mill-atmosfera biex imbagħad jintuża fi prodotti oħrajn jew jinħazen bla kuntatt mal-atmosfera</t>
        </is>
      </c>
      <c r="BV310" s="2" t="inlineStr">
        <is>
          <t>koolstofafvang, -gebruik en -opslag|
CCUS</t>
        </is>
      </c>
      <c r="BW310" s="2" t="inlineStr">
        <is>
          <t>3|
3</t>
        </is>
      </c>
      <c r="BX310" s="2" t="inlineStr">
        <is>
          <t xml:space="preserve">|
</t>
        </is>
      </c>
      <c r="BY310" t="inlineStr">
        <is>
          <t>methoden en technologieën om CO&lt;sub&gt;2&lt;/sub&gt; uit &lt;a href="https://iate.europa.eu/entry/result/1244520/all" target="_blank"&gt;rookgas&lt;/a&gt; en uit de atmosfeer te halen en vervolgens op te slaan of in andere producten te gebruiken</t>
        </is>
      </c>
      <c r="BZ310" s="2" t="inlineStr">
        <is>
          <t>wychwytywanie, składowanie i utylizacja dwutlenku węgla|
CCUS</t>
        </is>
      </c>
      <c r="CA310" s="2" t="inlineStr">
        <is>
          <t>3|
3</t>
        </is>
      </c>
      <c r="CB310" s="2" t="inlineStr">
        <is>
          <t xml:space="preserve">|
</t>
        </is>
      </c>
      <c r="CC310" t="inlineStr">
        <is>
          <t>metody i technologie usuwania CO&lt;sub&gt;2&lt;/sub&gt; z &lt;a href="https://iate.europa.eu/entry/result/1244520/pl" target="_blank"&gt;gazów spalinowych&lt;/a&gt; i z atmosfery, a następnie wykorzystywania go w innych produktach lub składowania go z dala od atmosfery</t>
        </is>
      </c>
      <c r="CD310" s="2" t="inlineStr">
        <is>
          <t>captura, utilização e armazenamento de CO&lt;sub&gt;2&lt;/sub&gt;|
captura, utilização e armazenamento de dióxido de carbono|
CUAC</t>
        </is>
      </c>
      <c r="CE310" s="2" t="inlineStr">
        <is>
          <t>3|
3|
3</t>
        </is>
      </c>
      <c r="CF310" s="2" t="inlineStr">
        <is>
          <t xml:space="preserve">|
|
</t>
        </is>
      </c>
      <c r="CG310" t="inlineStr">
        <is>
          <t/>
        </is>
      </c>
      <c r="CH310" s="2" t="inlineStr">
        <is>
          <t>captare, utilizare și stocare a dioxidului de carbon|
CUSC</t>
        </is>
      </c>
      <c r="CI310" s="2" t="inlineStr">
        <is>
          <t>3|
3</t>
        </is>
      </c>
      <c r="CJ310" s="2" t="inlineStr">
        <is>
          <t xml:space="preserve">|
</t>
        </is>
      </c>
      <c r="CK310" t="inlineStr">
        <is>
          <t>metode și tehnologii de extragere a dioxidului de carbon (CO&lt;sub&gt;2&lt;/sub&gt;) din gazele de ardere și din atmosferă, cărora li se adaugă metode de reciclare și tratare a dioxidului de carbon în vederea utilizării, etapa finală reprezentând-o stocarea acestuia în condiții de siguranță</t>
        </is>
      </c>
      <c r="CL310" s="2" t="inlineStr">
        <is>
          <t>CCUS|
zachytávanie, využívanie a ukladanie oxidu uhličitého</t>
        </is>
      </c>
      <c r="CM310" s="2" t="inlineStr">
        <is>
          <t>3|
3</t>
        </is>
      </c>
      <c r="CN310" s="2" t="inlineStr">
        <is>
          <t xml:space="preserve">|
</t>
        </is>
      </c>
      <c r="CO310" t="inlineStr">
        <is>
          <t>metódy a technológie na odstraňovanie CO&lt;sub&gt;2&lt;/sub&gt; zo spalín a z atmosféry na účely jeho využitia v iných produktoch alebo na účely jeho uloženia</t>
        </is>
      </c>
      <c r="CP310" s="2" t="inlineStr">
        <is>
          <t>zajemanje, uporaba in skladiščenje ogljika|
zajemanje, uporaba in shranjevanje ogljika|
CCUS</t>
        </is>
      </c>
      <c r="CQ310" s="2" t="inlineStr">
        <is>
          <t>3|
3|
3</t>
        </is>
      </c>
      <c r="CR310" s="2" t="inlineStr">
        <is>
          <t xml:space="preserve">|
|
</t>
        </is>
      </c>
      <c r="CS310" t="inlineStr">
        <is>
          <t/>
        </is>
      </c>
      <c r="CT310" s="2" t="inlineStr">
        <is>
          <t>avskiljning, lagring och användning av koldioxid</t>
        </is>
      </c>
      <c r="CU310" s="2" t="inlineStr">
        <is>
          <t>3</t>
        </is>
      </c>
      <c r="CV310" s="2" t="inlineStr">
        <is>
          <t/>
        </is>
      </c>
      <c r="CW310" t="inlineStr">
        <is>
          <t/>
        </is>
      </c>
    </row>
    <row r="311">
      <c r="A311" s="1" t="str">
        <f>HYPERLINK("https://iate.europa.eu/entry/result/1593236/all", "1593236")</f>
        <v>1593236</v>
      </c>
      <c r="B311" t="inlineStr">
        <is>
          <t>INDUSTRY</t>
        </is>
      </c>
      <c r="C311" t="inlineStr">
        <is>
          <t>INDUSTRY|mechanical engineering|mechanical engineering;INDUSTRY|mechanical engineering|machinery;INDUSTRY|mechanical engineering|machinery|engine</t>
        </is>
      </c>
      <c r="D311" t="inlineStr">
        <is>
          <t>yes</t>
        </is>
      </c>
      <c r="E311" t="inlineStr">
        <is>
          <t/>
        </is>
      </c>
      <c r="F311" s="2" t="inlineStr">
        <is>
          <t>двигател с вътрешно горене|
ДВГ</t>
        </is>
      </c>
      <c r="G311" s="2" t="inlineStr">
        <is>
          <t>3|
3</t>
        </is>
      </c>
      <c r="H311" s="2" t="inlineStr">
        <is>
          <t xml:space="preserve">|
</t>
        </is>
      </c>
      <c r="I311" t="inlineStr">
        <is>
          <t>вид топлинен двигател, при който горивото се възпламенява и изгаря вътре в самия двигател</t>
        </is>
      </c>
      <c r="J311" t="inlineStr">
        <is>
          <t/>
        </is>
      </c>
      <c r="K311" t="inlineStr">
        <is>
          <t/>
        </is>
      </c>
      <c r="L311" t="inlineStr">
        <is>
          <t/>
        </is>
      </c>
      <c r="M311" t="inlineStr">
        <is>
          <t/>
        </is>
      </c>
      <c r="N311" s="2" t="inlineStr">
        <is>
          <t>intern forbrændingsmotor|
forbrændingsmotor</t>
        </is>
      </c>
      <c r="O311" s="2" t="inlineStr">
        <is>
          <t>3|
3</t>
        </is>
      </c>
      <c r="P311" s="2" t="inlineStr">
        <is>
          <t xml:space="preserve">|
</t>
        </is>
      </c>
      <c r="Q311" t="inlineStr">
        <is>
          <t>energiomformer, bortset fra en gasturbine, der er udformet med det formål at omdanne kemisk energi (input) til mekanisk energi (output) med en intern forbrændingsproces</t>
        </is>
      </c>
      <c r="R311" s="2" t="inlineStr">
        <is>
          <t>Motor mit innerer Verbrennung|
Verbrennungsmotor</t>
        </is>
      </c>
      <c r="S311" s="2" t="inlineStr">
        <is>
          <t>3|
3</t>
        </is>
      </c>
      <c r="T311" s="2" t="inlineStr">
        <is>
          <t xml:space="preserve">|
</t>
        </is>
      </c>
      <c r="U311" t="inlineStr">
        <is>
          <t>Kraftmaschine, die durch diskontinuierliche Verbrennung eines Luft-Kraftstoff-Gemisches in einem Arbeitsraum, dessen Volumen durch Bewegung von Kolben oder Läufern verändert wird, mechanische Energie abgibt.</t>
        </is>
      </c>
      <c r="V311" s="2" t="inlineStr">
        <is>
          <t>κινητήρας εσωτερικής κάυσης|
μηχανή εσωτερικής καύσης</t>
        </is>
      </c>
      <c r="W311" s="2" t="inlineStr">
        <is>
          <t>3|
3</t>
        </is>
      </c>
      <c r="X311" s="2" t="inlineStr">
        <is>
          <t xml:space="preserve">|
</t>
        </is>
      </c>
      <c r="Y311" t="inlineStr">
        <is>
          <t>&lt;div&gt;μηχανή στην οποία πραγματοποιείται καύση καυσίμου (συνήθως ορυκτού καυσίμου) με οξειδωτικό (συνήθως αέρα) σε θάλαμο καύσης&lt;br&gt;&lt;/div&gt;</t>
        </is>
      </c>
      <c r="Z311" s="2" t="inlineStr">
        <is>
          <t>internal combustion engine|
IC engine|
ICE</t>
        </is>
      </c>
      <c r="AA311" s="2" t="inlineStr">
        <is>
          <t>3|
3|
3</t>
        </is>
      </c>
      <c r="AB311" s="2" t="inlineStr">
        <is>
          <t xml:space="preserve">|
|
</t>
        </is>
      </c>
      <c r="AC311" t="inlineStr">
        <is>
          <t>engine in which the combustion of a fuel (normally a fossil fuel) occurs with an oxidizer (usually air) in a combustion chamber</t>
        </is>
      </c>
      <c r="AD311" s="2" t="inlineStr">
        <is>
          <t>motor de combustión interna</t>
        </is>
      </c>
      <c r="AE311" s="2" t="inlineStr">
        <is>
          <t>3</t>
        </is>
      </c>
      <c r="AF311" s="2" t="inlineStr">
        <is>
          <t/>
        </is>
      </c>
      <c r="AG311" t="inlineStr">
        <is>
          <t>motor movido por la combustión de un carburante en un espacio cerrado en el interior del mismo motor</t>
        </is>
      </c>
      <c r="AH311" s="2" t="inlineStr">
        <is>
          <t>sisepõlemismootor</t>
        </is>
      </c>
      <c r="AI311" s="2" t="inlineStr">
        <is>
          <t>3</t>
        </is>
      </c>
      <c r="AJ311" s="2" t="inlineStr">
        <is>
          <t/>
        </is>
      </c>
      <c r="AK311" t="inlineStr">
        <is>
          <t/>
        </is>
      </c>
      <c r="AL311" s="2" t="inlineStr">
        <is>
          <t>polttomoottori</t>
        </is>
      </c>
      <c r="AM311" s="2" t="inlineStr">
        <is>
          <t>3</t>
        </is>
      </c>
      <c r="AN311" s="2" t="inlineStr">
        <is>
          <t/>
        </is>
      </c>
      <c r="AO311" t="inlineStr">
        <is>
          <t/>
        </is>
      </c>
      <c r="AP311" s="2" t="inlineStr">
        <is>
          <t>moteur à combustion interne</t>
        </is>
      </c>
      <c r="AQ311" s="2" t="inlineStr">
        <is>
          <t>3</t>
        </is>
      </c>
      <c r="AR311" s="2" t="inlineStr">
        <is>
          <t/>
        </is>
      </c>
      <c r="AS311" t="inlineStr">
        <is>
          <t>Moteur dans lequel la force entraînant le piston est fournie par l'expansion des gaz brûlés résultant de la combustion lente du combustible liquide injecté dans l'air comprimé et porté ainsi à une température supérieure au point d'allumage.; Sous-groupe des moteurs à combustion dans lequel on utilise l'énergie thermique d'une combustion à l'intérieur du système propulsif pour obtenir du travail mécanique. On distingue les moteurs à pistons à mouvement alternatif et les moteurs a pistons à mouvement rotatif. (BT)</t>
        </is>
      </c>
      <c r="AT311" s="2" t="inlineStr">
        <is>
          <t>inneall dócháin inmheánaigh</t>
        </is>
      </c>
      <c r="AU311" s="2" t="inlineStr">
        <is>
          <t>3</t>
        </is>
      </c>
      <c r="AV311" s="2" t="inlineStr">
        <is>
          <t/>
        </is>
      </c>
      <c r="AW311" t="inlineStr">
        <is>
          <t/>
        </is>
      </c>
      <c r="AX311" s="2" t="inlineStr">
        <is>
          <t>motor s unutarnjim izgaranjem</t>
        </is>
      </c>
      <c r="AY311" s="2" t="inlineStr">
        <is>
          <t>3</t>
        </is>
      </c>
      <c r="AZ311" s="2" t="inlineStr">
        <is>
          <t/>
        </is>
      </c>
      <c r="BA311" t="inlineStr">
        <is>
          <t>motor kod kojega se u komori izgaranja kemijska energija tekućih plinova goriva pretvara u mehaničku radnju</t>
        </is>
      </c>
      <c r="BB311" s="2" t="inlineStr">
        <is>
          <t>belső égésű motor</t>
        </is>
      </c>
      <c r="BC311" s="2" t="inlineStr">
        <is>
          <t>3</t>
        </is>
      </c>
      <c r="BD311" s="2" t="inlineStr">
        <is>
          <t/>
        </is>
      </c>
      <c r="BE311" t="inlineStr">
        <is>
          <t>Olyan hőerőgép, amelynek munkaterében (a munkavégző közegben) alakul át a beadagolt tüzelőanyag kémiai energiája hőenergiává, majd nyomás és térfogatváltozás révén munkává.</t>
        </is>
      </c>
      <c r="BF311" s="2" t="inlineStr">
        <is>
          <t>motore endotermico|
motore a combustione interna|
MCI</t>
        </is>
      </c>
      <c r="BG311" s="2" t="inlineStr">
        <is>
          <t>3|
3|
3</t>
        </is>
      </c>
      <c r="BH311" s="2" t="inlineStr">
        <is>
          <t xml:space="preserve">|
|
</t>
        </is>
      </c>
      <c r="BI311" t="inlineStr">
        <is>
          <t>tipo di motore termico che trasforma in energia meccanica l'energia che si sviluppa nella combustione, al suo interno, di un combustibile liquido o gassoso</t>
        </is>
      </c>
      <c r="BJ311" s="2" t="inlineStr">
        <is>
          <t>vidaus degimo variklis</t>
        </is>
      </c>
      <c r="BK311" s="2" t="inlineStr">
        <is>
          <t>3</t>
        </is>
      </c>
      <c r="BL311" s="2" t="inlineStr">
        <is>
          <t/>
        </is>
      </c>
      <c r="BM311" t="inlineStr">
        <is>
          <t>šiluminis variklis, kurio degalai dega ir šiluminė energija keičiama į mechaninę variklio viduje</t>
        </is>
      </c>
      <c r="BN311" s="2" t="inlineStr">
        <is>
          <t>iekšdedzes motors</t>
        </is>
      </c>
      <c r="BO311" s="2" t="inlineStr">
        <is>
          <t>3</t>
        </is>
      </c>
      <c r="BP311" s="2" t="inlineStr">
        <is>
          <t/>
        </is>
      </c>
      <c r="BQ311" t="inlineStr">
        <is>
          <t>motors, kurā degviela sadeg un enerģijas pārveides procesi notiek tieši cilindros</t>
        </is>
      </c>
      <c r="BR311" s="2" t="inlineStr">
        <is>
          <t>magna tal-kombustjoni interna</t>
        </is>
      </c>
      <c r="BS311" s="2" t="inlineStr">
        <is>
          <t>3</t>
        </is>
      </c>
      <c r="BT311" s="2" t="inlineStr">
        <is>
          <t/>
        </is>
      </c>
      <c r="BU311" t="inlineStr">
        <is>
          <t>magna taħdem bi tqabbid ta' fjuwil, li jsir f'kompartiment tal-kombustjoni li huwa parti integrali miċ-ċirkwit tal-fluss tal-fluwidu operattiv</t>
        </is>
      </c>
      <c r="BV311" s="2" t="inlineStr">
        <is>
          <t>inwendige verbrandingsmotor|
interne verbrandingsmotor|
verbrandingsmotor</t>
        </is>
      </c>
      <c r="BW311" s="2" t="inlineStr">
        <is>
          <t>3|
3|
3</t>
        </is>
      </c>
      <c r="BX311" s="2" t="inlineStr">
        <is>
          <t xml:space="preserve">|
|
</t>
        </is>
      </c>
      <c r="BY311" t="inlineStr">
        <is>
          <t>motor met een verbrandingskamer waarin een brandstof (doorgaans een fossiele brandstof) en een oxidatiemiddel (doorgaans lucht) worden samengeperst waarna het mengsel ontbrandt en energie vrijkomt</t>
        </is>
      </c>
      <c r="BZ311" s="2" t="inlineStr">
        <is>
          <t>silnik spalinowy|
silnik spalinowy wewnętrznego spalania</t>
        </is>
      </c>
      <c r="CA311" s="2" t="inlineStr">
        <is>
          <t>3|
3</t>
        </is>
      </c>
      <c r="CB311" s="2" t="inlineStr">
        <is>
          <t xml:space="preserve">|
</t>
        </is>
      </c>
      <c r="CC311" t="inlineStr">
        <is>
          <t/>
        </is>
      </c>
      <c r="CD311" s="2" t="inlineStr">
        <is>
          <t>motor de combustão interna</t>
        </is>
      </c>
      <c r="CE311" s="2" t="inlineStr">
        <is>
          <t>3</t>
        </is>
      </c>
      <c r="CF311" s="2" t="inlineStr">
        <is>
          <t/>
        </is>
      </c>
      <c r="CG311" t="inlineStr">
        <is>
          <t>Motor em que a energia usada provém da combustão lenta de um combustível pesado injetado numa câmara de combustão contendo ar fortemente comprimido.</t>
        </is>
      </c>
      <c r="CH311" s="2" t="inlineStr">
        <is>
          <t>motor cu ardere internă</t>
        </is>
      </c>
      <c r="CI311" s="2" t="inlineStr">
        <is>
          <t>3</t>
        </is>
      </c>
      <c r="CJ311" s="2" t="inlineStr">
        <is>
          <t/>
        </is>
      </c>
      <c r="CK311" t="inlineStr">
        <is>
          <t>motor care folosește energia unui combustibil ars în interiorul cilindrului</t>
        </is>
      </c>
      <c r="CL311" s="2" t="inlineStr">
        <is>
          <t>Spaľovací motor</t>
        </is>
      </c>
      <c r="CM311" s="2" t="inlineStr">
        <is>
          <t>2</t>
        </is>
      </c>
      <c r="CN311" s="2" t="inlineStr">
        <is>
          <t/>
        </is>
      </c>
      <c r="CO311" t="inlineStr">
        <is>
          <t>menič energie iný ako plynová turbína, navrhnutý na premenu chemickej energie (vstup) na mechanickú (výstup) procesom vnútorného spaľovania</t>
        </is>
      </c>
      <c r="CP311" s="2" t="inlineStr">
        <is>
          <t>motor z notranjim zgorevanjem</t>
        </is>
      </c>
      <c r="CQ311" s="2" t="inlineStr">
        <is>
          <t>3</t>
        </is>
      </c>
      <c r="CR311" s="2" t="inlineStr">
        <is>
          <t/>
        </is>
      </c>
      <c r="CS311" t="inlineStr">
        <is>
          <t>toplotni stroj, v katerem se notranja energija goriva pretvarja v mehansko energijo (delo)</t>
        </is>
      </c>
      <c r="CT311" s="2" t="inlineStr">
        <is>
          <t>förbränningsmotor</t>
        </is>
      </c>
      <c r="CU311" s="2" t="inlineStr">
        <is>
          <t>3</t>
        </is>
      </c>
      <c r="CV311" s="2" t="inlineStr">
        <is>
          <t/>
        </is>
      </c>
      <c r="CW311" t="inlineStr">
        <is>
          <t>arbetsmaskin inom gruppen värmemotorer vilken genom inre förbränning av luft–bränsleblandning omvandlar värmeenergi till mekaniskt arbete</t>
        </is>
      </c>
    </row>
    <row r="312">
      <c r="A312" s="1" t="str">
        <f>HYPERLINK("https://iate.europa.eu/entry/result/3561356/all", "3561356")</f>
        <v>3561356</v>
      </c>
      <c r="B312" t="inlineStr">
        <is>
          <t>ENERGY</t>
        </is>
      </c>
      <c r="C312" t="inlineStr">
        <is>
          <t>ENERGY</t>
        </is>
      </c>
      <c r="D312" t="inlineStr">
        <is>
          <t>no</t>
        </is>
      </c>
      <c r="E312" t="inlineStr">
        <is>
          <t/>
        </is>
      </c>
      <c r="F312" t="inlineStr">
        <is>
          <t/>
        </is>
      </c>
      <c r="G312" t="inlineStr">
        <is>
          <t/>
        </is>
      </c>
      <c r="H312" t="inlineStr">
        <is>
          <t/>
        </is>
      </c>
      <c r="I312" t="inlineStr">
        <is>
          <t/>
        </is>
      </c>
      <c r="J312" t="inlineStr">
        <is>
          <t/>
        </is>
      </c>
      <c r="K312" t="inlineStr">
        <is>
          <t/>
        </is>
      </c>
      <c r="L312" t="inlineStr">
        <is>
          <t/>
        </is>
      </c>
      <c r="M312" t="inlineStr">
        <is>
          <t/>
        </is>
      </c>
      <c r="N312" t="inlineStr">
        <is>
          <t/>
        </is>
      </c>
      <c r="O312" t="inlineStr">
        <is>
          <t/>
        </is>
      </c>
      <c r="P312" t="inlineStr">
        <is>
          <t/>
        </is>
      </c>
      <c r="Q312" t="inlineStr">
        <is>
          <t/>
        </is>
      </c>
      <c r="R312" s="2" t="inlineStr">
        <is>
          <t>Bilanzausgleichsverantwortung|
Bilanzkreisverantwortung</t>
        </is>
      </c>
      <c r="S312" s="2" t="inlineStr">
        <is>
          <t>3|
3</t>
        </is>
      </c>
      <c r="T312" s="2" t="inlineStr">
        <is>
          <t xml:space="preserve">|
</t>
        </is>
      </c>
      <c r="U312" t="inlineStr">
        <is>
          <t>Zuständigkeit für die Bewirtschaftung eines Bilanzkreises &lt;a href="/entry/result/2213433/all" id="ENTRY_TO_ENTRY_CONVERTER" target="_blank"&gt;IATE:2213433&lt;/a&gt; und für die Ausgeglichenheit zwischen Energieeinspeisungen und &lt;br&gt;-ausspeisungen</t>
        </is>
      </c>
      <c r="V312" t="inlineStr">
        <is>
          <t/>
        </is>
      </c>
      <c r="W312" t="inlineStr">
        <is>
          <t/>
        </is>
      </c>
      <c r="X312" t="inlineStr">
        <is>
          <t/>
        </is>
      </c>
      <c r="Y312" t="inlineStr">
        <is>
          <t/>
        </is>
      </c>
      <c r="Z312" s="2" t="inlineStr">
        <is>
          <t>responsibilities|
balancing responsibility</t>
        </is>
      </c>
      <c r="AA312" s="2" t="inlineStr">
        <is>
          <t>1|
4</t>
        </is>
      </c>
      <c r="AB312" s="2" t="inlineStr">
        <is>
          <t xml:space="preserve">|
</t>
        </is>
      </c>
      <c r="AC312" t="inlineStr">
        <is>
          <t>responsibility for deviations between generation, consumption and commercial transactions of a BRP within a given imbalance settlement period</t>
        </is>
      </c>
      <c r="AD312" t="inlineStr">
        <is>
          <t/>
        </is>
      </c>
      <c r="AE312" t="inlineStr">
        <is>
          <t/>
        </is>
      </c>
      <c r="AF312" t="inlineStr">
        <is>
          <t/>
        </is>
      </c>
      <c r="AG312" t="inlineStr">
        <is>
          <t/>
        </is>
      </c>
      <c r="AH312" s="2" t="inlineStr">
        <is>
          <t>bilansivastutus|
tasakaalustamiskohustus</t>
        </is>
      </c>
      <c r="AI312" s="2" t="inlineStr">
        <is>
          <t>3|
2</t>
        </is>
      </c>
      <c r="AJ312" s="2" t="inlineStr">
        <is>
          <t xml:space="preserve">preferred|
</t>
        </is>
      </c>
      <c r="AK312" t="inlineStr">
        <is>
          <t>vastutus tootmise, tarbimise ja bilansihalduri kommertstehingute vaheliste tasakaaluhälvete eest antud tasakaalustamisperioodil</t>
        </is>
      </c>
      <c r="AL312" t="inlineStr">
        <is>
          <t/>
        </is>
      </c>
      <c r="AM312" t="inlineStr">
        <is>
          <t/>
        </is>
      </c>
      <c r="AN312" t="inlineStr">
        <is>
          <t/>
        </is>
      </c>
      <c r="AO312" t="inlineStr">
        <is>
          <t/>
        </is>
      </c>
      <c r="AP312" t="inlineStr">
        <is>
          <t/>
        </is>
      </c>
      <c r="AQ312" t="inlineStr">
        <is>
          <t/>
        </is>
      </c>
      <c r="AR312" t="inlineStr">
        <is>
          <t/>
        </is>
      </c>
      <c r="AS312" t="inlineStr">
        <is>
          <t/>
        </is>
      </c>
      <c r="AT312" t="inlineStr">
        <is>
          <t/>
        </is>
      </c>
      <c r="AU312" t="inlineStr">
        <is>
          <t/>
        </is>
      </c>
      <c r="AV312" t="inlineStr">
        <is>
          <t/>
        </is>
      </c>
      <c r="AW312" t="inlineStr">
        <is>
          <t/>
        </is>
      </c>
      <c r="AX312" t="inlineStr">
        <is>
          <t/>
        </is>
      </c>
      <c r="AY312" t="inlineStr">
        <is>
          <t/>
        </is>
      </c>
      <c r="AZ312" t="inlineStr">
        <is>
          <t/>
        </is>
      </c>
      <c r="BA312" t="inlineStr">
        <is>
          <t/>
        </is>
      </c>
      <c r="BB312" s="2" t="inlineStr">
        <is>
          <t>kiegyenlítési feladat</t>
        </is>
      </c>
      <c r="BC312" s="2" t="inlineStr">
        <is>
          <t>4</t>
        </is>
      </c>
      <c r="BD312" s="2" t="inlineStr">
        <is>
          <t/>
        </is>
      </c>
      <c r="BE312" t="inlineStr">
        <is>
          <t>az egyensúlyért felelős félnek a termelés, a fogyasztás és a piaci kereskedelmi ügyletek között egy adott kiegyenlítőenergia-elszámolási időszakban felmerülő eltérésekért viselt felelőssége</t>
        </is>
      </c>
      <c r="BF312" t="inlineStr">
        <is>
          <t/>
        </is>
      </c>
      <c r="BG312" t="inlineStr">
        <is>
          <t/>
        </is>
      </c>
      <c r="BH312" t="inlineStr">
        <is>
          <t/>
        </is>
      </c>
      <c r="BI312" t="inlineStr">
        <is>
          <t/>
        </is>
      </c>
      <c r="BJ312" s="2" t="inlineStr">
        <is>
          <t>balansavimo atsakomybė|
atsakomybė už balansavimą</t>
        </is>
      </c>
      <c r="BK312" s="2" t="inlineStr">
        <is>
          <t>2|
3</t>
        </is>
      </c>
      <c r="BL312" s="2" t="inlineStr">
        <is>
          <t xml:space="preserve">|
</t>
        </is>
      </c>
      <c r="BM312" t="inlineStr">
        <is>
          <t>už balansavimą atsakingos šalies atsakomybė už gamybos, vartojimo ir komercinių sandorių nuokrypius nustatytu atsiskaitymo už disbalansą laikotarpiu</t>
        </is>
      </c>
      <c r="BN312" t="inlineStr">
        <is>
          <t/>
        </is>
      </c>
      <c r="BO312" t="inlineStr">
        <is>
          <t/>
        </is>
      </c>
      <c r="BP312" t="inlineStr">
        <is>
          <t/>
        </is>
      </c>
      <c r="BQ312" t="inlineStr">
        <is>
          <t/>
        </is>
      </c>
      <c r="BR312" t="inlineStr">
        <is>
          <t/>
        </is>
      </c>
      <c r="BS312" t="inlineStr">
        <is>
          <t/>
        </is>
      </c>
      <c r="BT312" t="inlineStr">
        <is>
          <t/>
        </is>
      </c>
      <c r="BU312" t="inlineStr">
        <is>
          <t/>
        </is>
      </c>
      <c r="BV312" t="inlineStr">
        <is>
          <t/>
        </is>
      </c>
      <c r="BW312" t="inlineStr">
        <is>
          <t/>
        </is>
      </c>
      <c r="BX312" t="inlineStr">
        <is>
          <t/>
        </is>
      </c>
      <c r="BY312" t="inlineStr">
        <is>
          <t/>
        </is>
      </c>
      <c r="BZ312" s="2" t="inlineStr">
        <is>
          <t>odpowiedzialność za bilansowanie</t>
        </is>
      </c>
      <c r="CA312" s="2" t="inlineStr">
        <is>
          <t>3</t>
        </is>
      </c>
      <c r="CB312" s="2" t="inlineStr">
        <is>
          <t/>
        </is>
      </c>
      <c r="CC312" t="inlineStr">
        <is>
          <t>odpowiedzialność za różnice między wytwarzaniem, zużyciem i transakcjami handlowymi &lt;a href="https://iate.europa.eu/entry/result/3552519/pl" target="_blank"&gt;podmiotu odpowiedzialnego za bilansowanie (POB)&lt;/a&gt; w danym okresie rozliczania odchyleń</t>
        </is>
      </c>
      <c r="CD312" t="inlineStr">
        <is>
          <t/>
        </is>
      </c>
      <c r="CE312" t="inlineStr">
        <is>
          <t/>
        </is>
      </c>
      <c r="CF312" t="inlineStr">
        <is>
          <t/>
        </is>
      </c>
      <c r="CG312" t="inlineStr">
        <is>
          <t/>
        </is>
      </c>
      <c r="CH312" t="inlineStr">
        <is>
          <t/>
        </is>
      </c>
      <c r="CI312" t="inlineStr">
        <is>
          <t/>
        </is>
      </c>
      <c r="CJ312" t="inlineStr">
        <is>
          <t/>
        </is>
      </c>
      <c r="CK312" t="inlineStr">
        <is>
          <t/>
        </is>
      </c>
      <c r="CL312" s="2" t="inlineStr">
        <is>
          <t>zodpovednosť za vyrovnanie odchýlky</t>
        </is>
      </c>
      <c r="CM312" s="2" t="inlineStr">
        <is>
          <t>3</t>
        </is>
      </c>
      <c r="CN312" s="2" t="inlineStr">
        <is>
          <t/>
        </is>
      </c>
      <c r="CO312" t="inlineStr">
        <is>
          <t>zodpovednosť za rozdiely medzi výrobou, spotrebou a obchodnými transakciami v rámci daného obdobia zúčtovania odchýlok</t>
        </is>
      </c>
      <c r="CP312" t="inlineStr">
        <is>
          <t/>
        </is>
      </c>
      <c r="CQ312" t="inlineStr">
        <is>
          <t/>
        </is>
      </c>
      <c r="CR312" t="inlineStr">
        <is>
          <t/>
        </is>
      </c>
      <c r="CS312" t="inlineStr">
        <is>
          <t/>
        </is>
      </c>
      <c r="CT312" t="inlineStr">
        <is>
          <t/>
        </is>
      </c>
      <c r="CU312" t="inlineStr">
        <is>
          <t/>
        </is>
      </c>
      <c r="CV312" t="inlineStr">
        <is>
          <t/>
        </is>
      </c>
      <c r="CW312" t="inlineStr">
        <is>
          <t/>
        </is>
      </c>
    </row>
    <row r="313">
      <c r="A313" s="1" t="str">
        <f>HYPERLINK("https://iate.europa.eu/entry/result/3599110/all", "3599110")</f>
        <v>3599110</v>
      </c>
      <c r="B313" t="inlineStr">
        <is>
          <t>ENERGY;EUROPEAN UNION</t>
        </is>
      </c>
      <c r="C313" t="inlineStr">
        <is>
          <t>ENERGY|soft energy;EUROPEAN UNION|European Union law|EU act|directive (EU)</t>
        </is>
      </c>
      <c r="D313" t="inlineStr">
        <is>
          <t>yes</t>
        </is>
      </c>
      <c r="E313" t="inlineStr">
        <is>
          <t/>
        </is>
      </c>
      <c r="F313" s="2" t="inlineStr">
        <is>
          <t>Директива за енергията от възобновяеми източници|
Директива (ЕС) 2018/2001 за насърчаване използването на енергия от възобновяеми източници|
RED II|
преработена директива за енергията от възобновяеми източници</t>
        </is>
      </c>
      <c r="G313" s="2" t="inlineStr">
        <is>
          <t>3|
3|
2|
3</t>
        </is>
      </c>
      <c r="H313" s="2" t="inlineStr">
        <is>
          <t xml:space="preserve">|
|
|
</t>
        </is>
      </c>
      <c r="I313" t="inlineStr">
        <is>
          <t>преработен текст на Директива 2009/28/ЕО (RED I), част от &lt;a href="https://iate.europa.eu/entry/result/3575184/bg" target="_blank"&gt;пакета &lt;b&gt;„&lt;/b&gt;Чиста енергия за всички европейци&lt;b&gt;“&lt;/b&gt;&lt;/a&gt;</t>
        </is>
      </c>
      <c r="J313" s="2" t="inlineStr">
        <is>
          <t>směrnice o obnovitelných zdrojích energie|
směrnice RED II|
směrnice Evropského parlamentu a Rady (EU) 2018/2001 ze dne 11. prosince 2018 podpoře využívání energie z obnovitelných zdrojů|
RED II</t>
        </is>
      </c>
      <c r="K313" s="2" t="inlineStr">
        <is>
          <t>3|
3|
3|
3</t>
        </is>
      </c>
      <c r="L313" s="2" t="inlineStr">
        <is>
          <t xml:space="preserve">|
|
|
</t>
        </is>
      </c>
      <c r="M313" t="inlineStr">
        <is>
          <t>přepracované znění &lt;a href="https://iate.europa.eu/entry/result/2244400/cs" target="_blank"&gt;směrnice 2009/28/ES (RED I)&lt;/a&gt; v rámci balíčku opatření týkajících se čisté energie</t>
        </is>
      </c>
      <c r="N313" s="2" t="inlineStr">
        <is>
          <t>det omarbejdede direktiv om vedvarende energi|
direktiv (EU) 2018/2001 om fremme af anvendelsen af energi fra vedvarende energikilder|
VE-II-direktivet|
direktivet for vedvarende energi|
direktivet om fremme af vedvarende energi|
direktivet om vedvarende energi</t>
        </is>
      </c>
      <c r="O313" s="2" t="inlineStr">
        <is>
          <t>3|
3|
3|
3|
3|
3</t>
        </is>
      </c>
      <c r="P313" s="2" t="inlineStr">
        <is>
          <t>|
|
|
|
|
preferred</t>
        </is>
      </c>
      <c r="Q313" t="inlineStr">
        <is>
          <t>omarbejdning af direktiv 2009/28/EF (&lt;a href="https://iate.europa.eu/entry/result/2244400/da" target="_blank"&gt;direktivet om vedvarende energi&lt;/a&gt;)</t>
        </is>
      </c>
      <c r="R313" s="2" t="inlineStr">
        <is>
          <t>Neufassung der Erneuerbare-Energien-Richtlinie|
Richtlinie (EU) 2018/2001 zur Förderung der Nutzung von Energie aus erneuerbaren Quellen (Neufassung)|
RED II</t>
        </is>
      </c>
      <c r="S313" s="2" t="inlineStr">
        <is>
          <t>3|
3|
3</t>
        </is>
      </c>
      <c r="T313" s="2" t="inlineStr">
        <is>
          <t xml:space="preserve">|
|
</t>
        </is>
      </c>
      <c r="U313" t="inlineStr">
        <is>
          <t>Neufassung der Richtlinie 2009/28/EG</t>
        </is>
      </c>
      <c r="V313" s="2" t="inlineStr">
        <is>
          <t>οδηγία για την ενέργεια από ανανεώσιμες πηγές|
οδηγία του Ευρωπαϊκού Κοινοβουλίου και του Συμβουλίου σχετικά με την προώθηση της χρήσης ενέργειας από ανανεώσιμες πηγές</t>
        </is>
      </c>
      <c r="W313" s="2" t="inlineStr">
        <is>
          <t>3|
3</t>
        </is>
      </c>
      <c r="X313" s="2" t="inlineStr">
        <is>
          <t xml:space="preserve">|
</t>
        </is>
      </c>
      <c r="Y313" t="inlineStr">
        <is>
          <t/>
        </is>
      </c>
      <c r="Z313" s="2" t="inlineStr">
        <is>
          <t>Renewable Energy Directive|
Directive (EU) 2018/2001 on the promotion of the use of energy from renewable sources|
RED II|
recast Renewable Energy Directive</t>
        </is>
      </c>
      <c r="AA313" s="2" t="inlineStr">
        <is>
          <t>3|
3|
3|
3</t>
        </is>
      </c>
      <c r="AB313" s="2" t="inlineStr">
        <is>
          <t xml:space="preserve">|
|
|
</t>
        </is>
      </c>
      <c r="AC313" t="inlineStr">
        <is>
          <t>recast of Directive 2009/28/EC &lt;a href="https://iate.europa.eu/entry/result/2244400/en" target="_blank"&gt;(RED I)&lt;/a&gt;, done as part of the 'Clean energy for all Europeans' package</t>
        </is>
      </c>
      <c r="AD313" s="2" t="inlineStr">
        <is>
          <t>Directiva revisada sobre fuentes de energía renovables|
Directiva (UE) 2018/2001 relativa al fomento del uso de energía procedente de fuentes renovables|
Directiva sobre fuentes de energía renovables|
DFER II</t>
        </is>
      </c>
      <c r="AE313" s="2" t="inlineStr">
        <is>
          <t>3|
3|
3|
3</t>
        </is>
      </c>
      <c r="AF313" s="2" t="inlineStr">
        <is>
          <t xml:space="preserve">|
|
|
</t>
        </is>
      </c>
      <c r="AG313" t="inlineStr">
        <is>
          <t>Refundición de la &lt;a href="https://iate.europa.eu/entry/result/2244400/es" target="_blank"&gt;Directiva 2009/28/CE&lt;/a&gt; (Directiva sobre fuentes de energía renovables) como parte del paquete de medidas sobre energía limpia.</t>
        </is>
      </c>
      <c r="AH313" s="2" t="inlineStr">
        <is>
          <t>direktiiv (EL) 2018/2001 taastuvatest energiaallikatest toodetud energia kasutamise edendamise kohta|
taastuvenergia direktiiv</t>
        </is>
      </c>
      <c r="AI313" s="2" t="inlineStr">
        <is>
          <t>3|
3</t>
        </is>
      </c>
      <c r="AJ313" s="2" t="inlineStr">
        <is>
          <t xml:space="preserve">|
</t>
        </is>
      </c>
      <c r="AK313" t="inlineStr">
        <is>
          <t/>
        </is>
      </c>
      <c r="AL313" s="2" t="inlineStr">
        <is>
          <t>direktiivi uusiutuvista lähteistä peräisin olevan energian käytön edistämisestä|
uusiutuvan energian direktiivi|
RED II</t>
        </is>
      </c>
      <c r="AM313" s="2" t="inlineStr">
        <is>
          <t>3|
3|
3</t>
        </is>
      </c>
      <c r="AN313" s="2" t="inlineStr">
        <is>
          <t xml:space="preserve">|
|
</t>
        </is>
      </c>
      <c r="AO313" t="inlineStr">
        <is>
          <t>direktiivin 2009/28/EY &lt;a href="https://iate.europa.eu/entry/result/2244400/fi" target="_blank"&gt;(RED I)&lt;/a&gt; uudelleenlaadinta, joka on osa &lt;a href="https://iate.europa.eu/entry/result/3575184/fi" target="_blank"&gt;puhtaan energian säädöspakettia&lt;/a&gt;</t>
        </is>
      </c>
      <c r="AP313" s="2" t="inlineStr">
        <is>
          <t>RED II|
directive SER II|
directive RED II|
SER II|
directive révisée sur les énergies renouvelables|
directive (UE) 2018/2001 relative à la promotion de l'utilisation de l'énergie produite à partir de sources renouvelables|
directive révisée sur les sources d'énergie renouvelables</t>
        </is>
      </c>
      <c r="AQ313" s="2" t="inlineStr">
        <is>
          <t>3|
3|
3|
3|
3|
3|
3</t>
        </is>
      </c>
      <c r="AR313" s="2" t="inlineStr">
        <is>
          <t xml:space="preserve">|
|
|
|
|
|
</t>
        </is>
      </c>
      <c r="AS313" t="inlineStr">
        <is>
          <t>refonte de la
&lt;a href="https://iate.europa.eu/entry/result/2244400/fr-en" target="_blank"&gt;directive 2009/28/CE&lt;/a&gt; effectuée en 2018 et adoptée dans le cadre du paquet
"Une énergie propre pour tous les Européens"</t>
        </is>
      </c>
      <c r="AT313" s="2" t="inlineStr">
        <is>
          <t>Treoir (AE) 2018/2001 maidir le húsáid fuinnimh ó fhoinsí inathnuaite a chur chun cinn|
RED II</t>
        </is>
      </c>
      <c r="AU313" s="2" t="inlineStr">
        <is>
          <t>3|
3</t>
        </is>
      </c>
      <c r="AV313" s="2" t="inlineStr">
        <is>
          <t xml:space="preserve">|
</t>
        </is>
      </c>
      <c r="AW313" t="inlineStr">
        <is>
          <t/>
        </is>
      </c>
      <c r="AX313" t="inlineStr">
        <is>
          <t/>
        </is>
      </c>
      <c r="AY313" t="inlineStr">
        <is>
          <t/>
        </is>
      </c>
      <c r="AZ313" t="inlineStr">
        <is>
          <t/>
        </is>
      </c>
      <c r="BA313" t="inlineStr">
        <is>
          <t/>
        </is>
      </c>
      <c r="BB313" s="2" t="inlineStr">
        <is>
          <t>RED II|
átdolgozott megújulóenergia-irányelv|
Az Európai Parlament és a Tanács (EU) 2018/2001 irányelve a megújuló energiaforrásokból előállított energia használatának előmozdításáról|
megújulóenergia-irányelv</t>
        </is>
      </c>
      <c r="BC313" s="2" t="inlineStr">
        <is>
          <t>3|
3|
3|
3</t>
        </is>
      </c>
      <c r="BD313" s="2" t="inlineStr">
        <is>
          <t xml:space="preserve">|
|
|
</t>
        </is>
      </c>
      <c r="BE313" t="inlineStr">
        <is>
          <t>a &lt;a href="https://iate.europa.eu/entry/result/2244400/hu" target="_blank"&gt;2009/28/EK irányelvnek (RED I)&lt;/a&gt; a tiszta energiáról szóló csomag keretében átdolgozott változata</t>
        </is>
      </c>
      <c r="BF313" s="2" t="inlineStr">
        <is>
          <t>direttiva sulla promozione delle energie rinnovabili|
direttiva (UE) 2018/2001 sulla promozione dell'uso dell'energia da fonti rinnovabili</t>
        </is>
      </c>
      <c r="BG313" s="2" t="inlineStr">
        <is>
          <t>3|
3</t>
        </is>
      </c>
      <c r="BH313" s="2" t="inlineStr">
        <is>
          <t xml:space="preserve">|
</t>
        </is>
      </c>
      <c r="BI313" t="inlineStr">
        <is>
          <t>rifusione della &lt;a href="https://iate.europa.eu/entry/result/2244400/it" target="_blank"&gt;direttiva 2009/28/CE&lt;/a&gt; effettuata nel 2018 e adottata nel quadro del pacchetto "Energia pulita per tutti gli europei"</t>
        </is>
      </c>
      <c r="BJ313" s="2" t="inlineStr">
        <is>
          <t>Atsinaujinančiųjų išteklių energijos direktyvos nauja redakcija|
Atsinaujinančiųjų išteklių energijos direktyva|
AIED II</t>
        </is>
      </c>
      <c r="BK313" s="2" t="inlineStr">
        <is>
          <t>3|
3|
3</t>
        </is>
      </c>
      <c r="BL313" s="2" t="inlineStr">
        <is>
          <t xml:space="preserve">|
|
</t>
        </is>
      </c>
      <c r="BM313" t="inlineStr">
        <is>
          <t/>
        </is>
      </c>
      <c r="BN313" s="2" t="inlineStr">
        <is>
          <t>pārstrādātā Atjaunojamo energoresursu direktīva|
Direktīva (ES) 2018/2001 par no atjaunojamajiem energoresursiem iegūtas enerģijas izmantošanas veicināšanu|
Atjaunojamo energoresursu direktīva|
&lt;i&gt;RED II&lt;/i&gt;</t>
        </is>
      </c>
      <c r="BO313" s="2" t="inlineStr">
        <is>
          <t>2|
3|
2|
2</t>
        </is>
      </c>
      <c r="BP313" s="2" t="inlineStr">
        <is>
          <t xml:space="preserve">|
|
|
</t>
        </is>
      </c>
      <c r="BQ313" t="inlineStr">
        <is>
          <t>&lt;a href="https://iate.europa.eu/entry/result/2244400/lv" target="_blank"&gt;Direktīvas 2009/28/EK&lt;/a&gt; pārstrādāta redakcija</t>
        </is>
      </c>
      <c r="BR313" s="2" t="inlineStr">
        <is>
          <t>Direttiva dwar l-Enerġija Rinnovabbli|
Direttiva (UE) 2018/2001 dwar il-promozzjoni tal-użu tal-enerġija minn sorsi rinnovabbli|
RED II|
riformulazzjoni tad-Direttiva dwar l-Enerġija Rinnovabbli</t>
        </is>
      </c>
      <c r="BS313" s="2" t="inlineStr">
        <is>
          <t>3|
3|
3|
3</t>
        </is>
      </c>
      <c r="BT313" s="2" t="inlineStr">
        <is>
          <t xml:space="preserve">|
|
|
</t>
        </is>
      </c>
      <c r="BU313" t="inlineStr">
        <is>
          <t>riformulazzjoni tad-Direttiva 2009/28/KE (RED I) magħmula bħala parti mill-pakkett "Enerġija Nadifa għall-Ewropej kollha"</t>
        </is>
      </c>
      <c r="BV313" s="2" t="inlineStr">
        <is>
          <t>richtlijn hernieuwbare energie|
RED II|
herziene richtlijn hernieuwbare energie</t>
        </is>
      </c>
      <c r="BW313" s="2" t="inlineStr">
        <is>
          <t>3|
3|
3</t>
        </is>
      </c>
      <c r="BX313" s="2" t="inlineStr">
        <is>
          <t xml:space="preserve">|
|
</t>
        </is>
      </c>
      <c r="BY313" t="inlineStr">
        <is>
          <t>herziening van de richtlijn hernieuwbare energie (richtlijn 2009/28/EG), die in december 2018 in werking trad in het kader van het pakket "Schone energie voor alle Europeanen"</t>
        </is>
      </c>
      <c r="BZ313" s="2" t="inlineStr">
        <is>
          <t>dyrektywa (UE) 2018/2001 w sprawie promowania stosowania energii ze źródeł odnawialnych|
przekształcona dyrektywa w sprawie energii odnawialnej|
dyrektywa w sprawie energii odnawialnej</t>
        </is>
      </c>
      <c r="CA313" s="2" t="inlineStr">
        <is>
          <t>3|
3|
3</t>
        </is>
      </c>
      <c r="CB313" s="2" t="inlineStr">
        <is>
          <t xml:space="preserve">|
|
</t>
        </is>
      </c>
      <c r="CC313" t="inlineStr">
        <is>
          <t>wersja przekształcona dyrektywy 2009/28/WE</t>
        </is>
      </c>
      <c r="CD313" s="2" t="inlineStr">
        <is>
          <t>Diretiva Energias Renováveis|
Diretiva Energias Renováveis reformulada|
Diretiva Energias Renováveis II|
DER II|
Diretiva (UE) 2018/2001 do Parlamento Europeu e do Conselho relativa à promoção da utilização de energia de fontes renováveis</t>
        </is>
      </c>
      <c r="CE313" s="2" t="inlineStr">
        <is>
          <t>3|
3|
3|
3|
3</t>
        </is>
      </c>
      <c r="CF313" s="2" t="inlineStr">
        <is>
          <t xml:space="preserve">|
|
|
|
</t>
        </is>
      </c>
      <c r="CG313" t="inlineStr">
        <is>
          <t>Reformulação da Diretiva 2029/28/CE &lt;a href="https://iate.europa.eu/entry/result/2244400/pt" target="_blank"&gt;(DER I)&lt;/a&gt;, realizada em 2018 no âmbito do pacote "Energias limpas para todos os Europeus".</t>
        </is>
      </c>
      <c r="CH313" s="2" t="inlineStr">
        <is>
          <t>Directiva privind energia din surse regenerabile II|
Directiva (UE) 2018/2001 privind promovarea utilizării energiei din surse regenerabile|
RED II|
Directiva reformată privind energia din surse regenerabile</t>
        </is>
      </c>
      <c r="CI313" s="2" t="inlineStr">
        <is>
          <t>3|
3|
3|
3</t>
        </is>
      </c>
      <c r="CJ313" s="2" t="inlineStr">
        <is>
          <t xml:space="preserve">|
|
|
</t>
        </is>
      </c>
      <c r="CK313" t="inlineStr">
        <is>
          <t>reformare a &lt;a href="https://iate.europa.eu/entry/result/2244400/ro" target="_blank"&gt;Directivei privind energia din surse regenerabile&lt;/a&gt;</t>
        </is>
      </c>
      <c r="CL313" s="2" t="inlineStr">
        <is>
          <t>prepracované znenie smernice o energii z obnoviteľných zdrojov|
smernica (EÚ) 2018/2001 o podpore využívania energie z obnoviteľných zdrojov|
smernica o energii z obnoviteľných zdrojov|
RED II|
smernica o energii z obnoviteľných zdrojov v prepracovanom znení</t>
        </is>
      </c>
      <c r="CM313" s="2" t="inlineStr">
        <is>
          <t>2|
3|
3|
3|
3</t>
        </is>
      </c>
      <c r="CN313" s="2" t="inlineStr">
        <is>
          <t>admitted|
|
|
|
preferred</t>
        </is>
      </c>
      <c r="CO313" t="inlineStr">
        <is>
          <t>prepracované znenie &lt;a href="https://iate.europa.eu/entry/result/2244400/sk" target="_blank"&gt;smernice 2009/28/ES o podpore využívania energie z obnoviteľných zdrojov&lt;/a&gt; v rámci &lt;a href="https://iate.europa.eu/entry/result/3575184/sk" target="_blank"&gt;balíka opatrení v oblasti čistej energie pre všetkých Európanov&lt;/a&gt;</t>
        </is>
      </c>
      <c r="CP313" s="2" t="inlineStr">
        <is>
          <t>Direktiva (EU) 2018/2001 o spodbujanju uporabe energije iz obnovljivih virov|
direktiva o energiji iz obnovljivih virov|
prenovljena direktiva o energiji iz obnovljivih virov</t>
        </is>
      </c>
      <c r="CQ313" s="2" t="inlineStr">
        <is>
          <t>3|
3|
3</t>
        </is>
      </c>
      <c r="CR313" s="2" t="inlineStr">
        <is>
          <t xml:space="preserve">|
|
</t>
        </is>
      </c>
      <c r="CS313" t="inlineStr">
        <is>
          <t/>
        </is>
      </c>
      <c r="CT313" s="2" t="inlineStr">
        <is>
          <t>direktiv (EU) 2018/2001 om främjande av användningen av energi från förnybara energikällor|
direktivet om förnybar energi|
det nya direktivet om förnybar energi</t>
        </is>
      </c>
      <c r="CU313" s="2" t="inlineStr">
        <is>
          <t>3|
3|
3</t>
        </is>
      </c>
      <c r="CV313" s="2" t="inlineStr">
        <is>
          <t xml:space="preserve">|
|
</t>
        </is>
      </c>
      <c r="CW313" t="inlineStr">
        <is>
          <t>omarbetning av direktiv 2009/28/EG som gjordes som en del av &lt;a href="https://iate.europa.eu/entry/result/3575184" target="_blank"&gt;paketet om ren energi för alla i EU&lt;/a&gt;</t>
        </is>
      </c>
    </row>
    <row r="314">
      <c r="A314" s="1" t="str">
        <f>HYPERLINK("https://iate.europa.eu/entry/result/755774/all", "755774")</f>
        <v>755774</v>
      </c>
      <c r="B314" t="inlineStr">
        <is>
          <t>ECONOMICS;ENVIRONMENT</t>
        </is>
      </c>
      <c r="C314" t="inlineStr">
        <is>
          <t>ECONOMICS|economic policy;ENVIRONMENT</t>
        </is>
      </c>
      <c r="D314" t="inlineStr">
        <is>
          <t>yes</t>
        </is>
      </c>
      <c r="E314" t="inlineStr">
        <is>
          <t/>
        </is>
      </c>
      <c r="F314" s="2" t="inlineStr">
        <is>
          <t>устойчиво развитие</t>
        </is>
      </c>
      <c r="G314" s="2" t="inlineStr">
        <is>
          <t>4</t>
        </is>
      </c>
      <c r="H314" s="2" t="inlineStr">
        <is>
          <t/>
        </is>
      </c>
      <c r="I314" t="inlineStr">
        <is>
          <t>"Развитие, което отговаря на потребностите на сегашното поколение, без да ограничава възможността на бъдещите поколения да посрещнат и реализират своите потребности."</t>
        </is>
      </c>
      <c r="J314" s="2" t="inlineStr">
        <is>
          <t>udržitelný rozvoj</t>
        </is>
      </c>
      <c r="K314" s="2" t="inlineStr">
        <is>
          <t>4</t>
        </is>
      </c>
      <c r="L314" s="2" t="inlineStr">
        <is>
          <t/>
        </is>
      </c>
      <c r="M314" t="inlineStr">
        <is>
          <t>takový rozvoj, který zajistí potřeby současných generací,
 aniž by bylo ohroženo splnění potřeb generací příštích a aniž by se to dělo
 na úkor jiných národů</t>
        </is>
      </c>
      <c r="N314" s="2" t="inlineStr">
        <is>
          <t>bæredygtig udvikling</t>
        </is>
      </c>
      <c r="O314" s="2" t="inlineStr">
        <is>
          <t>3</t>
        </is>
      </c>
      <c r="P314" s="2" t="inlineStr">
        <is>
          <t/>
        </is>
      </c>
      <c r="Q314" t="inlineStr">
        <is>
          <t>en udvikling, som opfylder de nuværende behov, uden at bringe fremtidige generationers muligheder for at opfylde deres behov i fare</t>
        </is>
      </c>
      <c r="R314" s="2" t="inlineStr">
        <is>
          <t>nachhaltige Entwicklung|
Nachhaltigkeit</t>
        </is>
      </c>
      <c r="S314" s="2" t="inlineStr">
        <is>
          <t>3|
3</t>
        </is>
      </c>
      <c r="T314" s="2" t="inlineStr">
        <is>
          <t xml:space="preserve">|
</t>
        </is>
      </c>
      <c r="U314" t="inlineStr">
        <is>
          <t>Entwicklung, die
den Bedürfnissen der jetzigen Generation dient, ohne die Möglichkeiten
künftiger Generationen zu gefährden</t>
        </is>
      </c>
      <c r="V314" s="2" t="inlineStr">
        <is>
          <t>αειφόρος ανάπτυξη|
βιώσιμη ανάπτυξη</t>
        </is>
      </c>
      <c r="W314" s="2" t="inlineStr">
        <is>
          <t>4|
4</t>
        </is>
      </c>
      <c r="X314" s="2" t="inlineStr">
        <is>
          <t>|
preferred</t>
        </is>
      </c>
      <c r="Y314" t="inlineStr">
        <is>
          <t/>
        </is>
      </c>
      <c r="Z314" s="2" t="inlineStr">
        <is>
          <t>sustainable development|
sustainability|
SD</t>
        </is>
      </c>
      <c r="AA314" s="2" t="inlineStr">
        <is>
          <t>3|
1|
3</t>
        </is>
      </c>
      <c r="AB314" s="2" t="inlineStr">
        <is>
          <t xml:space="preserve">|
|
</t>
        </is>
      </c>
      <c r="AC314" t="inlineStr">
        <is>
          <t>development that meets the needs of the present without compromising the ability of future generations to meet their own needs</t>
        </is>
      </c>
      <c r="AD314" s="2" t="inlineStr">
        <is>
          <t>desarrollo sostenible</t>
        </is>
      </c>
      <c r="AE314" s="2" t="inlineStr">
        <is>
          <t>3</t>
        </is>
      </c>
      <c r="AF314" s="2" t="inlineStr">
        <is>
          <t/>
        </is>
      </c>
      <c r="AG314" t="inlineStr">
        <is>
          <t>Desarrollo que satisface las necesidades de la generación presente sin comprometer la capacidad de las generaciones futuras para satisfacer sus propias necesidades. Aúna consideraciones económicas, sociales y medioambientales, de forma que se refuercen mutuamente.</t>
        </is>
      </c>
      <c r="AH314" s="2" t="inlineStr">
        <is>
          <t>säästev areng|
jätkusuutlik areng|
kestlik areng</t>
        </is>
      </c>
      <c r="AI314" s="2" t="inlineStr">
        <is>
          <t>3|
3|
3</t>
        </is>
      </c>
      <c r="AJ314" s="2" t="inlineStr">
        <is>
          <t>|
|
preferred</t>
        </is>
      </c>
      <c r="AK314" t="inlineStr">
        <is>
          <t>sotsiaal-, keskkonna- ja majandusvaldkonna kooskõlaline arendamine</t>
        </is>
      </c>
      <c r="AL314" s="2" t="inlineStr">
        <is>
          <t>kestävä kehitys</t>
        </is>
      </c>
      <c r="AM314" s="2" t="inlineStr">
        <is>
          <t>3</t>
        </is>
      </c>
      <c r="AN314" s="2" t="inlineStr">
        <is>
          <t/>
        </is>
      </c>
      <c r="AO314" t="inlineStr">
        <is>
          <t>maailmanlaajuisesti, alueellisesti ja paikallisesti tapahtuvaa jatkuvaa ja ohjattua yhteiskunnallista muutosta, jonka päämääränä on turvata nykyisille ja tuleville sukupolville hyvät elämisen mahdollisuudet</t>
        </is>
      </c>
      <c r="AP314" s="2" t="inlineStr">
        <is>
          <t>développement durable</t>
        </is>
      </c>
      <c r="AQ314" s="2" t="inlineStr">
        <is>
          <t>3</t>
        </is>
      </c>
      <c r="AR314" s="2" t="inlineStr">
        <is>
          <t/>
        </is>
      </c>
      <c r="AS314" t="inlineStr">
        <is>
          <t>approche globale visant à répondre aux besoins des générations actuelles sans compromettre la capacité des générations futures à satisfaire les leurs, et tenant compte de considérations économiques, sociales et environnementales qui se renforcent mutuellement</t>
        </is>
      </c>
      <c r="AT314" s="2" t="inlineStr">
        <is>
          <t>forbairt inbhuanaithe</t>
        </is>
      </c>
      <c r="AU314" s="2" t="inlineStr">
        <is>
          <t>3</t>
        </is>
      </c>
      <c r="AV314" s="2" t="inlineStr">
        <is>
          <t/>
        </is>
      </c>
      <c r="AW314" t="inlineStr">
        <is>
          <t/>
        </is>
      </c>
      <c r="AX314" s="2" t="inlineStr">
        <is>
          <t>održivi razvoj</t>
        </is>
      </c>
      <c r="AY314" s="2" t="inlineStr">
        <is>
          <t>3</t>
        </is>
      </c>
      <c r="AZ314" s="2" t="inlineStr">
        <is>
          <t/>
        </is>
      </c>
      <c r="BA314" t="inlineStr">
        <is>
          <t>razvoj koji zadovoljava potrebe sadašnjice, te omogućuje budućim naraštajima da zadovolje svoje potrebe</t>
        </is>
      </c>
      <c r="BB314" s="2" t="inlineStr">
        <is>
          <t>fenntartható fejlődés</t>
        </is>
      </c>
      <c r="BC314" s="2" t="inlineStr">
        <is>
          <t>3</t>
        </is>
      </c>
      <c r="BD314" s="2" t="inlineStr">
        <is>
          <t/>
        </is>
      </c>
      <c r="BE314" t="inlineStr">
        <is>
          <t>olyan fejlődési folyamat (földeké, városoké, üzleteké, társadalmaké stb.), amely kielégíti a jelen szükségleteit, anélkül, hogy veszélyeztetné a jövő nemzedékek esélyét arra, hogy ők is kielégíthessék szükségleteiket</t>
        </is>
      </c>
      <c r="BF314" s="2" t="inlineStr">
        <is>
          <t>sviluppo sostenible</t>
        </is>
      </c>
      <c r="BG314" s="2" t="inlineStr">
        <is>
          <t>4</t>
        </is>
      </c>
      <c r="BH314" s="2" t="inlineStr">
        <is>
          <t/>
        </is>
      </c>
      <c r="BI314" t="inlineStr">
        <is>
          <t>forma di sviluppo
economico compatibile con la salvaguardia dell'ambiente e dei beni liberi per
le generazioni future, che ha dato vita all'economia sostenibile, appoggiandosi
almeno in parte alla cosiddetta economia verde</t>
        </is>
      </c>
      <c r="BJ314" s="2" t="inlineStr">
        <is>
          <t>tvarus vystymasis|
darnus vystymasis</t>
        </is>
      </c>
      <c r="BK314" s="2" t="inlineStr">
        <is>
          <t>3|
3</t>
        </is>
      </c>
      <c r="BL314" s="2" t="inlineStr">
        <is>
          <t>|
preferred</t>
        </is>
      </c>
      <c r="BM314" t="inlineStr">
        <is>
          <t>visuotinės gerovės siekimas, derinant ekonominio ir socialinio vystymosi ir aplinkos apsaugos politikas</t>
        </is>
      </c>
      <c r="BN314" s="2" t="inlineStr">
        <is>
          <t>ilgtspējīga attīstība</t>
        </is>
      </c>
      <c r="BO314" s="2" t="inlineStr">
        <is>
          <t>3</t>
        </is>
      </c>
      <c r="BP314" s="2" t="inlineStr">
        <is>
          <t/>
        </is>
      </c>
      <c r="BQ314" t="inlineStr">
        <is>
          <t>attīstība, kas nodrošina šodienas vajadzību apmierināšanu, neradot draudus nākamo paaudžu vajadzību apmierināšanai</t>
        </is>
      </c>
      <c r="BR314" s="2" t="inlineStr">
        <is>
          <t>żvilupp sostenibbli</t>
        </is>
      </c>
      <c r="BS314" s="2" t="inlineStr">
        <is>
          <t>4</t>
        </is>
      </c>
      <c r="BT314" s="2" t="inlineStr">
        <is>
          <t/>
        </is>
      </c>
      <c r="BU314" t="inlineStr">
        <is>
          <t>żvilupp li jissodisfa l-ħtiġijiet tal-preżent mingħajr ma jikkomprometti l-abbiltà tal-ġenerazzjonijiet futuri li jissodisfaw il-bżonnijiet tagħhom stess</t>
        </is>
      </c>
      <c r="BV314" s="2" t="inlineStr">
        <is>
          <t>duurzame ontwikkeling</t>
        </is>
      </c>
      <c r="BW314" s="2" t="inlineStr">
        <is>
          <t>4</t>
        </is>
      </c>
      <c r="BX314" s="2" t="inlineStr">
        <is>
          <t/>
        </is>
      </c>
      <c r="BY314" t="inlineStr">
        <is>
          <t>ontwikkeling die voorziet in de behoeften van de huidige generatie, zonder de behoeften van toekomstige generaties, zowel hier als in andere delen van de wereld, in gevaar te brengen</t>
        </is>
      </c>
      <c r="BZ314" s="2" t="inlineStr">
        <is>
          <t>zrównoważony rozwój|
trwały rozwój</t>
        </is>
      </c>
      <c r="CA314" s="2" t="inlineStr">
        <is>
          <t>3|
3</t>
        </is>
      </c>
      <c r="CB314" s="2" t="inlineStr">
        <is>
          <t xml:space="preserve">|
</t>
        </is>
      </c>
      <c r="CC314" t="inlineStr">
        <is>
          <t>taki rozwój społeczno-gospodarczy, w którym następuje proces integrowania działań politycznych, gospodarczych i społecznych, z zachowaniem równowagi przyrodniczej oraz trwałości podstawowych procesów przyrodniczych, w celu zagwarantowania możliwości zaspokajania podstawowych potrzeb poszczególnych społeczności lub obywateli zarówno współczesnego pokolenia, jak i przyszłych pokoleń</t>
        </is>
      </c>
      <c r="CD314" s="2" t="inlineStr">
        <is>
          <t>desenvolvimento sustentável</t>
        </is>
      </c>
      <c r="CE314" s="2" t="inlineStr">
        <is>
          <t>4</t>
        </is>
      </c>
      <c r="CF314" s="2" t="inlineStr">
        <is>
          <t/>
        </is>
      </c>
      <c r="CG314" t="inlineStr">
        <is>
          <t>Desenvolvimento capaz de satisfazer as necessidades do presente sem comprometer a satisfação das necessidades das gerações futuras, o que implica um processo socialmente equitativo e ecologicamente equilibrado.</t>
        </is>
      </c>
      <c r="CH314" s="2" t="inlineStr">
        <is>
          <t>dezvoltare durabilă</t>
        </is>
      </c>
      <c r="CI314" s="2" t="inlineStr">
        <is>
          <t>3</t>
        </is>
      </c>
      <c r="CJ314" s="2" t="inlineStr">
        <is>
          <t/>
        </is>
      </c>
      <c r="CK314" t="inlineStr">
        <is>
          <t>dezvoltarea care urmărește satisfacerea nevoilor prezentului, fără a compromite posibilitatea generațiilor viitoare de a-și satisface propriile nevoi</t>
        </is>
      </c>
      <c r="CL314" s="2" t="inlineStr">
        <is>
          <t>TUR|
udržateľný rozvoj|
trvalo udržateľný rozvoj</t>
        </is>
      </c>
      <c r="CM314" s="2" t="inlineStr">
        <is>
          <t>3|
3|
3</t>
        </is>
      </c>
      <c r="CN314" s="2" t="inlineStr">
        <is>
          <t>admitted|
preferred|
admitted</t>
        </is>
      </c>
      <c r="CO314" t="inlineStr">
        <is>
          <t>rozvoj, ktorý súčasným i budúcim generáciám zachováva možnosť uspokojovať ich základné životné potreby a pritom neznižuje rozmanitosť prírody a zachováva prirodzené funkcie ekosystémov</t>
        </is>
      </c>
      <c r="CP314" s="2" t="inlineStr">
        <is>
          <t>trajnostni razvoj</t>
        </is>
      </c>
      <c r="CQ314" s="2" t="inlineStr">
        <is>
          <t>3</t>
        </is>
      </c>
      <c r="CR314" s="2" t="inlineStr">
        <is>
          <t/>
        </is>
      </c>
      <c r="CS314" t="inlineStr">
        <is>
          <t>zamisel o razvoju človeške družbe, pri katerem bi se izognili nevarnosti, ki jih povzroča osredotočenje na količinski materialni razvoj z izčrpavanjem naravnih virov in onesnaževanjem okolja. Najpogosteje citirana definicija (Gro Harlem Brundtland, norveška političarka, 1978): Trajnostni razvoj zadovoljuje potrebe sedanjega človeškega rodu, ne da bi ogrozili možnosti prihodnih rodov, da zadovoljijo svoje potrebe. Strategija trajnostnega razvoja po Vrhu Združenih narodov 2005 obsega tri stebre: gospodarski razvoj, socialni razvoj in varstvo okolja.</t>
        </is>
      </c>
      <c r="CT314" s="2" t="inlineStr">
        <is>
          <t>hållbar utveckling</t>
        </is>
      </c>
      <c r="CU314" s="2" t="inlineStr">
        <is>
          <t>4</t>
        </is>
      </c>
      <c r="CV314" s="2" t="inlineStr">
        <is>
          <t/>
        </is>
      </c>
      <c r="CW314" t="inlineStr">
        <is>
          <t>en utveckling som tillfredsställer dagens behov utan att äventyra kommande generationers möjligheter att tillfredsställa sina behov</t>
        </is>
      </c>
    </row>
    <row r="315">
      <c r="A315" s="1" t="str">
        <f>HYPERLINK("https://iate.europa.eu/entry/result/786858/all", "786858")</f>
        <v>786858</v>
      </c>
      <c r="B315" t="inlineStr">
        <is>
          <t>LAW;EMPLOYMENT AND WORKING CONDITIONS</t>
        </is>
      </c>
      <c r="C315" t="inlineStr">
        <is>
          <t>LAW|rights and freedoms;EMPLOYMENT AND WORKING CONDITIONS|employment|employment policy</t>
        </is>
      </c>
      <c r="D315" t="inlineStr">
        <is>
          <t>yes</t>
        </is>
      </c>
      <c r="E315" t="inlineStr">
        <is>
          <t/>
        </is>
      </c>
      <c r="F315" s="2" t="inlineStr">
        <is>
          <t>свобода на стопанска инициатива</t>
        </is>
      </c>
      <c r="G315" s="2" t="inlineStr">
        <is>
          <t>3</t>
        </is>
      </c>
      <c r="H315" s="2" t="inlineStr">
        <is>
          <t/>
        </is>
      </c>
      <c r="I315" t="inlineStr">
        <is>
          <t/>
        </is>
      </c>
      <c r="J315" s="2" t="inlineStr">
        <is>
          <t>svoboda podnikání</t>
        </is>
      </c>
      <c r="K315" s="2" t="inlineStr">
        <is>
          <t>3</t>
        </is>
      </c>
      <c r="L315" s="2" t="inlineStr">
        <is>
          <t/>
        </is>
      </c>
      <c r="M315" t="inlineStr">
        <is>
          <t/>
        </is>
      </c>
      <c r="N315" s="2" t="inlineStr">
        <is>
          <t>frihed til at oprette og drive egen virksomhed|
frihed til at oprette egen virksomhed|
erhvervsfrihed|
fri erhvervsudøvelse</t>
        </is>
      </c>
      <c r="O315" s="2" t="inlineStr">
        <is>
          <t>3|
4|
4|
4</t>
        </is>
      </c>
      <c r="P315" s="2" t="inlineStr">
        <is>
          <t xml:space="preserve">|
|
|
</t>
        </is>
      </c>
      <c r="Q315" t="inlineStr">
        <is>
          <t/>
        </is>
      </c>
      <c r="R315" s="2" t="inlineStr">
        <is>
          <t>unternehmerische Freiheit</t>
        </is>
      </c>
      <c r="S315" s="2" t="inlineStr">
        <is>
          <t>3</t>
        </is>
      </c>
      <c r="T315" s="2" t="inlineStr">
        <is>
          <t/>
        </is>
      </c>
      <c r="U315" t="inlineStr">
        <is>
          <t/>
        </is>
      </c>
      <c r="V315" s="2" t="inlineStr">
        <is>
          <t>επιχειρηματική ελευθερία</t>
        </is>
      </c>
      <c r="W315" s="2" t="inlineStr">
        <is>
          <t>3</t>
        </is>
      </c>
      <c r="X315" s="2" t="inlineStr">
        <is>
          <t/>
        </is>
      </c>
      <c r="Y315" t="inlineStr">
        <is>
          <t/>
        </is>
      </c>
      <c r="Z315" s="2" t="inlineStr">
        <is>
          <t>freedom to conduct business|
freedom to conduct a business</t>
        </is>
      </c>
      <c r="AA315" s="2" t="inlineStr">
        <is>
          <t>3|
1</t>
        </is>
      </c>
      <c r="AB315" s="2" t="inlineStr">
        <is>
          <t xml:space="preserve">|
</t>
        </is>
      </c>
      <c r="AC315" t="inlineStr">
        <is>
          <t/>
        </is>
      </c>
      <c r="AD315" s="2" t="inlineStr">
        <is>
          <t>libertad de empresa</t>
        </is>
      </c>
      <c r="AE315" s="2" t="inlineStr">
        <is>
          <t>3</t>
        </is>
      </c>
      <c r="AF315" s="2" t="inlineStr">
        <is>
          <t/>
        </is>
      </c>
      <c r="AG315" t="inlineStr">
        <is>
          <t>Derecho de llevar a cabo actividades de producción, transformación, distribución, transporte o comercialización de productos o de prestación de servicios, con fines lucrativos.</t>
        </is>
      </c>
      <c r="AH315" s="2" t="inlineStr">
        <is>
          <t>ettevõtlusvabadus</t>
        </is>
      </c>
      <c r="AI315" s="2" t="inlineStr">
        <is>
          <t>3</t>
        </is>
      </c>
      <c r="AJ315" s="2" t="inlineStr">
        <is>
          <t/>
        </is>
      </c>
      <c r="AK315" t="inlineStr">
        <is>
          <t>õigus tegeleda ettevõtlusega</t>
        </is>
      </c>
      <c r="AL315" s="2" t="inlineStr">
        <is>
          <t>elinkeinovapaus</t>
        </is>
      </c>
      <c r="AM315" s="2" t="inlineStr">
        <is>
          <t>3</t>
        </is>
      </c>
      <c r="AN315" s="2" t="inlineStr">
        <is>
          <t/>
        </is>
      </c>
      <c r="AO315" t="inlineStr">
        <is>
          <t/>
        </is>
      </c>
      <c r="AP315" s="2" t="inlineStr">
        <is>
          <t>liberté d'entreprendre|
liberté d'entreprise|
libre entreprise</t>
        </is>
      </c>
      <c r="AQ315" s="2" t="inlineStr">
        <is>
          <t>3|
3|
1</t>
        </is>
      </c>
      <c r="AR315" s="2" t="inlineStr">
        <is>
          <t xml:space="preserve">|
|
</t>
        </is>
      </c>
      <c r="AS315" t="inlineStr">
        <is>
          <t/>
        </is>
      </c>
      <c r="AT315" s="2" t="inlineStr">
        <is>
          <t>saoirse fiontraíochta</t>
        </is>
      </c>
      <c r="AU315" s="2" t="inlineStr">
        <is>
          <t>3</t>
        </is>
      </c>
      <c r="AV315" s="2" t="inlineStr">
        <is>
          <t/>
        </is>
      </c>
      <c r="AW315" t="inlineStr">
        <is>
          <t/>
        </is>
      </c>
      <c r="AX315" s="2" t="inlineStr">
        <is>
          <t>sloboda poduzetništva</t>
        </is>
      </c>
      <c r="AY315" s="2" t="inlineStr">
        <is>
          <t>3</t>
        </is>
      </c>
      <c r="AZ315" s="2" t="inlineStr">
        <is>
          <t/>
        </is>
      </c>
      <c r="BA315" t="inlineStr">
        <is>
          <t/>
        </is>
      </c>
      <c r="BB315" s="2" t="inlineStr">
        <is>
          <t>a vállalkozás szabadsága</t>
        </is>
      </c>
      <c r="BC315" s="2" t="inlineStr">
        <is>
          <t>4</t>
        </is>
      </c>
      <c r="BD315" s="2" t="inlineStr">
        <is>
          <t/>
        </is>
      </c>
      <c r="BE315" t="inlineStr">
        <is>
          <t/>
        </is>
      </c>
      <c r="BF315" s="2" t="inlineStr">
        <is>
          <t>libertà d'impresa</t>
        </is>
      </c>
      <c r="BG315" s="2" t="inlineStr">
        <is>
          <t>3</t>
        </is>
      </c>
      <c r="BH315" s="2" t="inlineStr">
        <is>
          <t/>
        </is>
      </c>
      <c r="BI315" t="inlineStr">
        <is>
          <t>libertà di iniziativa economica privata sancita, tra l'altro, dalla Carta dei diritti fondamentali dell'Unione europea</t>
        </is>
      </c>
      <c r="BJ315" s="2" t="inlineStr">
        <is>
          <t>laisvė užsiimti verslu</t>
        </is>
      </c>
      <c r="BK315" s="2" t="inlineStr">
        <is>
          <t>4</t>
        </is>
      </c>
      <c r="BL315" s="2" t="inlineStr">
        <is>
          <t/>
        </is>
      </c>
      <c r="BM315" t="inlineStr">
        <is>
          <t/>
        </is>
      </c>
      <c r="BN315" s="2" t="inlineStr">
        <is>
          <t>darījumdarbības brīvība</t>
        </is>
      </c>
      <c r="BO315" s="2" t="inlineStr">
        <is>
          <t>3</t>
        </is>
      </c>
      <c r="BP315" s="2" t="inlineStr">
        <is>
          <t/>
        </is>
      </c>
      <c r="BQ315" t="inlineStr">
        <is>
          <t/>
        </is>
      </c>
      <c r="BR315" s="2" t="inlineStr">
        <is>
          <t>libertà ta' intrapriża</t>
        </is>
      </c>
      <c r="BS315" s="2" t="inlineStr">
        <is>
          <t>3</t>
        </is>
      </c>
      <c r="BT315" s="2" t="inlineStr">
        <is>
          <t/>
        </is>
      </c>
      <c r="BU315" t="inlineStr">
        <is>
          <t>waħda mil-libertajiet stabiliti fil-Karta tad-Drittijiet Fundamentali tal-Unjoni Ewropea fejn ċittadin jingħata d-drittijiet u jkollu obbligi għall-imprenditorija</t>
        </is>
      </c>
      <c r="BV315" s="2" t="inlineStr">
        <is>
          <t>vrijheid van ondernemerschap</t>
        </is>
      </c>
      <c r="BW315" s="2" t="inlineStr">
        <is>
          <t>3</t>
        </is>
      </c>
      <c r="BX315" s="2" t="inlineStr">
        <is>
          <t/>
        </is>
      </c>
      <c r="BY315" t="inlineStr">
        <is>
          <t/>
        </is>
      </c>
      <c r="BZ315" s="2" t="inlineStr">
        <is>
          <t>wolność działalności gospodarczej|
wolność prowadzenia działalności gospodarczej</t>
        </is>
      </c>
      <c r="CA315" s="2" t="inlineStr">
        <is>
          <t>3|
3</t>
        </is>
      </c>
      <c r="CB315" s="2" t="inlineStr">
        <is>
          <t xml:space="preserve">|
</t>
        </is>
      </c>
      <c r="CC315" t="inlineStr">
        <is>
          <t/>
        </is>
      </c>
      <c r="CD315" s="2" t="inlineStr">
        <is>
          <t>liberdade de empresa</t>
        </is>
      </c>
      <c r="CE315" s="2" t="inlineStr">
        <is>
          <t>3</t>
        </is>
      </c>
      <c r="CF315" s="2" t="inlineStr">
        <is>
          <t/>
        </is>
      </c>
      <c r="CG315" t="inlineStr">
        <is>
          <t/>
        </is>
      </c>
      <c r="CH315" s="2" t="inlineStr">
        <is>
          <t>libertatea de a desfășura o activitate comercială</t>
        </is>
      </c>
      <c r="CI315" s="2" t="inlineStr">
        <is>
          <t>4</t>
        </is>
      </c>
      <c r="CJ315" s="2" t="inlineStr">
        <is>
          <t/>
        </is>
      </c>
      <c r="CK315" t="inlineStr">
        <is>
          <t/>
        </is>
      </c>
      <c r="CL315" s="2" t="inlineStr">
        <is>
          <t>sloboda podnikania</t>
        </is>
      </c>
      <c r="CM315" s="2" t="inlineStr">
        <is>
          <t>3</t>
        </is>
      </c>
      <c r="CN315" s="2" t="inlineStr">
        <is>
          <t/>
        </is>
      </c>
      <c r="CO315" t="inlineStr">
        <is>
          <t/>
        </is>
      </c>
      <c r="CP315" s="2" t="inlineStr">
        <is>
          <t>svoboda gospodarske pobude</t>
        </is>
      </c>
      <c r="CQ315" s="2" t="inlineStr">
        <is>
          <t>3</t>
        </is>
      </c>
      <c r="CR315" s="2" t="inlineStr">
        <is>
          <t/>
        </is>
      </c>
      <c r="CS315" t="inlineStr">
        <is>
          <t/>
        </is>
      </c>
      <c r="CT315" s="2" t="inlineStr">
        <is>
          <t>näringsfrihet</t>
        </is>
      </c>
      <c r="CU315" s="2" t="inlineStr">
        <is>
          <t>3</t>
        </is>
      </c>
      <c r="CV315" s="2" t="inlineStr">
        <is>
          <t/>
        </is>
      </c>
      <c r="CW315" t="inlineStr">
        <is>
          <t>frihet för enskilda individer att start, äga och driva företag</t>
        </is>
      </c>
    </row>
    <row r="316">
      <c r="A316" s="1" t="str">
        <f>HYPERLINK("https://iate.europa.eu/entry/result/46369/all", "46369")</f>
        <v>46369</v>
      </c>
      <c r="B316" t="inlineStr">
        <is>
          <t>ENVIRONMENT</t>
        </is>
      </c>
      <c r="C316" t="inlineStr">
        <is>
          <t>ENVIRONMENT</t>
        </is>
      </c>
      <c r="D316" t="inlineStr">
        <is>
          <t>no</t>
        </is>
      </c>
      <c r="E316" t="inlineStr">
        <is>
          <t/>
        </is>
      </c>
      <c r="F316" t="inlineStr">
        <is>
          <t/>
        </is>
      </c>
      <c r="G316" t="inlineStr">
        <is>
          <t/>
        </is>
      </c>
      <c r="H316" t="inlineStr">
        <is>
          <t/>
        </is>
      </c>
      <c r="I316" t="inlineStr">
        <is>
          <t/>
        </is>
      </c>
      <c r="J316" t="inlineStr">
        <is>
          <t/>
        </is>
      </c>
      <c r="K316" t="inlineStr">
        <is>
          <t/>
        </is>
      </c>
      <c r="L316" t="inlineStr">
        <is>
          <t/>
        </is>
      </c>
      <c r="M316" t="inlineStr">
        <is>
          <t/>
        </is>
      </c>
      <c r="N316" s="2" t="inlineStr">
        <is>
          <t>miljøvurdering</t>
        </is>
      </c>
      <c r="O316" s="2" t="inlineStr">
        <is>
          <t>3</t>
        </is>
      </c>
      <c r="P316" s="2" t="inlineStr">
        <is>
          <t/>
        </is>
      </c>
      <c r="Q316" t="inlineStr">
        <is>
          <t/>
        </is>
      </c>
      <c r="R316" s="2" t="inlineStr">
        <is>
          <t>Umweltprüfung|
Umweltbewertung</t>
        </is>
      </c>
      <c r="S316" s="2" t="inlineStr">
        <is>
          <t>1|
3</t>
        </is>
      </c>
      <c r="T316" s="2" t="inlineStr">
        <is>
          <t xml:space="preserve">|
</t>
        </is>
      </c>
      <c r="U316" t="inlineStr">
        <is>
          <t/>
        </is>
      </c>
      <c r="V316" s="2" t="inlineStr">
        <is>
          <t>περιβαλλοντική αξιολόγηση|
εκτίμηση περιβαλλοντικών επιπτώσεων</t>
        </is>
      </c>
      <c r="W316" s="2" t="inlineStr">
        <is>
          <t>3|
1</t>
        </is>
      </c>
      <c r="X316" s="2" t="inlineStr">
        <is>
          <t xml:space="preserve">|
</t>
        </is>
      </c>
      <c r="Y316" t="inlineStr">
        <is>
          <t/>
        </is>
      </c>
      <c r="Z316" s="2" t="inlineStr">
        <is>
          <t>EA|
environmental assessment</t>
        </is>
      </c>
      <c r="AA316" s="2" t="inlineStr">
        <is>
          <t>2|
3</t>
        </is>
      </c>
      <c r="AB316" s="2" t="inlineStr">
        <is>
          <t xml:space="preserve">|
</t>
        </is>
      </c>
      <c r="AC316" t="inlineStr">
        <is>
          <t>process of identifying, estimating, and evaluating the environmental 
impacts of existing and proposed projects, by conducting environmental 
studies, to mitigate the relevant negative effects prior to making 
decisions and commitments</t>
        </is>
      </c>
      <c r="AD316" s="2" t="inlineStr">
        <is>
          <t>evaluación ambiental</t>
        </is>
      </c>
      <c r="AE316" s="2" t="inlineStr">
        <is>
          <t>3</t>
        </is>
      </c>
      <c r="AF316" s="2" t="inlineStr">
        <is>
          <t/>
        </is>
      </c>
      <c r="AG316" t="inlineStr">
        <is>
          <t/>
        </is>
      </c>
      <c r="AH316" t="inlineStr">
        <is>
          <t/>
        </is>
      </c>
      <c r="AI316" t="inlineStr">
        <is>
          <t/>
        </is>
      </c>
      <c r="AJ316" t="inlineStr">
        <is>
          <t/>
        </is>
      </c>
      <c r="AK316" t="inlineStr">
        <is>
          <t/>
        </is>
      </c>
      <c r="AL316" s="2" t="inlineStr">
        <is>
          <t>ympäristöarviointi</t>
        </is>
      </c>
      <c r="AM316" s="2" t="inlineStr">
        <is>
          <t>3</t>
        </is>
      </c>
      <c r="AN316" s="2" t="inlineStr">
        <is>
          <t/>
        </is>
      </c>
      <c r="AO316" t="inlineStr">
        <is>
          <t/>
        </is>
      </c>
      <c r="AP316" s="2" t="inlineStr">
        <is>
          <t>évaluation environnementale</t>
        </is>
      </c>
      <c r="AQ316" s="2" t="inlineStr">
        <is>
          <t>3</t>
        </is>
      </c>
      <c r="AR316" s="2" t="inlineStr">
        <is>
          <t/>
        </is>
      </c>
      <c r="AS316" t="inlineStr">
        <is>
          <t>processus impliquant l'élaboration d'un rapport sur les incidences environnementales, la réalisation de consultations, la prise en compte dudit rapport et des résultats des consultations lors de la prise de décision, ainsi que la communication d'informations sur la décision pour les plans et programmes susceptibles d'avoir des incidences notables sur l'environnement</t>
        </is>
      </c>
      <c r="AT316" t="inlineStr">
        <is>
          <t/>
        </is>
      </c>
      <c r="AU316" t="inlineStr">
        <is>
          <t/>
        </is>
      </c>
      <c r="AV316" t="inlineStr">
        <is>
          <t/>
        </is>
      </c>
      <c r="AW316" t="inlineStr">
        <is>
          <t/>
        </is>
      </c>
      <c r="AX316" t="inlineStr">
        <is>
          <t/>
        </is>
      </c>
      <c r="AY316" t="inlineStr">
        <is>
          <t/>
        </is>
      </c>
      <c r="AZ316" t="inlineStr">
        <is>
          <t/>
        </is>
      </c>
      <c r="BA316" t="inlineStr">
        <is>
          <t/>
        </is>
      </c>
      <c r="BB316" t="inlineStr">
        <is>
          <t/>
        </is>
      </c>
      <c r="BC316" t="inlineStr">
        <is>
          <t/>
        </is>
      </c>
      <c r="BD316" t="inlineStr">
        <is>
          <t/>
        </is>
      </c>
      <c r="BE316" t="inlineStr">
        <is>
          <t/>
        </is>
      </c>
      <c r="BF316" s="2" t="inlineStr">
        <is>
          <t>valutazione ambientale</t>
        </is>
      </c>
      <c r="BG316" s="2" t="inlineStr">
        <is>
          <t>3</t>
        </is>
      </c>
      <c r="BH316" s="2" t="inlineStr">
        <is>
          <t/>
        </is>
      </c>
      <c r="BI316" t="inlineStr">
        <is>
          <t/>
        </is>
      </c>
      <c r="BJ316" t="inlineStr">
        <is>
          <t/>
        </is>
      </c>
      <c r="BK316" t="inlineStr">
        <is>
          <t/>
        </is>
      </c>
      <c r="BL316" t="inlineStr">
        <is>
          <t/>
        </is>
      </c>
      <c r="BM316" t="inlineStr">
        <is>
          <t/>
        </is>
      </c>
      <c r="BN316" t="inlineStr">
        <is>
          <t/>
        </is>
      </c>
      <c r="BO316" t="inlineStr">
        <is>
          <t/>
        </is>
      </c>
      <c r="BP316" t="inlineStr">
        <is>
          <t/>
        </is>
      </c>
      <c r="BQ316" t="inlineStr">
        <is>
          <t/>
        </is>
      </c>
      <c r="BR316" s="2" t="inlineStr">
        <is>
          <t>valutazzjoni ambjentali</t>
        </is>
      </c>
      <c r="BS316" s="2" t="inlineStr">
        <is>
          <t>3</t>
        </is>
      </c>
      <c r="BT316" s="2" t="inlineStr">
        <is>
          <t/>
        </is>
      </c>
      <c r="BU316" t="inlineStr">
        <is>
          <t/>
        </is>
      </c>
      <c r="BV316" s="2" t="inlineStr">
        <is>
          <t>milieuevaluatie|
milieubeoordeling</t>
        </is>
      </c>
      <c r="BW316" s="2" t="inlineStr">
        <is>
          <t>3|
1</t>
        </is>
      </c>
      <c r="BX316" s="2" t="inlineStr">
        <is>
          <t xml:space="preserve">|
</t>
        </is>
      </c>
      <c r="BY316" t="inlineStr">
        <is>
          <t/>
        </is>
      </c>
      <c r="BZ316" s="2" t="inlineStr">
        <is>
          <t>ocena wpływu na środowisko</t>
        </is>
      </c>
      <c r="CA316" s="2" t="inlineStr">
        <is>
          <t>3</t>
        </is>
      </c>
      <c r="CB316" s="2" t="inlineStr">
        <is>
          <t/>
        </is>
      </c>
      <c r="CC316" t="inlineStr">
        <is>
          <t>przygotowanie sprawozdania dotyczącego środowiska, przeprowadzenie konsultacji, uwzględnienie sprawozdania dotyczącego środowiska i wyników konsultacji przy podejmowaniu decyzji i dostarczenie informacji na temat decyzji</t>
        </is>
      </c>
      <c r="CD316" s="2" t="inlineStr">
        <is>
          <t>avaliação do meio ambiente|
avaliação ambiental</t>
        </is>
      </c>
      <c r="CE316" s="2" t="inlineStr">
        <is>
          <t>3|
3</t>
        </is>
      </c>
      <c r="CF316" s="2" t="inlineStr">
        <is>
          <t xml:space="preserve">|
</t>
        </is>
      </c>
      <c r="CG316" t="inlineStr">
        <is>
          <t/>
        </is>
      </c>
      <c r="CH316" s="2" t="inlineStr">
        <is>
          <t>evaluare de mediu</t>
        </is>
      </c>
      <c r="CI316" s="2" t="inlineStr">
        <is>
          <t>3</t>
        </is>
      </c>
      <c r="CJ316" s="2" t="inlineStr">
        <is>
          <t/>
        </is>
      </c>
      <c r="CK316" t="inlineStr">
        <is>
          <t>elaborarea raportului de mediu [ &lt;a href="/entry/result/3531818/all" id="ENTRY_TO_ENTRY_CONVERTER" target="_blank"&gt;IATE:3531818&lt;/a&gt; ], consultarea publicului și a autorităților publice interesate de efectele implementării planurilor și programelor, luarea în considerare a raportului de mediu și a rezultatelor acestor consultări în procesul decizional și asigurarea informării asupra deciziei luate</t>
        </is>
      </c>
      <c r="CL316" t="inlineStr">
        <is>
          <t/>
        </is>
      </c>
      <c r="CM316" t="inlineStr">
        <is>
          <t/>
        </is>
      </c>
      <c r="CN316" t="inlineStr">
        <is>
          <t/>
        </is>
      </c>
      <c r="CO316" t="inlineStr">
        <is>
          <t/>
        </is>
      </c>
      <c r="CP316" t="inlineStr">
        <is>
          <t/>
        </is>
      </c>
      <c r="CQ316" t="inlineStr">
        <is>
          <t/>
        </is>
      </c>
      <c r="CR316" t="inlineStr">
        <is>
          <t/>
        </is>
      </c>
      <c r="CS316" t="inlineStr">
        <is>
          <t/>
        </is>
      </c>
      <c r="CT316" s="2" t="inlineStr">
        <is>
          <t>miljöbedömning</t>
        </is>
      </c>
      <c r="CU316" s="2" t="inlineStr">
        <is>
          <t>3</t>
        </is>
      </c>
      <c r="CV316" s="2" t="inlineStr">
        <is>
          <t/>
        </is>
      </c>
      <c r="CW316" t="inlineStr">
        <is>
          <t/>
        </is>
      </c>
    </row>
    <row r="317">
      <c r="A317" s="1" t="str">
        <f>HYPERLINK("https://iate.europa.eu/entry/result/922868/all", "922868")</f>
        <v>922868</v>
      </c>
      <c r="B317" t="inlineStr">
        <is>
          <t>INTERNATIONAL RELATIONS;ENVIRONMENT</t>
        </is>
      </c>
      <c r="C317" t="inlineStr">
        <is>
          <t>INTERNATIONAL RELATIONS|international affairs|international instrument|international convention;INTERNATIONAL RELATIONS|international affairs|international instrument|international convention|UN convention|UN Framework Convention on Climate Change|Kyoto Protocol;ENVIRONMENT|environmental policy|climate change policy</t>
        </is>
      </c>
      <c r="D317" t="inlineStr">
        <is>
          <t>yes</t>
        </is>
      </c>
      <c r="E317" t="inlineStr">
        <is>
          <t/>
        </is>
      </c>
      <c r="F317" s="2" t="inlineStr">
        <is>
          <t>земеползване, промени в земеползването и горско стопанство|
ЗПЗГС</t>
        </is>
      </c>
      <c r="G317" s="2" t="inlineStr">
        <is>
          <t>4|
3</t>
        </is>
      </c>
      <c r="H317" s="2" t="inlineStr">
        <is>
          <t xml:space="preserve">|
</t>
        </is>
      </c>
      <c r="I317" t="inlineStr">
        <is>
          <t>секторът на земеползването, в т.ч. и горското стопанство, който представлява интерес от гледна точка на Протокола от Киото (член 3.3) с оглед намаляване на емсиите</t>
        </is>
      </c>
      <c r="J317" s="2" t="inlineStr">
        <is>
          <t>využívání půdy, změny ve využívání půdy a lesnictví|
LULUCF</t>
        </is>
      </c>
      <c r="K317" s="2" t="inlineStr">
        <is>
          <t>3|
3</t>
        </is>
      </c>
      <c r="L317" s="2" t="inlineStr">
        <is>
          <t xml:space="preserve">|
</t>
        </is>
      </c>
      <c r="M317" t="inlineStr">
        <is>
          <t/>
        </is>
      </c>
      <c r="N317" s="2" t="inlineStr">
        <is>
          <t>LULUCF|
arealudnyttelse, ændringer i arealudnyttelse og skovbrug|
arealanvendelse, ændringer i arealanvendelse og skovbrug|
arealanvendelse, ændret arealanvendelse og skovbrug</t>
        </is>
      </c>
      <c r="O317" s="2" t="inlineStr">
        <is>
          <t>4|
4|
4|
3</t>
        </is>
      </c>
      <c r="P317" s="2" t="inlineStr">
        <is>
          <t xml:space="preserve">|
|
|
</t>
        </is>
      </c>
      <c r="Q317" t="inlineStr">
        <is>
          <t>Opnåelse af reduktioner i drivhusgasudledningen gennem den måde, arealerne anvendes på. Indgår som en del af de fleksible mekanismer, som anvendes efter Kyotoprotokollen som dræn.</t>
        </is>
      </c>
      <c r="R317" s="2" t="inlineStr">
        <is>
          <t>LULUCF|
Landnutzung, Landnutzungsänderung und Forstwirtschaft|
Flächennutzung, Flächennutzungsänderungen und Forstwirtschaft</t>
        </is>
      </c>
      <c r="S317" s="2" t="inlineStr">
        <is>
          <t>3|
3|
3</t>
        </is>
      </c>
      <c r="T317" s="2" t="inlineStr">
        <is>
          <t xml:space="preserve">|
|
</t>
        </is>
      </c>
      <c r="U317" t="inlineStr">
        <is>
          <t>Oberbegriff für Aktivitäten, die den Kohlenstoffbestand &lt;a href="/entry/result/906209/all" id="ENTRY_TO_ENTRY_CONVERTER" target="_blank"&gt;IATE:906209&lt;/a&gt; ändern (Wieder-/Aufforstung = CO2-Senke, Entwaldung = CO2-Quelle), und die gemäß Art.3 Abs.3 d. Kyoto-Protokolls &lt;a href="/entry/result/906420/all" id="ENTRY_TO_ENTRY_CONVERTER" target="_blank"&gt;IATE:906420&lt;/a&gt; bei der Berichterstattung über die Maßnahmen zur Begrenzung der Treibhausgas-Emissionen berücksichtigt werden</t>
        </is>
      </c>
      <c r="V317" s="2" t="inlineStr">
        <is>
          <t>χρήση της γης, αλλαγή στη χρήση της γης και δασοκομικές δραστηριότητες</t>
        </is>
      </c>
      <c r="W317" s="2" t="inlineStr">
        <is>
          <t>4</t>
        </is>
      </c>
      <c r="X317" s="2" t="inlineStr">
        <is>
          <t/>
        </is>
      </c>
      <c r="Y317" t="inlineStr">
        <is>
          <t/>
        </is>
      </c>
      <c r="Z317" s="2" t="inlineStr">
        <is>
          <t>land-use, land-use change and forestry|
LU-LUCF|
LULUCF</t>
        </is>
      </c>
      <c r="AA317" s="2" t="inlineStr">
        <is>
          <t>4|
1|
4</t>
        </is>
      </c>
      <c r="AB317" s="2" t="inlineStr">
        <is>
          <t xml:space="preserve">|
|
</t>
        </is>
      </c>
      <c r="AC317" t="inlineStr">
        <is>
          <t>one of the sectors taken into account, for the purposes of emission reductions, in the Kyoto Protocol</t>
        </is>
      </c>
      <c r="AD317" s="2" t="inlineStr">
        <is>
          <t>UTCUTS|
uso de la tierra, cambio de uso de la tierra y silvicultura</t>
        </is>
      </c>
      <c r="AE317" s="2" t="inlineStr">
        <is>
          <t>3|
4</t>
        </is>
      </c>
      <c r="AF317" s="2" t="inlineStr">
        <is>
          <t xml:space="preserve">|
</t>
        </is>
      </c>
      <c r="AG317" t="inlineStr">
        <is>
          <t>Concatenación de tres conceptos de uso muy frecuente en el ámbito del cambio climático, como factores que intervienen en el ciclo mundial del carbono y en las emisiones de gases de efecto invernadero. 
&lt;br&gt;Véase, en particular: Protocolo de Kyoto de la Convención Marco de las Naciones Unidas sobre el Cambio Climático, art. 3.3 &lt;a href="http://unfccc.int/resource/docs/convkp/kpspan.pdf" target="_blank"&gt;http://unfccc.int/resource/docs/convkp/kpspan.pdf&lt;/a&gt;</t>
        </is>
      </c>
      <c r="AH317" s="2" t="inlineStr">
        <is>
          <t>maakasutus ja metsandus|
LULUCF|
maakasutus, maakasutuse muutus ja metsandus</t>
        </is>
      </c>
      <c r="AI317" s="2" t="inlineStr">
        <is>
          <t>3|
3|
3</t>
        </is>
      </c>
      <c r="AJ317" s="2" t="inlineStr">
        <is>
          <t xml:space="preserve">|
|
</t>
        </is>
      </c>
      <c r="AK317" t="inlineStr">
        <is>
          <t>üks sektoritest, mida võetakse Kyoto protokolli kohaselt arvesse heitkoguste vähendamise eesmärgil</t>
        </is>
      </c>
      <c r="AL317" s="2" t="inlineStr">
        <is>
          <t>LULUCF|
maankäyttö, maankäytön muutos ja metsätalous</t>
        </is>
      </c>
      <c r="AM317" s="2" t="inlineStr">
        <is>
          <t>3|
3</t>
        </is>
      </c>
      <c r="AN317" s="2" t="inlineStr">
        <is>
          <t xml:space="preserve">|
</t>
        </is>
      </c>
      <c r="AO317" t="inlineStr">
        <is>
          <t>sektori, joka voi vaikuttaa päästöjä lisäävästi (esim. metsän raivaus maatalousmaaksi) tai toisaalta niitä vähentävästi (esim. metsänhoidolla aikaansaatu nieluvaikutus)</t>
        </is>
      </c>
      <c r="AP317" s="2" t="inlineStr">
        <is>
          <t>utilisation des terres, changement d'affectation des terres et foresterie|
UTCATF</t>
        </is>
      </c>
      <c r="AQ317" s="2" t="inlineStr">
        <is>
          <t>3|
3</t>
        </is>
      </c>
      <c r="AR317" s="2" t="inlineStr">
        <is>
          <t xml:space="preserve">|
</t>
        </is>
      </c>
      <c r="AS317" t="inlineStr">
        <is>
          <t>L'un des secteurs dont les activités sont prises en compte dans le Protocole de Kyoto pour remplir les engagements en matière de réduction des émissions.</t>
        </is>
      </c>
      <c r="AT317" s="2" t="inlineStr">
        <is>
          <t>úsáid talún, athrú ar úsáid talún agus foraoiseacht|
LULUCF|
talamhúsáid, athrú ar thalamhúsáid agus foraoiseacht</t>
        </is>
      </c>
      <c r="AU317" s="2" t="inlineStr">
        <is>
          <t>3|
3|
3</t>
        </is>
      </c>
      <c r="AV317" s="2" t="inlineStr">
        <is>
          <t>preferred|
|
admitted</t>
        </is>
      </c>
      <c r="AW317" t="inlineStr">
        <is>
          <t/>
        </is>
      </c>
      <c r="AX317" s="2" t="inlineStr">
        <is>
          <t>korištenje zemljišta, prenamjena zemljišta i šumarstvo|
LULUCF</t>
        </is>
      </c>
      <c r="AY317" s="2" t="inlineStr">
        <is>
          <t>3|
3</t>
        </is>
      </c>
      <c r="AZ317" s="2" t="inlineStr">
        <is>
          <t xml:space="preserve">|
</t>
        </is>
      </c>
      <c r="BA317" t="inlineStr">
        <is>
          <t/>
        </is>
      </c>
      <c r="BB317" s="2" t="inlineStr">
        <is>
          <t>LULUCF|
földhasználat, földhasználat-változtatás és erdőgazdálkodás</t>
        </is>
      </c>
      <c r="BC317" s="2" t="inlineStr">
        <is>
          <t>4|
4</t>
        </is>
      </c>
      <c r="BD317" s="2" t="inlineStr">
        <is>
          <t xml:space="preserve">|
</t>
        </is>
      </c>
      <c r="BE317" t="inlineStr">
        <is>
          <t/>
        </is>
      </c>
      <c r="BF317" s="2" t="inlineStr">
        <is>
          <t>LULUCF|
uso del suolo, cambiamento di uso del suolo e silvicoltura</t>
        </is>
      </c>
      <c r="BG317" s="2" t="inlineStr">
        <is>
          <t>3|
3</t>
        </is>
      </c>
      <c r="BH317" s="2" t="inlineStr">
        <is>
          <t xml:space="preserve">|
</t>
        </is>
      </c>
      <c r="BI317" t="inlineStr">
        <is>
          <t>serie di misure in campo agricolo e forestale previste all’articolo 3 del Protocollo di Kyoto, secondo cui le emissioni e gli assorbimenti risultanti dai cambiamenti nelle forme d’uso del suolo potranno essere inclusi (secondo precise regole di contabilizzazione e secondo tetti massimi di sfruttamento) nei bilanci nazionali dei gas-serra, compensando una parte delle emissioni prodotte dalla combustione delle fonti fossili d’energia nel caso in cui la differenza tra assorbimenti ed emissioni sia positiva.</t>
        </is>
      </c>
      <c r="BJ317" s="2" t="inlineStr">
        <is>
          <t>žemės naudojimas, žemės naudojimo keitimas ir miškininkystė|
LULUCF</t>
        </is>
      </c>
      <c r="BK317" s="2" t="inlineStr">
        <is>
          <t>3|
3</t>
        </is>
      </c>
      <c r="BL317" s="2" t="inlineStr">
        <is>
          <t xml:space="preserve">|
</t>
        </is>
      </c>
      <c r="BM317" t="inlineStr">
        <is>
          <t>pagal Kioto protokolą, nustatant išmetamųjų teršalų sumažinimą, atsižvelgiama ir į šią veiklos sritį - išmetamųjų teršalų mažinimą įveisiant ir atkuriant mišką, kuris yra natūralus CO2 absorbentas ir kaupiklis</t>
        </is>
      </c>
      <c r="BN317" s="2" t="inlineStr">
        <is>
          <t>zemes izmantošana, zemes izmantošanas maiņa un mežsaimniecība|
ZIZIMM</t>
        </is>
      </c>
      <c r="BO317" s="2" t="inlineStr">
        <is>
          <t>3|
3</t>
        </is>
      </c>
      <c r="BP317" s="2" t="inlineStr">
        <is>
          <t xml:space="preserve">|
</t>
        </is>
      </c>
      <c r="BQ317" t="inlineStr">
        <is>
          <t/>
        </is>
      </c>
      <c r="BR317" s="2" t="inlineStr">
        <is>
          <t>użu tal-art, tibdil fl-użu tal-art u l-forestrija|
LULUCF</t>
        </is>
      </c>
      <c r="BS317" s="2" t="inlineStr">
        <is>
          <t>3|
3</t>
        </is>
      </c>
      <c r="BT317" s="2" t="inlineStr">
        <is>
          <t xml:space="preserve">|
</t>
        </is>
      </c>
      <c r="BU317" t="inlineStr">
        <is>
          <t>settur ta' inventorju ta' gass b'effett serra li jkopri emissjonijiet u tnaqqis ta' gassijiet b'effett serra b'riżultat ta' tibdil mill-bniedem fl-użu tal-art, b'tali mod li dan it-tibdil iħalli impatt fuq iċ-ċiklu tal-karbonju u hekk jikkontribwixxi għat-tibdil fil-klima</t>
        </is>
      </c>
      <c r="BV317" s="2" t="inlineStr">
        <is>
          <t>LULUCF|
landgebruik, verandering in landgebruik en bosbouw</t>
        </is>
      </c>
      <c r="BW317" s="2" t="inlineStr">
        <is>
          <t>3|
3</t>
        </is>
      </c>
      <c r="BX317" s="2" t="inlineStr">
        <is>
          <t xml:space="preserve">|
</t>
        </is>
      </c>
      <c r="BY317" t="inlineStr">
        <is>
          <t>In het kader van het Kyotoprotocol zijn voor de broeikasgassen emissiebeperkingen en -reducties afgesproken. Die kunnen onder meer worden verwezenlijkt door broeikasgassen vast te leggen in "putten" (en aldus uit de atmosfeer te verwijderen) via activiteiten op het gebied van landgebruik, verandering in het landgebruik en bosbouw. Het is nog niet duidelijk hoe de verwijderde hoeveelheden in rekening zullen worden gebracht.</t>
        </is>
      </c>
      <c r="BZ317" s="2" t="inlineStr">
        <is>
          <t>LULUCF|
użytkowanie gruntów, zmiana użytkowania gruntów i leśnictwo</t>
        </is>
      </c>
      <c r="CA317" s="2" t="inlineStr">
        <is>
          <t>3|
3</t>
        </is>
      </c>
      <c r="CB317" s="2" t="inlineStr">
        <is>
          <t xml:space="preserve">|
</t>
        </is>
      </c>
      <c r="CC317" t="inlineStr">
        <is>
          <t>sektor działań związanych z użytkowaniem ziemi w rolnictwie, gospodarką leśną oraz zalesieniami, uwzględniony (jako źródło emisji oraz sektor zdolny do pochłaniania dwutlenku węgla) w protokole z Kioto do celów rozliczeń ogólnego bilansu emisji w państwach rozwiniętych</t>
        </is>
      </c>
      <c r="CD317" s="2" t="inlineStr">
        <is>
          <t>uso do solo, alteração do uso do solo e florestas|
setor do uso do solo, alteração do uso do solo e florestas|
LULUCF|
setor LULUCF</t>
        </is>
      </c>
      <c r="CE317" s="2" t="inlineStr">
        <is>
          <t>3|
3|
3|
3</t>
        </is>
      </c>
      <c r="CF317" s="2" t="inlineStr">
        <is>
          <t xml:space="preserve">|
|
|
</t>
        </is>
      </c>
      <c r="CG317" t="inlineStr">
        <is>
          <t>Forma padronizada, utilizada particularmente no contexto do Protocolo de Quioto à Convenção-Quadro das Nações Unidas sobre as Alterações Climáticas, para designar o conjunto de atividades associadas ao uso do solo, à sua reafetação e à sua utilização florestal enquanto forma de diminuir a presença de gases com efeito de estufa na atmosfera, quer removendo-os, quer reduzindo as suas emissões (p. ex., através da florestação, do combate à desflorestação e de práticas culturais adequadas).</t>
        </is>
      </c>
      <c r="CH317" s="2" t="inlineStr">
        <is>
          <t>exploatarea terenurilor, schimbarea destinației terenurilor și silvicultură</t>
        </is>
      </c>
      <c r="CI317" s="2" t="inlineStr">
        <is>
          <t>3</t>
        </is>
      </c>
      <c r="CJ317" s="2" t="inlineStr">
        <is>
          <t/>
        </is>
      </c>
      <c r="CK317" t="inlineStr">
        <is>
          <t/>
        </is>
      </c>
      <c r="CL317" s="2" t="inlineStr">
        <is>
          <t>LULUCF|
využívanie pôdy, zmeny vo využívaní pôdy a lesné hospodárstvo|
sektor LULUCF</t>
        </is>
      </c>
      <c r="CM317" s="2" t="inlineStr">
        <is>
          <t>3|
3|
3</t>
        </is>
      </c>
      <c r="CN317" s="2" t="inlineStr">
        <is>
          <t xml:space="preserve">|
|
</t>
        </is>
      </c>
      <c r="CO317" t="inlineStr">
        <is>
          <t>jeden zo sektorov, ktorý sa zohľadňuje na účely znižovania emisií v Kjótskom protokole</t>
        </is>
      </c>
      <c r="CP317" s="2" t="inlineStr">
        <is>
          <t>LULUCF|
raba zemljišč, sprememba rabe zemljišč in gozdarstvo</t>
        </is>
      </c>
      <c r="CQ317" s="2" t="inlineStr">
        <is>
          <t>3|
3</t>
        </is>
      </c>
      <c r="CR317" s="2" t="inlineStr">
        <is>
          <t xml:space="preserve">|
</t>
        </is>
      </c>
      <c r="CS317" t="inlineStr">
        <is>
          <t>"Dejavnosti človeka, ki lahko pripomorejo k odstranjevanju emisij toplogrednih plinov iz ozračja, lahko pa emisije tudi povzročajo."</t>
        </is>
      </c>
      <c r="CT317" s="2" t="inlineStr">
        <is>
          <t>markanvändning, förändrad markanvändning och skogsbruk|
LULUCF</t>
        </is>
      </c>
      <c r="CU317" s="2" t="inlineStr">
        <is>
          <t>3|
2</t>
        </is>
      </c>
      <c r="CV317" s="2" t="inlineStr">
        <is>
          <t xml:space="preserve">|
</t>
        </is>
      </c>
      <c r="CW317" t="inlineStr">
        <is>
          <t/>
        </is>
      </c>
    </row>
    <row r="318">
      <c r="A318" s="1" t="str">
        <f>HYPERLINK("https://iate.europa.eu/entry/result/1475119/all", "1475119")</f>
        <v>1475119</v>
      </c>
      <c r="B318" t="inlineStr">
        <is>
          <t>ENERGY</t>
        </is>
      </c>
      <c r="C318" t="inlineStr">
        <is>
          <t>ENERGY|electrical and nuclear industries|nuclear energy</t>
        </is>
      </c>
      <c r="D318" t="inlineStr">
        <is>
          <t>yes</t>
        </is>
      </c>
      <c r="E318" t="inlineStr">
        <is>
          <t/>
        </is>
      </c>
      <c r="F318" s="2" t="inlineStr">
        <is>
          <t>ядрен горивен цикъл</t>
        </is>
      </c>
      <c r="G318" s="2" t="inlineStr">
        <is>
          <t>4</t>
        </is>
      </c>
      <c r="H318" s="2" t="inlineStr">
        <is>
          <t/>
        </is>
      </c>
      <c r="I318" t="inlineStr">
        <is>
          <t>цикъл, който се състои от три етапа: &lt;br&gt;- начален - проучване, добив и преработка на рудата, изотопно разделяне, изготвяне на топлоотделящи елементи;&lt;br&gt; - среден - производство на енергия в атомната електоцентрала;&lt;br&gt;- краен - преработка на отработилото ядрено гориво, oбработка на получения радиоактивен отпадък, получаване на ценни изотопи и дейности по съхранение, контрол и отстраняване на ненужните радиоактивни отпадъци</t>
        </is>
      </c>
      <c r="J318" s="2" t="inlineStr">
        <is>
          <t>palivový cyklus|
jaderný palivový cyklus</t>
        </is>
      </c>
      <c r="K318" s="2" t="inlineStr">
        <is>
          <t>3|
3</t>
        </is>
      </c>
      <c r="L318" s="2" t="inlineStr">
        <is>
          <t xml:space="preserve">|
</t>
        </is>
      </c>
      <c r="M318" t="inlineStr">
        <is>
          <t/>
        </is>
      </c>
      <c r="N318" s="2" t="inlineStr">
        <is>
          <t>nukleart brændselskredsløb|
nuklear brændselscyklus|
brændselskredsløb|
brændselscyklus</t>
        </is>
      </c>
      <c r="O318" s="2" t="inlineStr">
        <is>
          <t>4|
4|
3|
4</t>
        </is>
      </c>
      <c r="P318" s="2" t="inlineStr">
        <is>
          <t xml:space="preserve">|
|
|
</t>
        </is>
      </c>
      <c r="Q318" t="inlineStr">
        <is>
          <t>"Den nukleare brændselscyklus er betegnelsen for alle aktiviteter i forbindelse med produktion af atomenergi."</t>
        </is>
      </c>
      <c r="R318" s="2" t="inlineStr">
        <is>
          <t>Brennstoffzyklus|
Brennstoffkreislauf|
Kernbrennstoffzyklus|
Kernbrennstoffkreislauf</t>
        </is>
      </c>
      <c r="S318" s="2" t="inlineStr">
        <is>
          <t>3|
3|
3|
3</t>
        </is>
      </c>
      <c r="T318" s="2" t="inlineStr">
        <is>
          <t xml:space="preserve">|
|
|
</t>
        </is>
      </c>
      <c r="U318" t="inlineStr">
        <is>
          <t>alle Arbeitsschritte und Prozesse, die der Versorgung und Entsorgung radioaktiver Stoffe dienen, die zur zivilen Anwendung gehören</t>
        </is>
      </c>
      <c r="V318" s="2" t="inlineStr">
        <is>
          <t>κύκλος πυρηνικού καυσίμου</t>
        </is>
      </c>
      <c r="W318" s="2" t="inlineStr">
        <is>
          <t>3</t>
        </is>
      </c>
      <c r="X318" s="2" t="inlineStr">
        <is>
          <t/>
        </is>
      </c>
      <c r="Y318" t="inlineStr">
        <is>
          <t/>
        </is>
      </c>
      <c r="Z318" s="2" t="inlineStr">
        <is>
          <t>nuclear fuel cycle|
fuel cycle</t>
        </is>
      </c>
      <c r="AA318" s="2" t="inlineStr">
        <is>
          <t>3|
3</t>
        </is>
      </c>
      <c r="AB318" s="2" t="inlineStr">
        <is>
          <t xml:space="preserve">|
</t>
        </is>
      </c>
      <c r="AC318" t="inlineStr">
        <is>
          <t>sequence of steps – such as recovery (extraction/mining of uranium and milling/concentration), conversion/processing, enrichment and refinement, deconversion, fuel fabrication, use in reactors, interim storage of spent fuel, reprocessing of high-level waste, refabrication, and fuak disposition (disposal) of used fuel or high-level waste – through which nuclear fuel may pass</t>
        </is>
      </c>
      <c r="AD318" s="2" t="inlineStr">
        <is>
          <t>ciclo de combustible|
ciclo del combustible nuclear</t>
        </is>
      </c>
      <c r="AE318" s="2" t="inlineStr">
        <is>
          <t>3|
3</t>
        </is>
      </c>
      <c r="AF318" s="2" t="inlineStr">
        <is>
          <t xml:space="preserve">|
</t>
        </is>
      </c>
      <c r="AG318" t="inlineStr">
        <is>
          <t>Procesos relacionados con la producción de energía nuclear que comprenden, en su primera parte, la obtención y utilización de los materiales nucleares empleados en la explotación de reactores nucleares y, en su segunda parte, el almacenamiento, reproceso y evacuación de los mismos.</t>
        </is>
      </c>
      <c r="AH318" s="2" t="inlineStr">
        <is>
          <t>kütusetsükkel|
tuumkütusetsükkel</t>
        </is>
      </c>
      <c r="AI318" s="2" t="inlineStr">
        <is>
          <t>3|
3</t>
        </is>
      </c>
      <c r="AJ318" s="2" t="inlineStr">
        <is>
          <t xml:space="preserve">|
</t>
        </is>
      </c>
      <c r="AK318" t="inlineStr">
        <is>
          <t>kõik tuumaenergia tootmisega seotud toimingud, sealhulgas tuumamaterjale sisaldava maagi kaevandamine ja töötlemine, isotooprikastamine, tuumkütuse valmistamine, kasutamine ja ladustamine, kasutatud tuumkütuse ümbertöötamine ning tekkinud jäätmete käitlemine ja lõppladustamine</t>
        </is>
      </c>
      <c r="AL318" s="2" t="inlineStr">
        <is>
          <t>ydinpolttoainekierto|
polttoainekierto</t>
        </is>
      </c>
      <c r="AM318" s="2" t="inlineStr">
        <is>
          <t>3|
3</t>
        </is>
      </c>
      <c r="AN318" s="2" t="inlineStr">
        <is>
          <t xml:space="preserve">|
</t>
        </is>
      </c>
      <c r="AO318" t="inlineStr">
        <is>
          <t>kaikki ydinpolttoaineen valmistamiseen, sen käyttöön reaktorissa ja ydinjätehuoltoon liittyvät vaiheet</t>
        </is>
      </c>
      <c r="AP318" s="2" t="inlineStr">
        <is>
          <t>cycle du combustible nucléaire|
cycle du combustible</t>
        </is>
      </c>
      <c r="AQ318" s="2" t="inlineStr">
        <is>
          <t>3|
3</t>
        </is>
      </c>
      <c r="AR318" s="2" t="inlineStr">
        <is>
          <t xml:space="preserve">|
</t>
        </is>
      </c>
      <c r="AS318" t="inlineStr">
        <is>
          <t>ensemble des opérations industrielles auquel est soumis le combustible nucléaire; succession des étapes pouvant être suivies par le combustible nucléaire, telles que utilisation, traitement du combustible irradié et refabrication</t>
        </is>
      </c>
      <c r="AT318" s="2" t="inlineStr">
        <is>
          <t>timthriall breosla|
timthriall breosla núicléach</t>
        </is>
      </c>
      <c r="AU318" s="2" t="inlineStr">
        <is>
          <t>3|
3</t>
        </is>
      </c>
      <c r="AV318" s="2" t="inlineStr">
        <is>
          <t xml:space="preserve">|
</t>
        </is>
      </c>
      <c r="AW318" t="inlineStr">
        <is>
          <t/>
        </is>
      </c>
      <c r="AX318" t="inlineStr">
        <is>
          <t/>
        </is>
      </c>
      <c r="AY318" t="inlineStr">
        <is>
          <t/>
        </is>
      </c>
      <c r="AZ318" t="inlineStr">
        <is>
          <t/>
        </is>
      </c>
      <c r="BA318" t="inlineStr">
        <is>
          <t/>
        </is>
      </c>
      <c r="BB318" s="2" t="inlineStr">
        <is>
          <t>nukleáris üzemanyagciklus</t>
        </is>
      </c>
      <c r="BC318" s="2" t="inlineStr">
        <is>
          <t>4</t>
        </is>
      </c>
      <c r="BD318" s="2" t="inlineStr">
        <is>
          <t/>
        </is>
      </c>
      <c r="BE318" t="inlineStr">
        <is>
          <t>az a folyamat, mely magában foglalja a hasadóanyagnak a bányászattól a nagyaktivitású hulladék végleges elhelyezéséig a teljes atomenergia-rendszerben való életútját, amely alatt az atomenergia-hasznosítást megvalósító létesítmények, berendezések összességét is értjük</t>
        </is>
      </c>
      <c r="BF318" s="2" t="inlineStr">
        <is>
          <t>ciclo di combustibile|
ciclo del combustibile nucleare</t>
        </is>
      </c>
      <c r="BG318" s="2" t="inlineStr">
        <is>
          <t>3|
3</t>
        </is>
      </c>
      <c r="BH318" s="2" t="inlineStr">
        <is>
          <t xml:space="preserve">|
</t>
        </is>
      </c>
      <c r="BI318" t="inlineStr">
        <is>
          <t>insieme delle fasi di fabbricazione, utilizzazione, riprocessamento e rifabbricazione del combustibile nonché smaltimento dei rifiuti radioattivi</t>
        </is>
      </c>
      <c r="BJ318" s="2" t="inlineStr">
        <is>
          <t>branduolinio kuro ciklas</t>
        </is>
      </c>
      <c r="BK318" s="2" t="inlineStr">
        <is>
          <t>2</t>
        </is>
      </c>
      <c r="BL318" s="2" t="inlineStr">
        <is>
          <t/>
        </is>
      </c>
      <c r="BM318" t="inlineStr">
        <is>
          <t>visas branduolinio kuro ir energijos gamybos procesas, įskaitant mokslinių tyrimų veiklą</t>
        </is>
      </c>
      <c r="BN318" s="2" t="inlineStr">
        <is>
          <t>kodoldegvielas cikls</t>
        </is>
      </c>
      <c r="BO318" s="2" t="inlineStr">
        <is>
          <t>2</t>
        </is>
      </c>
      <c r="BP318" s="2" t="inlineStr">
        <is>
          <t/>
        </is>
      </c>
      <c r="BQ318" t="inlineStr">
        <is>
          <t>secīgi rūpnieciski posmi, kas jāiziet kodoldegvielai, piemēram, urāna ieguve, pārveidošana, bagātināšana, degvielas ražošana, izmantošana reaktoros, pagaidu glabāšana, pārstrādāšana un atkritumu apglabāšana</t>
        </is>
      </c>
      <c r="BR318" s="2" t="inlineStr">
        <is>
          <t>ċiklu tal-fjuwil nukleari</t>
        </is>
      </c>
      <c r="BS318" s="2" t="inlineStr">
        <is>
          <t>3</t>
        </is>
      </c>
      <c r="BT318" s="2" t="inlineStr">
        <is>
          <t/>
        </is>
      </c>
      <c r="BU318" t="inlineStr">
        <is>
          <t>il-progressjoni tal-fjuwil nukleari minn serje ta' stadji differenti</t>
        </is>
      </c>
      <c r="BV318" s="2" t="inlineStr">
        <is>
          <t>kernsplijtstofcyclus|
splijtstofkringloop|
splijtstofcyclus</t>
        </is>
      </c>
      <c r="BW318" s="2" t="inlineStr">
        <is>
          <t>3|
3|
3</t>
        </is>
      </c>
      <c r="BX318" s="2" t="inlineStr">
        <is>
          <t xml:space="preserve">|
|
</t>
        </is>
      </c>
      <c r="BY318" t="inlineStr">
        <is>
          <t/>
        </is>
      </c>
      <c r="BZ318" s="2" t="inlineStr">
        <is>
          <t>jądrowy cykl paliwowy|
cykl paliwowy</t>
        </is>
      </c>
      <c r="CA318" s="2" t="inlineStr">
        <is>
          <t>3|
3</t>
        </is>
      </c>
      <c r="CB318" s="2" t="inlineStr">
        <is>
          <t xml:space="preserve">|
</t>
        </is>
      </c>
      <c r="CC318" t="inlineStr">
        <is>
          <t>zamknięty lub otwarty system operacji i procesów technologicznych, obejmujący wydobycie rud zawierających materiały rozszczepialne, ich transport, wytwarzanie paliwa jądrowego, wypalanie paliwa w reaktorze jądrowym oraz przetwarzanie i składowanie odpadów promieniotwórczych</t>
        </is>
      </c>
      <c r="CD318" s="2" t="inlineStr">
        <is>
          <t>ciclo do combustível|
ciclo de combustível nuclear</t>
        </is>
      </c>
      <c r="CE318" s="2" t="inlineStr">
        <is>
          <t>3|
3</t>
        </is>
      </c>
      <c r="CF318" s="2" t="inlineStr">
        <is>
          <t xml:space="preserve">|
</t>
        </is>
      </c>
      <c r="CG318" t="inlineStr">
        <is>
          <t>é o conjunto sucessivo de processos a que são submetidos os materiais fissionáveis com vista ao seu aproveitamento no reactor nuclear</t>
        </is>
      </c>
      <c r="CH318" s="2" t="inlineStr">
        <is>
          <t>ciclul combustibilului nuclear</t>
        </is>
      </c>
      <c r="CI318" s="2" t="inlineStr">
        <is>
          <t>4</t>
        </is>
      </c>
      <c r="CJ318" s="2" t="inlineStr">
        <is>
          <t/>
        </is>
      </c>
      <c r="CK318" t="inlineStr">
        <is>
          <t>Succesiunea operațiilor la care este supus materialul combustibil atât înainte cât și după scoa-terea lui din reactor. Această succesiune diferă funcție de filiera de reactori în care este utilizat combustibilul și poate include: explorarea, exploatarea și prelucrarea uraniului, fabricarea combustibilului nuclear, utilizarea în reactor, depozitarea intermediară sau finală a combustibilului iradiat și deșeurilor radioactive, separarea prin reprocesare a componentelor reciclabile, reutilizarea materialelor recuperate.</t>
        </is>
      </c>
      <c r="CL318" s="2" t="inlineStr">
        <is>
          <t>jadrový palivový cyklus|
palivový cyklus</t>
        </is>
      </c>
      <c r="CM318" s="2" t="inlineStr">
        <is>
          <t>3|
3</t>
        </is>
      </c>
      <c r="CN318" s="2" t="inlineStr">
        <is>
          <t xml:space="preserve">|
</t>
        </is>
      </c>
      <c r="CO318" t="inlineStr">
        <is>
          <t>cyklus pozostávajúci z týchto fáz: &lt;br&gt; - získavanie uránu,&lt;br&gt; - spracovanie uránu do formy palivových článkov,&lt;br&gt; - použitie palivových článkov v jadrovom reaktore, &lt;br&gt; - manipulácia s palivovými článkami až po ich definitívne spracovanie a uloženie</t>
        </is>
      </c>
      <c r="CP318" s="2" t="inlineStr">
        <is>
          <t>jedrski gorivni cikel</t>
        </is>
      </c>
      <c r="CQ318" s="2" t="inlineStr">
        <is>
          <t>3</t>
        </is>
      </c>
      <c r="CR318" s="2" t="inlineStr">
        <is>
          <t/>
        </is>
      </c>
      <c r="CS318" t="inlineStr">
        <is>
          <t>vsi postopki, povezani s proizvodnjo jedrske energije, vključno z rudarjenjem, mletjem (drobljenjem), predelavo in obogatitvijo urana ali torija, izdelavo jedrskega goriva, obratovanjem jedrskih reaktorjev, predelavo jedrskega goriva, razgradnjo in katero koli dejavnostjo pri ravnanju inodlaganju radioaktivnih odpadkov in s katero koli raziskovalno ali razvojno dejavnostjo, povezano z naštetimi dejavnostmi.</t>
        </is>
      </c>
      <c r="CT318" s="2" t="inlineStr">
        <is>
          <t>kärnbränslecykel|
bränslecykel</t>
        </is>
      </c>
      <c r="CU318" s="2" t="inlineStr">
        <is>
          <t>3|
3</t>
        </is>
      </c>
      <c r="CV318" s="2" t="inlineStr">
        <is>
          <t xml:space="preserve">|
</t>
        </is>
      </c>
      <c r="CW318" t="inlineStr">
        <is>
          <t/>
        </is>
      </c>
    </row>
    <row r="319">
      <c r="A319" s="1" t="str">
        <f>HYPERLINK("https://iate.europa.eu/entry/result/927605/all", "927605")</f>
        <v>927605</v>
      </c>
      <c r="B319" t="inlineStr">
        <is>
          <t>ECONOMICS;ENVIRONMENT;ENERGY</t>
        </is>
      </c>
      <c r="C319" t="inlineStr">
        <is>
          <t>ECONOMICS;ENVIRONMENT;ENERGY</t>
        </is>
      </c>
      <c r="D319" t="inlineStr">
        <is>
          <t>yes</t>
        </is>
      </c>
      <c r="E319" t="inlineStr">
        <is>
          <t/>
        </is>
      </c>
      <c r="F319" s="2" t="inlineStr">
        <is>
          <t>който се отличава със/позволява ефективно използване на ресурсите</t>
        </is>
      </c>
      <c r="G319" s="2" t="inlineStr">
        <is>
          <t>3</t>
        </is>
      </c>
      <c r="H319" s="2" t="inlineStr">
        <is>
          <t/>
        </is>
      </c>
      <c r="I319" t="inlineStr">
        <is>
          <t/>
        </is>
      </c>
      <c r="J319" s="2" t="inlineStr">
        <is>
          <t>efektivně využívající zdroje|
účinně využívající zdroje</t>
        </is>
      </c>
      <c r="K319" s="2" t="inlineStr">
        <is>
          <t>3|
3</t>
        </is>
      </c>
      <c r="L319" s="2" t="inlineStr">
        <is>
          <t>|
preferred</t>
        </is>
      </c>
      <c r="M319" t="inlineStr">
        <is>
          <t/>
        </is>
      </c>
      <c r="N319" s="2" t="inlineStr">
        <is>
          <t>ressourceeffektiv</t>
        </is>
      </c>
      <c r="O319" s="2" t="inlineStr">
        <is>
          <t>4</t>
        </is>
      </c>
      <c r="P319" s="2" t="inlineStr">
        <is>
          <t/>
        </is>
      </c>
      <c r="Q319" t="inlineStr">
        <is>
          <t/>
        </is>
      </c>
      <c r="R319" s="2" t="inlineStr">
        <is>
          <t>ressourceneffizient|
ressourcenschonend</t>
        </is>
      </c>
      <c r="S319" s="2" t="inlineStr">
        <is>
          <t>2|
3</t>
        </is>
      </c>
      <c r="T319" s="2" t="inlineStr">
        <is>
          <t xml:space="preserve">|
</t>
        </is>
      </c>
      <c r="U319" t="inlineStr">
        <is>
          <t>sparsam bei der Nutzung natürlicher Ressourcen mit dem Ziel der Erhaltung ihrer Menge und Funktion</t>
        </is>
      </c>
      <c r="V319" s="2" t="inlineStr">
        <is>
          <t>αποδοτικός ως προς τη χρήση των πόρων</t>
        </is>
      </c>
      <c r="W319" s="2" t="inlineStr">
        <is>
          <t>3</t>
        </is>
      </c>
      <c r="X319" s="2" t="inlineStr">
        <is>
          <t/>
        </is>
      </c>
      <c r="Y319" t="inlineStr">
        <is>
          <t/>
        </is>
      </c>
      <c r="Z319" s="2" t="inlineStr">
        <is>
          <t>resource efficient|
resource-efficient</t>
        </is>
      </c>
      <c r="AA319" s="2" t="inlineStr">
        <is>
          <t>1|
3</t>
        </is>
      </c>
      <c r="AB319" s="2" t="inlineStr">
        <is>
          <t xml:space="preserve">|
</t>
        </is>
      </c>
      <c r="AC319" t="inlineStr">
        <is>
          <t>allowing for an efficient use of resources</t>
        </is>
      </c>
      <c r="AD319" s="2" t="inlineStr">
        <is>
          <t>eficiente en el uso de los recursos</t>
        </is>
      </c>
      <c r="AE319" s="2" t="inlineStr">
        <is>
          <t>3</t>
        </is>
      </c>
      <c r="AF319" s="2" t="inlineStr">
        <is>
          <t/>
        </is>
      </c>
      <c r="AG319" t="inlineStr">
        <is>
          <t>Caracterizado por emplear los recursos con eficiencia.</t>
        </is>
      </c>
      <c r="AH319" s="2" t="inlineStr">
        <is>
          <t>ressursitõhus</t>
        </is>
      </c>
      <c r="AI319" s="2" t="inlineStr">
        <is>
          <t>3</t>
        </is>
      </c>
      <c r="AJ319" s="2" t="inlineStr">
        <is>
          <t/>
        </is>
      </c>
      <c r="AK319" t="inlineStr">
        <is>
          <t/>
        </is>
      </c>
      <c r="AL319" s="2" t="inlineStr">
        <is>
          <t>resurssitehokas|
resursseiltaan tehokas</t>
        </is>
      </c>
      <c r="AM319" s="2" t="inlineStr">
        <is>
          <t>3|
2</t>
        </is>
      </c>
      <c r="AN319" s="2" t="inlineStr">
        <is>
          <t xml:space="preserve">|
</t>
        </is>
      </c>
      <c r="AO319" t="inlineStr">
        <is>
          <t/>
        </is>
      </c>
      <c r="AP319" s="2" t="inlineStr">
        <is>
          <t>efficace dans l'utilisation des ressources|
économe en ressources</t>
        </is>
      </c>
      <c r="AQ319" s="2" t="inlineStr">
        <is>
          <t>3|
3</t>
        </is>
      </c>
      <c r="AR319" s="2" t="inlineStr">
        <is>
          <t xml:space="preserve">|
</t>
        </is>
      </c>
      <c r="AS319" t="inlineStr">
        <is>
          <t>permettant une utilisation efficace des ressources</t>
        </is>
      </c>
      <c r="AT319" s="2" t="inlineStr">
        <is>
          <t>tíosach ar acmhainní</t>
        </is>
      </c>
      <c r="AU319" s="2" t="inlineStr">
        <is>
          <t>3</t>
        </is>
      </c>
      <c r="AV319" s="2" t="inlineStr">
        <is>
          <t/>
        </is>
      </c>
      <c r="AW319" t="inlineStr">
        <is>
          <t/>
        </is>
      </c>
      <c r="AX319" s="2" t="inlineStr">
        <is>
          <t>s učinkovitim iskorištavanjem resursa</t>
        </is>
      </c>
      <c r="AY319" s="2" t="inlineStr">
        <is>
          <t>3</t>
        </is>
      </c>
      <c r="AZ319" s="2" t="inlineStr">
        <is>
          <t/>
        </is>
      </c>
      <c r="BA319" t="inlineStr">
        <is>
          <t>koje omogućava učinkovito korištenje resursima</t>
        </is>
      </c>
      <c r="BB319" s="2" t="inlineStr">
        <is>
          <t>erőforrás-hatékony</t>
        </is>
      </c>
      <c r="BC319" s="2" t="inlineStr">
        <is>
          <t>4</t>
        </is>
      </c>
      <c r="BD319" s="2" t="inlineStr">
        <is>
          <t/>
        </is>
      </c>
      <c r="BE319" t="inlineStr">
        <is>
          <t>a természeti erőforrásokkal takarékosan gazdálkodó, azokat fenntartható módon felhasználó (pl. gazdaság, technológia, termékek, szolgáltatások stb.)</t>
        </is>
      </c>
      <c r="BF319" s="2" t="inlineStr">
        <is>
          <t>efficiente nell'impiego delle risorse|
efficiente sotto il profilo delle risorse</t>
        </is>
      </c>
      <c r="BG319" s="2" t="inlineStr">
        <is>
          <t>3|
3</t>
        </is>
      </c>
      <c r="BH319" s="2" t="inlineStr">
        <is>
          <t xml:space="preserve">|
</t>
        </is>
      </c>
      <c r="BI319" t="inlineStr">
        <is>
          <t>che utilizza o consente di utilizzare in maniera efficiente le risorse</t>
        </is>
      </c>
      <c r="BJ319" s="2" t="inlineStr">
        <is>
          <t>efektyvaus išteklių naudojimo|
efektyviai išteklius naudojantis</t>
        </is>
      </c>
      <c r="BK319" s="2" t="inlineStr">
        <is>
          <t>3|
3</t>
        </is>
      </c>
      <c r="BL319" s="2" t="inlineStr">
        <is>
          <t xml:space="preserve">|
</t>
        </is>
      </c>
      <c r="BM319" t="inlineStr">
        <is>
          <t>sudarantis sąlygas veiksmingam išteklių naudojimui</t>
        </is>
      </c>
      <c r="BN319" s="2" t="inlineStr">
        <is>
          <t>resursu ziņā efektīvs|
resursefektīvs</t>
        </is>
      </c>
      <c r="BO319" s="2" t="inlineStr">
        <is>
          <t>3|
3</t>
        </is>
      </c>
      <c r="BP319" s="2" t="inlineStr">
        <is>
          <t xml:space="preserve">|
</t>
        </is>
      </c>
      <c r="BQ319" t="inlineStr">
        <is>
          <t>tāds, kas pieļauj resursu efektīvu izmantošanu</t>
        </is>
      </c>
      <c r="BR319" s="2" t="inlineStr">
        <is>
          <t>effiċjenti fir-riżorsi</t>
        </is>
      </c>
      <c r="BS319" s="2" t="inlineStr">
        <is>
          <t>3</t>
        </is>
      </c>
      <c r="BT319" s="2" t="inlineStr">
        <is>
          <t/>
        </is>
      </c>
      <c r="BU319" t="inlineStr">
        <is>
          <t/>
        </is>
      </c>
      <c r="BV319" s="2" t="inlineStr">
        <is>
          <t>hulpbronnenefficiënt</t>
        </is>
      </c>
      <c r="BW319" s="2" t="inlineStr">
        <is>
          <t>3</t>
        </is>
      </c>
      <c r="BX319" s="2" t="inlineStr">
        <is>
          <t/>
        </is>
      </c>
      <c r="BY319" t="inlineStr">
        <is>
          <t>het zo efficiënt mogelijk gebruiken van de natuurlijke hulpbronnen</t>
        </is>
      </c>
      <c r="BZ319" s="2" t="inlineStr">
        <is>
          <t>zasobooszczędny</t>
        </is>
      </c>
      <c r="CA319" s="2" t="inlineStr">
        <is>
          <t>3</t>
        </is>
      </c>
      <c r="CB319" s="2" t="inlineStr">
        <is>
          <t/>
        </is>
      </c>
      <c r="CC319" t="inlineStr">
        <is>
          <t/>
        </is>
      </c>
      <c r="CD319" s="2" t="inlineStr">
        <is>
          <t>eficiente em termos de recursos|
eficiente na utilização de recursos</t>
        </is>
      </c>
      <c r="CE319" s="2" t="inlineStr">
        <is>
          <t>3|
3</t>
        </is>
      </c>
      <c r="CF319" s="2" t="inlineStr">
        <is>
          <t xml:space="preserve">|
</t>
        </is>
      </c>
      <c r="CG319" t="inlineStr">
        <is>
          <t>Que permite ou se caracteriza por uma utilização eficiente dos recursos.</t>
        </is>
      </c>
      <c r="CH319" s="2" t="inlineStr">
        <is>
          <t>eficient din punctul de vedere al utilizării resurselor|
care permite o utilizare mai eficientă a resurselor</t>
        </is>
      </c>
      <c r="CI319" s="2" t="inlineStr">
        <is>
          <t>3|
3</t>
        </is>
      </c>
      <c r="CJ319" s="2" t="inlineStr">
        <is>
          <t xml:space="preserve">|
</t>
        </is>
      </c>
      <c r="CK319" t="inlineStr">
        <is>
          <t/>
        </is>
      </c>
      <c r="CL319" s="2" t="inlineStr">
        <is>
          <t>efektívne využívajúci zdroje</t>
        </is>
      </c>
      <c r="CM319" s="2" t="inlineStr">
        <is>
          <t>3</t>
        </is>
      </c>
      <c r="CN319" s="2" t="inlineStr">
        <is>
          <t/>
        </is>
      </c>
      <c r="CO319" t="inlineStr">
        <is>
          <t/>
        </is>
      </c>
      <c r="CP319" s="2" t="inlineStr">
        <is>
          <t>gospodaren z viri</t>
        </is>
      </c>
      <c r="CQ319" s="2" t="inlineStr">
        <is>
          <t>2</t>
        </is>
      </c>
      <c r="CR319" s="2" t="inlineStr">
        <is>
          <t/>
        </is>
      </c>
      <c r="CS319" t="inlineStr">
        <is>
          <t/>
        </is>
      </c>
      <c r="CT319" s="2" t="inlineStr">
        <is>
          <t>resurseffektiv</t>
        </is>
      </c>
      <c r="CU319" s="2" t="inlineStr">
        <is>
          <t>3</t>
        </is>
      </c>
      <c r="CV319" s="2" t="inlineStr">
        <is>
          <t/>
        </is>
      </c>
      <c r="CW319" t="inlineStr">
        <is>
          <t/>
        </is>
      </c>
    </row>
    <row r="320">
      <c r="A320" s="1" t="str">
        <f>HYPERLINK("https://iate.europa.eu/entry/result/1376448/all", "1376448")</f>
        <v>1376448</v>
      </c>
      <c r="B320" t="inlineStr">
        <is>
          <t>INDUSTRY;ENERGY</t>
        </is>
      </c>
      <c r="C320" t="inlineStr">
        <is>
          <t>INDUSTRY|electronics and electrical engineering|electrical engineering;ENERGY|energy policy|energy industry;ENERGY|electrical and nuclear industries|electrical industry</t>
        </is>
      </c>
      <c r="D320" t="inlineStr">
        <is>
          <t>yes</t>
        </is>
      </c>
      <c r="E320" t="inlineStr">
        <is>
          <t/>
        </is>
      </c>
      <c r="F320" s="2" t="inlineStr">
        <is>
          <t>горивен елемент|
горивна клетка</t>
        </is>
      </c>
      <c r="G320" s="2" t="inlineStr">
        <is>
          <t>3|
3</t>
        </is>
      </c>
      <c r="H320" s="2" t="inlineStr">
        <is>
          <t xml:space="preserve">preferred|
</t>
        </is>
      </c>
      <c r="I320" t="inlineStr">
        <is>
          <t>електрохимично устройство, което свързва водорода и кислорода с цел производство на електроенергия, топлинна енергия и вода</t>
        </is>
      </c>
      <c r="J320" s="2" t="inlineStr">
        <is>
          <t>palivový článek</t>
        </is>
      </c>
      <c r="K320" s="2" t="inlineStr">
        <is>
          <t>3</t>
        </is>
      </c>
      <c r="L320" s="2" t="inlineStr">
        <is>
          <t/>
        </is>
      </c>
      <c r="M320" t="inlineStr">
        <is>
          <t/>
        </is>
      </c>
      <c r="N320" s="2" t="inlineStr">
        <is>
          <t>brændselscelle</t>
        </is>
      </c>
      <c r="O320" s="2" t="inlineStr">
        <is>
          <t>3</t>
        </is>
      </c>
      <c r="P320" s="2" t="inlineStr">
        <is>
          <t/>
        </is>
      </c>
      <c r="Q320" t="inlineStr">
        <is>
          <t>batteri, der producerer elektricitet, vand og varme via en kemisk
reaktion, som typisk finder sted mellem ilt og brint</t>
        </is>
      </c>
      <c r="R320" s="2" t="inlineStr">
        <is>
          <t>BZ|
Brennstoffzelle</t>
        </is>
      </c>
      <c r="S320" s="2" t="inlineStr">
        <is>
          <t>3|
3</t>
        </is>
      </c>
      <c r="T320" s="2" t="inlineStr">
        <is>
          <t xml:space="preserve">|
</t>
        </is>
      </c>
      <c r="U320" t="inlineStr">
        <is>
          <t>elektrochemische Zelle, die die Reaktionsenergie eines kontinuierlich zugeführten Brennstoffes (z.B. Wasserstoff, Sauerstoff, Erdgas, Methanol, etc.) und eines Oxidationsmittels in nutzbare elektrische Energie umwandelt, wobei keine komplexen Abgase sondern nur einfache Reaktionsprodukte wie Wasser, Kohlendioxid und geringe Mengen anderer Gase entstehen</t>
        </is>
      </c>
      <c r="V320" s="2" t="inlineStr">
        <is>
          <t>στήλη καυσίμου|
στοιχείο καυσίμου|
κυψέλη καυσίμου</t>
        </is>
      </c>
      <c r="W320" s="2" t="inlineStr">
        <is>
          <t>3|
2|
3</t>
        </is>
      </c>
      <c r="X320" s="2" t="inlineStr">
        <is>
          <t xml:space="preserve">|
|
</t>
        </is>
      </c>
      <c r="Y320" t="inlineStr">
        <is>
          <t/>
        </is>
      </c>
      <c r="Z320" s="2" t="inlineStr">
        <is>
          <t>fuel cell</t>
        </is>
      </c>
      <c r="AA320" s="2" t="inlineStr">
        <is>
          <t>3</t>
        </is>
      </c>
      <c r="AB320" s="2" t="inlineStr">
        <is>
          <t/>
        </is>
      </c>
      <c r="AC320" t="inlineStr">
        <is>
          <t>an electrochemical device that combines reactants (usually hydrogen and oxygen) to produce electricity, with water and heat as its by-product. As long as fuel is supplied, the fuel cell will continue to generate power. Since the conversion of the fuel to energy takes place via an electrochemical process, not combustion, the process is clean, quiet and highly efficient.</t>
        </is>
      </c>
      <c r="AD320" s="2" t="inlineStr">
        <is>
          <t>pila de combustible|
celda de combustible</t>
        </is>
      </c>
      <c r="AE320" s="2" t="inlineStr">
        <is>
          <t>3|
3</t>
        </is>
      </c>
      <c r="AF320" s="2" t="inlineStr">
        <is>
          <t xml:space="preserve">|
</t>
        </is>
      </c>
      <c r="AG320" t="inlineStr">
        <is>
          <t>1) Dispositivo electroquímico que transforma de forma directa la energía química en eléctrica.&lt;br&gt;Se diferencia de la batería en que puede tener alimentación continua de los reactivos y en que sus electrodos son catalíticos y relativamente estables.&lt;br&gt;Parte de unos reactivos, un combustible – generalmente hidrógeno (pero puede ser también gas natural o metanol)- y de un comburente – en muchos casos oxígeno – para producir agua, electricidad en forma de corriente continua y calor.&lt;br&gt;2) Una celda eléctrica utilizada para generar energía eléctrica a partir de la reacción de un número de sustancias químicas, sin necesidad de combustión y sin producir ruido o contaminación. Puede utilizarse gas natural como carga de alimentación.</t>
        </is>
      </c>
      <c r="AH320" s="2" t="inlineStr">
        <is>
          <t>kütuseelement</t>
        </is>
      </c>
      <c r="AI320" s="2" t="inlineStr">
        <is>
          <t>4</t>
        </is>
      </c>
      <c r="AJ320" s="2" t="inlineStr">
        <is>
          <t/>
        </is>
      </c>
      <c r="AK320" t="inlineStr">
        <is>
          <t>elektrigeneraator, mis muundab kütuse ioniseerimisel ja oksüdeerimisel vabaneva keemilise energia vahetult elektrienergiaks</t>
        </is>
      </c>
      <c r="AL320" s="2" t="inlineStr">
        <is>
          <t>polttokenno</t>
        </is>
      </c>
      <c r="AM320" s="2" t="inlineStr">
        <is>
          <t>3</t>
        </is>
      </c>
      <c r="AN320" s="2" t="inlineStr">
        <is>
          <t/>
        </is>
      </c>
      <c r="AO320" t="inlineStr">
        <is>
          <t>Laite, joka muuttaa kemiallista energiaa suoraan sähköenergiaksi.</t>
        </is>
      </c>
      <c r="AP320" s="2" t="inlineStr">
        <is>
          <t>pile à combustible|
PAC|
cellule à combustible|
cellule de combustible</t>
        </is>
      </c>
      <c r="AQ320" s="2" t="inlineStr">
        <is>
          <t>3|
2|
3|
3</t>
        </is>
      </c>
      <c r="AR320" s="2" t="inlineStr">
        <is>
          <t xml:space="preserve">|
|
|
</t>
        </is>
      </c>
      <c r="AS320" t="inlineStr">
        <is>
          <t>générateur d'énergie électrique utilisant une transformation directe d'énergie chimique par ionisation et oxydation du combustible; Appareil réalisant la transformation directe de l'énergie chimique d'une combustion en énergie électrique...Les piles à combustible sont des générateurs ns pièces mobiles, silencieux et compacts, dont le rendement est élevé. La plupart utilisent l'hydrogène comme combustible, mais divers prototypes fonctionnent avec des hydrocarbures, méthanol, de l'ammoniac, des métaux</t>
        </is>
      </c>
      <c r="AT320" s="2" t="inlineStr">
        <is>
          <t>breosla-chill</t>
        </is>
      </c>
      <c r="AU320" s="2" t="inlineStr">
        <is>
          <t>3</t>
        </is>
      </c>
      <c r="AV320" s="2" t="inlineStr">
        <is>
          <t/>
        </is>
      </c>
      <c r="AW320" t="inlineStr">
        <is>
          <t/>
        </is>
      </c>
      <c r="AX320" s="2" t="inlineStr">
        <is>
          <t>gorivni članak|
gorivna ćelija</t>
        </is>
      </c>
      <c r="AY320" s="2" t="inlineStr">
        <is>
          <t>3|
2</t>
        </is>
      </c>
      <c r="AZ320" s="2" t="inlineStr">
        <is>
          <t xml:space="preserve">preferred|
</t>
        </is>
      </c>
      <c r="BA320" t="inlineStr">
        <is>
          <t>izvor električnoga napona u kojemu se hladnim izgaranjem vodika uz dovod kisika i djelovanje katalizatora kemijska energija izravno pretvara u električnu energiju</t>
        </is>
      </c>
      <c r="BB320" s="2" t="inlineStr">
        <is>
          <t>üzemanyagcella|
tüzelőanyag-cella</t>
        </is>
      </c>
      <c r="BC320" s="2" t="inlineStr">
        <is>
          <t>4|
4</t>
        </is>
      </c>
      <c r="BD320" s="2" t="inlineStr">
        <is>
          <t xml:space="preserve">|
</t>
        </is>
      </c>
      <c r="BE320" t="inlineStr">
        <is>
          <t>Az üzemanyagcellák az elemekhez hasonlóan vegyi reakciókkal közvetlenül elektromosságot állítanak elő, a különbség az, hogy míg az elemeket kifogytuk után el kell dobni, az üzemanyagcella mindaddig üzemel, amíg üzemanyagot töltünk bele. A szerkezet alapegysége két elektródából áll, egy elektrolit köré szendvicsszerűen préselve. Az anódon hidrogén, míg a katódon oxigén halad át. Katalizátor segítségével a hidrogénmolekulák protonokra és elektronokra bomlanak. A protonok keresztüláramlanak az elektroliton. Az elektronok áramlása, mielőtt elérné a katódot, felhasználható elektromos fogyasztók által. A katódra érkező elektronok a katalizátor segítségével egyesülnek a protonokkal és az oxigénmolekulákkal, vizet hozva létre. A folyamat során hő is termelődik. Az üzemanyag-átalakítót (reformer) tartalmzó rendszerek képesek felhasználni bármely szénhidrogén-tüzelőanyagot, a földgáztól kezdve a metanolon át a gázolajig. Inverter közbeiktatásával váltóáramot is hozhatunk létre. Mivel az üzemanyagcella nem égésen alapul, hanem elektrokémiai reakción, az emissziója mindig jóval kisebb lesz, mint a legtisztább égési folyamatoknak.</t>
        </is>
      </c>
      <c r="BF320" s="2" t="inlineStr">
        <is>
          <t>pila a combustibile|
cella a combustibile</t>
        </is>
      </c>
      <c r="BG320" s="2" t="inlineStr">
        <is>
          <t>3|
3</t>
        </is>
      </c>
      <c r="BH320" s="2" t="inlineStr">
        <is>
          <t xml:space="preserve">|
</t>
        </is>
      </c>
      <c r="BI320" t="inlineStr">
        <is>
          <t>dispositivo elettrochimico che converte l'energia chimica di un combustibile in energia elettrica, calore, e prodotti di reazione (acqua, se il combustibile è l'idrogeno)</t>
        </is>
      </c>
      <c r="BJ320" s="2" t="inlineStr">
        <is>
          <t>kuro elementas</t>
        </is>
      </c>
      <c r="BK320" s="2" t="inlineStr">
        <is>
          <t>3</t>
        </is>
      </c>
      <c r="BL320" s="2" t="inlineStr">
        <is>
          <t/>
        </is>
      </c>
      <c r="BM320" t="inlineStr">
        <is>
          <t>elektrocheminis įtaisas, kuris kuro ir oksidatoriaus cheminę energiją keičia į nuolatinės srovės žemosios įtampos elektros energiją izoterminio vyksmo elektrodų ir elektrolito sistemoje sąlygomis</t>
        </is>
      </c>
      <c r="BN320" s="2" t="inlineStr">
        <is>
          <t>degvielas elements|
kurināmā elements</t>
        </is>
      </c>
      <c r="BO320" s="2" t="inlineStr">
        <is>
          <t>3|
3</t>
        </is>
      </c>
      <c r="BP320" s="2" t="inlineStr">
        <is>
          <t xml:space="preserve">|
</t>
        </is>
      </c>
      <c r="BQ320" t="inlineStr">
        <is>
          <t>&lt;div&gt;&lt;div&gt;&lt;div&gt;&lt;div&gt;ierīce ķīmiskās enerģijas tiešai pārveidošanai elektroenerģijā, oksidējot kurināmo elektrolīta klātbūtnē, parasti izmantojot ūdeņradi vai ogļūdeņradi&lt;/div&gt;&lt;/div&gt;&lt;/div&gt;&lt;/div&gt;</t>
        </is>
      </c>
      <c r="BR320" s="2" t="inlineStr">
        <is>
          <t>ċellula tal-fjuwil</t>
        </is>
      </c>
      <c r="BS320" s="2" t="inlineStr">
        <is>
          <t>3</t>
        </is>
      </c>
      <c r="BT320" s="2" t="inlineStr">
        <is>
          <t/>
        </is>
      </c>
      <c r="BU320" t="inlineStr">
        <is>
          <t>Mezz elettrokimiku għall-konverżjoni tal-enerġija. L-enerġija minn reazzjoni bejn fjuwil, bħall-idroġenu likwidu, u ossidant, bħall-ossiġenu likwidu, tiġi kkonvertita direttament u b'mod kontinwu f'enerġija elettrika.</t>
        </is>
      </c>
      <c r="BV320" s="2" t="inlineStr">
        <is>
          <t>brandstofcel</t>
        </is>
      </c>
      <c r="BW320" s="2" t="inlineStr">
        <is>
          <t>3</t>
        </is>
      </c>
      <c r="BX320" s="2" t="inlineStr">
        <is>
          <t/>
        </is>
      </c>
      <c r="BY320" t="inlineStr">
        <is>
          <t>elektrochemisch toestel dat chemische energie van een doorgaande reactie direct omzet in elektrische energie, waarbij anders dan bij een batterij of accu voortdurend nieuwe reagentia van buiten kunnen worden aangevoerd</t>
        </is>
      </c>
      <c r="BZ320" s="2" t="inlineStr">
        <is>
          <t>ogniwo paliwowe</t>
        </is>
      </c>
      <c r="CA320" s="2" t="inlineStr">
        <is>
          <t>3</t>
        </is>
      </c>
      <c r="CB320" s="2" t="inlineStr">
        <is>
          <t/>
        </is>
      </c>
      <c r="CC320" t="inlineStr">
        <is>
          <t>ogniwo galwaniczne stanowiące chemiczne źródło prądu elektrycznego, powstającego bezpośrednio podczas elektrochemicznego utleniania (spalania) paliwa (np. wodoru, węglowodorów, alkoholi, tlenku węgla), doprowadzanego w sposób ciągły do elektrody ujemnej, w tlenie (lub powietrzu) doprowadzanym też w sposób ciągły do elektrody dodatniej</t>
        </is>
      </c>
      <c r="CD320" s="2" t="inlineStr">
        <is>
          <t>pilha de combustível|
célula de combustível</t>
        </is>
      </c>
      <c r="CE320" s="2" t="inlineStr">
        <is>
          <t>3|
3</t>
        </is>
      </c>
      <c r="CF320" s="2" t="inlineStr">
        <is>
          <t xml:space="preserve">|
</t>
        </is>
      </c>
      <c r="CG320" t="inlineStr">
        <is>
          <t>Dispositivo que faz reagir diretamente hidrogénio (ou outro reagente) com oxigénio do ar produzindo eletricidade e vapor de água.</t>
        </is>
      </c>
      <c r="CH320" s="2" t="inlineStr">
        <is>
          <t>pilă de combustie|
celulă de combustie</t>
        </is>
      </c>
      <c r="CI320" s="2" t="inlineStr">
        <is>
          <t>3|
3</t>
        </is>
      </c>
      <c r="CJ320" s="2" t="inlineStr">
        <is>
          <t xml:space="preserve">|
</t>
        </is>
      </c>
      <c r="CK320" t="inlineStr">
        <is>
          <t>generator în care energia electrică se dezvoltă datorită oxidării lente a unui combustibil</t>
        </is>
      </c>
      <c r="CL320" s="2" t="inlineStr">
        <is>
          <t>palivový článok</t>
        </is>
      </c>
      <c r="CM320" s="2" t="inlineStr">
        <is>
          <t>3</t>
        </is>
      </c>
      <c r="CN320" s="2" t="inlineStr">
        <is>
          <t/>
        </is>
      </c>
      <c r="CO320" t="inlineStr">
        <is>
          <t>zariadenie, ktorého základom technológie je proces, v ktorom je chemická energia paliva transformovaná na elektrickú energiu elektrochemickou reakciou (nie klasickým spaľovaním paliva), pri ktorej je teplo a voda vedľajším produktom</t>
        </is>
      </c>
      <c r="CP320" s="2" t="inlineStr">
        <is>
          <t>gorivna celica</t>
        </is>
      </c>
      <c r="CQ320" s="2" t="inlineStr">
        <is>
          <t>3</t>
        </is>
      </c>
      <c r="CR320" s="2" t="inlineStr">
        <is>
          <t/>
        </is>
      </c>
      <c r="CS320" t="inlineStr">
        <is>
          <t>vir električne energije, ki se uporablja za napajanje izvršnih sistemov, npr. alkalna celica, polimerna celica, celica s fosforno kislino, celica s staljenim karbonatom</t>
        </is>
      </c>
      <c r="CT320" s="2" t="inlineStr">
        <is>
          <t>bränslecell</t>
        </is>
      </c>
      <c r="CU320" s="2" t="inlineStr">
        <is>
          <t>3</t>
        </is>
      </c>
      <c r="CV320" s="2" t="inlineStr">
        <is>
          <t/>
        </is>
      </c>
      <c r="CW320" t="inlineStr">
        <is>
          <t>elektrokemisk cell med yttre tillförsel av ett bränsle (i allmänhet vätgas) och en oxidant (syrgas, ofta luftsyre)</t>
        </is>
      </c>
    </row>
    <row r="321">
      <c r="A321" s="1" t="str">
        <f>HYPERLINK("https://iate.europa.eu/entry/result/3627720/all", "3627720")</f>
        <v>3627720</v>
      </c>
      <c r="B321" t="inlineStr">
        <is>
          <t>INDUSTRY</t>
        </is>
      </c>
      <c r="C321" t="inlineStr">
        <is>
          <t>INDUSTRY|industrial structures and policy</t>
        </is>
      </c>
      <c r="D321" t="inlineStr">
        <is>
          <t>yes</t>
        </is>
      </c>
      <c r="E321" t="inlineStr">
        <is>
          <t/>
        </is>
      </c>
      <c r="F321" s="2" t="inlineStr">
        <is>
          <t>промишлена инсталация|
промишлена сграда</t>
        </is>
      </c>
      <c r="G321" s="2" t="inlineStr">
        <is>
          <t>3|
3</t>
        </is>
      </c>
      <c r="H321" s="2" t="inlineStr">
        <is>
          <t xml:space="preserve">|
</t>
        </is>
      </c>
      <c r="I321" t="inlineStr">
        <is>
          <t>структура, предназначена да послужи като предприятие за масово производство, преработка или сглобяване на продукти, изделия, енергия и др.</t>
        </is>
      </c>
      <c r="J321" s="2" t="inlineStr">
        <is>
          <t>průmyslové zařízení</t>
        </is>
      </c>
      <c r="K321" s="2" t="inlineStr">
        <is>
          <t>3</t>
        </is>
      </c>
      <c r="L321" s="2" t="inlineStr">
        <is>
          <t/>
        </is>
      </c>
      <c r="M321" t="inlineStr">
        <is>
          <t>zařízení, které se používá nebo je určeno k použití jako obchodní podnik na výrobu, zpracování nebo montáž jakéhokoli výrobku, zboží, předmětu, energie apod.</t>
        </is>
      </c>
      <c r="N321" s="2" t="inlineStr">
        <is>
          <t>industrianlæg</t>
        </is>
      </c>
      <c r="O321" s="2" t="inlineStr">
        <is>
          <t>3</t>
        </is>
      </c>
      <c r="P321" s="2" t="inlineStr">
        <is>
          <t/>
        </is>
      </c>
      <c r="Q321" t="inlineStr">
        <is>
          <t/>
        </is>
      </c>
      <c r="R321" s="2" t="inlineStr">
        <is>
          <t>Industrieanlage</t>
        </is>
      </c>
      <c r="S321" s="2" t="inlineStr">
        <is>
          <t>3</t>
        </is>
      </c>
      <c r="T321" s="2" t="inlineStr">
        <is>
          <t/>
        </is>
      </c>
      <c r="U321" t="inlineStr">
        <is>
          <t>Gesamtheit von Gebäuden und Produktionsanlagen samt dem Gelände eines Industriebetriebs, die zur Realisierung eines industriellen Prozesses zur Herstellung bestimmter Produkte dienen</t>
        </is>
      </c>
      <c r="V321" s="2" t="inlineStr">
        <is>
          <t>βιομηχανική εγκατάσταση</t>
        </is>
      </c>
      <c r="W321" s="2" t="inlineStr">
        <is>
          <t>3</t>
        </is>
      </c>
      <c r="X321" s="2" t="inlineStr">
        <is>
          <t/>
        </is>
      </c>
      <c r="Y321" t="inlineStr">
        <is>
          <t/>
        </is>
      </c>
      <c r="Z321" s="2" t="inlineStr">
        <is>
          <t>industrial installation|
industrial facility</t>
        </is>
      </c>
      <c r="AA321" s="2" t="inlineStr">
        <is>
          <t>3|
3</t>
        </is>
      </c>
      <c r="AB321" s="2" t="inlineStr">
        <is>
          <t xml:space="preserve">|
</t>
        </is>
      </c>
      <c r="AC321" t="inlineStr">
        <is>
          <t>structure used or intended for use as a business enterprise for manufacturing, processing, or assembling any product, commodity or article</t>
        </is>
      </c>
      <c r="AD321" s="2" t="inlineStr">
        <is>
          <t>instalación industrial</t>
        </is>
      </c>
      <c r="AE321" s="2" t="inlineStr">
        <is>
          <t>3</t>
        </is>
      </c>
      <c r="AF321" s="2" t="inlineStr">
        <is>
          <t/>
        </is>
      </c>
      <c r="AG321" t="inlineStr">
        <is>
          <t>Estructura destinada a su utilización por una empresa para la fabricación o montaje de productos.</t>
        </is>
      </c>
      <c r="AH321" s="2" t="inlineStr">
        <is>
          <t>tööstusrajatis|
tööstuskäitis</t>
        </is>
      </c>
      <c r="AI321" s="2" t="inlineStr">
        <is>
          <t>3|
3</t>
        </is>
      </c>
      <c r="AJ321" s="2" t="inlineStr">
        <is>
          <t xml:space="preserve">|
</t>
        </is>
      </c>
      <c r="AK321" t="inlineStr">
        <is>
          <t/>
        </is>
      </c>
      <c r="AL321" s="2" t="inlineStr">
        <is>
          <t>teollisuuslaitos</t>
        </is>
      </c>
      <c r="AM321" s="2" t="inlineStr">
        <is>
          <t>3</t>
        </is>
      </c>
      <c r="AN321" s="2" t="inlineStr">
        <is>
          <t/>
        </is>
      </c>
      <c r="AO321" t="inlineStr">
        <is>
          <t>rakennelma, jota käytetään tai on tarkoitus käyttää liikeyrityksenä tuotteiden valmistamiseksi, jalostamiseksi tai kokoamiseksi</t>
        </is>
      </c>
      <c r="AP321" s="2" t="inlineStr">
        <is>
          <t>installation industrielle</t>
        </is>
      </c>
      <c r="AQ321" s="2" t="inlineStr">
        <is>
          <t>3</t>
        </is>
      </c>
      <c r="AR321" s="2" t="inlineStr">
        <is>
          <t/>
        </is>
      </c>
      <c r="AS321" t="inlineStr">
        <is>
          <t>établissement destiné à la production massive de produits, d'objets, d'énergie, etc.</t>
        </is>
      </c>
      <c r="AT321" t="inlineStr">
        <is>
          <t/>
        </is>
      </c>
      <c r="AU321" t="inlineStr">
        <is>
          <t/>
        </is>
      </c>
      <c r="AV321" t="inlineStr">
        <is>
          <t/>
        </is>
      </c>
      <c r="AW321" t="inlineStr">
        <is>
          <t/>
        </is>
      </c>
      <c r="AX321" s="2" t="inlineStr">
        <is>
          <t>industrijsko postrojenje</t>
        </is>
      </c>
      <c r="AY321" s="2" t="inlineStr">
        <is>
          <t>3</t>
        </is>
      </c>
      <c r="AZ321" s="2" t="inlineStr">
        <is>
          <t/>
        </is>
      </c>
      <c r="BA321" t="inlineStr">
        <is>
          <t>struktura koja se koristi ili je namijenjena za korištenje kao poduzeće za proizvodnju, obradu ili sastavljanje nekog proizvoda, robe ili predmeta</t>
        </is>
      </c>
      <c r="BB321" s="2" t="inlineStr">
        <is>
          <t>ipari létesítmény</t>
        </is>
      </c>
      <c r="BC321" s="2" t="inlineStr">
        <is>
          <t>3</t>
        </is>
      </c>
      <c r="BD321" s="2" t="inlineStr">
        <is>
          <t/>
        </is>
      </c>
      <c r="BE321" t="inlineStr">
        <is>
          <t>valamely termék, áru vagy árucikk gyártására, feldolgozására vagy összeszerelésére használt vagy ilyen használatra szánt üzleti létesítmény</t>
        </is>
      </c>
      <c r="BF321" s="2" t="inlineStr">
        <is>
          <t>impianto industriale</t>
        </is>
      </c>
      <c r="BG321" s="2" t="inlineStr">
        <is>
          <t>3</t>
        </is>
      </c>
      <c r="BH321" s="2" t="inlineStr">
        <is>
          <t/>
        </is>
      </c>
      <c r="BI321" t="inlineStr">
        <is>
          <t>struttura utilizzata o destinata a essere utilizzata per la produzione, la trasformazione o l'assemblaggio di prodotti, beni o articoli</t>
        </is>
      </c>
      <c r="BJ321" s="2" t="inlineStr">
        <is>
          <t>pramonės įrenginys|
pramonės objektas</t>
        </is>
      </c>
      <c r="BK321" s="2" t="inlineStr">
        <is>
          <t>3|
3</t>
        </is>
      </c>
      <c r="BL321" s="2" t="inlineStr">
        <is>
          <t xml:space="preserve">|
</t>
        </is>
      </c>
      <c r="BM321" t="inlineStr">
        <is>
          <t>įrenginys, skirtas tam tikrų prekių ar produktų masinei gamybai, perdirbimui ar surinkimui</t>
        </is>
      </c>
      <c r="BN321" s="2" t="inlineStr">
        <is>
          <t>rūpniecisks komplekss|
rūpnieciska iekārta</t>
        </is>
      </c>
      <c r="BO321" s="2" t="inlineStr">
        <is>
          <t>2|
2</t>
        </is>
      </c>
      <c r="BP321" s="2" t="inlineStr">
        <is>
          <t xml:space="preserve">|
</t>
        </is>
      </c>
      <c r="BQ321" t="inlineStr">
        <is>
          <t>struktūra, ko izmanto vai ko paredzēts izmantot produktu, preču vai izstrādājumu ražošanai, apstrādei vai montāžai</t>
        </is>
      </c>
      <c r="BR321" s="2" t="inlineStr">
        <is>
          <t>faċilità industrijali|
installazzjoni industrijali</t>
        </is>
      </c>
      <c r="BS321" s="2" t="inlineStr">
        <is>
          <t>3|
3</t>
        </is>
      </c>
      <c r="BT321" s="2" t="inlineStr">
        <is>
          <t xml:space="preserve">|
</t>
        </is>
      </c>
      <c r="BU321" t="inlineStr">
        <is>
          <t>struttura li tintuża jew maħsuba biex tintuża għall-manifattura, l-ipproċessar jew l-assemblaġġ ta' prodott, oġġett jew prodott bażiku</t>
        </is>
      </c>
      <c r="BV321" s="2" t="inlineStr">
        <is>
          <t>industriële installatie</t>
        </is>
      </c>
      <c r="BW321" s="2" t="inlineStr">
        <is>
          <t>3</t>
        </is>
      </c>
      <c r="BX321" s="2" t="inlineStr">
        <is>
          <t/>
        </is>
      </c>
      <c r="BY321" t="inlineStr">
        <is>
          <t/>
        </is>
      </c>
      <c r="BZ321" s="2" t="inlineStr">
        <is>
          <t>obiekt przemyslowy|
instalacja przemysłowa|
zakład przemysłowy</t>
        </is>
      </c>
      <c r="CA321" s="2" t="inlineStr">
        <is>
          <t>3|
2|
3</t>
        </is>
      </c>
      <c r="CB321" s="2" t="inlineStr">
        <is>
          <t>|
|
preferred</t>
        </is>
      </c>
      <c r="CC321" t="inlineStr">
        <is>
          <t>zespół budynków i urządzeń wraz z terenem, na którym prowadzi się działalność wytwórczą polegającą na przekształcaniu mechanicznym, fizycznym lub chemicznym materiału, substancji lub ich części składowych w nowy produkt</t>
        </is>
      </c>
      <c r="CD321" s="2" t="inlineStr">
        <is>
          <t>instalação industrial</t>
        </is>
      </c>
      <c r="CE321" s="2" t="inlineStr">
        <is>
          <t>3</t>
        </is>
      </c>
      <c r="CF321" s="2" t="inlineStr">
        <is>
          <t/>
        </is>
      </c>
      <c r="CG321" t="inlineStr">
        <is>
          <t>Estrutura
dedicada à produção, transformação ou montagem de produtos, bens ou artigos.</t>
        </is>
      </c>
      <c r="CH321" s="2" t="inlineStr">
        <is>
          <t>instalație industrială</t>
        </is>
      </c>
      <c r="CI321" s="2" t="inlineStr">
        <is>
          <t>3</t>
        </is>
      </c>
      <c r="CJ321" s="2" t="inlineStr">
        <is>
          <t/>
        </is>
      </c>
      <c r="CK321" t="inlineStr">
        <is>
          <t>ansamblu de clădiri, anexe și structuri cu caracter economic, destinat producției în masă, prelucrării sau asamblării de produse, bunuri sau articole de larg consum</t>
        </is>
      </c>
      <c r="CL321" s="2" t="inlineStr">
        <is>
          <t>priemyselné zariadenie</t>
        </is>
      </c>
      <c r="CM321" s="2" t="inlineStr">
        <is>
          <t>3</t>
        </is>
      </c>
      <c r="CN321" s="2" t="inlineStr">
        <is>
          <t/>
        </is>
      </c>
      <c r="CO321" t="inlineStr">
        <is>
          <t>kombinácia strojov, náradia, prístrojov, zariadení, nástrojov a materiálov, 
ktoré spolu tvoria veľkokapacitné stacionárne jednotky, ktoré vyrábajú tovary alebo poskytujú služby</t>
        </is>
      </c>
      <c r="CP321" s="2" t="inlineStr">
        <is>
          <t>industrijski obrat</t>
        </is>
      </c>
      <c r="CQ321" s="2" t="inlineStr">
        <is>
          <t>3</t>
        </is>
      </c>
      <c r="CR321" s="2" t="inlineStr">
        <is>
          <t/>
        </is>
      </c>
      <c r="CS321" t="inlineStr">
        <is>
          <t/>
        </is>
      </c>
      <c r="CT321" s="2" t="inlineStr">
        <is>
          <t>industriell anläggning|
industrianläggning</t>
        </is>
      </c>
      <c r="CU321" s="2" t="inlineStr">
        <is>
          <t>3|
3</t>
        </is>
      </c>
      <c r="CV321" s="2" t="inlineStr">
        <is>
          <t xml:space="preserve">|
</t>
        </is>
      </c>
      <c r="CW321" t="inlineStr">
        <is>
          <t>en eller flera 
byggnader eller anläggningar där 
produktion, förädling eller liknande verksamhet bedrivs</t>
        </is>
      </c>
    </row>
    <row r="322">
      <c r="A322" s="1" t="str">
        <f>HYPERLINK("https://iate.europa.eu/entry/result/1370093/all", "1370093")</f>
        <v>1370093</v>
      </c>
      <c r="B322" t="inlineStr">
        <is>
          <t>INDUSTRY;SCIENCE</t>
        </is>
      </c>
      <c r="C322" t="inlineStr">
        <is>
          <t>INDUSTRY|chemistry;SCIENCE|natural and applied sciences|physical sciences|chemistry|electrochemistry</t>
        </is>
      </c>
      <c r="D322" t="inlineStr">
        <is>
          <t>yes</t>
        </is>
      </c>
      <c r="E322" t="inlineStr">
        <is>
          <t/>
        </is>
      </c>
      <c r="F322" t="inlineStr">
        <is>
          <t/>
        </is>
      </c>
      <c r="G322" t="inlineStr">
        <is>
          <t/>
        </is>
      </c>
      <c r="H322" t="inlineStr">
        <is>
          <t/>
        </is>
      </c>
      <c r="I322" t="inlineStr">
        <is>
          <t/>
        </is>
      </c>
      <c r="J322" s="2" t="inlineStr">
        <is>
          <t>elektrolyzér</t>
        </is>
      </c>
      <c r="K322" s="2" t="inlineStr">
        <is>
          <t>3</t>
        </is>
      </c>
      <c r="L322" s="2" t="inlineStr">
        <is>
          <t/>
        </is>
      </c>
      <c r="M322" t="inlineStr">
        <is>
          <t>zařízení, v němž probíhá &lt;a href="https://iate.europa.eu/entry/result/1369748/cs" target="_blank"&gt;elektrolýza&lt;/a&gt;</t>
        </is>
      </c>
      <c r="N322" s="2" t="inlineStr">
        <is>
          <t>elektrolysør|
elektrolysator</t>
        </is>
      </c>
      <c r="O322" s="2" t="inlineStr">
        <is>
          <t>3|
3</t>
        </is>
      </c>
      <c r="P322" s="2" t="inlineStr">
        <is>
          <t xml:space="preserve">|
</t>
        </is>
      </c>
      <c r="Q322" t="inlineStr">
        <is>
          <t/>
        </is>
      </c>
      <c r="R322" s="2" t="inlineStr">
        <is>
          <t>Elektrolyseur</t>
        </is>
      </c>
      <c r="S322" s="2" t="inlineStr">
        <is>
          <t>3</t>
        </is>
      </c>
      <c r="T322" s="2" t="inlineStr">
        <is>
          <t/>
        </is>
      </c>
      <c r="U322" t="inlineStr">
        <is>
          <t/>
        </is>
      </c>
      <c r="V322" s="2" t="inlineStr">
        <is>
          <t>ηλεκτρολυτική κυψέλη</t>
        </is>
      </c>
      <c r="W322" s="2" t="inlineStr">
        <is>
          <t>3</t>
        </is>
      </c>
      <c r="X322" s="2" t="inlineStr">
        <is>
          <t/>
        </is>
      </c>
      <c r="Y322" t="inlineStr">
        <is>
          <t/>
        </is>
      </c>
      <c r="Z322" s="2" t="inlineStr">
        <is>
          <t>electrolyser|
electrolyzer</t>
        </is>
      </c>
      <c r="AA322" s="2" t="inlineStr">
        <is>
          <t>3|
1</t>
        </is>
      </c>
      <c r="AB322" s="2" t="inlineStr">
        <is>
          <t xml:space="preserve">|
</t>
        </is>
      </c>
      <c r="AC322" t="inlineStr">
        <is>
          <t>unit in which electrolysis reactions take place, made up of one or more electrolytic cells</t>
        </is>
      </c>
      <c r="AD322" s="2" t="inlineStr">
        <is>
          <t>electrolizador</t>
        </is>
      </c>
      <c r="AE322" s="2" t="inlineStr">
        <is>
          <t>3</t>
        </is>
      </c>
      <c r="AF322" s="2" t="inlineStr">
        <is>
          <t/>
        </is>
      </c>
      <c r="AG322" t="inlineStr">
        <is>
          <t>Sistema separador de hidrógeno y oxígeno del agua mediante energía 
eléctrica, como método para almacenar electricidad excedente, en forma 
de hidrógeno, para su posterior uso en una pila de combustible.</t>
        </is>
      </c>
      <c r="AH322" t="inlineStr">
        <is>
          <t/>
        </is>
      </c>
      <c r="AI322" t="inlineStr">
        <is>
          <t/>
        </is>
      </c>
      <c r="AJ322" t="inlineStr">
        <is>
          <t/>
        </is>
      </c>
      <c r="AK322" t="inlineStr">
        <is>
          <t/>
        </is>
      </c>
      <c r="AL322" s="2" t="inlineStr">
        <is>
          <t>elektrolyysilaite|
elektrolyysilaitteisto|
elektrolyyseri|
elektrolysaattori</t>
        </is>
      </c>
      <c r="AM322" s="2" t="inlineStr">
        <is>
          <t>3|
3|
3|
3</t>
        </is>
      </c>
      <c r="AN322" s="2" t="inlineStr">
        <is>
          <t>|
|
|
admitted</t>
        </is>
      </c>
      <c r="AO322" t="inlineStr">
        <is>
          <t>yhdestä tai useammasta elektrolyysikennosta muodostuva yksikkö, jossa elektrolyysireaktiot tapahtuvat</t>
        </is>
      </c>
      <c r="AP322" s="2" t="inlineStr">
        <is>
          <t>électrolyseur</t>
        </is>
      </c>
      <c r="AQ322" s="2" t="inlineStr">
        <is>
          <t>3</t>
        </is>
      </c>
      <c r="AR322" s="2" t="inlineStr">
        <is>
          <t/>
        </is>
      </c>
      <c r="AS322" t="inlineStr">
        <is>
          <t>&lt;div&gt;appareil utilisé pour réaliser une électrolyse, qui consiste à décomposer chimiquement certains corps composés (en fusion ou en solution) sous l'action d'un courant électrique&lt;br&gt;&lt;/div&gt;</t>
        </is>
      </c>
      <c r="AT322" s="2" t="inlineStr">
        <is>
          <t>leictrealóir</t>
        </is>
      </c>
      <c r="AU322" s="2" t="inlineStr">
        <is>
          <t>3</t>
        </is>
      </c>
      <c r="AV322" s="2" t="inlineStr">
        <is>
          <t/>
        </is>
      </c>
      <c r="AW322" t="inlineStr">
        <is>
          <t/>
        </is>
      </c>
      <c r="AX322" t="inlineStr">
        <is>
          <t/>
        </is>
      </c>
      <c r="AY322" t="inlineStr">
        <is>
          <t/>
        </is>
      </c>
      <c r="AZ322" t="inlineStr">
        <is>
          <t/>
        </is>
      </c>
      <c r="BA322" t="inlineStr">
        <is>
          <t/>
        </is>
      </c>
      <c r="BB322" s="2" t="inlineStr">
        <is>
          <t>elektrolizátor</t>
        </is>
      </c>
      <c r="BC322" s="2" t="inlineStr">
        <is>
          <t>3</t>
        </is>
      </c>
      <c r="BD322" s="2" t="inlineStr">
        <is>
          <t/>
        </is>
      </c>
      <c r="BE322" t="inlineStr">
        <is>
          <t>a vizet hidrogénre és oxigénre bontó készülék, melynek nagy jelentősége van a zöld hidrogéntermelésben</t>
        </is>
      </c>
      <c r="BF322" s="2" t="inlineStr">
        <is>
          <t>cella elettrolitica</t>
        </is>
      </c>
      <c r="BG322" s="2" t="inlineStr">
        <is>
          <t>3</t>
        </is>
      </c>
      <c r="BH322" s="2" t="inlineStr">
        <is>
          <t/>
        </is>
      </c>
      <c r="BI322" t="inlineStr">
        <is>
          <t/>
        </is>
      </c>
      <c r="BJ322" s="2" t="inlineStr">
        <is>
          <t>elektrolizeris</t>
        </is>
      </c>
      <c r="BK322" s="2" t="inlineStr">
        <is>
          <t>3</t>
        </is>
      </c>
      <c r="BL322" s="2" t="inlineStr">
        <is>
          <t/>
        </is>
      </c>
      <c r="BM322" t="inlineStr">
        <is>
          <t>elektrolizės įrenginys</t>
        </is>
      </c>
      <c r="BN322" s="2" t="inlineStr">
        <is>
          <t>elektrolīzers</t>
        </is>
      </c>
      <c r="BO322" s="2" t="inlineStr">
        <is>
          <t>3</t>
        </is>
      </c>
      <c r="BP322" s="2" t="inlineStr">
        <is>
          <t/>
        </is>
      </c>
      <c r="BQ322" t="inlineStr">
        <is>
          <t>ietaise, kurā notiek ūdens, izšķīdinātu sāļu un skābju sadalīšana, ja caur šķīdumu plūst elektriskā strāva</t>
        </is>
      </c>
      <c r="BR322" s="2" t="inlineStr">
        <is>
          <t>elettrolizzatur</t>
        </is>
      </c>
      <c r="BS322" s="2" t="inlineStr">
        <is>
          <t>3</t>
        </is>
      </c>
      <c r="BT322" s="2" t="inlineStr">
        <is>
          <t/>
        </is>
      </c>
      <c r="BU322" t="inlineStr">
        <is>
          <t>sistema tal-elettroliżi magħmula minn ċellola elettrolitika waħda jew aktar</t>
        </is>
      </c>
      <c r="BV322" s="2" t="inlineStr">
        <is>
          <t>elektrolyse-installatie|
elektrolyser</t>
        </is>
      </c>
      <c r="BW322" s="2" t="inlineStr">
        <is>
          <t>3|
3</t>
        </is>
      </c>
      <c r="BX322" s="2" t="inlineStr">
        <is>
          <t xml:space="preserve">|
</t>
        </is>
      </c>
      <c r="BY322" t="inlineStr">
        <is>
          <t>industriële installatie voor de elektrolyse van water, die bestaat uit één of meer elektrolytische cellen</t>
        </is>
      </c>
      <c r="BZ322" s="2" t="inlineStr">
        <is>
          <t>elektrolizer</t>
        </is>
      </c>
      <c r="CA322" s="2" t="inlineStr">
        <is>
          <t>3</t>
        </is>
      </c>
      <c r="CB322" s="2" t="inlineStr">
        <is>
          <t/>
        </is>
      </c>
      <c r="CC322" t="inlineStr">
        <is>
          <t>urządzenie do przeprowadzania elektrolizy</t>
        </is>
      </c>
      <c r="CD322" s="2" t="inlineStr">
        <is>
          <t>eletrolisador</t>
        </is>
      </c>
      <c r="CE322" s="2" t="inlineStr">
        <is>
          <t>3</t>
        </is>
      </c>
      <c r="CF322" s="2" t="inlineStr">
        <is>
          <t/>
        </is>
      </c>
      <c r="CG322" t="inlineStr">
        <is>
          <t>Dispositivo em que se realiza a eletrólise.</t>
        </is>
      </c>
      <c r="CH322" s="2" t="inlineStr">
        <is>
          <t>electrolizor</t>
        </is>
      </c>
      <c r="CI322" s="2" t="inlineStr">
        <is>
          <t>3</t>
        </is>
      </c>
      <c r="CJ322" s="2" t="inlineStr">
        <is>
          <t/>
        </is>
      </c>
      <c r="CK322" t="inlineStr">
        <is>
          <t>aparat cu care se obțin produse chimice pe cale electrolitică</t>
        </is>
      </c>
      <c r="CL322" t="inlineStr">
        <is>
          <t/>
        </is>
      </c>
      <c r="CM322" t="inlineStr">
        <is>
          <t/>
        </is>
      </c>
      <c r="CN322" t="inlineStr">
        <is>
          <t/>
        </is>
      </c>
      <c r="CO322" t="inlineStr">
        <is>
          <t/>
        </is>
      </c>
      <c r="CP322" s="2" t="inlineStr">
        <is>
          <t>elektrolizator</t>
        </is>
      </c>
      <c r="CQ322" s="2" t="inlineStr">
        <is>
          <t>3</t>
        </is>
      </c>
      <c r="CR322" s="2" t="inlineStr">
        <is>
          <t/>
        </is>
      </c>
      <c r="CS322" t="inlineStr">
        <is>
          <t>naprava za &lt;a href="https://iate.europa.eu/entry/slideshow/1606914714983/1155117/sl" target="_blank"&gt;elektrolizo vode&lt;/a&gt;</t>
        </is>
      </c>
      <c r="CT322" s="2" t="inlineStr">
        <is>
          <t>elektrolysör|
elektrolysanläggning</t>
        </is>
      </c>
      <c r="CU322" s="2" t="inlineStr">
        <is>
          <t>3|
3</t>
        </is>
      </c>
      <c r="CV322" s="2" t="inlineStr">
        <is>
          <t xml:space="preserve">|
</t>
        </is>
      </c>
      <c r="CW322" t="inlineStr">
        <is>
          <t/>
        </is>
      </c>
    </row>
    <row r="323">
      <c r="A323" s="1" t="str">
        <f>HYPERLINK("https://iate.europa.eu/entry/result/3599912/all", "3599912")</f>
        <v>3599912</v>
      </c>
      <c r="B323" t="inlineStr">
        <is>
          <t>ENERGY</t>
        </is>
      </c>
      <c r="C323" t="inlineStr">
        <is>
          <t>ENERGY|energy policy|energy industry|fuel</t>
        </is>
      </c>
      <c r="D323" t="inlineStr">
        <is>
          <t>yes</t>
        </is>
      </c>
      <c r="E323" t="inlineStr">
        <is>
          <t/>
        </is>
      </c>
      <c r="F323" t="inlineStr">
        <is>
          <t/>
        </is>
      </c>
      <c r="G323" t="inlineStr">
        <is>
          <t/>
        </is>
      </c>
      <c r="H323" t="inlineStr">
        <is>
          <t/>
        </is>
      </c>
      <c r="I323" t="inlineStr">
        <is>
          <t/>
        </is>
      </c>
      <c r="J323" t="inlineStr">
        <is>
          <t/>
        </is>
      </c>
      <c r="K323" t="inlineStr">
        <is>
          <t/>
        </is>
      </c>
      <c r="L323" t="inlineStr">
        <is>
          <t/>
        </is>
      </c>
      <c r="M323" t="inlineStr">
        <is>
          <t/>
        </is>
      </c>
      <c r="N323" t="inlineStr">
        <is>
          <t/>
        </is>
      </c>
      <c r="O323" t="inlineStr">
        <is>
          <t/>
        </is>
      </c>
      <c r="P323" t="inlineStr">
        <is>
          <t/>
        </is>
      </c>
      <c r="Q323" t="inlineStr">
        <is>
          <t/>
        </is>
      </c>
      <c r="R323" t="inlineStr">
        <is>
          <t/>
        </is>
      </c>
      <c r="S323" t="inlineStr">
        <is>
          <t/>
        </is>
      </c>
      <c r="T323" t="inlineStr">
        <is>
          <t/>
        </is>
      </c>
      <c r="U323" t="inlineStr">
        <is>
          <t/>
        </is>
      </c>
      <c r="V323" t="inlineStr">
        <is>
          <t/>
        </is>
      </c>
      <c r="W323" t="inlineStr">
        <is>
          <t/>
        </is>
      </c>
      <c r="X323" t="inlineStr">
        <is>
          <t/>
        </is>
      </c>
      <c r="Y323" t="inlineStr">
        <is>
          <t/>
        </is>
      </c>
      <c r="Z323" s="2" t="inlineStr">
        <is>
          <t>renewable or low-carbon fuels|
renewable and low-carbon fuels|
RLF</t>
        </is>
      </c>
      <c r="AA323" s="2" t="inlineStr">
        <is>
          <t>1|
3|
3</t>
        </is>
      </c>
      <c r="AB323" s="2" t="inlineStr">
        <is>
          <t xml:space="preserve">|
|
</t>
        </is>
      </c>
      <c r="AC323" t="inlineStr">
        <is>
          <t/>
        </is>
      </c>
      <c r="AD323" s="2" t="inlineStr">
        <is>
          <t>combustible renovable y combustible hipocarbónico</t>
        </is>
      </c>
      <c r="AE323" s="2" t="inlineStr">
        <is>
          <t>3</t>
        </is>
      </c>
      <c r="AF323" s="2" t="inlineStr">
        <is>
          <t/>
        </is>
      </c>
      <c r="AG323" t="inlineStr">
        <is>
          <t/>
        </is>
      </c>
      <c r="AH323" t="inlineStr">
        <is>
          <t/>
        </is>
      </c>
      <c r="AI323" t="inlineStr">
        <is>
          <t/>
        </is>
      </c>
      <c r="AJ323" t="inlineStr">
        <is>
          <t/>
        </is>
      </c>
      <c r="AK323" t="inlineStr">
        <is>
          <t/>
        </is>
      </c>
      <c r="AL323" t="inlineStr">
        <is>
          <t/>
        </is>
      </c>
      <c r="AM323" t="inlineStr">
        <is>
          <t/>
        </is>
      </c>
      <c r="AN323" t="inlineStr">
        <is>
          <t/>
        </is>
      </c>
      <c r="AO323" t="inlineStr">
        <is>
          <t/>
        </is>
      </c>
      <c r="AP323" s="2" t="inlineStr">
        <is>
          <t>carburants renouvelables et bas carbone|
combustibles renouvelables et à faible intensité de carbone</t>
        </is>
      </c>
      <c r="AQ323" s="2" t="inlineStr">
        <is>
          <t>3|
3</t>
        </is>
      </c>
      <c r="AR323" s="2" t="inlineStr">
        <is>
          <t xml:space="preserve">|
</t>
        </is>
      </c>
      <c r="AS323" t="inlineStr">
        <is>
          <t/>
        </is>
      </c>
      <c r="AT323" s="2" t="inlineStr">
        <is>
          <t>breoslaí inathnuaite agus ísealcharbóin</t>
        </is>
      </c>
      <c r="AU323" s="2" t="inlineStr">
        <is>
          <t>3</t>
        </is>
      </c>
      <c r="AV323" s="2" t="inlineStr">
        <is>
          <t/>
        </is>
      </c>
      <c r="AW323" t="inlineStr">
        <is>
          <t/>
        </is>
      </c>
      <c r="AX323" t="inlineStr">
        <is>
          <t/>
        </is>
      </c>
      <c r="AY323" t="inlineStr">
        <is>
          <t/>
        </is>
      </c>
      <c r="AZ323" t="inlineStr">
        <is>
          <t/>
        </is>
      </c>
      <c r="BA323" t="inlineStr">
        <is>
          <t/>
        </is>
      </c>
      <c r="BB323" s="2" t="inlineStr">
        <is>
          <t>megújuló és alacsony kibocsátású tüzelőanyagok|
megújuló és alacsony szén-dioxid-kibocsátású tüzelőanyagok|
megújuló és alacsony kibocsátású üzemanyagok|
megújuló és alacsony szén-dioxid-kibocsátású üzemanyagok</t>
        </is>
      </c>
      <c r="BC323" s="2" t="inlineStr">
        <is>
          <t>3|
3|
3|
3</t>
        </is>
      </c>
      <c r="BD323" s="2" t="inlineStr">
        <is>
          <t xml:space="preserve">|
|
|
</t>
        </is>
      </c>
      <c r="BE323" t="inlineStr">
        <is>
          <t>kétféle üzemanyag: a megújuló, illetve az alacsony szén-dioxid-kibocsátású üzemanyagok együttes említése, amelyek közül előbbiek az utóbbiak alkategóriáját képezik</t>
        </is>
      </c>
      <c r="BF323" t="inlineStr">
        <is>
          <t/>
        </is>
      </c>
      <c r="BG323" t="inlineStr">
        <is>
          <t/>
        </is>
      </c>
      <c r="BH323" t="inlineStr">
        <is>
          <t/>
        </is>
      </c>
      <c r="BI323" t="inlineStr">
        <is>
          <t/>
        </is>
      </c>
      <c r="BJ323" s="2" t="inlineStr">
        <is>
          <t>atsinaujinančiųjų išteklių ir mažo anglies dioksido pėdsako degalai|
atsinaujinančiųjų išteklių ir mažo anglies dioksido pėdsako kuras</t>
        </is>
      </c>
      <c r="BK323" s="2" t="inlineStr">
        <is>
          <t>3|
3</t>
        </is>
      </c>
      <c r="BL323" s="2" t="inlineStr">
        <is>
          <t xml:space="preserve">|
</t>
        </is>
      </c>
      <c r="BM323" t="inlineStr">
        <is>
          <t/>
        </is>
      </c>
      <c r="BN323" s="2" t="inlineStr">
        <is>
          <t>atjaunīgās un mazoglekļa degvielas</t>
        </is>
      </c>
      <c r="BO323" s="2" t="inlineStr">
        <is>
          <t>3</t>
        </is>
      </c>
      <c r="BP323" s="2" t="inlineStr">
        <is>
          <t/>
        </is>
      </c>
      <c r="BQ323" t="inlineStr">
        <is>
          <t/>
        </is>
      </c>
      <c r="BR323" s="2" t="inlineStr">
        <is>
          <t>RLF|
fjuwils rinnovabbli u b’livell baxx ta’ emissjonijiet tal-karbonju</t>
        </is>
      </c>
      <c r="BS323" s="2" t="inlineStr">
        <is>
          <t>3|
3</t>
        </is>
      </c>
      <c r="BT323" s="2" t="inlineStr">
        <is>
          <t xml:space="preserve">|
</t>
        </is>
      </c>
      <c r="BU323" t="inlineStr">
        <is>
          <t/>
        </is>
      </c>
      <c r="BV323" t="inlineStr">
        <is>
          <t/>
        </is>
      </c>
      <c r="BW323" t="inlineStr">
        <is>
          <t/>
        </is>
      </c>
      <c r="BX323" t="inlineStr">
        <is>
          <t/>
        </is>
      </c>
      <c r="BY323" t="inlineStr">
        <is>
          <t/>
        </is>
      </c>
      <c r="BZ323" s="2" t="inlineStr">
        <is>
          <t>paliwa odnawialne i niskoemisyjne</t>
        </is>
      </c>
      <c r="CA323" s="2" t="inlineStr">
        <is>
          <t>3</t>
        </is>
      </c>
      <c r="CB323" s="2" t="inlineStr">
        <is>
          <t/>
        </is>
      </c>
      <c r="CC323" t="inlineStr">
        <is>
          <t/>
        </is>
      </c>
      <c r="CD323" t="inlineStr">
        <is>
          <t/>
        </is>
      </c>
      <c r="CE323" t="inlineStr">
        <is>
          <t/>
        </is>
      </c>
      <c r="CF323" t="inlineStr">
        <is>
          <t/>
        </is>
      </c>
      <c r="CG323" t="inlineStr">
        <is>
          <t/>
        </is>
      </c>
      <c r="CH323" t="inlineStr">
        <is>
          <t/>
        </is>
      </c>
      <c r="CI323" t="inlineStr">
        <is>
          <t/>
        </is>
      </c>
      <c r="CJ323" t="inlineStr">
        <is>
          <t/>
        </is>
      </c>
      <c r="CK323" t="inlineStr">
        <is>
          <t/>
        </is>
      </c>
      <c r="CL323" t="inlineStr">
        <is>
          <t/>
        </is>
      </c>
      <c r="CM323" t="inlineStr">
        <is>
          <t/>
        </is>
      </c>
      <c r="CN323" t="inlineStr">
        <is>
          <t/>
        </is>
      </c>
      <c r="CO323" t="inlineStr">
        <is>
          <t/>
        </is>
      </c>
      <c r="CP323" s="2" t="inlineStr">
        <is>
          <t>obnovljiva in nizkoogljična goriva</t>
        </is>
      </c>
      <c r="CQ323" s="2" t="inlineStr">
        <is>
          <t>3</t>
        </is>
      </c>
      <c r="CR323" s="2" t="inlineStr">
        <is>
          <t/>
        </is>
      </c>
      <c r="CS323" t="inlineStr">
        <is>
          <t/>
        </is>
      </c>
      <c r="CT323" s="2" t="inlineStr">
        <is>
          <t>förnybara och koldioxidsnåla bränslen</t>
        </is>
      </c>
      <c r="CU323" s="2" t="inlineStr">
        <is>
          <t>3</t>
        </is>
      </c>
      <c r="CV323" s="2" t="inlineStr">
        <is>
          <t/>
        </is>
      </c>
      <c r="CW323" t="inlineStr">
        <is>
          <t/>
        </is>
      </c>
    </row>
    <row r="324">
      <c r="A324" s="1" t="str">
        <f>HYPERLINK("https://iate.europa.eu/entry/result/3588480/all", "3588480")</f>
        <v>3588480</v>
      </c>
      <c r="B324" t="inlineStr">
        <is>
          <t>ENERGY</t>
        </is>
      </c>
      <c r="C324" t="inlineStr">
        <is>
          <t>ENERGY|energy policy|energy industry;ENERGY|energy policy|energy industry|fuel</t>
        </is>
      </c>
      <c r="D324" t="inlineStr">
        <is>
          <t>yes</t>
        </is>
      </c>
      <c r="E324" t="inlineStr">
        <is>
          <t/>
        </is>
      </c>
      <c r="F324" t="inlineStr">
        <is>
          <t/>
        </is>
      </c>
      <c r="G324" t="inlineStr">
        <is>
          <t/>
        </is>
      </c>
      <c r="H324" t="inlineStr">
        <is>
          <t/>
        </is>
      </c>
      <c r="I324" t="inlineStr">
        <is>
          <t/>
        </is>
      </c>
      <c r="J324" t="inlineStr">
        <is>
          <t/>
        </is>
      </c>
      <c r="K324" t="inlineStr">
        <is>
          <t/>
        </is>
      </c>
      <c r="L324" t="inlineStr">
        <is>
          <t/>
        </is>
      </c>
      <c r="M324" t="inlineStr">
        <is>
          <t/>
        </is>
      </c>
      <c r="N324" s="2" t="inlineStr">
        <is>
          <t>bæredygtigt alternativt brændstof|
bæredygtigt alternativt drivmiddel|
bæredygtigt alternativt transportbrændstof</t>
        </is>
      </c>
      <c r="O324" s="2" t="inlineStr">
        <is>
          <t>3|
3|
3</t>
        </is>
      </c>
      <c r="P324" s="2" t="inlineStr">
        <is>
          <t xml:space="preserve">|
|
</t>
        </is>
      </c>
      <c r="Q324" t="inlineStr">
        <is>
          <t>drivmidler, som udleder færre drivhusgasser end fossile brændstoffer</t>
        </is>
      </c>
      <c r="R324" t="inlineStr">
        <is>
          <t/>
        </is>
      </c>
      <c r="S324" t="inlineStr">
        <is>
          <t/>
        </is>
      </c>
      <c r="T324" t="inlineStr">
        <is>
          <t/>
        </is>
      </c>
      <c r="U324" t="inlineStr">
        <is>
          <t/>
        </is>
      </c>
      <c r="V324" s="2" t="inlineStr">
        <is>
          <t>βιώσιμα εναλλακτικά καύσιμα</t>
        </is>
      </c>
      <c r="W324" s="2" t="inlineStr">
        <is>
          <t>3</t>
        </is>
      </c>
      <c r="X324" s="2" t="inlineStr">
        <is>
          <t/>
        </is>
      </c>
      <c r="Y324" t="inlineStr">
        <is>
          <t/>
        </is>
      </c>
      <c r="Z324" s="2" t="inlineStr">
        <is>
          <t>sustainable alternative fuels|
sustainable alternative transport fuels</t>
        </is>
      </c>
      <c r="AA324" s="2" t="inlineStr">
        <is>
          <t>3|
3</t>
        </is>
      </c>
      <c r="AB324" s="2" t="inlineStr">
        <is>
          <t xml:space="preserve">|
</t>
        </is>
      </c>
      <c r="AC324" t="inlineStr">
        <is>
          <t>fuel sources that emit fewer greenhouse gases than fossil fuels</t>
        </is>
      </c>
      <c r="AD324" s="2" t="inlineStr">
        <is>
          <t>combustible alternativo sostenible</t>
        </is>
      </c>
      <c r="AE324" s="2" t="inlineStr">
        <is>
          <t>3</t>
        </is>
      </c>
      <c r="AF324" s="2" t="inlineStr">
        <is>
          <t/>
        </is>
      </c>
      <c r="AG324" t="inlineStr">
        <is>
          <t>Tipo de combustible que reduce significativamente las emisiones de gases de efecto invernadero.</t>
        </is>
      </c>
      <c r="AH324" t="inlineStr">
        <is>
          <t/>
        </is>
      </c>
      <c r="AI324" t="inlineStr">
        <is>
          <t/>
        </is>
      </c>
      <c r="AJ324" t="inlineStr">
        <is>
          <t/>
        </is>
      </c>
      <c r="AK324" t="inlineStr">
        <is>
          <t/>
        </is>
      </c>
      <c r="AL324" s="2" t="inlineStr">
        <is>
          <t>kestävät vaihtoehtoiset polttoaineet</t>
        </is>
      </c>
      <c r="AM324" s="2" t="inlineStr">
        <is>
          <t>3</t>
        </is>
      </c>
      <c r="AN324" s="2" t="inlineStr">
        <is>
          <t/>
        </is>
      </c>
      <c r="AO324" t="inlineStr">
        <is>
          <t/>
        </is>
      </c>
      <c r="AP324" t="inlineStr">
        <is>
          <t/>
        </is>
      </c>
      <c r="AQ324" t="inlineStr">
        <is>
          <t/>
        </is>
      </c>
      <c r="AR324" t="inlineStr">
        <is>
          <t/>
        </is>
      </c>
      <c r="AS324" t="inlineStr">
        <is>
          <t/>
        </is>
      </c>
      <c r="AT324" s="2" t="inlineStr">
        <is>
          <t>breoslaí malartacha inbhuanaithe iompair|
breoslaí malartacha inbhuanaithe</t>
        </is>
      </c>
      <c r="AU324" s="2" t="inlineStr">
        <is>
          <t>3|
3</t>
        </is>
      </c>
      <c r="AV324" s="2" t="inlineStr">
        <is>
          <t xml:space="preserve">|
</t>
        </is>
      </c>
      <c r="AW324" t="inlineStr">
        <is>
          <t/>
        </is>
      </c>
      <c r="AX324" t="inlineStr">
        <is>
          <t/>
        </is>
      </c>
      <c r="AY324" t="inlineStr">
        <is>
          <t/>
        </is>
      </c>
      <c r="AZ324" t="inlineStr">
        <is>
          <t/>
        </is>
      </c>
      <c r="BA324" t="inlineStr">
        <is>
          <t/>
        </is>
      </c>
      <c r="BB324" s="2" t="inlineStr">
        <is>
          <t>fenntartható alternatív üzemanyagok|
fenntartható alternatív közlekedési üzemanyagok</t>
        </is>
      </c>
      <c r="BC324" s="2" t="inlineStr">
        <is>
          <t>3|
3</t>
        </is>
      </c>
      <c r="BD324" s="2" t="inlineStr">
        <is>
          <t xml:space="preserve">|
</t>
        </is>
      </c>
      <c r="BE324" t="inlineStr">
        <is>
          <t>olyan tüzelőanyag-források, amelyek kevesebb üvegházhatású gázt bocsátanak ki, mint a fosszilis tüzelőanyagok</t>
        </is>
      </c>
      <c r="BF324" t="inlineStr">
        <is>
          <t/>
        </is>
      </c>
      <c r="BG324" t="inlineStr">
        <is>
          <t/>
        </is>
      </c>
      <c r="BH324" t="inlineStr">
        <is>
          <t/>
        </is>
      </c>
      <c r="BI324" t="inlineStr">
        <is>
          <t/>
        </is>
      </c>
      <c r="BJ324" s="2" t="inlineStr">
        <is>
          <t>tvarūs alternatyvieji degalai</t>
        </is>
      </c>
      <c r="BK324" s="2" t="inlineStr">
        <is>
          <t>3</t>
        </is>
      </c>
      <c r="BL324" s="2" t="inlineStr">
        <is>
          <t/>
        </is>
      </c>
      <c r="BM324" t="inlineStr">
        <is>
          <t/>
        </is>
      </c>
      <c r="BN324" t="inlineStr">
        <is>
          <t/>
        </is>
      </c>
      <c r="BO324" t="inlineStr">
        <is>
          <t/>
        </is>
      </c>
      <c r="BP324" t="inlineStr">
        <is>
          <t/>
        </is>
      </c>
      <c r="BQ324" t="inlineStr">
        <is>
          <t/>
        </is>
      </c>
      <c r="BR324" t="inlineStr">
        <is>
          <t/>
        </is>
      </c>
      <c r="BS324" t="inlineStr">
        <is>
          <t/>
        </is>
      </c>
      <c r="BT324" t="inlineStr">
        <is>
          <t/>
        </is>
      </c>
      <c r="BU324" t="inlineStr">
        <is>
          <t/>
        </is>
      </c>
      <c r="BV324" t="inlineStr">
        <is>
          <t/>
        </is>
      </c>
      <c r="BW324" t="inlineStr">
        <is>
          <t/>
        </is>
      </c>
      <c r="BX324" t="inlineStr">
        <is>
          <t/>
        </is>
      </c>
      <c r="BY324" t="inlineStr">
        <is>
          <t/>
        </is>
      </c>
      <c r="BZ324" s="2" t="inlineStr">
        <is>
          <t>zrónoważone paliwa alternatywne</t>
        </is>
      </c>
      <c r="CA324" s="2" t="inlineStr">
        <is>
          <t>3</t>
        </is>
      </c>
      <c r="CB324" s="2" t="inlineStr">
        <is>
          <t/>
        </is>
      </c>
      <c r="CC324" t="inlineStr">
        <is>
          <t>źródła paliw emitujących mniej gazów cieplarnianych niż paliwa kopalne</t>
        </is>
      </c>
      <c r="CD324" s="2" t="inlineStr">
        <is>
          <t>combustível alternativo sustentável</t>
        </is>
      </c>
      <c r="CE324" s="2" t="inlineStr">
        <is>
          <t>3</t>
        </is>
      </c>
      <c r="CF324" s="2" t="inlineStr">
        <is>
          <t/>
        </is>
      </c>
      <c r="CG324" t="inlineStr">
        <is>
          <t/>
        </is>
      </c>
      <c r="CH324" s="2" t="inlineStr">
        <is>
          <t>combustibili alternativi sustenabili</t>
        </is>
      </c>
      <c r="CI324" s="2" t="inlineStr">
        <is>
          <t>3</t>
        </is>
      </c>
      <c r="CJ324" s="2" t="inlineStr">
        <is>
          <t/>
        </is>
      </c>
      <c r="CK324" t="inlineStr">
        <is>
          <t/>
        </is>
      </c>
      <c r="CL324" t="inlineStr">
        <is>
          <t/>
        </is>
      </c>
      <c r="CM324" t="inlineStr">
        <is>
          <t/>
        </is>
      </c>
      <c r="CN324" t="inlineStr">
        <is>
          <t/>
        </is>
      </c>
      <c r="CO324" t="inlineStr">
        <is>
          <t/>
        </is>
      </c>
      <c r="CP324" s="2" t="inlineStr">
        <is>
          <t>trajnostna alternativna goriva za prevoz|
alternativna trajnostna goriva</t>
        </is>
      </c>
      <c r="CQ324" s="2" t="inlineStr">
        <is>
          <t>3|
3</t>
        </is>
      </c>
      <c r="CR324" s="2" t="inlineStr">
        <is>
          <t xml:space="preserve">|
</t>
        </is>
      </c>
      <c r="CS324" t="inlineStr">
        <is>
          <t/>
        </is>
      </c>
      <c r="CT324" t="inlineStr">
        <is>
          <t/>
        </is>
      </c>
      <c r="CU324" t="inlineStr">
        <is>
          <t/>
        </is>
      </c>
      <c r="CV324" t="inlineStr">
        <is>
          <t/>
        </is>
      </c>
      <c r="CW324" t="inlineStr">
        <is>
          <t/>
        </is>
      </c>
    </row>
    <row r="325">
      <c r="A325" s="1" t="str">
        <f>HYPERLINK("https://iate.europa.eu/entry/result/1129095/all", "1129095")</f>
        <v>1129095</v>
      </c>
      <c r="B325" t="inlineStr">
        <is>
          <t>ENVIRONMENT;ECONOMICS</t>
        </is>
      </c>
      <c r="C325" t="inlineStr">
        <is>
          <t>ENVIRONMENT|environmental policy|environmental policy;ENVIRONMENT|environmental policy|environmental protection;ECONOMICS|economic structure|economic system;ECONOMICS|economic structure|economy</t>
        </is>
      </c>
      <c r="D325" t="inlineStr">
        <is>
          <t>yes</t>
        </is>
      </c>
      <c r="E325" t="inlineStr">
        <is>
          <t/>
        </is>
      </c>
      <c r="F325" s="2" t="inlineStr">
        <is>
          <t>екологична икономика|
екологосъобразна икономика|
екосъобразна икономика</t>
        </is>
      </c>
      <c r="G325" s="2" t="inlineStr">
        <is>
          <t>3|
3|
3</t>
        </is>
      </c>
      <c r="H325" s="2" t="inlineStr">
        <is>
          <t xml:space="preserve">|
|
</t>
        </is>
      </c>
      <c r="I325" t="inlineStr">
        <is>
          <t>икономика, съобразена с изискванията на екологията</t>
        </is>
      </c>
      <c r="J325" s="2" t="inlineStr">
        <is>
          <t>zelená ekonomika|
ekologická ekonomika|
čistá ekonomika</t>
        </is>
      </c>
      <c r="K325" s="2" t="inlineStr">
        <is>
          <t>3|
3|
3</t>
        </is>
      </c>
      <c r="L325" s="2" t="inlineStr">
        <is>
          <t xml:space="preserve">|
|
</t>
        </is>
      </c>
      <c r="M325" t="inlineStr">
        <is>
          <t>„Zelená ekonomika je taková, která nekonzumuje disponibilní zdroje rychleji, než se mohou obnovovat. Zelená ekonomika také neohrožuje existenci člověka na planetě.“</t>
        </is>
      </c>
      <c r="N325" s="2" t="inlineStr">
        <is>
          <t>grøn økonomi|
økologisk økonomi</t>
        </is>
      </c>
      <c r="O325" s="2" t="inlineStr">
        <is>
          <t>4|
4</t>
        </is>
      </c>
      <c r="P325" s="2" t="inlineStr">
        <is>
          <t xml:space="preserve">|
</t>
        </is>
      </c>
      <c r="Q325" t="inlineStr">
        <is>
          <t/>
        </is>
      </c>
      <c r="R325" s="2" t="inlineStr">
        <is>
          <t>umweltverträgliche Wirtschaft|
grüne Wirtschaft|
ökologische Wirtschaft</t>
        </is>
      </c>
      <c r="S325" s="2" t="inlineStr">
        <is>
          <t>2|
3|
3</t>
        </is>
      </c>
      <c r="T325" s="2" t="inlineStr">
        <is>
          <t xml:space="preserve">|
|
</t>
        </is>
      </c>
      <c r="U325" t="inlineStr">
        <is>
          <t>Wirtschaftssystem, in dem die Kosten der Schädigung der Ökosysteme internalisiert werden und in dem ökologisch orientierte Wirtschaftszweige (z.B. saubere und effiziente Technologien und nachhaltige Landwirtschaft) als Motoren für wirtschaftliches Wachstum, Schaffung von Arbeitsplätzen und Verringerung der Armut dienen</t>
        </is>
      </c>
      <c r="V325" s="2" t="inlineStr">
        <is>
          <t>πράσινη οικονομία</t>
        </is>
      </c>
      <c r="W325" s="2" t="inlineStr">
        <is>
          <t>3</t>
        </is>
      </c>
      <c r="X325" s="2" t="inlineStr">
        <is>
          <t/>
        </is>
      </c>
      <c r="Y325" t="inlineStr">
        <is>
          <t>οικονομία που χαρακτηρίζεται από επενδύσεις και τεχνικά μέσα που αποσκοπούν στην αποφυγή, τη μείωση ή την εξάλειψη της ρύπανσης και, ειδικότερα, των εκπομπών διοξειδίου του άνθρακα, ενώ παράλληλα αξιοποιεί καλύτερα τους διαθέσιμους ενεργειακούς πόρους</t>
        </is>
      </c>
      <c r="Z325" s="2" t="inlineStr">
        <is>
          <t>greener|
clean economy|
green economy|
ecological economy</t>
        </is>
      </c>
      <c r="AA325" s="2" t="inlineStr">
        <is>
          <t>1|
3|
3|
3</t>
        </is>
      </c>
      <c r="AB325" s="2" t="inlineStr">
        <is>
          <t xml:space="preserve">|
|
|
</t>
        </is>
      </c>
      <c r="AC325" t="inlineStr">
        <is>
          <t>economic system in which the costs arising from the degradation of ecosystems are internalised and in which environmental industries such as clean and efficient technologies and sustainable agriculture serve as major engines of economic growth, job creation, and poverty reduction</t>
        </is>
      </c>
      <c r="AD325" s="2" t="inlineStr">
        <is>
          <t>economía verde|
economía ecológica</t>
        </is>
      </c>
      <c r="AE325" s="2" t="inlineStr">
        <is>
          <t>3|
4</t>
        </is>
      </c>
      <c r="AF325" s="2" t="inlineStr">
        <is>
          <t xml:space="preserve">|
</t>
        </is>
      </c>
      <c r="AG325" t="inlineStr">
        <is>
          <t>Según la describe el PNUMA, un sistema económico en el que se internalizan los costes derivados del deterioro de los ecosistemas y en el que las industrias relacionadas con el medio ambiente (como las tecnologías limpias y sostenibles y la agricultura sostenible) constituyen importantes fuerzas motrices del crecimiento económico, la creación de empleo y la reducción de la pobreza.</t>
        </is>
      </c>
      <c r="AH325" s="2" t="inlineStr">
        <is>
          <t>rohemajandus|
keskkonnasäästlik majandus|
roheline majandus</t>
        </is>
      </c>
      <c r="AI325" s="2" t="inlineStr">
        <is>
          <t>3|
3|
3</t>
        </is>
      </c>
      <c r="AJ325" s="2" t="inlineStr">
        <is>
          <t xml:space="preserve">|
|
</t>
        </is>
      </c>
      <c r="AK325" t="inlineStr">
        <is>
          <t>majandus, mille tagajärjel paraneb inimeste heaolu ja sotsiaalne õiglus, mis ei põhjusta keskkonnariske ja survet loodusvaradele ja on seega vähese CO 
&lt;sub&gt;2&lt;/sub&gt;-heitega, ressursitõhus ja ühiskonda kaasav majandus</t>
        </is>
      </c>
      <c r="AL325" s="2" t="inlineStr">
        <is>
          <t>vihreä talous</t>
        </is>
      </c>
      <c r="AM325" s="2" t="inlineStr">
        <is>
          <t>3</t>
        </is>
      </c>
      <c r="AN325" s="2" t="inlineStr">
        <is>
          <t/>
        </is>
      </c>
      <c r="AO325" t="inlineStr">
        <is>
          <t>vähähiilinen, luonnonvara- ja energiatehokas talous, joka ylläpitää tai jopa kasvattaa luontopääomaa ja sen tarjoamia hyötyjä</t>
        </is>
      </c>
      <c r="AP325" s="2" t="inlineStr">
        <is>
          <t>éco-économie|
économie verte|
économie écologique</t>
        </is>
      </c>
      <c r="AQ325" s="2" t="inlineStr">
        <is>
          <t>2|
3|
3</t>
        </is>
      </c>
      <c r="AR325" s="2" t="inlineStr">
        <is>
          <t xml:space="preserve">|
preferred|
</t>
        </is>
      </c>
      <c r="AS325" t="inlineStr">
        <is>
          <t>économie caractérisée par des investissements et des dispositions techniques qui visent à éviter, à réduire ou à supprimer les pollutions et, en particulier, les émissions de dioxyde de carbone, tout en utilisant au mieux les ressources énergétiques disponibles</t>
        </is>
      </c>
      <c r="AT325" s="2" t="inlineStr">
        <is>
          <t>geilleagar glas</t>
        </is>
      </c>
      <c r="AU325" s="2" t="inlineStr">
        <is>
          <t>3</t>
        </is>
      </c>
      <c r="AV325" s="2" t="inlineStr">
        <is>
          <t/>
        </is>
      </c>
      <c r="AW325" t="inlineStr">
        <is>
          <t/>
        </is>
      </c>
      <c r="AX325" s="2" t="inlineStr">
        <is>
          <t>zeleno gospodarstvo</t>
        </is>
      </c>
      <c r="AY325" s="2" t="inlineStr">
        <is>
          <t>3</t>
        </is>
      </c>
      <c r="AZ325" s="2" t="inlineStr">
        <is>
          <t/>
        </is>
      </c>
      <c r="BA325" t="inlineStr">
        <is>
          <t>gospodarstvo u kojem politika i inovacije omogućuju da društvo učinkovito raspolaže s resursima, pri čemu se na uključiv način unaprjeđuje dobrobit ljudi i održavaju sustavi o kojima ovisimo</t>
        </is>
      </c>
      <c r="BB325" s="2" t="inlineStr">
        <is>
          <t>zöld gazdaság|
tiszta gazdaság|
környezetbarát gazdaság</t>
        </is>
      </c>
      <c r="BC325" s="2" t="inlineStr">
        <is>
          <t>4|
3|
4</t>
        </is>
      </c>
      <c r="BD325" s="2" t="inlineStr">
        <is>
          <t xml:space="preserve">|
|
</t>
        </is>
      </c>
      <c r="BE325" t="inlineStr">
        <is>
          <t>a gazdaság azon ágazata, amely környezeti előnyökkel járó árukat és szolgáltatásokat állít elő</t>
        </is>
      </c>
      <c r="BF325" s="2" t="inlineStr">
        <is>
          <t>economia ecologica|
economia verde</t>
        </is>
      </c>
      <c r="BG325" s="2" t="inlineStr">
        <is>
          <t>3|
3</t>
        </is>
      </c>
      <c r="BH325" s="2" t="inlineStr">
        <is>
          <t xml:space="preserve">|
</t>
        </is>
      </c>
      <c r="BI325" t="inlineStr">
        <is>
          <t>modello di sviluppo economico che oltre ai benefici della produzione prende in considerazione i danni ambientali causati dal processo produttivo al fine di ridurne l’impatto e nel quale sono potenziate le tecnologie efficienti e pulite che favoriscono una crescita sostenibile e la creazione di posti di lavoro</t>
        </is>
      </c>
      <c r="BJ325" s="2" t="inlineStr">
        <is>
          <t>ekologiška ekonomika|
žalioji ekonomika</t>
        </is>
      </c>
      <c r="BK325" s="2" t="inlineStr">
        <is>
          <t>2|
3</t>
        </is>
      </c>
      <c r="BL325" s="2" t="inlineStr">
        <is>
          <t>|
preferred</t>
        </is>
      </c>
      <c r="BM325" t="inlineStr">
        <is>
          <t/>
        </is>
      </c>
      <c r="BN325" s="2" t="inlineStr">
        <is>
          <t>zaļā ekonomika</t>
        </is>
      </c>
      <c r="BO325" s="2" t="inlineStr">
        <is>
          <t>3</t>
        </is>
      </c>
      <c r="BP325" s="2" t="inlineStr">
        <is>
          <t/>
        </is>
      </c>
      <c r="BQ325" t="inlineStr">
        <is>
          <t/>
        </is>
      </c>
      <c r="BR325" s="2" t="inlineStr">
        <is>
          <t>ekonomija ekoloġika|
ekonomija ħadra</t>
        </is>
      </c>
      <c r="BS325" s="2" t="inlineStr">
        <is>
          <t>3|
3</t>
        </is>
      </c>
      <c r="BT325" s="2" t="inlineStr">
        <is>
          <t xml:space="preserve">|
</t>
        </is>
      </c>
      <c r="BU325" t="inlineStr">
        <is>
          <t>mudell tal-ekonomija li jikkunsidra l-aspetti tas-sostenibbiltà soċjali u ambjentali, minbarra dak tal-ekonomija tas-suq tradizzjonali, u li jqis ir-riġenerazzjoni umana u tal-ekosistema bħala l-mezz kif ukoll il-fini tal-iżvilupp ekonomiku</t>
        </is>
      </c>
      <c r="BV325" s="2" t="inlineStr">
        <is>
          <t>ecologische economie|
groene economie</t>
        </is>
      </c>
      <c r="BW325" s="2" t="inlineStr">
        <is>
          <t>3|
3</t>
        </is>
      </c>
      <c r="BX325" s="2" t="inlineStr">
        <is>
          <t xml:space="preserve">|
</t>
        </is>
      </c>
      <c r="BY325" t="inlineStr">
        <is>
          <t>"verzamelnaam van een economie gebaseerd op hernieuwbare biologische bronnen; de inzet van biomassa als alternatief voor fossiele grondstoffen voor de productie van chemicaliën, materialen en producten en voor een duurzame energievoorziening"</t>
        </is>
      </c>
      <c r="BZ325" s="2" t="inlineStr">
        <is>
          <t>gospodarka ekologiczna|
zielona gospodarka</t>
        </is>
      </c>
      <c r="CA325" s="2" t="inlineStr">
        <is>
          <t>3|
3</t>
        </is>
      </c>
      <c r="CB325" s="2" t="inlineStr">
        <is>
          <t>|
preferred</t>
        </is>
      </c>
      <c r="CC325" t="inlineStr">
        <is>
          <t>gospodarka uwzględniająca aspekt ekologiczny, zaspokajająca bieżące potrzeby ludności bez narażania szans przyszłych pokoleń na zaspokojenie ich potrzeb</t>
        </is>
      </c>
      <c r="CD325" s="2" t="inlineStr">
        <is>
          <t>economia ecológica|
economia verde</t>
        </is>
      </c>
      <c r="CE325" s="2" t="inlineStr">
        <is>
          <t>3|
3</t>
        </is>
      </c>
      <c r="CF325" s="2" t="inlineStr">
        <is>
          <t>|
preferred</t>
        </is>
      </c>
      <c r="CG325" t="inlineStr">
        <is>
          <t>Economia que resulta na melhoria do bem-estar humano e da igualdade social, ao mesmo tempo que reduz significativamente os riscos ambientais e as carências ecológicas.</t>
        </is>
      </c>
      <c r="CH325" s="2" t="inlineStr">
        <is>
          <t>economie verde|
economie ecologică</t>
        </is>
      </c>
      <c r="CI325" s="2" t="inlineStr">
        <is>
          <t>3|
3</t>
        </is>
      </c>
      <c r="CJ325" s="2" t="inlineStr">
        <is>
          <t xml:space="preserve">preferred|
</t>
        </is>
      </c>
      <c r="CK325" t="inlineStr">
        <is>
          <t/>
        </is>
      </c>
      <c r="CL325" s="2" t="inlineStr">
        <is>
          <t>zelená ekonomika|
ekologické hospodárstvo|
zelené hospodárstvo</t>
        </is>
      </c>
      <c r="CM325" s="2" t="inlineStr">
        <is>
          <t>3|
3|
3</t>
        </is>
      </c>
      <c r="CN325" s="2" t="inlineStr">
        <is>
          <t xml:space="preserve">|
|
</t>
        </is>
      </c>
      <c r="CO325" t="inlineStr">
        <is>
          <t>hospodárstvo, v ktorom podniky a infraštruktúra fungujú tak, že investície do prírodného, ľudského a ekonomického kapitálu majú väčšie prínosy, a zároveň sa produkuje menej emisií skleníkových plynov, ťaží a využíva sa menej prírodných zdrojov, produkuje sa menej odpadu a znižujú sa sociálne rozdiely</t>
        </is>
      </c>
      <c r="CP325" s="2" t="inlineStr">
        <is>
          <t>zeleno gospodarstvo|
ekološko gospodarstvo|
čisto gospodatsvo</t>
        </is>
      </c>
      <c r="CQ325" s="2" t="inlineStr">
        <is>
          <t>3|
3|
3</t>
        </is>
      </c>
      <c r="CR325" s="2" t="inlineStr">
        <is>
          <t xml:space="preserve">|
|
</t>
        </is>
      </c>
      <c r="CS325" t="inlineStr">
        <is>
          <t/>
        </is>
      </c>
      <c r="CT325" s="2" t="inlineStr">
        <is>
          <t>grön ekonomi|
miljövänlig ekonomi</t>
        </is>
      </c>
      <c r="CU325" s="2" t="inlineStr">
        <is>
          <t>3|
2</t>
        </is>
      </c>
      <c r="CV325" s="2" t="inlineStr">
        <is>
          <t xml:space="preserve">|
</t>
        </is>
      </c>
      <c r="CW325" t="inlineStr">
        <is>
          <t>"En 
&lt;b&gt;grön ekonomi&lt;/b&gt; är en ekonomi där ramarna är utformade på ett sådant sätt att ekosystemens kapacitet att leverera varor och tjänster inte äventyras. Det är också en ekonomi som bättre än idag stöttar aktiviteter och styr investeringar och resursflöden i sådana riktningar att de bidrar till att tillgodose grundläggande mänskliga behov."</t>
        </is>
      </c>
    </row>
    <row r="326">
      <c r="A326" s="1" t="str">
        <f>HYPERLINK("https://iate.europa.eu/entry/result/3532069/all", "3532069")</f>
        <v>3532069</v>
      </c>
      <c r="B326" t="inlineStr">
        <is>
          <t>ECONOMICS</t>
        </is>
      </c>
      <c r="C326" t="inlineStr">
        <is>
          <t>ECONOMICS</t>
        </is>
      </c>
      <c r="D326" t="inlineStr">
        <is>
          <t>yes</t>
        </is>
      </c>
      <c r="E326" t="inlineStr">
        <is>
          <t/>
        </is>
      </c>
      <c r="F326" s="2" t="inlineStr">
        <is>
          <t>отворена търговия</t>
        </is>
      </c>
      <c r="G326" s="2" t="inlineStr">
        <is>
          <t>3</t>
        </is>
      </c>
      <c r="H326" s="2" t="inlineStr">
        <is>
          <t/>
        </is>
      </c>
      <c r="I326" t="inlineStr">
        <is>
          <t/>
        </is>
      </c>
      <c r="J326" s="2" t="inlineStr">
        <is>
          <t>otevřený obchod</t>
        </is>
      </c>
      <c r="K326" s="2" t="inlineStr">
        <is>
          <t>3</t>
        </is>
      </c>
      <c r="L326" s="2" t="inlineStr">
        <is>
          <t/>
        </is>
      </c>
      <c r="M326" t="inlineStr">
        <is>
          <t/>
        </is>
      </c>
      <c r="N326" s="2" t="inlineStr">
        <is>
          <t>åben handel</t>
        </is>
      </c>
      <c r="O326" s="2" t="inlineStr">
        <is>
          <t>4</t>
        </is>
      </c>
      <c r="P326" s="2" t="inlineStr">
        <is>
          <t/>
        </is>
      </c>
      <c r="Q326" t="inlineStr">
        <is>
          <t/>
        </is>
      </c>
      <c r="R326" s="2" t="inlineStr">
        <is>
          <t>offener Handel</t>
        </is>
      </c>
      <c r="S326" s="2" t="inlineStr">
        <is>
          <t>2</t>
        </is>
      </c>
      <c r="T326" s="2" t="inlineStr">
        <is>
          <t/>
        </is>
      </c>
      <c r="U326" t="inlineStr">
        <is>
          <t>internationaler Handel ohne Beschränkungen</t>
        </is>
      </c>
      <c r="V326" s="2" t="inlineStr">
        <is>
          <t>ανοικτό εμπόριο</t>
        </is>
      </c>
      <c r="W326" s="2" t="inlineStr">
        <is>
          <t>3</t>
        </is>
      </c>
      <c r="X326" s="2" t="inlineStr">
        <is>
          <t/>
        </is>
      </c>
      <c r="Y326" t="inlineStr">
        <is>
          <t/>
        </is>
      </c>
      <c r="Z326" s="2" t="inlineStr">
        <is>
          <t>open trade</t>
        </is>
      </c>
      <c r="AA326" s="2" t="inlineStr">
        <is>
          <t>3</t>
        </is>
      </c>
      <c r="AB326" s="2" t="inlineStr">
        <is>
          <t/>
        </is>
      </c>
      <c r="AC326" t="inlineStr">
        <is>
          <t>barrier-free international trade</t>
        </is>
      </c>
      <c r="AD326" s="2" t="inlineStr">
        <is>
          <t>comercio abierto</t>
        </is>
      </c>
      <c r="AE326" s="2" t="inlineStr">
        <is>
          <t>3</t>
        </is>
      </c>
      <c r="AF326" s="2" t="inlineStr">
        <is>
          <t/>
        </is>
      </c>
      <c r="AG326" t="inlineStr">
        <is>
          <t>Comercio internacional sin barreras</t>
        </is>
      </c>
      <c r="AH326" s="2" t="inlineStr">
        <is>
          <t>avatud kaubandus</t>
        </is>
      </c>
      <c r="AI326" s="2" t="inlineStr">
        <is>
          <t>3</t>
        </is>
      </c>
      <c r="AJ326" s="2" t="inlineStr">
        <is>
          <t/>
        </is>
      </c>
      <c r="AK326" t="inlineStr">
        <is>
          <t>Vt EN</t>
        </is>
      </c>
      <c r="AL326" s="2" t="inlineStr">
        <is>
          <t>avoin kaupankäynti</t>
        </is>
      </c>
      <c r="AM326" s="2" t="inlineStr">
        <is>
          <t>3</t>
        </is>
      </c>
      <c r="AN326" s="2" t="inlineStr">
        <is>
          <t/>
        </is>
      </c>
      <c r="AO326" t="inlineStr">
        <is>
          <t/>
        </is>
      </c>
      <c r="AP326" s="2" t="inlineStr">
        <is>
          <t>échanges commerciaux ouverts|
commerce ouvert</t>
        </is>
      </c>
      <c r="AQ326" s="2" t="inlineStr">
        <is>
          <t>3|
2</t>
        </is>
      </c>
      <c r="AR326" s="2" t="inlineStr">
        <is>
          <t xml:space="preserve">|
</t>
        </is>
      </c>
      <c r="AS326" t="inlineStr">
        <is>
          <t/>
        </is>
      </c>
      <c r="AT326" s="2" t="inlineStr">
        <is>
          <t>trádáil oscailte</t>
        </is>
      </c>
      <c r="AU326" s="2" t="inlineStr">
        <is>
          <t>3</t>
        </is>
      </c>
      <c r="AV326" s="2" t="inlineStr">
        <is>
          <t/>
        </is>
      </c>
      <c r="AW326" t="inlineStr">
        <is>
          <t/>
        </is>
      </c>
      <c r="AX326" s="2" t="inlineStr">
        <is>
          <t>otvorena trgovina</t>
        </is>
      </c>
      <c r="AY326" s="2" t="inlineStr">
        <is>
          <t>3</t>
        </is>
      </c>
      <c r="AZ326" s="2" t="inlineStr">
        <is>
          <t/>
        </is>
      </c>
      <c r="BA326" t="inlineStr">
        <is>
          <t>međunarodna trgovina bez zapreka</t>
        </is>
      </c>
      <c r="BB326" s="2" t="inlineStr">
        <is>
          <t>nyitott kereskedelem</t>
        </is>
      </c>
      <c r="BC326" s="2" t="inlineStr">
        <is>
          <t>4</t>
        </is>
      </c>
      <c r="BD326" s="2" t="inlineStr">
        <is>
          <t/>
        </is>
      </c>
      <c r="BE326" t="inlineStr">
        <is>
          <t/>
        </is>
      </c>
      <c r="BF326" s="2" t="inlineStr">
        <is>
          <t>commercio aperto</t>
        </is>
      </c>
      <c r="BG326" s="2" t="inlineStr">
        <is>
          <t>2</t>
        </is>
      </c>
      <c r="BH326" s="2" t="inlineStr">
        <is>
          <t/>
        </is>
      </c>
      <c r="BI326" t="inlineStr">
        <is>
          <t>sistema di scambi internazionali senza ostacoli</t>
        </is>
      </c>
      <c r="BJ326" s="2" t="inlineStr">
        <is>
          <t>atvira prekyba</t>
        </is>
      </c>
      <c r="BK326" s="2" t="inlineStr">
        <is>
          <t>3</t>
        </is>
      </c>
      <c r="BL326" s="2" t="inlineStr">
        <is>
          <t/>
        </is>
      </c>
      <c r="BM326" t="inlineStr">
        <is>
          <t>tarptautinė prekyba be dirbtinų kliūčių</t>
        </is>
      </c>
      <c r="BN326" s="2" t="inlineStr">
        <is>
          <t>atvērta tirdzniecība</t>
        </is>
      </c>
      <c r="BO326" s="2" t="inlineStr">
        <is>
          <t>2</t>
        </is>
      </c>
      <c r="BP326" s="2" t="inlineStr">
        <is>
          <t/>
        </is>
      </c>
      <c r="BQ326" t="inlineStr">
        <is>
          <t/>
        </is>
      </c>
      <c r="BR326" s="2" t="inlineStr">
        <is>
          <t>kummerċ miftuħ</t>
        </is>
      </c>
      <c r="BS326" s="2" t="inlineStr">
        <is>
          <t>3</t>
        </is>
      </c>
      <c r="BT326" s="2" t="inlineStr">
        <is>
          <t/>
        </is>
      </c>
      <c r="BU326" t="inlineStr">
        <is>
          <t>kummerċ internazzjonali mingħajr ostakoli</t>
        </is>
      </c>
      <c r="BV326" s="2" t="inlineStr">
        <is>
          <t>open handel</t>
        </is>
      </c>
      <c r="BW326" s="2" t="inlineStr">
        <is>
          <t>3</t>
        </is>
      </c>
      <c r="BX326" s="2" t="inlineStr">
        <is>
          <t/>
        </is>
      </c>
      <c r="BY326" t="inlineStr">
        <is>
          <t/>
        </is>
      </c>
      <c r="BZ326" s="2" t="inlineStr">
        <is>
          <t>otwarty handel</t>
        </is>
      </c>
      <c r="CA326" s="2" t="inlineStr">
        <is>
          <t>3</t>
        </is>
      </c>
      <c r="CB326" s="2" t="inlineStr">
        <is>
          <t/>
        </is>
      </c>
      <c r="CC326" t="inlineStr">
        <is>
          <t/>
        </is>
      </c>
      <c r="CD326" s="2" t="inlineStr">
        <is>
          <t>comércio aberto</t>
        </is>
      </c>
      <c r="CE326" s="2" t="inlineStr">
        <is>
          <t>3</t>
        </is>
      </c>
      <c r="CF326" s="2" t="inlineStr">
        <is>
          <t/>
        </is>
      </c>
      <c r="CG326" t="inlineStr">
        <is>
          <t>Comércio internacional sem barreiras. Conceito que se opõe ao de proteccionismo.</t>
        </is>
      </c>
      <c r="CH326" s="2" t="inlineStr">
        <is>
          <t>comerț deschis</t>
        </is>
      </c>
      <c r="CI326" s="2" t="inlineStr">
        <is>
          <t>3</t>
        </is>
      </c>
      <c r="CJ326" s="2" t="inlineStr">
        <is>
          <t/>
        </is>
      </c>
      <c r="CK326" t="inlineStr">
        <is>
          <t>comerț internațional fără bariere</t>
        </is>
      </c>
      <c r="CL326" s="2" t="inlineStr">
        <is>
          <t>otvorený obchod|
otvorené obchodovanie</t>
        </is>
      </c>
      <c r="CM326" s="2" t="inlineStr">
        <is>
          <t>3|
3</t>
        </is>
      </c>
      <c r="CN326" s="2" t="inlineStr">
        <is>
          <t xml:space="preserve">|
</t>
        </is>
      </c>
      <c r="CO326" t="inlineStr">
        <is>
          <t>medzinárodný obchod bez bariér</t>
        </is>
      </c>
      <c r="CP326" s="2" t="inlineStr">
        <is>
          <t>odprta trgovina</t>
        </is>
      </c>
      <c r="CQ326" s="2" t="inlineStr">
        <is>
          <t>3</t>
        </is>
      </c>
      <c r="CR326" s="2" t="inlineStr">
        <is>
          <t/>
        </is>
      </c>
      <c r="CS326" t="inlineStr">
        <is>
          <t>mednarodna trgovina brez ovir</t>
        </is>
      </c>
      <c r="CT326" s="2" t="inlineStr">
        <is>
          <t>öppen handel</t>
        </is>
      </c>
      <c r="CU326" s="2" t="inlineStr">
        <is>
          <t>3</t>
        </is>
      </c>
      <c r="CV326" s="2" t="inlineStr">
        <is>
          <t/>
        </is>
      </c>
      <c r="CW326" t="inlineStr">
        <is>
          <t/>
        </is>
      </c>
    </row>
    <row r="327">
      <c r="A327" s="1" t="str">
        <f>HYPERLINK("https://iate.europa.eu/entry/result/3588237/all", "3588237")</f>
        <v>3588237</v>
      </c>
      <c r="B327" t="inlineStr">
        <is>
          <t>ENVIRONMENT</t>
        </is>
      </c>
      <c r="C327" t="inlineStr">
        <is>
          <t>ENVIRONMENT|environmental policy|climate change policy</t>
        </is>
      </c>
      <c r="D327" t="inlineStr">
        <is>
          <t>yes</t>
        </is>
      </c>
      <c r="E327" t="inlineStr">
        <is>
          <t/>
        </is>
      </c>
      <c r="F327" s="2" t="inlineStr">
        <is>
          <t>екологична трансформация</t>
        </is>
      </c>
      <c r="G327" s="2" t="inlineStr">
        <is>
          <t>3</t>
        </is>
      </c>
      <c r="H327" s="2" t="inlineStr">
        <is>
          <t/>
        </is>
      </c>
      <c r="I327" t="inlineStr">
        <is>
          <t/>
        </is>
      </c>
      <c r="J327" s="2" t="inlineStr">
        <is>
          <t>zelená transformace|
ekologická transformace</t>
        </is>
      </c>
      <c r="K327" s="2" t="inlineStr">
        <is>
          <t>3|
3</t>
        </is>
      </c>
      <c r="L327" s="2" t="inlineStr">
        <is>
          <t xml:space="preserve">|
</t>
        </is>
      </c>
      <c r="M327" t="inlineStr">
        <is>
          <t/>
        </is>
      </c>
      <c r="N327" s="2" t="inlineStr">
        <is>
          <t>grøn transformation</t>
        </is>
      </c>
      <c r="O327" s="2" t="inlineStr">
        <is>
          <t>3</t>
        </is>
      </c>
      <c r="P327" s="2" t="inlineStr">
        <is>
          <t/>
        </is>
      </c>
      <c r="Q327" t="inlineStr">
        <is>
          <t/>
        </is>
      </c>
      <c r="R327" s="2" t="inlineStr">
        <is>
          <t>grüner Wandel</t>
        </is>
      </c>
      <c r="S327" s="2" t="inlineStr">
        <is>
          <t>3</t>
        </is>
      </c>
      <c r="T327" s="2" t="inlineStr">
        <is>
          <t/>
        </is>
      </c>
      <c r="U327" t="inlineStr">
        <is>
          <t/>
        </is>
      </c>
      <c r="V327" s="2" t="inlineStr">
        <is>
          <t>πράσινος μετασχηματισμός</t>
        </is>
      </c>
      <c r="W327" s="2" t="inlineStr">
        <is>
          <t>3</t>
        </is>
      </c>
      <c r="X327" s="2" t="inlineStr">
        <is>
          <t/>
        </is>
      </c>
      <c r="Y327" t="inlineStr">
        <is>
          <t/>
        </is>
      </c>
      <c r="Z327" s="2" t="inlineStr">
        <is>
          <t>green transformation|
green transition</t>
        </is>
      </c>
      <c r="AA327" s="2" t="inlineStr">
        <is>
          <t>3|
1</t>
        </is>
      </c>
      <c r="AB327" s="2" t="inlineStr">
        <is>
          <t xml:space="preserve">|
</t>
        </is>
      </c>
      <c r="AC327" t="inlineStr">
        <is>
          <t>process of shifting away from conventional, resource-intensive means of achieving economic growth in order to promote long-term sustainability</t>
        </is>
      </c>
      <c r="AD327" s="2" t="inlineStr">
        <is>
          <t>transformación verde|
transformación ecológica</t>
        </is>
      </c>
      <c r="AE327" s="2" t="inlineStr">
        <is>
          <t>3|
3</t>
        </is>
      </c>
      <c r="AF327" s="2" t="inlineStr">
        <is>
          <t xml:space="preserve">|
</t>
        </is>
      </c>
      <c r="AG327" t="inlineStr">
        <is>
          <t>Desplazamiento de las actividades económicas de 
aquellas que son menos eficientes en materia de uso de energía y generan 
mayores emisiones de CO&lt;sub&gt;2&lt;/sub&gt; hacia las que son más eficientes y menos 
contaminantes.</t>
        </is>
      </c>
      <c r="AH327" s="2" t="inlineStr">
        <is>
          <t>rohepööre|
keskkonnasäästlik muutus</t>
        </is>
      </c>
      <c r="AI327" s="2" t="inlineStr">
        <is>
          <t>3|
3</t>
        </is>
      </c>
      <c r="AJ327" s="2" t="inlineStr">
        <is>
          <t xml:space="preserve">|
</t>
        </is>
      </c>
      <c r="AK327" t="inlineStr">
        <is>
          <t>konventsionaalsetest, ressursimahukatest majandusmudelitest eemaldumine, tagamaks jätkusuutlik areng tulevikus</t>
        </is>
      </c>
      <c r="AL327" s="2" t="inlineStr">
        <is>
          <t>vihreä muutos</t>
        </is>
      </c>
      <c r="AM327" s="2" t="inlineStr">
        <is>
          <t>3</t>
        </is>
      </c>
      <c r="AN327" s="2" t="inlineStr">
        <is>
          <t/>
        </is>
      </c>
      <c r="AO327" t="inlineStr">
        <is>
          <t/>
        </is>
      </c>
      <c r="AP327" s="2" t="inlineStr">
        <is>
          <t>transformation verte|
transformation écologique</t>
        </is>
      </c>
      <c r="AQ327" s="2" t="inlineStr">
        <is>
          <t>3|
3</t>
        </is>
      </c>
      <c r="AR327" s="2" t="inlineStr">
        <is>
          <t xml:space="preserve">|
</t>
        </is>
      </c>
      <c r="AS327" t="inlineStr">
        <is>
          <t/>
        </is>
      </c>
      <c r="AT327" s="2" t="inlineStr">
        <is>
          <t>claochlú glas|
aistriú go geilleagar glas</t>
        </is>
      </c>
      <c r="AU327" s="2" t="inlineStr">
        <is>
          <t>3|
3</t>
        </is>
      </c>
      <c r="AV327" s="2" t="inlineStr">
        <is>
          <t xml:space="preserve">|
</t>
        </is>
      </c>
      <c r="AW327" t="inlineStr">
        <is>
          <t/>
        </is>
      </c>
      <c r="AX327" s="2" t="inlineStr">
        <is>
          <t>zelena preobrazba</t>
        </is>
      </c>
      <c r="AY327" s="2" t="inlineStr">
        <is>
          <t>3</t>
        </is>
      </c>
      <c r="AZ327" s="2" t="inlineStr">
        <is>
          <t/>
        </is>
      </c>
      <c r="BA327" t="inlineStr">
        <is>
          <t/>
        </is>
      </c>
      <c r="BB327" s="2" t="inlineStr">
        <is>
          <t>zöld átállás</t>
        </is>
      </c>
      <c r="BC327" s="2" t="inlineStr">
        <is>
          <t>3</t>
        </is>
      </c>
      <c r="BD327" s="2" t="inlineStr">
        <is>
          <t/>
        </is>
      </c>
      <c r="BE327" t="inlineStr">
        <is>
          <t>a környezeti 
fenntarthatóság és a társadalmi befogadás biztosításával egyidejűleg 
változtatás a profitorientált gazdaság modellen</t>
        </is>
      </c>
      <c r="BF327" s="2" t="inlineStr">
        <is>
          <t>trasformazione verde</t>
        </is>
      </c>
      <c r="BG327" s="2" t="inlineStr">
        <is>
          <t>3</t>
        </is>
      </c>
      <c r="BH327" s="2" t="inlineStr">
        <is>
          <t/>
        </is>
      </c>
      <c r="BI327" t="inlineStr">
        <is>
          <t>riorientamento dell'economia e delle società verso soluzioni più sostenibili che siano circolari, efficienti nell'impiego delle
risorse e a impatto climatico zero e con una bassa impronta ambientale</t>
        </is>
      </c>
      <c r="BJ327" s="2" t="inlineStr">
        <is>
          <t>žalioji transformacija</t>
        </is>
      </c>
      <c r="BK327" s="2" t="inlineStr">
        <is>
          <t>3</t>
        </is>
      </c>
      <c r="BL327" s="2" t="inlineStr">
        <is>
          <t/>
        </is>
      </c>
      <c r="BM327" t="inlineStr">
        <is>
          <t/>
        </is>
      </c>
      <c r="BN327" s="2" t="inlineStr">
        <is>
          <t>zaļā pārveide</t>
        </is>
      </c>
      <c r="BO327" s="2" t="inlineStr">
        <is>
          <t>3</t>
        </is>
      </c>
      <c r="BP327" s="2" t="inlineStr">
        <is>
          <t/>
        </is>
      </c>
      <c r="BQ327" t="inlineStr">
        <is>
          <t/>
        </is>
      </c>
      <c r="BR327" s="2" t="inlineStr">
        <is>
          <t>trasformazzjoni ekoloġika</t>
        </is>
      </c>
      <c r="BS327" s="2" t="inlineStr">
        <is>
          <t>3</t>
        </is>
      </c>
      <c r="BT327" s="2" t="inlineStr">
        <is>
          <t/>
        </is>
      </c>
      <c r="BU327" t="inlineStr">
        <is>
          <t>il-proċess ta' bidla lil hinn minn mezzi konvenzjonali u intensivi mil-lat ta' riżorsi biex jintlaħaq it-tkabbir ekonomiku sabiex tiġi promossa s-sostenibilità fuq terminu twil</t>
        </is>
      </c>
      <c r="BV327" s="2" t="inlineStr">
        <is>
          <t>transformatie naar een groene economie|
groene transformatie|
transformatie naar groene groei</t>
        </is>
      </c>
      <c r="BW327" s="2" t="inlineStr">
        <is>
          <t>3|
3|
3</t>
        </is>
      </c>
      <c r="BX327" s="2" t="inlineStr">
        <is>
          <t xml:space="preserve">|
|
</t>
        </is>
      </c>
      <c r="BY327" t="inlineStr">
        <is>
          <t>omschakeling van een traditionele economische groei met overmatige exploitatie van hulpbronnen naar een groene groei waarbij de druk op het milieu en het gebruik van natuurlijke hulpbronnen worden geminimaliseerd ter bevordering van duurzaamheid</t>
        </is>
      </c>
      <c r="BZ327" s="2" t="inlineStr">
        <is>
          <t>zielona transformacja|
transformacja ekologiczna</t>
        </is>
      </c>
      <c r="CA327" s="2" t="inlineStr">
        <is>
          <t>3|
3</t>
        </is>
      </c>
      <c r="CB327" s="2" t="inlineStr">
        <is>
          <t xml:space="preserve">|
</t>
        </is>
      </c>
      <c r="CC327" t="inlineStr">
        <is>
          <t>proces odchodzenia od konwencjonalnych, zasobochłonnych metod osiągania wzrostu gospodarczego w celu zapewnienia zównoważonego rozwoju w perspektywie długoterminowej</t>
        </is>
      </c>
      <c r="CD327" s="2" t="inlineStr">
        <is>
          <t>transformação ecológica</t>
        </is>
      </c>
      <c r="CE327" s="2" t="inlineStr">
        <is>
          <t>3</t>
        </is>
      </c>
      <c r="CF327" s="2" t="inlineStr">
        <is>
          <t/>
        </is>
      </c>
      <c r="CG327" t="inlineStr">
        <is>
          <t/>
        </is>
      </c>
      <c r="CH327" s="2" t="inlineStr">
        <is>
          <t>transformare ecologică|
transformare verde</t>
        </is>
      </c>
      <c r="CI327" s="2" t="inlineStr">
        <is>
          <t>2|
3</t>
        </is>
      </c>
      <c r="CJ327" s="2" t="inlineStr">
        <is>
          <t xml:space="preserve">|
</t>
        </is>
      </c>
      <c r="CK327" t="inlineStr">
        <is>
          <t/>
        </is>
      </c>
      <c r="CL327" s="2" t="inlineStr">
        <is>
          <t>zelená transformácia</t>
        </is>
      </c>
      <c r="CM327" s="2" t="inlineStr">
        <is>
          <t>3</t>
        </is>
      </c>
      <c r="CN327" s="2" t="inlineStr">
        <is>
          <t/>
        </is>
      </c>
      <c r="CO327" t="inlineStr">
        <is>
          <t>proces prechodu od konvenčných spôsobov dosahovania hospodárskeho rastu náročných na zdroje k spôsobom podporujúcim udržateľný rozvoj z dlhodobého hľadiska</t>
        </is>
      </c>
      <c r="CP327" s="2" t="inlineStr">
        <is>
          <t>zelena preobrazba</t>
        </is>
      </c>
      <c r="CQ327" s="2" t="inlineStr">
        <is>
          <t>3</t>
        </is>
      </c>
      <c r="CR327" s="2" t="inlineStr">
        <is>
          <t/>
        </is>
      </c>
      <c r="CS327" t="inlineStr">
        <is>
          <t/>
        </is>
      </c>
      <c r="CT327" s="2" t="inlineStr">
        <is>
          <t>grön omställning</t>
        </is>
      </c>
      <c r="CU327" s="2" t="inlineStr">
        <is>
          <t>3</t>
        </is>
      </c>
      <c r="CV327" s="2" t="inlineStr">
        <is>
          <t/>
        </is>
      </c>
      <c r="CW327" t="inlineStr">
        <is>
          <t/>
        </is>
      </c>
    </row>
    <row r="328">
      <c r="A328" s="1" t="str">
        <f>HYPERLINK("https://iate.europa.eu/entry/result/3518912/all", "3518912")</f>
        <v>3518912</v>
      </c>
      <c r="B328" t="inlineStr">
        <is>
          <t>ENVIRONMENT;ENERGY</t>
        </is>
      </c>
      <c r="C328" t="inlineStr">
        <is>
          <t>ENVIRONMENT|environmental policy|pollution control measures;ENERGY</t>
        </is>
      </c>
      <c r="D328" t="inlineStr">
        <is>
          <t>yes</t>
        </is>
      </c>
      <c r="E328" t="inlineStr">
        <is>
          <t/>
        </is>
      </c>
      <c r="F328" t="inlineStr">
        <is>
          <t/>
        </is>
      </c>
      <c r="G328" t="inlineStr">
        <is>
          <t/>
        </is>
      </c>
      <c r="H328" t="inlineStr">
        <is>
          <t/>
        </is>
      </c>
      <c r="I328" t="inlineStr">
        <is>
          <t/>
        </is>
      </c>
      <c r="J328" t="inlineStr">
        <is>
          <t/>
        </is>
      </c>
      <c r="K328" t="inlineStr">
        <is>
          <t/>
        </is>
      </c>
      <c r="L328" t="inlineStr">
        <is>
          <t/>
        </is>
      </c>
      <c r="M328" t="inlineStr">
        <is>
          <t/>
        </is>
      </c>
      <c r="N328" s="2" t="inlineStr">
        <is>
          <t>rense for CO&lt;sub&gt;2&lt;/sub&gt;</t>
        </is>
      </c>
      <c r="O328" s="2" t="inlineStr">
        <is>
          <t>3</t>
        </is>
      </c>
      <c r="P328" s="2" t="inlineStr">
        <is>
          <t/>
        </is>
      </c>
      <c r="Q328" t="inlineStr">
        <is>
          <t/>
        </is>
      </c>
      <c r="R328" t="inlineStr">
        <is>
          <t/>
        </is>
      </c>
      <c r="S328" t="inlineStr">
        <is>
          <t/>
        </is>
      </c>
      <c r="T328" t="inlineStr">
        <is>
          <t/>
        </is>
      </c>
      <c r="U328" t="inlineStr">
        <is>
          <t/>
        </is>
      </c>
      <c r="V328" s="2" t="inlineStr">
        <is>
          <t>απαλλάσσω από ανθρακούχες εκπομπές</t>
        </is>
      </c>
      <c r="W328" s="2" t="inlineStr">
        <is>
          <t>3</t>
        </is>
      </c>
      <c r="X328" s="2" t="inlineStr">
        <is>
          <t/>
        </is>
      </c>
      <c r="Y328" t="inlineStr">
        <is>
          <t/>
        </is>
      </c>
      <c r="Z328" s="2" t="inlineStr">
        <is>
          <t>to decarbonise|
decarbonize</t>
        </is>
      </c>
      <c r="AA328" s="2" t="inlineStr">
        <is>
          <t>3|
1</t>
        </is>
      </c>
      <c r="AB328" s="2" t="inlineStr">
        <is>
          <t xml:space="preserve">|
</t>
        </is>
      </c>
      <c r="AC328" t="inlineStr">
        <is>
          <t>to reduce the amount of gaseous carbon compounds released in or as a result of (an environment or process)</t>
        </is>
      </c>
      <c r="AD328" s="2" t="inlineStr">
        <is>
          <t>descarbonizar</t>
        </is>
      </c>
      <c r="AE328" s="2" t="inlineStr">
        <is>
          <t>3</t>
        </is>
      </c>
      <c r="AF328" s="2" t="inlineStr">
        <is>
          <t/>
        </is>
      </c>
      <c r="AG328" t="inlineStr">
        <is>
          <t>Reducir las emisiones de dióxido de carbono.</t>
        </is>
      </c>
      <c r="AH328" t="inlineStr">
        <is>
          <t/>
        </is>
      </c>
      <c r="AI328" t="inlineStr">
        <is>
          <t/>
        </is>
      </c>
      <c r="AJ328" t="inlineStr">
        <is>
          <t/>
        </is>
      </c>
      <c r="AK328" t="inlineStr">
        <is>
          <t/>
        </is>
      </c>
      <c r="AL328" s="2" t="inlineStr">
        <is>
          <t>irrottaa hiilestä|
vähentää hiilipäästöjä|
irtautua hiilestä|
vähentää päästöjä|
vähentää hiilidioksidipäästöjä</t>
        </is>
      </c>
      <c r="AM328" s="2" t="inlineStr">
        <is>
          <t>3|
3|
3|
3|
3</t>
        </is>
      </c>
      <c r="AN328" s="2" t="inlineStr">
        <is>
          <t xml:space="preserve">|
|
|
|
</t>
        </is>
      </c>
      <c r="AO328" t="inlineStr">
        <is>
          <t/>
        </is>
      </c>
      <c r="AP328" t="inlineStr">
        <is>
          <t/>
        </is>
      </c>
      <c r="AQ328" t="inlineStr">
        <is>
          <t/>
        </is>
      </c>
      <c r="AR328" t="inlineStr">
        <is>
          <t/>
        </is>
      </c>
      <c r="AS328" t="inlineStr">
        <is>
          <t/>
        </is>
      </c>
      <c r="AT328" s="2" t="inlineStr">
        <is>
          <t>dícharbónú</t>
        </is>
      </c>
      <c r="AU328" s="2" t="inlineStr">
        <is>
          <t>3</t>
        </is>
      </c>
      <c r="AV328" s="2" t="inlineStr">
        <is>
          <t/>
        </is>
      </c>
      <c r="AW328" t="inlineStr">
        <is>
          <t/>
        </is>
      </c>
      <c r="AX328" t="inlineStr">
        <is>
          <t/>
        </is>
      </c>
      <c r="AY328" t="inlineStr">
        <is>
          <t/>
        </is>
      </c>
      <c r="AZ328" t="inlineStr">
        <is>
          <t/>
        </is>
      </c>
      <c r="BA328" t="inlineStr">
        <is>
          <t/>
        </is>
      </c>
      <c r="BB328" s="2" t="inlineStr">
        <is>
          <t>dekarbonizál</t>
        </is>
      </c>
      <c r="BC328" s="2" t="inlineStr">
        <is>
          <t>3</t>
        </is>
      </c>
      <c r="BD328" s="2" t="inlineStr">
        <is>
          <t/>
        </is>
      </c>
      <c r="BE328" t="inlineStr">
        <is>
          <t>a szén-dioxid (általában szénalapú) antropogén kibocsátását csökkenti mind a gazdaság, mind az egyének szintjén</t>
        </is>
      </c>
      <c r="BF328" t="inlineStr">
        <is>
          <t/>
        </is>
      </c>
      <c r="BG328" t="inlineStr">
        <is>
          <t/>
        </is>
      </c>
      <c r="BH328" t="inlineStr">
        <is>
          <t/>
        </is>
      </c>
      <c r="BI328" t="inlineStr">
        <is>
          <t/>
        </is>
      </c>
      <c r="BJ328" t="inlineStr">
        <is>
          <t/>
        </is>
      </c>
      <c r="BK328" t="inlineStr">
        <is>
          <t/>
        </is>
      </c>
      <c r="BL328" t="inlineStr">
        <is>
          <t/>
        </is>
      </c>
      <c r="BM328" t="inlineStr">
        <is>
          <t/>
        </is>
      </c>
      <c r="BN328" t="inlineStr">
        <is>
          <t/>
        </is>
      </c>
      <c r="BO328" t="inlineStr">
        <is>
          <t/>
        </is>
      </c>
      <c r="BP328" t="inlineStr">
        <is>
          <t/>
        </is>
      </c>
      <c r="BQ328" t="inlineStr">
        <is>
          <t/>
        </is>
      </c>
      <c r="BR328" t="inlineStr">
        <is>
          <t/>
        </is>
      </c>
      <c r="BS328" t="inlineStr">
        <is>
          <t/>
        </is>
      </c>
      <c r="BT328" t="inlineStr">
        <is>
          <t/>
        </is>
      </c>
      <c r="BU328" t="inlineStr">
        <is>
          <t/>
        </is>
      </c>
      <c r="BV328" t="inlineStr">
        <is>
          <t/>
        </is>
      </c>
      <c r="BW328" t="inlineStr">
        <is>
          <t/>
        </is>
      </c>
      <c r="BX328" t="inlineStr">
        <is>
          <t/>
        </is>
      </c>
      <c r="BY328" t="inlineStr">
        <is>
          <t/>
        </is>
      </c>
      <c r="BZ328" s="2" t="inlineStr">
        <is>
          <t>dekarbonizować|
obniżać emisyjność</t>
        </is>
      </c>
      <c r="CA328" s="2" t="inlineStr">
        <is>
          <t>3|
3</t>
        </is>
      </c>
      <c r="CB328" s="2" t="inlineStr">
        <is>
          <t xml:space="preserve">|
</t>
        </is>
      </c>
      <c r="CC328" t="inlineStr">
        <is>
          <t/>
        </is>
      </c>
      <c r="CD328" s="2" t="inlineStr">
        <is>
          <t>descarbonizar</t>
        </is>
      </c>
      <c r="CE328" s="2" t="inlineStr">
        <is>
          <t>3</t>
        </is>
      </c>
      <c r="CF328" s="2" t="inlineStr">
        <is>
          <t/>
        </is>
      </c>
      <c r="CG328" t="inlineStr">
        <is>
          <t>&lt;div&gt;Limitar ou eliminar a utilização de fontes de energia que emitem carbono, de modo a reduzir a emissão de gases com efeito de estufa.&lt;br&gt;&lt;/div&gt;</t>
        </is>
      </c>
      <c r="CH328" s="2" t="inlineStr">
        <is>
          <t>a decarboniza|
decarbonizare</t>
        </is>
      </c>
      <c r="CI328" s="2" t="inlineStr">
        <is>
          <t>3|
3</t>
        </is>
      </c>
      <c r="CJ328" s="2" t="inlineStr">
        <is>
          <t xml:space="preserve">|
</t>
        </is>
      </c>
      <c r="CK328" t="inlineStr">
        <is>
          <t/>
        </is>
      </c>
      <c r="CL328" t="inlineStr">
        <is>
          <t/>
        </is>
      </c>
      <c r="CM328" t="inlineStr">
        <is>
          <t/>
        </is>
      </c>
      <c r="CN328" t="inlineStr">
        <is>
          <t/>
        </is>
      </c>
      <c r="CO328" t="inlineStr">
        <is>
          <t/>
        </is>
      </c>
      <c r="CP328" s="2" t="inlineStr">
        <is>
          <t>razogljičiti</t>
        </is>
      </c>
      <c r="CQ328" s="2" t="inlineStr">
        <is>
          <t>3</t>
        </is>
      </c>
      <c r="CR328" s="2" t="inlineStr">
        <is>
          <t/>
        </is>
      </c>
      <c r="CS328" t="inlineStr">
        <is>
          <t/>
        </is>
      </c>
      <c r="CT328" t="inlineStr">
        <is>
          <t/>
        </is>
      </c>
      <c r="CU328" t="inlineStr">
        <is>
          <t/>
        </is>
      </c>
      <c r="CV328" t="inlineStr">
        <is>
          <t/>
        </is>
      </c>
      <c r="CW328" t="inlineStr">
        <is>
          <t/>
        </is>
      </c>
    </row>
    <row r="329">
      <c r="A329" s="1" t="str">
        <f>HYPERLINK("https://iate.europa.eu/entry/result/3579780/all", "3579780")</f>
        <v>3579780</v>
      </c>
      <c r="B329" t="inlineStr">
        <is>
          <t>ENVIRONMENT</t>
        </is>
      </c>
      <c r="C329" t="inlineStr">
        <is>
          <t>ENVIRONMENT|environmental policy</t>
        </is>
      </c>
      <c r="D329" t="inlineStr">
        <is>
          <t>yes</t>
        </is>
      </c>
      <c r="E329" t="inlineStr">
        <is>
          <t/>
        </is>
      </c>
      <c r="F329" t="inlineStr">
        <is>
          <t/>
        </is>
      </c>
      <c r="G329" t="inlineStr">
        <is>
          <t/>
        </is>
      </c>
      <c r="H329" t="inlineStr">
        <is>
          <t/>
        </is>
      </c>
      <c r="I329" t="inlineStr">
        <is>
          <t/>
        </is>
      </c>
      <c r="J329" t="inlineStr">
        <is>
          <t/>
        </is>
      </c>
      <c r="K329" t="inlineStr">
        <is>
          <t/>
        </is>
      </c>
      <c r="L329" t="inlineStr">
        <is>
          <t/>
        </is>
      </c>
      <c r="M329" t="inlineStr">
        <is>
          <t/>
        </is>
      </c>
      <c r="N329" s="2" t="inlineStr">
        <is>
          <t>bæredygtig omstilling</t>
        </is>
      </c>
      <c r="O329" s="2" t="inlineStr">
        <is>
          <t>3</t>
        </is>
      </c>
      <c r="P329" s="2" t="inlineStr">
        <is>
          <t/>
        </is>
      </c>
      <c r="Q329" t="inlineStr">
        <is>
          <t/>
        </is>
      </c>
      <c r="R329" s="2" t="inlineStr">
        <is>
          <t>Nachhaltigkeitswende|
Übergang zur Nachhaltigkeit</t>
        </is>
      </c>
      <c r="S329" s="2" t="inlineStr">
        <is>
          <t>3|
2</t>
        </is>
      </c>
      <c r="T329" s="2" t="inlineStr">
        <is>
          <t xml:space="preserve">|
</t>
        </is>
      </c>
      <c r="U329" t="inlineStr">
        <is>
          <t/>
        </is>
      </c>
      <c r="V329" s="2" t="inlineStr">
        <is>
          <t>μετάβαση στη βιωσιμότητα</t>
        </is>
      </c>
      <c r="W329" s="2" t="inlineStr">
        <is>
          <t>3</t>
        </is>
      </c>
      <c r="X329" s="2" t="inlineStr">
        <is>
          <t/>
        </is>
      </c>
      <c r="Y329" t="inlineStr">
        <is>
          <t/>
        </is>
      </c>
      <c r="Z329" s="2" t="inlineStr">
        <is>
          <t>sustainability transformation|
sustainability transition</t>
        </is>
      </c>
      <c r="AA329" s="2" t="inlineStr">
        <is>
          <t>3|
3</t>
        </is>
      </c>
      <c r="AB329" s="2" t="inlineStr">
        <is>
          <t xml:space="preserve">|
</t>
        </is>
      </c>
      <c r="AC329" t="inlineStr">
        <is>
          <t>long-term, multi-dimensional and fundamental transformation of large socio-technical systems towards more sustainable modes of production &amp;amp; consumption</t>
        </is>
      </c>
      <c r="AD329" s="2" t="inlineStr">
        <is>
          <t>transición hacia la sostenibilidad</t>
        </is>
      </c>
      <c r="AE329" s="2" t="inlineStr">
        <is>
          <t>3</t>
        </is>
      </c>
      <c r="AF329" s="2" t="inlineStr">
        <is>
          <t/>
        </is>
      </c>
      <c r="AG329" t="inlineStr">
        <is>
          <t/>
        </is>
      </c>
      <c r="AH329" t="inlineStr">
        <is>
          <t/>
        </is>
      </c>
      <c r="AI329" t="inlineStr">
        <is>
          <t/>
        </is>
      </c>
      <c r="AJ329" t="inlineStr">
        <is>
          <t/>
        </is>
      </c>
      <c r="AK329" t="inlineStr">
        <is>
          <t/>
        </is>
      </c>
      <c r="AL329" s="2" t="inlineStr">
        <is>
          <t>kestävyysmurros|
siirtyminen kestävään kehitykseen|
kestävyyssiirtymä</t>
        </is>
      </c>
      <c r="AM329" s="2" t="inlineStr">
        <is>
          <t>3|
3|
3</t>
        </is>
      </c>
      <c r="AN329" s="2" t="inlineStr">
        <is>
          <t xml:space="preserve">|
|
</t>
        </is>
      </c>
      <c r="AO329" t="inlineStr">
        <is>
          <t>ekologisen kestävyyden ja ihmisen
hyvinvoinnin turvaavat nopeat ja laaja-alaiset muutokset kaikissa
yhteiskunnan järjestelmissä</t>
        </is>
      </c>
      <c r="AP329" s="2" t="inlineStr">
        <is>
          <t>transition vers la durabilité|
transition vers un modèle durable</t>
        </is>
      </c>
      <c r="AQ329" s="2" t="inlineStr">
        <is>
          <t>3|
3</t>
        </is>
      </c>
      <c r="AR329" s="2" t="inlineStr">
        <is>
          <t xml:space="preserve">|
</t>
        </is>
      </c>
      <c r="AS329" t="inlineStr">
        <is>
          <t/>
        </is>
      </c>
      <c r="AT329" s="2" t="inlineStr">
        <is>
          <t>aistriú inbhuanaitheachta|
aistriú i dtreo na hinbhuanaitheachta</t>
        </is>
      </c>
      <c r="AU329" s="2" t="inlineStr">
        <is>
          <t>3|
3</t>
        </is>
      </c>
      <c r="AV329" s="2" t="inlineStr">
        <is>
          <t xml:space="preserve">|
</t>
        </is>
      </c>
      <c r="AW329" t="inlineStr">
        <is>
          <t/>
        </is>
      </c>
      <c r="AX329" t="inlineStr">
        <is>
          <t/>
        </is>
      </c>
      <c r="AY329" t="inlineStr">
        <is>
          <t/>
        </is>
      </c>
      <c r="AZ329" t="inlineStr">
        <is>
          <t/>
        </is>
      </c>
      <c r="BA329" t="inlineStr">
        <is>
          <t/>
        </is>
      </c>
      <c r="BB329" s="2" t="inlineStr">
        <is>
          <t>fenntarthatósági átmenet|
fenntarthatósági átállás</t>
        </is>
      </c>
      <c r="BC329" s="2" t="inlineStr">
        <is>
          <t>3|
3</t>
        </is>
      </c>
      <c r="BD329" s="2" t="inlineStr">
        <is>
          <t>|
preferred</t>
        </is>
      </c>
      <c r="BE329" t="inlineStr">
        <is>
          <t>a társadalmi rendszerek, műszaki megoldások hosszú távú, többdimenziós és alapvető átalakítása fenntarthatóbb termelési és fogyasztási módok kialakítása/ösztönzése érdekében</t>
        </is>
      </c>
      <c r="BF329" t="inlineStr">
        <is>
          <t/>
        </is>
      </c>
      <c r="BG329" t="inlineStr">
        <is>
          <t/>
        </is>
      </c>
      <c r="BH329" t="inlineStr">
        <is>
          <t/>
        </is>
      </c>
      <c r="BI329" t="inlineStr">
        <is>
          <t/>
        </is>
      </c>
      <c r="BJ329" s="2" t="inlineStr">
        <is>
          <t>perėjimas prie darnesnio vystymosi</t>
        </is>
      </c>
      <c r="BK329" s="2" t="inlineStr">
        <is>
          <t>2</t>
        </is>
      </c>
      <c r="BL329" s="2" t="inlineStr">
        <is>
          <t/>
        </is>
      </c>
      <c r="BM329" t="inlineStr">
        <is>
          <t/>
        </is>
      </c>
      <c r="BN329" t="inlineStr">
        <is>
          <t/>
        </is>
      </c>
      <c r="BO329" t="inlineStr">
        <is>
          <t/>
        </is>
      </c>
      <c r="BP329" t="inlineStr">
        <is>
          <t/>
        </is>
      </c>
      <c r="BQ329" t="inlineStr">
        <is>
          <t/>
        </is>
      </c>
      <c r="BR329" t="inlineStr">
        <is>
          <t/>
        </is>
      </c>
      <c r="BS329" t="inlineStr">
        <is>
          <t/>
        </is>
      </c>
      <c r="BT329" t="inlineStr">
        <is>
          <t/>
        </is>
      </c>
      <c r="BU329" t="inlineStr">
        <is>
          <t/>
        </is>
      </c>
      <c r="BV329" t="inlineStr">
        <is>
          <t/>
        </is>
      </c>
      <c r="BW329" t="inlineStr">
        <is>
          <t/>
        </is>
      </c>
      <c r="BX329" t="inlineStr">
        <is>
          <t/>
        </is>
      </c>
      <c r="BY329" t="inlineStr">
        <is>
          <t/>
        </is>
      </c>
      <c r="BZ329" s="2" t="inlineStr">
        <is>
          <t>transformacja w stronę modelu zrównoważonego|
transformacja gospodarcza i społeczna w stronę modelu zrównoważonego</t>
        </is>
      </c>
      <c r="CA329" s="2" t="inlineStr">
        <is>
          <t>3|
3</t>
        </is>
      </c>
      <c r="CB329" s="2" t="inlineStr">
        <is>
          <t xml:space="preserve">|
</t>
        </is>
      </c>
      <c r="CC329" t="inlineStr">
        <is>
          <t>wielopoziomowa transformacja systemu gospodarczego i technologiczno-społecznego, zmierzająca w stronę rozwoju bardziej zrównoważonego środowiskowo i sprawiedliwego społecznie</t>
        </is>
      </c>
      <c r="CD329" s="2" t="inlineStr">
        <is>
          <t>transição para a sustentabilidade</t>
        </is>
      </c>
      <c r="CE329" s="2" t="inlineStr">
        <is>
          <t>3</t>
        </is>
      </c>
      <c r="CF329" s="2" t="inlineStr">
        <is>
          <t/>
        </is>
      </c>
      <c r="CG329" t="inlineStr">
        <is>
          <t/>
        </is>
      </c>
      <c r="CH329" s="2" t="inlineStr">
        <is>
          <t>tranziție către durabilitate</t>
        </is>
      </c>
      <c r="CI329" s="2" t="inlineStr">
        <is>
          <t>2</t>
        </is>
      </c>
      <c r="CJ329" s="2" t="inlineStr">
        <is>
          <t/>
        </is>
      </c>
      <c r="CK329" t="inlineStr">
        <is>
          <t/>
        </is>
      </c>
      <c r="CL329" t="inlineStr">
        <is>
          <t/>
        </is>
      </c>
      <c r="CM329" t="inlineStr">
        <is>
          <t/>
        </is>
      </c>
      <c r="CN329" t="inlineStr">
        <is>
          <t/>
        </is>
      </c>
      <c r="CO329" t="inlineStr">
        <is>
          <t/>
        </is>
      </c>
      <c r="CP329" s="2" t="inlineStr">
        <is>
          <t>prehod na trajnostnost</t>
        </is>
      </c>
      <c r="CQ329" s="2" t="inlineStr">
        <is>
          <t>2</t>
        </is>
      </c>
      <c r="CR329" s="2" t="inlineStr">
        <is>
          <t/>
        </is>
      </c>
      <c r="CS329" t="inlineStr">
        <is>
          <t/>
        </is>
      </c>
      <c r="CT329" s="2" t="inlineStr">
        <is>
          <t>hållbar omställning</t>
        </is>
      </c>
      <c r="CU329" s="2" t="inlineStr">
        <is>
          <t>3</t>
        </is>
      </c>
      <c r="CV329" s="2" t="inlineStr">
        <is>
          <t/>
        </is>
      </c>
      <c r="CW329" t="inlineStr">
        <is>
          <t>genomgripande förändring av ohållbara samhällssystem så att de kan fungera i enlighet med en hållbar utveckling</t>
        </is>
      </c>
    </row>
    <row r="330">
      <c r="A330" s="1" t="str">
        <f>HYPERLINK("https://iate.europa.eu/entry/result/1407897/all", "1407897")</f>
        <v>1407897</v>
      </c>
      <c r="B330" t="inlineStr">
        <is>
          <t>ENVIRONMENT</t>
        </is>
      </c>
      <c r="C330" t="inlineStr">
        <is>
          <t>ENVIRONMENT</t>
        </is>
      </c>
      <c r="D330" t="inlineStr">
        <is>
          <t>no</t>
        </is>
      </c>
      <c r="E330" t="inlineStr">
        <is>
          <t/>
        </is>
      </c>
      <c r="F330" t="inlineStr">
        <is>
          <t/>
        </is>
      </c>
      <c r="G330" t="inlineStr">
        <is>
          <t/>
        </is>
      </c>
      <c r="H330" t="inlineStr">
        <is>
          <t/>
        </is>
      </c>
      <c r="I330" t="inlineStr">
        <is>
          <t/>
        </is>
      </c>
      <c r="J330" t="inlineStr">
        <is>
          <t/>
        </is>
      </c>
      <c r="K330" t="inlineStr">
        <is>
          <t/>
        </is>
      </c>
      <c r="L330" t="inlineStr">
        <is>
          <t/>
        </is>
      </c>
      <c r="M330" t="inlineStr">
        <is>
          <t/>
        </is>
      </c>
      <c r="N330" s="2" t="inlineStr">
        <is>
          <t>vandforurenende stof</t>
        </is>
      </c>
      <c r="O330" s="2" t="inlineStr">
        <is>
          <t>3</t>
        </is>
      </c>
      <c r="P330" s="2" t="inlineStr">
        <is>
          <t/>
        </is>
      </c>
      <c r="Q330" t="inlineStr">
        <is>
          <t/>
        </is>
      </c>
      <c r="R330" s="2" t="inlineStr">
        <is>
          <t>Wasserverunreinigender Stoff|
Wasserschadstoff</t>
        </is>
      </c>
      <c r="S330" s="2" t="inlineStr">
        <is>
          <t>3|
3</t>
        </is>
      </c>
      <c r="T330" s="2" t="inlineStr">
        <is>
          <t xml:space="preserve">|
</t>
        </is>
      </c>
      <c r="U330" t="inlineStr">
        <is>
          <t>feste, fluessige und gasfoermige Stoffe, die die natuerliche Beschaffenheit eines Gewaessers veraendern</t>
        </is>
      </c>
      <c r="V330" s="2" t="inlineStr">
        <is>
          <t>ουσίες ρύπανσης των υδάτων|
ρύπος των υδάτων|
ρύποι υδάτων</t>
        </is>
      </c>
      <c r="W330" s="2" t="inlineStr">
        <is>
          <t>3|
3|
3</t>
        </is>
      </c>
      <c r="X330" s="2" t="inlineStr">
        <is>
          <t xml:space="preserve">|
|
</t>
        </is>
      </c>
      <c r="Y330" t="inlineStr">
        <is>
          <t/>
        </is>
      </c>
      <c r="Z330" s="2" t="inlineStr">
        <is>
          <t>water pollutant</t>
        </is>
      </c>
      <c r="AA330" s="2" t="inlineStr">
        <is>
          <t>3</t>
        </is>
      </c>
      <c r="AB330" s="2" t="inlineStr">
        <is>
          <t/>
        </is>
      </c>
      <c r="AC330" t="inlineStr">
        <is>
          <t>1) chemical or physical agent introduced to any body of water that may detrimentally alter the natural condition of that body of water and other associated bodies of water 2) 1.A chemical or physical agent introduced to any body of water that may detrimentally alter the natural condition of that body of water and other associated bodies of water.</t>
        </is>
      </c>
      <c r="AD330" s="2" t="inlineStr">
        <is>
          <t>contaminante del agua|
contaminantes del agua</t>
        </is>
      </c>
      <c r="AE330" s="2" t="inlineStr">
        <is>
          <t>3|
3</t>
        </is>
      </c>
      <c r="AF330" s="2" t="inlineStr">
        <is>
          <t xml:space="preserve">|
</t>
        </is>
      </c>
      <c r="AG330" t="inlineStr">
        <is>
          <t>sustancias sólidas, líquidas y gaseosas que alteran perjudicialmente la condición natural de las aguas</t>
        </is>
      </c>
      <c r="AH330" t="inlineStr">
        <is>
          <t/>
        </is>
      </c>
      <c r="AI330" t="inlineStr">
        <is>
          <t/>
        </is>
      </c>
      <c r="AJ330" t="inlineStr">
        <is>
          <t/>
        </is>
      </c>
      <c r="AK330" t="inlineStr">
        <is>
          <t/>
        </is>
      </c>
      <c r="AL330" s="2" t="inlineStr">
        <is>
          <t>vettä saastuttava aine|
vedensaaste</t>
        </is>
      </c>
      <c r="AM330" s="2" t="inlineStr">
        <is>
          <t>3|
3</t>
        </is>
      </c>
      <c r="AN330" s="2" t="inlineStr">
        <is>
          <t xml:space="preserve">|
</t>
        </is>
      </c>
      <c r="AO330" t="inlineStr">
        <is>
          <t/>
        </is>
      </c>
      <c r="AP330" s="2" t="inlineStr">
        <is>
          <t>polluant des eaux|
polluant hydrique|
polluant de l'eau</t>
        </is>
      </c>
      <c r="AQ330" s="2" t="inlineStr">
        <is>
          <t>3|
3|
3</t>
        </is>
      </c>
      <c r="AR330" s="2" t="inlineStr">
        <is>
          <t xml:space="preserve">|
|
</t>
        </is>
      </c>
      <c r="AS330" t="inlineStr">
        <is>
          <t>substances solides, liquides ou gazeuses qui modifient de façon défavorable l'état d'une eau</t>
        </is>
      </c>
      <c r="AT330" t="inlineStr">
        <is>
          <t/>
        </is>
      </c>
      <c r="AU330" t="inlineStr">
        <is>
          <t/>
        </is>
      </c>
      <c r="AV330" t="inlineStr">
        <is>
          <t/>
        </is>
      </c>
      <c r="AW330" t="inlineStr">
        <is>
          <t/>
        </is>
      </c>
      <c r="AX330" t="inlineStr">
        <is>
          <t/>
        </is>
      </c>
      <c r="AY330" t="inlineStr">
        <is>
          <t/>
        </is>
      </c>
      <c r="AZ330" t="inlineStr">
        <is>
          <t/>
        </is>
      </c>
      <c r="BA330" t="inlineStr">
        <is>
          <t/>
        </is>
      </c>
      <c r="BB330" t="inlineStr">
        <is>
          <t/>
        </is>
      </c>
      <c r="BC330" t="inlineStr">
        <is>
          <t/>
        </is>
      </c>
      <c r="BD330" t="inlineStr">
        <is>
          <t/>
        </is>
      </c>
      <c r="BE330" t="inlineStr">
        <is>
          <t/>
        </is>
      </c>
      <c r="BF330" s="2" t="inlineStr">
        <is>
          <t>sostanza inquinante delle acque|
inquinante idrico|
inquinante dell'acqua</t>
        </is>
      </c>
      <c r="BG330" s="2" t="inlineStr">
        <is>
          <t>3|
3|
3</t>
        </is>
      </c>
      <c r="BH330" s="2" t="inlineStr">
        <is>
          <t xml:space="preserve">|
|
</t>
        </is>
      </c>
      <c r="BI330" t="inlineStr">
        <is>
          <t/>
        </is>
      </c>
      <c r="BJ330" s="2" t="inlineStr">
        <is>
          <t>vandens teršalas</t>
        </is>
      </c>
      <c r="BK330" s="2" t="inlineStr">
        <is>
          <t>1</t>
        </is>
      </c>
      <c r="BL330" s="2" t="inlineStr">
        <is>
          <t/>
        </is>
      </c>
      <c r="BM330" t="inlineStr">
        <is>
          <t/>
        </is>
      </c>
      <c r="BN330" s="2" t="inlineStr">
        <is>
          <t>ūdens piesārņotājs</t>
        </is>
      </c>
      <c r="BO330" s="2" t="inlineStr">
        <is>
          <t>3</t>
        </is>
      </c>
      <c r="BP330" s="2" t="inlineStr">
        <is>
          <t/>
        </is>
      </c>
      <c r="BQ330" t="inlineStr">
        <is>
          <t/>
        </is>
      </c>
      <c r="BR330" t="inlineStr">
        <is>
          <t/>
        </is>
      </c>
      <c r="BS330" t="inlineStr">
        <is>
          <t/>
        </is>
      </c>
      <c r="BT330" t="inlineStr">
        <is>
          <t/>
        </is>
      </c>
      <c r="BU330" t="inlineStr">
        <is>
          <t/>
        </is>
      </c>
      <c r="BV330" s="2" t="inlineStr">
        <is>
          <t>watervervuiler|
waterverontreinigende stof</t>
        </is>
      </c>
      <c r="BW330" s="2" t="inlineStr">
        <is>
          <t>3|
3</t>
        </is>
      </c>
      <c r="BX330" s="2" t="inlineStr">
        <is>
          <t xml:space="preserve">|
</t>
        </is>
      </c>
      <c r="BY330" t="inlineStr">
        <is>
          <t/>
        </is>
      </c>
      <c r="BZ330" s="2" t="inlineStr">
        <is>
          <t>zanieczyszczenie wód</t>
        </is>
      </c>
      <c r="CA330" s="2" t="inlineStr">
        <is>
          <t>3</t>
        </is>
      </c>
      <c r="CB330" s="2" t="inlineStr">
        <is>
          <t/>
        </is>
      </c>
      <c r="CC330" t="inlineStr">
        <is>
          <t>substancja chemiczna lub bakteria i in. mikroorganizmy, które występują w wodach naturalnych w zwiększonej ilości</t>
        </is>
      </c>
      <c r="CD330" s="2" t="inlineStr">
        <is>
          <t>poluentes da água|
poluente das águas</t>
        </is>
      </c>
      <c r="CE330" s="2" t="inlineStr">
        <is>
          <t>3|
3</t>
        </is>
      </c>
      <c r="CF330" s="2" t="inlineStr">
        <is>
          <t xml:space="preserve">|
</t>
        </is>
      </c>
      <c r="CG330" t="inlineStr">
        <is>
          <t>Substâncias sólidas, líquidas ou gasosas que modificam prejudicialmente as condições naturais das águas.</t>
        </is>
      </c>
      <c r="CH330" t="inlineStr">
        <is>
          <t/>
        </is>
      </c>
      <c r="CI330" t="inlineStr">
        <is>
          <t/>
        </is>
      </c>
      <c r="CJ330" t="inlineStr">
        <is>
          <t/>
        </is>
      </c>
      <c r="CK330" t="inlineStr">
        <is>
          <t/>
        </is>
      </c>
      <c r="CL330" t="inlineStr">
        <is>
          <t/>
        </is>
      </c>
      <c r="CM330" t="inlineStr">
        <is>
          <t/>
        </is>
      </c>
      <c r="CN330" t="inlineStr">
        <is>
          <t/>
        </is>
      </c>
      <c r="CO330" t="inlineStr">
        <is>
          <t/>
        </is>
      </c>
      <c r="CP330" s="2" t="inlineStr">
        <is>
          <t>onesnaževalo vode</t>
        </is>
      </c>
      <c r="CQ330" s="2" t="inlineStr">
        <is>
          <t>3</t>
        </is>
      </c>
      <c r="CR330" s="2" t="inlineStr">
        <is>
          <t/>
        </is>
      </c>
      <c r="CS330" t="inlineStr">
        <is>
          <t>kemična ali fizikalna snov, ki je uvedena v vodno telo, da bi določila spremembe naravnih pogojev tega vodenega telesa ter drugih, z njim povezanih vodnih teles</t>
        </is>
      </c>
      <c r="CT330" s="2" t="inlineStr">
        <is>
          <t>vattenförorenande ämne|
vattenförorening</t>
        </is>
      </c>
      <c r="CU330" s="2" t="inlineStr">
        <is>
          <t>3|
3</t>
        </is>
      </c>
      <c r="CV330" s="2" t="inlineStr">
        <is>
          <t xml:space="preserve">|
</t>
        </is>
      </c>
      <c r="CW330" t="inlineStr">
        <is>
          <t/>
        </is>
      </c>
    </row>
    <row r="331">
      <c r="A331" s="1" t="str">
        <f>HYPERLINK("https://iate.europa.eu/entry/result/2223811/all", "2223811")</f>
        <v>2223811</v>
      </c>
      <c r="B331" t="inlineStr">
        <is>
          <t>ENERGY;TRADE</t>
        </is>
      </c>
      <c r="C331" t="inlineStr">
        <is>
          <t>ENERGY|energy policy|energy policy|energy distribution;TRADE|consumption|consumption|consumer demand</t>
        </is>
      </c>
      <c r="D331" t="inlineStr">
        <is>
          <t>yes</t>
        </is>
      </c>
      <c r="E331" t="inlineStr">
        <is>
          <t/>
        </is>
      </c>
      <c r="F331" s="2" t="inlineStr">
        <is>
          <t>реакция на потреблението</t>
        </is>
      </c>
      <c r="G331" s="2" t="inlineStr">
        <is>
          <t>3</t>
        </is>
      </c>
      <c r="H331" s="2" t="inlineStr">
        <is>
          <t>preferred</t>
        </is>
      </c>
      <c r="I331" t="inlineStr">
        <is>
          <t/>
        </is>
      </c>
      <c r="J331" s="2" t="inlineStr">
        <is>
          <t>odezva strany poptávky|
odezva na straně poptávky</t>
        </is>
      </c>
      <c r="K331" s="2" t="inlineStr">
        <is>
          <t>3|
3</t>
        </is>
      </c>
      <c r="L331" s="2" t="inlineStr">
        <is>
          <t xml:space="preserve">|
</t>
        </is>
      </c>
      <c r="M331" t="inlineStr">
        <is>
          <t>změna elektrického zatížení ze strany konečných zákazníků oproti jejich běžným nebo aktuálním spotřebním návykům v reakci na tržní signály, včetně cen za elektřinu měnících se v čase nebo motivačních plateb, nebo v reakci na přijetí nabídky konečného zákazníka, individuálně nebo prostřednictvím agregace, na prodej snížení či zvýšení poptávky za určitou cenu na organizovaných trzích</t>
        </is>
      </c>
      <c r="N331" s="2" t="inlineStr">
        <is>
          <t>prisfølsomt elforbrug|
fleksibelt elforbrug|
intelligent elforbrug|
efterspørgselsreaktion|
prisfleksibelt elforbrug|
priselastisk elforbrug</t>
        </is>
      </c>
      <c r="O331" s="2" t="inlineStr">
        <is>
          <t>3|
3|
3|
3|
3|
3</t>
        </is>
      </c>
      <c r="P331" s="2" t="inlineStr">
        <is>
          <t xml:space="preserve">|
|
|
|
|
</t>
        </is>
      </c>
      <c r="Q331" t="inlineStr">
        <is>
          <t>ændringer i en slutkundes elforbrug i forhold til
det normale eller aktuelle forbrugsmønster som reaktion på markedssignaler,
herunder som reaktion på tidspunktafhængige elpriser eller finansielle
incitamenter, eller som reaktion på accept af slutkundens bud om at sælge en
forbrugsreduktion eller -forøgelse til en bestemt pris på et organiseret marked
som defineret i artikel 2, nr. 4), i Kommissionens gennemførelsesforordning
(EU) nr. 1348/2014, hvad enten dette sker alene eller gennem aggregering</t>
        </is>
      </c>
      <c r="R331" s="2" t="inlineStr">
        <is>
          <t>nachfrageseitige Steuerung</t>
        </is>
      </c>
      <c r="S331" s="2" t="inlineStr">
        <is>
          <t>3</t>
        </is>
      </c>
      <c r="T331" s="2" t="inlineStr">
        <is>
          <t/>
        </is>
      </c>
      <c r="U331" t="inlineStr">
        <is>
          <t>Reaktion der (Strom)Verbraucher auf Änderungen der Energiepreise auf dem nationalen Strommarkt durch Erhöhung/ Senkung des Stromverbrauchs</t>
        </is>
      </c>
      <c r="V331" s="2" t="inlineStr">
        <is>
          <t>ανταπόκριση από την πλευρά της ζήτησης|
απόκριση ζήτησης</t>
        </is>
      </c>
      <c r="W331" s="2" t="inlineStr">
        <is>
          <t>3|
3</t>
        </is>
      </c>
      <c r="X331" s="2" t="inlineStr">
        <is>
          <t xml:space="preserve">|
</t>
        </is>
      </c>
      <c r="Y331" t="inlineStr">
        <is>
          <t/>
        </is>
      </c>
      <c r="Z331" s="2" t="inlineStr">
        <is>
          <t>demand side response|
demand response|
DSR|
load response</t>
        </is>
      </c>
      <c r="AA331" s="2" t="inlineStr">
        <is>
          <t>3|
3|
3|
3</t>
        </is>
      </c>
      <c r="AB331" s="2" t="inlineStr">
        <is>
          <t xml:space="preserve">|
|
|
</t>
        </is>
      </c>
      <c r="AC331" t="inlineStr">
        <is>
          <t>phenomenon where a customer changes their pattern of electricity consumption in response to a stimulus</t>
        </is>
      </c>
      <c r="AD331" s="2" t="inlineStr">
        <is>
          <t>respuesta de la demanda</t>
        </is>
      </c>
      <c r="AE331" s="2" t="inlineStr">
        <is>
          <t>3</t>
        </is>
      </c>
      <c r="AF331" s="2" t="inlineStr">
        <is>
          <t/>
        </is>
      </c>
      <c r="AG331" t="inlineStr">
        <is>
          <t>Cambio en la demanda de energía por parte del cliente final para modificar el consumo en respuesta a períodos de demanda inusualmente alta, a problemas de la red (indisponibilidad momentánea de potencia) o para aprovechar la dinámica de los precios mayoristas y responder así adecuadamente y de manera instantánea a las señales de los precios o a la automatización de los edificios.</t>
        </is>
      </c>
      <c r="AH331" s="2" t="inlineStr">
        <is>
          <t>tarbimiskaja</t>
        </is>
      </c>
      <c r="AI331" s="2" t="inlineStr">
        <is>
          <t>3</t>
        </is>
      </c>
      <c r="AJ331" s="2" t="inlineStr">
        <is>
          <t/>
        </is>
      </c>
      <c r="AK331" t="inlineStr">
        <is>
          <t/>
        </is>
      </c>
      <c r="AL331" s="2" t="inlineStr">
        <is>
          <t>kulutusjousto|
kysyntäjousto</t>
        </is>
      </c>
      <c r="AM331" s="2" t="inlineStr">
        <is>
          <t>3|
2</t>
        </is>
      </c>
      <c r="AN331" s="2" t="inlineStr">
        <is>
          <t xml:space="preserve">|
</t>
        </is>
      </c>
      <c r="AO331" t="inlineStr">
        <is>
          <t>sähkönkäytön rajoittaminen ja käytön siirtäminen korkean kulutuksen ja hinnan tunneilta edullisempaan ajankohtaan</t>
        </is>
      </c>
      <c r="AP331" s="2" t="inlineStr">
        <is>
          <t>modulation de la consommation|
réaction de la demande|
participation active de la demande</t>
        </is>
      </c>
      <c r="AQ331" s="2" t="inlineStr">
        <is>
          <t>3|
2|
3</t>
        </is>
      </c>
      <c r="AR331" s="2" t="inlineStr">
        <is>
          <t xml:space="preserve">|
|
</t>
        </is>
      </c>
      <c r="AS331" t="inlineStr">
        <is>
          <t>action par laquelle, en réaction à un signal, un consommateur renonce à consommer ou reporte sa consommation d’électricité à un autre moment</t>
        </is>
      </c>
      <c r="AT331" s="2" t="inlineStr">
        <is>
          <t>freagairt don éileamh|
freagairt ar an éileamh</t>
        </is>
      </c>
      <c r="AU331" s="2" t="inlineStr">
        <is>
          <t>3|
2</t>
        </is>
      </c>
      <c r="AV331" s="2" t="inlineStr">
        <is>
          <t xml:space="preserve">|
</t>
        </is>
      </c>
      <c r="AW331" t="inlineStr">
        <is>
          <t/>
        </is>
      </c>
      <c r="AX331" s="2" t="inlineStr">
        <is>
          <t>odgovor potražnje|
upravljanje potrošnjom</t>
        </is>
      </c>
      <c r="AY331" s="2" t="inlineStr">
        <is>
          <t>3|
3</t>
        </is>
      </c>
      <c r="AZ331" s="2" t="inlineStr">
        <is>
          <t xml:space="preserve">|
</t>
        </is>
      </c>
      <c r="BA331" t="inlineStr">
        <is>
          <t>skup sustavnih mjera kojima se postiže smanjenje vršnog opterećenja, odnosno bolje usklađivanje potražnje s mogućnostima dobave električne energije</t>
        </is>
      </c>
      <c r="BB331" s="2" t="inlineStr">
        <is>
          <t>felhasználóoldali válasz|
keresletoldali válasz</t>
        </is>
      </c>
      <c r="BC331" s="2" t="inlineStr">
        <is>
          <t>3|
3</t>
        </is>
      </c>
      <c r="BD331" s="2" t="inlineStr">
        <is>
          <t>|
preferred</t>
        </is>
      </c>
      <c r="BE331" t="inlineStr">
        <is>
          <t>a villamosenergia-felhasználók által támasztott kereslet változásai a kereslet és kínálat függvényében</t>
        </is>
      </c>
      <c r="BF331" s="2" t="inlineStr">
        <is>
          <t>gestione della domanda|
gestione attiva della domanda</t>
        </is>
      </c>
      <c r="BG331" s="2" t="inlineStr">
        <is>
          <t>3|
2</t>
        </is>
      </c>
      <c r="BH331" s="2" t="inlineStr">
        <is>
          <t xml:space="preserve">|
</t>
        </is>
      </c>
      <c r="BI331" t="inlineStr">
        <is>
          <t>relativamente al mercato interno dell'energia, articolato programma di azioni che possono essere messe in campo dal lato dell'utente finale (industriale, commerciale o residenziare) per modificare la curva di carico elettrico (abbassandola o traslandola orizzontalmente) in risposta a problemi presenti sulla rete (es. momentanea indisponibilità di potenza causata da guasti o intermittenza di produzione da fonti rinnovabili non programmabili) oppure in risposta alla dinamica dei prezzi dell'energia elettrica all'ingrosso e che possono essere realizzate in modo automatico (in remoto) da parte di operatori specializzati/utility oppure direttamente dall'utente finale che decide a sua volta in autonomia o sulla base di informazioni (quasi) in tempo reale</t>
        </is>
      </c>
      <c r="BJ331" s="2" t="inlineStr">
        <is>
          <t>paklausos atsakas|
reguliavimas apkrova|
apkrovos atsakas</t>
        </is>
      </c>
      <c r="BK331" s="2" t="inlineStr">
        <is>
          <t>3|
2|
2</t>
        </is>
      </c>
      <c r="BL331" s="2" t="inlineStr">
        <is>
          <t xml:space="preserve">|
|
</t>
        </is>
      </c>
      <c r="BM331" t="inlineStr">
        <is>
          <t>elektros vartotojų poreikio keitimas atsižvelgiant į gamybos ir poreikio balansą</t>
        </is>
      </c>
      <c r="BN331" s="2" t="inlineStr">
        <is>
          <t>pieprasījumreakcija|
pieprasījuma reakcija</t>
        </is>
      </c>
      <c r="BO331" s="2" t="inlineStr">
        <is>
          <t>3|
3</t>
        </is>
      </c>
      <c r="BP331" s="2" t="inlineStr">
        <is>
          <t xml:space="preserve">preferred|
</t>
        </is>
      </c>
      <c r="BQ331" t="inlineStr">
        <is>
          <t>galalietotāju veikta elektroenerģijas slodzes maiņa, atkāpjoties no to 
tipiskā vai pašreizējā patēriņa modeļa, reaģējot uz tirgus signāliem, 
tostarp reaģējot uz laikā mainīgām elektroenerģijas cenām vai 
stimulējošiem maksājumiem, vai reaģējot uz to, ka patstāvīgi vai 
agregēšanas ceļā ir akceptēts galalietotāja piedāvājums par noteiktu 
cenu pārdot pieprasījuma samazinājumu vai pieaugumu organizētos tirgos</t>
        </is>
      </c>
      <c r="BR331" s="2" t="inlineStr">
        <is>
          <t>rispons fin-naħa tad-domanda|
rispons tad-domanda|
DSR</t>
        </is>
      </c>
      <c r="BS331" s="2" t="inlineStr">
        <is>
          <t>3|
3|
3</t>
        </is>
      </c>
      <c r="BT331" s="2" t="inlineStr">
        <is>
          <t xml:space="preserve">|
|
</t>
        </is>
      </c>
      <c r="BU331" t="inlineStr">
        <is>
          <t>modifika fid-domanda tal-utenti tal-elettriku b'rispons għal bidliet fil-bilanċ bejn il-provvista u d-domanda</t>
        </is>
      </c>
      <c r="BV331" s="2" t="inlineStr">
        <is>
          <t>vraagsturing|
vraagrespons</t>
        </is>
      </c>
      <c r="BW331" s="2" t="inlineStr">
        <is>
          <t>4|
3</t>
        </is>
      </c>
      <c r="BX331" s="2" t="inlineStr">
        <is>
          <t xml:space="preserve">preferred|
</t>
        </is>
      </c>
      <c r="BY331" t="inlineStr">
        <is>
          <t>de reacties van verbruikers van elektriciteit op de ontwikkeling van de elektriciteitsprijs in relatie tot hun elektriciteitsverbruik</t>
        </is>
      </c>
      <c r="BZ331" s="2" t="inlineStr">
        <is>
          <t>reakcja popytu|
reakcja strony popytowej|
reagowanie na zapotrzebowanie|
regulacja zapotrzebowania|
odpowiedź odbioru</t>
        </is>
      </c>
      <c r="CA331" s="2" t="inlineStr">
        <is>
          <t>3|
3|
2|
2|
3</t>
        </is>
      </c>
      <c r="CB331" s="2" t="inlineStr">
        <is>
          <t xml:space="preserve">|
|
|
|
</t>
        </is>
      </c>
      <c r="CC331" t="inlineStr">
        <is>
          <t>dobrowolne i czasowe obniżenie przez odbiorców zużycia energii elektrycznej lub przesunięcie w czasie jej poboru na polecenie operatora systemu przesyłowego w zamian za oczekiwane wynagrodzenie</t>
        </is>
      </c>
      <c r="CD331" s="2" t="inlineStr">
        <is>
          <t>resposta do lado da procura|
resposta da procura</t>
        </is>
      </c>
      <c r="CE331" s="2" t="inlineStr">
        <is>
          <t>3|
3</t>
        </is>
      </c>
      <c r="CF331" s="2" t="inlineStr">
        <is>
          <t xml:space="preserve">|
</t>
        </is>
      </c>
      <c r="CG331" t="inlineStr">
        <is>
          <t/>
        </is>
      </c>
      <c r="CH331" s="2" t="inlineStr">
        <is>
          <t>răspuns la cerere|
reacție din partea cererii|
răspuns al părții de consum</t>
        </is>
      </c>
      <c r="CI331" s="2" t="inlineStr">
        <is>
          <t>3|
3|
3</t>
        </is>
      </c>
      <c r="CJ331" s="2" t="inlineStr">
        <is>
          <t xml:space="preserve">|
|
</t>
        </is>
      </c>
      <c r="CK331" t="inlineStr">
        <is>
          <t/>
        </is>
      </c>
      <c r="CL331" s="2" t="inlineStr">
        <is>
          <t>reakcia strany spotreby|
reakcia na strane spotreby</t>
        </is>
      </c>
      <c r="CM331" s="2" t="inlineStr">
        <is>
          <t>3|
3</t>
        </is>
      </c>
      <c r="CN331" s="2" t="inlineStr">
        <is>
          <t xml:space="preserve">|
</t>
        </is>
      </c>
      <c r="CO331" t="inlineStr">
        <is>
          <t>zmeny na strane dopytu užívateľov elektrickej energie v reakcii na zmeny v rovnováhe medzi dodávkou a dopytom</t>
        </is>
      </c>
      <c r="CP331" s="2" t="inlineStr">
        <is>
          <t>prilagajanje odjema</t>
        </is>
      </c>
      <c r="CQ331" s="2" t="inlineStr">
        <is>
          <t>3</t>
        </is>
      </c>
      <c r="CR331" s="2" t="inlineStr">
        <is>
          <t/>
        </is>
      </c>
      <c r="CS331" t="inlineStr">
        <is>
          <t/>
        </is>
      </c>
      <c r="CT331" s="2" t="inlineStr">
        <is>
          <t>efterfrågeflexibilitet|
laststyrning</t>
        </is>
      </c>
      <c r="CU331" s="2" t="inlineStr">
        <is>
          <t>3|
2</t>
        </is>
      </c>
      <c r="CV331" s="2" t="inlineStr">
        <is>
          <t xml:space="preserve">preferred|
</t>
        </is>
      </c>
      <c r="CW331" t="inlineStr">
        <is>
          <t>inom energitekniken styrning, och därmed bättre fördelning, av energianvändning över tiden</t>
        </is>
      </c>
    </row>
    <row r="332">
      <c r="A332" s="1" t="str">
        <f>HYPERLINK("https://iate.europa.eu/entry/result/883498/all", "883498")</f>
        <v>883498</v>
      </c>
      <c r="B332" t="inlineStr">
        <is>
          <t>ENERGY</t>
        </is>
      </c>
      <c r="C332" t="inlineStr">
        <is>
          <t>ENERGY|energy policy</t>
        </is>
      </c>
      <c r="D332" t="inlineStr">
        <is>
          <t>yes</t>
        </is>
      </c>
      <c r="E332" t="inlineStr">
        <is>
          <t/>
        </is>
      </c>
      <c r="F332" s="2" t="inlineStr">
        <is>
          <t>управление на потреблението|
управление на енергопотреблението</t>
        </is>
      </c>
      <c r="G332" s="2" t="inlineStr">
        <is>
          <t>3|
3</t>
        </is>
      </c>
      <c r="H332" s="2" t="inlineStr">
        <is>
          <t xml:space="preserve">|
</t>
        </is>
      </c>
      <c r="I332" t="inlineStr">
        <is>
          <t>действия, насочени към разрешаването на проблеми като управление на натоварването, енергийна ефективност, стратегическо енергоспестяване и свързани с тях дейности</t>
        </is>
      </c>
      <c r="J332" s="2" t="inlineStr">
        <is>
          <t>řízení poptávky</t>
        </is>
      </c>
      <c r="K332" s="2" t="inlineStr">
        <is>
          <t>3</t>
        </is>
      </c>
      <c r="L332" s="2" t="inlineStr">
        <is>
          <t/>
        </is>
      </c>
      <c r="M332" t="inlineStr">
        <is>
          <t>proces, který je určen k ovlivnění množství nebo způsobu používání elektrické energie spotřebované konečnými zákazníky</t>
        </is>
      </c>
      <c r="N332" s="2" t="inlineStr">
        <is>
          <t>styring af efterspørgslen|
forvaltning på efterspørgselssiden|
efterspørgselsstyring</t>
        </is>
      </c>
      <c r="O332" s="2" t="inlineStr">
        <is>
          <t>3|
3|
3</t>
        </is>
      </c>
      <c r="P332" s="2" t="inlineStr">
        <is>
          <t xml:space="preserve">|
|
</t>
        </is>
      </c>
      <c r="Q332" t="inlineStr">
        <is>
          <t/>
        </is>
      </c>
      <c r="R332" s="2" t="inlineStr">
        <is>
          <t>Lastmanagement|
Demand-Side Management|
Laststeuerung</t>
        </is>
      </c>
      <c r="S332" s="2" t="inlineStr">
        <is>
          <t>2|
2|
2</t>
        </is>
      </c>
      <c r="T332" s="2" t="inlineStr">
        <is>
          <t xml:space="preserve">|
|
</t>
        </is>
      </c>
      <c r="U332" t="inlineStr">
        <is>
          <t>Einflussnahme durch den Energieversorger bzw. Dritte auf die Energienachfrage in Haushalten oder Industrie zur Steuerung der Energiemenge oder den Zeitpunkt des Energiekonsums</t>
        </is>
      </c>
      <c r="V332" s="2" t="inlineStr">
        <is>
          <t>διαχείριση στην πλευρά της ζήτησης</t>
        </is>
      </c>
      <c r="W332" s="2" t="inlineStr">
        <is>
          <t>3</t>
        </is>
      </c>
      <c r="X332" s="2" t="inlineStr">
        <is>
          <t/>
        </is>
      </c>
      <c r="Y332" t="inlineStr">
        <is>
          <t/>
        </is>
      </c>
      <c r="Z332" s="2" t="inlineStr">
        <is>
          <t>energy demand management|
DSM|
demand-side management</t>
        </is>
      </c>
      <c r="AA332" s="2" t="inlineStr">
        <is>
          <t>3|
3|
3</t>
        </is>
      </c>
      <c r="AB332" s="2" t="inlineStr">
        <is>
          <t xml:space="preserve">|
|
</t>
        </is>
      </c>
      <c r="AC332" t="inlineStr">
        <is>
          <t>actions, such as education and financial incentives, to reduce customer demand for a particular form of energy and/or to shift demand from peak to off-peak times or to other energy systems</t>
        </is>
      </c>
      <c r="AD332" s="2" t="inlineStr">
        <is>
          <t>gestión de la demanda</t>
        </is>
      </c>
      <c r="AE332" s="2" t="inlineStr">
        <is>
          <t>3</t>
        </is>
      </c>
      <c r="AF332" s="2" t="inlineStr">
        <is>
          <t/>
        </is>
      </c>
      <c r="AG332" t="inlineStr">
        <is>
          <t>Conjunto de medidas para influir en la pauta de consumo (cuánto y cuándo se consume) con objeto de reducirlo y, en caso necesario, de modificarlo.</t>
        </is>
      </c>
      <c r="AH332" s="2" t="inlineStr">
        <is>
          <t>nõudluse juhtimine</t>
        </is>
      </c>
      <c r="AI332" s="2" t="inlineStr">
        <is>
          <t>3</t>
        </is>
      </c>
      <c r="AJ332" s="2" t="inlineStr">
        <is>
          <t/>
        </is>
      </c>
      <c r="AK332" t="inlineStr">
        <is>
          <t/>
        </is>
      </c>
      <c r="AL332" s="2" t="inlineStr">
        <is>
          <t>DSM|
kysyntäpuolen hallinta|
kysynnän hallinta</t>
        </is>
      </c>
      <c r="AM332" s="2" t="inlineStr">
        <is>
          <t>3|
3|
3</t>
        </is>
      </c>
      <c r="AN332" s="2" t="inlineStr">
        <is>
          <t xml:space="preserve">|
|
</t>
        </is>
      </c>
      <c r="AO332" t="inlineStr">
        <is>
          <t>Toimenpiteet, joilla pyritään vähentämään energiahuollon kokonaiskustannuksia vaikuttamalla kuluttajien kysyntään.</t>
        </is>
      </c>
      <c r="AP332" s="2" t="inlineStr">
        <is>
          <t>MDE|
gestion de la demande|
action sur la demande|
politique de la demande|
maîtrise de la demande d'énergie</t>
        </is>
      </c>
      <c r="AQ332" s="2" t="inlineStr">
        <is>
          <t>3|
3|
3|
3|
3</t>
        </is>
      </c>
      <c r="AR332" s="2" t="inlineStr">
        <is>
          <t xml:space="preserve">|
|
|
|
</t>
        </is>
      </c>
      <c r="AS332" t="inlineStr">
        <is>
          <t>ensemble d'actions (éducation, sensibilisation, etc.) et de mesures (incitants financiers, programmes tarifaires, isolation des bâtiments, etc.) visant à réduire la demande d'énergie</t>
        </is>
      </c>
      <c r="AT332" s="2" t="inlineStr">
        <is>
          <t>bainistiú ar an éileamh ar fhuinneamh|
bainistiú ar éileamh</t>
        </is>
      </c>
      <c r="AU332" s="2" t="inlineStr">
        <is>
          <t>3|
3</t>
        </is>
      </c>
      <c r="AV332" s="2" t="inlineStr">
        <is>
          <t xml:space="preserve">|
</t>
        </is>
      </c>
      <c r="AW332" t="inlineStr">
        <is>
          <t/>
        </is>
      </c>
      <c r="AX332" s="2" t="inlineStr">
        <is>
          <t>upravljanje potražnjom energije</t>
        </is>
      </c>
      <c r="AY332" s="2" t="inlineStr">
        <is>
          <t>2</t>
        </is>
      </c>
      <c r="AZ332" s="2" t="inlineStr">
        <is>
          <t/>
        </is>
      </c>
      <c r="BA332" t="inlineStr">
        <is>
          <t/>
        </is>
      </c>
      <c r="BB332" s="2" t="inlineStr">
        <is>
          <t>keresletoldali szabályozás</t>
        </is>
      </c>
      <c r="BC332" s="2" t="inlineStr">
        <is>
          <t>4</t>
        </is>
      </c>
      <c r="BD332" s="2" t="inlineStr">
        <is>
          <t/>
        </is>
      </c>
      <c r="BE332" t="inlineStr">
        <is>
          <t>olyan intézkedések, amelyek - például felvilágosítással, illetve pénzügyi ösztönzők alkalmazása révén - a valamely energiatípus iránti fogyasztói kereslet csökkentésére és/vagy a keresletnek a csúcsidőről a csúcson kívüli időre, vagy egyéb energiarendszerekbe való átirányítását célozzák</t>
        </is>
      </c>
      <c r="BF332" s="2" t="inlineStr">
        <is>
          <t>gestione della domanda elettrica|
gestione della domanda|
gestione della domanda di energia|
DSM</t>
        </is>
      </c>
      <c r="BG332" s="2" t="inlineStr">
        <is>
          <t>3|
3|
3|
3</t>
        </is>
      </c>
      <c r="BH332" s="2" t="inlineStr">
        <is>
          <t xml:space="preserve">|
|
|
</t>
        </is>
      </c>
      <c r="BI332" t="inlineStr">
        <is>
          <t>azioni che influenzano la quantità o la modalità d'uso dell'energia consumata da parte degli utenti finali</t>
        </is>
      </c>
      <c r="BJ332" s="2" t="inlineStr">
        <is>
          <t>paklausos valdymas</t>
        </is>
      </c>
      <c r="BK332" s="2" t="inlineStr">
        <is>
          <t>3</t>
        </is>
      </c>
      <c r="BL332" s="2" t="inlineStr">
        <is>
          <t/>
        </is>
      </c>
      <c r="BM332" t="inlineStr">
        <is>
          <t/>
        </is>
      </c>
      <c r="BN332" s="2" t="inlineStr">
        <is>
          <t>enerģijas pieprasījuma pārvaldība|
pieprasījuma pārvaldība</t>
        </is>
      </c>
      <c r="BO332" s="2" t="inlineStr">
        <is>
          <t>3|
3</t>
        </is>
      </c>
      <c r="BP332" s="2" t="inlineStr">
        <is>
          <t xml:space="preserve">|
</t>
        </is>
      </c>
      <c r="BQ332" t="inlineStr">
        <is>
          <t>pasākumi, ar ko ietekmē pieprasījumu pēc enerģijas, lai nodrošinātu energotīkla stabilitāti</t>
        </is>
      </c>
      <c r="BR332" s="2" t="inlineStr">
        <is>
          <t>ġestjoni tad-domanda</t>
        </is>
      </c>
      <c r="BS332" s="2" t="inlineStr">
        <is>
          <t>3</t>
        </is>
      </c>
      <c r="BT332" s="2" t="inlineStr">
        <is>
          <t/>
        </is>
      </c>
      <c r="BU332" t="inlineStr">
        <is>
          <t>Azzjonijiet li jgħinu biex titnaqqas id-domanda tal-konsumaturi għal forma ta' enerġija partikolari u/jew li jgħinu biex meta d-domanda tkun fl-eqqel tagħha, din tiġi orjentata lejn perijodi ta' inqas domanda jew għal sistemi oħra ta' enerġija.</t>
        </is>
      </c>
      <c r="BV332" s="2" t="inlineStr">
        <is>
          <t>beheer aan de vraagzijde|
vraagsturing</t>
        </is>
      </c>
      <c r="BW332" s="2" t="inlineStr">
        <is>
          <t>3|
3</t>
        </is>
      </c>
      <c r="BX332" s="2" t="inlineStr">
        <is>
          <t xml:space="preserve">|
</t>
        </is>
      </c>
      <c r="BY332" t="inlineStr">
        <is>
          <t/>
        </is>
      </c>
      <c r="BZ332" s="2" t="inlineStr">
        <is>
          <t>zarządzanie popytem</t>
        </is>
      </c>
      <c r="CA332" s="2" t="inlineStr">
        <is>
          <t>3</t>
        </is>
      </c>
      <c r="CB332" s="2" t="inlineStr">
        <is>
          <t/>
        </is>
      </c>
      <c r="CC332" t="inlineStr">
        <is>
          <t>1. (w znaczeniu ogólnym) proces przydzielania kapitału i zasobów ludzkich do przedsięwzięć mogących dostarczyć największą wartość&lt;br&gt;2. (w kontekście energetyki) proces polegający na łączeniu środków technicznych (kształtowaniu krzywej obciążeń, stosowaniu urządzeń odbiorczych umożliwiających akumulację energii, wykorzystywaniu automatycznych urządzeń kontroli zużycia energii itp.) oraz taryf na paliwa i energię przy jednoczesnym wykorzystaniu odpowiednich programów bodźcowych i marketingowych</t>
        </is>
      </c>
      <c r="CD332" s="2" t="inlineStr">
        <is>
          <t>gestão da procura de eletricidade|
gestão da procura|
gestão da procura de energia</t>
        </is>
      </c>
      <c r="CE332" s="2" t="inlineStr">
        <is>
          <t>3|
3|
3</t>
        </is>
      </c>
      <c r="CF332" s="2" t="inlineStr">
        <is>
          <t xml:space="preserve">|
|
</t>
        </is>
      </c>
      <c r="CG332" t="inlineStr">
        <is>
          <t>Ações e políticas de sensibilização e informação destinadas a promover uma utilização racional de energia mediante a redução ou regulação do consumo, por exemplo, incentivando consumos fora das horas de maior procura.</t>
        </is>
      </c>
      <c r="CH332" s="2" t="inlineStr">
        <is>
          <t>management al cererii de energie|
DSM</t>
        </is>
      </c>
      <c r="CI332" s="2" t="inlineStr">
        <is>
          <t>3|
3</t>
        </is>
      </c>
      <c r="CJ332" s="2" t="inlineStr">
        <is>
          <t xml:space="preserve">|
</t>
        </is>
      </c>
      <c r="CK332" t="inlineStr">
        <is>
          <t/>
        </is>
      </c>
      <c r="CL332" s="2" t="inlineStr">
        <is>
          <t>riadenie strany spotreby|
riadenie na strane spotreby</t>
        </is>
      </c>
      <c r="CM332" s="2" t="inlineStr">
        <is>
          <t>3|
3</t>
        </is>
      </c>
      <c r="CN332" s="2" t="inlineStr">
        <is>
          <t xml:space="preserve">preferred|
</t>
        </is>
      </c>
      <c r="CO332" t="inlineStr">
        <is>
          <t>opatrenia (vzdelávanie, informovanie, finančné stimuly) zamerané na odberateľov na zníženie ich spotreby konkrétnej formy energie alebo na presun ich spotreby z času špičky na čas mimo nej či do iných energetických systémov</t>
        </is>
      </c>
      <c r="CP332" s="2" t="inlineStr">
        <is>
          <t>uravnavanje povpraševanja|
upravljanje povpraševanja</t>
        </is>
      </c>
      <c r="CQ332" s="2" t="inlineStr">
        <is>
          <t>3|
3</t>
        </is>
      </c>
      <c r="CR332" s="2" t="inlineStr">
        <is>
          <t xml:space="preserve">|
</t>
        </is>
      </c>
      <c r="CS332" t="inlineStr">
        <is>
          <t/>
        </is>
      </c>
      <c r="CT332" s="2" t="inlineStr">
        <is>
          <t>efterfrågestyrning|
styrning av efterfrågan</t>
        </is>
      </c>
      <c r="CU332" s="2" t="inlineStr">
        <is>
          <t>3|
3</t>
        </is>
      </c>
      <c r="CV332" s="2" t="inlineStr">
        <is>
          <t xml:space="preserve">|
</t>
        </is>
      </c>
      <c r="CW332" t="inlineStr">
        <is>
          <t/>
        </is>
      </c>
    </row>
    <row r="333">
      <c r="A333" s="1" t="str">
        <f>HYPERLINK("https://iate.europa.eu/entry/result/1150532/all", "1150532")</f>
        <v>1150532</v>
      </c>
      <c r="B333" t="inlineStr">
        <is>
          <t>ENERGY;ENVIRONMENT</t>
        </is>
      </c>
      <c r="C333" t="inlineStr">
        <is>
          <t>ENERGY;ENVIRONMENT|deterioration of the environment|pollution|stratospheric pollution</t>
        </is>
      </c>
      <c r="D333" t="inlineStr">
        <is>
          <t>yes</t>
        </is>
      </c>
      <c r="E333" t="inlineStr">
        <is>
          <t/>
        </is>
      </c>
      <c r="F333" s="2" t="inlineStr">
        <is>
          <t>цикъл на Ренкин с органичен работен агент</t>
        </is>
      </c>
      <c r="G333" s="2" t="inlineStr">
        <is>
          <t>2</t>
        </is>
      </c>
      <c r="H333" s="2" t="inlineStr">
        <is>
          <t/>
        </is>
      </c>
      <c r="I333" t="inlineStr">
        <is>
          <t/>
        </is>
      </c>
      <c r="J333" s="2" t="inlineStr">
        <is>
          <t>ORC|
organický Rankinův cyklus</t>
        </is>
      </c>
      <c r="K333" s="2" t="inlineStr">
        <is>
          <t>3|
3</t>
        </is>
      </c>
      <c r="L333" s="2" t="inlineStr">
        <is>
          <t xml:space="preserve">|
</t>
        </is>
      </c>
      <c r="M333" t="inlineStr">
        <is>
          <t>cyklus obsahující kondenzovatelný fluorovaný skleníkový plyn, při němž 
se teplo z tepelného zdroje přeměňuje a vytváří elektrickou nebo 
mechanickou energii</t>
        </is>
      </c>
      <c r="N333" t="inlineStr">
        <is>
          <t/>
        </is>
      </c>
      <c r="O333" t="inlineStr">
        <is>
          <t/>
        </is>
      </c>
      <c r="P333" t="inlineStr">
        <is>
          <t/>
        </is>
      </c>
      <c r="Q333" t="inlineStr">
        <is>
          <t/>
        </is>
      </c>
      <c r="R333" s="2" t="inlineStr">
        <is>
          <t>Rankine Kreislauf mit organischem Fluidum</t>
        </is>
      </c>
      <c r="S333" s="2" t="inlineStr">
        <is>
          <t>3</t>
        </is>
      </c>
      <c r="T333" s="2" t="inlineStr">
        <is>
          <t/>
        </is>
      </c>
      <c r="U333" t="inlineStr">
        <is>
          <t/>
        </is>
      </c>
      <c r="V333" s="2" t="inlineStr">
        <is>
          <t>κύκλος RANKINE με οργανικό ρευστό|
οργανικός κύκλος RANKINE</t>
        </is>
      </c>
      <c r="W333" s="2" t="inlineStr">
        <is>
          <t>3|
2</t>
        </is>
      </c>
      <c r="X333" s="2" t="inlineStr">
        <is>
          <t xml:space="preserve">|
</t>
        </is>
      </c>
      <c r="Y333" t="inlineStr">
        <is>
          <t/>
        </is>
      </c>
      <c r="Z333" s="2" t="inlineStr">
        <is>
          <t>organic Rankine cycle|
ORC|
organic Rankine cycle engine|
organic Rankine cycle machine</t>
        </is>
      </c>
      <c r="AA333" s="2" t="inlineStr">
        <is>
          <t>3|
3|
1|
1</t>
        </is>
      </c>
      <c r="AB333" s="2" t="inlineStr">
        <is>
          <t xml:space="preserve">|
|
|
</t>
        </is>
      </c>
      <c r="AC333" t="inlineStr">
        <is>
          <t>&lt;div&gt;cycle containing condensable fluorinated greenhouse gas converting heat from a heat source into power for the generation of electric or mechanical energy&lt;/div&gt;</t>
        </is>
      </c>
      <c r="AD333" s="2" t="inlineStr">
        <is>
          <t>ciclo Rankine con fluido orgánico</t>
        </is>
      </c>
      <c r="AE333" s="2" t="inlineStr">
        <is>
          <t>3</t>
        </is>
      </c>
      <c r="AF333" s="2" t="inlineStr">
        <is>
          <t/>
        </is>
      </c>
      <c r="AG333" t="inlineStr">
        <is>
          <t/>
        </is>
      </c>
      <c r="AH333" t="inlineStr">
        <is>
          <t/>
        </is>
      </c>
      <c r="AI333" t="inlineStr">
        <is>
          <t/>
        </is>
      </c>
      <c r="AJ333" t="inlineStr">
        <is>
          <t/>
        </is>
      </c>
      <c r="AK333" t="inlineStr">
        <is>
          <t/>
        </is>
      </c>
      <c r="AL333" s="2" t="inlineStr">
        <is>
          <t>Rankinen orgaaninen prosessi|
ORC-prosessi|
orgaaninen Rankine-prosessi|
ORC</t>
        </is>
      </c>
      <c r="AM333" s="2" t="inlineStr">
        <is>
          <t>3|
2|
2|
2</t>
        </is>
      </c>
      <c r="AN333" s="2" t="inlineStr">
        <is>
          <t xml:space="preserve">|
|
|
</t>
        </is>
      </c>
      <c r="AO333" t="inlineStr">
        <is>
          <t>"ORC-prosessilla tarkoitetaan Rankine-prosessia, jossa kiertoaineena veden sijasta on sopiva orgaaninen neste."</t>
        </is>
      </c>
      <c r="AP333" s="2" t="inlineStr">
        <is>
          <t>cycles organiques de Rankine|
cycle de Rankine pour la biomasse|
cycle de Rankine à fluide organique|
cycle organique Rankine</t>
        </is>
      </c>
      <c r="AQ333" s="2" t="inlineStr">
        <is>
          <t>3|
3|
3|
1</t>
        </is>
      </c>
      <c r="AR333" s="2" t="inlineStr">
        <is>
          <t xml:space="preserve">|
|
|
</t>
        </is>
      </c>
      <c r="AS333" t="inlineStr">
        <is>
          <t/>
        </is>
      </c>
      <c r="AT333" t="inlineStr">
        <is>
          <t/>
        </is>
      </c>
      <c r="AU333" t="inlineStr">
        <is>
          <t/>
        </is>
      </c>
      <c r="AV333" t="inlineStr">
        <is>
          <t/>
        </is>
      </c>
      <c r="AW333" t="inlineStr">
        <is>
          <t/>
        </is>
      </c>
      <c r="AX333" s="2" t="inlineStr">
        <is>
          <t>organski Rankineov ciklus</t>
        </is>
      </c>
      <c r="AY333" s="2" t="inlineStr">
        <is>
          <t>2</t>
        </is>
      </c>
      <c r="AZ333" s="2" t="inlineStr">
        <is>
          <t/>
        </is>
      </c>
      <c r="BA333" t="inlineStr">
        <is>
          <t/>
        </is>
      </c>
      <c r="BB333" t="inlineStr">
        <is>
          <t/>
        </is>
      </c>
      <c r="BC333" t="inlineStr">
        <is>
          <t/>
        </is>
      </c>
      <c r="BD333" t="inlineStr">
        <is>
          <t/>
        </is>
      </c>
      <c r="BE333" t="inlineStr">
        <is>
          <t/>
        </is>
      </c>
      <c r="BF333" s="2" t="inlineStr">
        <is>
          <t>ciclo Rankine a fluido organico</t>
        </is>
      </c>
      <c r="BG333" s="2" t="inlineStr">
        <is>
          <t>3</t>
        </is>
      </c>
      <c r="BH333" s="2" t="inlineStr">
        <is>
          <t/>
        </is>
      </c>
      <c r="BI333" t="inlineStr">
        <is>
          <t/>
        </is>
      </c>
      <c r="BJ333" s="2" t="inlineStr">
        <is>
          <t>organinis Rankino ciklas</t>
        </is>
      </c>
      <c r="BK333" s="2" t="inlineStr">
        <is>
          <t>3</t>
        </is>
      </c>
      <c r="BL333" s="2" t="inlineStr">
        <is>
          <t/>
        </is>
      </c>
      <c r="BM333" t="inlineStr">
        <is>
          <t>šilumos šaltinio šilumos vertimo galia elektros ar mechaninei energijai gaminti ciklas, kurio metu naudojamos kondensuojamos fluorintos šiltnamio efektą sukeliančios dujos</t>
        </is>
      </c>
      <c r="BN333" t="inlineStr">
        <is>
          <t/>
        </is>
      </c>
      <c r="BO333" t="inlineStr">
        <is>
          <t/>
        </is>
      </c>
      <c r="BP333" t="inlineStr">
        <is>
          <t/>
        </is>
      </c>
      <c r="BQ333" t="inlineStr">
        <is>
          <t/>
        </is>
      </c>
      <c r="BR333" t="inlineStr">
        <is>
          <t/>
        </is>
      </c>
      <c r="BS333" t="inlineStr">
        <is>
          <t/>
        </is>
      </c>
      <c r="BT333" t="inlineStr">
        <is>
          <t/>
        </is>
      </c>
      <c r="BU333" t="inlineStr">
        <is>
          <t/>
        </is>
      </c>
      <c r="BV333" s="2" t="inlineStr">
        <is>
          <t>ORC|
organische rankinecyclus</t>
        </is>
      </c>
      <c r="BW333" s="2" t="inlineStr">
        <is>
          <t>3|
3</t>
        </is>
      </c>
      <c r="BX333" s="2" t="inlineStr">
        <is>
          <t xml:space="preserve">|
</t>
        </is>
      </c>
      <c r="BY333" t="inlineStr">
        <is>
          <t>"cyclus die condenseerbare stoffen bevat, waarbij warmte van een warmtebron wordt omgezet in kracht om elektrische of mechanische energie op te wekken"</t>
        </is>
      </c>
      <c r="BZ333" s="2" t="inlineStr">
        <is>
          <t>organiczny obieg Rankine'a</t>
        </is>
      </c>
      <c r="CA333" s="2" t="inlineStr">
        <is>
          <t>3</t>
        </is>
      </c>
      <c r="CB333" s="2" t="inlineStr">
        <is>
          <t/>
        </is>
      </c>
      <c r="CC333" t="inlineStr">
        <is>
          <t>obieg zawierający zdolne do kondensacji fluorowane gazy cieplarniane przekształcające ciepło ze źródła ciepła w moc w celu wytworzenia energii elektrycznej lub mechanicznej</t>
        </is>
      </c>
      <c r="CD333" s="2" t="inlineStr">
        <is>
          <t>ciclo orgânico de Rankine</t>
        </is>
      </c>
      <c r="CE333" s="2" t="inlineStr">
        <is>
          <t>3</t>
        </is>
      </c>
      <c r="CF333" s="2" t="inlineStr">
        <is>
          <t/>
        </is>
      </c>
      <c r="CG333" t="inlineStr">
        <is>
          <t>Ciclo que contém gases fluorados com efeito de estufa condensáveis, convertendo o calor produzido por uma fonte térmica em energia para a geração de energia elétrica ou mecânica.</t>
        </is>
      </c>
      <c r="CH333" s="2" t="inlineStr">
        <is>
          <t>ciclu Rankine organic</t>
        </is>
      </c>
      <c r="CI333" s="2" t="inlineStr">
        <is>
          <t>2</t>
        </is>
      </c>
      <c r="CJ333" s="2" t="inlineStr">
        <is>
          <t/>
        </is>
      </c>
      <c r="CK333" t="inlineStr">
        <is>
          <t/>
        </is>
      </c>
      <c r="CL333" s="2" t="inlineStr">
        <is>
          <t>organický Rankinov cyklus</t>
        </is>
      </c>
      <c r="CM333" s="2" t="inlineStr">
        <is>
          <t>2</t>
        </is>
      </c>
      <c r="CN333" s="2" t="inlineStr">
        <is>
          <t/>
        </is>
      </c>
      <c r="CO333" t="inlineStr">
        <is>
          <t/>
        </is>
      </c>
      <c r="CP333" s="2" t="inlineStr">
        <is>
          <t>organski Rankinov ciklus</t>
        </is>
      </c>
      <c r="CQ333" s="2" t="inlineStr">
        <is>
          <t>3</t>
        </is>
      </c>
      <c r="CR333" s="2" t="inlineStr">
        <is>
          <t/>
        </is>
      </c>
      <c r="CS333" t="inlineStr">
        <is>
          <t>termodinamični ciklus z delovnim sredstvom, ki kondenzira in pretvarja toploto iz vira toplote v mehansko delo za pretvorbo v električno ali mehansko energijo</t>
        </is>
      </c>
      <c r="CT333" s="2" t="inlineStr">
        <is>
          <t>organisk Rankinecykel</t>
        </is>
      </c>
      <c r="CU333" s="2" t="inlineStr">
        <is>
          <t>3</t>
        </is>
      </c>
      <c r="CV333" s="2" t="inlineStr">
        <is>
          <t/>
        </is>
      </c>
      <c r="CW333" t="inlineStr">
        <is>
          <t>cykel som innehåller kondenserbar fluorerad växthusgas som omvandlar värme från en värmekälla till kraft och för generering av elektricitet eller mekanisk energi</t>
        </is>
      </c>
    </row>
    <row r="334">
      <c r="A334" s="1" t="str">
        <f>HYPERLINK("https://iate.europa.eu/entry/result/918430/all", "918430")</f>
        <v>918430</v>
      </c>
      <c r="B334" t="inlineStr">
        <is>
          <t>AGRICULTURE, FORESTRY AND FISHERIES</t>
        </is>
      </c>
      <c r="C334" t="inlineStr">
        <is>
          <t>AGRICULTURE, FORESTRY AND FISHERIES|cultivation of agricultural land</t>
        </is>
      </c>
      <c r="D334" t="inlineStr">
        <is>
          <t>yes</t>
        </is>
      </c>
      <c r="E334" t="inlineStr">
        <is>
          <t/>
        </is>
      </c>
      <c r="F334" s="2" t="inlineStr">
        <is>
          <t>прецизно земеделие|
точно земеделие</t>
        </is>
      </c>
      <c r="G334" s="2" t="inlineStr">
        <is>
          <t>3|
3</t>
        </is>
      </c>
      <c r="H334" s="2" t="inlineStr">
        <is>
          <t xml:space="preserve">|
</t>
        </is>
      </c>
      <c r="I334" t="inlineStr">
        <is>
          <t>иновативен, технологично и информационно базиран, интелигентен подход за идентифициране, анализ и управление на променливите за получаване на рентабилно производство с оптимална продукция и опазване на ресурсите</t>
        </is>
      </c>
      <c r="J334" s="2" t="inlineStr">
        <is>
          <t>přesné zemědělství|
precizní zemědělství</t>
        </is>
      </c>
      <c r="K334" s="2" t="inlineStr">
        <is>
          <t>2|
2</t>
        </is>
      </c>
      <c r="L334" s="2" t="inlineStr">
        <is>
          <t xml:space="preserve">|
</t>
        </is>
      </c>
      <c r="M334" t="inlineStr">
        <is>
          <t>využívání nových technologií v zemědělství s cílem přizpůsobit pěstební operace aktuálním podmínkám stanoviště, přičemž zásadou je provádět pěstební zásahy na správném místě, se správnou intenzitou a ve správný čas a tyto proměnné take správně identifikovat a stanovit</t>
        </is>
      </c>
      <c r="N334" s="2" t="inlineStr">
        <is>
          <t>præcisionslandbrug|
præcisionsjordbrug|
positionsbestemt dyrkning|
præcisionsdyrkning</t>
        </is>
      </c>
      <c r="O334" s="2" t="inlineStr">
        <is>
          <t>4|
3|
4|
4</t>
        </is>
      </c>
      <c r="P334" s="2" t="inlineStr">
        <is>
          <t xml:space="preserve">|
|
|
</t>
        </is>
      </c>
      <c r="Q334" t="inlineStr">
        <is>
          <t>landbrug, der inddrager moderne teknologi, der gør det muligt at indsamle data om marken og dens forhold, så landmanden – og hans udstyr – ved, præcis hvor meget gødning marken har behov for</t>
        </is>
      </c>
      <c r="R334" s="2" t="inlineStr">
        <is>
          <t>Präzisionslandwirtschaft</t>
        </is>
      </c>
      <c r="S334" s="2" t="inlineStr">
        <is>
          <t>3</t>
        </is>
      </c>
      <c r="T334" s="2" t="inlineStr">
        <is>
          <t/>
        </is>
      </c>
      <c r="U334" t="inlineStr">
        <is>
          <t>informationsgeleitetes Management landwirtschaftlicher Produktionssysteme mit dem übergeordneten Ziel, das richtige Verfahren am richtigen Ort zur richtigen Zeit einzusetzen und dabei die Unterschiede von Böden und Kulturen im Feld zu berücksichtigen</t>
        </is>
      </c>
      <c r="V334" s="2" t="inlineStr">
        <is>
          <t>γεωργία ακριβείας</t>
        </is>
      </c>
      <c r="W334" s="2" t="inlineStr">
        <is>
          <t>3</t>
        </is>
      </c>
      <c r="X334" s="2" t="inlineStr">
        <is>
          <t/>
        </is>
      </c>
      <c r="Y334" t="inlineStr">
        <is>
          <t>νέα μέθοδος γεωργικής πρακτικής, η οποία χρησιμοποιεί πληροφορία με σαφήνεια προσδιορισμένη ως προς το χώρο και το χρόνο, προκειμένου να μεγιστοποιήσει την αποδοτικότητα των εισροών και να ελαχιστοποιήσει τις περιβαλλοντικές τους επιπτώσεις</t>
        </is>
      </c>
      <c r="Z334" s="2" t="inlineStr">
        <is>
          <t>SSCM|
precision farming|
PA|
PF|
site-specific crop management|
precision agriculture</t>
        </is>
      </c>
      <c r="AA334" s="2" t="inlineStr">
        <is>
          <t>3|
3|
3|
3|
3|
3</t>
        </is>
      </c>
      <c r="AB334" s="2" t="inlineStr">
        <is>
          <t xml:space="preserve">|
preferred|
|
|
|
</t>
        </is>
      </c>
      <c r="AC334" t="inlineStr">
        <is>
          <t>&lt;div&gt;agricultural management system carefully
tailoring crop management to fit localised conditions such as those found
within land parcels&lt;br&gt;&lt;/div&gt;</t>
        </is>
      </c>
      <c r="AD334" s="2" t="inlineStr">
        <is>
          <t>agricultura de precisión</t>
        </is>
      </c>
      <c r="AE334" s="2" t="inlineStr">
        <is>
          <t>3</t>
        </is>
      </c>
      <c r="AF334" s="2" t="inlineStr">
        <is>
          <t/>
        </is>
      </c>
      <c r="AG334" t="inlineStr">
        <is>
          <t>Aplicación selectiva de tratamientos en un campo, mediante el uso de las nuevas tecnologías, para mejorar la eficiencia de los insumos y las condiciones agroecológicas de la producción vegetal.</t>
        </is>
      </c>
      <c r="AH334" s="2" t="inlineStr">
        <is>
          <t>täppispõllundus|
täppispõllumajandus</t>
        </is>
      </c>
      <c r="AI334" s="2" t="inlineStr">
        <is>
          <t>3|
3</t>
        </is>
      </c>
      <c r="AJ334" s="2" t="inlineStr">
        <is>
          <t>|
preferred</t>
        </is>
      </c>
      <c r="AK334" t="inlineStr">
        <is>
          <t>põllumajanduses jätkusuutlikkust tagav
majandamise viis, mis kasutab infotehnoloogiat, satelliit-positsioneerimist, kaugseiret ja
andmete kogumist ning mille eesmärk on muuta sisendite tasuvuse optimeerimise abil tööstusharu efektiivsemaks ja vähendada põllumajanduse keskkonnamõju</t>
        </is>
      </c>
      <c r="AL334" s="2" t="inlineStr">
        <is>
          <t>täsmäviljely</t>
        </is>
      </c>
      <c r="AM334" s="2" t="inlineStr">
        <is>
          <t>3</t>
        </is>
      </c>
      <c r="AN334" s="2" t="inlineStr">
        <is>
          <t/>
        </is>
      </c>
      <c r="AO334" t="inlineStr">
        <is>
          <t>"Hyödynnetään yksityiskohtaista tietoa maatilasta sekä sen ympäristöstä tuotantopanosten käytön optimoimiseksi. Esimerkiksi GPS:n ja GIS-menetelmän avulla mitoitetaan ja ajoitetaan lannoitteiden ja kemikaalien määrä sopivaksi."</t>
        </is>
      </c>
      <c r="AP334" s="2" t="inlineStr">
        <is>
          <t>agriculture de précision|
élevage de précision</t>
        </is>
      </c>
      <c r="AQ334" s="2" t="inlineStr">
        <is>
          <t>4|
3</t>
        </is>
      </c>
      <c r="AR334" s="2" t="inlineStr">
        <is>
          <t>|
admitted</t>
        </is>
      </c>
      <c r="AS334" t="inlineStr">
        <is>
          <t>mode d'exploitation dont l'objectif est d'assurer une meilleure gestion des intrants et d'adapter les pratiques agricoles, pour obtenir un rendement optimal tout en prenant en compte la variabilité intra-parcellaire, c’est-à-dire que le milieu (relief, sol, couvert végétal, etc.) est caractérisé dans toute sa variabilité spatiale et non ramené de façon classique à un ensemble homogène</t>
        </is>
      </c>
      <c r="AT334" s="2" t="inlineStr">
        <is>
          <t>talmhaíocht bheacht|
feirmeoireacht bheacht</t>
        </is>
      </c>
      <c r="AU334" s="2" t="inlineStr">
        <is>
          <t>3|
3</t>
        </is>
      </c>
      <c r="AV334" s="2" t="inlineStr">
        <is>
          <t xml:space="preserve">|
</t>
        </is>
      </c>
      <c r="AW334" t="inlineStr">
        <is>
          <t/>
        </is>
      </c>
      <c r="AX334" s="2" t="inlineStr">
        <is>
          <t>precizna poljoprivreda</t>
        </is>
      </c>
      <c r="AY334" s="2" t="inlineStr">
        <is>
          <t>2</t>
        </is>
      </c>
      <c r="AZ334" s="2" t="inlineStr">
        <is>
          <t/>
        </is>
      </c>
      <c r="BA334" t="inlineStr">
        <is>
          <t>koncept poljoprivredne proizvodnje koji se temelji na primjeni informatičkih tehnologija i satelitske navigacije za promatranje i selektivnu obradu ili tretiranje malih površina unutar nekog polja</t>
        </is>
      </c>
      <c r="BB334" s="2" t="inlineStr">
        <is>
          <t>precíziós gazdálkodás|
precíziós mezőgazdaság</t>
        </is>
      </c>
      <c r="BC334" s="2" t="inlineStr">
        <is>
          <t>3|
3</t>
        </is>
      </c>
      <c r="BD334" s="2" t="inlineStr">
        <is>
          <t xml:space="preserve">|
</t>
        </is>
      </c>
      <c r="BE334" t="inlineStr">
        <is>
          <t/>
        </is>
      </c>
      <c r="BF334" s="2" t="inlineStr">
        <is>
          <t>agricoltura di precisione</t>
        </is>
      </c>
      <c r="BG334" s="2" t="inlineStr">
        <is>
          <t>3</t>
        </is>
      </c>
      <c r="BH334" s="2" t="inlineStr">
        <is>
          <t/>
        </is>
      </c>
      <c r="BI334" t="inlineStr">
        <is>
          <t>forma di agricoltura nella quale si fa ricorso a macchine operatrici in grado di dosare i fattori produttivi in relazione alle reali necessità dell’appezzamento e alle diverse zone omogenee interne ad esso</t>
        </is>
      </c>
      <c r="BJ334" s="2" t="inlineStr">
        <is>
          <t>tikslusis ūkininkavimas|
TŪ</t>
        </is>
      </c>
      <c r="BK334" s="2" t="inlineStr">
        <is>
          <t>3|
3</t>
        </is>
      </c>
      <c r="BL334" s="2" t="inlineStr">
        <is>
          <t xml:space="preserve">|
</t>
        </is>
      </c>
      <c r="BM334" t="inlineStr">
        <is>
          <t/>
        </is>
      </c>
      <c r="BN334" s="2" t="inlineStr">
        <is>
          <t>precīzā lauksaimniecība</t>
        </is>
      </c>
      <c r="BO334" s="2" t="inlineStr">
        <is>
          <t>3</t>
        </is>
      </c>
      <c r="BP334" s="2" t="inlineStr">
        <is>
          <t/>
        </is>
      </c>
      <c r="BQ334" t="inlineStr">
        <is>
          <t/>
        </is>
      </c>
      <c r="BR334" s="2" t="inlineStr">
        <is>
          <t>biedja ta' preċiżjoni</t>
        </is>
      </c>
      <c r="BS334" s="2" t="inlineStr">
        <is>
          <t>3</t>
        </is>
      </c>
      <c r="BT334" s="2" t="inlineStr">
        <is>
          <t/>
        </is>
      </c>
      <c r="BU334" t="inlineStr">
        <is>
          <t/>
        </is>
      </c>
      <c r="BV334" s="2" t="inlineStr">
        <is>
          <t>precisielandbouw</t>
        </is>
      </c>
      <c r="BW334" s="2" t="inlineStr">
        <is>
          <t>3</t>
        </is>
      </c>
      <c r="BX334" s="2" t="inlineStr">
        <is>
          <t/>
        </is>
      </c>
      <c r="BY334" t="inlineStr">
        <is>
          <t>Een landbouwmethode die gebruikt maakt van automatisering en andere technologieën om het rendement in de landbouwsector te verhogen en de landbouw aan te passen aan nieuwe en veranderende omstandigheden.</t>
        </is>
      </c>
      <c r="BZ334" s="2" t="inlineStr">
        <is>
          <t>rolnictwo precyzyjne</t>
        </is>
      </c>
      <c r="CA334" s="2" t="inlineStr">
        <is>
          <t>3</t>
        </is>
      </c>
      <c r="CB334" s="2" t="inlineStr">
        <is>
          <t/>
        </is>
      </c>
      <c r="CC334" t="inlineStr">
        <is>
          <t>sposób prowadzenia gospodarstwa, wykorzystujący komputer i technologię GPS; najczęściej wykorzystuje bardzo dokładne (zmienne) nawożenie</t>
        </is>
      </c>
      <c r="CD334" s="2" t="inlineStr">
        <is>
          <t>agricultura de precisão</t>
        </is>
      </c>
      <c r="CE334" s="2" t="inlineStr">
        <is>
          <t>3</t>
        </is>
      </c>
      <c r="CF334" s="2" t="inlineStr">
        <is>
          <t/>
        </is>
      </c>
      <c r="CG334" t="inlineStr">
        <is>
          <t>conjunto de técnicas com aplicação nas explorações agrícolas que permitem aumentar a segurança das decisões agronómicas na exploração agrícola, aumentando a produtividade das parcelas e reduzindo os custos de produção e os impactes ambientais, nomeadamente através de ferramentas como sistemas de informação geográfica (SIG), sistemas de posicionamento global (GPS), deteção remota, tecnologia de taxa variável (VRT), sensores vários, modelação e optimização computacional, telecomunicações, etc.</t>
        </is>
      </c>
      <c r="CH334" s="2" t="inlineStr">
        <is>
          <t>agricultură de precizie</t>
        </is>
      </c>
      <c r="CI334" s="2" t="inlineStr">
        <is>
          <t>3</t>
        </is>
      </c>
      <c r="CJ334" s="2" t="inlineStr">
        <is>
          <t/>
        </is>
      </c>
      <c r="CK334" t="inlineStr">
        <is>
          <t>tip de agricultură modernă,
inteligentă, care presupune utilizarea unor tehnologii și a unor utilaje
performante pentru eficientizarea procesului agricol și asigurarea
calității producției</t>
        </is>
      </c>
      <c r="CL334" s="2" t="inlineStr">
        <is>
          <t>precízne poľnohospodárstvo|
presné poľnohospodárstvo</t>
        </is>
      </c>
      <c r="CM334" s="2" t="inlineStr">
        <is>
          <t>3|
3</t>
        </is>
      </c>
      <c r="CN334" s="2" t="inlineStr">
        <is>
          <t xml:space="preserve">|
</t>
        </is>
      </c>
      <c r="CO334" t="inlineStr">
        <is>
          <t>schopnosť presne monitorovať a usmerňovať poľnohospodársky podnik, a to jednak čiastkové prvky v jeho štruktúre, ako aj daný výrobný systém ako celok</t>
        </is>
      </c>
      <c r="CP334" s="2" t="inlineStr">
        <is>
          <t>precizno kmetijstvo|
precizno kmetovanje</t>
        </is>
      </c>
      <c r="CQ334" s="2" t="inlineStr">
        <is>
          <t>3|
3</t>
        </is>
      </c>
      <c r="CR334" s="2" t="inlineStr">
        <is>
          <t xml:space="preserve">|
</t>
        </is>
      </c>
      <c r="CS334" t="inlineStr">
        <is>
          <t>pri &lt;b&gt;preciznem kmetijstvu&lt;/b&gt; gre za celostno obravnavanje kmetije s sodobno informacijsko tehnologijo z namenom optimiranja procesov in racionalne rabe virov ob sočasnem varovanju narave</t>
        </is>
      </c>
      <c r="CT334" s="2" t="inlineStr">
        <is>
          <t>precisionsjordbruk</t>
        </is>
      </c>
      <c r="CU334" s="2" t="inlineStr">
        <is>
          <t>3</t>
        </is>
      </c>
      <c r="CV334" s="2" t="inlineStr">
        <is>
          <t/>
        </is>
      </c>
      <c r="CW334" t="inlineStr">
        <is>
          <t>"Ordet precisionsjordbruk betecknar de produktionsmetoder som utnyttjar nya tekniker som till exempel satellitbilder, datavetenskap och robotik, för att på bästa sätt anpassa odlingsmetoderna efter markens egenskaper. (...)"</t>
        </is>
      </c>
    </row>
    <row r="335">
      <c r="A335" s="1" t="str">
        <f>HYPERLINK("https://iate.europa.eu/entry/result/2242512/all", "2242512")</f>
        <v>2242512</v>
      </c>
      <c r="B335" t="inlineStr">
        <is>
          <t>SOCIAL QUESTIONS;SCIENCE;ENERGY</t>
        </is>
      </c>
      <c r="C335" t="inlineStr">
        <is>
          <t>SOCIAL QUESTIONS|health|health policy;SCIENCE|natural and applied sciences|physical sciences;ENERGY|electrical and nuclear industries|nuclear energy</t>
        </is>
      </c>
      <c r="D335" t="inlineStr">
        <is>
          <t>yes</t>
        </is>
      </c>
      <c r="E335" t="inlineStr">
        <is>
          <t/>
        </is>
      </c>
      <c r="F335" t="inlineStr">
        <is>
          <t/>
        </is>
      </c>
      <c r="G335" t="inlineStr">
        <is>
          <t/>
        </is>
      </c>
      <c r="H335" t="inlineStr">
        <is>
          <t/>
        </is>
      </c>
      <c r="I335" t="inlineStr">
        <is>
          <t/>
        </is>
      </c>
      <c r="J335" s="2" t="inlineStr">
        <is>
          <t>radiační mimořádná situace</t>
        </is>
      </c>
      <c r="K335" s="2" t="inlineStr">
        <is>
          <t>3</t>
        </is>
      </c>
      <c r="L335" s="2" t="inlineStr">
        <is>
          <t/>
        </is>
      </c>
      <c r="M335" t="inlineStr">
        <is>
          <t>situace, která následuje po radiační havárii nebo po takové radiační nehodě nebo po takovém zjitění zvýené úrovně radioaktivity nebo ozáření, které vyžadují naléhavá opatření na ochranu fyzických osob</t>
        </is>
      </c>
      <c r="N335" s="2" t="inlineStr">
        <is>
          <t>radiologisk krisesituation</t>
        </is>
      </c>
      <c r="O335" s="2" t="inlineStr">
        <is>
          <t>4</t>
        </is>
      </c>
      <c r="P335" s="2" t="inlineStr">
        <is>
          <t/>
        </is>
      </c>
      <c r="Q335" t="inlineStr">
        <is>
          <t/>
        </is>
      </c>
      <c r="R335" s="2" t="inlineStr">
        <is>
          <t>radiologischer Notfall|
radiologische Notstandssituation</t>
        </is>
      </c>
      <c r="S335" s="2" t="inlineStr">
        <is>
          <t>3|
3</t>
        </is>
      </c>
      <c r="T335" s="2" t="inlineStr">
        <is>
          <t xml:space="preserve">|
</t>
        </is>
      </c>
      <c r="U335" t="inlineStr">
        <is>
          <t>Zwischenfall mit radioaktivem Material, bei dem es zum Austritt von Radioaktivität kommt und der Dringlichkeitsmaßnahmen zum Schutz von Arbeitskräften, Einzelpersonen der Bevölkerung, Teilen der Bevölkerung oder der gesamten Bevölkerung erfordert</t>
        </is>
      </c>
      <c r="V335" s="2" t="inlineStr">
        <is>
          <t>έκτακτη ανάγκη</t>
        </is>
      </c>
      <c r="W335" s="2" t="inlineStr">
        <is>
          <t>3</t>
        </is>
      </c>
      <c r="X335" s="2" t="inlineStr">
        <is>
          <t/>
        </is>
      </c>
      <c r="Y335" t="inlineStr">
        <is>
          <t>«έκτακτη ανάγκη», μια μη συνηθισμένη κατάσταση ή περιστατικό που απαιτεί τη λήψη άμεσης δράσης κυρίως για τον περιορισμό κινδύνου ή δυσμενών συνεπειών για την υγεία και την ασφάλεια του ανθρώπου, την ποιότητα ζωής, την περιουσία ή το περιβάλλον. Η έννοια αυτή περιλαμβάνει επίσης πυρηνικά ή ακτινολογικά περιστατικά έκτακτης ανάγκης.</t>
        </is>
      </c>
      <c r="Z335" s="2" t="inlineStr">
        <is>
          <t>radiological emergency</t>
        </is>
      </c>
      <c r="AA335" s="2" t="inlineStr">
        <is>
          <t>3</t>
        </is>
      </c>
      <c r="AB335" s="2" t="inlineStr">
        <is>
          <t/>
        </is>
      </c>
      <c r="AC335" t="inlineStr">
        <is>
          <t>A situation, involving radioactive material, that requires urgent action in order to protect workers, members of the public or the population, either partially or as a whole.</t>
        </is>
      </c>
      <c r="AD335" s="2" t="inlineStr">
        <is>
          <t>emergencia radiológica</t>
        </is>
      </c>
      <c r="AE335" s="2" t="inlineStr">
        <is>
          <t>4</t>
        </is>
      </c>
      <c r="AF335" s="2" t="inlineStr">
        <is>
          <t/>
        </is>
      </c>
      <c r="AG335" t="inlineStr">
        <is>
          <t>1) La que tiene su origen en la liberación incontrolada de productos radiactivos y requiere tomar medidas de protección. Úsase en ocasiones como sinónimo de emergencia nuclear.&lt;br&gt;2) La que se produce como consecuencia de:&lt;br&gt;a) un accidente ocurrido en el territorio [de un Estado], en las instalaciones &lt;a href="/entry/result/847727/all" id="ENTRY_TO_ENTRY_CONVERTER" target="_blank"&gt;IATE:847727&lt;/a&gt; o en el marco de las actividades siguientes:&lt;br&gt;- cualquier reactor nuclear &lt;a href="/entry/result/846778/all" id="ENTRY_TO_ENTRY_CONVERTER" target="_blank"&gt;IATE:846778&lt;/a&gt; , dondequiera que esté instalado,&lt;br&gt;- cualquier otra instalación del ciclo del combustible nuclear &lt;a href="/entry/result/1475119/all" id="ENTRY_TO_ENTRY_CONVERTER" target="_blank"&gt;IATE:1475119&lt;/a&gt; ,&lt;br&gt;- cualquier instalación de tratamiento de residuos radioactivos &lt;a href="/entry/result/823215/all" id="ENTRY_TO_ENTRY_CONVERTER" target="_blank"&gt;IATE:823215&lt;/a&gt; ,&lt;br&gt;- el transporte y almacenamiento de combustibles nucleares &lt;a href="/entry/result/762151/all" id="ENTRY_TO_ENTRY_CONVERTER" target="_blank"&gt;IATE:762151&lt;/a&gt; o residuos radioactivos,&lt;br&gt;- la producción, la utilización, el almacenamiento, la evacuación y el transporte de isótopos radioactivos &lt;a href="/entry/result/890685/all" id="ENTRY_TO_ENTRY_CONVERTER" target="_blank"&gt;IATE:890685&lt;/a&gt; con fines agrícolas, industriales, médicos u otros fines científicos y de investigación relacionados,&lt;br&gt;- la utilización de isótopos radioactivos para la producción de energía en ingenios espaciales, u&lt;br&gt;b) otros accidentes que ocasionen o puedan ocasionar una liberación importante de material radioactivo &lt;a href="/entry/result/1411223/all" id="ENTRY_TO_ENTRY_CONVERTER" target="_blank"&gt;IATE:1411223&lt;/a&gt; , o&lt;br&gt;c) la detección, en su territorio o fuera del mismo, de niveles anormales de radioactividad &lt;a href="/entry/result/1085429/all" id="ENTRY_TO_ENTRY_CONVERTER" target="_blank"&gt;IATE:1085429&lt;/a&gt; que puedan ser nocivos para la salud pública.</t>
        </is>
      </c>
      <c r="AH335" s="2" t="inlineStr">
        <is>
          <t>kiirguslik avariiolukord|
kiirgushädaolukord</t>
        </is>
      </c>
      <c r="AI335" s="2" t="inlineStr">
        <is>
          <t>3|
3</t>
        </is>
      </c>
      <c r="AJ335" s="2" t="inlineStr">
        <is>
          <t xml:space="preserve">preferred|
</t>
        </is>
      </c>
      <c r="AK335" t="inlineStr">
        <is>
          <t>radioaktiivset materjali hõlmav olukord, mis nõuab kiiret tegutsemist töötajate, elanike või elanikkonna kaitsmiseks osaliselt või tervikuna</t>
        </is>
      </c>
      <c r="AL335" s="2" t="inlineStr">
        <is>
          <t>säteilyvaara</t>
        </is>
      </c>
      <c r="AM335" s="2" t="inlineStr">
        <is>
          <t>3</t>
        </is>
      </c>
      <c r="AN335" s="2" t="inlineStr">
        <is>
          <t/>
        </is>
      </c>
      <c r="AO335" t="inlineStr">
        <is>
          <t/>
        </is>
      </c>
      <c r="AP335" s="2" t="inlineStr">
        <is>
          <t>urgence radiologique</t>
        </is>
      </c>
      <c r="AQ335" s="2" t="inlineStr">
        <is>
          <t>3</t>
        </is>
      </c>
      <c r="AR335" s="2" t="inlineStr">
        <is>
          <t/>
        </is>
      </c>
      <c r="AS335" t="inlineStr">
        <is>
          <t/>
        </is>
      </c>
      <c r="AT335" s="2" t="inlineStr">
        <is>
          <t>éigeandáil raideolaíoch</t>
        </is>
      </c>
      <c r="AU335" s="2" t="inlineStr">
        <is>
          <t>3</t>
        </is>
      </c>
      <c r="AV335" s="2" t="inlineStr">
        <is>
          <t/>
        </is>
      </c>
      <c r="AW335" t="inlineStr">
        <is>
          <t/>
        </is>
      </c>
      <c r="AX335" s="2" t="inlineStr">
        <is>
          <t>radiološka opasnost</t>
        </is>
      </c>
      <c r="AY335" s="2" t="inlineStr">
        <is>
          <t>3</t>
        </is>
      </c>
      <c r="AZ335" s="2" t="inlineStr">
        <is>
          <t/>
        </is>
      </c>
      <c r="BA335" t="inlineStr">
        <is>
          <t>situacija u kojoj je uključen radioaktivni materijal a koja traži hitne mjere kako bi se zaštitili radnici, javnost ili stanovništvo, djelomično ili u potpunosti</t>
        </is>
      </c>
      <c r="BB335" s="2" t="inlineStr">
        <is>
          <t>radiológiai veszélyhelyzet|
sugárzási veszélyhelyzet</t>
        </is>
      </c>
      <c r="BC335" s="2" t="inlineStr">
        <is>
          <t>4|
4</t>
        </is>
      </c>
      <c r="BD335" s="2" t="inlineStr">
        <is>
          <t xml:space="preserve">|
</t>
        </is>
      </c>
      <c r="BE335" t="inlineStr">
        <is>
          <t>Olyan körülmények fennállása, amelyek a munkavállalókat, a lakosság tagjait vagy a teljes népességet akár részben, akár egészében érintő védelem érdekében, sürgős rendelkezést követelnek meg.</t>
        </is>
      </c>
      <c r="BF335" s="2" t="inlineStr">
        <is>
          <t>emergenza radiologica</t>
        </is>
      </c>
      <c r="BG335" s="2" t="inlineStr">
        <is>
          <t>3</t>
        </is>
      </c>
      <c r="BH335" s="2" t="inlineStr">
        <is>
          <t/>
        </is>
      </c>
      <c r="BI335" t="inlineStr">
        <is>
          <t>condizione che si verifica a seguito di un incidente in ambito diverso da un impianto nucleare (utilizzi industriali, sanitari, ecc. delle radiazioni ionizzanti) con il rilascio nell'ambiente di materiale radioattivo e conseguente esposizione di un numero limitato di individui</t>
        </is>
      </c>
      <c r="BJ335" s="2" t="inlineStr">
        <is>
          <t>nepaprastoji radiologinė padėtis|
radiologinis pavojus|
radiacinė avarija</t>
        </is>
      </c>
      <c r="BK335" s="2" t="inlineStr">
        <is>
          <t>3|
3|
3</t>
        </is>
      </c>
      <c r="BL335" s="2" t="inlineStr">
        <is>
          <t>preferred|
admitted|
admitted</t>
        </is>
      </c>
      <c r="BM335" t="inlineStr">
        <is>
          <t>„Nepaprastoji radiologinė padėtis“ – tai bet kokia padėtis: 1) susidariusi: a) valstybės narės teritorijoje įvykus avarijai, susijusiai su 2 punkte nurodytais įrenginiais ar veiklos rūšimis, dėl kurios į aplinką patenka ar gali patekti dideli radioaktyviosios medžiagos kiekiai; arba b) pastebėjus ir nustačius savo teritorijoje ar už jos ribų nenormalius radioaktyvumo lygius, kurie gali pakenkti žmonių sveikatai toje valstybėje narėje; arba c) įvykus kitokioms negu šio straipsnio a papunktyje apibrėžtoms avarijoms, susijusioms su 2 punkte nurodytais įrenginiais ar veiklos rūšimis, dėl kurių į aplinką patenka ar gali patekti dideli radioaktyviųjų medžiagų kiekiai; arba d) įvykus kitoms avarijoms, dėl kurių į aplinką patenka ar gali patekti dideli radioaktyviųjų medžiagų kiekiai; 2) sietina su 1 punkto a ir c papunkčiuose nurodytais įrenginiais ar veiklos rūšimis, būtent su: a) bet kokiu branduoliniu reaktoriumi, kad ir kur jis būtų; b) bet kokiu kitu branduolinio kuro ciklo įrenginiu; c) bet kokiu radioaktyviųjų atliekų tvarkymo įrenginiu; d) branduolinio kuro arba radioaktyviųjų atliekų vežimu ir laikymu; e) žemės ūkyje, pramonėje, medicinoje ir su šiomis sritimis susijusiems moksliniams bei mokslinių tyrimų tikslams naudojamų radioaktyviųjų izotopų gamyba, naudojimu, laikymu, laidojimu ir vežimu; ir f) radioaktyviųjų izotopų naudojimu elektros gamybai kosminiuose objektuose.</t>
        </is>
      </c>
      <c r="BN335" s="2" t="inlineStr">
        <is>
          <t>radiācijas avārijsituācija</t>
        </is>
      </c>
      <c r="BO335" s="2" t="inlineStr">
        <is>
          <t>3</t>
        </is>
      </c>
      <c r="BP335" s="2" t="inlineStr">
        <is>
          <t/>
        </is>
      </c>
      <c r="BQ335" t="inlineStr">
        <is>
          <t>neikdienišķa situācija vai notikums saistībā ar starojuma avotu, kas prasa tūlītēju rīcību, lai mazinātu nopietnas nelabvēlīgas sekas attiecībā uz cilvēku veselību un drošību, dzīves kvalitāti, īpašumu vai vidi vai briesmas, kas radītu šādas nopietnas sekas</t>
        </is>
      </c>
      <c r="BR335" s="2" t="inlineStr">
        <is>
          <t>emerġenza radjoloġika</t>
        </is>
      </c>
      <c r="BS335" s="2" t="inlineStr">
        <is>
          <t>3</t>
        </is>
      </c>
      <c r="BT335" s="2" t="inlineStr">
        <is>
          <t/>
        </is>
      </c>
      <c r="BU335" t="inlineStr">
        <is>
          <t>sitwazzjoni li tinvolvi materjal radjuattiv li teħtieġ azzjoni urġenti biex tipproteġi ħaddiema, membri tal-pubbliku jew il-popolazzjoni kollha jew parti minnha</t>
        </is>
      </c>
      <c r="BV335" s="2" t="inlineStr">
        <is>
          <t>stralingsgevaar</t>
        </is>
      </c>
      <c r="BW335" s="2" t="inlineStr">
        <is>
          <t>3</t>
        </is>
      </c>
      <c r="BX335" s="2" t="inlineStr">
        <is>
          <t/>
        </is>
      </c>
      <c r="BY335" t="inlineStr">
        <is>
          <t/>
        </is>
      </c>
      <c r="BZ335" s="2" t="inlineStr">
        <is>
          <t>zdarzenie radiacyjne</t>
        </is>
      </c>
      <c r="CA335" s="2" t="inlineStr">
        <is>
          <t>3</t>
        </is>
      </c>
      <c r="CB335" s="2" t="inlineStr">
        <is>
          <t/>
        </is>
      </c>
      <c r="CC335" t="inlineStr">
        <is>
          <t>sytuacja związaną z zagrożeniem, wymagająca podjęcia pilnych działań w celu ochrony pra-cowników lub ludności</t>
        </is>
      </c>
      <c r="CD335" s="2" t="inlineStr">
        <is>
          <t>emergência radiológica</t>
        </is>
      </c>
      <c r="CE335" s="2" t="inlineStr">
        <is>
          <t>3</t>
        </is>
      </c>
      <c r="CF335" s="2" t="inlineStr">
        <is>
          <t/>
        </is>
      </c>
      <c r="CG335" t="inlineStr">
        <is>
          <t/>
        </is>
      </c>
      <c r="CH335" s="2" t="inlineStr">
        <is>
          <t>urgență radiologică</t>
        </is>
      </c>
      <c r="CI335" s="2" t="inlineStr">
        <is>
          <t>3</t>
        </is>
      </c>
      <c r="CJ335" s="2" t="inlineStr">
        <is>
          <t/>
        </is>
      </c>
      <c r="CK335" t="inlineStr">
        <is>
          <t/>
        </is>
      </c>
      <c r="CL335" s="2" t="inlineStr">
        <is>
          <t>radiačné ohrozenie</t>
        </is>
      </c>
      <c r="CM335" s="2" t="inlineStr">
        <is>
          <t>3</t>
        </is>
      </c>
      <c r="CN335" s="2" t="inlineStr">
        <is>
          <t/>
        </is>
      </c>
      <c r="CO335" t="inlineStr">
        <is>
          <t>situácia, v ktorej je prítomný rádioaktívny materiál a ktorá si vyžaduje neodkladný zásah s cieľom ochrániť pracovníkov, jednotlivcov z obyvateľstva alebo obyvateľstvo ako celok</t>
        </is>
      </c>
      <c r="CP335" s="2" t="inlineStr">
        <is>
          <t>radiološki izredni dogodek</t>
        </is>
      </c>
      <c r="CQ335" s="2" t="inlineStr">
        <is>
          <t>3</t>
        </is>
      </c>
      <c r="CR335" s="2" t="inlineStr">
        <is>
          <t/>
        </is>
      </c>
      <c r="CS335" t="inlineStr">
        <is>
          <t>dogodek, pri katerem se zmanjša sevalna ali jedrska varnost. Zaradi stanja, ki je posledica izrednega dogodka, je treba začeti z izvajanjem ukrepov za zaščito delavcev, posameznikov iz prebivalstva ali prebivalstva, bodisi delno ali v celoti, ali za varstvo pacientov, če gre za izredni dogodek pri radiološkem posegu.</t>
        </is>
      </c>
      <c r="CT335" s="2" t="inlineStr">
        <is>
          <t>radiologisk nödsituation</t>
        </is>
      </c>
      <c r="CU335" s="2" t="inlineStr">
        <is>
          <t>3</t>
        </is>
      </c>
      <c r="CV335" s="2" t="inlineStr">
        <is>
          <t/>
        </is>
      </c>
      <c r="CW335" t="inlineStr">
        <is>
          <t/>
        </is>
      </c>
    </row>
    <row r="336">
      <c r="A336" s="1" t="str">
        <f>HYPERLINK("https://iate.europa.eu/entry/result/778845/all", "778845")</f>
        <v>778845</v>
      </c>
      <c r="B336" t="inlineStr">
        <is>
          <t>INTERNATIONAL ORGANISATIONS;ENERGY</t>
        </is>
      </c>
      <c r="C336" t="inlineStr">
        <is>
          <t>INTERNATIONAL ORGANISATIONS|United Nations|UN programmes and funds;ENERGY|electrical and nuclear industries|nuclear energy;INTERNATIONAL ORGANISATIONS|world organisations|world organisation|International Atomic Energy Agency</t>
        </is>
      </c>
      <c r="D336" t="inlineStr">
        <is>
          <t>yes</t>
        </is>
      </c>
      <c r="E336" t="inlineStr">
        <is>
          <t/>
        </is>
      </c>
      <c r="F336" s="2" t="inlineStr">
        <is>
          <t>МААЕ|
Международна агенция за атомна енергия</t>
        </is>
      </c>
      <c r="G336" s="2" t="inlineStr">
        <is>
          <t>3|
3</t>
        </is>
      </c>
      <c r="H336" s="2" t="inlineStr">
        <is>
          <t xml:space="preserve">|
</t>
        </is>
      </c>
      <c r="I336" t="inlineStr">
        <is>
          <t>специализирана организация към ООН, създадена през 1957 г., за развитие на мирното използване на ядрената енергия</t>
        </is>
      </c>
      <c r="J336" s="2" t="inlineStr">
        <is>
          <t>MAAE|
Mezinárodní agentura pro atomovou energii</t>
        </is>
      </c>
      <c r="K336" s="2" t="inlineStr">
        <is>
          <t>3|
3</t>
        </is>
      </c>
      <c r="L336" s="2" t="inlineStr">
        <is>
          <t xml:space="preserve">|
</t>
        </is>
      </c>
      <c r="M336" t="inlineStr">
        <is>
          <t>nezávislá mezivládní organizace v systému OSN pro vědu a technologii v oblasti mírového využívání jaderné energie v souladu se Smlouvou o nešíření jaderných zbraní; má sídlo ve Vídni</t>
        </is>
      </c>
      <c r="N336" s="2" t="inlineStr">
        <is>
          <t>IAEA|
Den Internationale Atomenergiorganisation</t>
        </is>
      </c>
      <c r="O336" s="2" t="inlineStr">
        <is>
          <t>4|
4</t>
        </is>
      </c>
      <c r="P336" s="2" t="inlineStr">
        <is>
          <t xml:space="preserve">|
</t>
        </is>
      </c>
      <c r="Q336" t="inlineStr">
        <is>
          <t>FN-organisation, der på verdensplan fungerer som det mellemstatslige forum for videnskabeligt og teknisk samarbejde på det nukleare område, herunder på strålebeskyttelsesområdet.</t>
        </is>
      </c>
      <c r="R336" s="2" t="inlineStr">
        <is>
          <t>IAEO|
Internationale Atomenergie-Organisation</t>
        </is>
      </c>
      <c r="S336" s="2" t="inlineStr">
        <is>
          <t>3|
3</t>
        </is>
      </c>
      <c r="T336" s="2" t="inlineStr">
        <is>
          <t xml:space="preserve">|
</t>
        </is>
      </c>
      <c r="U336" t="inlineStr">
        <is>
          <t>Weltzentrum für nukleare Zusammenarbeit zur Förderung der sicheren und friedlichen Nutzung von Kerntechnik</t>
        </is>
      </c>
      <c r="V336" s="2" t="inlineStr">
        <is>
          <t>ΔΟΑΕ|
Διεθνής Οργανισμός Ατομικής Ενέργειας</t>
        </is>
      </c>
      <c r="W336" s="2" t="inlineStr">
        <is>
          <t>4|
4</t>
        </is>
      </c>
      <c r="X336" s="2" t="inlineStr">
        <is>
          <t xml:space="preserve">|
</t>
        </is>
      </c>
      <c r="Y336" t="inlineStr">
        <is>
          <t/>
        </is>
      </c>
      <c r="Z336" s="2" t="inlineStr">
        <is>
          <t>International Atomic Energy Agency|
IAEA</t>
        </is>
      </c>
      <c r="AA336" s="2" t="inlineStr">
        <is>
          <t>4|
3</t>
        </is>
      </c>
      <c r="AB336" s="2" t="inlineStr">
        <is>
          <t xml:space="preserve">|
</t>
        </is>
      </c>
      <c r="AC336" t="inlineStr">
        <is>
          <t>independent intergovernmental, science and technology-based organisation, in the United Nations family, that serves as the global focal point for nuclear cooperation</t>
        </is>
      </c>
      <c r="AD336" s="2" t="inlineStr">
        <is>
          <t>OIEA|
Organismo Internacional de Energía Atómica</t>
        </is>
      </c>
      <c r="AE336" s="2" t="inlineStr">
        <is>
          <t>4|
4</t>
        </is>
      </c>
      <c r="AF336" s="2" t="inlineStr">
        <is>
          <t xml:space="preserve">|
</t>
        </is>
      </c>
      <c r="AG336" t="inlineStr">
        <is>
          <t>Organización internacional de cooperación en la esfera nuclear, conexa al sistema de las Naciones Unidas. El Organismo trabaja con sus Estados Miembros y múltiples asociados de todo el mundo para promover el uso de las tecnologías nucleares con fines pacíficos y en condiciones de seguridad tecnológica y física.</t>
        </is>
      </c>
      <c r="AH336" s="2" t="inlineStr">
        <is>
          <t>Rahvusvaheline Tuumaenergiaagentuur|
Rahvusvaheline Aatomienergiaagentuur|
IAEA|
Rahvusvaheline Aatomienergia Agentuur</t>
        </is>
      </c>
      <c r="AI336" s="2" t="inlineStr">
        <is>
          <t>3|
3|
3|
3</t>
        </is>
      </c>
      <c r="AJ336" s="2" t="inlineStr">
        <is>
          <t xml:space="preserve">|
preferred|
|
</t>
        </is>
      </c>
      <c r="AK336" t="inlineStr">
        <is>
          <t>sõltumatu valitsustevaheline teadus- ja tehnoloogiapõhine ÜROga seotud organisatsioon rahvusvaheliseks koostööks tuumaenergia rahuotstarbelise kasutamise vallas</t>
        </is>
      </c>
      <c r="AL336" s="2" t="inlineStr">
        <is>
          <t>Kansainvälinen atomienergiajärjestö|
IAEA</t>
        </is>
      </c>
      <c r="AM336" s="2" t="inlineStr">
        <is>
          <t>4|
3</t>
        </is>
      </c>
      <c r="AN336" s="2" t="inlineStr">
        <is>
          <t xml:space="preserve">|
</t>
        </is>
      </c>
      <c r="AO336" t="inlineStr">
        <is>
          <t/>
        </is>
      </c>
      <c r="AP336" s="2" t="inlineStr">
        <is>
          <t>Agence internationale de l'énergie atomique|
AIEA</t>
        </is>
      </c>
      <c r="AQ336" s="2" t="inlineStr">
        <is>
          <t>4|
4</t>
        </is>
      </c>
      <c r="AR336" s="2" t="inlineStr">
        <is>
          <t xml:space="preserve">|
</t>
        </is>
      </c>
      <c r="AS336" t="inlineStr">
        <is>
          <t>principale organisation mondiale pour la coopération scientifique et technique dans le domaine de l'utilisation de la technologie nucléaire à des fins pacifiques</t>
        </is>
      </c>
      <c r="AT336" s="2" t="inlineStr">
        <is>
          <t>IAEA|
an Ghníomhaireacht Idirnáisiúnta do Fhuinneamh Adamhach</t>
        </is>
      </c>
      <c r="AU336" s="2" t="inlineStr">
        <is>
          <t>3|
3</t>
        </is>
      </c>
      <c r="AV336" s="2" t="inlineStr">
        <is>
          <t xml:space="preserve">|
</t>
        </is>
      </c>
      <c r="AW336" t="inlineStr">
        <is>
          <t/>
        </is>
      </c>
      <c r="AX336" s="2" t="inlineStr">
        <is>
          <t>IAEA|
Međunarodna agencija za atomsku energiju</t>
        </is>
      </c>
      <c r="AY336" s="2" t="inlineStr">
        <is>
          <t>3|
3</t>
        </is>
      </c>
      <c r="AZ336" s="2" t="inlineStr">
        <is>
          <t xml:space="preserve">|
</t>
        </is>
      </c>
      <c r="BA336" t="inlineStr">
        <is>
          <t>samostalna međunarodna organizacija (pod okriljem UN-a) za međunarodnu suradnju u iskorištavanju atomske energije u miroljubive svrhe</t>
        </is>
      </c>
      <c r="BB336" s="2" t="inlineStr">
        <is>
          <t>Nemzetközi Atomenergia-ügynökség|
NAÜ</t>
        </is>
      </c>
      <c r="BC336" s="2" t="inlineStr">
        <is>
          <t>4|
4</t>
        </is>
      </c>
      <c r="BD336" s="2" t="inlineStr">
        <is>
          <t xml:space="preserve">|
</t>
        </is>
      </c>
      <c r="BE336" t="inlineStr">
        <is>
          <t>az ENSZ 1957-ben alakult szakosított intézménye, amely három nagy, egymással összefüggő és belső egyen­súlyban lévő területet, ún. pillért ölel fel: a nukleáris energia és más nukleáris technológiák békés célú felhasználásának támogatása, a nukleáris biztonság erősítése, valamint a nukleáris tevékenység békés jellegének ellenőrzése az ún. biztosítéki rendszer keretében</t>
        </is>
      </c>
      <c r="BF336" s="2" t="inlineStr">
        <is>
          <t>Agenzia internazionale per l'energia atomica|
AIEA</t>
        </is>
      </c>
      <c r="BG336" s="2" t="inlineStr">
        <is>
          <t>3|
3</t>
        </is>
      </c>
      <c r="BH336" s="2" t="inlineStr">
        <is>
          <t xml:space="preserve">|
</t>
        </is>
      </c>
      <c r="BI336" t="inlineStr">
        <is>
          <t>organizzazione internazionale, con sede a Vienna, nata nel 1957 sotto l'egida delle Nazioni Unite con lo scopo di promuovere l'uso pacifico dell'energia nucleare e controllare che i materiali fissili non vengano impiegati per scopi militari</t>
        </is>
      </c>
      <c r="BJ336" s="2" t="inlineStr">
        <is>
          <t>Tarptautinė atominės energijos agentūra|
TATENA</t>
        </is>
      </c>
      <c r="BK336" s="2" t="inlineStr">
        <is>
          <t>3|
3</t>
        </is>
      </c>
      <c r="BL336" s="2" t="inlineStr">
        <is>
          <t xml:space="preserve">|
</t>
        </is>
      </c>
      <c r="BM336" t="inlineStr">
        <is>
          <t>tarptautinė nepriklausoma moksline kompetencija grindžiama Jungtinių Tautų kuruojama organizacija, kuri yra pagrindinis tarptautinis bendradarbiavimo branduoliniais klausimais centras</t>
        </is>
      </c>
      <c r="BN336" s="2" t="inlineStr">
        <is>
          <t>&lt;i&gt;IAEA&lt;/i&gt;|
Starptautiskā Atomenerģijas aģentūra</t>
        </is>
      </c>
      <c r="BO336" s="2" t="inlineStr">
        <is>
          <t>3|
3</t>
        </is>
      </c>
      <c r="BP336" s="2" t="inlineStr">
        <is>
          <t xml:space="preserve">|
</t>
        </is>
      </c>
      <c r="BQ336" t="inlineStr">
        <is>
          <t>starptautiska organizācija, kuras mērķis ir paātrināt un paplašināt atomenerģijas izmantošanu miera, veselības un labklājības veicināšanai visā pasaulē</t>
        </is>
      </c>
      <c r="BR336" s="2" t="inlineStr">
        <is>
          <t>Aġenzija Internazzjonali tal-Enerġija Atomika|
IAEA</t>
        </is>
      </c>
      <c r="BS336" s="2" t="inlineStr">
        <is>
          <t>3|
3</t>
        </is>
      </c>
      <c r="BT336" s="2" t="inlineStr">
        <is>
          <t xml:space="preserve">|
</t>
        </is>
      </c>
      <c r="BU336" t="inlineStr">
        <is>
          <t>organizzazzjoni indipendenti intergovernattiva, ibbażata fuq ix-xjenza u t-teknoloġija, fi ħdan in-Nazzjonijiet Uniti, li sservi bħala l-punt fokali globali għall-kooperazzjoni nukleari</t>
        </is>
      </c>
      <c r="BV336" s="2" t="inlineStr">
        <is>
          <t>Internationaal Atoomenergieagentschap|
Internationale Organisatie voor Atoomenergie|
Internationaal Agentschap voor Atoomenergie|
IAEA</t>
        </is>
      </c>
      <c r="BW336" s="2" t="inlineStr">
        <is>
          <t>3|
3|
3|
3</t>
        </is>
      </c>
      <c r="BX336" s="2" t="inlineStr">
        <is>
          <t xml:space="preserve">|
|
|
</t>
        </is>
      </c>
      <c r="BY336" t="inlineStr">
        <is>
          <t>autonome organisatie van de Verenigde Naties, die een intergouvernementeel forum biedt voor wetenschappelijke en technische samenwerking op het gebied van nucleaire technologie en het vreedzaam gebruik daarvan</t>
        </is>
      </c>
      <c r="BZ336" s="2" t="inlineStr">
        <is>
          <t>MAEA|
Międzynarodowa Agencja Energii Atomowej</t>
        </is>
      </c>
      <c r="CA336" s="2" t="inlineStr">
        <is>
          <t>4|
4</t>
        </is>
      </c>
      <c r="CB336" s="2" t="inlineStr">
        <is>
          <t xml:space="preserve">|
</t>
        </is>
      </c>
      <c r="CC336" t="inlineStr">
        <is>
          <t>---</t>
        </is>
      </c>
      <c r="CD336" s="2" t="inlineStr">
        <is>
          <t>Agência Internacional da Energia Atómica|
AIEA</t>
        </is>
      </c>
      <c r="CE336" s="2" t="inlineStr">
        <is>
          <t>3|
3</t>
        </is>
      </c>
      <c r="CF336" s="2" t="inlineStr">
        <is>
          <t xml:space="preserve">|
</t>
        </is>
      </c>
      <c r="CG336" t="inlineStr">
        <is>
          <t>Agência criada em 1957 pelas Nações Unidas como organismo independente que atua como principal organização mundial para a cooperação científica e técnica no domínio da utilização da tecnologia nuclear para fins pacíficos.</t>
        </is>
      </c>
      <c r="CH336" s="2" t="inlineStr">
        <is>
          <t>Agenția Internațională pentru Energie Atomică|
AIEA</t>
        </is>
      </c>
      <c r="CI336" s="2" t="inlineStr">
        <is>
          <t>3|
3</t>
        </is>
      </c>
      <c r="CJ336" s="2" t="inlineStr">
        <is>
          <t xml:space="preserve">|
</t>
        </is>
      </c>
      <c r="CK336" t="inlineStr">
        <is>
          <t>organizație interguvernamentală autonomă, aflată sub auspiciile ONU, care lucrează pentru cooperarea științifică și tehnică pentru utilizarea în scop pașnic a energiei nucleare</t>
        </is>
      </c>
      <c r="CL336" s="2" t="inlineStr">
        <is>
          <t>MAAE|
Medzinárodná agentúra pre atómovú energiu</t>
        </is>
      </c>
      <c r="CM336" s="2" t="inlineStr">
        <is>
          <t>3|
3</t>
        </is>
      </c>
      <c r="CN336" s="2" t="inlineStr">
        <is>
          <t xml:space="preserve">|
</t>
        </is>
      </c>
      <c r="CO336" t="inlineStr">
        <is>
          <t>agentúra OSN, ktorá je ústredným fórom pre medzivládnu vedeckú a technickú spoluprácu a kontrolu v oblasti jadrovej bezpečnosti a civilných jadrových programov</t>
        </is>
      </c>
      <c r="CP336" s="2" t="inlineStr">
        <is>
          <t>Mednarodna agencija za atomsko energijo|
MAAE|
IAEA</t>
        </is>
      </c>
      <c r="CQ336" s="2" t="inlineStr">
        <is>
          <t>3|
3|
3</t>
        </is>
      </c>
      <c r="CR336" s="2" t="inlineStr">
        <is>
          <t>|
admitted|
preferred</t>
        </is>
      </c>
      <c r="CS336" t="inlineStr">
        <is>
          <t/>
        </is>
      </c>
      <c r="CT336" s="2" t="inlineStr">
        <is>
          <t>Internationella atomenergiorganet|
IAEA</t>
        </is>
      </c>
      <c r="CU336" s="2" t="inlineStr">
        <is>
          <t>3|
3</t>
        </is>
      </c>
      <c r="CV336" s="2" t="inlineStr">
        <is>
          <t xml:space="preserve">|
</t>
        </is>
      </c>
      <c r="CW336" t="inlineStr">
        <is>
          <t>Ett av FN inrättat organ vars ändamål är att främja den fredliga användningen av kärnenergi.</t>
        </is>
      </c>
    </row>
    <row r="337">
      <c r="A337" s="1" t="str">
        <f>HYPERLINK("https://iate.europa.eu/entry/result/767029/all", "767029")</f>
        <v>767029</v>
      </c>
      <c r="B337" t="inlineStr">
        <is>
          <t>EMPLOYMENT AND WORKING CONDITIONS;EDUCATION AND COMMUNICATIONS</t>
        </is>
      </c>
      <c r="C337" t="inlineStr">
        <is>
          <t>EMPLOYMENT AND WORKING CONDITIONS|employment|vocational training;EDUCATION AND COMMUNICATIONS|education</t>
        </is>
      </c>
      <c r="D337" t="inlineStr">
        <is>
          <t>yes</t>
        </is>
      </c>
      <c r="E337" t="inlineStr">
        <is>
          <t/>
        </is>
      </c>
      <c r="F337" s="2" t="inlineStr">
        <is>
          <t>повишаване на квалификацията</t>
        </is>
      </c>
      <c r="G337" s="2" t="inlineStr">
        <is>
          <t>3</t>
        </is>
      </c>
      <c r="H337" s="2" t="inlineStr">
        <is>
          <t/>
        </is>
      </c>
      <c r="I337" t="inlineStr">
        <is>
          <t>обучение с конкретна цел, което обикновено е краткосрочно и допълва първоначално професионално обучение, с цел развиване, подобряване или актуализиране на вече придобитите знания, умения и компетентности</t>
        </is>
      </c>
      <c r="J337" s="2" t="inlineStr">
        <is>
          <t>aktualizační školení|
prohlubování dovedností|
rozšiřování dovedností|
opakovací školení</t>
        </is>
      </c>
      <c r="K337" s="2" t="inlineStr">
        <is>
          <t>2|
3|
2|
2</t>
        </is>
      </c>
      <c r="L337" s="2" t="inlineStr">
        <is>
          <t>proposed|
preferred|
|
proposed</t>
        </is>
      </c>
      <c r="M337" t="inlineStr">
        <is>
          <t>krátkodobá odborná příprava poskytovaná po počátečním vzdělávání nebo odborné přípravě zaměřená na doplnění, zlepšení nebo obnovení znalostí, dovedností a/nebo schopností získaných během předcházející odborné přípravy</t>
        </is>
      </c>
      <c r="N337" s="2" t="inlineStr">
        <is>
          <t>opkvalificering|
suppleringsuddannelse|
suppleringskursus</t>
        </is>
      </c>
      <c r="O337" s="2" t="inlineStr">
        <is>
          <t>3|
3|
3</t>
        </is>
      </c>
      <c r="P337" s="2" t="inlineStr">
        <is>
          <t xml:space="preserve">|
|
</t>
        </is>
      </c>
      <c r="Q337" t="inlineStr">
        <is>
          <t>uddannelse af kort varighed med et præcist formål, generelt som opfølgning på en grunduddannelse, med henblik på at supplere, forbedre eller opdatere specifikke kundskaber, færdigheder og kompetencer, der er erhvervet under en tidligere uddannelse</t>
        </is>
      </c>
      <c r="R337" s="2" t="inlineStr">
        <is>
          <t>berufliche Fortbildung|
berufliche Entwicklung|
Ausbau von Qualifikationen|
Fortbildung|
berufliche Weiterbildung|
Weiterbildung</t>
        </is>
      </c>
      <c r="S337" s="2" t="inlineStr">
        <is>
          <t>3|
2|
3|
3|
3|
3</t>
        </is>
      </c>
      <c r="T337" s="2" t="inlineStr">
        <is>
          <t xml:space="preserve">|
|
|
|
|
</t>
        </is>
      </c>
      <c r="U337" t="inlineStr">
        <is>
          <t>gezielte kurzfristige Fortbildungsmaßnahmen, die in der Regel auf die Erstausbildung folgen und darauf ausgerichtet sind, die in der vorangegangenen Ausbildung erworbenen Kenntnisse, Fähigkeiten und/oder Kompetenzen zu ergänzen, zu verbessern oder zu aktualisieren</t>
        </is>
      </c>
      <c r="V337" s="2" t="inlineStr">
        <is>
          <t>αναβάθμιση δεξιοτήτων</t>
        </is>
      </c>
      <c r="W337" s="2" t="inlineStr">
        <is>
          <t>3</t>
        </is>
      </c>
      <c r="X337" s="2" t="inlineStr">
        <is>
          <t/>
        </is>
      </c>
      <c r="Y337" t="inlineStr">
        <is>
          <t>η βραχυπρόθεσμη, στοχευμένη επαγγελματική κατάρτιση, που παρέχεται μετά την αρχική κατάρτιση και περιλαμβάνει παροχή συντονισμένων ευκαιριών μάθησης για τους ενηλίκους με χαμηλή εξειδίκευση ή συγκεκριμένα προσόντα και η οποία αποσκοπεί στη στήριξη ενηλίκων με χαμηλά επίπεδα δεξιοτήτων και προσόντων για την ενίσχυση των βασικών δεξιοτήτων τους, όπως του γραμματισμού, του αριθμητισμού και των ψηφιακών ικανοτήτων ή την απόκτηση ενός ευρύτερου συνόλου δεξιοτήτων, γνώσεων και ικανοτήτων και την πορεία προς την απόκτηση υψηλότερων προσόντων</t>
        </is>
      </c>
      <c r="Z337" s="2" t="inlineStr">
        <is>
          <t>refresher course|
updating course|
workplace training|
updating training|
upskilling|
refresher training|
upskill</t>
        </is>
      </c>
      <c r="AA337" s="2" t="inlineStr">
        <is>
          <t>1|
1|
3|
3|
3|
3|
1</t>
        </is>
      </c>
      <c r="AB337" s="2" t="inlineStr">
        <is>
          <t xml:space="preserve">|
|
|
|
|
|
</t>
        </is>
      </c>
      <c r="AC337" t="inlineStr">
        <is>
          <t>short-term targeted training typically provided following initial education or training, and aimed at supplementing, improving or updating knowledge, skills and/or competences acquired during previous training</t>
        </is>
      </c>
      <c r="AD337" s="2" t="inlineStr">
        <is>
          <t>formación complementaria|
mejora de las capacidades|
perfeccionamiento profesional|
capacitación</t>
        </is>
      </c>
      <c r="AE337" s="2" t="inlineStr">
        <is>
          <t>3|
3|
3|
3</t>
        </is>
      </c>
      <c r="AF337" s="2" t="inlineStr">
        <is>
          <t xml:space="preserve">|
|
|
</t>
        </is>
      </c>
      <c r="AG337" t="inlineStr">
        <is>
          <t>Formación que suele impartirse después de la educación o formación inicial, y cuyo objetivo consiste en complementar, mejorar o actualizar las destrezas, las competencias o los conocimientos adquiridos con la formación previa.</t>
        </is>
      </c>
      <c r="AH337" s="2" t="inlineStr">
        <is>
          <t>oskuste täiendamine|
erialane täiendusõpe|
täiendõpe</t>
        </is>
      </c>
      <c r="AI337" s="2" t="inlineStr">
        <is>
          <t>3|
3|
3</t>
        </is>
      </c>
      <c r="AJ337" s="2" t="inlineStr">
        <is>
          <t xml:space="preserve">|
|
</t>
        </is>
      </c>
      <c r="AK337" t="inlineStr">
        <is>
          <t>õpe erialaste teadmiste täiendamiseks</t>
        </is>
      </c>
      <c r="AL337" s="2" t="inlineStr">
        <is>
          <t>ammatillinen täydennyskoulutus|
osaamisen kehittäminen|
osaamisen uudistaminen|
päivityskoulutus</t>
        </is>
      </c>
      <c r="AM337" s="2" t="inlineStr">
        <is>
          <t>3|
3|
3|
2</t>
        </is>
      </c>
      <c r="AN337" s="2" t="inlineStr">
        <is>
          <t xml:space="preserve">|
|
|
</t>
        </is>
      </c>
      <c r="AO337" t="inlineStr">
        <is>
          <t>1. lyhytkestoista ja tarkoin rajattua yleensä perustason koulutuksen jälkeistä koulutusta, jonka tarkoituksena on täydentää, parantaa tai päivittää aiemmin hankittua osaamista 
&lt;br&gt;2. ammattipätevyyttä täydentävä ja ajanmukaistava koulutus 
&lt;br&gt;3. oman osaamisen tavoitteellinen lisääminen tai päivittäminen</t>
        </is>
      </c>
      <c r="AP337" s="2" t="inlineStr">
        <is>
          <t>perfectionnement professionnel|
renforcement des compétences</t>
        </is>
      </c>
      <c r="AQ337" s="2" t="inlineStr">
        <is>
          <t>3|
3</t>
        </is>
      </c>
      <c r="AR337" s="2" t="inlineStr">
        <is>
          <t xml:space="preserve">|
</t>
        </is>
      </c>
      <c r="AS337" t="inlineStr">
        <is>
          <t>formation de courte durée, à objectif précis, généralement dispensée à la suite de l'enseignement ou la formation initiaux et destinée à compléter, améliorer ou mettre à jour des savoirs, aptitudes ou compétences spécifiques acquises lors d'une formation antérieure</t>
        </is>
      </c>
      <c r="AT337" s="2" t="inlineStr">
        <is>
          <t>uas-sciliú|
uasghrádú scileanna</t>
        </is>
      </c>
      <c r="AU337" s="2" t="inlineStr">
        <is>
          <t>3|
3</t>
        </is>
      </c>
      <c r="AV337" s="2" t="inlineStr">
        <is>
          <t xml:space="preserve">|
</t>
        </is>
      </c>
      <c r="AW337" t="inlineStr">
        <is>
          <t/>
        </is>
      </c>
      <c r="AX337" s="2" t="inlineStr">
        <is>
          <t>osposobljavanje za obnovu znanja|
stjecanje dodatnih vještina|
dodatno osposobljavanje|
osposobljavanje na radnom mjestu</t>
        </is>
      </c>
      <c r="AY337" s="2" t="inlineStr">
        <is>
          <t>2|
2|
2|
2</t>
        </is>
      </c>
      <c r="AZ337" s="2" t="inlineStr">
        <is>
          <t xml:space="preserve">|
|
|
</t>
        </is>
      </c>
      <c r="BA337" t="inlineStr">
        <is>
          <t/>
        </is>
      </c>
      <c r="BB337" s="2" t="inlineStr">
        <is>
          <t>munkahelyi képzés|
továbbképzés|
frissítő képzés</t>
        </is>
      </c>
      <c r="BC337" s="2" t="inlineStr">
        <is>
          <t>4|
4|
4</t>
        </is>
      </c>
      <c r="BD337" s="2" t="inlineStr">
        <is>
          <t xml:space="preserve">|
|
</t>
        </is>
      </c>
      <c r="BE337" t="inlineStr">
        <is>
          <t>rövid időtartamú képzés, amely speciális intézményi vagy munkaköri ismereteket, illetve képességeket közvetít, vagy amely az alapozó oktatás-képzést követően az ott tanultak frissítésére, kiegészítésére szolgál</t>
        </is>
      </c>
      <c r="BF337" s="2" t="inlineStr">
        <is>
          <t>sviluppo delle competenze|
miglioramento del livello delle competenze|
corso di aggiornamento</t>
        </is>
      </c>
      <c r="BG337" s="2" t="inlineStr">
        <is>
          <t>3|
4|
3</t>
        </is>
      </c>
      <c r="BH337" s="2" t="inlineStr">
        <is>
          <t xml:space="preserve">|
|
</t>
        </is>
      </c>
      <c r="BI337" t="inlineStr">
        <is>
          <t>insieme di misure rivolte agli adulti con un basso livello di competenze, conoscenze e abilità per dare loro l'opportunità di migliorare le competenze alfabetiche, matematiche e digitali e/o di acquisire un più ampio corredo di competenze, conoscenze e abilità rilevanti per il mercato del lavoro e la partecipazione attiva nella società</t>
        </is>
      </c>
      <c r="BJ337" s="2" t="inlineStr">
        <is>
          <t>įgūdžių tobulinimas|
kvalifikacijos kėlimas</t>
        </is>
      </c>
      <c r="BK337" s="2" t="inlineStr">
        <is>
          <t>3|
3</t>
        </is>
      </c>
      <c r="BL337" s="2" t="inlineStr">
        <is>
          <t xml:space="preserve">|
</t>
        </is>
      </c>
      <c r="BM337" t="inlineStr">
        <is>
          <t>trumpalaikis tikslinis mokymas, paprastai vykdomas po pirminio švietimo ir mokymo, kuriuo siekiama papildyti, pagerinti ar atnaujinti ankstesnio mokymosi metu įgytas žinias, įgūdžius ir (arba) gebėjimus</t>
        </is>
      </c>
      <c r="BN337" s="2" t="inlineStr">
        <is>
          <t>prasmju pilnveide|
profesionālā pilnveide|
kvalifikācijas celšana</t>
        </is>
      </c>
      <c r="BO337" s="2" t="inlineStr">
        <is>
          <t>3|
3|
3</t>
        </is>
      </c>
      <c r="BP337" s="2" t="inlineStr">
        <is>
          <t xml:space="preserve">|
|
</t>
        </is>
      </c>
      <c r="BQ337" t="inlineStr">
        <is>
          <t>mērķtiecīgas īstermiņa mācības, kuras parasti nodrošina pēc formālās izglītības un kurās papildina, uzlabo un/vai atjaunina profesionālās prasmes</t>
        </is>
      </c>
      <c r="BR337" s="2" t="inlineStr">
        <is>
          <t>taħriġ fuq il-post tax-xogħol|
taħriġ ta' aġġornament|
titjib tal-kompetenzi|
titjib tal-ħiliet</t>
        </is>
      </c>
      <c r="BS337" s="2" t="inlineStr">
        <is>
          <t>3|
3|
3|
3</t>
        </is>
      </c>
      <c r="BT337" s="2" t="inlineStr">
        <is>
          <t xml:space="preserve">|
|
|
</t>
        </is>
      </c>
      <c r="BU337" t="inlineStr">
        <is>
          <t>kors ta' taħriġ fuq perijodu qasir tipikament provdut wara edukazzjoni jew taħriġ inizjali, bl-għan li jissupplimenta, itejjeb jew jaġġorna l-għarfien, il-ħiliet u/jew il-kompetenzi miksuba matul taħriġ preċedenti u li jingħata lill-ħaddiema biex jaġġornaw jew itejbu ħiliet eżistenti u/jew jiksbu ħiliet ġodda</t>
        </is>
      </c>
      <c r="BV337" s="2" t="inlineStr">
        <is>
          <t>nascholing|
bij- en nascholing|
bijscholing|
voortgezette beroepsopleiding|
voortgezette opleiding|
voortgezette beroepsopleidende educatie</t>
        </is>
      </c>
      <c r="BW337" s="2" t="inlineStr">
        <is>
          <t>2|
3|
2|
2|
2|
2</t>
        </is>
      </c>
      <c r="BX337" s="2" t="inlineStr">
        <is>
          <t xml:space="preserve">|
|
|
|
|
</t>
        </is>
      </c>
      <c r="BY337" t="inlineStr">
        <is>
          <t>aanvullende scholing om meer vakkennis te verwerven</t>
        </is>
      </c>
      <c r="BZ337" s="2" t="inlineStr">
        <is>
          <t>podnoszenie kwalifikacji|
doskonalenie zawodowe</t>
        </is>
      </c>
      <c r="CA337" s="2" t="inlineStr">
        <is>
          <t>3|
3</t>
        </is>
      </c>
      <c r="CB337" s="2" t="inlineStr">
        <is>
          <t xml:space="preserve">|
</t>
        </is>
      </c>
      <c r="CC337" t="inlineStr">
        <is>
          <t>szkolenie krótkoterminowe, ukierunkowane na konkretny cel, oferowane zwykle po kształceniu lub szkoleniu wstępnym, mające na celu uzupełnienie, doskonalenie lub aktualizację wiedzy, umiejętności i/lub kompetencji nabytych w trakcie wcześniejszej nauki</t>
        </is>
      </c>
      <c r="CD337" s="2" t="inlineStr">
        <is>
          <t>melhoria de competências|
aperfeiçoamento profissional</t>
        </is>
      </c>
      <c r="CE337" s="2" t="inlineStr">
        <is>
          <t>3|
3</t>
        </is>
      </c>
      <c r="CF337" s="2" t="inlineStr">
        <is>
          <t xml:space="preserve">preferred|
</t>
        </is>
      </c>
      <c r="CG337" t="inlineStr">
        <is>
          <t>Desenvolvimento ou atualização dos conhecimentos, aptidões ou competências já adquiridos, nomeadamente mediante uma formação complementar de curta duração.</t>
        </is>
      </c>
      <c r="CH337" s="2" t="inlineStr">
        <is>
          <t>perfecționare|
actualizare a competențelor</t>
        </is>
      </c>
      <c r="CI337" s="2" t="inlineStr">
        <is>
          <t>3|
3</t>
        </is>
      </c>
      <c r="CJ337" s="2" t="inlineStr">
        <is>
          <t xml:space="preserve">|
</t>
        </is>
      </c>
      <c r="CK337" t="inlineStr">
        <is>
          <t>formare intensivă de scurtă durată oferită de obicei după educația și formarea inițială și care are scopul de a suplimenta, ameliora sau actualiza cunoștințele, abilitățile și/sau competențele dobândite în timpul formării anterioare</t>
        </is>
      </c>
      <c r="CL337" s="2" t="inlineStr">
        <is>
          <t>aktualizačná odborná príprava|
školenie zamestnancov|
zvyšovanie úrovne zručností|
zlepšenie zručností</t>
        </is>
      </c>
      <c r="CM337" s="2" t="inlineStr">
        <is>
          <t>3|
3|
3|
3</t>
        </is>
      </c>
      <c r="CN337" s="2" t="inlineStr">
        <is>
          <t xml:space="preserve">|
|
|
</t>
        </is>
      </c>
      <c r="CO337" t="inlineStr">
        <is>
          <t>krátkodobá cielená odborná príprava zvyčajne poskytovaná po počiatočnom vzdelávaní alebo odbornej príprave a zameraná na doplnenie, zlepšenie alebo aktualizovanie znalostí, zručností a/alebo kompetencií získaných počas predchádzajúcej odbornej prípravy</t>
        </is>
      </c>
      <c r="CP337" s="2" t="inlineStr">
        <is>
          <t>izpopolnjevanje|
strokovno izpopolnjevanje</t>
        </is>
      </c>
      <c r="CQ337" s="2" t="inlineStr">
        <is>
          <t>2|
2</t>
        </is>
      </c>
      <c r="CR337" s="2" t="inlineStr">
        <is>
          <t xml:space="preserve">|
</t>
        </is>
      </c>
      <c r="CS337" t="inlineStr">
        <is>
          <t>kratkotrajno usposabljanje z natančno določenim ciljem, ki praviloma sledi začetnemu izobraževanju ali usposabljanju in je namenjeno dopolnjevanju, izboljšanju ali posodabljanju znanja, spretnosti in/ali kompetenc, pridobljenih v prejšnjem izobraževanju</t>
        </is>
      </c>
      <c r="CT337" s="2" t="inlineStr">
        <is>
          <t>kompetensutveckling</t>
        </is>
      </c>
      <c r="CU337" s="2" t="inlineStr">
        <is>
          <t>3</t>
        </is>
      </c>
      <c r="CV337" s="2" t="inlineStr">
        <is>
          <t/>
        </is>
      </c>
      <c r="CW337" t="inlineStr">
        <is>
          <t>Kortvarig riktad yrkesutbildning som vanligtvis ges efter grundläggande allmän eller yrkesinriktad utbildning, med syftet att ersätta, förbättra eller aktualisera kunskap, färdigheter och/eller kompetenser som förvärvats under tidigare yrkesutbildning.</t>
        </is>
      </c>
    </row>
    <row r="338">
      <c r="A338" s="1" t="str">
        <f>HYPERLINK("https://iate.europa.eu/entry/result/1403981/all", "1403981")</f>
        <v>1403981</v>
      </c>
      <c r="B338" t="inlineStr">
        <is>
          <t>EMPLOYMENT AND WORKING CONDITIONS;SOCIAL QUESTIONS;EDUCATION AND COMMUNICATIONS</t>
        </is>
      </c>
      <c r="C338" t="inlineStr">
        <is>
          <t>EMPLOYMENT AND WORKING CONDITIONS|employment|vocational training;SOCIAL QUESTIONS|social affairs;EDUCATION AND COMMUNICATIONS|education</t>
        </is>
      </c>
      <c r="D338" t="inlineStr">
        <is>
          <t>yes</t>
        </is>
      </c>
      <c r="E338" t="inlineStr">
        <is>
          <t/>
        </is>
      </c>
      <c r="F338" s="2" t="inlineStr">
        <is>
          <t>преквалификация</t>
        </is>
      </c>
      <c r="G338" s="2" t="inlineStr">
        <is>
          <t>3</t>
        </is>
      </c>
      <c r="H338" s="2" t="inlineStr">
        <is>
          <t/>
        </is>
      </c>
      <c r="I338" t="inlineStr">
        <is>
          <t>обучение за придобиване на квалификация, различна от тази на обучавания</t>
        </is>
      </c>
      <c r="J338" s="2" t="inlineStr">
        <is>
          <t>rekvalifikace|
změna kvalifikace|
odborné vzdělávání a rekvalifikace</t>
        </is>
      </c>
      <c r="K338" s="2" t="inlineStr">
        <is>
          <t>3|
3|
3</t>
        </is>
      </c>
      <c r="L338" s="2" t="inlineStr">
        <is>
          <t xml:space="preserve">|
preferred|
</t>
        </is>
      </c>
      <c r="M338" t="inlineStr">
        <is>
          <t>profesní příprava umožňující jednotlivci získat způsobilosti, které otvírají přístup k zaměstnání vyžadujícímu jinou kvalifikaci než tu, jíž disponuje dosud, nebo k jiným odborným činnostem</t>
        </is>
      </c>
      <c r="N338" s="2" t="inlineStr">
        <is>
          <t>omskoling|
rekvalificering</t>
        </is>
      </c>
      <c r="O338" s="2" t="inlineStr">
        <is>
          <t>3|
3</t>
        </is>
      </c>
      <c r="P338" s="2" t="inlineStr">
        <is>
          <t xml:space="preserve">|
</t>
        </is>
      </c>
      <c r="Q338" t="inlineStr">
        <is>
          <t>oplæring i nye kundskaber og færdigheder som sætter én i stand til at varetage et andet arbejde eller udføre de eksisterende opgaver på en anden, mere hensigtsmæssig, måde</t>
        </is>
      </c>
      <c r="R338" s="2" t="inlineStr">
        <is>
          <t>Umschulung|
Neuqualifizierung|
berufliche Umschulung</t>
        </is>
      </c>
      <c r="S338" s="2" t="inlineStr">
        <is>
          <t>3|
2|
3</t>
        </is>
      </c>
      <c r="T338" s="2" t="inlineStr">
        <is>
          <t xml:space="preserve">|
|
</t>
        </is>
      </c>
      <c r="U338" t="inlineStr">
        <is>
          <t>Ausbildung, die das Ziel hat, Arbeitskräften zu ermöglichen, neue Fähigkeiten zu erwerben, die ihnen den Zugang zu einem neuen Berufsfeld oder zu neuen beruflichen Tätigkeiten eröffnen</t>
        </is>
      </c>
      <c r="V338" s="2" t="inlineStr">
        <is>
          <t>μετεκπαίδευση|
επαγγελματικός επαναπροσανατολισμός|
επανειδίκευση|
απόκτηση νέων δεξιοτήτων|
επαγγελματική επιμόρφωση</t>
        </is>
      </c>
      <c r="W338" s="2" t="inlineStr">
        <is>
          <t>2|
2|
3|
3|
2</t>
        </is>
      </c>
      <c r="X338" s="2" t="inlineStr">
        <is>
          <t xml:space="preserve">|
|
|
|
</t>
        </is>
      </c>
      <c r="Y338" t="inlineStr">
        <is>
          <t>η διαδικασία απόκτησης νέων δεξιοτήτων για αξιοποίηση στον ίδιο ή άλλον εργασιακό χώρο</t>
        </is>
      </c>
      <c r="Z338" s="2" t="inlineStr">
        <is>
          <t>reskill|
reskilling|
vocational retraining|
retraining</t>
        </is>
      </c>
      <c r="AA338" s="2" t="inlineStr">
        <is>
          <t>1|
3|
3|
3</t>
        </is>
      </c>
      <c r="AB338" s="2" t="inlineStr">
        <is>
          <t xml:space="preserve">|
|
|
</t>
        </is>
      </c>
      <c r="AC338" t="inlineStr">
        <is>
          <t>process of learning new skills so that an individual can do a different job, or do their current job differently; or of teaching an individual those new skills</t>
        </is>
      </c>
      <c r="AD338" s="2" t="inlineStr">
        <is>
          <t>readaptación profesional|
reciclaje profesional|
readaptación de las capacidades|
reconversión profesional</t>
        </is>
      </c>
      <c r="AE338" s="2" t="inlineStr">
        <is>
          <t>3|
3|
3|
3</t>
        </is>
      </c>
      <c r="AF338" s="2" t="inlineStr">
        <is>
          <t xml:space="preserve">|
preferred|
|
</t>
        </is>
      </c>
      <c r="AG338" t="inlineStr">
        <is>
          <t>Formación que permite adquirir nuevas competencias y cualificaciones para acceder a un puesto o sector profesional distintos de aquel para el que se ha sido formado originalmente.</t>
        </is>
      </c>
      <c r="AH338" s="2" t="inlineStr">
        <is>
          <t>ümberõpe|
kutsealane ümberõpe</t>
        </is>
      </c>
      <c r="AI338" s="2" t="inlineStr">
        <is>
          <t>3|
3</t>
        </is>
      </c>
      <c r="AJ338" s="2" t="inlineStr">
        <is>
          <t xml:space="preserve">|
</t>
        </is>
      </c>
      <c r="AK338" t="inlineStr">
        <is>
          <t>(kutsealane ümberõpe –) uue kutseala omandamine; 
&lt;br&gt;(ümberõpe –) uute teadmiste ja oskuste omandamine seoses kiiresti muutuvate kutsenõuete ja töötingimustega ning uue tehnoloogia kasutuselevõtuga</t>
        </is>
      </c>
      <c r="AL338" s="2" t="inlineStr">
        <is>
          <t>uudelleenkoulutus|
ammatillinen uudelleenkoulutus|
uudelleen kouluttautuminen</t>
        </is>
      </c>
      <c r="AM338" s="2" t="inlineStr">
        <is>
          <t>3|
3|
3</t>
        </is>
      </c>
      <c r="AN338" s="2" t="inlineStr">
        <is>
          <t xml:space="preserve">|
|
</t>
        </is>
      </c>
      <c r="AO338" t="inlineStr">
        <is>
          <t>"kouluttaminen uuteen tehtävään t. ammattiin"</t>
        </is>
      </c>
      <c r="AP338" s="2" t="inlineStr">
        <is>
          <t>reconversion professionnelle|
reclassement|
recyclage</t>
        </is>
      </c>
      <c r="AQ338" s="2" t="inlineStr">
        <is>
          <t>3|
3|
3</t>
        </is>
      </c>
      <c r="AR338" s="2" t="inlineStr">
        <is>
          <t xml:space="preserve">|
|
</t>
        </is>
      </c>
      <c r="AS338" t="inlineStr">
        <is>
          <t>mise à jour des connaissances d'un individu dans une discipline, une technique ou un métier, connaissances qui lui sont nécessaires pour continuer d'exercer son occupation avec compétence ou, pour obtenir un nouvel emploi plus approprié ou plus intéressant</t>
        </is>
      </c>
      <c r="AT338" s="2" t="inlineStr">
        <is>
          <t>athoiliúint ghairmiúil|
athsciliú</t>
        </is>
      </c>
      <c r="AU338" s="2" t="inlineStr">
        <is>
          <t>3|
3</t>
        </is>
      </c>
      <c r="AV338" s="2" t="inlineStr">
        <is>
          <t>|
preferred</t>
        </is>
      </c>
      <c r="AW338" t="inlineStr">
        <is>
          <t/>
        </is>
      </c>
      <c r="AX338" s="2" t="inlineStr">
        <is>
          <t>prekvalifikacija|
strukovna prekvalifikacija</t>
        </is>
      </c>
      <c r="AY338" s="2" t="inlineStr">
        <is>
          <t>2|
3</t>
        </is>
      </c>
      <c r="AZ338" s="2" t="inlineStr">
        <is>
          <t xml:space="preserve">|
</t>
        </is>
      </c>
      <c r="BA338" t="inlineStr">
        <is>
          <t>osposobljavanje neke osobe kako bi joj se se osigurale vještine, znanje i sposobnosti koje se traže za izvršavanje zaduženja drugačijih u odnosu na prvotne</t>
        </is>
      </c>
      <c r="BB338" s="2" t="inlineStr">
        <is>
          <t>szakmai átképzés|
átképzés</t>
        </is>
      </c>
      <c r="BC338" s="2" t="inlineStr">
        <is>
          <t>3|
3</t>
        </is>
      </c>
      <c r="BD338" s="2" t="inlineStr">
        <is>
          <t xml:space="preserve">|
</t>
        </is>
      </c>
      <c r="BE338" t="inlineStr">
        <is>
          <t>olyan képzés, melynek az a célja, hogy a munkaerő eredeti foglalkozásától eltérő foglalkozás követelményeit elsajátítsa, vagy új munkaköri ismereteket szerezzen</t>
        </is>
      </c>
      <c r="BF338" s="2" t="inlineStr">
        <is>
          <t>riqualificazione|
riconversione professionale|
riqualificazione delle competenze|
riconversione</t>
        </is>
      </c>
      <c r="BG338" s="2" t="inlineStr">
        <is>
          <t>3|
3|
3|
3</t>
        </is>
      </c>
      <c r="BH338" s="2" t="inlineStr">
        <is>
          <t xml:space="preserve">preferred|
|
|
</t>
        </is>
      </c>
      <c r="BI338" t="inlineStr">
        <is>
          <t>attività formative che comportano l'acquisizione di competenze, eventualmente anche con il conseguimento di un attestato di qualifica, diverse da quelle acquisite precedentemente e che possono dare accesso a un nuovo impiego o a nuove attività professionali.</t>
        </is>
      </c>
      <c r="BJ338" s="2" t="inlineStr">
        <is>
          <t>profesinis perkvalifikavimas|
perkvalifikavimas</t>
        </is>
      </c>
      <c r="BK338" s="2" t="inlineStr">
        <is>
          <t>3|
3</t>
        </is>
      </c>
      <c r="BL338" s="2" t="inlineStr">
        <is>
          <t xml:space="preserve">|
</t>
        </is>
      </c>
      <c r="BM338" t="inlineStr">
        <is>
          <t>mokymas siekiant suteikti kvalifikaciją arba kompetenciją, kad asmuo galėtų imtis kitos profesinės veiklos (kvalifikacijos arba kompetencijos, reikalingos kitai profesinei veiklai, įgijimas)</t>
        </is>
      </c>
      <c r="BN338" s="2" t="inlineStr">
        <is>
          <t>profesionālā pārkvalifikācija|
pārkvalifikācija</t>
        </is>
      </c>
      <c r="BO338" s="2" t="inlineStr">
        <is>
          <t>3|
3</t>
        </is>
      </c>
      <c r="BP338" s="2" t="inlineStr">
        <is>
          <t xml:space="preserve">|
</t>
        </is>
      </c>
      <c r="BQ338" t="inlineStr">
        <is>
          <t>mācības, kurās sagatavo citam, nevis pašreizējam amatam, vai dažos gadījumos – jaunam darbam</t>
        </is>
      </c>
      <c r="BR338" s="2" t="inlineStr">
        <is>
          <t>taħriġ mill-ġdid vokazzjonali|
taħriġ mill-ġdid|
taħriġ mill-ġdid ta' ħiliet</t>
        </is>
      </c>
      <c r="BS338" s="2" t="inlineStr">
        <is>
          <t>3|
3|
3</t>
        </is>
      </c>
      <c r="BT338" s="2" t="inlineStr">
        <is>
          <t xml:space="preserve">|
|
</t>
        </is>
      </c>
      <c r="BU338" t="inlineStr">
        <is>
          <t>il-proċess li permezz tiegħu individwi jew persuni jiġu mgħallma l-ħiliet li jeħtieġu sabiex isibu impjieg ġdid</t>
        </is>
      </c>
      <c r="BV338" s="2" t="inlineStr">
        <is>
          <t>herscholing|
omscholing</t>
        </is>
      </c>
      <c r="BW338" s="2" t="inlineStr">
        <is>
          <t>3|
3</t>
        </is>
      </c>
      <c r="BX338" s="2" t="inlineStr">
        <is>
          <t xml:space="preserve">|
</t>
        </is>
      </c>
      <c r="BY338" t="inlineStr">
        <is>
          <t>het verwerven van kennis, vaardigheden en attitudes teneinde een nieuw en ander beroep te kunnen uitoefenen dan het beroep waartoe men initieel is opgeleid</t>
        </is>
      </c>
      <c r="BZ338" s="2" t="inlineStr">
        <is>
          <t>przekwalifikowanie|
zmiana kwalifikacji|
nabywanie nowych kwalifikacji zawodowych</t>
        </is>
      </c>
      <c r="CA338" s="2" t="inlineStr">
        <is>
          <t>3|
3|
2</t>
        </is>
      </c>
      <c r="CB338" s="2" t="inlineStr">
        <is>
          <t xml:space="preserve">|
|
</t>
        </is>
      </c>
      <c r="CC338" t="inlineStr">
        <is>
          <t>szkolenie, umożliwiające uczestnikom nabycie nowych umiejętności, które pozwalają na podjęcie nowego zawodu lub nowych aktywności zawodowych</t>
        </is>
      </c>
      <c r="CD338" s="2" t="inlineStr">
        <is>
          <t>reconversão profissional|
requalificação|
reciclagem profissional</t>
        </is>
      </c>
      <c r="CE338" s="2" t="inlineStr">
        <is>
          <t>3|
3|
3</t>
        </is>
      </c>
      <c r="CF338" s="2" t="inlineStr">
        <is>
          <t xml:space="preserve">|
preferred|
</t>
        </is>
      </c>
      <c r="CG338" t="inlineStr">
        <is>
          <t>Aquisição (ou formação com vista à aquisição) de novas competências que facilitam o acesso a um novo emprego ou a
novas funções ou atividades profissionais, ou a realização de novas tarefas.</t>
        </is>
      </c>
      <c r="CH338" s="2" t="inlineStr">
        <is>
          <t>reconversie profesională|
recalificare|
conversie profesională</t>
        </is>
      </c>
      <c r="CI338" s="2" t="inlineStr">
        <is>
          <t>3|
3|
3</t>
        </is>
      </c>
      <c r="CJ338" s="2" t="inlineStr">
        <is>
          <t xml:space="preserve">|
|
</t>
        </is>
      </c>
      <c r="CK338" t="inlineStr">
        <is>
          <t>formare care permite persoanelor să dobândească noi competențe dându-le acces fie la o nouă ocupație, fie la noi activități profesionale</t>
        </is>
      </c>
      <c r="CL338" s="2" t="inlineStr">
        <is>
          <t>získanie nových zručností|
rekvalifikácia|
preškolenie</t>
        </is>
      </c>
      <c r="CM338" s="2" t="inlineStr">
        <is>
          <t>3|
3|
3</t>
        </is>
      </c>
      <c r="CN338" s="2" t="inlineStr">
        <is>
          <t xml:space="preserve">|
|
</t>
        </is>
      </c>
      <c r="CO338" t="inlineStr">
        <is>
          <t>odborná príprava umožňujúca jednotlivcom získať nové zručnosti, ktoré im umožňujú prístup k novému zamestnaniu alebo k novým odborným činnostiam</t>
        </is>
      </c>
      <c r="CP338" s="2" t="inlineStr">
        <is>
          <t>prekvalifikacija|
preusposabljanje</t>
        </is>
      </c>
      <c r="CQ338" s="2" t="inlineStr">
        <is>
          <t>3|
3</t>
        </is>
      </c>
      <c r="CR338" s="2" t="inlineStr">
        <is>
          <t xml:space="preserve">|
</t>
        </is>
      </c>
      <c r="CS338" t="inlineStr">
        <is>
          <t>izobraževanje ali usposabljanje, ki posamezniku omogoča pridobivanje novih kompetenc in opravljanje novega poklica ali novih poklicnih dejavnosti oz. pridobitev nove kvalifikacije</t>
        </is>
      </c>
      <c r="CT338" s="2" t="inlineStr">
        <is>
          <t>omskolning</t>
        </is>
      </c>
      <c r="CU338" s="2" t="inlineStr">
        <is>
          <t>3</t>
        </is>
      </c>
      <c r="CV338" s="2" t="inlineStr">
        <is>
          <t/>
        </is>
      </c>
      <c r="CW338" t="inlineStr">
        <is>
          <t>utbildning från ett yrkesområde till ett annat, företrädesvis för vuxna</t>
        </is>
      </c>
    </row>
    <row r="339">
      <c r="A339" s="1" t="str">
        <f>HYPERLINK("https://iate.europa.eu/entry/result/1858802/all", "1858802")</f>
        <v>1858802</v>
      </c>
      <c r="B339" t="inlineStr">
        <is>
          <t>FINANCE;ENERGY;TRADE</t>
        </is>
      </c>
      <c r="C339" t="inlineStr">
        <is>
          <t>FINANCE|prices;ENERGY|energy policy|energy policy|energy audit|price of energy;TRADE</t>
        </is>
      </c>
      <c r="D339" t="inlineStr">
        <is>
          <t>yes</t>
        </is>
      </c>
      <c r="E339" t="inlineStr">
        <is>
          <t/>
        </is>
      </c>
      <c r="F339" s="2" t="inlineStr">
        <is>
          <t>таван на цените</t>
        </is>
      </c>
      <c r="G339" s="2" t="inlineStr">
        <is>
          <t>3</t>
        </is>
      </c>
      <c r="H339" s="2" t="inlineStr">
        <is>
          <t/>
        </is>
      </c>
      <c r="I339" t="inlineStr">
        <is>
          <t>максимална цена, която доставчиците на електроенергия могат да начисляват за продаваната от тях енергия</t>
        </is>
      </c>
      <c r="J339" s="2" t="inlineStr">
        <is>
          <t>cenový strop</t>
        </is>
      </c>
      <c r="K339" s="2" t="inlineStr">
        <is>
          <t>3</t>
        </is>
      </c>
      <c r="L339" s="2" t="inlineStr">
        <is>
          <t/>
        </is>
      </c>
      <c r="M339" t="inlineStr">
        <is>
          <t>maximální částka, kterou si dodavatelé mouhou účtovat za energie</t>
        </is>
      </c>
      <c r="N339" s="2" t="inlineStr">
        <is>
          <t>prisloft</t>
        </is>
      </c>
      <c r="O339" s="2" t="inlineStr">
        <is>
          <t>3</t>
        </is>
      </c>
      <c r="P339" s="2" t="inlineStr">
        <is>
          <t/>
        </is>
      </c>
      <c r="Q339" t="inlineStr">
        <is>
          <t>det maksimale beløb, som energileverandører kan opkræve for deres energi</t>
        </is>
      </c>
      <c r="R339" s="2" t="inlineStr">
        <is>
          <t>Preisobergrenze</t>
        </is>
      </c>
      <c r="S339" s="2" t="inlineStr">
        <is>
          <t>3</t>
        </is>
      </c>
      <c r="T339" s="2" t="inlineStr">
        <is>
          <t/>
        </is>
      </c>
      <c r="U339" t="inlineStr">
        <is>
          <t>Deckelung der
Strom- und Gaspreise, die die Versorger berechnen können, auf einem im Voraus festgelegten
Niveau</t>
        </is>
      </c>
      <c r="V339" s="2" t="inlineStr">
        <is>
          <t>ανώτατο όριο τιμών</t>
        </is>
      </c>
      <c r="W339" s="2" t="inlineStr">
        <is>
          <t>3</t>
        </is>
      </c>
      <c r="X339" s="2" t="inlineStr">
        <is>
          <t/>
        </is>
      </c>
      <c r="Y339" t="inlineStr">
        <is>
          <t/>
        </is>
      </c>
      <c r="Z339" s="2" t="inlineStr">
        <is>
          <t>price cap</t>
        </is>
      </c>
      <c r="AA339" s="2" t="inlineStr">
        <is>
          <t>3</t>
        </is>
      </c>
      <c r="AB339" s="2" t="inlineStr">
        <is>
          <t/>
        </is>
      </c>
      <c r="AC339" t="inlineStr">
        <is>
          <t>maximum amount that energy suppliers can charge for their energy</t>
        </is>
      </c>
      <c r="AD339" s="2" t="inlineStr">
        <is>
          <t>limitación de precios|
límite de precios</t>
        </is>
      </c>
      <c r="AE339" s="2" t="inlineStr">
        <is>
          <t>3|
3</t>
        </is>
      </c>
      <c r="AF339" s="2" t="inlineStr">
        <is>
          <t xml:space="preserve">|
</t>
        </is>
      </c>
      <c r="AG339" t="inlineStr">
        <is>
          <t>Límite reglamentario establecido para el precio máximo que pueden cobrar determinados productores de energía.</t>
        </is>
      </c>
      <c r="AH339" s="2" t="inlineStr">
        <is>
          <t>hinnalagi|
hinna ülempiir</t>
        </is>
      </c>
      <c r="AI339" s="2" t="inlineStr">
        <is>
          <t>3|
3</t>
        </is>
      </c>
      <c r="AJ339" s="2" t="inlineStr">
        <is>
          <t xml:space="preserve">|
</t>
        </is>
      </c>
      <c r="AK339" t="inlineStr">
        <is>
          <t>maksimaalne hind, mida energiatarnijad võivad energia eest küsida</t>
        </is>
      </c>
      <c r="AL339" s="2" t="inlineStr">
        <is>
          <t>hintakatto</t>
        </is>
      </c>
      <c r="AM339" s="2" t="inlineStr">
        <is>
          <t>3</t>
        </is>
      </c>
      <c r="AN339" s="2" t="inlineStr">
        <is>
          <t/>
        </is>
      </c>
      <c r="AO339" t="inlineStr">
        <is>
          <t>enimmäismäärä, jonka energiantoimittaja voi veloittaa tarjoamastaan energiasta</t>
        </is>
      </c>
      <c r="AP339" s="2" t="inlineStr">
        <is>
          <t>plafonnement des prix|
plafond de prix|
encadrement tarifaire</t>
        </is>
      </c>
      <c r="AQ339" s="2" t="inlineStr">
        <is>
          <t>3|
3|
3</t>
        </is>
      </c>
      <c r="AR339" s="2" t="inlineStr">
        <is>
          <t xml:space="preserve">|
|
</t>
        </is>
      </c>
      <c r="AS339" t="inlineStr">
        <is>
          <t>plafond réglementaire fixé pour le prix maximal pouvant être facturé par certains fournisseurs d'énergie</t>
        </is>
      </c>
      <c r="AT339" s="2" t="inlineStr">
        <is>
          <t>caidhp phraghais</t>
        </is>
      </c>
      <c r="AU339" s="2" t="inlineStr">
        <is>
          <t>3</t>
        </is>
      </c>
      <c r="AV339" s="2" t="inlineStr">
        <is>
          <t/>
        </is>
      </c>
      <c r="AW339" t="inlineStr">
        <is>
          <t/>
        </is>
      </c>
      <c r="AX339" s="2" t="inlineStr">
        <is>
          <t>gornja granica cijena</t>
        </is>
      </c>
      <c r="AY339" s="2" t="inlineStr">
        <is>
          <t>3</t>
        </is>
      </c>
      <c r="AZ339" s="2" t="inlineStr">
        <is>
          <t/>
        </is>
      </c>
      <c r="BA339" t="inlineStr">
        <is>
          <t/>
        </is>
      </c>
      <c r="BB339" s="2" t="inlineStr">
        <is>
          <t>árplafon</t>
        </is>
      </c>
      <c r="BC339" s="2" t="inlineStr">
        <is>
          <t>3</t>
        </is>
      </c>
      <c r="BD339" s="2" t="inlineStr">
        <is>
          <t/>
        </is>
      </c>
      <c r="BE339" t="inlineStr">
        <is>
          <t>az energiaszolgáltatók számára előre meghatározott maximális értékesítési ár</t>
        </is>
      </c>
      <c r="BF339" s="2" t="inlineStr">
        <is>
          <t>massimale di prezzo|
tetto al prezzo</t>
        </is>
      </c>
      <c r="BG339" s="2" t="inlineStr">
        <is>
          <t>3|
3</t>
        </is>
      </c>
      <c r="BH339" s="2" t="inlineStr">
        <is>
          <t xml:space="preserve">|
</t>
        </is>
      </c>
      <c r="BI339" t="inlineStr">
        <is>
          <t>prezzo massimo che un venditore è per legge autorizzato a praticare per un particolare bene o servizio</t>
        </is>
      </c>
      <c r="BJ339" s="2" t="inlineStr">
        <is>
          <t>viršutinė kainos riba</t>
        </is>
      </c>
      <c r="BK339" s="2" t="inlineStr">
        <is>
          <t>3</t>
        </is>
      </c>
      <c r="BL339" s="2" t="inlineStr">
        <is>
          <t/>
        </is>
      </c>
      <c r="BM339" t="inlineStr">
        <is>
          <t>nustatyta didžiausia kaina, kuria gali prekiauti energijos tiekėjai</t>
        </is>
      </c>
      <c r="BN339" s="2" t="inlineStr">
        <is>
          <t>cenu griesti|
maksimālā cena</t>
        </is>
      </c>
      <c r="BO339" s="2" t="inlineStr">
        <is>
          <t>3|
2</t>
        </is>
      </c>
      <c r="BP339" s="2" t="inlineStr">
        <is>
          <t xml:space="preserve">|
</t>
        </is>
      </c>
      <c r="BQ339" t="inlineStr">
        <is>
          <t>maksimālā summa, ko enerģijas piegādātāji var iekasēt par savu enerģiju</t>
        </is>
      </c>
      <c r="BR339" s="2" t="inlineStr">
        <is>
          <t>limitu massimu tal-prezz</t>
        </is>
      </c>
      <c r="BS339" s="2" t="inlineStr">
        <is>
          <t>3</t>
        </is>
      </c>
      <c r="BT339" s="2" t="inlineStr">
        <is>
          <t/>
        </is>
      </c>
      <c r="BU339" t="inlineStr">
        <is>
          <t>ammont massimu li jiġi ffissat minn entità (eż minn gvern jew korp regolatorju) rigward il-prezz ta' komodità jew servizz partikolari</t>
        </is>
      </c>
      <c r="BV339" s="2" t="inlineStr">
        <is>
          <t>prijsstop|
prijsplafond</t>
        </is>
      </c>
      <c r="BW339" s="2" t="inlineStr">
        <is>
          <t>3|
3</t>
        </is>
      </c>
      <c r="BX339" s="2" t="inlineStr">
        <is>
          <t xml:space="preserve">|
</t>
        </is>
      </c>
      <c r="BY339" t="inlineStr">
        <is>
          <t>vaststellen van een maximumprijs</t>
        </is>
      </c>
      <c r="BZ339" s="2" t="inlineStr">
        <is>
          <t>pułap cenowy</t>
        </is>
      </c>
      <c r="CA339" s="2" t="inlineStr">
        <is>
          <t>3</t>
        </is>
      </c>
      <c r="CB339" s="2" t="inlineStr">
        <is>
          <t/>
        </is>
      </c>
      <c r="CC339" t="inlineStr">
        <is>
          <t>maksymalna kwota, jaką dostawcy energii mogą pobierać za sprzedawaną energię</t>
        </is>
      </c>
      <c r="CD339" s="2" t="inlineStr">
        <is>
          <t>limite máximo de preço</t>
        </is>
      </c>
      <c r="CE339" s="2" t="inlineStr">
        <is>
          <t>3</t>
        </is>
      </c>
      <c r="CF339" s="2" t="inlineStr">
        <is>
          <t/>
        </is>
      </c>
      <c r="CG339" t="inlineStr">
        <is>
          <t>Montante máximo que pode ser cobrado por determinados produtores de energia pelo fornecimento de energia.</t>
        </is>
      </c>
      <c r="CH339" s="2" t="inlineStr">
        <is>
          <t>plafon al prețului</t>
        </is>
      </c>
      <c r="CI339" s="2" t="inlineStr">
        <is>
          <t>3</t>
        </is>
      </c>
      <c r="CJ339" s="2" t="inlineStr">
        <is>
          <t/>
        </is>
      </c>
      <c r="CK339" t="inlineStr">
        <is>
          <t>sumă maximă pe care furnizorii de energie o pot factura pentru energia furnizată</t>
        </is>
      </c>
      <c r="CL339" s="2" t="inlineStr">
        <is>
          <t>cenový strop</t>
        </is>
      </c>
      <c r="CM339" s="2" t="inlineStr">
        <is>
          <t>3</t>
        </is>
      </c>
      <c r="CN339" s="2" t="inlineStr">
        <is>
          <t/>
        </is>
      </c>
      <c r="CO339" t="inlineStr">
        <is>
          <t>záväzná maximálna suma, ktorú môže predajca účtovať za predávanú energiu</t>
        </is>
      </c>
      <c r="CP339" s="2" t="inlineStr">
        <is>
          <t>cenovna kapica|
določena najvišja cena</t>
        </is>
      </c>
      <c r="CQ339" s="2" t="inlineStr">
        <is>
          <t>3|
3</t>
        </is>
      </c>
      <c r="CR339" s="2" t="inlineStr">
        <is>
          <t xml:space="preserve">|
</t>
        </is>
      </c>
      <c r="CS339" t="inlineStr">
        <is>
          <t>določena regulativna najvišja cena, ki jo lahko zaračunajo nekateri proizvajalci pri osnovni obremenitvi</t>
        </is>
      </c>
      <c r="CT339" s="2" t="inlineStr">
        <is>
          <t>pristak</t>
        </is>
      </c>
      <c r="CU339" s="2" t="inlineStr">
        <is>
          <t>3</t>
        </is>
      </c>
      <c r="CV339" s="2" t="inlineStr">
        <is>
          <t/>
        </is>
      </c>
      <c r="CW339" t="inlineStr">
        <is>
          <t/>
        </is>
      </c>
    </row>
    <row r="340">
      <c r="A340" s="1" t="str">
        <f>HYPERLINK("https://iate.europa.eu/entry/result/3547916/all", "3547916")</f>
        <v>3547916</v>
      </c>
      <c r="B340" t="inlineStr">
        <is>
          <t>ENVIRONMENT</t>
        </is>
      </c>
      <c r="C340" t="inlineStr">
        <is>
          <t>ENVIRONMENT|environmental policy</t>
        </is>
      </c>
      <c r="D340" t="inlineStr">
        <is>
          <t>yes</t>
        </is>
      </c>
      <c r="E340" t="inlineStr">
        <is>
          <t/>
        </is>
      </c>
      <c r="F340" s="2" t="inlineStr">
        <is>
          <t>Цел за биологичното разнообразие от Аичи</t>
        </is>
      </c>
      <c r="G340" s="2" t="inlineStr">
        <is>
          <t>2</t>
        </is>
      </c>
      <c r="H340" s="2" t="inlineStr">
        <is>
          <t/>
        </is>
      </c>
      <c r="I340" t="inlineStr">
        <is>
          <t/>
        </is>
      </c>
      <c r="J340" s="2" t="inlineStr">
        <is>
          <t>cíl z Aiči|
cíl z Aiči v oblasti biologické rozmanitosti</t>
        </is>
      </c>
      <c r="K340" s="2" t="inlineStr">
        <is>
          <t>3|
3</t>
        </is>
      </c>
      <c r="L340" s="2" t="inlineStr">
        <is>
          <t xml:space="preserve">|
</t>
        </is>
      </c>
      <c r="M340" t="inlineStr">
        <is>
          <t/>
        </is>
      </c>
      <c r="N340" t="inlineStr">
        <is>
          <t/>
        </is>
      </c>
      <c r="O340" t="inlineStr">
        <is>
          <t/>
        </is>
      </c>
      <c r="P340" t="inlineStr">
        <is>
          <t/>
        </is>
      </c>
      <c r="Q340" t="inlineStr">
        <is>
          <t/>
        </is>
      </c>
      <c r="R340" s="2" t="inlineStr">
        <is>
          <t>Aichi-Ziel|
Biodiversitätsziel von Aichi</t>
        </is>
      </c>
      <c r="S340" s="2" t="inlineStr">
        <is>
          <t>3|
3</t>
        </is>
      </c>
      <c r="T340" s="2" t="inlineStr">
        <is>
          <t xml:space="preserve">|
</t>
        </is>
      </c>
      <c r="U340" t="inlineStr">
        <is>
          <t>eines von insgesamt 20 Einzelzielen des auf der zehnten Konferenz der Vertragsparteien des Übereinkommens über die biologische Vielfalt [ &lt;a href="/entry/result/858171/all" id="ENTRY_TO_ENTRY_CONVERTER" target="_blank"&gt;IATE:858171&lt;/a&gt; ] 2010 in Nagoya in der Präfektur Aichi verabschiedeten Strategischen Plans [ &lt;a href="/entry/result/3557112/all" id="ENTRY_TO_ENTRY_CONVERTER" target="_blank"&gt;IATE:3557112&lt;/a&gt; ] für 2011-2020</t>
        </is>
      </c>
      <c r="V340" s="2" t="inlineStr">
        <is>
          <t>στόχος του Aichi|
στόχος του Aichi για τη βιοποικιλότητα</t>
        </is>
      </c>
      <c r="W340" s="2" t="inlineStr">
        <is>
          <t>3|
3</t>
        </is>
      </c>
      <c r="X340" s="2" t="inlineStr">
        <is>
          <t xml:space="preserve">|
</t>
        </is>
      </c>
      <c r="Y340" t="inlineStr">
        <is>
          <t/>
        </is>
      </c>
      <c r="Z340" s="2" t="inlineStr">
        <is>
          <t>Aichi Biodiversity Target|
Aichi Target</t>
        </is>
      </c>
      <c r="AA340" s="2" t="inlineStr">
        <is>
          <t>3|
3</t>
        </is>
      </c>
      <c r="AB340" s="2" t="inlineStr">
        <is>
          <t xml:space="preserve">|
</t>
        </is>
      </c>
      <c r="AC340" t="inlineStr">
        <is>
          <t>any of the 20 targets for 2020 which are set out in the Strategic Plan for Biodiversity [ &lt;a href="/entry/result/3557112/all" id="ENTRY_TO_ENTRY_CONVERTER" target="_blank"&gt;IATE:3557112&lt;/a&gt; ] for 2011-2020 adopted by the Conference of the Parties to the Convention on Biological Diversity [ &lt;a href="/entry/result/858171/all" id="ENTRY_TO_ENTRY_CONVERTER" target="_blank"&gt;IATE:858171&lt;/a&gt; ] at their tenth meeting in Nagoya, Aichi Prefecture, Japan in October 2010</t>
        </is>
      </c>
      <c r="AD340" s="2" t="inlineStr">
        <is>
          <t>Meta de Aichi para la Diversidad Biológica</t>
        </is>
      </c>
      <c r="AE340" s="2" t="inlineStr">
        <is>
          <t>4</t>
        </is>
      </c>
      <c r="AF340" s="2" t="inlineStr">
        <is>
          <t/>
        </is>
      </c>
      <c r="AG340" t="inlineStr">
        <is>
          <t>Cada una de las 20 metas para 2020 (organizadas en cinco objetivos estratégicos) que se establecen en el Plan Estratégico para la Diversidad Biológica 2011-2020 adoptado por la Conferencia de las Partes en el Convenio sobre la Diversidad Biológica &lt;a href="/entry/result/858171/all" id="ENTRY_TO_ENTRY_CONVERTER" target="_blank"&gt;IATE:858171&lt;/a&gt; celebrada en Nagoya (prefectura de Aichi), Japón.</t>
        </is>
      </c>
      <c r="AH340" s="2" t="inlineStr">
        <is>
          <t>Aichi bioloogilise mitmekesisuse eesmärk</t>
        </is>
      </c>
      <c r="AI340" s="2" t="inlineStr">
        <is>
          <t>3</t>
        </is>
      </c>
      <c r="AJ340" s="2" t="inlineStr">
        <is>
          <t/>
        </is>
      </c>
      <c r="AK340" t="inlineStr">
        <is>
          <t>üks 20 eesmärgist, mis seati 2020. aastaks 2010. aasta oktoobris Nagoyas (Jaapanis) toimunud 
&lt;i&gt;bioloogilise mitmekesisuse konventsiooni&lt;/i&gt; [ &lt;a href="/entry/result/858171/all" id="ENTRY_TO_ENTRY_CONVERTER" target="_blank"&gt;IATE:858171&lt;/a&gt; ] osaliste konverentsi 10. istungjärgul ajavahemikuks 2011-2020 vastu võetud 
&lt;i&gt;bioloogilise mitmekesisuse strateegilises kavas&lt;/i&gt; [ &lt;a href="/entry/result/3557112/all" id="ENTRY_TO_ENTRY_CONVERTER" target="_blank"&gt;IATE:3557112&lt;/a&gt; ]</t>
        </is>
      </c>
      <c r="AL340" s="2" t="inlineStr">
        <is>
          <t>Aichin biodiversiteettitavoite|
Aichi-tavoite</t>
        </is>
      </c>
      <c r="AM340" s="2" t="inlineStr">
        <is>
          <t>3|
3</t>
        </is>
      </c>
      <c r="AN340" s="2" t="inlineStr">
        <is>
          <t xml:space="preserve">|
</t>
        </is>
      </c>
      <c r="AO340" t="inlineStr">
        <is>
          <t>jokin 20:stä maailmanlaajuisesta vuoteen 2020 ulottuvasta tavoitteesta, jotka asetettiin biodiversiteettisopimuksen (CBD) 10. osapuolikokouksessa Aichissa Japanissa vuonna 2010. Sopimuksen 20 tavoitetta ovat osa strategista suunnitelmaa 2011–2020, johon osapuolet sitoutuivat tehostaakseen sopimuksen toimeenpanoa.</t>
        </is>
      </c>
      <c r="AP340" s="2" t="inlineStr">
        <is>
          <t>objectifs d'Aichi|
objectifs d'Aichi pour la biodiversité</t>
        </is>
      </c>
      <c r="AQ340" s="2" t="inlineStr">
        <is>
          <t>3|
3</t>
        </is>
      </c>
      <c r="AR340" s="2" t="inlineStr">
        <is>
          <t xml:space="preserve">|
</t>
        </is>
      </c>
      <c r="AS340" t="inlineStr">
        <is>
          <t>Objectifs adoptés en 2010 à Nagoya par les Parties à la Convention sur la diversité biologique dans le cadre du Plan stratégique pour la biodiversité 2011-2020. Ces objectifs, au nombre de 20, sont regroupés en 5 "buts stratégiques".</t>
        </is>
      </c>
      <c r="AT340" s="2" t="inlineStr">
        <is>
          <t>Sprioc Bithéagsúlachta Aichi|
Sprioc Aichi</t>
        </is>
      </c>
      <c r="AU340" s="2" t="inlineStr">
        <is>
          <t>3|
3</t>
        </is>
      </c>
      <c r="AV340" s="2" t="inlineStr">
        <is>
          <t xml:space="preserve">|
</t>
        </is>
      </c>
      <c r="AW340" t="inlineStr">
        <is>
          <t/>
        </is>
      </c>
      <c r="AX340" s="2" t="inlineStr">
        <is>
          <t>cilj iz Aichija|
cilj za biološku raznolikost iz Aichija</t>
        </is>
      </c>
      <c r="AY340" s="2" t="inlineStr">
        <is>
          <t>3|
2</t>
        </is>
      </c>
      <c r="AZ340" s="2" t="inlineStr">
        <is>
          <t xml:space="preserve">|
</t>
        </is>
      </c>
      <c r="BA340" t="inlineStr">
        <is>
          <t/>
        </is>
      </c>
      <c r="BB340" s="2" t="inlineStr">
        <is>
          <t>a biológiai sokféleségre vonatkozó aicsi cél|
aicsi cél</t>
        </is>
      </c>
      <c r="BC340" s="2" t="inlineStr">
        <is>
          <t>3|
3</t>
        </is>
      </c>
      <c r="BD340" s="2" t="inlineStr">
        <is>
          <t xml:space="preserve">|
</t>
        </is>
      </c>
      <c r="BE340" t="inlineStr">
        <is>
          <t>a biológiai sokféleségrevonatkozó stratégiai terv [ &lt;a href="/entry/result/3557112/all" id="ENTRY_TO_ENTRY_CONVERTER" target="_blank"&gt;IATE:3557112&lt;/a&gt; ] keretében kitűzött, a biológiai sokféleség védelmének 2020-ra kitűzött megvalósítására irányuló 20 cél egyike</t>
        </is>
      </c>
      <c r="BF340" s="2" t="inlineStr">
        <is>
          <t>obiettivo di Aichi|
obiettivo di Aichi per la biodiversità</t>
        </is>
      </c>
      <c r="BG340" s="2" t="inlineStr">
        <is>
          <t>3|
3</t>
        </is>
      </c>
      <c r="BH340" s="2" t="inlineStr">
        <is>
          <t xml:space="preserve">|
</t>
        </is>
      </c>
      <c r="BI340" t="inlineStr">
        <is>
          <t>uno dei 20 obiettivi per il 2020 stabiliti nel &lt;a href="https://iate.europa.eu/entry/result/3557112/it" target="_blank"&gt;piano strategico per la biodiversità&lt;/a&gt; per il 2011-2020 adottato dalla conferenza delle parti della &lt;a href="https://iate.europa.eu/entry/result/858171/it" target="_blank"&gt;Convenzione sulla diversità biologica &lt;/a&gt;nella loro decima riunione, tenutasi a Nagoya, Prefettura di Aichi, Giappone, dal 18 al 29 ottobre 2010</t>
        </is>
      </c>
      <c r="BJ340" s="2" t="inlineStr">
        <is>
          <t>Aičio biologinės įvairovės tikslas|
Aičio tikslas</t>
        </is>
      </c>
      <c r="BK340" s="2" t="inlineStr">
        <is>
          <t>3|
3</t>
        </is>
      </c>
      <c r="BL340" s="2" t="inlineStr">
        <is>
          <t xml:space="preserve">|
</t>
        </is>
      </c>
      <c r="BM340" t="inlineStr">
        <is>
          <t>bet kuris iš 20 tikslų, nustatytų 2011-2020 m. strateginiame biologinės įvairovės išsaugojimo plane (&lt;a href="/entry/result/3557112/all" id="ENTRY_TO_ENTRY_CONVERTER" target="_blank"&gt;IATE:3557112&lt;/a&gt; ), kuris buvo priimtas 2010 m. spalio mėn. Japonijoje įvykusiame Biologinės įvairovės konvencijos (&lt;a href="/entry/result/858171/all" id="ENTRY_TO_ENTRY_CONVERTER" target="_blank"&gt;IATE:858171&lt;/a&gt; ) šalių konferencijos 10-ame susitikime</t>
        </is>
      </c>
      <c r="BN340" s="2" t="inlineStr">
        <is>
          <t>Aiči mērķis|
Aiči mērķis bioloģiskās daudzveidības jomā</t>
        </is>
      </c>
      <c r="BO340" s="2" t="inlineStr">
        <is>
          <t>3|
2</t>
        </is>
      </c>
      <c r="BP340" s="2" t="inlineStr">
        <is>
          <t xml:space="preserve">|
</t>
        </is>
      </c>
      <c r="BQ340" t="inlineStr">
        <is>
          <t/>
        </is>
      </c>
      <c r="BR340" s="2" t="inlineStr">
        <is>
          <t>Mira tal-Bijodiversità ta' Aichi|
Mira ta' Aichi</t>
        </is>
      </c>
      <c r="BS340" s="2" t="inlineStr">
        <is>
          <t>3|
3</t>
        </is>
      </c>
      <c r="BT340" s="2" t="inlineStr">
        <is>
          <t xml:space="preserve">|
</t>
        </is>
      </c>
      <c r="BU340" t="inlineStr">
        <is>
          <t>waħda minn 20 mira għall-2020 stabbiliti fil-Pjan Strateġiku għall-Bijodiversità [ &lt;a href="/entry/result/3557112/all" id="ENTRY_TO_ENTRY_CONVERTER" target="_blank"&gt;IATE:3557112&lt;/a&gt; ] għall-2011-2020 adottat fil-Konferenza tal-Partijiet għall-Konvenzjoni dwar id-Diversità Bijoloġika [ &lt;a href="/entry/result/858171/all" id="ENTRY_TO_ENTRY_CONVERTER" target="_blank"&gt;IATE:858171&lt;/a&gt; ] fl-għaxar laqgħa tagħhom f'Nagoya, il-Ġappun, f'Ottubru 2010</t>
        </is>
      </c>
      <c r="BV340" s="2" t="inlineStr">
        <is>
          <t>Aichi-biodiversiteitsdoelen</t>
        </is>
      </c>
      <c r="BW340" s="2" t="inlineStr">
        <is>
          <t>3</t>
        </is>
      </c>
      <c r="BX340" s="2" t="inlineStr">
        <is>
          <t/>
        </is>
      </c>
      <c r="BY340" t="inlineStr">
        <is>
          <t>een reeks van 20 doelstellingen op het gebied van biodiversiteit, die in het kader van het Biodiversiteitsverdrag zijn vastgesteld tijdens CoP10 in Nagoya-Aichi (Japan)</t>
        </is>
      </c>
      <c r="BZ340" s="2" t="inlineStr">
        <is>
          <t>cel z Aichi w zakresie ochrony różnorodności biologicznej|
cel z Aichi</t>
        </is>
      </c>
      <c r="CA340" s="2" t="inlineStr">
        <is>
          <t>3|
3</t>
        </is>
      </c>
      <c r="CB340" s="2" t="inlineStr">
        <is>
          <t xml:space="preserve">|
</t>
        </is>
      </c>
      <c r="CC340" t="inlineStr">
        <is>
          <t>jeden z 20 celów ustalonych na 2020 rok w Strategicznym planie na rzecz różnorodności biologicznej [ &lt;a href="/entry/result/3557112/all" id="ENTRY_TO_ENTRY_CONVERTER" target="_blank"&gt;IATE:3557112&lt;/a&gt; ] 2011-2020 przyjętym przez Konferencję Stron Konwencji o różnorodności biologicznej [ &lt;a href="/entry/result/858171/all" id="ENTRY_TO_ENTRY_CONVERTER" target="_blank"&gt;IATE:858171&lt;/a&gt; ] na dziesiątym posiedzeniu w Nagoi (prefektura Aichi, Japonia) w październiku 2010 r.</t>
        </is>
      </c>
      <c r="CD340" s="2" t="inlineStr">
        <is>
          <t>meta de Aichi em matéria de biodiversidade</t>
        </is>
      </c>
      <c r="CE340" s="2" t="inlineStr">
        <is>
          <t>2</t>
        </is>
      </c>
      <c r="CF340" s="2" t="inlineStr">
        <is>
          <t/>
        </is>
      </c>
      <c r="CG340" t="inlineStr">
        <is>
          <t/>
        </is>
      </c>
      <c r="CH340" s="2" t="inlineStr">
        <is>
          <t>țintă de la Aichi|
țintă de la Aichi privind biodiversitatea</t>
        </is>
      </c>
      <c r="CI340" s="2" t="inlineStr">
        <is>
          <t>3|
3</t>
        </is>
      </c>
      <c r="CJ340" s="2" t="inlineStr">
        <is>
          <t xml:space="preserve">|
</t>
        </is>
      </c>
      <c r="CK340" t="inlineStr">
        <is>
          <t/>
        </is>
      </c>
      <c r="CL340" s="2" t="inlineStr">
        <is>
          <t>cieľ v oblasti biodiverzity z Aiči|
cieľ z Aiči</t>
        </is>
      </c>
      <c r="CM340" s="2" t="inlineStr">
        <is>
          <t>3|
3</t>
        </is>
      </c>
      <c r="CN340" s="2" t="inlineStr">
        <is>
          <t xml:space="preserve">|
</t>
        </is>
      </c>
      <c r="CO340" t="inlineStr">
        <is>
          <t>ktorýkoľvek z 20 cieľov vytýčených v strategickom pláne pre biodiverzitu na obdobie rokov 2011 – 2020 prijatom konferenciou zmluvných strán Dohovoru o biologickej diverzite na jej 10. zasadnutí v Nagoji (Aiči, Japonsko) v októbri 2010</t>
        </is>
      </c>
      <c r="CP340" s="2" t="inlineStr">
        <is>
          <t>aičijski cilj glede biotske raznovrstnosti</t>
        </is>
      </c>
      <c r="CQ340" s="2" t="inlineStr">
        <is>
          <t>2</t>
        </is>
      </c>
      <c r="CR340" s="2" t="inlineStr">
        <is>
          <t/>
        </is>
      </c>
      <c r="CS340" t="inlineStr">
        <is>
          <t/>
        </is>
      </c>
      <c r="CT340" s="2" t="inlineStr">
        <is>
          <t>Aichimål</t>
        </is>
      </c>
      <c r="CU340" s="2" t="inlineStr">
        <is>
          <t>3</t>
        </is>
      </c>
      <c r="CV340" s="2" t="inlineStr">
        <is>
          <t/>
        </is>
      </c>
      <c r="CW340" t="inlineStr">
        <is>
          <t/>
        </is>
      </c>
    </row>
    <row r="341">
      <c r="A341" s="1" t="str">
        <f>HYPERLINK("https://iate.europa.eu/entry/result/761713/all", "761713")</f>
        <v>761713</v>
      </c>
      <c r="B341" t="inlineStr">
        <is>
          <t>ENERGY</t>
        </is>
      </c>
      <c r="C341" t="inlineStr">
        <is>
          <t>ENERGY</t>
        </is>
      </c>
      <c r="D341" t="inlineStr">
        <is>
          <t>yes</t>
        </is>
      </c>
      <c r="E341" t="inlineStr">
        <is>
          <t/>
        </is>
      </c>
      <c r="F341" s="2" t="inlineStr">
        <is>
          <t>енергиен микс|
енергиен състав</t>
        </is>
      </c>
      <c r="G341" s="2" t="inlineStr">
        <is>
          <t>3|
3</t>
        </is>
      </c>
      <c r="H341" s="2" t="inlineStr">
        <is>
          <t xml:space="preserve">|
</t>
        </is>
      </c>
      <c r="I341" t="inlineStr">
        <is>
          <t>разпределение и относителен дял на енергията, получена от различните енергийни източници, в общото количество произведена енергия (от дадена страна, отрасъл, производител и др.)</t>
        </is>
      </c>
      <c r="J341" s="2" t="inlineStr">
        <is>
          <t>energetický mix|
skladba zdrojů energie</t>
        </is>
      </c>
      <c r="K341" s="2" t="inlineStr">
        <is>
          <t>2|
3</t>
        </is>
      </c>
      <c r="L341" s="2" t="inlineStr">
        <is>
          <t xml:space="preserve">|
</t>
        </is>
      </c>
      <c r="M341" t="inlineStr">
        <is>
          <t>podíl primárních a sekundárních zdrojů energie při výrobě elektřiny</t>
        </is>
      </c>
      <c r="N341" s="2" t="inlineStr">
        <is>
          <t>energimiks</t>
        </is>
      </c>
      <c r="O341" s="2" t="inlineStr">
        <is>
          <t>3</t>
        </is>
      </c>
      <c r="P341" s="2" t="inlineStr">
        <is>
          <t/>
        </is>
      </c>
      <c r="Q341" t="inlineStr">
        <is>
          <t>kombination af og proportionalt forhold mellem de forskellige energikilder, der udnyttes til at fremstille elektricitet (af et land, en energileverandør mv.)</t>
        </is>
      </c>
      <c r="R341" s="2" t="inlineStr">
        <is>
          <t>Energie-Mix|
Energiemix</t>
        </is>
      </c>
      <c r="S341" s="2" t="inlineStr">
        <is>
          <t>3|
3</t>
        </is>
      </c>
      <c r="T341" s="2" t="inlineStr">
        <is>
          <t xml:space="preserve">|
</t>
        </is>
      </c>
      <c r="U341" t="inlineStr">
        <is>
          <t>Kombination von verschiedenen Primärenergien mit dem Ziel, die Abhängigkeit von bestimmten Energiequellen zu verhindern</t>
        </is>
      </c>
      <c r="V341" s="2" t="inlineStr">
        <is>
          <t>ενεργειακό μίγμα|
σύνθεση ενεργειακών πηγών</t>
        </is>
      </c>
      <c r="W341" s="2" t="inlineStr">
        <is>
          <t>4|
4</t>
        </is>
      </c>
      <c r="X341" s="2" t="inlineStr">
        <is>
          <t xml:space="preserve">|
</t>
        </is>
      </c>
      <c r="Y341" t="inlineStr">
        <is>
          <t/>
        </is>
      </c>
      <c r="Z341" s="2" t="inlineStr">
        <is>
          <t>fuel mix|
energy mix</t>
        </is>
      </c>
      <c r="AA341" s="2" t="inlineStr">
        <is>
          <t>3|
3</t>
        </is>
      </c>
      <c r="AB341" s="2" t="inlineStr">
        <is>
          <t xml:space="preserve">|
</t>
        </is>
      </c>
      <c r="AC341" t="inlineStr">
        <is>
          <t>combination of and proportional relationship between different energy sources used to generate electricity (by a country, an electricity provider, etc.)</t>
        </is>
      </c>
      <c r="AD341" s="2" t="inlineStr">
        <is>
          <t>cesta energética|
combinación energética|
combinación de fuentes de energía</t>
        </is>
      </c>
      <c r="AE341" s="2" t="inlineStr">
        <is>
          <t>3|
3|
3</t>
        </is>
      </c>
      <c r="AF341" s="2" t="inlineStr">
        <is>
          <t xml:space="preserve">|
|
</t>
        </is>
      </c>
      <c r="AG341" t="inlineStr">
        <is>
          <t>Indica, habitualmente, el conjunto de fuentes de energía, primarias y secundarias, renovables o no, que tienen más peso en el balance energético de un país. También se utiliza para referirse a la combinación de fuentes secundarias utilizadas para producir electricidad en un determinado país.</t>
        </is>
      </c>
      <c r="AH341" s="2" t="inlineStr">
        <is>
          <t>energiaallikate jaotus|
energiaallikate kogum</t>
        </is>
      </c>
      <c r="AI341" s="2" t="inlineStr">
        <is>
          <t>3|
3</t>
        </is>
      </c>
      <c r="AJ341" s="2" t="inlineStr">
        <is>
          <t xml:space="preserve">preferred|
</t>
        </is>
      </c>
      <c r="AK341" t="inlineStr">
        <is>
          <t>elektrienergia tootmiseks kasutatavate eri energiaallikate kombinatsioon ja nendevaheline proportsionaalne suhe</t>
        </is>
      </c>
      <c r="AL341" s="2" t="inlineStr">
        <is>
          <t>energialähteiden valinta|
energialähteiden yhdistelmä|
energiapaletti</t>
        </is>
      </c>
      <c r="AM341" s="2" t="inlineStr">
        <is>
          <t>3|
3|
3</t>
        </is>
      </c>
      <c r="AN341" s="2" t="inlineStr">
        <is>
          <t xml:space="preserve">|
|
</t>
        </is>
      </c>
      <c r="AO341" t="inlineStr">
        <is>
          <t/>
        </is>
      </c>
      <c r="AP341" s="2" t="inlineStr">
        <is>
          <t>bouquet énergétique|
palette énergétique|
mix énergétique</t>
        </is>
      </c>
      <c r="AQ341" s="2" t="inlineStr">
        <is>
          <t>3|
3|
3</t>
        </is>
      </c>
      <c r="AR341" s="2" t="inlineStr">
        <is>
          <t xml:space="preserve">|
|
</t>
        </is>
      </c>
      <c r="AS341" t="inlineStr">
        <is>
          <t>répartition, généralement exprimée en pourcentages, des énergies primaires (nucléaire, charbon, pétrole, éolien, etc.) dans la consommation d'un pays, d'une collectivité, d'une industrie</t>
        </is>
      </c>
      <c r="AT341" s="2" t="inlineStr">
        <is>
          <t>meascán fuinnimh|
meascán breosla</t>
        </is>
      </c>
      <c r="AU341" s="2" t="inlineStr">
        <is>
          <t>3|
3</t>
        </is>
      </c>
      <c r="AV341" s="2" t="inlineStr">
        <is>
          <t xml:space="preserve">|
</t>
        </is>
      </c>
      <c r="AW341" t="inlineStr">
        <is>
          <t/>
        </is>
      </c>
      <c r="AX341" s="2" t="inlineStr">
        <is>
          <t>kombinacija izvora energije|
struktura izvora energije</t>
        </is>
      </c>
      <c r="AY341" s="2" t="inlineStr">
        <is>
          <t>3|
3</t>
        </is>
      </c>
      <c r="AZ341" s="2" t="inlineStr">
        <is>
          <t xml:space="preserve">|
</t>
        </is>
      </c>
      <c r="BA341" t="inlineStr">
        <is>
          <t/>
        </is>
      </c>
      <c r="BB341" s="2" t="inlineStr">
        <is>
          <t>energiamix|
energiaszerkezet</t>
        </is>
      </c>
      <c r="BC341" s="2" t="inlineStr">
        <is>
          <t>3|
3</t>
        </is>
      </c>
      <c r="BD341" s="2" t="inlineStr">
        <is>
          <t xml:space="preserve">|
</t>
        </is>
      </c>
      <c r="BE341" t="inlineStr">
        <is>
          <t>a villamos energia előállítása céljából használt energiaforrások adott országban alkalmazott kombinációja és részaránya</t>
        </is>
      </c>
      <c r="BF341" s="2" t="inlineStr">
        <is>
          <t>mix energetico</t>
        </is>
      </c>
      <c r="BG341" s="2" t="inlineStr">
        <is>
          <t>3</t>
        </is>
      </c>
      <c r="BH341" s="2" t="inlineStr">
        <is>
          <t/>
        </is>
      </c>
      <c r="BI341" t="inlineStr">
        <is>
          <t>insieme di fonti energetiche primarie che vengono utilizzate per la produzione di energia elettrica che successivamente viene immensa in rete nel sistema elettrico nazionale e venduta all'utente finale</t>
        </is>
      </c>
      <c r="BJ341" s="2" t="inlineStr">
        <is>
          <t>energijos rūšių derinys</t>
        </is>
      </c>
      <c r="BK341" s="2" t="inlineStr">
        <is>
          <t>3</t>
        </is>
      </c>
      <c r="BL341" s="2" t="inlineStr">
        <is>
          <t/>
        </is>
      </c>
      <c r="BM341" t="inlineStr">
        <is>
          <t>vietinių, importuotų ar regioninėje prekyboje įsigytų kuro ir energijos išteklių įvairovė</t>
        </is>
      </c>
      <c r="BN341" s="2" t="inlineStr">
        <is>
          <t>energoresursu struktūra|
enerģijas piegādes struktūra</t>
        </is>
      </c>
      <c r="BO341" s="2" t="inlineStr">
        <is>
          <t>3|
3</t>
        </is>
      </c>
      <c r="BP341" s="2" t="inlineStr">
        <is>
          <t xml:space="preserve">preferred|
</t>
        </is>
      </c>
      <c r="BQ341" t="inlineStr">
        <is>
          <t>dažādu elektroenerģijas ražošanā izmantoto enerģijas avotu kombinācija un savstarpējā attiecība (piemēram, pa valstīm, elektroenerģijas piegādātājiem, enerģijas veidiem utt.)</t>
        </is>
      </c>
      <c r="BR341" s="2" t="inlineStr">
        <is>
          <t>taħlita enerġetika|
taħlita tal-enerġija|
taħlita tal-fjuwil</t>
        </is>
      </c>
      <c r="BS341" s="2" t="inlineStr">
        <is>
          <t>3|
3|
3</t>
        </is>
      </c>
      <c r="BT341" s="2" t="inlineStr">
        <is>
          <t xml:space="preserve">|
|
</t>
        </is>
      </c>
      <c r="BU341" t="inlineStr">
        <is>
          <t>ġabra ta' sorsi differenti ta' enerġija primarja li minnhom tiġi prodotta enerġija sekondarja għal użu dirett - ġeneralment elettriku</t>
        </is>
      </c>
      <c r="BV341" s="2" t="inlineStr">
        <is>
          <t>energiemix</t>
        </is>
      </c>
      <c r="BW341" s="2" t="inlineStr">
        <is>
          <t>3</t>
        </is>
      </c>
      <c r="BX341" s="2" t="inlineStr">
        <is>
          <t/>
        </is>
      </c>
      <c r="BY341" t="inlineStr">
        <is>
          <t>verdeling van de energieproductie per energiebron</t>
        </is>
      </c>
      <c r="BZ341" s="2" t="inlineStr">
        <is>
          <t>koszyk energetyczny|
dobór źródeł energii|
miks energetyczny|
udział energii z poszczególnych źródeł</t>
        </is>
      </c>
      <c r="CA341" s="2" t="inlineStr">
        <is>
          <t>3|
2|
2|
2</t>
        </is>
      </c>
      <c r="CB341" s="2" t="inlineStr">
        <is>
          <t>preferred|
admitted|
|
admitted</t>
        </is>
      </c>
      <c r="CC341" t="inlineStr">
        <is>
          <t>wachlarz paliw, nośników, a także technologii energetycznych służących do zaspokajania potrzeb energetycznych odbiorców</t>
        </is>
      </c>
      <c r="CD341" s="2" t="inlineStr">
        <is>
          <t>matriz energética|
&lt;i&gt;mix&lt;/i&gt; energético|
cabaz energético</t>
        </is>
      </c>
      <c r="CE341" s="2" t="inlineStr">
        <is>
          <t>3|
3|
3</t>
        </is>
      </c>
      <c r="CF341" s="2" t="inlineStr">
        <is>
          <t xml:space="preserve">preferred|
|
</t>
        </is>
      </c>
      <c r="CG341" t="inlineStr">
        <is>
          <t>Combinação e proporção das diferentes fontes de energia primária (como o carvão, o petróleo, o gás natural, a energia nuclear ou as energias renováveis) utilizadas para a produção ou o fornecimento de energia num país ou espaço geopolítico ou por um fornecedor de energia.</t>
        </is>
      </c>
      <c r="CH341" s="2" t="inlineStr">
        <is>
          <t>mix energetic|
mix de energie</t>
        </is>
      </c>
      <c r="CI341" s="2" t="inlineStr">
        <is>
          <t>3|
3</t>
        </is>
      </c>
      <c r="CJ341" s="2" t="inlineStr">
        <is>
          <t xml:space="preserve">|
</t>
        </is>
      </c>
      <c r="CK341" t="inlineStr">
        <is>
          <t>contribuție a fiecărei surse primare de energie la portofoliul de surse primare de energie al furnizorului corespunzător unei perioade de referință</t>
        </is>
      </c>
      <c r="CL341" s="2" t="inlineStr">
        <is>
          <t>energetický mix|
palivový mix</t>
        </is>
      </c>
      <c r="CM341" s="2" t="inlineStr">
        <is>
          <t>3|
3</t>
        </is>
      </c>
      <c r="CN341" s="2" t="inlineStr">
        <is>
          <t xml:space="preserve">|
</t>
        </is>
      </c>
      <c r="CO341" t="inlineStr">
        <is>
          <t>existujúca štruktúra výroby energie v krajine</t>
        </is>
      </c>
      <c r="CP341" s="2" t="inlineStr">
        <is>
          <t>mešanica virov energije|
mešanica energijskih virov</t>
        </is>
      </c>
      <c r="CQ341" s="2" t="inlineStr">
        <is>
          <t>3|
3</t>
        </is>
      </c>
      <c r="CR341" s="2" t="inlineStr">
        <is>
          <t xml:space="preserve">|
</t>
        </is>
      </c>
      <c r="CS341" t="inlineStr">
        <is>
          <t/>
        </is>
      </c>
      <c r="CT341" s="2" t="inlineStr">
        <is>
          <t>energimix</t>
        </is>
      </c>
      <c r="CU341" s="2" t="inlineStr">
        <is>
          <t>3</t>
        </is>
      </c>
      <c r="CV341" s="2" t="inlineStr">
        <is>
          <t/>
        </is>
      </c>
      <c r="CW341" t="inlineStr">
        <is>
          <t/>
        </is>
      </c>
    </row>
    <row r="342">
      <c r="A342" s="1" t="str">
        <f>HYPERLINK("https://iate.europa.eu/entry/result/3552534/all", "3552534")</f>
        <v>3552534</v>
      </c>
      <c r="B342" t="inlineStr">
        <is>
          <t>TRADE;INDUSTRY;ENERGY;PRODUCTION, TECHNOLOGY AND RESEARCH</t>
        </is>
      </c>
      <c r="C342" t="inlineStr">
        <is>
          <t>TRADE|distributive trades|distributive trades;INDUSTRY|electronics and electrical engineering|electrical engineering;ENERGY|electrical and nuclear industries|electrical industry;PRODUCTION, TECHNOLOGY AND RESEARCH|technology and technical regulations|technical regulations</t>
        </is>
      </c>
      <c r="D342" t="inlineStr">
        <is>
          <t>yes</t>
        </is>
      </c>
      <c r="E342" t="inlineStr">
        <is>
          <t/>
        </is>
      </c>
      <c r="F342" s="2" t="inlineStr">
        <is>
          <t>приходи при претоварване</t>
        </is>
      </c>
      <c r="G342" s="2" t="inlineStr">
        <is>
          <t>3</t>
        </is>
      </c>
      <c r="H342" s="2" t="inlineStr">
        <is>
          <t/>
        </is>
      </c>
      <c r="I342" t="inlineStr">
        <is>
          <t>приходи, получени в резултат на разпределението на преносната способност</t>
        </is>
      </c>
      <c r="J342" s="2" t="inlineStr">
        <is>
          <t>příjem z přetížení</t>
        </is>
      </c>
      <c r="K342" s="2" t="inlineStr">
        <is>
          <t>3</t>
        </is>
      </c>
      <c r="L342" s="2" t="inlineStr">
        <is>
          <t/>
        </is>
      </c>
      <c r="M342" t="inlineStr">
        <is>
          <t>výnosy plynoucí z přidělování kapacity</t>
        </is>
      </c>
      <c r="N342" s="2" t="inlineStr">
        <is>
          <t>flaskehalsindtægt|
indtægt fra kapacitetsbegrænsninger</t>
        </is>
      </c>
      <c r="O342" s="2" t="inlineStr">
        <is>
          <t>3|
3</t>
        </is>
      </c>
      <c r="P342" s="2" t="inlineStr">
        <is>
          <t xml:space="preserve">|
</t>
        </is>
      </c>
      <c r="Q342" t="inlineStr">
        <is>
          <t>indtægt som følge af kapacitetstildeling</t>
        </is>
      </c>
      <c r="R342" s="2" t="inlineStr">
        <is>
          <t>Engpasserlöse</t>
        </is>
      </c>
      <c r="S342" s="2" t="inlineStr">
        <is>
          <t>3</t>
        </is>
      </c>
      <c r="T342" s="2" t="inlineStr">
        <is>
          <t/>
        </is>
      </c>
      <c r="U342" t="inlineStr">
        <is>
          <t/>
        </is>
      </c>
      <c r="V342" s="2" t="inlineStr">
        <is>
          <t>εισόδημα διασύνδεσης</t>
        </is>
      </c>
      <c r="W342" s="2" t="inlineStr">
        <is>
          <t>3</t>
        </is>
      </c>
      <c r="X342" s="2" t="inlineStr">
        <is>
          <t/>
        </is>
      </c>
      <c r="Y342" t="inlineStr">
        <is>
          <t/>
        </is>
      </c>
      <c r="Z342" s="2" t="inlineStr">
        <is>
          <t>congestion charges|
congestion revenues|
congestion income</t>
        </is>
      </c>
      <c r="AA342" s="2" t="inlineStr">
        <is>
          <t>3|
3|
3</t>
        </is>
      </c>
      <c r="AB342" s="2" t="inlineStr">
        <is>
          <t xml:space="preserve">|
|
</t>
        </is>
      </c>
      <c r="AC342" t="inlineStr">
        <is>
          <t>income originating in the situation where transmission 
capacity between bidding zones is not sufficient to fulfill the demand and the congestion splits the bidding zones into separate price areas, and 
the power exchange receives congestion income from the congested 
interconnection</t>
        </is>
      </c>
      <c r="AD342" s="2" t="inlineStr">
        <is>
          <t>rentas de congestión</t>
        </is>
      </c>
      <c r="AE342" s="2" t="inlineStr">
        <is>
          <t>3</t>
        </is>
      </c>
      <c r="AF342" s="2" t="inlineStr">
        <is>
          <t/>
        </is>
      </c>
      <c r="AG342" t="inlineStr">
        <is>
          <t>Renta percibida como resultado de la asignación de capacidad.</t>
        </is>
      </c>
      <c r="AH342" s="2" t="inlineStr">
        <is>
          <t>võimsusjaotustulu</t>
        </is>
      </c>
      <c r="AI342" s="2" t="inlineStr">
        <is>
          <t>3</t>
        </is>
      </c>
      <c r="AJ342" s="2" t="inlineStr">
        <is>
          <t/>
        </is>
      </c>
      <c r="AK342" t="inlineStr">
        <is>
          <t/>
        </is>
      </c>
      <c r="AL342" s="2" t="inlineStr">
        <is>
          <t>pullonkaulatulot|
ylikuormitukseen liittyvät tulot</t>
        </is>
      </c>
      <c r="AM342" s="2" t="inlineStr">
        <is>
          <t>3|
3</t>
        </is>
      </c>
      <c r="AN342" s="2" t="inlineStr">
        <is>
          <t xml:space="preserve">preferred|
</t>
        </is>
      </c>
      <c r="AO342" t="inlineStr">
        <is>
          <t>tuottoja, jotka kertyvät silloin, kun sähköpörssin tarjousalueiden välinen 
sähkön siirtokapasiteetti ei ole riittävän suuri kysynnän kattamiseen, jolloin tarjousalueet eriytyvät hinta-alueiksi, ja niiden väliseltä 
siirtoyhteydeltä kertyy sähköpörssille tuloja</t>
        </is>
      </c>
      <c r="AP342" s="2" t="inlineStr">
        <is>
          <t>revenu de congestion</t>
        </is>
      </c>
      <c r="AQ342" s="2" t="inlineStr">
        <is>
          <t>3</t>
        </is>
      </c>
      <c r="AR342" s="2" t="inlineStr">
        <is>
          <t/>
        </is>
      </c>
      <c r="AS342" t="inlineStr">
        <is>
          <t>recettes perçues en résultat de l'allocation de la capacité</t>
        </is>
      </c>
      <c r="AT342" s="2" t="inlineStr">
        <is>
          <t>ioncam ó phlódú</t>
        </is>
      </c>
      <c r="AU342" s="2" t="inlineStr">
        <is>
          <t>3</t>
        </is>
      </c>
      <c r="AV342" s="2" t="inlineStr">
        <is>
          <t/>
        </is>
      </c>
      <c r="AW342" t="inlineStr">
        <is>
          <t/>
        </is>
      </c>
      <c r="AX342" s="2" t="inlineStr">
        <is>
          <t>prihod od zagušenja</t>
        </is>
      </c>
      <c r="AY342" s="2" t="inlineStr">
        <is>
          <t>3</t>
        </is>
      </c>
      <c r="AZ342" s="2" t="inlineStr">
        <is>
          <t/>
        </is>
      </c>
      <c r="BA342" t="inlineStr">
        <is>
          <t/>
        </is>
      </c>
      <c r="BB342" s="2" t="inlineStr">
        <is>
          <t>szűk keresztmetszetből származó bevétel|
szűkkeresztmetszet-kezelési bevétel</t>
        </is>
      </c>
      <c r="BC342" s="2" t="inlineStr">
        <is>
          <t>3|
4</t>
        </is>
      </c>
      <c r="BD342" s="2" t="inlineStr">
        <is>
          <t>|
preferred</t>
        </is>
      </c>
      <c r="BE342" t="inlineStr">
        <is>
          <t>a szűk keresztmetszeteket kezelő eljárásokból származó bevétel</t>
        </is>
      </c>
      <c r="BF342" s="2" t="inlineStr">
        <is>
          <t>rendita di congestione</t>
        </is>
      </c>
      <c r="BG342" s="2" t="inlineStr">
        <is>
          <t>3</t>
        </is>
      </c>
      <c r="BH342" s="2" t="inlineStr">
        <is>
          <t/>
        </is>
      </c>
      <c r="BI342" t="inlineStr">
        <is>
          <t>relativamente al mercato interno dell'energia, proventi derivanti dall'allocazione della capacità</t>
        </is>
      </c>
      <c r="BJ342" s="2" t="inlineStr">
        <is>
          <t>perkrovos pajamos|
iš perkrovos gautos pajamos</t>
        </is>
      </c>
      <c r="BK342" s="2" t="inlineStr">
        <is>
          <t>3|
2</t>
        </is>
      </c>
      <c r="BL342" s="2" t="inlineStr">
        <is>
          <t xml:space="preserve">preferred|
</t>
        </is>
      </c>
      <c r="BM342" t="inlineStr">
        <is>
          <t>pajamos, gautos paskirsčius pralaidumą</t>
        </is>
      </c>
      <c r="BN342" s="2" t="inlineStr">
        <is>
          <t>sastrēgumu vadības ieņēmumi|
pārslodzes ieņēmumi</t>
        </is>
      </c>
      <c r="BO342" s="2" t="inlineStr">
        <is>
          <t>3|
3</t>
        </is>
      </c>
      <c r="BP342" s="2" t="inlineStr">
        <is>
          <t>|
preferred</t>
        </is>
      </c>
      <c r="BQ342" t="inlineStr">
        <is>
          <t>ieņēmumi, kas gūti no jaudas piešķiršanas</t>
        </is>
      </c>
      <c r="BR342" s="2" t="inlineStr">
        <is>
          <t>introjtu mill-konġestjoni</t>
        </is>
      </c>
      <c r="BS342" s="2" t="inlineStr">
        <is>
          <t>3</t>
        </is>
      </c>
      <c r="BT342" s="2" t="inlineStr">
        <is>
          <t/>
        </is>
      </c>
      <c r="BU342" t="inlineStr">
        <is>
          <t>dħul riċevut b'riżultat tal-allokazzjoni tal-kapaċità [ &lt;a href="/entry/result/2112865/all" id="ENTRY_TO_ENTRY_CONVERTER" target="_blank"&gt;IATE:2112865&lt;/a&gt; ]</t>
        </is>
      </c>
      <c r="BV342" s="2" t="inlineStr">
        <is>
          <t>congestie-inkomsten|
congestie-ontvangsten</t>
        </is>
      </c>
      <c r="BW342" s="2" t="inlineStr">
        <is>
          <t>3|
3</t>
        </is>
      </c>
      <c r="BX342" s="2" t="inlineStr">
        <is>
          <t xml:space="preserve">|
</t>
        </is>
      </c>
      <c r="BY342" t="inlineStr">
        <is>
          <t>als gevolg van de capaciteitstoewijzing verkregen inkomsten</t>
        </is>
      </c>
      <c r="BZ342" s="2" t="inlineStr">
        <is>
          <t>dochód z ograniczeń</t>
        </is>
      </c>
      <c r="CA342" s="2" t="inlineStr">
        <is>
          <t>3</t>
        </is>
      </c>
      <c r="CB342" s="2" t="inlineStr">
        <is>
          <t/>
        </is>
      </c>
      <c r="CC342" t="inlineStr">
        <is>
          <t>dochód uzyskany w wyniku alokacji zdolności przesyłowych</t>
        </is>
      </c>
      <c r="CD342" s="2" t="inlineStr">
        <is>
          <t>receita de congestionamento</t>
        </is>
      </c>
      <c r="CE342" s="2" t="inlineStr">
        <is>
          <t>3</t>
        </is>
      </c>
      <c r="CF342" s="2" t="inlineStr">
        <is>
          <t/>
        </is>
      </c>
      <c r="CG342" t="inlineStr">
        <is>
          <t/>
        </is>
      </c>
      <c r="CH342" s="2" t="inlineStr">
        <is>
          <t>venituri din congestii</t>
        </is>
      </c>
      <c r="CI342" s="2" t="inlineStr">
        <is>
          <t>3</t>
        </is>
      </c>
      <c r="CJ342" s="2" t="inlineStr">
        <is>
          <t/>
        </is>
      </c>
      <c r="CK342" t="inlineStr">
        <is>
          <t>veniturile primite ca urmare a alocării capacităților</t>
        </is>
      </c>
      <c r="CL342" s="2" t="inlineStr">
        <is>
          <t>príjem z preťaženia</t>
        </is>
      </c>
      <c r="CM342" s="2" t="inlineStr">
        <is>
          <t>3</t>
        </is>
      </c>
      <c r="CN342" s="2" t="inlineStr">
        <is>
          <t/>
        </is>
      </c>
      <c r="CO342" t="inlineStr">
        <is>
          <t>výnosy získané v dôsledku prideľovania kapacity</t>
        </is>
      </c>
      <c r="CP342" s="2" t="inlineStr">
        <is>
          <t>prihodek od dražb</t>
        </is>
      </c>
      <c r="CQ342" s="2" t="inlineStr">
        <is>
          <t>3</t>
        </is>
      </c>
      <c r="CR342" s="2" t="inlineStr">
        <is>
          <t/>
        </is>
      </c>
      <c r="CS342" t="inlineStr">
        <is>
          <t>prihodki, prejeti zaradi dodelitve zmogljivosti</t>
        </is>
      </c>
      <c r="CT342" s="2" t="inlineStr">
        <is>
          <t>intäkter från överbelastning</t>
        </is>
      </c>
      <c r="CU342" s="2" t="inlineStr">
        <is>
          <t>3</t>
        </is>
      </c>
      <c r="CV342" s="2" t="inlineStr">
        <is>
          <t/>
        </is>
      </c>
      <c r="CW342" t="inlineStr">
        <is>
          <t>intäkter som uppstår till följd av kapacitetstilldelning</t>
        </is>
      </c>
    </row>
    <row r="343">
      <c r="A343" s="1" t="str">
        <f>HYPERLINK("https://iate.europa.eu/entry/result/1339481/all", "1339481")</f>
        <v>1339481</v>
      </c>
      <c r="B343" t="inlineStr">
        <is>
          <t>ENVIRONMENT</t>
        </is>
      </c>
      <c r="C343" t="inlineStr">
        <is>
          <t>ENVIRONMENT|deterioration of the environment|waste</t>
        </is>
      </c>
      <c r="D343" t="inlineStr">
        <is>
          <t>yes</t>
        </is>
      </c>
      <c r="E343" t="inlineStr">
        <is>
          <t/>
        </is>
      </c>
      <c r="F343" s="2" t="inlineStr">
        <is>
          <t>отпадъчни води</t>
        </is>
      </c>
      <c r="G343" s="2" t="inlineStr">
        <is>
          <t>3</t>
        </is>
      </c>
      <c r="H343" s="2" t="inlineStr">
        <is>
          <t/>
        </is>
      </c>
      <c r="I343" t="inlineStr">
        <is>
          <t>Отпадъчните води се определя от Агенцията за защита на околната среда на САЩ като "отпадни води - пречистени или непречистени, изтичат от пречиствателна станция, канализация, или промишлени източници. Обикновено се отнася за води, зауствани като повърхностни води "</t>
        </is>
      </c>
      <c r="J343" t="inlineStr">
        <is>
          <t/>
        </is>
      </c>
      <c r="K343" t="inlineStr">
        <is>
          <t/>
        </is>
      </c>
      <c r="L343" t="inlineStr">
        <is>
          <t/>
        </is>
      </c>
      <c r="M343" t="inlineStr">
        <is>
          <t/>
        </is>
      </c>
      <c r="N343" s="2" t="inlineStr">
        <is>
          <t>afløb|
udledning|
udløb</t>
        </is>
      </c>
      <c r="O343" s="2" t="inlineStr">
        <is>
          <t>3|
3|
3</t>
        </is>
      </c>
      <c r="P343" s="2" t="inlineStr">
        <is>
          <t xml:space="preserve">|
|
</t>
        </is>
      </c>
      <c r="Q343" t="inlineStr">
        <is>
          <t>Udstrømning af renset eller urenset vand fra huse, byer, landbrug eller industri</t>
        </is>
      </c>
      <c r="R343" s="2" t="inlineStr">
        <is>
          <t>abgeleitetes Wasser|
Ausflüsse|
Ausfluß|
Abwasser</t>
        </is>
      </c>
      <c r="S343" s="2" t="inlineStr">
        <is>
          <t>3|
3|
3|
3</t>
        </is>
      </c>
      <c r="T343" s="2" t="inlineStr">
        <is>
          <t xml:space="preserve">|
|
|
</t>
        </is>
      </c>
      <c r="U343" t="inlineStr">
        <is>
          <t>Das in Haushalt, Gewerbe, Landwirtschaft oder Industrie anfallende gebrauchte Wasser, behandelt oder unbehandelt</t>
        </is>
      </c>
      <c r="V343" s="2" t="inlineStr">
        <is>
          <t>υγρό απόβλητo|
λύμα</t>
        </is>
      </c>
      <c r="W343" s="2" t="inlineStr">
        <is>
          <t>3|
4</t>
        </is>
      </c>
      <c r="X343" s="2" t="inlineStr">
        <is>
          <t xml:space="preserve">|
</t>
        </is>
      </c>
      <c r="Y343" t="inlineStr">
        <is>
          <t/>
        </is>
      </c>
      <c r="Z343" s="2" t="inlineStr">
        <is>
          <t>effluent</t>
        </is>
      </c>
      <c r="AA343" s="2" t="inlineStr">
        <is>
          <t>3</t>
        </is>
      </c>
      <c r="AB343" s="2" t="inlineStr">
        <is>
          <t/>
        </is>
      </c>
      <c r="AC343" t="inlineStr">
        <is>
          <t>sewage, water or other liquid, partially or completely treated, or in its natural state, flowing out of a reservoir, basin or treatment plant</t>
        </is>
      </c>
      <c r="AD343" s="2" t="inlineStr">
        <is>
          <t>efluente</t>
        </is>
      </c>
      <c r="AE343" s="2" t="inlineStr">
        <is>
          <t>3</t>
        </is>
      </c>
      <c r="AF343" s="2" t="inlineStr">
        <is>
          <t/>
        </is>
      </c>
      <c r="AG343" t="inlineStr">
        <is>
          <t>flujo de agua, tratada o no, procedente de residuos domésticos, urbanos, agrícolas o industriales</t>
        </is>
      </c>
      <c r="AH343" s="2" t="inlineStr">
        <is>
          <t>äravool|
heitvesi</t>
        </is>
      </c>
      <c r="AI343" s="2" t="inlineStr">
        <is>
          <t>3|
3</t>
        </is>
      </c>
      <c r="AJ343" s="2" t="inlineStr">
        <is>
          <t xml:space="preserve">|
</t>
        </is>
      </c>
      <c r="AK343" t="inlineStr">
        <is>
          <t>Inimkasutuses olnud ja seejärel loodusesse tagasi lastud vesi; võib olla reostunud (puhastamata või puhastatud reovesi) või puhas (nt reoveepuhasti heitvesi, paisust läbi lastav vesi).</t>
        </is>
      </c>
      <c r="AL343" s="2" t="inlineStr">
        <is>
          <t>purkuvesi|
poistovesi</t>
        </is>
      </c>
      <c r="AM343" s="2" t="inlineStr">
        <is>
          <t>3|
3</t>
        </is>
      </c>
      <c r="AN343" s="2" t="inlineStr">
        <is>
          <t xml:space="preserve">|
</t>
        </is>
      </c>
      <c r="AO343" t="inlineStr">
        <is>
          <t/>
        </is>
      </c>
      <c r="AP343" s="2" t="inlineStr">
        <is>
          <t>effluent|
eau résiduaire</t>
        </is>
      </c>
      <c r="AQ343" s="2" t="inlineStr">
        <is>
          <t>3|
3</t>
        </is>
      </c>
      <c r="AR343" s="2" t="inlineStr">
        <is>
          <t xml:space="preserve">|
</t>
        </is>
      </c>
      <c r="AS343" t="inlineStr">
        <is>
          <t>eau ou eau résiduaire provenant d'une enceinte fermée telle qu'une station de traitement, un complexe industriel ou un étang d'épuration(1); fluide résiduaire, traité ou non traité, d'origine industrielle ou urbaine rejeté directement ou indirectement dans l'environnement(2)</t>
        </is>
      </c>
      <c r="AT343" s="2" t="inlineStr">
        <is>
          <t>eisilteach</t>
        </is>
      </c>
      <c r="AU343" s="2" t="inlineStr">
        <is>
          <t>3</t>
        </is>
      </c>
      <c r="AV343" s="2" t="inlineStr">
        <is>
          <t/>
        </is>
      </c>
      <c r="AW343" t="inlineStr">
        <is>
          <t/>
        </is>
      </c>
      <c r="AX343" t="inlineStr">
        <is>
          <t/>
        </is>
      </c>
      <c r="AY343" t="inlineStr">
        <is>
          <t/>
        </is>
      </c>
      <c r="AZ343" t="inlineStr">
        <is>
          <t/>
        </is>
      </c>
      <c r="BA343" t="inlineStr">
        <is>
          <t/>
        </is>
      </c>
      <c r="BB343" t="inlineStr">
        <is>
          <t/>
        </is>
      </c>
      <c r="BC343" t="inlineStr">
        <is>
          <t/>
        </is>
      </c>
      <c r="BD343" t="inlineStr">
        <is>
          <t/>
        </is>
      </c>
      <c r="BE343" t="inlineStr">
        <is>
          <t/>
        </is>
      </c>
      <c r="BF343" s="2" t="inlineStr">
        <is>
          <t>effluente</t>
        </is>
      </c>
      <c r="BG343" s="2" t="inlineStr">
        <is>
          <t>3</t>
        </is>
      </c>
      <c r="BH343" s="2" t="inlineStr">
        <is>
          <t/>
        </is>
      </c>
      <c r="BI343" t="inlineStr">
        <is>
          <t>materiale che viene eliminato, di solito attraverso le fognature, da abitazioni, da stabilimenti industriali, o anche di origine agricola</t>
        </is>
      </c>
      <c r="BJ343" s="2" t="inlineStr">
        <is>
          <t>ištakis</t>
        </is>
      </c>
      <c r="BK343" s="2" t="inlineStr">
        <is>
          <t>3</t>
        </is>
      </c>
      <c r="BL343" s="2" t="inlineStr">
        <is>
          <t/>
        </is>
      </c>
      <c r="BM343" t="inlineStr">
        <is>
          <t>vandens arba nuotekų srautas, ištekantis iš tam tikros ertmės, kaip antai valomojo įrenginio, gamybinio aparato, tvenkinio ar panašiai</t>
        </is>
      </c>
      <c r="BN343" s="2" t="inlineStr">
        <is>
          <t>efluents</t>
        </is>
      </c>
      <c r="BO343" s="2" t="inlineStr">
        <is>
          <t>3</t>
        </is>
      </c>
      <c r="BP343" s="2" t="inlineStr">
        <is>
          <t/>
        </is>
      </c>
      <c r="BQ343" t="inlineStr">
        <is>
          <t>notekūdeņi (attīrīti vai neattīrīti), kas izplūst no notekūdeņu attīrīšanas ierīcēm, kanalizācijas vai rūpnīcām</t>
        </is>
      </c>
      <c r="BR343" s="2" t="inlineStr">
        <is>
          <t>effluwent</t>
        </is>
      </c>
      <c r="BS343" s="2" t="inlineStr">
        <is>
          <t>3</t>
        </is>
      </c>
      <c r="BT343" s="2" t="inlineStr">
        <is>
          <t/>
        </is>
      </c>
      <c r="BU343" t="inlineStr">
        <is>
          <t/>
        </is>
      </c>
      <c r="BV343" s="2" t="inlineStr">
        <is>
          <t>effluent|
afvalwater</t>
        </is>
      </c>
      <c r="BW343" s="2" t="inlineStr">
        <is>
          <t>3|
3</t>
        </is>
      </c>
      <c r="BX343" s="2" t="inlineStr">
        <is>
          <t xml:space="preserve">|
</t>
        </is>
      </c>
      <c r="BY343" t="inlineStr">
        <is>
          <t>Water dat in huishouding of industrie zijn diensten gedaan heeft en gewoonlijk met verschillende stoffen beladen is</t>
        </is>
      </c>
      <c r="BZ343" s="2" t="inlineStr">
        <is>
          <t>odpływ|
ścieki oczyszczone</t>
        </is>
      </c>
      <c r="CA343" s="2" t="inlineStr">
        <is>
          <t>3|
3</t>
        </is>
      </c>
      <c r="CB343" s="2" t="inlineStr">
        <is>
          <t xml:space="preserve">|
</t>
        </is>
      </c>
      <c r="CC343" t="inlineStr">
        <is>
          <t>ścieki poddane procesowi oczyszczania w oczyszczalniach</t>
        </is>
      </c>
      <c r="CD343" s="2" t="inlineStr">
        <is>
          <t>efluente</t>
        </is>
      </c>
      <c r="CE343" s="2" t="inlineStr">
        <is>
          <t>3</t>
        </is>
      </c>
      <c r="CF343" s="2" t="inlineStr">
        <is>
          <t/>
        </is>
      </c>
      <c r="CG343" t="inlineStr">
        <is>
          <t>Águas usadas, submetidas ou não a um processo de tratamento e resultantes do uso doméstico, urbano, agrícola ou industrial</t>
        </is>
      </c>
      <c r="CH343" s="2" t="inlineStr">
        <is>
          <t>efluent</t>
        </is>
      </c>
      <c r="CI343" s="2" t="inlineStr">
        <is>
          <t>4</t>
        </is>
      </c>
      <c r="CJ343" s="2" t="inlineStr">
        <is>
          <t>preferred</t>
        </is>
      </c>
      <c r="CK343" t="inlineStr">
        <is>
          <t>"Orice formă de deversare în mediu, emisie punctuală sau difuză, inclusiv prin scurgere, jeturi, injecție, inoculare, depozitare, vidanjare sau vaporizare."</t>
        </is>
      </c>
      <c r="CL343" s="2" t="inlineStr">
        <is>
          <t>výtok</t>
        </is>
      </c>
      <c r="CM343" s="2" t="inlineStr">
        <is>
          <t>3</t>
        </is>
      </c>
      <c r="CN343" s="2" t="inlineStr">
        <is>
          <t/>
        </is>
      </c>
      <c r="CO343" t="inlineStr">
        <is>
          <t>prírodná, znečistená alebo upravená voda alebo iná tekutina vytekajúca z prirodzeného rezervoára, kanalizácie, čistiacej stanice alebo iného zariadenia</t>
        </is>
      </c>
      <c r="CP343" s="2" t="inlineStr">
        <is>
          <t>končna odpadna voda|
efluent</t>
        </is>
      </c>
      <c r="CQ343" s="2" t="inlineStr">
        <is>
          <t>3|
3</t>
        </is>
      </c>
      <c r="CR343" s="2" t="inlineStr">
        <is>
          <t xml:space="preserve">|
</t>
        </is>
      </c>
      <c r="CS343" t="inlineStr">
        <is>
          <t/>
        </is>
      </c>
      <c r="CT343" t="inlineStr">
        <is>
          <t/>
        </is>
      </c>
      <c r="CU343" t="inlineStr">
        <is>
          <t/>
        </is>
      </c>
      <c r="CV343" t="inlineStr">
        <is>
          <t/>
        </is>
      </c>
      <c r="CW343" t="inlineStr">
        <is>
          <t/>
        </is>
      </c>
    </row>
    <row r="344">
      <c r="A344" s="1" t="str">
        <f>HYPERLINK("https://iate.europa.eu/entry/result/770504/all", "770504")</f>
        <v>770504</v>
      </c>
      <c r="B344" t="inlineStr">
        <is>
          <t>ENVIRONMENT;TRADE</t>
        </is>
      </c>
      <c r="C344" t="inlineStr">
        <is>
          <t>ENVIRONMENT|environmental policy|waste management;TRADE|marketing</t>
        </is>
      </c>
      <c r="D344" t="inlineStr">
        <is>
          <t>yes</t>
        </is>
      </c>
      <c r="E344" t="inlineStr">
        <is>
          <t/>
        </is>
      </c>
      <c r="F344" s="2" t="inlineStr">
        <is>
          <t>опаковка за многократна употреба</t>
        </is>
      </c>
      <c r="G344" s="2" t="inlineStr">
        <is>
          <t>3</t>
        </is>
      </c>
      <c r="H344" s="2" t="inlineStr">
        <is>
          <t/>
        </is>
      </c>
      <c r="I344" t="inlineStr">
        <is>
          <t>опаковка, създадена, проектирана и пусната на пазара с цел да претърпи в рамките на своя жизнен цикъл многократни промени или преобразуване, като се пълни отново или се използва за същата цел, за която е била създадена</t>
        </is>
      </c>
      <c r="J344" s="2" t="inlineStr">
        <is>
          <t>opakovaně použitelný obal</t>
        </is>
      </c>
      <c r="K344" s="2" t="inlineStr">
        <is>
          <t>3</t>
        </is>
      </c>
      <c r="L344" s="2" t="inlineStr">
        <is>
          <t/>
        </is>
      </c>
      <c r="M344" t="inlineStr">
        <is>
          <t>obaly navržené, vyrobené a uvedené na trh tak, aby mohly být v průběhu svého životního cyklu vícekrát využity nebo mohly projít několika cykly tím, že budou několikrát znovu naplněny nebo opakovaně použity ke stejnému účelu, ke kterému byly původně určeny</t>
        </is>
      </c>
      <c r="N344" s="2" t="inlineStr">
        <is>
          <t>genbrugelig emballage|
genbrugsemballage</t>
        </is>
      </c>
      <c r="O344" s="2" t="inlineStr">
        <is>
          <t>3|
3</t>
        </is>
      </c>
      <c r="P344" s="2" t="inlineStr">
        <is>
          <t xml:space="preserve">|
</t>
        </is>
      </c>
      <c r="Q344" t="inlineStr">
        <is>
          <t>emballage,
som er blevet udtænkt, udformet og bragt i omsætning med henblik på i sin
levetid at gennemgå et antal ture eller cyklusser ved at blive genpåfyldt eller
genbrugt til det samme formål, som den blev udtænkt til</t>
        </is>
      </c>
      <c r="R344" s="2" t="inlineStr">
        <is>
          <t>Mehrwegverpackung|
wiederverwendbare Verpackung</t>
        </is>
      </c>
      <c r="S344" s="2" t="inlineStr">
        <is>
          <t>3|
3</t>
        </is>
      </c>
      <c r="T344" s="2" t="inlineStr">
        <is>
          <t xml:space="preserve">|
</t>
        </is>
      </c>
      <c r="U344" t="inlineStr">
        <is>
          <t/>
        </is>
      </c>
      <c r="V344" s="2" t="inlineStr">
        <is>
          <t>επαναχρησιμοποιήσιμη συσκευασία|
συσκευασία περισσοτέρων της μιας χρήσεως</t>
        </is>
      </c>
      <c r="W344" s="2" t="inlineStr">
        <is>
          <t>3|
2</t>
        </is>
      </c>
      <c r="X344" s="2" t="inlineStr">
        <is>
          <t xml:space="preserve">|
</t>
        </is>
      </c>
      <c r="Y344" t="inlineStr">
        <is>
          <t>συσκευασία που έχει μελετηθεί, σχεδιαστεί και τοποθετηθεί στην αγορά προκειμένου να εκπληρώσει κατά τη διάρκεια του κύκλου ζωής της πολλαπλές διαδρομές ή επαναλαμβανόμενες χρήσεις</t>
        </is>
      </c>
      <c r="Z344" s="2" t="inlineStr">
        <is>
          <t>reusable packaging</t>
        </is>
      </c>
      <c r="AA344" s="2" t="inlineStr">
        <is>
          <t>3</t>
        </is>
      </c>
      <c r="AB344" s="2" t="inlineStr">
        <is>
          <t/>
        </is>
      </c>
      <c r="AC344" t="inlineStr">
        <is>
          <t>packaging which has been conceived, designed and placed on the market to
 accomplish within its lifecycle multiple trips or rotations by being 
refilled or reused for the same purpose for which it was conceived</t>
        </is>
      </c>
      <c r="AD344" s="2" t="inlineStr">
        <is>
          <t>envase reutilizable</t>
        </is>
      </c>
      <c r="AE344" s="2" t="inlineStr">
        <is>
          <t>3</t>
        </is>
      </c>
      <c r="AF344" s="2" t="inlineStr">
        <is>
          <t/>
        </is>
      </c>
      <c r="AG344" t="inlineStr">
        <is>
          <t>Todo envase que ha sido concebido, diseñado y
comercializado para realizar múltiples circuitos o rotaciones a lo largo de su
ciclo de vida, siendo rellenado o reutilizado con el mismo fin para el que fue
concebido.</t>
        </is>
      </c>
      <c r="AH344" s="2" t="inlineStr">
        <is>
          <t>korduskasutuspakend</t>
        </is>
      </c>
      <c r="AI344" s="2" t="inlineStr">
        <is>
          <t>3</t>
        </is>
      </c>
      <c r="AJ344" s="2" t="inlineStr">
        <is>
          <t/>
        </is>
      </c>
      <c r="AK344" t="inlineStr">
        <is>
          <t>pakend, mis on mõeldud ja kavandatud läbima oma olelusringi jooksul korduskasutussüsteemis vähemalt mitu käiku või ringi, sõltuvalt pakendi kasutusotstarbest, -võimalusest ja -kõlblikkusest;</t>
        </is>
      </c>
      <c r="AL344" s="2" t="inlineStr">
        <is>
          <t>uudelleenkäytettävä pakkaus</t>
        </is>
      </c>
      <c r="AM344" s="2" t="inlineStr">
        <is>
          <t>3</t>
        </is>
      </c>
      <c r="AN344" s="2" t="inlineStr">
        <is>
          <t/>
        </is>
      </c>
      <c r="AO344" t="inlineStr">
        <is>
          <t>pakkaus, joka on tarkoitettu, suunniteltu ja saatettu markkinoille 
kestämään elinkaarensa aikana useita käyttökertoja ja joka täytetään tai
 käytetään uudelleen alkuperäiseen tarkoitukseen</t>
        </is>
      </c>
      <c r="AP344" s="2" t="inlineStr">
        <is>
          <t>emballage réutilisable</t>
        </is>
      </c>
      <c r="AQ344" s="2" t="inlineStr">
        <is>
          <t>3</t>
        </is>
      </c>
      <c r="AR344" s="2" t="inlineStr">
        <is>
          <t/>
        </is>
      </c>
      <c r="AS344" t="inlineStr">
        <is>
          <t>emballage qui a été conçu, créé et mis sur le
marché pour pouvoir accomplir pendant son cycle de vie plusieurs trajets ou
rotations en étant rempli à nouveau ou réutilisé pour un usage identique à
celui pour lequel il a été conçu</t>
        </is>
      </c>
      <c r="AT344" s="2" t="inlineStr">
        <is>
          <t>pacáistíocht in-athúsáidte</t>
        </is>
      </c>
      <c r="AU344" s="2" t="inlineStr">
        <is>
          <t>3</t>
        </is>
      </c>
      <c r="AV344" s="2" t="inlineStr">
        <is>
          <t/>
        </is>
      </c>
      <c r="AW344" t="inlineStr">
        <is>
          <t/>
        </is>
      </c>
      <c r="AX344" t="inlineStr">
        <is>
          <t/>
        </is>
      </c>
      <c r="AY344" t="inlineStr">
        <is>
          <t/>
        </is>
      </c>
      <c r="AZ344" t="inlineStr">
        <is>
          <t/>
        </is>
      </c>
      <c r="BA344" t="inlineStr">
        <is>
          <t/>
        </is>
      </c>
      <c r="BB344" s="2" t="inlineStr">
        <is>
          <t>újrafelhasználható csomagolás|
újrahasználható csomagolás</t>
        </is>
      </c>
      <c r="BC344" s="2" t="inlineStr">
        <is>
          <t>3|
3</t>
        </is>
      </c>
      <c r="BD344" s="2" t="inlineStr">
        <is>
          <t xml:space="preserve">|
</t>
        </is>
      </c>
      <c r="BE344" t="inlineStr">
        <is>
          <t>olyan csomagolás, amelyet arra szántak, úgy terveztek és azzal a céllal 
helyeztek forgalomba, hogy életciklusa alatt több utat vagy forgási 
ciklust teljesítsen azáltal, hogy az eredeti célra újratöltik vagy újra 
felhasználják</t>
        </is>
      </c>
      <c r="BF344" s="2" t="inlineStr">
        <is>
          <t>imballaggio riutilizzabile</t>
        </is>
      </c>
      <c r="BG344" s="2" t="inlineStr">
        <is>
          <t>3</t>
        </is>
      </c>
      <c r="BH344" s="2" t="inlineStr">
        <is>
          <t/>
        </is>
      </c>
      <c r="BI344" t="inlineStr">
        <is>
          <t>imballaggio concepito, progettato e immesso sul mercato per poter 
compiere, durante il suo ciclo di vita, molteplici spostamenti o 
rotazioni, in quanto è riempito nuovamente o riutilizzato con la stessa 
finalità per la quale è stato concepito</t>
        </is>
      </c>
      <c r="BJ344" s="2" t="inlineStr">
        <is>
          <t>daugkartinė pakuotė</t>
        </is>
      </c>
      <c r="BK344" s="2" t="inlineStr">
        <is>
          <t>3</t>
        </is>
      </c>
      <c r="BL344" s="2" t="inlineStr">
        <is>
          <t/>
        </is>
      </c>
      <c r="BM344" t="inlineStr">
        <is>
          <t>pakuotė, kuri buvo sumanyta, sukurta ir pateikta rinkai taip, kad per jos gyvavimo ciklą ją būtų galima ne vieną kartą panaudoti vežant prekes arba iš naujo ją užpildant, arba pakartotinai naudoti tuo pačiu tikslu, kuriuo ji buvo sumanyta</t>
        </is>
      </c>
      <c r="BN344" s="2" t="inlineStr">
        <is>
          <t>atkalizmantojams iepakojums|
atkārtoti lietojams iepakojums</t>
        </is>
      </c>
      <c r="BO344" s="2" t="inlineStr">
        <is>
          <t>3|
3</t>
        </is>
      </c>
      <c r="BP344" s="2" t="inlineStr">
        <is>
          <t xml:space="preserve">preferred|
</t>
        </is>
      </c>
      <c r="BQ344" t="inlineStr">
        <is>
          <t>iepakojums, kuru var izmantot atkārtoti tā sākotnējam uzdevumam</t>
        </is>
      </c>
      <c r="BR344" s="2" t="inlineStr">
        <is>
          <t>imballaġġ li jista' jerġa' jintuża</t>
        </is>
      </c>
      <c r="BS344" s="2" t="inlineStr">
        <is>
          <t>3</t>
        </is>
      </c>
      <c r="BT344" s="2" t="inlineStr">
        <is>
          <t/>
        </is>
      </c>
      <c r="BU344" t="inlineStr">
        <is>
          <t>imballaġġ li nħoloq, li ġie ddisinjat u li tqiegħed fis-suq biex matul 
iċ-ċiklu tal-ħajja tiegħu jwettaq diversi vjaġġi jew rotazzjonijiet 
billi jimtela mill-ġdid jew jintuża mill-ġdid għall-istess skop li 
għalih kien inħoloq</t>
        </is>
      </c>
      <c r="BV344" s="2" t="inlineStr">
        <is>
          <t>voor hergebruik geschikte verpakking|
herbruikbare verpakking</t>
        </is>
      </c>
      <c r="BW344" s="2" t="inlineStr">
        <is>
          <t>3|
3</t>
        </is>
      </c>
      <c r="BX344" s="2" t="inlineStr">
        <is>
          <t xml:space="preserve">|
</t>
        </is>
      </c>
      <c r="BY344" t="inlineStr">
        <is>
          <t>een verpakking die bestemd en ontworpen is om een minimaal aantal keer voor hetzelfde doel gebruikt te worden</t>
        </is>
      </c>
      <c r="BZ344" s="2" t="inlineStr">
        <is>
          <t>opakowanie wielokrotnego użytku</t>
        </is>
      </c>
      <c r="CA344" s="2" t="inlineStr">
        <is>
          <t>3</t>
        </is>
      </c>
      <c r="CB344" s="2" t="inlineStr">
        <is>
          <t/>
        </is>
      </c>
      <c r="CC344" t="inlineStr">
        <is>
          <t>opakowanie, którego konstrukcja lub właściwości umożliwiają jego powtórne lub wielokrotne użytkowanie</t>
        </is>
      </c>
      <c r="CD344" s="2" t="inlineStr">
        <is>
          <t>embalagem reutilizável</t>
        </is>
      </c>
      <c r="CE344" s="2" t="inlineStr">
        <is>
          <t>3</t>
        </is>
      </c>
      <c r="CF344" s="2" t="inlineStr">
        <is>
          <t/>
        </is>
      </c>
      <c r="CG344" t="inlineStr">
        <is>
          <t>Embalagem que foi concebida, projetada e colocada no mercado para perfazer múltiplas viagens ou rotações no seu ciclo de vida ao ser novamente enchida ou reutilizada para o mesmo fim para que foi concebida.</t>
        </is>
      </c>
      <c r="CH344" s="2" t="inlineStr">
        <is>
          <t>ambalaj reutilizabil</t>
        </is>
      </c>
      <c r="CI344" s="2" t="inlineStr">
        <is>
          <t>3</t>
        </is>
      </c>
      <c r="CJ344" s="2" t="inlineStr">
        <is>
          <t/>
        </is>
      </c>
      <c r="CK344" t="inlineStr">
        <is>
          <t>ambalaj care a fost conceput, proiectat și introdus pe piață pentru a 
realiza, în cadrul ciclului său de viață, mai multe cicluri sau rotații,
 fiind reumplut sau reutilizat în același scop pentru care a fost 
conceput</t>
        </is>
      </c>
      <c r="CL344" s="2" t="inlineStr">
        <is>
          <t>opakovane použiteľný obal</t>
        </is>
      </c>
      <c r="CM344" s="2" t="inlineStr">
        <is>
          <t>3</t>
        </is>
      </c>
      <c r="CN344" s="2" t="inlineStr">
        <is>
          <t/>
        </is>
      </c>
      <c r="CO344" t="inlineStr">
        <is>
          <t>obal, ktorý bol navrhnutý, konštruovaný a umiestnený na trh v rámci jeho životného cyklu na viacero použití alebo obehov tým, že sa opätovne naplní alebo opakovane použije na ten istý účel, na ktorý bol vytvorený</t>
        </is>
      </c>
      <c r="CP344" s="2" t="inlineStr">
        <is>
          <t>embalaža za večkratno uporabo|
vračljiva embalaža</t>
        </is>
      </c>
      <c r="CQ344" s="2" t="inlineStr">
        <is>
          <t>3|
3</t>
        </is>
      </c>
      <c r="CR344" s="2" t="inlineStr">
        <is>
          <t xml:space="preserve">|
</t>
        </is>
      </c>
      <c r="CS344" t="inlineStr">
        <is>
          <t>‚vračljiva
embalaža‘ pomeni embalažo, ki je bila zasnovana, oblikovana in dana na trg, da
bi v svojem življenjskem ciklu opravila več poti ali krogov, tako da bi se
znova napolnila ali uporabila za isti namen, za katerega je bila zasnovana</t>
        </is>
      </c>
      <c r="CT344" s="2" t="inlineStr">
        <is>
          <t>återanvändbar förpackning</t>
        </is>
      </c>
      <c r="CU344" s="2" t="inlineStr">
        <is>
          <t>3</t>
        </is>
      </c>
      <c r="CV344" s="2" t="inlineStr">
        <is>
          <t/>
        </is>
      </c>
      <c r="CW344" t="inlineStr">
        <is>
          <t>förpackning som har utformats, konstruerats och släppts ut på marknaden för att under sin livscykel återanvändas flera gånger genom att återfyllas eller återanvändas för samma ändamål som den utformades för</t>
        </is>
      </c>
    </row>
    <row r="345">
      <c r="A345" s="1" t="str">
        <f>HYPERLINK("https://iate.europa.eu/entry/result/786165/all", "786165")</f>
        <v>786165</v>
      </c>
      <c r="B345" t="inlineStr">
        <is>
          <t>INTERNATIONAL ORGANISATIONS;ENVIRONMENT</t>
        </is>
      </c>
      <c r="C345" t="inlineStr">
        <is>
          <t>INTERNATIONAL ORGANISATIONS|United Nations|UN programmes and funds|UN Environment Programme|Intergovernmental Panel on Climate Change;ENVIRONMENT|environmental policy|climate change policy;ENVIRONMENT|deterioration of the environment|degradation of the environment|climate change</t>
        </is>
      </c>
      <c r="D345" t="inlineStr">
        <is>
          <t>yes</t>
        </is>
      </c>
      <c r="E345" t="inlineStr">
        <is>
          <t/>
        </is>
      </c>
      <c r="F345" s="2" t="inlineStr">
        <is>
          <t>МКИК|
Междуправителствен комитет по изменението на климата</t>
        </is>
      </c>
      <c r="G345" s="2" t="inlineStr">
        <is>
          <t>3|
3</t>
        </is>
      </c>
      <c r="H345" s="2" t="inlineStr">
        <is>
          <t xml:space="preserve">|
</t>
        </is>
      </c>
      <c r="I345" t="inlineStr">
        <is>
          <t>комитет, създаден през 1988 г. от Световната организация по метеорология и Програмата на ООН по околната среда (ЮНЕП), който извършва задълбочени проучвания на техническата и научната литература в световен мащаб и публикува аналитични доклади, всеобщо признати като най-надеждните източници на информация относно изменението на климата, като същевременно работи и по конкретни заявки от страна на спомагателните органи на Конвенцията</t>
        </is>
      </c>
      <c r="J345" s="2" t="inlineStr">
        <is>
          <t>Mezivládní panel pro změnu klimatu|
IPCC</t>
        </is>
      </c>
      <c r="K345" s="2" t="inlineStr">
        <is>
          <t>3|
3</t>
        </is>
      </c>
      <c r="L345" s="2" t="inlineStr">
        <is>
          <t xml:space="preserve">|
</t>
        </is>
      </c>
      <c r="M345" t="inlineStr">
        <is>
          <t>seskupení vědců z celého světa zabývající se zejména poznáním podstaty změny klimatu a hodnocením jejích environmentálních a sociálních důsledků</t>
        </is>
      </c>
      <c r="N345" s="2" t="inlineStr">
        <is>
          <t>FN's Klimapanel|
IPCC|
Det Mellemstatslige Panel om Klimaændringer</t>
        </is>
      </c>
      <c r="O345" s="2" t="inlineStr">
        <is>
          <t>4|
4|
4</t>
        </is>
      </c>
      <c r="P345" s="2" t="inlineStr">
        <is>
          <t xml:space="preserve">|
|
</t>
        </is>
      </c>
      <c r="Q345" t="inlineStr">
        <is>
          <t>panel, hvis opgave er med passende mellemrum at sammenstille og vurdere den videnskabelige litteratur om klimaændringer, deres virkninger, samfundsøkonomiske aspekter samt muligheder for en tilpasning til eller afdæmpning af klimaændringer</t>
        </is>
      </c>
      <c r="R345" s="2" t="inlineStr">
        <is>
          <t>Weltklimarat|
Zwischenstaatlicher Ausschuss für Klimaänderungen|
Zwischenstaatliche Sachverständigengruppe für Klimaänderungen</t>
        </is>
      </c>
      <c r="S345" s="2" t="inlineStr">
        <is>
          <t>3|
3|
3</t>
        </is>
      </c>
      <c r="T345" s="2" t="inlineStr">
        <is>
          <t xml:space="preserve">|
|
</t>
        </is>
      </c>
      <c r="U345" t="inlineStr">
        <is>
          <t>internationales wissenschaftliches Gremium, das den aktuellen Stand der Klimaforschung zusammenträgt und politischen Entscheidungsträgern als objektive Informationsquelle über Klimaänderungen Orientierung gibt</t>
        </is>
      </c>
      <c r="V345" s="2" t="inlineStr">
        <is>
          <t>Διακυβερνητική Επιτροπή για την Κλιματική Αλλαγή</t>
        </is>
      </c>
      <c r="W345" s="2" t="inlineStr">
        <is>
          <t>4</t>
        </is>
      </c>
      <c r="X345" s="2" t="inlineStr">
        <is>
          <t/>
        </is>
      </c>
      <c r="Y345" t="inlineStr">
        <is>
          <t>επιστημονική διακυβερνητική επιτροπή που συγκροτήθηκε με αποστολή να παρέχει στους φορείς λήψης αποφάσεων και σε άλλα ενδιαφερόμενα μέρη αντικειμενικές πληροφορίες σχετικά με την κλιματική αλλαγή</t>
        </is>
      </c>
      <c r="Z345" s="2" t="inlineStr">
        <is>
          <t>Intergovernmental Panel on Climate Change|
International Panel on Climate Change|
IPCC</t>
        </is>
      </c>
      <c r="AA345" s="2" t="inlineStr">
        <is>
          <t>4|
1|
4</t>
        </is>
      </c>
      <c r="AB345" s="2" t="inlineStr">
        <is>
          <t xml:space="preserve">|
|
</t>
        </is>
      </c>
      <c r="AC345" t="inlineStr">
        <is>
          <t>scientific intergovernmental body established to provide the decision-makers and others interested in climate change with an objective source of information about climate change.</t>
        </is>
      </c>
      <c r="AD345" s="2" t="inlineStr">
        <is>
          <t>Grupo Intergubernamental de Expertos sobre el Cambio Climático|
GIECC</t>
        </is>
      </c>
      <c r="AE345" s="2" t="inlineStr">
        <is>
          <t>4|
3</t>
        </is>
      </c>
      <c r="AF345" s="2" t="inlineStr">
        <is>
          <t xml:space="preserve">|
</t>
        </is>
      </c>
      <c r="AG345" t="inlineStr">
        <is>
          <t>Órgano científico intergubernamental creado en 1988 por la &lt;a href="https://iate.europa.eu/entry/result/787720/es" target="_blank"&gt;Organización Meteorológica Mundial&lt;/a&gt; (OMM) y el &lt;a href="https://iate.europa.eu/entry/result/797104/es" target="_blank"&gt;Programa de las Naciones Unidas para el Medio Ambiente&lt;/a&gt; (PNUMA) para que proporcionase regularmente evaluaciones científicas objetivas sobre el cambio climático y sus repercusiones y propusiera opciones de adaptación y mitigación.</t>
        </is>
      </c>
      <c r="AH345" s="2" t="inlineStr">
        <is>
          <t>valitsustevaheline kliimamuutuste eksperdirühm|
IPCC|
valitsustevaheline kliimamuutuste paneel</t>
        </is>
      </c>
      <c r="AI345" s="2" t="inlineStr">
        <is>
          <t>2|
3|
3</t>
        </is>
      </c>
      <c r="AJ345" s="2" t="inlineStr">
        <is>
          <t>|
|
preferred</t>
        </is>
      </c>
      <c r="AK345" t="inlineStr">
        <is>
          <t>ÜRO loodud valitsustevaheline teadusasutus, mis tegeleb kliimamuutuste hindamisega ning mille eesmärk on anda teaduslikel alustel põhinev neutraalne ülevaade kliimamuutustest ning nende võimalikest keskkonna- ja sotsiaalmajanduslikest mõjudest, juhindudes olemasolevatest teaduslikest ja tehnilistest publikatsioonidest</t>
        </is>
      </c>
      <c r="AL345" s="2" t="inlineStr">
        <is>
          <t>IPCC|
hallitustenvälinen ilmastopaneeli|
hallitustenvälinen ilmastonmuutospaneeli</t>
        </is>
      </c>
      <c r="AM345" s="2" t="inlineStr">
        <is>
          <t>3|
3|
3</t>
        </is>
      </c>
      <c r="AN345" s="2" t="inlineStr">
        <is>
          <t xml:space="preserve">|
|
</t>
        </is>
      </c>
      <c r="AO345" t="inlineStr">
        <is>
          <t>&lt;a href="https://iate.europa.eu/entry/result/787720/fi" target="_blank"&gt;Maailman ilmatieteellisen järjestön&lt;/a&gt; ja &lt;a href="https://iate.europa.eu/entry/result/797104/fi" target="_blank"&gt;YK:n ympäristöohjelman&lt;/a&gt; yhdessä v. 1988 perustama ilmastoasiantuntijaelin</t>
        </is>
      </c>
      <c r="AP345" s="2" t="inlineStr">
        <is>
          <t>GIEC|
Groupe d'experts intergouvernemental sur l'évolution du climat</t>
        </is>
      </c>
      <c r="AQ345" s="2" t="inlineStr">
        <is>
          <t>4|
4</t>
        </is>
      </c>
      <c r="AR345" s="2" t="inlineStr">
        <is>
          <t xml:space="preserve">|
</t>
        </is>
      </c>
      <c r="AS345" t="inlineStr">
        <is>
          <t>groupe d'experts créé en 1988 par deux organismes de l'ONU, l'Organisation météorologique mondiale et le Programme des Nations Unies pour l'environnement, et dont le rôle est d'analyser les nombreuses études menées sur le changement climatique et d'identifier les résultats les plus fiables tout en relevant les fortes incertitudes</t>
        </is>
      </c>
      <c r="AT345" s="2" t="inlineStr">
        <is>
          <t>an Painéal Idir-Rialtasach ar an Athrú Aeráide|
IPCC</t>
        </is>
      </c>
      <c r="AU345" s="2" t="inlineStr">
        <is>
          <t>3|
3</t>
        </is>
      </c>
      <c r="AV345" s="2" t="inlineStr">
        <is>
          <t xml:space="preserve">|
</t>
        </is>
      </c>
      <c r="AW345" t="inlineStr">
        <is>
          <t/>
        </is>
      </c>
      <c r="AX345" s="2" t="inlineStr">
        <is>
          <t>Međuvladin panel o klimatskim promjenama</t>
        </is>
      </c>
      <c r="AY345" s="2" t="inlineStr">
        <is>
          <t>3</t>
        </is>
      </c>
      <c r="AZ345" s="2" t="inlineStr">
        <is>
          <t/>
        </is>
      </c>
      <c r="BA345" t="inlineStr">
        <is>
          <t/>
        </is>
      </c>
      <c r="BB345" s="2" t="inlineStr">
        <is>
          <t>IPCC|
Éghajlatváltozási Kormányközi Testület</t>
        </is>
      </c>
      <c r="BC345" s="2" t="inlineStr">
        <is>
          <t>3|
3</t>
        </is>
      </c>
      <c r="BD345" s="2" t="inlineStr">
        <is>
          <t xml:space="preserve">|
</t>
        </is>
      </c>
      <c r="BE345" t="inlineStr">
        <is>
          <t>1988-ban a Meteorológiai Világszervezet és az Egyesült Nemzetek Környezetvédelmi Programja által közösen létrehozott, éghajlatváltozással foglalkozó kormányközi testület</t>
        </is>
      </c>
      <c r="BF345" s="2" t="inlineStr">
        <is>
          <t>IPCC|
Gruppo intergovernativo di esperti sul cambiamento climatico</t>
        </is>
      </c>
      <c r="BG345" s="2" t="inlineStr">
        <is>
          <t>4|
3</t>
        </is>
      </c>
      <c r="BH345" s="2" t="inlineStr">
        <is>
          <t xml:space="preserve">|
</t>
        </is>
      </c>
      <c r="BI345" t="inlineStr">
        <is>
          <t>organismo intergovernativo per la valutazione dei cambiamenti climatici, chiamato a esaminare e valutare le più recenti informazioni scientifiche, tecniche e socio-economiche prodotte in tutto il mondo, e importanti per la comprensione dei cambiamenti climatici</t>
        </is>
      </c>
      <c r="BJ345" s="2" t="inlineStr">
        <is>
          <t>IPCC|
Tarpvyriausybinė klimato kaitos komisija</t>
        </is>
      </c>
      <c r="BK345" s="2" t="inlineStr">
        <is>
          <t>3|
3</t>
        </is>
      </c>
      <c r="BL345" s="2" t="inlineStr">
        <is>
          <t xml:space="preserve">|
</t>
        </is>
      </c>
      <c r="BM345" t="inlineStr">
        <is>
          <t/>
        </is>
      </c>
      <c r="BN345" s="2" t="inlineStr">
        <is>
          <t>Klimata pārmaiņu starpvaldību padome|
&lt;i&gt;IPCC&lt;/i&gt;</t>
        </is>
      </c>
      <c r="BO345" s="2" t="inlineStr">
        <is>
          <t>3|
2</t>
        </is>
      </c>
      <c r="BP345" s="2" t="inlineStr">
        <is>
          <t xml:space="preserve">|
</t>
        </is>
      </c>
      <c r="BQ345" t="inlineStr">
        <is>
          <t>starptautiska zinātniska struktūra, kas izveidota, lai lēmumu pieņēmējiem un citām ieinteresētām personām sniegtu objektīvu informāciju par klimata pārmaiņu jautājumiem</t>
        </is>
      </c>
      <c r="BR345" s="2" t="inlineStr">
        <is>
          <t>Grupp Intergovernattiv ta' Esperti dwar it-Tibdil fil-Klima|
IPCC</t>
        </is>
      </c>
      <c r="BS345" s="2" t="inlineStr">
        <is>
          <t>3|
3</t>
        </is>
      </c>
      <c r="BT345" s="2" t="inlineStr">
        <is>
          <t xml:space="preserve">|
</t>
        </is>
      </c>
      <c r="BU345" t="inlineStr">
        <is>
          <t>korp xjentifiku intergovernattiv stabbilit biex jipprovdi lil min jieħu d-deċiżjonijiet u lil oħrajn li huma interessati fit-tibdil fil-klima, sors objettiv ta' informazzjoni dwar it-tibdil fil-klima</t>
        </is>
      </c>
      <c r="BV345" s="2" t="inlineStr">
        <is>
          <t>Intergouvernementeel Panel over klimaatverandering|
IPCC|
Intergouvernementele Werkgroep inzake klimaatverandering</t>
        </is>
      </c>
      <c r="BW345" s="2" t="inlineStr">
        <is>
          <t>3|
3|
3</t>
        </is>
      </c>
      <c r="BX345" s="2" t="inlineStr">
        <is>
          <t>|
|
preferred</t>
        </is>
      </c>
      <c r="BY345" t="inlineStr">
        <is>
          <t>intergouvernementele wetenschappelijke organisatie die is opgericht door de Wereld Meteorologische Organisatie (WMO) en het Milieuprogramma van de VN. Doel is beleidsmakers informatie te verstrekken. De IPCC doet zelf geen onderzoek, maar evalueert alleen de vakliteratuur over de laatste stand van de techniek.</t>
        </is>
      </c>
      <c r="BZ345" s="2" t="inlineStr">
        <is>
          <t>Międzyrządowy Zespół ds. Zmian Klimatu|
IPCC</t>
        </is>
      </c>
      <c r="CA345" s="2" t="inlineStr">
        <is>
          <t>3|
3</t>
        </is>
      </c>
      <c r="CB345" s="2" t="inlineStr">
        <is>
          <t xml:space="preserve">|
</t>
        </is>
      </c>
      <c r="CC345" t="inlineStr">
        <is>
          <t>instytucja założona w 1988 przez dwie organizacje Narodów Zjednoczonych - Światową Organizację Meteorologiczną (WMO) oraz United Nations Environment Programme (UNEP) w celu oceny ryzyka związanego z wpływem działalności ludzi na zmianę klimatu</t>
        </is>
      </c>
      <c r="CD345" s="2" t="inlineStr">
        <is>
          <t>Painel Intergovernamental sobre as Alterações Climáticas|
PIAC</t>
        </is>
      </c>
      <c r="CE345" s="2" t="inlineStr">
        <is>
          <t>3|
3</t>
        </is>
      </c>
      <c r="CF345" s="2" t="inlineStr">
        <is>
          <t xml:space="preserve">|
</t>
        </is>
      </c>
      <c r="CG345" t="inlineStr">
        <is>
          <t>Organismo intergovernamental criado em 1988 sob os auspícios da Organização Meteorológica Mundial (OMM) e do Programa das Nações Unidas para o Ambiente (PNUA), constituído por três Grupos de Trabalho e uma "Task Force", e que tem por principal finalidade avaliar de forma objectiva e aberta a informação científica, técnica e socioeconómica pertinente para compreender as premissas científicas do risco proveniente das alterações climáticas induzidas pela acção humana, o seu impacto potencial e as opções que se oferecem para lhes fazer face e as atenuar. A sua actividade traduz-se, em particular, na publicação de relatórios periódicos sobre o estado dos conhecimentos atinentes às alterações climáticas.</t>
        </is>
      </c>
      <c r="CH345" s="2" t="inlineStr">
        <is>
          <t>Grupul interguvernamental privind schimbările climatice|
IPCC</t>
        </is>
      </c>
      <c r="CI345" s="2" t="inlineStr">
        <is>
          <t>4|
4</t>
        </is>
      </c>
      <c r="CJ345" s="2" t="inlineStr">
        <is>
          <t xml:space="preserve">|
</t>
        </is>
      </c>
      <c r="CK345" t="inlineStr">
        <is>
          <t>organism internațional înființat în anul 1988 de către Organizația Mondială de Meteorologie și Programul Națiunilor Unite pentru Mediu, format din experți în domeniul schimbărilor climatice, care publică rapoarte periodice de evaluare recunoscute la nivel mondial ca fiind cele mai credibile surse de informare existente în domeniul schimbărilor climatice</t>
        </is>
      </c>
      <c r="CL345" s="2" t="inlineStr">
        <is>
          <t>IPCC|
Medzivládny panel o zmene klímy</t>
        </is>
      </c>
      <c r="CM345" s="2" t="inlineStr">
        <is>
          <t>3|
3</t>
        </is>
      </c>
      <c r="CN345" s="2" t="inlineStr">
        <is>
          <t xml:space="preserve">|
</t>
        </is>
      </c>
      <c r="CO345" t="inlineStr">
        <is>
          <t>vedecký orgán založený v roku 1988 Svetovou meteorologickou organizáciou spolu s Programom Organizácie Spojených národov pre životné prostredie, ktorého úlohou je vyhodnocovať informácie vedeckého, technického a socioekonomického charakteru s cieľom lepšie pochopiť vedecký základ rizika klimatickej zmeny spôsobenej človekom</t>
        </is>
      </c>
      <c r="CP345" s="2" t="inlineStr">
        <is>
          <t>Medvladni panel za podnebne spremembe|
IPCC</t>
        </is>
      </c>
      <c r="CQ345" s="2" t="inlineStr">
        <is>
          <t>3|
3</t>
        </is>
      </c>
      <c r="CR345" s="2" t="inlineStr">
        <is>
          <t xml:space="preserve">|
</t>
        </is>
      </c>
      <c r="CS345" t="inlineStr">
        <is>
          <t>vodilno svetovno telo za oceno podnebnih sprememb, ki sta ga leta 1989 ustanovila &lt;b&gt;Program ZN za okolje&lt;/b&gt; (United Nations Environment Programme, UNEP) [ &lt;a href="/entry/result/797104/all" id="ENTRY_TO_ENTRY_CONVERTER" target="_blank"&gt;IATE:797104&lt;/a&gt; ] in &lt;b&gt;Svetovna meteorološka organizacija&lt;/b&gt; (World Meteorological Organization, WMO) [ &lt;a href="/entry/result/787720/all" id="ENTRY_TO_ENTRY_CONVERTER" target="_blank"&gt;IATE:787720&lt;/a&gt; ] z nalogo zagotavljanja jasnih znanstvenih pogledov na podnebne spremembe in na njihove možne družbeno-gospodarske posledice</t>
        </is>
      </c>
      <c r="CT345" s="2" t="inlineStr">
        <is>
          <t>FN:s klimatpanel|
IPCC|
Mellanstatliga panelen för klimatförändringar</t>
        </is>
      </c>
      <c r="CU345" s="2" t="inlineStr">
        <is>
          <t>3|
3|
3</t>
        </is>
      </c>
      <c r="CV345" s="2" t="inlineStr">
        <is>
          <t xml:space="preserve">|
|
</t>
        </is>
      </c>
      <c r="CW345" t="inlineStr">
        <is>
          <t/>
        </is>
      </c>
    </row>
    <row r="346">
      <c r="A346" s="1" t="str">
        <f>HYPERLINK("https://iate.europa.eu/entry/result/782820/all", "782820")</f>
        <v>782820</v>
      </c>
      <c r="B346" t="inlineStr">
        <is>
          <t>ENERGY</t>
        </is>
      </c>
      <c r="C346" t="inlineStr">
        <is>
          <t>ENERGY|soft energy|soft energy|geothermal energy</t>
        </is>
      </c>
      <c r="D346" t="inlineStr">
        <is>
          <t>yes</t>
        </is>
      </c>
      <c r="E346" t="inlineStr">
        <is>
          <t/>
        </is>
      </c>
      <c r="F346" s="2" t="inlineStr">
        <is>
          <t>геотермална енергия</t>
        </is>
      </c>
      <c r="G346" s="2" t="inlineStr">
        <is>
          <t>3</t>
        </is>
      </c>
      <c r="H346" s="2" t="inlineStr">
        <is>
          <t/>
        </is>
      </c>
      <c r="I346" t="inlineStr">
        <is>
          <t>енергия, съхранявана под формата на топлина под повърхността на твърдата почва</t>
        </is>
      </c>
      <c r="J346" s="2" t="inlineStr">
        <is>
          <t>geotermální energie</t>
        </is>
      </c>
      <c r="K346" s="2" t="inlineStr">
        <is>
          <t>3</t>
        </is>
      </c>
      <c r="L346" s="2" t="inlineStr">
        <is>
          <t/>
        </is>
      </c>
      <c r="M346" t="inlineStr">
        <is>
          <t>Energie uložená v podobě tepla pod zemským povrchem.</t>
        </is>
      </c>
      <c r="N346" s="2" t="inlineStr">
        <is>
          <t>jordvarme|
geotermisk energi|
geotermi</t>
        </is>
      </c>
      <c r="O346" s="2" t="inlineStr">
        <is>
          <t>3|
4|
3</t>
        </is>
      </c>
      <c r="P346" s="2" t="inlineStr">
        <is>
          <t xml:space="preserve">|
|
</t>
        </is>
      </c>
      <c r="Q346" t="inlineStr">
        <is>
          <t>"Energi, som lagres i form af varme under jordens faste overflade."</t>
        </is>
      </c>
      <c r="R346" s="2" t="inlineStr">
        <is>
          <t>Erdwärme|
geothermische Energie|
geothermale Energie</t>
        </is>
      </c>
      <c r="S346" s="2" t="inlineStr">
        <is>
          <t>3|
3|
3</t>
        </is>
      </c>
      <c r="T346" s="2" t="inlineStr">
        <is>
          <t xml:space="preserve">|
|
</t>
        </is>
      </c>
      <c r="U346" t="inlineStr">
        <is>
          <t>Energie, die in Form von Wärme unter der festen Erdoberfläche gespeichert ist</t>
        </is>
      </c>
      <c r="V346" s="2" t="inlineStr">
        <is>
          <t>γεωθερμική ενέργεια</t>
        </is>
      </c>
      <c r="W346" s="2" t="inlineStr">
        <is>
          <t>3</t>
        </is>
      </c>
      <c r="X346" s="2" t="inlineStr">
        <is>
          <t/>
        </is>
      </c>
      <c r="Y346" t="inlineStr">
        <is>
          <t>Θερμική ενέργεια που προέρχεται από το εσωτερικό του φλοιού της γης, συνήθως με τη μορφή ζεστού νερού ή ατμού. Η παραγόμενη ενέργεια αποτελεί τη διαφορά μεταξύ της ενθαλπίας του υγρού που εξέρχεται από την οπή γεώτρησης και της ενθαλπίας του υγρού που αποβάλλεται στο τέλος. Η εκμετάλλευση αυτής της ενέργειας γίνεται σε κατάλληλους χώρους: 
&lt;br&gt;— για την παραγωγή ηλεκτρισμού με τη χρήση ξηρού ατμού ή άλμης υψηλής ενθαλπίας κατόπιν ανάφλεξης· 
&lt;br&gt;— απευθείας ως θερμότητα για τη θέρμανση αστικών περιοχών, γεωργικών μονάδων κ.λπ.</t>
        </is>
      </c>
      <c r="Z346" s="2" t="inlineStr">
        <is>
          <t>geothermal energy</t>
        </is>
      </c>
      <c r="AA346" s="2" t="inlineStr">
        <is>
          <t>3</t>
        </is>
      </c>
      <c r="AB346" s="2" t="inlineStr">
        <is>
          <t/>
        </is>
      </c>
      <c r="AC346" t="inlineStr">
        <is>
          <t>energy stored in the form of heat beneath the surface of solid earth</t>
        </is>
      </c>
      <c r="AD346" s="2" t="inlineStr">
        <is>
          <t>energía geotérmica</t>
        </is>
      </c>
      <c r="AE346" s="2" t="inlineStr">
        <is>
          <t>3</t>
        </is>
      </c>
      <c r="AF346" s="2" t="inlineStr">
        <is>
          <t/>
        </is>
      </c>
      <c r="AG346" t="inlineStr">
        <is>
          <t>La energía almacenada en forma de calor bajo la superficie de la tierra sólida.</t>
        </is>
      </c>
      <c r="AH346" s="2" t="inlineStr">
        <is>
          <t>maapõueenergia|
geotermiline energia|
geotermaalenergia</t>
        </is>
      </c>
      <c r="AI346" s="2" t="inlineStr">
        <is>
          <t>3|
2|
3</t>
        </is>
      </c>
      <c r="AJ346" s="2" t="inlineStr">
        <is>
          <t xml:space="preserve">preferred|
|
</t>
        </is>
      </c>
      <c r="AK346" t="inlineStr">
        <is>
          <t>maapinna all soojusena salvestunud energia</t>
        </is>
      </c>
      <c r="AL346" s="2" t="inlineStr">
        <is>
          <t>geoterminen energia|
maalämpöenergia</t>
        </is>
      </c>
      <c r="AM346" s="2" t="inlineStr">
        <is>
          <t>3|
2</t>
        </is>
      </c>
      <c r="AN346" s="2" t="inlineStr">
        <is>
          <t xml:space="preserve">|
</t>
        </is>
      </c>
      <c r="AO346" t="inlineStr">
        <is>
          <t>"maapallon sisästä tuleva energia, joka aiheutuu kiven radioaktiivisuudesta, maapallon sisuksen jäähtymisestä tai vulkanismista"</t>
        </is>
      </c>
      <c r="AP346" s="2" t="inlineStr">
        <is>
          <t>énergie géothermique</t>
        </is>
      </c>
      <c r="AQ346" s="2" t="inlineStr">
        <is>
          <t>3</t>
        </is>
      </c>
      <c r="AR346" s="2" t="inlineStr">
        <is>
          <t/>
        </is>
      </c>
      <c r="AS346" t="inlineStr">
        <is>
          <t>Energie emmaganisée sous forme de chaleur dans le sous-sol.</t>
        </is>
      </c>
      <c r="AT346" s="2" t="inlineStr">
        <is>
          <t>fuinneamh geoiteirmeach</t>
        </is>
      </c>
      <c r="AU346" s="2" t="inlineStr">
        <is>
          <t>3</t>
        </is>
      </c>
      <c r="AV346" s="2" t="inlineStr">
        <is>
          <t/>
        </is>
      </c>
      <c r="AW346" t="inlineStr">
        <is>
          <t/>
        </is>
      </c>
      <c r="AX346" s="2" t="inlineStr">
        <is>
          <t>geotermalna energija</t>
        </is>
      </c>
      <c r="AY346" s="2" t="inlineStr">
        <is>
          <t>3</t>
        </is>
      </c>
      <c r="AZ346" s="2" t="inlineStr">
        <is>
          <t/>
        </is>
      </c>
      <c r="BA346" t="inlineStr">
        <is>
          <t>toplinska energija Zemlje koja se neprestano stvara u njezinoj unutrašnjosti (raspadanjem radioaktivnih elemenata, trenjem pri kretanju tektonskih ploča...) i putuje prema površini Zemlje</t>
        </is>
      </c>
      <c r="BB346" s="2" t="inlineStr">
        <is>
          <t>geotermikus energia</t>
        </is>
      </c>
      <c r="BC346" s="2" t="inlineStr">
        <is>
          <t>4</t>
        </is>
      </c>
      <c r="BD346" s="2" t="inlineStr">
        <is>
          <t/>
        </is>
      </c>
      <c r="BE346" t="inlineStr">
        <is>
          <t>A szilárd talaj felszíne alatt hő formájában található energia.</t>
        </is>
      </c>
      <c r="BF346" s="2" t="inlineStr">
        <is>
          <t>energia geotermica</t>
        </is>
      </c>
      <c r="BG346" s="2" t="inlineStr">
        <is>
          <t>3</t>
        </is>
      </c>
      <c r="BH346" s="2" t="inlineStr">
        <is>
          <t/>
        </is>
      </c>
      <c r="BI346" t="inlineStr">
        <is>
          <t>Forma di energia generata dal calore presente negli strati più profondi della crosta terrestre; si tratta di una energia rinnovabile, in quanto completamente inesauribile e prodotta in maniera continuativa dal sottosuolo terrestre.</t>
        </is>
      </c>
      <c r="BJ346" s="2" t="inlineStr">
        <is>
          <t>geoterminė energija</t>
        </is>
      </c>
      <c r="BK346" s="2" t="inlineStr">
        <is>
          <t>3</t>
        </is>
      </c>
      <c r="BL346" s="2" t="inlineStr">
        <is>
          <t/>
        </is>
      </c>
      <c r="BM346" t="inlineStr">
        <is>
          <t>po kietuoju žemės sluoksniu susikaupusi šilumos energija</t>
        </is>
      </c>
      <c r="BN346" s="2" t="inlineStr">
        <is>
          <t>ģeotermālā enerģija</t>
        </is>
      </c>
      <c r="BO346" s="2" t="inlineStr">
        <is>
          <t>3</t>
        </is>
      </c>
      <c r="BP346" s="2" t="inlineStr">
        <is>
          <t/>
        </is>
      </c>
      <c r="BQ346" t="inlineStr">
        <is>
          <t>enerģija, kas siltumenerģijas veidā atrodas zem zemes garozas</t>
        </is>
      </c>
      <c r="BR346" s="2" t="inlineStr">
        <is>
          <t>enerġija ġeotermali</t>
        </is>
      </c>
      <c r="BS346" s="2" t="inlineStr">
        <is>
          <t>3</t>
        </is>
      </c>
      <c r="BT346" s="2" t="inlineStr">
        <is>
          <t/>
        </is>
      </c>
      <c r="BU346" t="inlineStr">
        <is>
          <t>enerġija maħżuna fil-forma ta' sħana taħt il-wiċċ ta' art solida</t>
        </is>
      </c>
      <c r="BV346" s="2" t="inlineStr">
        <is>
          <t>bodemenergie|
aardwarmte|
geothermische energie</t>
        </is>
      </c>
      <c r="BW346" s="2" t="inlineStr">
        <is>
          <t>3|
3|
3</t>
        </is>
      </c>
      <c r="BX346" s="2" t="inlineStr">
        <is>
          <t xml:space="preserve">|
|
</t>
        </is>
      </c>
      <c r="BY346" t="inlineStr">
        <is>
          <t>energie die in de vorm van warmte onder het vaste aardoppervlak is opgeslagen</t>
        </is>
      </c>
      <c r="BZ346" s="2" t="inlineStr">
        <is>
          <t>energia geotermiczna|
energia geotermalna</t>
        </is>
      </c>
      <c r="CA346" s="2" t="inlineStr">
        <is>
          <t>3|
3</t>
        </is>
      </c>
      <c r="CB346" s="2" t="inlineStr">
        <is>
          <t xml:space="preserve">|
</t>
        </is>
      </c>
      <c r="CC346" t="inlineStr">
        <is>
          <t>wewnętrzne ciepło Ziemi nagromadzone w skałach oraz w wodach wypełniających pory i szczeliny skalne</t>
        </is>
      </c>
      <c r="CD346" s="2" t="inlineStr">
        <is>
          <t>energia geotérmica</t>
        </is>
      </c>
      <c r="CE346" s="2" t="inlineStr">
        <is>
          <t>3</t>
        </is>
      </c>
      <c r="CF346" s="2" t="inlineStr">
        <is>
          <t/>
        </is>
      </c>
      <c r="CG346" t="inlineStr">
        <is>
          <t>Energia armazenada sob a forma de calor debaixo da superfície sólida da Terra.</t>
        </is>
      </c>
      <c r="CH346" s="2" t="inlineStr">
        <is>
          <t>energie geotermală|
energie geotermică</t>
        </is>
      </c>
      <c r="CI346" s="2" t="inlineStr">
        <is>
          <t>3|
3</t>
        </is>
      </c>
      <c r="CJ346" s="2" t="inlineStr">
        <is>
          <t>|
preferred</t>
        </is>
      </c>
      <c r="CK346" t="inlineStr">
        <is>
          <t>energie stocată sub formă de căldură în interiorul scoarței Pământului</t>
        </is>
      </c>
      <c r="CL346" s="2" t="inlineStr">
        <is>
          <t>geotermálna energia</t>
        </is>
      </c>
      <c r="CM346" s="2" t="inlineStr">
        <is>
          <t>3</t>
        </is>
      </c>
      <c r="CN346" s="2" t="inlineStr">
        <is>
          <t/>
        </is>
      </c>
      <c r="CO346" t="inlineStr">
        <is>
          <t>energia uložená vo forme tepla pod pevným zemským povrchom</t>
        </is>
      </c>
      <c r="CP346" s="2" t="inlineStr">
        <is>
          <t>geotermalna energija</t>
        </is>
      </c>
      <c r="CQ346" s="2" t="inlineStr">
        <is>
          <t>3</t>
        </is>
      </c>
      <c r="CR346" s="2" t="inlineStr">
        <is>
          <t/>
        </is>
      </c>
      <c r="CS346" t="inlineStr">
        <is>
          <t>energija vročih termalnih vod v vulkanskih in mlajših orogenih pasovih, npr. v termalnih izvirih, gejzirjih</t>
        </is>
      </c>
      <c r="CT346" s="2" t="inlineStr">
        <is>
          <t>geotermisk energi</t>
        </is>
      </c>
      <c r="CU346" s="2" t="inlineStr">
        <is>
          <t>3</t>
        </is>
      </c>
      <c r="CV346" s="2" t="inlineStr">
        <is>
          <t/>
        </is>
      </c>
      <c r="CW346" t="inlineStr">
        <is>
          <t>energi i form av värme som finns lagrad i berggrunden sedan jordens bildande eller som ständigt nybildas genom radioaktivt sönderfall i jordens inre</t>
        </is>
      </c>
    </row>
    <row r="347">
      <c r="A347" s="1" t="str">
        <f>HYPERLINK("https://iate.europa.eu/entry/result/3529377/all", "3529377")</f>
        <v>3529377</v>
      </c>
      <c r="B347" t="inlineStr">
        <is>
          <t>EMPLOYMENT AND WORKING CONDITIONS;EDUCATION AND COMMUNICATIONS</t>
        </is>
      </c>
      <c r="C347" t="inlineStr">
        <is>
          <t>EMPLOYMENT AND WORKING CONDITIONS|employment;EDUCATION AND COMMUNICATIONS|education;EMPLOYMENT AND WORKING CONDITIONS|employment|employment structure|youth employment</t>
        </is>
      </c>
      <c r="D347" t="inlineStr">
        <is>
          <t>yes</t>
        </is>
      </c>
      <c r="E347" t="inlineStr">
        <is>
          <t/>
        </is>
      </c>
      <c r="F347" s="2" t="inlineStr">
        <is>
          <t>гаранция за младежта</t>
        </is>
      </c>
      <c r="G347" s="2" t="inlineStr">
        <is>
          <t>3</t>
        </is>
      </c>
      <c r="H347" s="2" t="inlineStr">
        <is>
          <t/>
        </is>
      </c>
      <c r="I347" t="inlineStr">
        <is>
          <t>схема, която да гарантира, че младите хора получават добро предложение за работа, продължаване на образованието, чиракуване или стаж в рамките на срок от четири месеца след като останат без работа или напуснат системата на формалното образование</t>
        </is>
      </c>
      <c r="J347" s="2" t="inlineStr">
        <is>
          <t>systém záruk pro mladé lidi|
záruky pro mladé lidi</t>
        </is>
      </c>
      <c r="K347" s="2" t="inlineStr">
        <is>
          <t>3|
3</t>
        </is>
      </c>
      <c r="L347" s="2" t="inlineStr">
        <is>
          <t xml:space="preserve">|
</t>
        </is>
      </c>
      <c r="M347" t="inlineStr">
        <is>
          <t>systém zavedený v EU spočívající v tom, že osobám mladším 25 let bude během čtyř měsíců od okamžiku, kdy ukončily formální vzdělávání nebo přišly o práci, nabídnuto pracovní místo, odborná praxe či stáž, nebo možnost dalšího vzdělání</t>
        </is>
      </c>
      <c r="N347" s="2" t="inlineStr">
        <is>
          <t>ungdomsgaranti|
ungdomsgarantiordning</t>
        </is>
      </c>
      <c r="O347" s="2" t="inlineStr">
        <is>
          <t>4|
4</t>
        </is>
      </c>
      <c r="P347" s="2" t="inlineStr">
        <is>
          <t xml:space="preserve">|
</t>
        </is>
      </c>
      <c r="Q347" t="inlineStr">
        <is>
          <t/>
        </is>
      </c>
      <c r="R347" s="2" t="inlineStr">
        <is>
          <t>Jugendgarantie</t>
        </is>
      </c>
      <c r="S347" s="2" t="inlineStr">
        <is>
          <t>3</t>
        </is>
      </c>
      <c r="T347" s="2" t="inlineStr">
        <is>
          <t/>
        </is>
      </c>
      <c r="U347" t="inlineStr">
        <is>
          <t>Initiative, die allen EU-BürgerInnen unter 25 Jahren innerhalb von vier Monaten nach Abschluss einer formellen Ausbildung oder bei Arbeitslosigkeit ein Angebot für eine neue Stelle, eine Weiterbildungsmaßnahme oder einen Ausbildungs- oder Praktikumsplatz garantieren soll</t>
        </is>
      </c>
      <c r="V347" s="2" t="inlineStr">
        <is>
          <t>Εγγυήσεις για τη νεολαία</t>
        </is>
      </c>
      <c r="W347" s="2" t="inlineStr">
        <is>
          <t>4</t>
        </is>
      </c>
      <c r="X347" s="2" t="inlineStr">
        <is>
          <t/>
        </is>
      </c>
      <c r="Y347" t="inlineStr">
        <is>
          <t/>
        </is>
      </c>
      <c r="Z347" s="2" t="inlineStr">
        <is>
          <t>youth guarantee scheme|
YG|
youth guarantees|
YG|
Youth Guarantee</t>
        </is>
      </c>
      <c r="AA347" s="2" t="inlineStr">
        <is>
          <t>3|
3|
1|
1|
3</t>
        </is>
      </c>
      <c r="AB347" s="2" t="inlineStr">
        <is>
          <t>|
|
|
|
preferred</t>
        </is>
      </c>
      <c r="AC347" t="inlineStr">
        <is>
          <t>scheme to ensure that young people receive a good-quality offer of employment, continued education, an apprenticeship or a traineeship within a period of four months of becoming unemployed or leaving formal education</t>
        </is>
      </c>
      <c r="AD347" s="2" t="inlineStr">
        <is>
          <t>Garantía Juvenil</t>
        </is>
      </c>
      <c r="AE347" s="2" t="inlineStr">
        <is>
          <t>4</t>
        </is>
      </c>
      <c r="AF347" s="2" t="inlineStr">
        <is>
          <t/>
        </is>
      </c>
      <c r="AG347" t="inlineStr">
        <is>
          <t>1) Iniciativa destinada a garantizar que todos los jóvenes trabajen, sigan estudiando o participen en medidas de activación en un plazo de cuatro meses a partir de su salida de la escuela.&lt;br&gt;2) Régimen que garantiza el derecho a un puesto de trabajo, formación o educación para un grupo definido de jóvenes, y la obligación del servicio público de empleo &lt;a href="/entry/result/895712/all" id="ENTRY_TO_ENTRY_CONVERTER" target="_blank"&gt;IATE:895712&lt;/a&gt; (u otra autoridad pública) a poner en práctica el programa en un plazo determinado. A diferencia de las políticas activas del mercado de trabajo &lt;a href="/entry/result/904935/all" id="ENTRY_TO_ENTRY_CONVERTER" target="_blank"&gt;IATE:904935&lt;/a&gt; "típicas", las garantías juveniles prevén que todos los jóvenes a los que se destina la iniciativa deben trabajar o estar en formación a los cuatro meses de terminar sus estudios o formación o ser despedidos.</t>
        </is>
      </c>
      <c r="AH347" s="2" t="inlineStr">
        <is>
          <t>noortegarantii|
noortetagatis</t>
        </is>
      </c>
      <c r="AI347" s="2" t="inlineStr">
        <is>
          <t>3|
3</t>
        </is>
      </c>
      <c r="AJ347" s="2" t="inlineStr">
        <is>
          <t xml:space="preserve">preferred|
</t>
        </is>
      </c>
      <c r="AK347" t="inlineStr">
        <is>
          <t>tagatis, et nelja kuu jooksul pärast koolist lahkumist leiavad kõik noored töö või saavad jätkata haridusteed või osaleda aktiveerimismeetmetes (nt praktikakoht või õpipoisiõpe)</t>
        </is>
      </c>
      <c r="AL347" s="2" t="inlineStr">
        <is>
          <t>nuorisotakuu</t>
        </is>
      </c>
      <c r="AM347" s="2" t="inlineStr">
        <is>
          <t>3</t>
        </is>
      </c>
      <c r="AN347" s="2" t="inlineStr">
        <is>
          <t/>
        </is>
      </c>
      <c r="AO347" t="inlineStr">
        <is>
          <t>"Nuorisotakuu tarkoittaa, että TE-palvelut tarjoaa nuorelle palvelua tai toimenpidettä viimeistään kolmen kuukauden kuluessa siitä, kun työnhaku on alkanut. Palvelu parantaa nuoren mahdollisuuksia selviytyä työmarkkinoilla ja löytää työpaikka.&lt;p&gt;Nuorisotakuu&lt;br&gt;- edistää sijoittumista koulutukseen ja työmarkkinoille&lt;br&gt;- estää työttömyyden pitkittymistä&lt;br&gt;- estää syrjäytymistä."&lt;/p&gt;</t>
        </is>
      </c>
      <c r="AP347" s="2" t="inlineStr">
        <is>
          <t>garantie pour la jeunesse</t>
        </is>
      </c>
      <c r="AQ347" s="2" t="inlineStr">
        <is>
          <t>3</t>
        </is>
      </c>
      <c r="AR347" s="2" t="inlineStr">
        <is>
          <t/>
        </is>
      </c>
      <c r="AS347" t="inlineStr">
        <is>
          <t>dispositif visant à faire en sorte que chaque jeune âgé de moins de 25 ans se voie proposer proposer un emploi de qualité, une formation continue, un apprentissage ou un stage dans les quatre mois suivant la perte de son emploi ou sa sortie de l'enseignement formel</t>
        </is>
      </c>
      <c r="AT347" s="2" t="inlineStr">
        <is>
          <t>scéim ráthaíochta don aos óg|
ráthaíocht don aos óg</t>
        </is>
      </c>
      <c r="AU347" s="2" t="inlineStr">
        <is>
          <t>3|
3</t>
        </is>
      </c>
      <c r="AV347" s="2" t="inlineStr">
        <is>
          <t>|
preferred</t>
        </is>
      </c>
      <c r="AW347" t="inlineStr">
        <is>
          <t/>
        </is>
      </c>
      <c r="AX347" s="2" t="inlineStr">
        <is>
          <t>Garancija za mlade</t>
        </is>
      </c>
      <c r="AY347" s="2" t="inlineStr">
        <is>
          <t>3</t>
        </is>
      </c>
      <c r="AZ347" s="2" t="inlineStr">
        <is>
          <t>preferred</t>
        </is>
      </c>
      <c r="BA347" t="inlineStr">
        <is>
          <t>program kojim se mladima osigurava ponuda za zapošljavanje, daljnju izobrazbu ili radno iskustvo u roku od šest mjeseci nakon završetka školovanja</t>
        </is>
      </c>
      <c r="BB347" s="2" t="inlineStr">
        <is>
          <t>ifjúsági garancia</t>
        </is>
      </c>
      <c r="BC347" s="2" t="inlineStr">
        <is>
          <t>4</t>
        </is>
      </c>
      <c r="BD347" s="2" t="inlineStr">
        <is>
          <t/>
        </is>
      </c>
      <c r="BE347" t="inlineStr">
        <is>
          <t>az az elv, hogy a fiatalok a munkahelyük elvesztését vagy a formális tanulás befejezését követő négy hónapon belül kapjanak színvonalas állásajánlatot, illetve részesüljenek további oktatásban, tanulószerződéses gyakorlati képzésben vagy gyakornoki képzésben</t>
        </is>
      </c>
      <c r="BF347" s="2" t="inlineStr">
        <is>
          <t>sistema di garanzia per i giovani|
garanzia per i giovani</t>
        </is>
      </c>
      <c r="BG347" s="2" t="inlineStr">
        <is>
          <t>4|
4</t>
        </is>
      </c>
      <c r="BH347" s="2" t="inlineStr">
        <is>
          <t xml:space="preserve">|
</t>
        </is>
      </c>
      <c r="BI347" t="inlineStr">
        <is>
          <t>sistema che gli Stati dell'UE dovrebbero adottare per assicurare che ogni studente possa trovare un posto di lavoro, seguire una formazione o avere un'esperienza lavorativa entro quattro mesi dalla fine degli studi</t>
        </is>
      </c>
      <c r="BJ347" s="2" t="inlineStr">
        <is>
          <t>Jaunimo garantijų iniciatyva</t>
        </is>
      </c>
      <c r="BK347" s="2" t="inlineStr">
        <is>
          <t>3</t>
        </is>
      </c>
      <c r="BL347" s="2" t="inlineStr">
        <is>
          <t/>
        </is>
      </c>
      <c r="BM347" t="inlineStr">
        <is>
          <t>iniciatyva, kuria siekiama užtikrinti, kad jaunuoliai dirbtų, mokytųsi arba kad jiems būtų taikomos aktyvios darbo rinkos politikos priemonės</t>
        </is>
      </c>
      <c r="BN347" s="2" t="inlineStr">
        <is>
          <t>garantija jauniešiem|
garantijas jauniešiem shēma|
Garantija jauniešiem</t>
        </is>
      </c>
      <c r="BO347" s="2" t="inlineStr">
        <is>
          <t>3|
2|
3</t>
        </is>
      </c>
      <c r="BP347" s="2" t="inlineStr">
        <is>
          <t>|
|
preferred</t>
        </is>
      </c>
      <c r="BQ347" t="inlineStr">
        <is>
          <t>pasākumi ar mērķi nodrošināt, lai visi jaunieši četru mēnešu laikā pēc kļūšanas par bezdarbniekiem vai formālās izglītības beigšanas saņemtu kvalitatīvu darba, turpmākas izglītības, mācekļa prakses vai stažēšanās piedāvājumu</t>
        </is>
      </c>
      <c r="BR347" s="2" t="inlineStr">
        <is>
          <t>garanzija għaż-żgħażagħ|
Skema ta' Garanzija għaż-Żgħażagħ</t>
        </is>
      </c>
      <c r="BS347" s="2" t="inlineStr">
        <is>
          <t>3|
3</t>
        </is>
      </c>
      <c r="BT347" s="2" t="inlineStr">
        <is>
          <t xml:space="preserve">preferred|
</t>
        </is>
      </c>
      <c r="BU347" t="inlineStr">
        <is>
          <t>skema li tiżgura li ż-żgħażagħ ikunu offruti xogħol, taħriġ jew esperjenza ta' xogħol fi żmien perijodu ta' erba' xhur minn meta jispiċċaw mingħajr xogħol jew joħorġu mill-edukazzjoni formali</t>
        </is>
      </c>
      <c r="BV347" s="2" t="inlineStr">
        <is>
          <t>jongerengarantie</t>
        </is>
      </c>
      <c r="BW347" s="2" t="inlineStr">
        <is>
          <t>3</t>
        </is>
      </c>
      <c r="BX347" s="2" t="inlineStr">
        <is>
          <t>preferred</t>
        </is>
      </c>
      <c r="BY347" t="inlineStr">
        <is>
          <t>garantie dat jongeren binnen vier maanden nadat zij werkloos zijn geworden of het formele onderwijs hebben verlaten, een deugdelijk aanbod krijgen voor een baan, voortgezette scholing, een plaats in het leerlingstelsel of een stage</t>
        </is>
      </c>
      <c r="BZ347" s="2" t="inlineStr">
        <is>
          <t>gwarancja dla młodzieży</t>
        </is>
      </c>
      <c r="CA347" s="2" t="inlineStr">
        <is>
          <t>3</t>
        </is>
      </c>
      <c r="CB347" s="2" t="inlineStr">
        <is>
          <t/>
        </is>
      </c>
      <c r="CC347" t="inlineStr">
        <is>
          <t>program UE mający sprawić, aby wszyscy młodzi ludzi mieli pracę, dalej się kształcili lub brali udział w działaniach aktywizacyjnych w ciągu czterech miesięcy od opuszczenia szkoły</t>
        </is>
      </c>
      <c r="CD347" s="2" t="inlineStr">
        <is>
          <t>Garantia para a Juventude</t>
        </is>
      </c>
      <c r="CE347" s="2" t="inlineStr">
        <is>
          <t>3</t>
        </is>
      </c>
      <c r="CF347" s="2" t="inlineStr">
        <is>
          <t/>
        </is>
      </c>
      <c r="CG347" t="inlineStr">
        <is>
          <t>Iniciativa lançada em 2013 para que os jovens beneficiem de uma boa oferta de emprego, educação contínua, aprendizagem ou estágio no período de quatro meses após terem ficado desempregados ou terem terminado o ensino formal.</t>
        </is>
      </c>
      <c r="CH347" s="2" t="inlineStr">
        <is>
          <t>Garanția pentru tineret</t>
        </is>
      </c>
      <c r="CI347" s="2" t="inlineStr">
        <is>
          <t>3</t>
        </is>
      </c>
      <c r="CJ347" s="2" t="inlineStr">
        <is>
          <t/>
        </is>
      </c>
      <c r="CK347" t="inlineStr">
        <is>
          <t>sistem în care tinerii primesc o ofertă de bună calitate de angajare, de continuare a educației, de intrare în ucenicie sau de efectuare a unui stagiu în termen de patru luni de la intrarea în șomaj sau de la momentul în care nu mai participă la o formă de învățământ formal</t>
        </is>
      </c>
      <c r="CL347" s="2" t="inlineStr">
        <is>
          <t>záruka pre mladých ľudí|
systém záruky pre mladých ľudí</t>
        </is>
      </c>
      <c r="CM347" s="2" t="inlineStr">
        <is>
          <t>3|
3</t>
        </is>
      </c>
      <c r="CN347" s="2" t="inlineStr">
        <is>
          <t xml:space="preserve">preferred|
</t>
        </is>
      </c>
      <c r="CO347" t="inlineStr">
        <is>
          <t>zabezpečenie toho, aby všetci mladí ľudia vo veku do 25 rokov dostali kvalitnú ponuku zamestnania, ďalšieho vzdelávania, učňovskej prípravy alebo stáže v lehote štyroch mesiacov po strate zamestnania alebo ukončení formálneho vzdelania</t>
        </is>
      </c>
      <c r="CP347" s="2" t="inlineStr">
        <is>
          <t>program jamstva za mlade|
sistem jamstva za mlade|
jamstvo za mlade</t>
        </is>
      </c>
      <c r="CQ347" s="2" t="inlineStr">
        <is>
          <t>3|
3|
3</t>
        </is>
      </c>
      <c r="CR347" s="2" t="inlineStr">
        <is>
          <t>|
|
preferred</t>
        </is>
      </c>
      <c r="CS347" t="inlineStr">
        <is>
          <t/>
        </is>
      </c>
      <c r="CT347" s="2" t="inlineStr">
        <is>
          <t>ungdomsgaranti</t>
        </is>
      </c>
      <c r="CU347" s="2" t="inlineStr">
        <is>
          <t>3</t>
        </is>
      </c>
      <c r="CV347" s="2" t="inlineStr">
        <is>
          <t/>
        </is>
      </c>
      <c r="CW347" t="inlineStr">
        <is>
          <t>system där ungdomar garanteras ett högkvalitativt erbjudande om sysselsättning, vidareutbildning, lärlingsutbildning eller praktik inom fyra månader efter det att de blivit arbetslösa eller avslutat sin formella utbildning</t>
        </is>
      </c>
    </row>
    <row r="348">
      <c r="A348" s="1" t="str">
        <f>HYPERLINK("https://iate.europa.eu/entry/result/933098/all", "933098")</f>
        <v>933098</v>
      </c>
      <c r="B348" t="inlineStr">
        <is>
          <t>ENVIRONMENT;INTERNATIONAL ORGANISATIONS</t>
        </is>
      </c>
      <c r="C348" t="inlineStr">
        <is>
          <t>ENVIRONMENT;INTERNATIONAL ORGANISATIONS|United Nations</t>
        </is>
      </c>
      <c r="D348" t="inlineStr">
        <is>
          <t>yes</t>
        </is>
      </c>
      <c r="E348" t="inlineStr">
        <is>
          <t/>
        </is>
      </c>
      <c r="F348" s="2" t="inlineStr">
        <is>
          <t>система за търговия с квоти за емисии на парникови газове|
схема за търговия с емисии</t>
        </is>
      </c>
      <c r="G348" s="2" t="inlineStr">
        <is>
          <t>3|
3</t>
        </is>
      </c>
      <c r="H348" s="2" t="inlineStr">
        <is>
          <t xml:space="preserve">|
</t>
        </is>
      </c>
      <c r="I348" t="inlineStr">
        <is>
          <t>система, при която общото количество емисии се ограничава и могат да се купуват и продават права под формата на разрешителни за емисии на СО2, за да се постигнат целите за намаляване на емисиите</t>
        </is>
      </c>
      <c r="J348" s="2" t="inlineStr">
        <is>
          <t>ETS|
systém obchodování s emisemi|
systém pro obchodování s povolenkami na emise skleníkových plynů</t>
        </is>
      </c>
      <c r="K348" s="2" t="inlineStr">
        <is>
          <t>3|
3|
3</t>
        </is>
      </c>
      <c r="L348" s="2" t="inlineStr">
        <is>
          <t xml:space="preserve">|
|
</t>
        </is>
      </c>
      <c r="M348" t="inlineStr">
        <is>
          <t>systém, v jehož rámci je omezeno celkovén množství emisí a je možno prodávat a nakupovat povolenky k vypouštění CO2, přičemž cílem tohoto systému je snížit emise</t>
        </is>
      </c>
      <c r="N348" s="2" t="inlineStr">
        <is>
          <t>ETS|
emissionshandelssystem</t>
        </is>
      </c>
      <c r="O348" s="2" t="inlineStr">
        <is>
          <t>4|
4</t>
        </is>
      </c>
      <c r="P348" s="2" t="inlineStr">
        <is>
          <t xml:space="preserve">|
</t>
        </is>
      </c>
      <c r="Q348" t="inlineStr">
        <is>
          <t>system, der skal lægge loft over emissionerne, og hvor der med henblik på emissionsreduktionsmålene kan købes og sælges rettigheder til udledning af CO&lt;sub&gt;2&lt;/sub&gt;</t>
        </is>
      </c>
      <c r="R348" s="2" t="inlineStr">
        <is>
          <t>EHS|
Emissionshandel|
Emissionshandelssystem|
System für den Handel mit Treibhausgasemissionszertifikaten</t>
        </is>
      </c>
      <c r="S348" s="2" t="inlineStr">
        <is>
          <t>3|
3|
3|
3</t>
        </is>
      </c>
      <c r="T348" s="2" t="inlineStr">
        <is>
          <t xml:space="preserve">|
|
|
</t>
        </is>
      </c>
      <c r="U348" t="inlineStr">
        <is>
          <t>System handelbarer Quoten, das auf zugeteilten Emissionsmengen basiert, die aus bestimmten Emissionsminderungs- und Beschränkungsverpflichtungen errechnet wurden</t>
        </is>
      </c>
      <c r="V348" s="2" t="inlineStr">
        <is>
          <t>σύστημα εμπορίας εκπομπών|
ΣΕΔΕ</t>
        </is>
      </c>
      <c r="W348" s="2" t="inlineStr">
        <is>
          <t>3|
3</t>
        </is>
      </c>
      <c r="X348" s="2" t="inlineStr">
        <is>
          <t xml:space="preserve">|
</t>
        </is>
      </c>
      <c r="Y348" t="inlineStr">
        <is>
          <t/>
        </is>
      </c>
      <c r="Z348" s="2" t="inlineStr">
        <is>
          <t>ETS|
emission trading system|
emissions trading system|
system for greenhouse gas emission allowance trading|
emissions trading scheme</t>
        </is>
      </c>
      <c r="AA348" s="2" t="inlineStr">
        <is>
          <t>3|
1|
3|
3|
3</t>
        </is>
      </c>
      <c r="AB348" s="2" t="inlineStr">
        <is>
          <t xml:space="preserve">|
|
|
|
</t>
        </is>
      </c>
      <c r="AC348" t="inlineStr">
        <is>
          <t>system whereby the total amount of emissions is capped and allowances, in the form of permits to emit CO2, can be bought and sold to meet emission reduction objectives</t>
        </is>
      </c>
      <c r="AD348" s="2" t="inlineStr">
        <is>
          <t>régimen de comercio de derechos de emisión|
RCDE</t>
        </is>
      </c>
      <c r="AE348" s="2" t="inlineStr">
        <is>
          <t>3|
3</t>
        </is>
      </c>
      <c r="AF348" s="2" t="inlineStr">
        <is>
          <t xml:space="preserve">|
</t>
        </is>
      </c>
      <c r="AG348" t="inlineStr">
        <is>
          <t>Sistema previsto por el Protocolo de Kioto (art. 17), según el cual se asignan cuotas de emisiones a entidades tales como las empresas, pudiendo aquellas que reduzcan sus emisiones por encima de su cuota vender sus «excedentes» a otras que no pueden alcanzar su objetivo con tanta facilidad. 
&lt;br&gt;La finalidad de este sistema es alcanzar el objetivo global de reducción de emisiones fomentando la inversión en tecnologías respetuosas del medio ambiente.</t>
        </is>
      </c>
      <c r="AH348" s="2" t="inlineStr">
        <is>
          <t>heitkogustega kauplemise süsteem|
HKS</t>
        </is>
      </c>
      <c r="AI348" s="2" t="inlineStr">
        <is>
          <t>3|
3</t>
        </is>
      </c>
      <c r="AJ348" s="2" t="inlineStr">
        <is>
          <t xml:space="preserve">|
</t>
        </is>
      </c>
      <c r="AK348" t="inlineStr">
        <is>
          <t/>
        </is>
      </c>
      <c r="AL348" s="2" t="inlineStr">
        <is>
          <t>päästökauppajärjestelmä</t>
        </is>
      </c>
      <c r="AM348" s="2" t="inlineStr">
        <is>
          <t>3</t>
        </is>
      </c>
      <c r="AN348" s="2" t="inlineStr">
        <is>
          <t/>
        </is>
      </c>
      <c r="AO348" t="inlineStr">
        <is>
          <t>järjestelmä, jossa käydään päästökauppaa &lt;a href="/entry/result/900795/all" id="ENTRY_TO_ENTRY_CONVERTER" target="_blank"&gt;IATE:900795&lt;/a&gt;</t>
        </is>
      </c>
      <c r="AP348" s="2" t="inlineStr">
        <is>
          <t>régime d'échange de droits d'émission</t>
        </is>
      </c>
      <c r="AQ348" s="2" t="inlineStr">
        <is>
          <t>3</t>
        </is>
      </c>
      <c r="AR348" s="2" t="inlineStr">
        <is>
          <t/>
        </is>
      </c>
      <c r="AS348" t="inlineStr">
        <is>
          <t>système fixant le plafond du volume total d'émissions autorisé et permettant d'acheter ou de vendre, sous forme de permis d'émissions de CO2, des droits qui répondent aux objectifs de réduction des émissions</t>
        </is>
      </c>
      <c r="AT348" s="2" t="inlineStr">
        <is>
          <t>scéim trádála astaíochtaí|
CTA|
córas trádála astaíochtaí|
ETS</t>
        </is>
      </c>
      <c r="AU348" s="2" t="inlineStr">
        <is>
          <t>3|
3|
3|
3</t>
        </is>
      </c>
      <c r="AV348" s="2" t="inlineStr">
        <is>
          <t xml:space="preserve">|
preferred|
|
</t>
        </is>
      </c>
      <c r="AW348" t="inlineStr">
        <is>
          <t/>
        </is>
      </c>
      <c r="AX348" s="2" t="inlineStr">
        <is>
          <t>sustav trgovanja emisijama|
sustav trgovine emisijama</t>
        </is>
      </c>
      <c r="AY348" s="2" t="inlineStr">
        <is>
          <t>3|
3</t>
        </is>
      </c>
      <c r="AZ348" s="2" t="inlineStr">
        <is>
          <t xml:space="preserve">|
</t>
        </is>
      </c>
      <c r="BA348" t="inlineStr">
        <is>
          <t>ključni alat politike za osiguranje ciljeva smanjenja emisije stakleničkih plinova u EU-u i državama izvan EU-a uz najmanji trošak, promjenom sustava određivanja cijena koji je neophodan za pokretanje postupka prijelaza na resursno učinkovito zeleno gospodarstvo, pri čemu sustav trgovanja emisijama EU-a (EU ETS) predstavlja osnovu budućeg globalnog tržišta ugljika</t>
        </is>
      </c>
      <c r="BB348" s="2" t="inlineStr">
        <is>
          <t>ETS|
kibocsátáskereskedelmi rendszer</t>
        </is>
      </c>
      <c r="BC348" s="2" t="inlineStr">
        <is>
          <t>3|
3</t>
        </is>
      </c>
      <c r="BD348" s="2" t="inlineStr">
        <is>
          <t xml:space="preserve">|
</t>
        </is>
      </c>
      <c r="BE348" t="inlineStr">
        <is>
          <t>olyan rendszer, amelyben rögzítik a kibocsátás összmennyiségét, és amely a kibocsátáscsökkentési célok elérése érdekében CO 
&lt;sub&gt;2&lt;/sub&gt; kibocsátására vonatkozó engedélyek formájában lehetővé teszi a kibocsátási egységek adásvételét</t>
        </is>
      </c>
      <c r="BF348" s="2" t="inlineStr">
        <is>
          <t>sistema di scambio di quote di emissione|
sistema per lo scambio di quote di emissioni|
ETS</t>
        </is>
      </c>
      <c r="BG348" s="2" t="inlineStr">
        <is>
          <t>3|
3|
3</t>
        </is>
      </c>
      <c r="BH348" s="2" t="inlineStr">
        <is>
          <t xml:space="preserve">|
|
</t>
        </is>
      </c>
      <c r="BI348" t="inlineStr">
        <is>
          <t>sistema che prevede un limite massimo di emissioni di CO2 e consente la compravendita di permessi di emissione allo scopo di conseguire gli obiettivi di riduzione delle emissioni</t>
        </is>
      </c>
      <c r="BJ348" s="2" t="inlineStr">
        <is>
          <t>apyvartinių taršos leidimų prekybos sistema|
ATLPS</t>
        </is>
      </c>
      <c r="BK348" s="2" t="inlineStr">
        <is>
          <t>3|
3</t>
        </is>
      </c>
      <c r="BL348" s="2" t="inlineStr">
        <is>
          <t xml:space="preserve">|
</t>
        </is>
      </c>
      <c r="BM348" t="inlineStr">
        <is>
          <t/>
        </is>
      </c>
      <c r="BN348" s="2" t="inlineStr">
        <is>
          <t>emisijas kvotu tirdzniecības sistēma</t>
        </is>
      </c>
      <c r="BO348" s="2" t="inlineStr">
        <is>
          <t>3</t>
        </is>
      </c>
      <c r="BP348" s="2" t="inlineStr">
        <is>
          <t/>
        </is>
      </c>
      <c r="BQ348" t="inlineStr">
        <is>
          <t>sistēma, kurā ar mērķi sasniegt oglekļa dioksīda emisiju samazinājumu ierobežo emisiju apjomu un to sadala kvotās, ko emisijas atļauju veidā ir iespējams pirkt un pārdot</t>
        </is>
      </c>
      <c r="BR348" s="2" t="inlineStr">
        <is>
          <t>skema għall-iskambju ta' kwoti tal-emissjonijiet|
sistema għall-iskambju ta' kwoti tal-emissjonijiet|
ETS</t>
        </is>
      </c>
      <c r="BS348" s="2" t="inlineStr">
        <is>
          <t>3|
3|
3</t>
        </is>
      </c>
      <c r="BT348" s="2" t="inlineStr">
        <is>
          <t xml:space="preserve">|
|
</t>
        </is>
      </c>
      <c r="BU348" t="inlineStr">
        <is>
          <t>sistema li biha l-ammont totali ta' emissjonijiet huwa limitat, u fejn xi emissjonijiet jistgħu jinbiegħu u jinxtraw bl-għan li l-Istat ikun jista' jilħaq l-objettivi tat-tnaqqis tal-emissjonijiet</t>
        </is>
      </c>
      <c r="BV348" s="2" t="inlineStr">
        <is>
          <t>ETS|
emissiehandelssysteem</t>
        </is>
      </c>
      <c r="BW348" s="2" t="inlineStr">
        <is>
          <t>3|
3</t>
        </is>
      </c>
      <c r="BX348" s="2" t="inlineStr">
        <is>
          <t xml:space="preserve">|
</t>
        </is>
      </c>
      <c r="BY348" t="inlineStr">
        <is>
          <t>systeem dat installaties die onder het systeem vallen, verplicht om voor elke ton CO2-uitstoot één emissierecht in te dienen, waarbij het totale aantal beschikbare emissierechten is beperkt, maar installaties deze rechten vrij onder elkaar mogen uitwisselen</t>
        </is>
      </c>
      <c r="BZ348" s="2" t="inlineStr">
        <is>
          <t>system handlu emisjami|
ETS</t>
        </is>
      </c>
      <c r="CA348" s="2" t="inlineStr">
        <is>
          <t>3|
3</t>
        </is>
      </c>
      <c r="CB348" s="2" t="inlineStr">
        <is>
          <t xml:space="preserve">|
</t>
        </is>
      </c>
      <c r="CC348" t="inlineStr">
        <is>
          <t>system ograniczania emisji oparty na dobrowolnych lub ustawowych zezwoleniach/certyfikatach uprawniających do emisji określonej ilości danej substancji, które mogą być kupowane i sprzedawane na zasadach rynkowych</t>
        </is>
      </c>
      <c r="CD348" s="2" t="inlineStr">
        <is>
          <t>RCLE|
regime de comércio de licenças de emissão|
sistema de comércio de licenças de emissão</t>
        </is>
      </c>
      <c r="CE348" s="2" t="inlineStr">
        <is>
          <t>3|
3|
3</t>
        </is>
      </c>
      <c r="CF348" s="2" t="inlineStr">
        <is>
          <t xml:space="preserve">|
|
</t>
        </is>
      </c>
      <c r="CG348" t="inlineStr">
        <is>
          <t>Sistema que fixa um limite para o volume total de emissões autorizado e permite a compra e venda de direitos de emissão de CO2 (sob a forma de licenças) que cumpram os objetivos de redução das emissões.</t>
        </is>
      </c>
      <c r="CH348" s="2" t="inlineStr">
        <is>
          <t>sistem de comercializare a certificatelor de emisii</t>
        </is>
      </c>
      <c r="CI348" s="2" t="inlineStr">
        <is>
          <t>3</t>
        </is>
      </c>
      <c r="CJ348" s="2" t="inlineStr">
        <is>
          <t/>
        </is>
      </c>
      <c r="CK348" t="inlineStr">
        <is>
          <t/>
        </is>
      </c>
      <c r="CL348" s="2" t="inlineStr">
        <is>
          <t>systém obchodovania s emisiami|
schéma obchodovania s emisiami|
ETS</t>
        </is>
      </c>
      <c r="CM348" s="2" t="inlineStr">
        <is>
          <t>3|
3|
3</t>
        </is>
      </c>
      <c r="CN348" s="2" t="inlineStr">
        <is>
          <t xml:space="preserve">|
|
</t>
        </is>
      </c>
      <c r="CO348" t="inlineStr">
        <is>
          <t>systém, ktorým sa obmedzuje celkové množstvo emisií a ktorý umožňuje predaj a nákup emisných kvót s cieľom znížiť emisie</t>
        </is>
      </c>
      <c r="CP348" s="2" t="inlineStr">
        <is>
          <t>sistem trgovanja z emisijami|
shema trgovanja z emisijami</t>
        </is>
      </c>
      <c r="CQ348" s="2" t="inlineStr">
        <is>
          <t>3|
3</t>
        </is>
      </c>
      <c r="CR348" s="2" t="inlineStr">
        <is>
          <t xml:space="preserve">|
</t>
        </is>
      </c>
      <c r="CS348" t="inlineStr">
        <is>
          <t/>
        </is>
      </c>
      <c r="CT348" s="2" t="inlineStr">
        <is>
          <t>utsläppshandelssystem</t>
        </is>
      </c>
      <c r="CU348" s="2" t="inlineStr">
        <is>
          <t>3</t>
        </is>
      </c>
      <c r="CV348" s="2" t="inlineStr">
        <is>
          <t/>
        </is>
      </c>
      <c r="CW348" t="inlineStr">
        <is>
          <t/>
        </is>
      </c>
    </row>
    <row r="349">
      <c r="A349" s="1" t="str">
        <f>HYPERLINK("https://iate.europa.eu/entry/result/3578156/all", "3578156")</f>
        <v>3578156</v>
      </c>
      <c r="B349" t="inlineStr">
        <is>
          <t>EUROPEAN UNION;FINANCE</t>
        </is>
      </c>
      <c r="C349" t="inlineStr">
        <is>
          <t>EUROPEAN UNION|EU finance|EU financing;FINANCE|financing and investment</t>
        </is>
      </c>
      <c r="D349" t="inlineStr">
        <is>
          <t>yes</t>
        </is>
      </c>
      <c r="E349" t="inlineStr">
        <is>
          <t/>
        </is>
      </c>
      <c r="F349" s="2" t="inlineStr">
        <is>
          <t>програма InvestEU|
InvestEU</t>
        </is>
      </c>
      <c r="G349" s="2" t="inlineStr">
        <is>
          <t>3|
2</t>
        </is>
      </c>
      <c r="H349" s="2" t="inlineStr">
        <is>
          <t xml:space="preserve">|
</t>
        </is>
      </c>
      <c r="I349" t="inlineStr">
        <is>
          <t>&lt;p&gt;програма за периода 2021—2027 г., която ще обединява множеството финансови инструменти на ЕС, ориентирани към подкрепа на инвестициите в Съюза, и ще опрости финансирането от ЕС за инвестиционни проекти в Европа&lt;/p&gt;</t>
        </is>
      </c>
      <c r="J349" s="2" t="inlineStr">
        <is>
          <t>Program InvestEU</t>
        </is>
      </c>
      <c r="K349" s="2" t="inlineStr">
        <is>
          <t>3</t>
        </is>
      </c>
      <c r="L349" s="2" t="inlineStr">
        <is>
          <t/>
        </is>
      </c>
      <c r="M349" t="inlineStr">
        <is>
          <t>program EU na období 2021–2027, jehož cílem je podpora cílů politiky Unie prostřednictvím finančních a investičních operací, které přispívají ke: 
&lt;br&gt;a) konkurenceschopnosti Unie včetně inovací a digitalizace; 
&lt;br&gt;b) udržitelnosti ekonomiky EU a jejímu růstu; 
&lt;br&gt;c) sociální odolnosti a inkluzivitě Unie; 
&lt;br&gt;d) integraci kapitálových trhů Unie a posilování jednotného trhu včetně řešení roztříštěnosti kapitálových trhů Unie, diverzifikace zdrojů financování podniků Unie a propagace udržitelného financování</t>
        </is>
      </c>
      <c r="N349" s="2" t="inlineStr">
        <is>
          <t>InvestEU-programmet|
InvestEU</t>
        </is>
      </c>
      <c r="O349" s="2" t="inlineStr">
        <is>
          <t>3|
3</t>
        </is>
      </c>
      <c r="P349" s="2" t="inlineStr">
        <is>
          <t xml:space="preserve">|
</t>
        </is>
      </c>
      <c r="Q349" t="inlineStr">
        <is>
          <t/>
        </is>
      </c>
      <c r="R349" s="2" t="inlineStr">
        <is>
          <t>InvestEU|
Programm „InvestEU“|
InvestEU-Programm</t>
        </is>
      </c>
      <c r="S349" s="2" t="inlineStr">
        <is>
          <t>3|
3|
3</t>
        </is>
      </c>
      <c r="T349" s="2" t="inlineStr">
        <is>
          <t xml:space="preserve">|
|
</t>
        </is>
      </c>
      <c r="U349" t="inlineStr">
        <is>
          <t>Programm, das die
Vielzahl der derzeit verfügbaren EU-Finanzierungsinstrumente zur Förderung von
Investitionen in der EU unter einem Dach zusammenführen wird, wodurch die
Finanzierung von Investitionsprojekten in Europa einfacher, effizienter und
flexibler wird (Laufzeit von 2021 bis 2027)</t>
        </is>
      </c>
      <c r="V349" s="2" t="inlineStr">
        <is>
          <t>πρόγραμμα InvestEU</t>
        </is>
      </c>
      <c r="W349" s="2" t="inlineStr">
        <is>
          <t>3</t>
        </is>
      </c>
      <c r="X349" s="2" t="inlineStr">
        <is>
          <t/>
        </is>
      </c>
      <c r="Y349" t="inlineStr">
        <is>
          <t>πρόγραμμα που παρέχει έναν ενιαίο ενωσιακό μηχανισμό στήριξης των επενδύσεων εντός της ΕΕ για το &lt;a href="https://iate.europa.eu/entry/slideshow/1584128189089/930627/el" target="_blank"&gt;ΠΔΠ &lt;/a&gt;2021-2027</t>
        </is>
      </c>
      <c r="Z349" s="2" t="inlineStr">
        <is>
          <t>InvestEU Programme|
InvestEU|
INVEST EU</t>
        </is>
      </c>
      <c r="AA349" s="2" t="inlineStr">
        <is>
          <t>3|
3|
1</t>
        </is>
      </c>
      <c r="AB349" s="2" t="inlineStr">
        <is>
          <t xml:space="preserve">|
|
</t>
        </is>
      </c>
      <c r="AC349" t="inlineStr">
        <is>
          <t>programme to run between 2021 and 2027 to bring together under one roof the multitude of EU financial instruments currently available to support investment in the EU, making EU funding for investment projects in Europe simpler, more efficient and more flexible</t>
        </is>
      </c>
      <c r="AD349" s="2" t="inlineStr">
        <is>
          <t>programa InvestEU|
InvestEU</t>
        </is>
      </c>
      <c r="AE349" s="2" t="inlineStr">
        <is>
          <t>3|
3</t>
        </is>
      </c>
      <c r="AF349" s="2" t="inlineStr">
        <is>
          <t xml:space="preserve">|
</t>
        </is>
      </c>
      <c r="AG349" t="inlineStr">
        <is>
          <t>Programa que se desarrollará entre 2021 y 2027 y cuyo objetivo es unificar bajo un mismo techo la multitud de instrumentos financieros de la UE disponibles actualmente para apoyar la inversión en la Unión, de manera que la financiación de la UE para proyectos de inversión en Europa sea más sencilla, eficiente y flexible.</t>
        </is>
      </c>
      <c r="AH349" s="2" t="inlineStr">
        <is>
          <t>programm „InvestEU“|
InvestEU programm</t>
        </is>
      </c>
      <c r="AI349" s="2" t="inlineStr">
        <is>
          <t>3|
2</t>
        </is>
      </c>
      <c r="AJ349" s="2" t="inlineStr">
        <is>
          <t xml:space="preserve">preferred|
</t>
        </is>
      </c>
      <c r="AK349" t="inlineStr">
        <is>
          <t>aastatel 2021–2027 rakendatav programm, mis koondab praegu investeerimise toetamiseks ELis olemasolevad ELi rahastamisvahendid kokku, muutes ELi vahendite eraldamise investeerimisprojektidele Euroopas lihtsamaks, tõhusamaks ja paindlikumaks</t>
        </is>
      </c>
      <c r="AL349" s="2" t="inlineStr">
        <is>
          <t>InvestEU-ohjelma</t>
        </is>
      </c>
      <c r="AM349" s="2" t="inlineStr">
        <is>
          <t>3</t>
        </is>
      </c>
      <c r="AN349" s="2" t="inlineStr">
        <is>
          <t/>
        </is>
      </c>
      <c r="AO349" t="inlineStr">
        <is>
          <t>rahoituskehyskaudella 2021-2027 toteutettava EU:n ohjelma, joka kokoaa investointien tukemiseen tarkoitetut EU:n rahoitusvälineet yhteen</t>
        </is>
      </c>
      <c r="AP349" s="2" t="inlineStr">
        <is>
          <t>programme InvestEU|
InvestEU</t>
        </is>
      </c>
      <c r="AQ349" s="2" t="inlineStr">
        <is>
          <t>3|
3</t>
        </is>
      </c>
      <c r="AR349" s="2" t="inlineStr">
        <is>
          <t xml:space="preserve">|
</t>
        </is>
      </c>
      <c r="AS349" t="inlineStr">
        <is>
          <t>programme qui sera mis en œuvre de 2021 à 2027 afin de regrouper dans une seule structure la multitude d'instruments financiers de l'UE actuellement employés pour soutenir l'investissement en Europe dans le but de rendre les financements de l'UE en faveur de projets d'investissement plus simples, plus efficaces et plus souples</t>
        </is>
      </c>
      <c r="AT349" s="2" t="inlineStr">
        <is>
          <t>an Clár InvestEU|
InvestEU</t>
        </is>
      </c>
      <c r="AU349" s="2" t="inlineStr">
        <is>
          <t>3|
3</t>
        </is>
      </c>
      <c r="AV349" s="2" t="inlineStr">
        <is>
          <t xml:space="preserve">|
</t>
        </is>
      </c>
      <c r="AW349" t="inlineStr">
        <is>
          <t/>
        </is>
      </c>
      <c r="AX349" s="2" t="inlineStr">
        <is>
          <t>program InvestEU</t>
        </is>
      </c>
      <c r="AY349" s="2" t="inlineStr">
        <is>
          <t>3</t>
        </is>
      </c>
      <c r="AZ349" s="2" t="inlineStr">
        <is>
          <t/>
        </is>
      </c>
      <c r="BA349" t="inlineStr">
        <is>
          <t/>
        </is>
      </c>
      <c r="BB349" s="2" t="inlineStr">
        <is>
          <t>InvestEU program|
InvestEU</t>
        </is>
      </c>
      <c r="BC349" s="2" t="inlineStr">
        <is>
          <t>3|
3</t>
        </is>
      </c>
      <c r="BD349" s="2" t="inlineStr">
        <is>
          <t xml:space="preserve">|
</t>
        </is>
      </c>
      <c r="BE349" t="inlineStr">
        <is>
          <t>az EU-szerte stratégiai beruházásokat támogató, központilag irányított finanszírozási eszközöket a 2021-2027-es időszakban összefogó pénzügyi program</t>
        </is>
      </c>
      <c r="BF349" s="2" t="inlineStr">
        <is>
          <t>programma InvestEU</t>
        </is>
      </c>
      <c r="BG349" s="2" t="inlineStr">
        <is>
          <t>3</t>
        </is>
      </c>
      <c r="BH349" s="2" t="inlineStr">
        <is>
          <t/>
        </is>
      </c>
      <c r="BI349" t="inlineStr">
        <is>
          <t>insieme del fondo InvestEU, del polo di consulenza InvestEU, de portale InvestEU e delle operazioni di finanziamento misto, considerati collettivamente</t>
        </is>
      </c>
      <c r="BJ349" s="2" t="inlineStr">
        <is>
          <t>„InvestEU“|
programa „InvestEU“</t>
        </is>
      </c>
      <c r="BK349" s="2" t="inlineStr">
        <is>
          <t>3|
3</t>
        </is>
      </c>
      <c r="BL349" s="2" t="inlineStr">
        <is>
          <t xml:space="preserve">|
</t>
        </is>
      </c>
      <c r="BM349" t="inlineStr">
        <is>
          <t>2021–2027 m. programa, kuria į vieną vietą bus sutelkta daugybė ES finansinių priemonių investicijoms ES remti, kad investiciniams projektams Europoje skiriamas ES finansavimas būtų paprastesnis, veiksmingesnis ir lankstesnis</t>
        </is>
      </c>
      <c r="BN349" s="2" t="inlineStr">
        <is>
          <t>programma &lt;i&gt;InvestEU&lt;/i&gt;</t>
        </is>
      </c>
      <c r="BO349" s="2" t="inlineStr">
        <is>
          <t>3</t>
        </is>
      </c>
      <c r="BP349" s="2" t="inlineStr">
        <is>
          <t/>
        </is>
      </c>
      <c r="BQ349" t="inlineStr">
        <is>
          <t>programma, kas darbosies no 2021. līdz 2027. gadam un kurā tiks apvienoti daudzie ES finanšu instrumenti, kas pašlaik ir pieejami, lai sniegtu atbalstu ieguldījumiem ES, tādējādi padarot ES finansējumu ieguldījumu projektiem Eiropā vienkāršāku, efektīvāku un elastīgāku</t>
        </is>
      </c>
      <c r="BR349" s="2" t="inlineStr">
        <is>
          <t>InvestEU|
Programm InvestEU</t>
        </is>
      </c>
      <c r="BS349" s="2" t="inlineStr">
        <is>
          <t>3|
3</t>
        </is>
      </c>
      <c r="BT349" s="2" t="inlineStr">
        <is>
          <t xml:space="preserve">|
</t>
        </is>
      </c>
      <c r="BU349" t="inlineStr">
        <is>
          <t>programm li se jkun implimentat bejn l-2021 sal-2027, bil-għan li jġib flimkien taħt saqaf wieħed l-għadd kbir ta' strumenti finanzjarji tal-UE attwalment disponibbli għall-appoġġ lill-investimenti fl-UE, b'tali mod li l-finanzjament tal-UE għal proġetti ta' investiment fl-Ewropa isir aktar sempliċi, aktar effiċjenti u aktar flessibbli</t>
        </is>
      </c>
      <c r="BV349" s="2" t="inlineStr">
        <is>
          <t>InvestEU-programma|
InvestEU</t>
        </is>
      </c>
      <c r="BW349" s="2" t="inlineStr">
        <is>
          <t>3|
3</t>
        </is>
      </c>
      <c r="BX349" s="2" t="inlineStr">
        <is>
          <t xml:space="preserve">|
</t>
        </is>
      </c>
      <c r="BY349" t="inlineStr">
        <is>
          <t>programma dat van 2021 tot en met 2027 zal lopen en de vele EU-financieringsinstrumenten die momenteel beschikbaar zijn om investeringen in de EU te ondersteunen, onder één dak bijeen zal brengen, waardoor EU-financiering voor investeringsprojecten in Europa eenvoudiger, efficiënter en flexibeler zal worden</t>
        </is>
      </c>
      <c r="BZ349" s="2" t="inlineStr">
        <is>
          <t>InvestEU|
Program InvestEU</t>
        </is>
      </c>
      <c r="CA349" s="2" t="inlineStr">
        <is>
          <t>3|
3</t>
        </is>
      </c>
      <c r="CB349" s="2" t="inlineStr">
        <is>
          <t xml:space="preserve">|
</t>
        </is>
      </c>
      <c r="CC349" t="inlineStr">
        <is>
          <t>proponowany program UE na lata 2021-2027 mający na celu wspieranie realizacji celów polityki Unii poprzez uruchamianie inwestycji publicznych i prywatnych w UE oraz przeciwdziałanie w ten sposób niedoskonałościom rynku i lukom inwestycyjnym, które utrudniają osiąganie celów UE w zakresie zrównoważoności, konkurencyjności i wzrostu gospodarczego sprzyjającego włączeniu społecznemu</t>
        </is>
      </c>
      <c r="CD349" s="2" t="inlineStr">
        <is>
          <t>Programa InvestEU</t>
        </is>
      </c>
      <c r="CE349" s="2" t="inlineStr">
        <is>
          <t>3</t>
        </is>
      </c>
      <c r="CF349" s="2" t="inlineStr">
        <is>
          <t/>
        </is>
      </c>
      <c r="CG349" t="inlineStr">
        <is>
          <t>Programa da UE para 2021-2027 que reúne vários instrumentos financeiros anteriormente apoiados por diferentes fundos e programas a fim de apoiar e mobilizar o investimento público e privado na União, contribuindo para a recuperação económica e as prioridades estratégicas da UE a médio e longo prazo, incluindo as transições ecológica e digital.</t>
        </is>
      </c>
      <c r="CH349" s="2" t="inlineStr">
        <is>
          <t>programul InvestEU|
InvestEU</t>
        </is>
      </c>
      <c r="CI349" s="2" t="inlineStr">
        <is>
          <t>3|
3</t>
        </is>
      </c>
      <c r="CJ349" s="2" t="inlineStr">
        <is>
          <t xml:space="preserve">|
</t>
        </is>
      </c>
      <c r="CK349" t="inlineStr">
        <is>
          <t>program care se va derula între 2021 și 2027 și care va reuni în același cadru multitudinea de instrumente financiare ale UE disponibile în prezent pentru sprijinirea investițiilor în UE, ceea ce va face ca finanțarea UE pentru proiectele de investiții din Europa să devină mai simplă, mai eficientă și mai flexibilă</t>
        </is>
      </c>
      <c r="CL349" s="2" t="inlineStr">
        <is>
          <t>Program InvestEU</t>
        </is>
      </c>
      <c r="CM349" s="2" t="inlineStr">
        <is>
          <t>3</t>
        </is>
      </c>
      <c r="CN349" s="2" t="inlineStr">
        <is>
          <t/>
        </is>
      </c>
      <c r="CO349" t="inlineStr">
        <is>
          <t>program EÚ na obdobie 2021 – 2027, ktorý vychádza z Európskeho fondu pre strategické investície a ktorého cieľom je podporiť politické ciele Únie prostredníctvom operácií financovania a investičných operácií, ktoré prispievajú k posilneniu: 
&lt;br&gt;a) konkurencieschopnosti Únie vrátane inovácie a digitalizácie; 
&lt;br&gt;b) udržateľnosti hospodárstva Únie a jeho rastu; 
&lt;br&gt;c) sociálnej odolnosti a inkluzívnosti Únie; 
&lt;br&gt;d) integrácie kapitálových trhov Únie a k posilneniu jednotného trhu</t>
        </is>
      </c>
      <c r="CP349" s="2" t="inlineStr">
        <is>
          <t>program InvestEU|
InvestEU</t>
        </is>
      </c>
      <c r="CQ349" s="2" t="inlineStr">
        <is>
          <t>3|
3</t>
        </is>
      </c>
      <c r="CR349" s="2" t="inlineStr">
        <is>
          <t xml:space="preserve">|
</t>
        </is>
      </c>
      <c r="CS349" t="inlineStr">
        <is>
          <t/>
        </is>
      </c>
      <c r="CT349" s="2" t="inlineStr">
        <is>
          <t>InvestEU-programmet|
InvestEU</t>
        </is>
      </c>
      <c r="CU349" s="2" t="inlineStr">
        <is>
          <t>3|
3</t>
        </is>
      </c>
      <c r="CV349" s="2" t="inlineStr">
        <is>
          <t xml:space="preserve">|
</t>
        </is>
      </c>
      <c r="CW349" t="inlineStr">
        <is>
          <t>samlingsbeteckning för InvestEU-fonden, InvestEU:s rådgivningscentrum, InvestEU-portalen och blandfinansieringsinsatser</t>
        </is>
      </c>
    </row>
    <row r="350">
      <c r="A350" s="1" t="str">
        <f>HYPERLINK("https://iate.europa.eu/entry/result/846659/all", "846659")</f>
        <v>846659</v>
      </c>
      <c r="B350" t="inlineStr">
        <is>
          <t>SCIENCE</t>
        </is>
      </c>
      <c r="C350" t="inlineStr">
        <is>
          <t>SCIENCE|natural and applied sciences|physical sciences|ionising radiation</t>
        </is>
      </c>
      <c r="D350" t="inlineStr">
        <is>
          <t>yes</t>
        </is>
      </c>
      <c r="E350" t="inlineStr">
        <is>
          <t/>
        </is>
      </c>
      <c r="F350" s="2" t="inlineStr">
        <is>
          <t>йонизиращо лъчение</t>
        </is>
      </c>
      <c r="G350" s="2" t="inlineStr">
        <is>
          <t>4</t>
        </is>
      </c>
      <c r="H350" s="2" t="inlineStr">
        <is>
          <t/>
        </is>
      </c>
      <c r="I350" t="inlineStr">
        <is>
          <t>Всяко лъчение, което при взиомодействие със среда води до образуване на електрически заряди с различни знаци.</t>
        </is>
      </c>
      <c r="J350" s="2" t="inlineStr">
        <is>
          <t>ionizující záření</t>
        </is>
      </c>
      <c r="K350" s="2" t="inlineStr">
        <is>
          <t>3</t>
        </is>
      </c>
      <c r="L350" s="2" t="inlineStr">
        <is>
          <t/>
        </is>
      </c>
      <c r="M350" t="inlineStr">
        <is>
          <t>záření, jehož kvanta mají energii postačující k ionizaci atomů nebo molekul ozářené látky</t>
        </is>
      </c>
      <c r="N350" s="2" t="inlineStr">
        <is>
          <t>ioniserende stråling|
kernestråling</t>
        </is>
      </c>
      <c r="O350" s="2" t="inlineStr">
        <is>
          <t>4|
3</t>
        </is>
      </c>
      <c r="P350" s="2" t="inlineStr">
        <is>
          <t xml:space="preserve">|
</t>
        </is>
      </c>
      <c r="Q350" t="inlineStr">
        <is>
          <t>"Ioniserende stråling er en betegnelse for stråling, som har tilstrækkelig stor energi til at ændre de kemiske egenskaber i det materiale, strålingen rammer, for eksempel levende celler. Ioniserende stråling er blandt andet røntgenstråling og stråling fra radioaktive stoffer."</t>
        </is>
      </c>
      <c r="R350" s="2" t="inlineStr">
        <is>
          <t>ionisierende Strahlung|
Kernstrahlung|
ionisierende Strahlen</t>
        </is>
      </c>
      <c r="S350" s="2" t="inlineStr">
        <is>
          <t>3|
3|
3</t>
        </is>
      </c>
      <c r="T350" s="2" t="inlineStr">
        <is>
          <t xml:space="preserve">|
|
</t>
        </is>
      </c>
      <c r="U350" t="inlineStr">
        <is>
          <t>Energie, die in Form von Teilchen oder elektromagnetischen Wellen mit einer Wellenlänge von 100 Nanometern oder weniger (einer Frequenz von 3 × 10&lt;sup&gt;15&lt;/sup&gt; Hertz oder mehr) übertragen wird, die direkt oder indirekt Ionen erzeugen können</t>
        </is>
      </c>
      <c r="V350" s="2" t="inlineStr">
        <is>
          <t>πυρηνική ακτινοβολία|
ιοντίζουσα ακτινοβολία|
ιονίζουσα ακτινοβολία</t>
        </is>
      </c>
      <c r="W350" s="2" t="inlineStr">
        <is>
          <t>3|
3|
3</t>
        </is>
      </c>
      <c r="X350" s="2" t="inlineStr">
        <is>
          <t xml:space="preserve">|
preferred|
</t>
        </is>
      </c>
      <c r="Y350" t="inlineStr">
        <is>
          <t>Ως «ιοντίζουσα ακτινοβολία» νοείται ενέργεια μεταφερόμενη υπό μορφή σωματιδίων ή ηλεκτρομαγνητικών κυμάτων μήκους κύματος έως και 100 νανομέτρων (συχνότητας τουλάχιστον 3 × 1015 hertz), μέσω των οποίων παράγονται ιόντα αμέσως ή εμμέσως.</t>
        </is>
      </c>
      <c r="Z350" s="2" t="inlineStr">
        <is>
          <t>ionising radiation|
nuclear radiation|
radiation</t>
        </is>
      </c>
      <c r="AA350" s="2" t="inlineStr">
        <is>
          <t>3|
3|
3</t>
        </is>
      </c>
      <c r="AB350" s="2" t="inlineStr">
        <is>
          <t xml:space="preserve">|
|
</t>
        </is>
      </c>
      <c r="AC350" t="inlineStr">
        <is>
          <t>energy transferred in the form of particles or electromagnetic waves of a wavelength of 100 nanometres or less (a frequency of 3 × 10&lt;sup&gt;15&lt;/sup&gt; hertz or more) capable of producing ions directly or indirectly</t>
        </is>
      </c>
      <c r="AD350" s="2" t="inlineStr">
        <is>
          <t>radiación nuclear|
radiación ionizante</t>
        </is>
      </c>
      <c r="AE350" s="2" t="inlineStr">
        <is>
          <t>3|
3</t>
        </is>
      </c>
      <c r="AF350" s="2" t="inlineStr">
        <is>
          <t xml:space="preserve">|
</t>
        </is>
      </c>
      <c r="AG350" t="inlineStr">
        <is>
          <t>Energía &lt;a href="/entry/result/1372453/all" id="ENTRY_TO_ENTRY_CONVERTER" target="_blank"&gt;IATE:1372453&lt;/a&gt; transferida en forma de partículas &lt;a href="/entry/result/1446237/all" id="ENTRY_TO_ENTRY_CONVERTER" target="_blank"&gt;IATE:1446237&lt;/a&gt; u ondas electromagnéticas &lt;a href="/entry/result/1120094/all" id="ENTRY_TO_ENTRY_CONVERTER" target="_blank"&gt;IATE:1120094&lt;/a&gt; de una longitud de onda &lt;a href="/entry/result/1369108/all" id="ENTRY_TO_ENTRY_CONVERTER" target="_blank"&gt;IATE:1369108&lt;/a&gt; igual o inferior a 100 nanómetros (frecuencia &lt;a href="/entry/result/1154627/all" id="ENTRY_TO_ENTRY_CONVERTER" target="_blank"&gt;IATE:1154627&lt;/a&gt; igual o superior a 3 × 1015 Hz), capaces de producir iones &lt;a href="/entry/result/1554210/all" id="ENTRY_TO_ENTRY_CONVERTER" target="_blank"&gt;IATE:1554210&lt;/a&gt; directa o indirectamente.</t>
        </is>
      </c>
      <c r="AH350" s="2" t="inlineStr">
        <is>
          <t>ioniseeriv kiirgus</t>
        </is>
      </c>
      <c r="AI350" s="2" t="inlineStr">
        <is>
          <t>3</t>
        </is>
      </c>
      <c r="AJ350" s="2" t="inlineStr">
        <is>
          <t/>
        </is>
      </c>
      <c r="AK350" t="inlineStr">
        <is>
          <t>osakeste või 100-nanomeetrise või lühema lainepikkusega elektromagnetlainete kujul (sagedus 3 × 10 &lt;sup&gt;15&lt;/sup&gt; hertsi või suurem) ülekantud energia, mis võib otseselt või kaudselt tekitada ioone</t>
        </is>
      </c>
      <c r="AL350" s="2" t="inlineStr">
        <is>
          <t>ydinsäteily|
ionisoiva säteily</t>
        </is>
      </c>
      <c r="AM350" s="2" t="inlineStr">
        <is>
          <t>3|
3</t>
        </is>
      </c>
      <c r="AN350" s="2" t="inlineStr">
        <is>
          <t xml:space="preserve">|
</t>
        </is>
      </c>
      <c r="AO350" t="inlineStr">
        <is>
          <t>"säteily, jolla on niin paljon energiaa, että se pystyy tuottamaan kohtaamassaan aineessa ioneja eli sähköisesti varattuja hiukkasia"</t>
        </is>
      </c>
      <c r="AP350" s="2" t="inlineStr">
        <is>
          <t>rayonnement nucléaire|
radiation ionisante|
rayonnement ionisant</t>
        </is>
      </c>
      <c r="AQ350" s="2" t="inlineStr">
        <is>
          <t>3|
2|
3</t>
        </is>
      </c>
      <c r="AR350" s="2" t="inlineStr">
        <is>
          <t>|
admitted|
preferred</t>
        </is>
      </c>
      <c r="AS350" t="inlineStr">
        <is>
          <t>transport d’énergie sous la forme de particules ou d’ondes électromagnétiques d’une longueur d’ondes inférieure ou égale à 100 nanomètres (d’une fréquence supérieure ou égale à 3 x 10&lt;sup&gt;15&lt;/sup&gt; hertz) pouvant produire des ions directement ou indirectement</t>
        </is>
      </c>
      <c r="AT350" s="2" t="inlineStr">
        <is>
          <t>radaíocht ianúcháin|
radaíocht núicléach</t>
        </is>
      </c>
      <c r="AU350" s="2" t="inlineStr">
        <is>
          <t>3|
3</t>
        </is>
      </c>
      <c r="AV350" s="2" t="inlineStr">
        <is>
          <t xml:space="preserve">|
</t>
        </is>
      </c>
      <c r="AW350" t="inlineStr">
        <is>
          <t/>
        </is>
      </c>
      <c r="AX350" s="2" t="inlineStr">
        <is>
          <t>ionizirajuće zračenje</t>
        </is>
      </c>
      <c r="AY350" s="2" t="inlineStr">
        <is>
          <t>3</t>
        </is>
      </c>
      <c r="AZ350" s="2" t="inlineStr">
        <is>
          <t/>
        </is>
      </c>
      <c r="BA350" t="inlineStr">
        <is>
          <t>elektromagnetsko i čestično zračenje čijim prolazom u tvari izravno ili neizravno nastaju parovi pozitivno i negativno električki nabijenih čestica-iona</t>
        </is>
      </c>
      <c r="BB350" s="2" t="inlineStr">
        <is>
          <t>ionizáló sugárzás</t>
        </is>
      </c>
      <c r="BC350" s="2" t="inlineStr">
        <is>
          <t>4</t>
        </is>
      </c>
      <c r="BD350" s="2" t="inlineStr">
        <is>
          <t/>
        </is>
      </c>
      <c r="BE350" t="inlineStr">
        <is>
          <t>Olyan sugárzás, amely az anyagba hatolva képes abban ionokat létrehozni; legfontosabb fajtái: az alfa-, béta-, gamma- röntgen és a neutron-sugárzás.</t>
        </is>
      </c>
      <c r="BF350" s="2" t="inlineStr">
        <is>
          <t>radiazione nucleare|
radiazione ionizzante</t>
        </is>
      </c>
      <c r="BG350" s="2" t="inlineStr">
        <is>
          <t>3|
3</t>
        </is>
      </c>
      <c r="BH350" s="2" t="inlineStr">
        <is>
          <t xml:space="preserve">|
</t>
        </is>
      </c>
      <c r="BI350" t="inlineStr">
        <is>
          <t>energia trasferita in forma di particelle o onde elettromagnetiche pari ad una lunghezza d'onda di 100 nanometri o meno (a una frequenza uguale a o maggiore di 3x1015 Hertz) in grado di produrre ioni direttamente o indirettamente</t>
        </is>
      </c>
      <c r="BJ350" s="2" t="inlineStr">
        <is>
          <t>jonizuojančioji spinduliuotė</t>
        </is>
      </c>
      <c r="BK350" s="2" t="inlineStr">
        <is>
          <t>4</t>
        </is>
      </c>
      <c r="BL350" s="2" t="inlineStr">
        <is>
          <t/>
        </is>
      </c>
      <c r="BM350" t="inlineStr">
        <is>
          <t>spinduliuotė, kuriai veikiant biologinėse medžiagose arba terpėse susidaro skirtingų krūvių jonai (jonų poros)</t>
        </is>
      </c>
      <c r="BN350" s="2" t="inlineStr">
        <is>
          <t>jonizējošais starojums</t>
        </is>
      </c>
      <c r="BO350" s="2" t="inlineStr">
        <is>
          <t>3</t>
        </is>
      </c>
      <c r="BP350" s="2" t="inlineStr">
        <is>
          <t/>
        </is>
      </c>
      <c r="BQ350" t="inlineStr">
        <is>
          <t>elektromagnētiskā starojuma un augstas enerģijas daļiņu (α, β daļiņu, neitronu u. c.) plūsma, kas mijiedarbībā ar vielu izraisa jonizāciju. Jonizējošo starojumu reģistrē, piemēram, ar jonizācijas kameru</t>
        </is>
      </c>
      <c r="BR350" s="2" t="inlineStr">
        <is>
          <t>radjazzjoni jonizzanti</t>
        </is>
      </c>
      <c r="BS350" s="2" t="inlineStr">
        <is>
          <t>3</t>
        </is>
      </c>
      <c r="BT350" s="2" t="inlineStr">
        <is>
          <t/>
        </is>
      </c>
      <c r="BU350" t="inlineStr">
        <is>
          <t>enerġija trasferita fl-għamla ta' partiċelli jew mewġ elettromanjetiku b'tul ta' mewġa ta' 100 nanometru jew inqas (frekwenza ta' 3x10&lt;sup&gt;15&lt;/sup&gt; Hertz jew aktar) li kapaċi tipproduċi joni direttament jew indirettament</t>
        </is>
      </c>
      <c r="BV350" s="2" t="inlineStr">
        <is>
          <t>nucleaire straling|
kernstraling|
ioniserende straling</t>
        </is>
      </c>
      <c r="BW350" s="2" t="inlineStr">
        <is>
          <t>3|
3|
3</t>
        </is>
      </c>
      <c r="BX350" s="2" t="inlineStr">
        <is>
          <t xml:space="preserve">|
|
</t>
        </is>
      </c>
      <c r="BY350" t="inlineStr">
        <is>
          <t>de energie die wordt overgedragen in de vorm van deeltjes of elektromagnetische straling met een golflengte van ten hoogste 100 nanometer of een frequentie van ten minste 3 × 1015 hertz, waardoor rechtstreeks of onrechtstreeks ionen kunnen worden geproduceerd</t>
        </is>
      </c>
      <c r="BZ350" s="2" t="inlineStr">
        <is>
          <t>promieniowanie jonizujące</t>
        </is>
      </c>
      <c r="CA350" s="2" t="inlineStr">
        <is>
          <t>3</t>
        </is>
      </c>
      <c r="CB350" s="2" t="inlineStr">
        <is>
          <t/>
        </is>
      </c>
      <c r="CC350" t="inlineStr">
        <is>
          <t>promieniowanie wywołujące jonizację ośrodka, przez który przechodzi: zamienia obojętne atomy budujące materię w jony obdarzone ładunkiem</t>
        </is>
      </c>
      <c r="CD350" s="2" t="inlineStr">
        <is>
          <t>radiação ionizante|
radiação nuclear</t>
        </is>
      </c>
      <c r="CE350" s="2" t="inlineStr">
        <is>
          <t>3|
3</t>
        </is>
      </c>
      <c r="CF350" s="2" t="inlineStr">
        <is>
          <t xml:space="preserve">|
</t>
        </is>
      </c>
      <c r="CG350" t="inlineStr">
        <is>
          <t>Energia transferida sob a forma de partículas ou ondas eletromagnéticas, com um comprimento de onda igual ou inferior a 100 nanómetros (frequência igual ou superior a 3 × 10&lt;sup&gt;15&lt;/sup&gt; hertz), e capaz de produzir iões direta ou indiretamente.</t>
        </is>
      </c>
      <c r="CH350" s="2" t="inlineStr">
        <is>
          <t>radiație ionizantă</t>
        </is>
      </c>
      <c r="CI350" s="2" t="inlineStr">
        <is>
          <t>3</t>
        </is>
      </c>
      <c r="CJ350" s="2" t="inlineStr">
        <is>
          <t/>
        </is>
      </c>
      <c r="CK350" t="inlineStr">
        <is>
          <t>fluxuri de particule și de cuante electromagnetice care interacționând cu mediul duce la ionizarea atomilor și moleculelor lui. Ex.: razele Roentgen,razele gama, fluxurile de particule alfa, de electroni, pozitroni, protoni, neutroni. Poate avea efecte nocive asupra organismelor.</t>
        </is>
      </c>
      <c r="CL350" s="2" t="inlineStr">
        <is>
          <t>ionizujúce žiarenie</t>
        </is>
      </c>
      <c r="CM350" s="2" t="inlineStr">
        <is>
          <t>3</t>
        </is>
      </c>
      <c r="CN350" s="2" t="inlineStr">
        <is>
          <t/>
        </is>
      </c>
      <c r="CO350" t="inlineStr">
        <is>
          <t>energia prenášaná vo forme častíc alebo elektromagnetických vĺn s vlnovou dĺžkou 100 nanometrov alebo menej (frekvenciou 3 x 1015 hertzov alebo viac) schopných priamo alebo nepriamo produkovať ióny</t>
        </is>
      </c>
      <c r="CP350" s="2" t="inlineStr">
        <is>
          <t>ionizirajoče sevanje</t>
        </is>
      </c>
      <c r="CQ350" s="2" t="inlineStr">
        <is>
          <t>3</t>
        </is>
      </c>
      <c r="CR350" s="2" t="inlineStr">
        <is>
          <t/>
        </is>
      </c>
      <c r="CS350" t="inlineStr">
        <is>
          <t>sevanje, ki pri prehodu skozi snovi neposredno ali posredno ustvarja ione; npr. sevanje alfa, beta ali gama.</t>
        </is>
      </c>
      <c r="CT350" s="2" t="inlineStr">
        <is>
          <t>joniserande strålning|
radioaktiv strålning</t>
        </is>
      </c>
      <c r="CU350" s="2" t="inlineStr">
        <is>
          <t>3|
3</t>
        </is>
      </c>
      <c r="CV350" s="2" t="inlineStr">
        <is>
          <t xml:space="preserve">preferred|
</t>
        </is>
      </c>
      <c r="CW350" t="inlineStr">
        <is>
          <t>Alfa-, beta- och gammastrålning som absorberas i materia och därvid slår ut elektroner från atomer och molekyler, efterlämnande elektriskt laddade joner.</t>
        </is>
      </c>
    </row>
    <row r="351">
      <c r="A351" s="1" t="str">
        <f>HYPERLINK("https://iate.europa.eu/entry/result/2250529/all", "2250529")</f>
        <v>2250529</v>
      </c>
      <c r="B351" t="inlineStr">
        <is>
          <t>ENERGY</t>
        </is>
      </c>
      <c r="C351" t="inlineStr">
        <is>
          <t>ENERGY</t>
        </is>
      </c>
      <c r="D351" t="inlineStr">
        <is>
          <t>yes</t>
        </is>
      </c>
      <c r="E351" t="inlineStr">
        <is>
          <t/>
        </is>
      </c>
      <c r="F351" s="2" t="inlineStr">
        <is>
          <t>мрежов кодекс</t>
        </is>
      </c>
      <c r="G351" s="2" t="inlineStr">
        <is>
          <t>3</t>
        </is>
      </c>
      <c r="H351" s="2" t="inlineStr">
        <is>
          <t/>
        </is>
      </c>
      <c r="I351" t="inlineStr">
        <is>
          <t>Съвкупност от правно обвързващи технически и търговски правила и задължения, които регулират достъпа до европейските енергийни мрежи и ползването им.</t>
        </is>
      </c>
      <c r="J351" s="2" t="inlineStr">
        <is>
          <t>kodex sítě</t>
        </is>
      </c>
      <c r="K351" s="2" t="inlineStr">
        <is>
          <t>3</t>
        </is>
      </c>
      <c r="L351" s="2" t="inlineStr">
        <is>
          <t/>
        </is>
      </c>
      <c r="M351" t="inlineStr">
        <is>
          <t>právně závazný soubor společných technických a obchodních předpisů a povinností, jimiž se řídí přístup k evropským energetickým sítím a jejich využití</t>
        </is>
      </c>
      <c r="N351" s="2" t="inlineStr">
        <is>
          <t>netregel</t>
        </is>
      </c>
      <c r="O351" s="2" t="inlineStr">
        <is>
          <t>4</t>
        </is>
      </c>
      <c r="P351" s="2" t="inlineStr">
        <is>
          <t/>
        </is>
      </c>
      <c r="Q351" t="inlineStr">
        <is>
          <t>Juridisk bindende fælles regler af teknisk og kommerciel karakter til styring af adgangen til og anvendelsen af de europæiske energinet.</t>
        </is>
      </c>
      <c r="R351" s="2" t="inlineStr">
        <is>
          <t>Netzkodex</t>
        </is>
      </c>
      <c r="S351" s="2" t="inlineStr">
        <is>
          <t>3</t>
        </is>
      </c>
      <c r="T351" s="2" t="inlineStr">
        <is>
          <t/>
        </is>
      </c>
      <c r="U351" t="inlineStr">
        <is>
          <t>von den Netzbetreibern festgelegte rechtsverbindliche technische Mindestanforderungen für die Nutzung und den Zugang zu ihren Netzen</t>
        </is>
      </c>
      <c r="V351" s="2" t="inlineStr">
        <is>
          <t>κώδικας του δικτύου</t>
        </is>
      </c>
      <c r="W351" s="2" t="inlineStr">
        <is>
          <t>3</t>
        </is>
      </c>
      <c r="X351" s="2" t="inlineStr">
        <is>
          <t/>
        </is>
      </c>
      <c r="Y351" t="inlineStr">
        <is>
          <t/>
        </is>
      </c>
      <c r="Z351" s="2" t="inlineStr">
        <is>
          <t>network code|
NC</t>
        </is>
      </c>
      <c r="AA351" s="2" t="inlineStr">
        <is>
          <t>3|
3</t>
        </is>
      </c>
      <c r="AB351" s="2" t="inlineStr">
        <is>
          <t xml:space="preserve">|
</t>
        </is>
      </c>
      <c r="AC351" t="inlineStr">
        <is>
          <t>a legally binding set of common technical and commercial rules and obligations that govern access to and use of the European energy networks</t>
        </is>
      </c>
      <c r="AD351" s="2" t="inlineStr">
        <is>
          <t>código de red</t>
        </is>
      </c>
      <c r="AE351" s="2" t="inlineStr">
        <is>
          <t>3</t>
        </is>
      </c>
      <c r="AF351" s="2" t="inlineStr">
        <is>
          <t/>
        </is>
      </c>
      <c r="AG351" t="inlineStr">
        <is>
          <t>Conjunto de normas técnicas y comerciales y de obligaciones jurídicamente vinculantes por las que se rige el acceso y la utilización de las redes europeas de energía &lt;a href="/entry/result/887551/all" id="ENTRY_TO_ENTRY_CONVERTER" target="_blank"&gt;IATE:887551&lt;/a&gt; . Los elaboran las Redes Europeas de Gestores de Redes de Transporte (ENTSO) &lt;a href="/entry/result/2245782/all" id="ENTRY_TO_ENTRY_CONVERTER" target="_blank"&gt;IATE:2245782&lt;/a&gt; , con aportaciones de la ACER &lt;a href="/entry/result/2245782/all" id="ENTRY_TO_ENTRY_CONVERTER" target="_blank"&gt;IATE:2245782&lt;/a&gt; y de la Comisión Europea en forma de directrices marco europeas (no vinculantes) para los códigos de red.</t>
        </is>
      </c>
      <c r="AH351" s="2" t="inlineStr">
        <is>
          <t>võrgueeskiri</t>
        </is>
      </c>
      <c r="AI351" s="2" t="inlineStr">
        <is>
          <t>3</t>
        </is>
      </c>
      <c r="AJ351" s="2" t="inlineStr">
        <is>
          <t/>
        </is>
      </c>
      <c r="AK351" t="inlineStr">
        <is>
          <t/>
        </is>
      </c>
      <c r="AL351" s="2" t="inlineStr">
        <is>
          <t>verkkosäännöt</t>
        </is>
      </c>
      <c r="AM351" s="2" t="inlineStr">
        <is>
          <t>3</t>
        </is>
      </c>
      <c r="AN351" s="2" t="inlineStr">
        <is>
          <t/>
        </is>
      </c>
      <c r="AO351" t="inlineStr">
        <is>
          <t>EU:n laajuiset säännöt, joiden tavoitteena on täysin toimivat ja toisiinsa kytketyt energian sisämarkkinat, joilla ylläpidetään toimitusvarmuutta, lisätään kilpailukykyä ja varmistetaan energian myynti kohtuullisella hinnalla</t>
        </is>
      </c>
      <c r="AP351" s="2" t="inlineStr">
        <is>
          <t>code de réseau</t>
        </is>
      </c>
      <c r="AQ351" s="2" t="inlineStr">
        <is>
          <t>3</t>
        </is>
      </c>
      <c r="AR351" s="2" t="inlineStr">
        <is>
          <t/>
        </is>
      </c>
      <c r="AS351" t="inlineStr">
        <is>
          <t>Règles visant à assurer la coordination entre les gestionnaires de réseau de transport [ &lt;a href="/entry/result/913925/all" id="ENTRY_TO_ENTRY_CONVERTER" target="_blank"&gt;IATE:913925&lt;/a&gt; ] et régissant la fourniture et la gestion de l'accès transfrontalier aux réseaux de transport. Ils sont élaborés par les REGRT [ &lt;a href="/entry/result/2245782/all" id="ENTRY_TO_ENTRY_CONVERTER" target="_blank"&gt;IATE:2245782&lt;/a&gt; ] pour le gaz et l'électricité.</t>
        </is>
      </c>
      <c r="AT351" s="2" t="inlineStr">
        <is>
          <t>cód gréasáin</t>
        </is>
      </c>
      <c r="AU351" s="2" t="inlineStr">
        <is>
          <t>3</t>
        </is>
      </c>
      <c r="AV351" s="2" t="inlineStr">
        <is>
          <t/>
        </is>
      </c>
      <c r="AW351" t="inlineStr">
        <is>
          <t/>
        </is>
      </c>
      <c r="AX351" s="2" t="inlineStr">
        <is>
          <t>mrežni kodeks</t>
        </is>
      </c>
      <c r="AY351" s="2" t="inlineStr">
        <is>
          <t>3</t>
        </is>
      </c>
      <c r="AZ351" s="2" t="inlineStr">
        <is>
          <t/>
        </is>
      </c>
      <c r="BA351" t="inlineStr">
        <is>
          <t/>
        </is>
      </c>
      <c r="BB351" s="2" t="inlineStr">
        <is>
          <t>üzemi és kereskedelmi szabályzat</t>
        </is>
      </c>
      <c r="BC351" s="2" t="inlineStr">
        <is>
          <t>4</t>
        </is>
      </c>
      <c r="BD351" s="2" t="inlineStr">
        <is>
          <t/>
        </is>
      </c>
      <c r="BE351" t="inlineStr">
        <is>
          <t>az együttműködő földgázrendszert működtető engedélyesek és rendszerhasználók viszonyát szabályozó, az engedélyesek által kötelezően elkészítendő szabályzat</t>
        </is>
      </c>
      <c r="BF351" s="2" t="inlineStr">
        <is>
          <t>codice di rete</t>
        </is>
      </c>
      <c r="BG351" s="2" t="inlineStr">
        <is>
          <t>3</t>
        </is>
      </c>
      <c r="BH351" s="2" t="inlineStr">
        <is>
          <t/>
        </is>
      </c>
      <c r="BI351" t="inlineStr">
        <is>
          <t>strumento contrattuale con cui vengono regolati e chiariti i rapporti tra le imprese che gestiscono gli impianti di distribuzione e le imprese di vendita e i grossisti che utilizzano l'impianto medesimo</t>
        </is>
      </c>
      <c r="BJ351" s="2" t="inlineStr">
        <is>
          <t>tinklo kodeksas</t>
        </is>
      </c>
      <c r="BK351" s="2" t="inlineStr">
        <is>
          <t>3</t>
        </is>
      </c>
      <c r="BL351" s="2" t="inlineStr">
        <is>
          <t/>
        </is>
      </c>
      <c r="BM351" t="inlineStr">
        <is>
          <t>teisiškai privalomos bendros techninės ir komercinės taisyklės, kuriomis reglamentuojama prieiga prie energetinių tinklų ir naudojimasis jais</t>
        </is>
      </c>
      <c r="BN351" s="2" t="inlineStr">
        <is>
          <t>tīkla kodekss</t>
        </is>
      </c>
      <c r="BO351" s="2" t="inlineStr">
        <is>
          <t>3</t>
        </is>
      </c>
      <c r="BP351" s="2" t="inlineStr">
        <is>
          <t/>
        </is>
      </c>
      <c r="BQ351" t="inlineStr">
        <is>
          <t>juridiski saistošu tehnisku un komerciālu noteikumu kopums, ar ko nosaka energoresursu tīkla lietotāju tiesības un pienākumus, tostarp piekļuvi tīklam, tīkla drošības noteikumus, datu apmaiņas procedūras, ārkārtas situācijas procedūras, jaudas sadales un pārslodzes pārvaldību u.c.</t>
        </is>
      </c>
      <c r="BR351" s="2" t="inlineStr">
        <is>
          <t>kodiċi tan-network</t>
        </is>
      </c>
      <c r="BS351" s="2" t="inlineStr">
        <is>
          <t>3</t>
        </is>
      </c>
      <c r="BT351" s="2" t="inlineStr">
        <is>
          <t/>
        </is>
      </c>
      <c r="BU351" t="inlineStr">
        <is>
          <t>serje ta' regoli tekniċi u kummerċjali komuni u obbligi legalment vinkolanti li jirregolaw l-aċċess għal u l-użu tan-networks Ewropej tal-enerġija</t>
        </is>
      </c>
      <c r="BV351" s="2" t="inlineStr">
        <is>
          <t>netcode</t>
        </is>
      </c>
      <c r="BW351" s="2" t="inlineStr">
        <is>
          <t>3</t>
        </is>
      </c>
      <c r="BX351" s="2" t="inlineStr">
        <is>
          <t/>
        </is>
      </c>
      <c r="BY351" t="inlineStr">
        <is>
          <t>code volgens welke een transmissiesysteembeheerder zijn netwerk moet beheren</t>
        </is>
      </c>
      <c r="BZ351" s="2" t="inlineStr">
        <is>
          <t>kodeks sieci</t>
        </is>
      </c>
      <c r="CA351" s="2" t="inlineStr">
        <is>
          <t>3</t>
        </is>
      </c>
      <c r="CB351" s="2" t="inlineStr">
        <is>
          <t/>
        </is>
      </c>
      <c r="CC351" t="inlineStr">
        <is>
          <t>podstawowy dokument określający procedury m.in. w zakresie bezpieczeństwa, przyłączeniado sieci, alokacji mocy i bilansowania oraz umożliwiający sprawne funkcjonowanie systemu energetycznego</t>
        </is>
      </c>
      <c r="CD351" s="2" t="inlineStr">
        <is>
          <t>código de rede</t>
        </is>
      </c>
      <c r="CE351" s="2" t="inlineStr">
        <is>
          <t>3</t>
        </is>
      </c>
      <c r="CF351" s="2" t="inlineStr">
        <is>
          <t/>
        </is>
      </c>
      <c r="CG351" t="inlineStr">
        <is>
          <t>Conjunto de regras comuns de natureza técnica e comercial juridicamente vinculativas que regem o acesso e a utilização de redes de transporte de energia (gás e electricidade).</t>
        </is>
      </c>
      <c r="CH351" s="2" t="inlineStr">
        <is>
          <t>cod al rețelei|
cod de rețea</t>
        </is>
      </c>
      <c r="CI351" s="2" t="inlineStr">
        <is>
          <t>3|
3</t>
        </is>
      </c>
      <c r="CJ351" s="2" t="inlineStr">
        <is>
          <t xml:space="preserve">|
</t>
        </is>
      </c>
      <c r="CK351" t="inlineStr">
        <is>
          <t/>
        </is>
      </c>
      <c r="CL351" s="2" t="inlineStr">
        <is>
          <t>sieťový predpis</t>
        </is>
      </c>
      <c r="CM351" s="2" t="inlineStr">
        <is>
          <t>3</t>
        </is>
      </c>
      <c r="CN351" s="2" t="inlineStr">
        <is>
          <t/>
        </is>
      </c>
      <c r="CO351" t="inlineStr">
        <is>
          <t>súbor právne záväzných spoločných technických a obchodných pravidiel a povinností, ktorými sa upravuje prístup do európskych energetických sietí a ich využívanie</t>
        </is>
      </c>
      <c r="CP351" s="2" t="inlineStr">
        <is>
          <t>omrežni kodeks</t>
        </is>
      </c>
      <c r="CQ351" s="2" t="inlineStr">
        <is>
          <t>3</t>
        </is>
      </c>
      <c r="CR351" s="2" t="inlineStr">
        <is>
          <t/>
        </is>
      </c>
      <c r="CS351" t="inlineStr">
        <is>
          <t>pravno zavezujoč sklop minimalnih skupnih tehničnih pravil in zahtev za upravljanje dostopa do evropskih energetskih omrežij in njihovo uporabo</t>
        </is>
      </c>
      <c r="CT351" s="2" t="inlineStr">
        <is>
          <t>nätföreskrifter</t>
        </is>
      </c>
      <c r="CU351" s="2" t="inlineStr">
        <is>
          <t>3</t>
        </is>
      </c>
      <c r="CV351" s="2" t="inlineStr">
        <is>
          <t/>
        </is>
      </c>
      <c r="CW351" t="inlineStr">
        <is>
          <t/>
        </is>
      </c>
    </row>
    <row r="352">
      <c r="A352" s="1" t="str">
        <f>HYPERLINK("https://iate.europa.eu/entry/result/3506125/all", "3506125")</f>
        <v>3506125</v>
      </c>
      <c r="B352" t="inlineStr">
        <is>
          <t>ENVIRONMENT</t>
        </is>
      </c>
      <c r="C352" t="inlineStr">
        <is>
          <t>ENVIRONMENT|environmental policy|environmental policy;ENVIRONMENT|natural environment</t>
        </is>
      </c>
      <c r="D352" t="inlineStr">
        <is>
          <t>yes</t>
        </is>
      </c>
      <c r="E352" t="inlineStr">
        <is>
          <t/>
        </is>
      </c>
      <c r="F352" s="2" t="inlineStr">
        <is>
          <t>нетоксична околна среда</t>
        </is>
      </c>
      <c r="G352" s="2" t="inlineStr">
        <is>
          <t>3</t>
        </is>
      </c>
      <c r="H352" s="2" t="inlineStr">
        <is>
          <t/>
        </is>
      </c>
      <c r="I352" t="inlineStr">
        <is>
          <t/>
        </is>
      </c>
      <c r="J352" s="2" t="inlineStr">
        <is>
          <t>životní prostředí bez toxických látek</t>
        </is>
      </c>
      <c r="K352" s="2" t="inlineStr">
        <is>
          <t>3</t>
        </is>
      </c>
      <c r="L352" s="2" t="inlineStr">
        <is>
          <t/>
        </is>
      </c>
      <c r="M352" t="inlineStr">
        <is>
          <t/>
        </is>
      </c>
      <c r="N352" s="2" t="inlineStr">
        <is>
          <t>giftfrit miljø</t>
        </is>
      </c>
      <c r="O352" s="2" t="inlineStr">
        <is>
          <t>3</t>
        </is>
      </c>
      <c r="P352" s="2" t="inlineStr">
        <is>
          <t/>
        </is>
      </c>
      <c r="Q352" t="inlineStr">
        <is>
          <t/>
        </is>
      </c>
      <c r="R352" s="2" t="inlineStr">
        <is>
          <t>schadstofffreie Umwelt</t>
        </is>
      </c>
      <c r="S352" s="2" t="inlineStr">
        <is>
          <t>3</t>
        </is>
      </c>
      <c r="T352" s="2" t="inlineStr">
        <is>
          <t/>
        </is>
      </c>
      <c r="U352" t="inlineStr">
        <is>
          <t/>
        </is>
      </c>
      <c r="V352" s="2" t="inlineStr">
        <is>
          <t>περιβάλλον απαλλαγμένο από τοξικές ουσίες</t>
        </is>
      </c>
      <c r="W352" s="2" t="inlineStr">
        <is>
          <t>3</t>
        </is>
      </c>
      <c r="X352" s="2" t="inlineStr">
        <is>
          <t/>
        </is>
      </c>
      <c r="Y352" t="inlineStr">
        <is>
          <t>περιβάλλον στο οποίο:&lt;div&gt;- οι συγκεντρώσεις ουσιών που απαντώνται φυσικά στο περιβάλλον προσεγγίζουν τις συγκεντρώσεις βάσης &lt;/div&gt;&lt;div&gt;- τα επίπεδα ανθρωπογενών ουσιών είναι σχεδόν μηδενικά&lt;br&gt;&lt;/div&gt;</t>
        </is>
      </c>
      <c r="Z352" s="2" t="inlineStr">
        <is>
          <t>non-toxic environment|
toxic free environment|
toxic-free environment|
TFE</t>
        </is>
      </c>
      <c r="AA352" s="2" t="inlineStr">
        <is>
          <t>3|
3|
3|
3</t>
        </is>
      </c>
      <c r="AB352" s="2" t="inlineStr">
        <is>
          <t xml:space="preserve">|
|
|
</t>
        </is>
      </c>
      <c r="AC352" t="inlineStr">
        <is>
          <t>environment where:&lt;div&gt;1) the concentrations of substances that naturally occur are close to the background concentrations&lt;/div&gt;&lt;div&gt;2) the levels of man-made substances are close to zero&lt;/div&gt;</t>
        </is>
      </c>
      <c r="AD352" s="2" t="inlineStr">
        <is>
          <t>entorno sin sustancias tóxicas</t>
        </is>
      </c>
      <c r="AE352" s="2" t="inlineStr">
        <is>
          <t>3</t>
        </is>
      </c>
      <c r="AF352" s="2" t="inlineStr">
        <is>
          <t/>
        </is>
      </c>
      <c r="AG352" t="inlineStr">
        <is>
          <t/>
        </is>
      </c>
      <c r="AH352" s="2" t="inlineStr">
        <is>
          <t>mürgivaba keskkond</t>
        </is>
      </c>
      <c r="AI352" s="2" t="inlineStr">
        <is>
          <t>3</t>
        </is>
      </c>
      <c r="AJ352" s="2" t="inlineStr">
        <is>
          <t/>
        </is>
      </c>
      <c r="AK352" t="inlineStr">
        <is>
          <t>keskkond, mille õhusaastet ning vee- ja pinnasereostust on võrreldes praeguse olukorraga oluliselt vähendatud</t>
        </is>
      </c>
      <c r="AL352" s="2" t="inlineStr">
        <is>
          <t>myrkytön ympäristö</t>
        </is>
      </c>
      <c r="AM352" s="2" t="inlineStr">
        <is>
          <t>3</t>
        </is>
      </c>
      <c r="AN352" s="2" t="inlineStr">
        <is>
          <t/>
        </is>
      </c>
      <c r="AO352" t="inlineStr">
        <is>
          <t/>
        </is>
      </c>
      <c r="AP352" s="2" t="inlineStr">
        <is>
          <t>environnement sans substances toxiques|
environnement exempt de substances toxiques</t>
        </is>
      </c>
      <c r="AQ352" s="2" t="inlineStr">
        <is>
          <t>3|
3</t>
        </is>
      </c>
      <c r="AR352" s="2" t="inlineStr">
        <is>
          <t xml:space="preserve">|
</t>
        </is>
      </c>
      <c r="AS352" t="inlineStr">
        <is>
          <t/>
        </is>
      </c>
      <c r="AT352" s="2" t="inlineStr">
        <is>
          <t>saor ó thocsainí</t>
        </is>
      </c>
      <c r="AU352" s="2" t="inlineStr">
        <is>
          <t>3</t>
        </is>
      </c>
      <c r="AV352" s="2" t="inlineStr">
        <is>
          <t/>
        </is>
      </c>
      <c r="AW352" t="inlineStr">
        <is>
          <t/>
        </is>
      </c>
      <c r="AX352" s="2" t="inlineStr">
        <is>
          <t>netoksični okoliš</t>
        </is>
      </c>
      <c r="AY352" s="2" t="inlineStr">
        <is>
          <t>3</t>
        </is>
      </c>
      <c r="AZ352" s="2" t="inlineStr">
        <is>
          <t/>
        </is>
      </c>
      <c r="BA352" t="inlineStr">
        <is>
          <t/>
        </is>
      </c>
      <c r="BB352" s="2" t="inlineStr">
        <is>
          <t>toxikus anyagoktól mentes környezet|
nem toxikus környezet</t>
        </is>
      </c>
      <c r="BC352" s="2" t="inlineStr">
        <is>
          <t>3|
3</t>
        </is>
      </c>
      <c r="BD352" s="2" t="inlineStr">
        <is>
          <t xml:space="preserve">|
</t>
        </is>
      </c>
      <c r="BE352" t="inlineStr">
        <is>
          <t>olyan környezet, amelyben az ember által előállított anyagok szintje alacsony, valamint ahol a természetesen előforduló anyagok koncentrációja alacsony</t>
        </is>
      </c>
      <c r="BF352" s="2" t="inlineStr">
        <is>
          <t>ambiente privo di sostanze tossiche</t>
        </is>
      </c>
      <c r="BG352" s="2" t="inlineStr">
        <is>
          <t>3</t>
        </is>
      </c>
      <c r="BH352" s="2" t="inlineStr">
        <is>
          <t/>
        </is>
      </c>
      <c r="BI352" t="inlineStr">
        <is>
          <t>ambiente in cui si è passati a "sostanze chimiche sicure fin dalla progettazione" tramite la progressiva sostituzione delle sostanze pericolose per proteggere meglio i cittadini e l'ambiente</t>
        </is>
      </c>
      <c r="BJ352" s="2" t="inlineStr">
        <is>
          <t>aplinka be toksinių medžiagų</t>
        </is>
      </c>
      <c r="BK352" s="2" t="inlineStr">
        <is>
          <t>3</t>
        </is>
      </c>
      <c r="BL352" s="2" t="inlineStr">
        <is>
          <t/>
        </is>
      </c>
      <c r="BM352" t="inlineStr">
        <is>
          <t/>
        </is>
      </c>
      <c r="BN352" s="2" t="inlineStr">
        <is>
          <t>no toksikantiem brīva vide|
netoksiska vide</t>
        </is>
      </c>
      <c r="BO352" s="2" t="inlineStr">
        <is>
          <t>3|
3</t>
        </is>
      </c>
      <c r="BP352" s="2" t="inlineStr">
        <is>
          <t xml:space="preserve">|
</t>
        </is>
      </c>
      <c r="BQ352" t="inlineStr">
        <is>
          <t/>
        </is>
      </c>
      <c r="BR352" s="2" t="inlineStr">
        <is>
          <t>ambjent ħieles mis-sustanzi tossiċi</t>
        </is>
      </c>
      <c r="BS352" s="2" t="inlineStr">
        <is>
          <t>3</t>
        </is>
      </c>
      <c r="BT352" s="2" t="inlineStr">
        <is>
          <t/>
        </is>
      </c>
      <c r="BU352" t="inlineStr">
        <is>
          <t>ambjent fejn: &lt;div&gt;1) il-konċentrazzjonijiet tas-sustanzi li jokkorru b'mod naturali jkunu qrib dawk tal-isfond&lt;/div&gt;&lt;div&gt;2) il-livelli ta' sustanzi magħmulin mill-bniedem ikunu qrib iż-żero&lt;/div&gt;</t>
        </is>
      </c>
      <c r="BV352" s="2" t="inlineStr">
        <is>
          <t>gifvrij milieu|
gifvrije omgeving</t>
        </is>
      </c>
      <c r="BW352" s="2" t="inlineStr">
        <is>
          <t>3|
3</t>
        </is>
      </c>
      <c r="BX352" s="2" t="inlineStr">
        <is>
          <t xml:space="preserve">|
</t>
        </is>
      </c>
      <c r="BY352" t="inlineStr">
        <is>
          <t>milieu waarin vervuiling van lucht, water en bodem tot nul is gebracht en het gebruik van door de mens gemaakte schadelijke stoffen is teruggedrongen</t>
        </is>
      </c>
      <c r="BZ352" s="2" t="inlineStr">
        <is>
          <t>nietoksyczne środowisko</t>
        </is>
      </c>
      <c r="CA352" s="2" t="inlineStr">
        <is>
          <t>3</t>
        </is>
      </c>
      <c r="CB352" s="2" t="inlineStr">
        <is>
          <t/>
        </is>
      </c>
      <c r="CC352" t="inlineStr">
        <is>
          <t>środowisko, w którym stężenia występujących naturalnie substancji są zbliżone do &lt;a href="https://iate.europa.eu/entry/result/3568468/pl" target="_blank"&gt;stężeń tła&lt;/a&gt;, a poziomy substancji syntetycznych są bliskie zeru</t>
        </is>
      </c>
      <c r="CD352" s="2" t="inlineStr">
        <is>
          <t>ambiente sem substâncias tóxicas</t>
        </is>
      </c>
      <c r="CE352" s="2" t="inlineStr">
        <is>
          <t>3</t>
        </is>
      </c>
      <c r="CF352" s="2" t="inlineStr">
        <is>
          <t/>
        </is>
      </c>
      <c r="CG352" t="inlineStr">
        <is>
          <t/>
        </is>
      </c>
      <c r="CH352" s="2" t="inlineStr">
        <is>
          <t>mediu fără substanțe toxice</t>
        </is>
      </c>
      <c r="CI352" s="2" t="inlineStr">
        <is>
          <t>3</t>
        </is>
      </c>
      <c r="CJ352" s="2" t="inlineStr">
        <is>
          <t/>
        </is>
      </c>
      <c r="CK352" t="inlineStr">
        <is>
          <t/>
        </is>
      </c>
      <c r="CL352" s="2" t="inlineStr">
        <is>
          <t>netoxické prostredie</t>
        </is>
      </c>
      <c r="CM352" s="2" t="inlineStr">
        <is>
          <t>3</t>
        </is>
      </c>
      <c r="CN352" s="2" t="inlineStr">
        <is>
          <t/>
        </is>
      </c>
      <c r="CO352" t="inlineStr">
        <is>
          <t>prostredie, v ktorom sú koncentrácie prirodzene sa vyskytujúcich chemických látok blízke &lt;a href="https://iate.europa.eu/entry/result/3568468/sk" target="_blank"&gt;pozaďovým koncentráciám&lt;/a&gt; a úrovne syntetických látok sú takmer nulové</t>
        </is>
      </c>
      <c r="CP352" s="2" t="inlineStr">
        <is>
          <t>nestrupeno okolje|
okolje brez strupov</t>
        </is>
      </c>
      <c r="CQ352" s="2" t="inlineStr">
        <is>
          <t>3|
3</t>
        </is>
      </c>
      <c r="CR352" s="2" t="inlineStr">
        <is>
          <t xml:space="preserve">|
</t>
        </is>
      </c>
      <c r="CS352" t="inlineStr">
        <is>
          <t/>
        </is>
      </c>
      <c r="CT352" s="2" t="inlineStr">
        <is>
          <t>giftfri miljö</t>
        </is>
      </c>
      <c r="CU352" s="2" t="inlineStr">
        <is>
          <t>3</t>
        </is>
      </c>
      <c r="CV352" s="2" t="inlineStr">
        <is>
          <t/>
        </is>
      </c>
      <c r="CW352" t="inlineStr">
        <is>
          <t>&lt;div&gt;miljö där halterna av naturligt förekommande ämnen är nära bakgrundsnivåerna och halterna av naturfrämmande ämnen är nära noll&lt;br&gt;&lt;/div&gt;</t>
        </is>
      </c>
    </row>
    <row r="353">
      <c r="A353" s="1" t="str">
        <f>HYPERLINK("https://iate.europa.eu/entry/result/3589036/all", "3589036")</f>
        <v>3589036</v>
      </c>
      <c r="B353" t="inlineStr">
        <is>
          <t>EUROPEAN UNION</t>
        </is>
      </c>
      <c r="C353" t="inlineStr">
        <is>
          <t>EUROPEAN UNION|European construction|deepening of the European Union|EU activity|EU policy</t>
        </is>
      </c>
      <c r="D353" t="inlineStr">
        <is>
          <t>yes</t>
        </is>
      </c>
      <c r="E353" t="inlineStr">
        <is>
          <t/>
        </is>
      </c>
      <c r="F353" s="2" t="inlineStr">
        <is>
          <t>двоен екологичен и цифров преход|
двоен преход</t>
        </is>
      </c>
      <c r="G353" s="2" t="inlineStr">
        <is>
          <t>3|
3</t>
        </is>
      </c>
      <c r="H353" s="2" t="inlineStr">
        <is>
          <t xml:space="preserve">|
</t>
        </is>
      </c>
      <c r="I353" t="inlineStr">
        <is>
          <t>едновременен екологичен и цифров преход, който ще засегне всяка част от икономиката, обществото и промишлеността и в крайна сметка ще доведе до преминаване от линейно производство към кръгова икономика</t>
        </is>
      </c>
      <c r="J353" s="2" t="inlineStr">
        <is>
          <t>souběžná ekologická a digitální transformace|
souběžná zelená a digitální transformace|
souběžná transformace</t>
        </is>
      </c>
      <c r="K353" s="2" t="inlineStr">
        <is>
          <t>3|
3|
3</t>
        </is>
      </c>
      <c r="L353" s="2" t="inlineStr">
        <is>
          <t xml:space="preserve">|
|
</t>
        </is>
      </c>
      <c r="M353" t="inlineStr">
        <is>
          <t/>
        </is>
      </c>
      <c r="N353" s="2" t="inlineStr">
        <is>
          <t>dobbelt omstilling|
den grønne og den digitale omstilling|
dobbelt grøn og digital omstilling|
dobbelt økologisk og digital omstilling</t>
        </is>
      </c>
      <c r="O353" s="2" t="inlineStr">
        <is>
          <t>3|
3|
3|
3</t>
        </is>
      </c>
      <c r="P353" s="2" t="inlineStr">
        <is>
          <t xml:space="preserve">|
|
|
</t>
        </is>
      </c>
      <c r="Q353" t="inlineStr">
        <is>
          <t/>
        </is>
      </c>
      <c r="R353" s="2" t="inlineStr">
        <is>
          <t>der grüne und der digitale Wandel|
parallele grüne und digitale Wende|
doppelter Übergang|
zweifacher ökologischer und digitaler Wandel|
zweifacher Wandel</t>
        </is>
      </c>
      <c r="S353" s="2" t="inlineStr">
        <is>
          <t>3|
2|
2|
2|
2</t>
        </is>
      </c>
      <c r="T353" s="2" t="inlineStr">
        <is>
          <t xml:space="preserve">preferred|
|
|
|
</t>
        </is>
      </c>
      <c r="U353" t="inlineStr">
        <is>
          <t/>
        </is>
      </c>
      <c r="V353" s="2" t="inlineStr">
        <is>
          <t>διττή οικολογική και ψηφιακή μετάβαση|
διττή μετάβαση|
δίδυμη πράσινη και ψηφιακή μετάβαση</t>
        </is>
      </c>
      <c r="W353" s="2" t="inlineStr">
        <is>
          <t>3|
3|
3</t>
        </is>
      </c>
      <c r="X353" s="2" t="inlineStr">
        <is>
          <t xml:space="preserve">|
|
</t>
        </is>
      </c>
      <c r="Y353" t="inlineStr">
        <is>
          <t/>
        </is>
      </c>
      <c r="Z353" s="2" t="inlineStr">
        <is>
          <t>twin green and digital transformations|
twin transitions|
digital and green transitions|
twin ecological and digital transitions|
twin transition|
EU’s twin transition|
twin green and digital transition|
twin green and digital transitions|
green and digital transitions|
twin ecological and digital transformations|
twin transformations</t>
        </is>
      </c>
      <c r="AA353" s="2" t="inlineStr">
        <is>
          <t>1|
3|
1|
3|
1|
1|
1|
3|
1|
1|
1</t>
        </is>
      </c>
      <c r="AB353" s="2" t="inlineStr">
        <is>
          <t xml:space="preserve">|
|
|
|
|
|
|
|
|
|
</t>
        </is>
      </c>
      <c r="AC353" t="inlineStr">
        <is>
          <t/>
        </is>
      </c>
      <c r="AD353" s="2" t="inlineStr">
        <is>
          <t>doble transición|
doble transición ecológica y digital</t>
        </is>
      </c>
      <c r="AE353" s="2" t="inlineStr">
        <is>
          <t>3|
3</t>
        </is>
      </c>
      <c r="AF353" s="2" t="inlineStr">
        <is>
          <t xml:space="preserve">|
</t>
        </is>
      </c>
      <c r="AG353" t="inlineStr">
        <is>
          <t/>
        </is>
      </c>
      <c r="AH353" s="2" t="inlineStr">
        <is>
          <t>rohe- ja digipööre|
ökoloogiline ja digitaalne kaksiküleminek|
rohe- ja digiüleminek|
kaksiküleminek</t>
        </is>
      </c>
      <c r="AI353" s="2" t="inlineStr">
        <is>
          <t>3|
3|
3|
3</t>
        </is>
      </c>
      <c r="AJ353" s="2" t="inlineStr">
        <is>
          <t xml:space="preserve">|
|
|
</t>
        </is>
      </c>
      <c r="AK353" t="inlineStr">
        <is>
          <t/>
        </is>
      </c>
      <c r="AL353" s="2" t="inlineStr">
        <is>
          <t>vihreä ja digitaalinen siirtymä|
ekologinen ja digitaalinen siirtymä|
rinnakkaiset siirtymät</t>
        </is>
      </c>
      <c r="AM353" s="2" t="inlineStr">
        <is>
          <t>3|
3|
3</t>
        </is>
      </c>
      <c r="AN353" s="2" t="inlineStr">
        <is>
          <t xml:space="preserve">|
|
</t>
        </is>
      </c>
      <c r="AO353" t="inlineStr">
        <is>
          <t/>
        </is>
      </c>
      <c r="AP353" s="2" t="inlineStr">
        <is>
          <t>transitions écologique et numérique|
double transition verte et numérique|
double transition écologique et numérique|
double transition|
transition verte et numérique</t>
        </is>
      </c>
      <c r="AQ353" s="2" t="inlineStr">
        <is>
          <t>3|
3|
3|
2|
3</t>
        </is>
      </c>
      <c r="AR353" s="2" t="inlineStr">
        <is>
          <t xml:space="preserve">|
|
|
|
</t>
        </is>
      </c>
      <c r="AS353" t="inlineStr">
        <is>
          <t/>
        </is>
      </c>
      <c r="AT353" s="2" t="inlineStr">
        <is>
          <t>aistriú dúbailte éiceolaíoch agus digiteach|
aistrithe éiceolaíocha agus digiteacha|
an t-aistriú glas agus an t-aistriú digiteach|
an dá aistriú</t>
        </is>
      </c>
      <c r="AU353" s="2" t="inlineStr">
        <is>
          <t>3|
3|
3|
3</t>
        </is>
      </c>
      <c r="AV353" s="2" t="inlineStr">
        <is>
          <t xml:space="preserve">|
admitted|
|
</t>
        </is>
      </c>
      <c r="AW353" t="inlineStr">
        <is>
          <t/>
        </is>
      </c>
      <c r="AX353" s="2" t="inlineStr">
        <is>
          <t>usporedna ekološka i digitalna tranzicija|
usporedna zelena i digitalna tranzicija|
usporedna tranzicija</t>
        </is>
      </c>
      <c r="AY353" s="2" t="inlineStr">
        <is>
          <t>2|
3|
3</t>
        </is>
      </c>
      <c r="AZ353" s="2" t="inlineStr">
        <is>
          <t xml:space="preserve">|
|
</t>
        </is>
      </c>
      <c r="BA353" t="inlineStr">
        <is>
          <t/>
        </is>
      </c>
      <c r="BB353" s="2" t="inlineStr">
        <is>
          <t>zöld és digitális kettős átállás|
ökológiai és digitális kettős átállás|
kettős átállás</t>
        </is>
      </c>
      <c r="BC353" s="2" t="inlineStr">
        <is>
          <t>3|
3|
3</t>
        </is>
      </c>
      <c r="BD353" s="2" t="inlineStr">
        <is>
          <t xml:space="preserve">|
|
</t>
        </is>
      </c>
      <c r="BE353" t="inlineStr">
        <is>
          <t/>
        </is>
      </c>
      <c r="BF353" s="2" t="inlineStr">
        <is>
          <t>duplice transizione ecologica e digitale|
duplice transizione|
duplice transizione verde e digitale</t>
        </is>
      </c>
      <c r="BG353" s="2" t="inlineStr">
        <is>
          <t>3|
3|
3</t>
        </is>
      </c>
      <c r="BH353" s="2" t="inlineStr">
        <is>
          <t xml:space="preserve">|
|
</t>
        </is>
      </c>
      <c r="BI353" t="inlineStr">
        <is>
          <t/>
        </is>
      </c>
      <c r="BJ353" s="2" t="inlineStr">
        <is>
          <t>dvejopa pertvarka|
dvejopa ekologinė ir skaitmeninė pertvarka|
dvejopa žalioji ir skaitmeninė pertvarka</t>
        </is>
      </c>
      <c r="BK353" s="2" t="inlineStr">
        <is>
          <t>3|
3|
3</t>
        </is>
      </c>
      <c r="BL353" s="2" t="inlineStr">
        <is>
          <t xml:space="preserve">|
|
</t>
        </is>
      </c>
      <c r="BM353" t="inlineStr">
        <is>
          <t/>
        </is>
      </c>
      <c r="BN353" s="2" t="inlineStr">
        <is>
          <t>divējādā zaļā un digitālā pārkārtošanās|
divējādā pārkārtošanās|
zaļā un digitālā pārkārtošanās</t>
        </is>
      </c>
      <c r="BO353" s="2" t="inlineStr">
        <is>
          <t>3|
3|
3</t>
        </is>
      </c>
      <c r="BP353" s="2" t="inlineStr">
        <is>
          <t xml:space="preserve">|
|
</t>
        </is>
      </c>
      <c r="BQ353" t="inlineStr">
        <is>
          <t/>
        </is>
      </c>
      <c r="BR353" s="2" t="inlineStr">
        <is>
          <t>tranżizzjoni doppja|
tranżizzjoni doppja ekoloġika u diġitali</t>
        </is>
      </c>
      <c r="BS353" s="2" t="inlineStr">
        <is>
          <t>3|
3</t>
        </is>
      </c>
      <c r="BT353" s="2" t="inlineStr">
        <is>
          <t>preferred|
preferred</t>
        </is>
      </c>
      <c r="BU353" t="inlineStr">
        <is>
          <t/>
        </is>
      </c>
      <c r="BV353" s="2" t="inlineStr">
        <is>
          <t>duale transitie|
dubbele transitie|
ecologische en digitale transitie|
de groene en de digitale transitie</t>
        </is>
      </c>
      <c r="BW353" s="2" t="inlineStr">
        <is>
          <t>3|
3|
3|
3</t>
        </is>
      </c>
      <c r="BX353" s="2" t="inlineStr">
        <is>
          <t xml:space="preserve">|
|
|
</t>
        </is>
      </c>
      <c r="BY353" t="inlineStr">
        <is>
          <t/>
        </is>
      </c>
      <c r="BZ353" s="2" t="inlineStr">
        <is>
          <t>dwojaka transformacja – ekologiczna i cyfrowa|
dwojaka transformacja – zielona i cyfrowa|
dwojaka transformacja</t>
        </is>
      </c>
      <c r="CA353" s="2" t="inlineStr">
        <is>
          <t>3|
3|
3</t>
        </is>
      </c>
      <c r="CB353" s="2" t="inlineStr">
        <is>
          <t xml:space="preserve">|
|
</t>
        </is>
      </c>
      <c r="CC353" t="inlineStr">
        <is>
          <t/>
        </is>
      </c>
      <c r="CD353" s="2" t="inlineStr">
        <is>
          <t>dupla transição ecológica e digital|
dupla transição</t>
        </is>
      </c>
      <c r="CE353" s="2" t="inlineStr">
        <is>
          <t>3|
3</t>
        </is>
      </c>
      <c r="CF353" s="2" t="inlineStr">
        <is>
          <t xml:space="preserve">|
</t>
        </is>
      </c>
      <c r="CG353" t="inlineStr">
        <is>
          <t/>
        </is>
      </c>
      <c r="CH353" s="2" t="inlineStr">
        <is>
          <t>dubla tranziție ecologică și digitală|
dubla tranziție verde și digitală|
dublă tranziție</t>
        </is>
      </c>
      <c r="CI353" s="2" t="inlineStr">
        <is>
          <t>3|
3|
3</t>
        </is>
      </c>
      <c r="CJ353" s="2" t="inlineStr">
        <is>
          <t xml:space="preserve">|
|
</t>
        </is>
      </c>
      <c r="CK353" t="inlineStr">
        <is>
          <t/>
        </is>
      </c>
      <c r="CL353" s="2" t="inlineStr">
        <is>
          <t>dvojaká transformácia|
dvojaká, ekologická a digitálna transformácia|
súbežná zelená a digitálna transformácia</t>
        </is>
      </c>
      <c r="CM353" s="2" t="inlineStr">
        <is>
          <t>3|
3|
3</t>
        </is>
      </c>
      <c r="CN353" s="2" t="inlineStr">
        <is>
          <t xml:space="preserve">|
|
</t>
        </is>
      </c>
      <c r="CO353" t="inlineStr">
        <is>
          <t>ekologická transformácia a transformácia na digitálne technológie</t>
        </is>
      </c>
      <c r="CP353" s="2" t="inlineStr">
        <is>
          <t>dvojna zelena in digitalna preobrazba|
dvojni, ekološki in digitalni prehod|
dvojni zeleni in digitalni prehod|
dvojni prehod</t>
        </is>
      </c>
      <c r="CQ353" s="2" t="inlineStr">
        <is>
          <t>2|
3|
2|
3</t>
        </is>
      </c>
      <c r="CR353" s="2" t="inlineStr">
        <is>
          <t xml:space="preserve">proposed|
|
|
</t>
        </is>
      </c>
      <c r="CS353" t="inlineStr">
        <is>
          <t/>
        </is>
      </c>
      <c r="CT353" s="2" t="inlineStr">
        <is>
          <t>den gröna och den digitala omställningen|
den dubbla gröna och digitala omställningen|
den dubbla omställningen</t>
        </is>
      </c>
      <c r="CU353" s="2" t="inlineStr">
        <is>
          <t>3|
3|
3</t>
        </is>
      </c>
      <c r="CV353" s="2" t="inlineStr">
        <is>
          <t xml:space="preserve">|
|
</t>
        </is>
      </c>
      <c r="CW353" t="inlineStr">
        <is>
          <t/>
        </is>
      </c>
    </row>
    <row r="354">
      <c r="A354" s="1" t="str">
        <f>HYPERLINK("https://iate.europa.eu/entry/result/3578158/all", "3578158")</f>
        <v>3578158</v>
      </c>
      <c r="B354" t="inlineStr">
        <is>
          <t>EUROPEAN UNION</t>
        </is>
      </c>
      <c r="C354" t="inlineStr">
        <is>
          <t>EUROPEAN UNION|EU finance</t>
        </is>
      </c>
      <c r="D354" t="inlineStr">
        <is>
          <t>yes</t>
        </is>
      </c>
      <c r="E354" t="inlineStr">
        <is>
          <t/>
        </is>
      </c>
      <c r="F354" s="2" t="inlineStr">
        <is>
          <t>консултантски център InvestEU</t>
        </is>
      </c>
      <c r="G354" s="2" t="inlineStr">
        <is>
          <t>3</t>
        </is>
      </c>
      <c r="H354" s="2" t="inlineStr">
        <is>
          <t/>
        </is>
      </c>
      <c r="I354" t="inlineStr">
        <is>
          <t>консултантски механизъм, който е част от &lt;em&gt;програмата InvestEU&lt;/em&gt; [ &lt;a href="/entry/result/3578156/all" id="ENTRY_TO_ENTRY_CONVERTER" target="_blank"&gt;IATE:3578156&lt;/a&gt; ] и който:&lt;br&gt;&lt;div&gt;- подкрепя разработването на проекти, представляващи интерес за инвеститорите; &lt;br&gt;&lt;/div&gt;&lt;div&gt;- улеснява достъпа до финансиране; и &lt;br&gt;&lt;/div&gt;&lt;div&gt;- предоставя свързаното с това изграждане на капацитет&lt;/div&gt;</t>
        </is>
      </c>
      <c r="J354" s="2" t="inlineStr">
        <is>
          <t>Poradenské centrum InvestEU</t>
        </is>
      </c>
      <c r="K354" s="2" t="inlineStr">
        <is>
          <t>3</t>
        </is>
      </c>
      <c r="L354" s="2" t="inlineStr">
        <is>
          <t/>
        </is>
      </c>
      <c r="M354" t="inlineStr">
        <is>
          <t>&lt;div&gt;podpůrný poradenský mechanismus v rámci &lt;i&gt;Programu InvestEU&lt;/i&gt; [ &lt;a href="/entry/result/3578156/all" id="ENTRY_TO_ENTRY_CONVERTER" target="_blank"&gt;IATE:3578156&lt;/a&gt; ], který slouží k zajištění podpory rozvoje projektů, do
 nichž je možno investovat, a přístupu k financování a k zajištění 
pomoci při budování souvisejících kapacit&lt;br&gt;&lt;/div&gt;</t>
        </is>
      </c>
      <c r="N354" s="2" t="inlineStr">
        <is>
          <t>InvestEU-rådgivningsplatform</t>
        </is>
      </c>
      <c r="O354" s="2" t="inlineStr">
        <is>
          <t>3</t>
        </is>
      </c>
      <c r="P354" s="2" t="inlineStr">
        <is>
          <t/>
        </is>
      </c>
      <c r="Q354" t="inlineStr">
        <is>
          <t>ordning, hvorigennem der ydes rådgivningsbistand til identificering, forberedelse, udvikling, strukturering, udbud og gennemførelse af investeringsprojekter eller til at forbedre promotorers og finansielle formidleres muligheder for at gennemføre finansierings- og investeringstransaktioner</t>
        </is>
      </c>
      <c r="R354" s="2" t="inlineStr">
        <is>
          <t>InvestEU-Beratungsplattform</t>
        </is>
      </c>
      <c r="S354" s="2" t="inlineStr">
        <is>
          <t>3</t>
        </is>
      </c>
      <c r="T354" s="2" t="inlineStr">
        <is>
          <t/>
        </is>
      </c>
      <c r="U354" t="inlineStr">
        <is>
          <t>einheitliche
Anlaufstelle im Rahmen des InvestEU-Programms zur Unterstützung der Ermittlung,
Planung, Entwicklung, Strukturierung, Vergabe und Umsetzung von
Investitionsprojekten</t>
        </is>
      </c>
      <c r="V354" s="2" t="inlineStr">
        <is>
          <t>συμβουλευτικός κόμβος InvestEU</t>
        </is>
      </c>
      <c r="W354" s="2" t="inlineStr">
        <is>
          <t>3</t>
        </is>
      </c>
      <c r="X354" s="2" t="inlineStr">
        <is>
          <t/>
        </is>
      </c>
      <c r="Y354" t="inlineStr">
        <is>
          <t/>
        </is>
      </c>
      <c r="Z354" s="2" t="inlineStr">
        <is>
          <t>InvestEU Advisory Hub</t>
        </is>
      </c>
      <c r="AA354" s="2" t="inlineStr">
        <is>
          <t>3</t>
        </is>
      </c>
      <c r="AB354" s="2" t="inlineStr">
        <is>
          <t/>
        </is>
      </c>
      <c r="AC354" t="inlineStr">
        <is>
          <t>mechanism, under the &lt;a href="https://iate.europa.eu/entry/result/3578156/all" target="_blank"&gt;InvestEU Programme&lt;time datetime="25.3.2020"&gt; (25.3.2020)&lt;/time&gt;&lt;/a&gt;, aimed at providing advisory support for the identification, preparation, development, structuring, procuring and implementation of investment projects, or enhancing the capacity of promoters and financial intermediaries to implement financing and investment operations</t>
        </is>
      </c>
      <c r="AD354" s="2" t="inlineStr">
        <is>
          <t>Centro de Asesoramiento InvestEU</t>
        </is>
      </c>
      <c r="AE354" s="2" t="inlineStr">
        <is>
          <t>3</t>
        </is>
      </c>
      <c r="AF354" s="2" t="inlineStr">
        <is>
          <t/>
        </is>
      </c>
      <c r="AG354" t="inlineStr">
        <is>
          <t>Mecanismo
para asesorar en la identificación, preparación, desarrollo, estructuración,
contratación y ejecución de los proyectos de inversión, incluido el desarrollo
de las correspondientes capacidades, que se pone a disposición de promotores
públicos y privados de proyectos, así como de intermediarios financieros y de
otro tipo.</t>
        </is>
      </c>
      <c r="AH354" t="inlineStr">
        <is>
          <t/>
        </is>
      </c>
      <c r="AI354" t="inlineStr">
        <is>
          <t/>
        </is>
      </c>
      <c r="AJ354" t="inlineStr">
        <is>
          <t/>
        </is>
      </c>
      <c r="AK354" t="inlineStr">
        <is>
          <t/>
        </is>
      </c>
      <c r="AL354" s="2" t="inlineStr">
        <is>
          <t>InvestEU-neuvontakeskus</t>
        </is>
      </c>
      <c r="AM354" s="2" t="inlineStr">
        <is>
          <t>3</t>
        </is>
      </c>
      <c r="AN354" s="2" t="inlineStr">
        <is>
          <t/>
        </is>
      </c>
      <c r="AO354" t="inlineStr">
        <is>
          <t>&lt;i&gt;&lt;a href="https://iate.europa.eu/entry/result/3578156/all" target="_blank"&gt;InvestEU-ohjelmaan&lt;/a&gt;&lt;/i&gt; kuuluva mekanismi, joka tarjoaa neuvontaa investointihankkeiden määrittämistä, valmistelua, kehittämistä ja jäsentämistä, hankkeisiin liittyviä hankintoja ja hankkeiden toteuttamista varten sekä lisää hankkeiden toteuttajien ja rahoituksenvälittäjien kapasiteettia toteuttaa rahoitus- ja investointitoimia</t>
        </is>
      </c>
      <c r="AP354" s="2" t="inlineStr">
        <is>
          <t>plateforme de conseil InvestEU</t>
        </is>
      </c>
      <c r="AQ354" s="2" t="inlineStr">
        <is>
          <t>3</t>
        </is>
      </c>
      <c r="AR354" s="2" t="inlineStr">
        <is>
          <t/>
        </is>
      </c>
      <c r="AS354" t="inlineStr">
        <is>
          <t>élément du &lt;i&gt;programme InvestEU&lt;/i&gt; [ &lt;a href="/entry/result/3578156/all" id="ENTRY_TO_ENTRY_CONVERTER" target="_blank"&gt;IATE:3578156&lt;/a&gt; ] devant fournir en particulier l’assistance technique au développement de projets</t>
        </is>
      </c>
      <c r="AT354" s="2" t="inlineStr">
        <is>
          <t>Mol Comhairleach InvestEU</t>
        </is>
      </c>
      <c r="AU354" s="2" t="inlineStr">
        <is>
          <t>3</t>
        </is>
      </c>
      <c r="AV354" s="2" t="inlineStr">
        <is>
          <t/>
        </is>
      </c>
      <c r="AW354" t="inlineStr">
        <is>
          <t/>
        </is>
      </c>
      <c r="AX354" s="2" t="inlineStr">
        <is>
          <t>savjetodavni centar InvestEU</t>
        </is>
      </c>
      <c r="AY354" s="2" t="inlineStr">
        <is>
          <t>3</t>
        </is>
      </c>
      <c r="AZ354" s="2" t="inlineStr">
        <is>
          <t/>
        </is>
      </c>
      <c r="BA354" t="inlineStr">
        <is>
          <t>mehanizam u okviru &lt;a href="https://iate.europa.eu/entry/slideshow/1612952930102/3578156/hr" target="_blank"&gt;programa InvestEU&lt;time datetime="10.2.2021."&gt; (10.2.2021.)&lt;/time&gt;&lt;/a&gt; čiji je cilj podupirati razvoj stabilnog portfelja projekata ulaganja i kreiranje portala InvestEU koji bi ulagateljima trebao omogućiti jednostavan pristup bazi podataka o projektima ulaganja koja je prilagođena korisnicima</t>
        </is>
      </c>
      <c r="BB354" s="2" t="inlineStr">
        <is>
          <t>InvestEU tanácsadó központ</t>
        </is>
      </c>
      <c r="BC354" s="2" t="inlineStr">
        <is>
          <t>3</t>
        </is>
      </c>
      <c r="BD354" s="2" t="inlineStr">
        <is>
          <t>proposed</t>
        </is>
      </c>
      <c r="BE354" t="inlineStr">
        <is>
          <t>az InvestEU programmal [&lt;a href="/entry/result/3578156/all" id="ENTRY_TO_ENTRY_CONVERTER" target="_blank"&gt;IATE:3578156&lt;/a&gt;] érintett szakpolitikai területeken projektfejlesztési tanácsadást és kísérő intézkedéseket biztosít majd a teljes beruházási ciklus során, illetve egységes hozzáférési pontot a projektgazdák és közvetítők számára</t>
        </is>
      </c>
      <c r="BF354" t="inlineStr">
        <is>
          <t/>
        </is>
      </c>
      <c r="BG354" t="inlineStr">
        <is>
          <t/>
        </is>
      </c>
      <c r="BH354" t="inlineStr">
        <is>
          <t/>
        </is>
      </c>
      <c r="BI354" t="inlineStr">
        <is>
          <t/>
        </is>
      </c>
      <c r="BJ354" s="2" t="inlineStr">
        <is>
          <t>„InvestEU“ konsultacijų centras</t>
        </is>
      </c>
      <c r="BK354" s="2" t="inlineStr">
        <is>
          <t>3</t>
        </is>
      </c>
      <c r="BL354" s="2" t="inlineStr">
        <is>
          <t/>
        </is>
      </c>
      <c r="BM354" t="inlineStr">
        <is>
          <t>centras, visų pirma teiksiantis konsultacijas investicinių projektų rengimo, plėtojimo, struktūros, viešųjų pirkimų ir įgyvendinimo klausimais</t>
        </is>
      </c>
      <c r="BN354" s="2" t="inlineStr">
        <is>
          <t>konsultāciju centrs&lt;i&gt; InvestEU&lt;/i&gt;</t>
        </is>
      </c>
      <c r="BO354" s="2" t="inlineStr">
        <is>
          <t>3</t>
        </is>
      </c>
      <c r="BP354" s="2" t="inlineStr">
        <is>
          <t/>
        </is>
      </c>
      <c r="BQ354" t="inlineStr">
        <is>
          <t/>
        </is>
      </c>
      <c r="BR354" t="inlineStr">
        <is>
          <t/>
        </is>
      </c>
      <c r="BS354" t="inlineStr">
        <is>
          <t/>
        </is>
      </c>
      <c r="BT354" t="inlineStr">
        <is>
          <t/>
        </is>
      </c>
      <c r="BU354" t="inlineStr">
        <is>
          <t/>
        </is>
      </c>
      <c r="BV354" s="2" t="inlineStr">
        <is>
          <t>InvestEU-advieshub</t>
        </is>
      </c>
      <c r="BW354" s="2" t="inlineStr">
        <is>
          <t>3</t>
        </is>
      </c>
      <c r="BX354" s="2" t="inlineStr">
        <is>
          <t/>
        </is>
      </c>
      <c r="BY354" t="inlineStr">
        <is>
          <t>mechanisme in het kader van het InvestEU-programma dat ondersteuning in de vorm van advies zal verstrekken bij het voorbereiden, het ontwikkelen, het structureren en het uitvoeren van projecten, inclusief capaciteitsopbouw en dat beschikbaar zijn voor publieke en private projectontwikkelaars en voor financiële en andere intermediairs</t>
        </is>
      </c>
      <c r="BZ354" s="2" t="inlineStr">
        <is>
          <t>Centrum Doradztwa InvestEU</t>
        </is>
      </c>
      <c r="CA354" s="2" t="inlineStr">
        <is>
          <t>3</t>
        </is>
      </c>
      <c r="CB354" s="2" t="inlineStr">
        <is>
          <t/>
        </is>
      </c>
      <c r="CC354" t="inlineStr">
        <is>
          <t>mechanizm w ramach &lt;a href="https://iate.europa.eu/entry/result/3578156/pl" target="_blank"&gt;&lt;i&gt;Programu InvestEU&lt;/i&gt;&lt;time datetime="20.4.2020"&gt; (20.4.2020) &lt;/time&gt;&lt;/a&gt; oferujący głównie pomoc techniczną związaną z rozwojem projektu</t>
        </is>
      </c>
      <c r="CD354" s="2" t="inlineStr">
        <is>
          <t>plataforma de aconselhamento InvestEU</t>
        </is>
      </c>
      <c r="CE354" s="2" t="inlineStr">
        <is>
          <t>3</t>
        </is>
      </c>
      <c r="CF354" s="2" t="inlineStr">
        <is>
          <t/>
        </is>
      </c>
      <c r="CG354" t="inlineStr">
        <is>
          <t>Mecanismo de aconselhamento criado no âmbito do &lt;a href="https://iate.europa.eu/entry/result/3578156/en-pt" target="_blank"&gt;Programa InvestEU&lt;/a&gt; para apoiar a identificação, preparação, desenvolvimento, estruturação, contratação e execução dos projetos de investimento e reforçar a capacidade dos promotores de projetos e intermediários financeiros para executar operações de financiamento e investimento.</t>
        </is>
      </c>
      <c r="CH354" s="2" t="inlineStr">
        <is>
          <t>Platforma de consiliere InvestEU</t>
        </is>
      </c>
      <c r="CI354" s="2" t="inlineStr">
        <is>
          <t>3</t>
        </is>
      </c>
      <c r="CJ354" s="2" t="inlineStr">
        <is>
          <t/>
        </is>
      </c>
      <c r="CK354" t="inlineStr">
        <is>
          <t>componentă a &lt;i&gt;programului InvestEU&lt;/i&gt; [ &lt;a href="/entry/result/3578156/all" id="ENTRY_TO_ENTRY_CONVERTER" target="_blank"&gt;IATE:3578156&lt;/a&gt; ] care va oferi sprijin și asistență tehnică pentru a ajuta la pregătirea, dezvoltarea, structurarea și implementarea proiectelor, inclusiv la consolidarea capacităților</t>
        </is>
      </c>
      <c r="CL354" s="2" t="inlineStr">
        <is>
          <t>Poradenské centrum InvestEU</t>
        </is>
      </c>
      <c r="CM354" s="2" t="inlineStr">
        <is>
          <t>3</t>
        </is>
      </c>
      <c r="CN354" s="2" t="inlineStr">
        <is>
          <t/>
        </is>
      </c>
      <c r="CO354" t="inlineStr">
        <is>
          <t>mehanizmus, ktorého cieľom je poskytovať poradenskú podporu pri identifikácii, príprave, vypracúvaní, štruktúrovaní, obstarávaní a implementácii investičných projektov alebo posilňovať schopnosť predkladateľov projektov a finančných sprostredkovateľov implementovať operácie financovania a investičné operácie</t>
        </is>
      </c>
      <c r="CP354" s="2" t="inlineStr">
        <is>
          <t>svetovalno vozlišče InvestEU</t>
        </is>
      </c>
      <c r="CQ354" s="2" t="inlineStr">
        <is>
          <t>3</t>
        </is>
      </c>
      <c r="CR354" s="2" t="inlineStr">
        <is>
          <t/>
        </is>
      </c>
      <c r="CS354" t="inlineStr">
        <is>
          <t/>
        </is>
      </c>
      <c r="CT354" s="2" t="inlineStr">
        <is>
          <t>InvestEU:s rådgivningscentrum</t>
        </is>
      </c>
      <c r="CU354" s="2" t="inlineStr">
        <is>
          <t>3</t>
        </is>
      </c>
      <c r="CV354" s="2" t="inlineStr">
        <is>
          <t/>
        </is>
      </c>
      <c r="CW354" t="inlineStr">
        <is>
          <t/>
        </is>
      </c>
    </row>
    <row r="355">
      <c r="A355" s="1" t="str">
        <f>HYPERLINK("https://iate.europa.eu/entry/result/953128/all", "953128")</f>
        <v>953128</v>
      </c>
      <c r="B355" t="inlineStr">
        <is>
          <t>INTERNATIONAL ORGANISATIONS;ENERGY;INTERNATIONAL RELATIONS</t>
        </is>
      </c>
      <c r="C355" t="inlineStr">
        <is>
          <t>INTERNATIONAL ORGANISATIONS|world organisations|world organisation|OECD|International Energy Agency;ENERGY;INTERNATIONAL RELATIONS|cooperation policy|cooperation policy|energy cooperation</t>
        </is>
      </c>
      <c r="D355" t="inlineStr">
        <is>
          <t>yes</t>
        </is>
      </c>
      <c r="E355" t="inlineStr">
        <is>
          <t/>
        </is>
      </c>
      <c r="F355" s="2" t="inlineStr">
        <is>
          <t>Международна агенция по енергетика</t>
        </is>
      </c>
      <c r="G355" s="2" t="inlineStr">
        <is>
          <t>3</t>
        </is>
      </c>
      <c r="H355" s="2" t="inlineStr">
        <is>
          <t/>
        </is>
      </c>
      <c r="I355" t="inlineStr">
        <is>
          <t/>
        </is>
      </c>
      <c r="J355" s="2" t="inlineStr">
        <is>
          <t>IEA|
Mezinárodní energetická agentura</t>
        </is>
      </c>
      <c r="K355" s="2" t="inlineStr">
        <is>
          <t>3|
3</t>
        </is>
      </c>
      <c r="L355" s="2" t="inlineStr">
        <is>
          <t xml:space="preserve">|
</t>
        </is>
      </c>
      <c r="M355" t="inlineStr">
        <is>
          <t>Mezivládní organizace založená v letech 1973-1974, která ve vztahu ke svým 28 členským zemím jedná jako poradce v oblasti energetické politiky s cílem umožnit těmto zemím, aby pro své občany zajistily spolehlivou, dostupnou a čistou energii.</t>
        </is>
      </c>
      <c r="N355" s="2" t="inlineStr">
        <is>
          <t>IEA|
Det Internationale Energiagentur</t>
        </is>
      </c>
      <c r="O355" s="2" t="inlineStr">
        <is>
          <t>3|
3</t>
        </is>
      </c>
      <c r="P355" s="2" t="inlineStr">
        <is>
          <t xml:space="preserve">|
</t>
        </is>
      </c>
      <c r="Q355" t="inlineStr">
        <is>
          <t/>
        </is>
      </c>
      <c r="R355" s="2" t="inlineStr">
        <is>
          <t>Internationale Energie-Agentur|
IEA</t>
        </is>
      </c>
      <c r="S355" s="2" t="inlineStr">
        <is>
          <t>3|
3</t>
        </is>
      </c>
      <c r="T355" s="2" t="inlineStr">
        <is>
          <t xml:space="preserve">|
</t>
        </is>
      </c>
      <c r="U355" t="inlineStr">
        <is>
          <t/>
        </is>
      </c>
      <c r="V355" s="2" t="inlineStr">
        <is>
          <t>ΔΟΕ|
Διεθνής Οργανισμός Ενέργειας</t>
        </is>
      </c>
      <c r="W355" s="2" t="inlineStr">
        <is>
          <t>3|
3</t>
        </is>
      </c>
      <c r="X355" s="2" t="inlineStr">
        <is>
          <t xml:space="preserve">|
</t>
        </is>
      </c>
      <c r="Y355" t="inlineStr">
        <is>
          <t/>
        </is>
      </c>
      <c r="Z355" s="2" t="inlineStr">
        <is>
          <t>International Energy Agency|
IEA</t>
        </is>
      </c>
      <c r="AA355" s="2" t="inlineStr">
        <is>
          <t>4|
4</t>
        </is>
      </c>
      <c r="AB355" s="2" t="inlineStr">
        <is>
          <t xml:space="preserve">|
</t>
        </is>
      </c>
      <c r="AC355" t="inlineStr">
        <is>
          <t>autonomous organisation which works to ensure reliable, affordable and clean energy for its 30 member countries (who are all members of the &lt;a href="https://iate.europa.eu/entry/result/787693/en" target="_blank"&gt;Organisation for Economic Co-operation and Development (OECD)&lt;/a&gt;) and beyond</t>
        </is>
      </c>
      <c r="AD355" s="2" t="inlineStr">
        <is>
          <t>AIE|
Agencia Internacional de la Energía</t>
        </is>
      </c>
      <c r="AE355" s="2" t="inlineStr">
        <is>
          <t>3|
3</t>
        </is>
      </c>
      <c r="AF355" s="2" t="inlineStr">
        <is>
          <t xml:space="preserve">|
</t>
        </is>
      </c>
      <c r="AG355" t="inlineStr">
        <is>
          <t>Organismo creado en 1974 para efectuar el seguimiento de la situación mundial de la energía, promover buenas relaciones entre los países productores y consumidores y desarrollar estrategias para abastecer energía durante situaciones de emergencia.</t>
        </is>
      </c>
      <c r="AH355" s="2" t="inlineStr">
        <is>
          <t>Rahvusvaheline Energiaagentuur</t>
        </is>
      </c>
      <c r="AI355" s="2" t="inlineStr">
        <is>
          <t>3</t>
        </is>
      </c>
      <c r="AJ355" s="2" t="inlineStr">
        <is>
          <t/>
        </is>
      </c>
      <c r="AK355" t="inlineStr">
        <is>
          <t>energiaküsimustega tegelev valitsustevaheline organisatsioon peakorteriga Pariisis. Tegemist on Majandusliku Koostöö ja Arengu Organisatsiooni (OECD) autonoomse organisatsiooniga, mis loodi 1974. aastal ajendatuna globaalsest naftakriisist.</t>
        </is>
      </c>
      <c r="AL355" s="2" t="inlineStr">
        <is>
          <t>IEA|
Kansainvälinen energiajärjestö</t>
        </is>
      </c>
      <c r="AM355" s="2" t="inlineStr">
        <is>
          <t>3|
3</t>
        </is>
      </c>
      <c r="AN355" s="2" t="inlineStr">
        <is>
          <t xml:space="preserve">|
</t>
        </is>
      </c>
      <c r="AO355" t="inlineStr">
        <is>
          <t>Taloudellisen yhteistyön ja kehityksen järjestön (OECD) vuoden 1973 öljykriisin jälkeen perustama mutta itsenäisesti toimiva energian saatavutta, turvallisuutta ja kestävyyttä edistävä energia-alan yhteistyöjärjestö</t>
        </is>
      </c>
      <c r="AP355" s="2" t="inlineStr">
        <is>
          <t>Agence internationale de l'énergie|
AIE</t>
        </is>
      </c>
      <c r="AQ355" s="2" t="inlineStr">
        <is>
          <t>3|
3</t>
        </is>
      </c>
      <c r="AR355" s="2" t="inlineStr">
        <is>
          <t xml:space="preserve">|
</t>
        </is>
      </c>
      <c r="AS355" t="inlineStr">
        <is>
          <t>institution créée en 1974 dans le cadre de l'OCDE dont l'objet est de mettre en oeuvre un programme de coopération de ses pays membres dans le domaine des aspects économiques et de l'approvisionnement de l'énergie</t>
        </is>
      </c>
      <c r="AT355" s="2" t="inlineStr">
        <is>
          <t>an Ghníomhaireacht Idirnáisiúnta Fuinnimh|
IEA</t>
        </is>
      </c>
      <c r="AU355" s="2" t="inlineStr">
        <is>
          <t>3|
3</t>
        </is>
      </c>
      <c r="AV355" s="2" t="inlineStr">
        <is>
          <t xml:space="preserve">|
</t>
        </is>
      </c>
      <c r="AW355" t="inlineStr">
        <is>
          <t/>
        </is>
      </c>
      <c r="AX355" s="2" t="inlineStr">
        <is>
          <t>Međunarodna agencija za energiju|
IEA</t>
        </is>
      </c>
      <c r="AY355" s="2" t="inlineStr">
        <is>
          <t>3|
3</t>
        </is>
      </c>
      <c r="AZ355" s="2" t="inlineStr">
        <is>
          <t xml:space="preserve">|
</t>
        </is>
      </c>
      <c r="BA355" t="inlineStr">
        <is>
          <t/>
        </is>
      </c>
      <c r="BB355" s="2" t="inlineStr">
        <is>
          <t>IEA|
Nemzetközi Energia Ügynökség</t>
        </is>
      </c>
      <c r="BC355" s="2" t="inlineStr">
        <is>
          <t>4|
4</t>
        </is>
      </c>
      <c r="BD355" s="2" t="inlineStr">
        <is>
          <t xml:space="preserve">|
</t>
        </is>
      </c>
      <c r="BE355" t="inlineStr">
        <is>
          <t>az OECD által létrehozott szervezet, 
amely az olaj-, gáz- és szénkereslet és -kínálattal, a megújuló energiákkal, az árampiaccal, az energiahatékonysággal, az energiához való hozzáféréssel és egyéb kapcsolódó kérdésekkel foglalkozik</t>
        </is>
      </c>
      <c r="BF355" s="2" t="inlineStr">
        <is>
          <t>Agenzia internazionale per l'energia|
AIE</t>
        </is>
      </c>
      <c r="BG355" s="2" t="inlineStr">
        <is>
          <t>3|
3</t>
        </is>
      </c>
      <c r="BH355" s="2" t="inlineStr">
        <is>
          <t xml:space="preserve">|
</t>
        </is>
      </c>
      <c r="BI355" t="inlineStr">
        <is>
          <t>organismo istituito nel 1974 a seguito della prima crisi petrolifera, con la partecipazione iniziale di 16 Paesi, tra cui l’Italia. I membri attuali sono 26 dei 30 Paesi membri dell’OCSE.</t>
        </is>
      </c>
      <c r="BJ355" s="2" t="inlineStr">
        <is>
          <t>TEA|
Tarptautinė energetikos agentūra</t>
        </is>
      </c>
      <c r="BK355" s="2" t="inlineStr">
        <is>
          <t>2|
2</t>
        </is>
      </c>
      <c r="BL355" s="2" t="inlineStr">
        <is>
          <t xml:space="preserve">|
</t>
        </is>
      </c>
      <c r="BM355" t="inlineStr">
        <is>
          <t>savarankiška įstaiga, priklausanti Ekonominio bendradarbiavimo ir plėtros organizacijos (EBPO) sistemai</t>
        </is>
      </c>
      <c r="BN355" s="2" t="inlineStr">
        <is>
          <t>&lt;i&gt;IEA&lt;/i&gt;|
Starptautiskā Enerģētikas aģentūra</t>
        </is>
      </c>
      <c r="BO355" s="2" t="inlineStr">
        <is>
          <t>2|
3</t>
        </is>
      </c>
      <c r="BP355" s="2" t="inlineStr">
        <is>
          <t xml:space="preserve">|
</t>
        </is>
      </c>
      <c r="BQ355" t="inlineStr">
        <is>
          <t>organizācija, kuru pēc 1973./74. gada naftas krīzes izveidoja, lai turpmāk palīdzētu valstīm koordinēt rīcību līdzīgu krīžu gadījumos un tās dalībniekiem nodrošinātu nepārtrauktas enerģijas piegādes un cenas ziņā pieejamu un ekoloģiski ilgtspējīgu enerģiju</t>
        </is>
      </c>
      <c r="BR355" s="2" t="inlineStr">
        <is>
          <t>AIE|
tal-Aġenzija Internazzjonali tal-Enerġija|
Aġenzija Internazzjonali tal-Enerġija</t>
        </is>
      </c>
      <c r="BS355" s="2" t="inlineStr">
        <is>
          <t>3|
4|
3</t>
        </is>
      </c>
      <c r="BT355" s="2" t="inlineStr">
        <is>
          <t xml:space="preserve">|
|
</t>
        </is>
      </c>
      <c r="BU355" t="inlineStr">
        <is>
          <t/>
        </is>
      </c>
      <c r="BV355" s="2" t="inlineStr">
        <is>
          <t>Internationaal Energieagentschap|
IEA</t>
        </is>
      </c>
      <c r="BW355" s="2" t="inlineStr">
        <is>
          <t>2|
3</t>
        </is>
      </c>
      <c r="BX355" s="2" t="inlineStr">
        <is>
          <t xml:space="preserve">|
</t>
        </is>
      </c>
      <c r="BY355" t="inlineStr">
        <is>
          <t>opgericht bij Overeenkomst inzake een Internationaal Energieprogramma (1974), hoofdstuk IX, art. 49 - Conseil de Direction, Comité de Gestion, Groupes permanents sur les questions urgentes, le marché pétrolier, la coopération à long terme, les relations avec les autres pays producteurs et les autres pays consommateurs ; Raad van Bestuur, Beheerscommissie, Permanente Groepen inzake Crisisvraagstukken, de Oliemarkt, Samenwerking op Lange Termijn, de Betrekkingen met Producerende en met andere Verbruikende Landen</t>
        </is>
      </c>
      <c r="BZ355" s="2" t="inlineStr">
        <is>
          <t>MAE|
Międzynarodowa Agencja Energetyczna</t>
        </is>
      </c>
      <c r="CA355" s="2" t="inlineStr">
        <is>
          <t>3|
3</t>
        </is>
      </c>
      <c r="CB355" s="2" t="inlineStr">
        <is>
          <t xml:space="preserve">|
</t>
        </is>
      </c>
      <c r="CC355" t="inlineStr">
        <is>
          <t>międzyrządowa organizacja z siedzibą w Paryżu afiliowana przy Organizacji Współpracy Gospodarczej i Rozwoju (OECD), powstała w listopadzie 1974 roku podczas wychodzenia z kryzysu naftowego</t>
        </is>
      </c>
      <c r="CD355" s="2" t="inlineStr">
        <is>
          <t>AIE|
Agência Internacional de Energia</t>
        </is>
      </c>
      <c r="CE355" s="2" t="inlineStr">
        <is>
          <t>3|
3</t>
        </is>
      </c>
      <c r="CF355" s="2" t="inlineStr">
        <is>
          <t xml:space="preserve">|
</t>
        </is>
      </c>
      <c r="CG355" t="inlineStr">
        <is>
          <t>Organismo autónomo, criado em novembro de 1974, com uma missão dupla: promover a segurança energética entre os países membros, ao propor uma resposta coletiva às ruturas de abastecimento de petróleo, e aconselhar os países membros acerca de uma política energética consistente.</t>
        </is>
      </c>
      <c r="CH355" s="2" t="inlineStr">
        <is>
          <t>Agenția Internațională a Energiei|
AIE</t>
        </is>
      </c>
      <c r="CI355" s="2" t="inlineStr">
        <is>
          <t>4|
4</t>
        </is>
      </c>
      <c r="CJ355" s="2" t="inlineStr">
        <is>
          <t xml:space="preserve">|
</t>
        </is>
      </c>
      <c r="CK355" t="inlineStr">
        <is>
          <t/>
        </is>
      </c>
      <c r="CL355" s="2" t="inlineStr">
        <is>
          <t>IEA|
Medzinárodná agentúra pre energiu</t>
        </is>
      </c>
      <c r="CM355" s="2" t="inlineStr">
        <is>
          <t>3|
3</t>
        </is>
      </c>
      <c r="CN355" s="2" t="inlineStr">
        <is>
          <t xml:space="preserve">|
</t>
        </is>
      </c>
      <c r="CO355" t="inlineStr">
        <is>
          <t>výkonný orgán (autonómny v rámci OECD) pre Medzinárodný energetický program</t>
        </is>
      </c>
      <c r="CP355" s="2" t="inlineStr">
        <is>
          <t>Mednarodna agencija za energijo</t>
        </is>
      </c>
      <c r="CQ355" s="2" t="inlineStr">
        <is>
          <t>3</t>
        </is>
      </c>
      <c r="CR355" s="2" t="inlineStr">
        <is>
          <t/>
        </is>
      </c>
      <c r="CS355" t="inlineStr">
        <is>
          <t/>
        </is>
      </c>
      <c r="CT355" s="2" t="inlineStr">
        <is>
          <t>Internationella energiorganet|
IEA</t>
        </is>
      </c>
      <c r="CU355" s="2" t="inlineStr">
        <is>
          <t>3|
3</t>
        </is>
      </c>
      <c r="CV355" s="2" t="inlineStr">
        <is>
          <t xml:space="preserve">|
</t>
        </is>
      </c>
      <c r="CW355" t="inlineStr">
        <is>
          <t>självständig organisation inom ramen för OECD-samarbetet, grundad i november 1974 som en direkt följd av den första s.k. oljekrisen 1973</t>
        </is>
      </c>
    </row>
    <row r="356">
      <c r="A356" s="1" t="str">
        <f>HYPERLINK("https://iate.europa.eu/entry/result/3587742/all", "3587742")</f>
        <v>3587742</v>
      </c>
      <c r="B356" t="inlineStr">
        <is>
          <t>EUROPEAN UNION;SCIENCE;ENVIRONMENT</t>
        </is>
      </c>
      <c r="C356" t="inlineStr">
        <is>
          <t>EUROPEAN UNION|European construction|deepening of the European Union|EU activity|EU policy;SCIENCE|natural and applied sciences|applied sciences|industrial chemistry;ENVIRONMENT|environmental policy</t>
        </is>
      </c>
      <c r="D356" t="inlineStr">
        <is>
          <t>yes</t>
        </is>
      </c>
      <c r="E356" t="inlineStr">
        <is>
          <t/>
        </is>
      </c>
      <c r="F356" s="2" t="inlineStr">
        <is>
          <t>Стратегия за устойчивост в областта на химикалите</t>
        </is>
      </c>
      <c r="G356" s="2" t="inlineStr">
        <is>
          <t>3</t>
        </is>
      </c>
      <c r="H356" s="2" t="inlineStr">
        <is>
          <t/>
        </is>
      </c>
      <c r="I356" t="inlineStr">
        <is>
          <t>приета през октомври 2020 г. стратегия на ЕС, която се стреми към нетоксична околна среда, в която химикалите се произвеждат и използват по начин, който оптимизира приноса им за обществото, в това число осъществяването на екологичния и цифровия преход, като същевременно предотвратява вредите за планетата и за настоящите и бъдещите поколения</t>
        </is>
      </c>
      <c r="J356" s="2" t="inlineStr">
        <is>
          <t>Strategie pro udržitelnost v oblasti chemických látek|
Strategie pro chemické látky</t>
        </is>
      </c>
      <c r="K356" s="2" t="inlineStr">
        <is>
          <t>3|
3</t>
        </is>
      </c>
      <c r="L356" s="2" t="inlineStr">
        <is>
          <t xml:space="preserve">|
</t>
        </is>
      </c>
      <c r="M356" t="inlineStr">
        <is>
          <t>strategie, která pomůže ochránit občany a životní prostředí před nebezpečnými chemickými 
látkami a současně podpoří inovace pro rozvoj bezpečných a udržitelných 
alternativ</t>
        </is>
      </c>
      <c r="N356" t="inlineStr">
        <is>
          <t/>
        </is>
      </c>
      <c r="O356" t="inlineStr">
        <is>
          <t/>
        </is>
      </c>
      <c r="P356" t="inlineStr">
        <is>
          <t/>
        </is>
      </c>
      <c r="Q356" t="inlineStr">
        <is>
          <t/>
        </is>
      </c>
      <c r="R356" s="2" t="inlineStr">
        <is>
          <t>Chemikalienstrategie für Nachhaltigkeit</t>
        </is>
      </c>
      <c r="S356" s="2" t="inlineStr">
        <is>
          <t>3</t>
        </is>
      </c>
      <c r="T356" s="2" t="inlineStr">
        <is>
          <t/>
        </is>
      </c>
      <c r="U356" t="inlineStr">
        <is>
          <t/>
        </is>
      </c>
      <c r="V356" s="2" t="inlineStr">
        <is>
          <t>στρατηγική για τη βιωσιμότητα των χημικών προϊόντων</t>
        </is>
      </c>
      <c r="W356" s="2" t="inlineStr">
        <is>
          <t>3</t>
        </is>
      </c>
      <c r="X356" s="2" t="inlineStr">
        <is>
          <t/>
        </is>
      </c>
      <c r="Y356" t="inlineStr">
        <is>
          <t>στρατηγική της ΕΕ που θα συμβάλει στην καλύτερη προστασία των πολιτών και του περιβάλλοντος από τις επικίνδυνες χημικές ουσίες και θα ενθαρρύνει την καινοτομία για την ανάπτυξη ασφαλών και βιώσιμων εναλλακτικών λύσεων</t>
        </is>
      </c>
      <c r="Z356" s="2" t="inlineStr">
        <is>
          <t>chemicals strategy for sustainability|
chemicals strategy|
EU chemicals strategy for sustainability|
chemicals innovation strategy for sustainability</t>
        </is>
      </c>
      <c r="AA356" s="2" t="inlineStr">
        <is>
          <t>3|
3|
1|
1</t>
        </is>
      </c>
      <c r="AB356" s="2" t="inlineStr">
        <is>
          <t xml:space="preserve">|
|
|
</t>
        </is>
      </c>
      <c r="AC356" t="inlineStr">
        <is>
          <t>EU strategy that will help to better protect citizens and the environment against hazardous chemicals and encourage innovation for the development of safe and sustainable alternatives</t>
        </is>
      </c>
      <c r="AD356" s="2" t="inlineStr">
        <is>
          <t>Estrategia de Sostenibilidad para las Sustancias Químicas</t>
        </is>
      </c>
      <c r="AE356" s="2" t="inlineStr">
        <is>
          <t>3</t>
        </is>
      </c>
      <c r="AF356" s="2" t="inlineStr">
        <is>
          <t/>
        </is>
      </c>
      <c r="AG356" t="inlineStr">
        <is>
          <t>Estrategia destinada a garantizar un entorno sin sustancias tóxicas, a mejorar la protección de los ciudadanos y el medio ambiente contra las sustancias químicas peligrosas, y a impulsar la innovación para el desarrollo de alternativas seguras y sostenibles.</t>
        </is>
      </c>
      <c r="AH356" s="2" t="inlineStr">
        <is>
          <t>kestlikkust toetav kemikaalistrateegia</t>
        </is>
      </c>
      <c r="AI356" s="2" t="inlineStr">
        <is>
          <t>3</t>
        </is>
      </c>
      <c r="AJ356" s="2" t="inlineStr">
        <is>
          <t/>
        </is>
      </c>
      <c r="AK356" t="inlineStr">
        <is>
          <t/>
        </is>
      </c>
      <c r="AL356" s="2" t="inlineStr">
        <is>
          <t>kestävyyttä edistävä kemikaalistrategia</t>
        </is>
      </c>
      <c r="AM356" s="2" t="inlineStr">
        <is>
          <t>3</t>
        </is>
      </c>
      <c r="AN356" s="2" t="inlineStr">
        <is>
          <t/>
        </is>
      </c>
      <c r="AO356" t="inlineStr">
        <is>
          <t>EU:n strategia, joka auttaa suojelemaan kansalaisia ja ympäristöä paremmin vaarallisilta kemikaaleilta ja kannustaa innovoimaan turvallisten ja kestävien vaihtoehtojen kehittämiseksi</t>
        </is>
      </c>
      <c r="AP356" s="2" t="inlineStr">
        <is>
          <t>stratégie relative aux produits chimiques pour la durabilité|
stratégie pour la durabilité dans le domaine des produits chimiques</t>
        </is>
      </c>
      <c r="AQ356" s="2" t="inlineStr">
        <is>
          <t>3|
3</t>
        </is>
      </c>
      <c r="AR356" s="2" t="inlineStr">
        <is>
          <t>|
preferred</t>
        </is>
      </c>
      <c r="AS356" t="inlineStr">
        <is>
          <t>stratégie de l'UE visant à lutter contre la pollution de toutes provenances et à évoluer vers un environnement exempt de substances toxiques, afin de mieux protéger la santé humaine et l’environnement, adoptée en octobre 2020 dans le cadre du pacte vert pour l'Europe</t>
        </is>
      </c>
      <c r="AT356" s="2" t="inlineStr">
        <is>
          <t>straitéis ceimiceán um an inbhuanaitheacht</t>
        </is>
      </c>
      <c r="AU356" s="2" t="inlineStr">
        <is>
          <t>3</t>
        </is>
      </c>
      <c r="AV356" s="2" t="inlineStr">
        <is>
          <t>preferred</t>
        </is>
      </c>
      <c r="AW356" t="inlineStr">
        <is>
          <t/>
        </is>
      </c>
      <c r="AX356" t="inlineStr">
        <is>
          <t/>
        </is>
      </c>
      <c r="AY356" t="inlineStr">
        <is>
          <t/>
        </is>
      </c>
      <c r="AZ356" t="inlineStr">
        <is>
          <t/>
        </is>
      </c>
      <c r="BA356" t="inlineStr">
        <is>
          <t/>
        </is>
      </c>
      <c r="BB356" s="2" t="inlineStr">
        <is>
          <t>a vegyi anyagokra vonatkozó fenntarthatósági stratégia</t>
        </is>
      </c>
      <c r="BC356" s="2" t="inlineStr">
        <is>
          <t>3</t>
        </is>
      </c>
      <c r="BD356" s="2" t="inlineStr">
        <is>
          <t/>
        </is>
      </c>
      <c r="BE356" t="inlineStr">
        <is>
          <t>az emberek és a környezet veszélyes vegyi anyagokkal szembeni 
hatékonyabb védelmét, és a biztonságos és fenntartható alternatívák 
érdekében az ágazaton belüli innovációt célzó uniós stratégia</t>
        </is>
      </c>
      <c r="BF356" t="inlineStr">
        <is>
          <t/>
        </is>
      </c>
      <c r="BG356" t="inlineStr">
        <is>
          <t/>
        </is>
      </c>
      <c r="BH356" t="inlineStr">
        <is>
          <t/>
        </is>
      </c>
      <c r="BI356" t="inlineStr">
        <is>
          <t/>
        </is>
      </c>
      <c r="BJ356" s="2" t="inlineStr">
        <is>
          <t>ES cheminių medžiagų strategija tvarumui užtikrinti|
Cheminių medžiagų strategija|
Cheminių medžiagų strategija tvarumui užtikrinti</t>
        </is>
      </c>
      <c r="BK356" s="2" t="inlineStr">
        <is>
          <t>3|
3|
3</t>
        </is>
      </c>
      <c r="BL356" s="2" t="inlineStr">
        <is>
          <t xml:space="preserve">|
|
</t>
        </is>
      </c>
      <c r="BM356" t="inlineStr">
        <is>
          <t/>
        </is>
      </c>
      <c r="BN356" s="2" t="inlineStr">
        <is>
          <t>Ilgtspēju sekmējoša ķimikāliju stratēģija</t>
        </is>
      </c>
      <c r="BO356" s="2" t="inlineStr">
        <is>
          <t>3</t>
        </is>
      </c>
      <c r="BP356" s="2" t="inlineStr">
        <is>
          <t/>
        </is>
      </c>
      <c r="BQ356" t="inlineStr">
        <is>
          <t/>
        </is>
      </c>
      <c r="BR356" s="2" t="inlineStr">
        <is>
          <t>Strateġija dwar is-Sustanzi Kimiċi għas-Sostenibbiltà</t>
        </is>
      </c>
      <c r="BS356" s="2" t="inlineStr">
        <is>
          <t>3</t>
        </is>
      </c>
      <c r="BT356" s="2" t="inlineStr">
        <is>
          <t/>
        </is>
      </c>
      <c r="BU356" t="inlineStr">
        <is>
          <t>strateġija tal-UE li se tgħin biex tipproteġi aħjar liċ-ċittadini u l-ambjent kontra sustanzi kimiċi perikolużi u tinkoraġġixxi l-innovazzjoni għall-iżvilupp ta' alternattivi sikuri u sostenibbli</t>
        </is>
      </c>
      <c r="BV356" s="2" t="inlineStr">
        <is>
          <t>strategie voor duurzame chemische stoffen|
duurzaamheidsstrategie inzake chemische stoffen</t>
        </is>
      </c>
      <c r="BW356" s="2" t="inlineStr">
        <is>
          <t>3|
3</t>
        </is>
      </c>
      <c r="BX356" s="2" t="inlineStr">
        <is>
          <t xml:space="preserve">|
</t>
        </is>
      </c>
      <c r="BY356" t="inlineStr">
        <is>
          <t>strategie van de Europese Unie om te helpen burgers en het milieu beter tegen gevaarlijke chemische stoffen 
te beschermen en innovatie ten behoeve van de ontwikkeling van veilige 
en duurzame alternatieven aan te moedigen</t>
        </is>
      </c>
      <c r="BZ356" s="2" t="inlineStr">
        <is>
          <t>strategia w zakresie chemikaliów na rzecz zrównoważoności</t>
        </is>
      </c>
      <c r="CA356" s="2" t="inlineStr">
        <is>
          <t>3</t>
        </is>
      </c>
      <c r="CB356" s="2" t="inlineStr">
        <is>
          <t/>
        </is>
      </c>
      <c r="CC356" t="inlineStr">
        <is>
          <t>strategia, która pozwoli lepiej chronić obywateli i środowisko przed niebezpiecznymi chemikaliami oraz zachęci do innowacyjnego opracowywania bezpiecznych i zrównoważonych rozwiązań alternatywnych</t>
        </is>
      </c>
      <c r="CD356" s="2" t="inlineStr">
        <is>
          <t>Estratégia para a Sustentabilidade dos Produtos Químicos</t>
        </is>
      </c>
      <c r="CE356" s="2" t="inlineStr">
        <is>
          <t>3</t>
        </is>
      </c>
      <c r="CF356" s="2" t="inlineStr">
        <is>
          <t/>
        </is>
      </c>
      <c r="CG356" t="inlineStr">
        <is>
          <t>Estratégia da UE estabelecida para contribuir para a melhor proteção dos cidadãos e do ambiente de produtos químicos perigosos e incentivar a inovação com vista ao desenvolvimento de alternativas seguras e sustentáveis.</t>
        </is>
      </c>
      <c r="CH356" s="2" t="inlineStr">
        <is>
          <t>Strategia pentru promovarea sustenabilității în domeniul substanțelor chimice</t>
        </is>
      </c>
      <c r="CI356" s="2" t="inlineStr">
        <is>
          <t>3</t>
        </is>
      </c>
      <c r="CJ356" s="2" t="inlineStr">
        <is>
          <t/>
        </is>
      </c>
      <c r="CK356" t="inlineStr">
        <is>
          <t/>
        </is>
      </c>
      <c r="CL356" s="2" t="inlineStr">
        <is>
          <t>Chemikálie – stratégia udržateľnosti</t>
        </is>
      </c>
      <c r="CM356" s="2" t="inlineStr">
        <is>
          <t>3</t>
        </is>
      </c>
      <c r="CN356" s="2" t="inlineStr">
        <is>
          <t/>
        </is>
      </c>
      <c r="CO356" t="inlineStr">
        <is>
          <t>stratégia EÚ, ktorou sa prispeje jednak k lepšej ochrane občanov a životného prostredia pred nebezpečnými chemickými látkami a podporí inovácia v prospech vývoja bezpečných a udržateľnejších alternatív</t>
        </is>
      </c>
      <c r="CP356" s="2" t="inlineStr">
        <is>
          <t>strategija za kemikalije|
trajnostna strategija za kemikalije|
trajnostna strategija EU za kemikalije</t>
        </is>
      </c>
      <c r="CQ356" s="2" t="inlineStr">
        <is>
          <t>3|
3|
3</t>
        </is>
      </c>
      <c r="CR356" s="2" t="inlineStr">
        <is>
          <t xml:space="preserve">|
|
</t>
        </is>
      </c>
      <c r="CS356" t="inlineStr">
        <is>
          <t>strategija EU, ki podrobneje obravnava povezavo med kemikalijami, izdelki in zakonodajo o odpadkih ter krepi sinergije s krožnim gospodarstvom.</t>
        </is>
      </c>
      <c r="CT356" s="2" t="inlineStr">
        <is>
          <t>kemikaliestrategi för hållbarhet</t>
        </is>
      </c>
      <c r="CU356" s="2" t="inlineStr">
        <is>
          <t>3</t>
        </is>
      </c>
      <c r="CV356" s="2" t="inlineStr">
        <is>
          <t/>
        </is>
      </c>
      <c r="CW356" t="inlineStr">
        <is>
          <t/>
        </is>
      </c>
    </row>
    <row r="357">
      <c r="A357" s="1" t="str">
        <f>HYPERLINK("https://iate.europa.eu/entry/result/3547689/all", "3547689")</f>
        <v>3547689</v>
      </c>
      <c r="B357" t="inlineStr">
        <is>
          <t>ENVIRONMENT</t>
        </is>
      </c>
      <c r="C357" t="inlineStr">
        <is>
          <t>ENVIRONMENT|environmental policy|environmental policy|environmental impact;ENVIRONMENT|environmental policy|environmental policy</t>
        </is>
      </c>
      <c r="D357" t="inlineStr">
        <is>
          <t>yes</t>
        </is>
      </c>
      <c r="E357" t="inlineStr">
        <is>
          <t/>
        </is>
      </c>
      <c r="F357" s="2" t="inlineStr">
        <is>
          <t>отпечатък върху околната среда</t>
        </is>
      </c>
      <c r="G357" s="2" t="inlineStr">
        <is>
          <t>3</t>
        </is>
      </c>
      <c r="H357" s="2" t="inlineStr">
        <is>
          <t/>
        </is>
      </c>
      <c r="I357" t="inlineStr">
        <is>
          <t>въздействието върху околната среда, което даден продукт, услуга и/или дружество може да има през целия си жизнен цикъл</t>
        </is>
      </c>
      <c r="J357" s="2" t="inlineStr">
        <is>
          <t>environmentální stopa</t>
        </is>
      </c>
      <c r="K357" s="2" t="inlineStr">
        <is>
          <t>3</t>
        </is>
      </c>
      <c r="L357" s="2" t="inlineStr">
        <is>
          <t/>
        </is>
      </c>
      <c r="M357" t="inlineStr">
        <is>
          <t>environmentální profil výrobků, služeb a společností, jenž vychází z komplexního posouzení dopadů na životní prostředí (environmentálních dopadů) po dobu životního cyklu</t>
        </is>
      </c>
      <c r="N357" s="2" t="inlineStr">
        <is>
          <t>miljøaftryk</t>
        </is>
      </c>
      <c r="O357" s="2" t="inlineStr">
        <is>
          <t>4</t>
        </is>
      </c>
      <c r="P357" s="2" t="inlineStr">
        <is>
          <t/>
        </is>
      </c>
      <c r="Q357" t="inlineStr">
        <is>
          <t>et produkts, lands eller en befolknings samlede globale miljøpåvirkning</t>
        </is>
      </c>
      <c r="R357" s="2" t="inlineStr">
        <is>
          <t>Umweltfußabdruck|
Auswirkungen auf die Umwelt</t>
        </is>
      </c>
      <c r="S357" s="2" t="inlineStr">
        <is>
          <t>3|
3</t>
        </is>
      </c>
      <c r="T357" s="2" t="inlineStr">
        <is>
          <t xml:space="preserve">|
</t>
        </is>
      </c>
      <c r="U357" t="inlineStr">
        <is>
          <t/>
        </is>
      </c>
      <c r="V357" s="2" t="inlineStr">
        <is>
          <t>περιβαλλοντικό αποτύπωμα</t>
        </is>
      </c>
      <c r="W357" s="2" t="inlineStr">
        <is>
          <t>3</t>
        </is>
      </c>
      <c r="X357" s="2" t="inlineStr">
        <is>
          <t/>
        </is>
      </c>
      <c r="Y357" t="inlineStr">
        <is>
          <t/>
        </is>
      </c>
      <c r="Z357" s="2" t="inlineStr">
        <is>
          <t>environmental footprint</t>
        </is>
      </c>
      <c r="AA357" s="2" t="inlineStr">
        <is>
          <t>3</t>
        </is>
      </c>
      <c r="AB357" s="2" t="inlineStr">
        <is>
          <t/>
        </is>
      </c>
      <c r="AC357" t="inlineStr">
        <is>
          <t>environmental impact that a product, a service and/or a company can have over its life-cycle</t>
        </is>
      </c>
      <c r="AD357" s="2" t="inlineStr">
        <is>
          <t>huella ambiental</t>
        </is>
      </c>
      <c r="AE357" s="2" t="inlineStr">
        <is>
          <t>3</t>
        </is>
      </c>
      <c r="AF357" s="2" t="inlineStr">
        <is>
          <t/>
        </is>
      </c>
      <c r="AG357" t="inlineStr">
        <is>
          <t>Identificación y evaluación de todos los impactos ambientales (aire, agua, residuos, etc.) de un producto, servicio o empresa a lo largo de todo su ciclo de vida (actividades propias, proveedores y clientes).</t>
        </is>
      </c>
      <c r="AH357" s="2" t="inlineStr">
        <is>
          <t>keskkonnajalajälg</t>
        </is>
      </c>
      <c r="AI357" s="2" t="inlineStr">
        <is>
          <t>3</t>
        </is>
      </c>
      <c r="AJ357" s="2" t="inlineStr">
        <is>
          <t/>
        </is>
      </c>
      <c r="AK357" t="inlineStr">
        <is>
          <t>mitmel kriteeriumil põhinev näitaja, millega mõõdetakse toote või teenuse või äriühingu olelusringi jooksul selle keskkonnatoimet</t>
        </is>
      </c>
      <c r="AL357" s="2" t="inlineStr">
        <is>
          <t>ympäristöjalanjälki</t>
        </is>
      </c>
      <c r="AM357" s="2" t="inlineStr">
        <is>
          <t>3</t>
        </is>
      </c>
      <c r="AN357" s="2" t="inlineStr">
        <is>
          <t/>
        </is>
      </c>
      <c r="AO357" t="inlineStr">
        <is>
          <t>ihmistoiminnan ympäristövaikutus</t>
        </is>
      </c>
      <c r="AP357" s="2" t="inlineStr">
        <is>
          <t>impact environnemental|
empreinte environnementale</t>
        </is>
      </c>
      <c r="AQ357" s="2" t="inlineStr">
        <is>
          <t>3|
3</t>
        </is>
      </c>
      <c r="AR357" s="2" t="inlineStr">
        <is>
          <t xml:space="preserve">|
</t>
        </is>
      </c>
      <c r="AS357" t="inlineStr">
        <is>
          <t/>
        </is>
      </c>
      <c r="AT357" s="2" t="inlineStr">
        <is>
          <t>lorg comhshaoil</t>
        </is>
      </c>
      <c r="AU357" s="2" t="inlineStr">
        <is>
          <t>3</t>
        </is>
      </c>
      <c r="AV357" s="2" t="inlineStr">
        <is>
          <t/>
        </is>
      </c>
      <c r="AW357" t="inlineStr">
        <is>
          <t/>
        </is>
      </c>
      <c r="AX357" s="2" t="inlineStr">
        <is>
          <t>ekološki otisak</t>
        </is>
      </c>
      <c r="AY357" s="2" t="inlineStr">
        <is>
          <t>3</t>
        </is>
      </c>
      <c r="AZ357" s="2" t="inlineStr">
        <is>
          <t/>
        </is>
      </c>
      <c r="BA357" t="inlineStr">
        <is>
          <t>utjecaj koji na okoliš ima proizvod, usluga ili poduzeće za vrijeme svog životnog ciklusa</t>
        </is>
      </c>
      <c r="BB357" s="2" t="inlineStr">
        <is>
          <t>környezeti lábnyom</t>
        </is>
      </c>
      <c r="BC357" s="2" t="inlineStr">
        <is>
          <t>4</t>
        </is>
      </c>
      <c r="BD357" s="2" t="inlineStr">
        <is>
          <t/>
        </is>
      </c>
      <c r="BE357" t="inlineStr">
        <is>
          <t>termék, szolgáltatás és/vagy vállalkozás által az életciklus során a környezetre gyakorolt hatások</t>
        </is>
      </c>
      <c r="BF357" s="2" t="inlineStr">
        <is>
          <t>impronta ambientale</t>
        </is>
      </c>
      <c r="BG357" s="2" t="inlineStr">
        <is>
          <t>3</t>
        </is>
      </c>
      <c r="BH357" s="2" t="inlineStr">
        <is>
          <t/>
        </is>
      </c>
      <c r="BI357" t="inlineStr">
        <is>
          <t>impatto ambientale dei prodotti, dei servizi e delle aziende nel corso del loro ciclo di vita</t>
        </is>
      </c>
      <c r="BJ357" s="2" t="inlineStr">
        <is>
          <t>aplinkosauginis pėdsakas</t>
        </is>
      </c>
      <c r="BK357" s="2" t="inlineStr">
        <is>
          <t>3</t>
        </is>
      </c>
      <c r="BL357" s="2" t="inlineStr">
        <is>
          <t/>
        </is>
      </c>
      <c r="BM357" t="inlineStr">
        <is>
          <t>gaminio, paslaugos arba ūkio subjekto poveikio aplinkai kiekybinis įvertis</t>
        </is>
      </c>
      <c r="BN357" s="2" t="inlineStr">
        <is>
          <t>vidiskā pēda</t>
        </is>
      </c>
      <c r="BO357" s="2" t="inlineStr">
        <is>
          <t>3</t>
        </is>
      </c>
      <c r="BP357" s="2" t="inlineStr">
        <is>
          <t/>
        </is>
      </c>
      <c r="BQ357" t="inlineStr">
        <is>
          <t>produkta, pakalpojuma un/vai uzņēmuma ietekme uz vidi visā aprites ciklā</t>
        </is>
      </c>
      <c r="BR357" s="2" t="inlineStr">
        <is>
          <t>impronta ambjentali</t>
        </is>
      </c>
      <c r="BS357" s="2" t="inlineStr">
        <is>
          <t>3</t>
        </is>
      </c>
      <c r="BT357" s="2" t="inlineStr">
        <is>
          <t/>
        </is>
      </c>
      <c r="BU357" t="inlineStr">
        <is>
          <t>impatti ambjentali li prodott, servizz u/jew kumpanija jista' jkollhom fuq ċiklu tal-ħajja</t>
        </is>
      </c>
      <c r="BV357" s="2" t="inlineStr">
        <is>
          <t>milieuvoetafdruk</t>
        </is>
      </c>
      <c r="BW357" s="2" t="inlineStr">
        <is>
          <t>3</t>
        </is>
      </c>
      <c r="BX357" s="2" t="inlineStr">
        <is>
          <t/>
        </is>
      </c>
      <c r="BY357" t="inlineStr">
        <is>
          <t>op meerdere criteria gebaseerde maat voor de milieuprestaties van een goed of dienst gedurende zijn levenscyclus</t>
        </is>
      </c>
      <c r="BZ357" s="2" t="inlineStr">
        <is>
          <t>ślad środowiskowy</t>
        </is>
      </c>
      <c r="CA357" s="2" t="inlineStr">
        <is>
          <t>3</t>
        </is>
      </c>
      <c r="CB357" s="2" t="inlineStr">
        <is>
          <t/>
        </is>
      </c>
      <c r="CC357" t="inlineStr">
        <is>
          <t>oddziaływanie na środowisko produktów, usług i przedsiębiorstw w czasie ich całego cyklu życia</t>
        </is>
      </c>
      <c r="CD357" s="2" t="inlineStr">
        <is>
          <t>pegada ambiental</t>
        </is>
      </c>
      <c r="CE357" s="2" t="inlineStr">
        <is>
          <t>3</t>
        </is>
      </c>
      <c r="CF357" s="2" t="inlineStr">
        <is>
          <t/>
        </is>
      </c>
      <c r="CG357" t="inlineStr">
        <is>
          <t>Desempenho ambiental de produtos, serviços e empresas com base numa avaliação abrangente dos
impactos ambientais ao longo do seu ciclo de vida.</t>
        </is>
      </c>
      <c r="CH357" s="2" t="inlineStr">
        <is>
          <t>amprentă de mediu</t>
        </is>
      </c>
      <c r="CI357" s="2" t="inlineStr">
        <is>
          <t>3</t>
        </is>
      </c>
      <c r="CJ357" s="2" t="inlineStr">
        <is>
          <t/>
        </is>
      </c>
      <c r="CK357" t="inlineStr">
        <is>
          <t>indicație asupra impactului pe care îl pot avea asupra mediului o activitate, o companie, un produs pe tot parcursul ciclului de viață</t>
        </is>
      </c>
      <c r="CL357" s="2" t="inlineStr">
        <is>
          <t>environmentálna stopa</t>
        </is>
      </c>
      <c r="CM357" s="2" t="inlineStr">
        <is>
          <t>3</t>
        </is>
      </c>
      <c r="CN357" s="2" t="inlineStr">
        <is>
          <t/>
        </is>
      </c>
      <c r="CO357" t="inlineStr">
        <is>
          <t>vplyv výrobkov, služieb alebo spoločností v priebehu ich životného cyklu na životné prostredie</t>
        </is>
      </c>
      <c r="CP357" s="2" t="inlineStr">
        <is>
          <t>okoljski odtis</t>
        </is>
      </c>
      <c r="CQ357" s="2" t="inlineStr">
        <is>
          <t>3</t>
        </is>
      </c>
      <c r="CR357" s="2" t="inlineStr">
        <is>
          <t/>
        </is>
      </c>
      <c r="CS357" t="inlineStr">
        <is>
          <t>okoljski vpliv, ki ga ima proizvod, storitev ali podjetje v življenjskem ciklu</t>
        </is>
      </c>
      <c r="CT357" s="2" t="inlineStr">
        <is>
          <t>miljöavtryck</t>
        </is>
      </c>
      <c r="CU357" s="2" t="inlineStr">
        <is>
          <t>3</t>
        </is>
      </c>
      <c r="CV357" s="2" t="inlineStr">
        <is>
          <t/>
        </is>
      </c>
      <c r="CW357" t="inlineStr">
        <is>
          <t>produkters, tjänsters och företags miljöpåverkan under livscykeln</t>
        </is>
      </c>
    </row>
    <row r="358">
      <c r="A358" s="1" t="str">
        <f>HYPERLINK("https://iate.europa.eu/entry/result/3582128/all", "3582128")</f>
        <v>3582128</v>
      </c>
      <c r="B358" t="inlineStr">
        <is>
          <t>EUROPEAN UNION</t>
        </is>
      </c>
      <c r="C358" t="inlineStr">
        <is>
          <t>EUROPEAN UNION|European construction|deepening of the European Union|economic and social cohesion</t>
        </is>
      </c>
      <c r="D358" t="inlineStr">
        <is>
          <t>yes</t>
        </is>
      </c>
      <c r="E358" t="inlineStr">
        <is>
          <t/>
        </is>
      </c>
      <c r="F358" s="2" t="inlineStr">
        <is>
          <t>Фонд за справедлив преход|
ФСП</t>
        </is>
      </c>
      <c r="G358" s="2" t="inlineStr">
        <is>
          <t>3|
2</t>
        </is>
      </c>
      <c r="H358" s="2" t="inlineStr">
        <is>
          <t xml:space="preserve">|
</t>
        </is>
      </c>
      <c r="I358" t="inlineStr">
        <is>
          <t>фонд, предложен от Европейската комисия с цел подпомагане на населението и регионите, които са засегнати в най-голяма степен от 
&lt;i&gt;справедливия преход&lt;/i&gt; ( &lt;a href="/entry/result/3579042/all" id="ENTRY_TO_ENTRY_CONVERTER" target="_blank"&gt;IATE:3579042&lt;/a&gt; )</t>
        </is>
      </c>
      <c r="J358" s="2" t="inlineStr">
        <is>
          <t>FST|
Fond pro spravedlivou transformaci</t>
        </is>
      </c>
      <c r="K358" s="2" t="inlineStr">
        <is>
          <t>3|
3</t>
        </is>
      </c>
      <c r="L358" s="2" t="inlineStr">
        <is>
          <t xml:space="preserve">|
</t>
        </is>
      </c>
      <c r="M358" t="inlineStr">
        <is>
          <t>fond Evropské unie na podporu lidí a regionů nejvíce zasažených přechodem na klimaticky neutrální ekonomiku</t>
        </is>
      </c>
      <c r="N358" s="2" t="inlineStr">
        <is>
          <t>Fonden for Retfærdig Omstilling|
FRO</t>
        </is>
      </c>
      <c r="O358" s="2" t="inlineStr">
        <is>
          <t>3|
3</t>
        </is>
      </c>
      <c r="P358" s="2" t="inlineStr">
        <is>
          <t xml:space="preserve">|
</t>
        </is>
      </c>
      <c r="Q358" t="inlineStr">
        <is>
          <t>foreslået EU-fond til støtte for de mennesker og de regioner, der er mest påvirket af overgangen til en klimaneutral økonomi</t>
        </is>
      </c>
      <c r="R358" s="2" t="inlineStr">
        <is>
          <t>Fonds für einen gerechten Übergang</t>
        </is>
      </c>
      <c r="S358" s="2" t="inlineStr">
        <is>
          <t>3</t>
        </is>
      </c>
      <c r="T358" s="2" t="inlineStr">
        <is>
          <t/>
        </is>
      </c>
      <c r="U358" t="inlineStr">
        <is>
          <t>vorgeschlagener Plan zur Förderung der am stärksten in Mitleidenschaft gezogenen Menschen und Regionen durch einen 
&lt;i&gt;gerechten Übergang&lt;/i&gt; (&lt;a href="/entry/result/3579042/all" id="ENTRY_TO_ENTRY_CONVERTER" target="_blank"&gt;IATE:3579042&lt;/a&gt;)</t>
        </is>
      </c>
      <c r="V358" s="2" t="inlineStr">
        <is>
          <t>Ταμείο Δίκαιης Μετάβασης</t>
        </is>
      </c>
      <c r="W358" s="2" t="inlineStr">
        <is>
          <t>3</t>
        </is>
      </c>
      <c r="X358" s="2" t="inlineStr">
        <is>
          <t/>
        </is>
      </c>
      <c r="Y358" t="inlineStr">
        <is>
          <t>υπό προετοιμασία ταμείο της ΕΕ για την ολοκληρωμένη αντιμετώπιση του κοινωνικού και οικονομικού κόστους του εκσυγχρονισμού των πολιτικών για το κλίμα</t>
        </is>
      </c>
      <c r="Z358" s="2" t="inlineStr">
        <is>
          <t>JTF|
Just Transition Fund</t>
        </is>
      </c>
      <c r="AA358" s="2" t="inlineStr">
        <is>
          <t>4|
4</t>
        </is>
      </c>
      <c r="AB358" s="2" t="inlineStr">
        <is>
          <t xml:space="preserve">|
</t>
        </is>
      </c>
      <c r="AC358" t="inlineStr">
        <is>
          <t>EU fund to support the people and regions most affected by the shift to a climate-neutral economy</t>
        </is>
      </c>
      <c r="AD358" s="2" t="inlineStr">
        <is>
          <t>Fondo de Transición Justa|
FTJ</t>
        </is>
      </c>
      <c r="AE358" s="2" t="inlineStr">
        <is>
          <t>3|
3</t>
        </is>
      </c>
      <c r="AF358" s="2" t="inlineStr">
        <is>
          <t xml:space="preserve">|
</t>
        </is>
      </c>
      <c r="AG358" t="inlineStr">
        <is>
          <t>Fondo de la UE propuesto por Ursula von der Leyen para ayudar a las personas y regiones más afectadas por el cambio a una economía climáticamente neutra.</t>
        </is>
      </c>
      <c r="AH358" s="2" t="inlineStr">
        <is>
          <t>Õiglase Ülemineku Fond|
õiglase ülemineku fond|
JTF</t>
        </is>
      </c>
      <c r="AI358" s="2" t="inlineStr">
        <is>
          <t>3|
3|
3</t>
        </is>
      </c>
      <c r="AJ358" s="2" t="inlineStr">
        <is>
          <t xml:space="preserve">|
|
</t>
        </is>
      </c>
      <c r="AK358" t="inlineStr">
        <is>
          <t>&lt;a href="https://iate.europa.eu/entry/result/3579042/et" target="_blank"&gt;&lt;i&gt;õiglasest üleminekust&lt;/i&gt;&lt;/a&gt; kõige rohkem mõjutatud inimeste ja piirkondade abistamiseks loodav fond</t>
        </is>
      </c>
      <c r="AL358" s="2" t="inlineStr">
        <is>
          <t>JTF-rahasto|
oikeudenmukaisen siirtymän rahasto|
JTF</t>
        </is>
      </c>
      <c r="AM358" s="2" t="inlineStr">
        <is>
          <t>3|
3|
3</t>
        </is>
      </c>
      <c r="AN358" s="2" t="inlineStr">
        <is>
          <t xml:space="preserve">|
|
</t>
        </is>
      </c>
      <c r="AO358" t="inlineStr">
        <is>
          <t>ehdotettu EU:n rahasto, josta tuetaan ilmastoneutraaliuteen siirtymisen eniten koettelemia ihmisiä ja alueita</t>
        </is>
      </c>
      <c r="AP358" s="2" t="inlineStr">
        <is>
          <t>Fonds pour une transition juste|
FTJ</t>
        </is>
      </c>
      <c r="AQ358" s="2" t="inlineStr">
        <is>
          <t>3|
3</t>
        </is>
      </c>
      <c r="AR358" s="2" t="inlineStr">
        <is>
          <t xml:space="preserve">|
</t>
        </is>
      </c>
      <c r="AS358" t="inlineStr">
        <is>
          <t>instrument
unique proposé au niveau européen, chargé d’assurer une transition inclusive et
ciblée au profit des populations et des régions les plus touchées par la
décarbonation</t>
        </is>
      </c>
      <c r="AT358" s="2" t="inlineStr">
        <is>
          <t>an Ciste um Aistriú Cóir|
CUAC</t>
        </is>
      </c>
      <c r="AU358" s="2" t="inlineStr">
        <is>
          <t>3|
3</t>
        </is>
      </c>
      <c r="AV358" s="2" t="inlineStr">
        <is>
          <t xml:space="preserve">|
</t>
        </is>
      </c>
      <c r="AW358" t="inlineStr">
        <is>
          <t/>
        </is>
      </c>
      <c r="AX358" s="2" t="inlineStr">
        <is>
          <t>FPT|
Fond za pravednu tranziciju</t>
        </is>
      </c>
      <c r="AY358" s="2" t="inlineStr">
        <is>
          <t>2|
3</t>
        </is>
      </c>
      <c r="AZ358" s="2" t="inlineStr">
        <is>
          <t xml:space="preserve">|
</t>
        </is>
      </c>
      <c r="BA358" t="inlineStr">
        <is>
          <t/>
        </is>
      </c>
      <c r="BB358" s="2" t="inlineStr">
        <is>
          <t>IÁA|
Igazságos Átmenet Alap</t>
        </is>
      </c>
      <c r="BC358" s="2" t="inlineStr">
        <is>
          <t>3|
3</t>
        </is>
      </c>
      <c r="BD358" s="2" t="inlineStr">
        <is>
          <t xml:space="preserve">|
</t>
        </is>
      </c>
      <c r="BE358" t="inlineStr">
        <is>
          <t>az &lt;a href="https://iate.europa.eu/entry/result/3579042/hu" target="_blank"&gt;igazságos átmenet&lt;/a&gt; révén leginkább érintett emberek és régiók támogatására szolgáló, tervezett alap</t>
        </is>
      </c>
      <c r="BF358" s="2" t="inlineStr">
        <is>
          <t>JTF|
Fondo per una transizione giusta</t>
        </is>
      </c>
      <c r="BG358" s="2" t="inlineStr">
        <is>
          <t>2|
3</t>
        </is>
      </c>
      <c r="BH358" s="2" t="inlineStr">
        <is>
          <t xml:space="preserve">|
</t>
        </is>
      </c>
      <c r="BI358" t="inlineStr">
        <is>
          <t>nel processo che vuole portare l'Europa a essere un "continente a impatto climatico zero", piano a sostegno delle "popolazioni e [del]le regioni più esposte" con l'ambizione di "non lascia[re] indietro nessuno"</t>
        </is>
      </c>
      <c r="BJ358" s="2" t="inlineStr">
        <is>
          <t>Teisingo perėjimo fondas|
Teisingos pertvarkos fondas|
TPF</t>
        </is>
      </c>
      <c r="BK358" s="2" t="inlineStr">
        <is>
          <t>2|
3|
3</t>
        </is>
      </c>
      <c r="BL358" s="2" t="inlineStr">
        <is>
          <t xml:space="preserve">|
preferred|
</t>
        </is>
      </c>
      <c r="BM358" t="inlineStr">
        <is>
          <t>siūlomas ES fondas, kurio lėšomis būtų remiami žmonės ir regionai, kuriuos labiausiai paveiks perėjimas prie neutralizuoto poveikio klimatui ekonomikos</t>
        </is>
      </c>
      <c r="BN358" s="2" t="inlineStr">
        <is>
          <t>Taisnīgas pārkārtošanās fonds|
TPF</t>
        </is>
      </c>
      <c r="BO358" s="2" t="inlineStr">
        <is>
          <t>3|
2</t>
        </is>
      </c>
      <c r="BP358" s="2" t="inlineStr">
        <is>
          <t xml:space="preserve">|
</t>
        </is>
      </c>
      <c r="BQ358" t="inlineStr">
        <is>
          <t>ierosināts ES fonds, kura mērķis ir atbalstīt cilvēkus un reģionus, kurus visvairāk skārusi pāreja uz klimatneitrālu ekonomiku</t>
        </is>
      </c>
      <c r="BR358" s="2" t="inlineStr">
        <is>
          <t>Fond għal Tranżizzjoni Ġusta|
JTF</t>
        </is>
      </c>
      <c r="BS358" s="2" t="inlineStr">
        <is>
          <t>3|
3</t>
        </is>
      </c>
      <c r="BT358" s="2" t="inlineStr">
        <is>
          <t xml:space="preserve">|
</t>
        </is>
      </c>
      <c r="BU358" t="inlineStr">
        <is>
          <t>fond propost tal-UE biex jagħti appoġġ lill-persuni u lir-reġjuni l-aktar milquta mill-bidla għal ekonomija newtrali għall-klima</t>
        </is>
      </c>
      <c r="BV358" s="2" t="inlineStr">
        <is>
          <t>Fonds voor een rechtvaardige transitie|
JTF</t>
        </is>
      </c>
      <c r="BW358" s="2" t="inlineStr">
        <is>
          <t>3|
3</t>
        </is>
      </c>
      <c r="BX358" s="2" t="inlineStr">
        <is>
          <t xml:space="preserve">|
</t>
        </is>
      </c>
      <c r="BY358" t="inlineStr">
        <is>
          <t>EU-fonds dat als doel heeft negatieve gevolgen van de klimaattransitie te verzachten door steun te verlenen aan de meest getroffen gebieden en werknemers en een evenwichtige sociaaleconomische transitie te bevorderen</t>
        </is>
      </c>
      <c r="BZ358" s="2" t="inlineStr">
        <is>
          <t>Fundusz na rzecz Sprawiedliwej Transformacji|
FST</t>
        </is>
      </c>
      <c r="CA358" s="2" t="inlineStr">
        <is>
          <t>3|
3</t>
        </is>
      </c>
      <c r="CB358" s="2" t="inlineStr">
        <is>
          <t xml:space="preserve">|
</t>
        </is>
      </c>
      <c r="CC358" t="inlineStr">
        <is>
          <t>planowany fundusz mający wspierać najbardziej dotknięte społeczności i regiony</t>
        </is>
      </c>
      <c r="CD358" s="2" t="inlineStr">
        <is>
          <t>FTJ|
Fundo para uma Transição Justa</t>
        </is>
      </c>
      <c r="CE358" s="2" t="inlineStr">
        <is>
          <t>3|
3</t>
        </is>
      </c>
      <c r="CF358" s="2" t="inlineStr">
        <is>
          <t xml:space="preserve">|
</t>
        </is>
      </c>
      <c r="CG358" t="inlineStr">
        <is>
          <t>Fundo da UE destinado a apoiar as pessoas, economias e ambiente dos territórios que enfrentam graves desafios socioeconómicos decorrentes do processo de transição para atingir as &lt;a href="https://iate.europa.eu/entry/result/3599108/pt" target="_blank"&gt;metas da União para 2030 em matéria de energia e de clima&lt;/a&gt; e para uma &lt;a href="https://iate.europa.eu/entry/result/3588146/pt" target="_blank"&gt;economia da União com impacto neutro no clima&lt;/a&gt; até 2050.</t>
        </is>
      </c>
      <c r="CH358" s="2" t="inlineStr">
        <is>
          <t>Fondul pentru o tranziție justă</t>
        </is>
      </c>
      <c r="CI358" s="2" t="inlineStr">
        <is>
          <t>3</t>
        </is>
      </c>
      <c r="CJ358" s="2" t="inlineStr">
        <is>
          <t/>
        </is>
      </c>
      <c r="CK358" t="inlineStr">
        <is>
          <t>primul pilon al &lt;a href="https://iate.europa.eu/entry/result/3583211/ro" target="_blank"&gt;Mecanismului pentru o tranziție justă&lt;/a&gt; propus a fi instituit prin &lt;a href="https://iate.europa.eu/entry/result/3582003" target="_blank"&gt;Pactul verde european&lt;/a&gt;, alături de &lt;a href="https://iate.europa.eu/entry/result/3588322" target="_blank"&gt;schema pentru o tranziție justă din cadrul InvestEU&lt;/a&gt; (al doilea pilon) și de &lt;a href="https://iate.europa.eu/entry/result/3588003" target="_blank"&gt;facilitatea de împrumut pentru sectorul public&lt;/a&gt; (al treilea pilon)</t>
        </is>
      </c>
      <c r="CL358" s="2" t="inlineStr">
        <is>
          <t>Fond na spravodlivú transformáciu|
FST</t>
        </is>
      </c>
      <c r="CM358" s="2" t="inlineStr">
        <is>
          <t>3|
3</t>
        </is>
      </c>
      <c r="CN358" s="2" t="inlineStr">
        <is>
          <t xml:space="preserve">|
</t>
        </is>
      </c>
      <c r="CO358" t="inlineStr">
        <is>
          <t>fond navrhovaný EÚ na podporu ľudí a regiónov najviac postihnutých prechodom na klimaticky neutrálne hospodárstvo</t>
        </is>
      </c>
      <c r="CP358" s="2" t="inlineStr">
        <is>
          <t>Sklad za pravični prehod|
SPP</t>
        </is>
      </c>
      <c r="CQ358" s="2" t="inlineStr">
        <is>
          <t>3|
3</t>
        </is>
      </c>
      <c r="CR358" s="2" t="inlineStr">
        <is>
          <t xml:space="preserve">|
</t>
        </is>
      </c>
      <c r="CS358" t="inlineStr">
        <is>
          <t>sklad za zagotavljanje podpore območjem, ki se soočajo z resnimi socialno-ekonomskimi izzivi, ki izhajajo iz procesa prehoda Unije na podnebno nevtralno gospodarstvo do leta 2050, in za preprečevanje regionalnih razlik;&lt;br&gt;je ključnega pomena za regije, ki so močno odvisne od fosilnih goriv ter energetsko intenzivne industrije; podpiral bo ukrepe diverzifikacije in modernizacije lokalnega gospodarstva ter ukrepe za zmanjšanje negativnih učinkov na zaposlovanje.</t>
        </is>
      </c>
      <c r="CT358" s="2" t="inlineStr">
        <is>
          <t>Fonden för en rättvis omställning|
FRO</t>
        </is>
      </c>
      <c r="CU358" s="2" t="inlineStr">
        <is>
          <t>3|
3</t>
        </is>
      </c>
      <c r="CV358" s="2" t="inlineStr">
        <is>
          <t xml:space="preserve">|
</t>
        </is>
      </c>
      <c r="CW358" t="inlineStr">
        <is>
          <t/>
        </is>
      </c>
    </row>
    <row r="359">
      <c r="A359" s="1" t="str">
        <f>HYPERLINK("https://iate.europa.eu/entry/result/896184/all", "896184")</f>
        <v>896184</v>
      </c>
      <c r="B359" t="inlineStr">
        <is>
          <t>ENERGY</t>
        </is>
      </c>
      <c r="C359" t="inlineStr">
        <is>
          <t>ENERGY|oil industry|hydrocarbon|natural gas</t>
        </is>
      </c>
      <c r="D359" t="inlineStr">
        <is>
          <t>yes</t>
        </is>
      </c>
      <c r="E359" t="inlineStr">
        <is>
          <t/>
        </is>
      </c>
      <c r="F359" t="inlineStr">
        <is>
          <t/>
        </is>
      </c>
      <c r="G359" t="inlineStr">
        <is>
          <t/>
        </is>
      </c>
      <c r="H359" t="inlineStr">
        <is>
          <t/>
        </is>
      </c>
      <c r="I359" t="inlineStr">
        <is>
          <t/>
        </is>
      </c>
      <c r="J359" s="2" t="inlineStr">
        <is>
          <t>zařízení LNG</t>
        </is>
      </c>
      <c r="K359" s="2" t="inlineStr">
        <is>
          <t>3</t>
        </is>
      </c>
      <c r="L359" s="2" t="inlineStr">
        <is>
          <t/>
        </is>
      </c>
      <c r="M359" t="inlineStr">
        <is>
          <t>terminál, který se používá pro zkapalnění zemního plynu nebo dovoz, vyložení a znovuzplynování LNG a který zahrnuje pomocné služby a prozatímní skladování nezbytné k znovuzplynování a k následnému dodání do přepravní soustavy, avšak nezahrnuje žádnou část terminálů LNG používanou ke skladování</t>
        </is>
      </c>
      <c r="N359" s="2" t="inlineStr">
        <is>
          <t>LNG-facilitet</t>
        </is>
      </c>
      <c r="O359" s="2" t="inlineStr">
        <is>
          <t>3</t>
        </is>
      </c>
      <c r="P359" s="2" t="inlineStr">
        <is>
          <t/>
        </is>
      </c>
      <c r="Q359" t="inlineStr">
        <is>
          <t>terminal, som anvendes til flydendegørelse af naturgas eller import, losning og forgasning af LNG, inklusive de hjælpefunktioner og de midlertidige lagerfaciliteter, der er nødvendige for forgasningsprocessen og den efterfølgende levering til transmissionssystemet, men eksklusive de dele af LNG-terminaler, der benyttes til oplagring</t>
        </is>
      </c>
      <c r="R359" s="2" t="inlineStr">
        <is>
          <t>LNG-Anlage</t>
        </is>
      </c>
      <c r="S359" s="2" t="inlineStr">
        <is>
          <t>1</t>
        </is>
      </c>
      <c r="T359" s="2" t="inlineStr">
        <is>
          <t/>
        </is>
      </c>
      <c r="U359" t="inlineStr">
        <is>
          <t/>
        </is>
      </c>
      <c r="V359" s="2" t="inlineStr">
        <is>
          <t>εγκατάσταση ΥΦΑ</t>
        </is>
      </c>
      <c r="W359" s="2" t="inlineStr">
        <is>
          <t>3</t>
        </is>
      </c>
      <c r="X359" s="2" t="inlineStr">
        <is>
          <t/>
        </is>
      </c>
      <c r="Y359" t="inlineStr">
        <is>
          <t>τερματικός σταθμός που χρησιμοποιείται για την υγροποίηση φυσικού αερίου ή την εισαγωγή, την εκφόρτωση και την εκ νέου αεριοποίηση ΥΦΑ, και περιλαμβάνει τις βοηθητικές υπηρεσίες και την προσωρινή αποθήκευση που είναι αναγκαίες για τη διαδικασία εκ νέου αεριοποίησης και στη συνέχεια την τροφοδότηση του συστήματος μεταφοράς χωρίς ωστόσο να συμπεριλαμβάνει τμήματα τερματικών σταθμών ΥΦΑ που χρησιμοποιούνται για αποθήκευση</t>
        </is>
      </c>
      <c r="Z359" s="2" t="inlineStr">
        <is>
          <t>liquified natural gas facility|
liquefied natural gas facility|
LNG facility|
liquid natural gas facility</t>
        </is>
      </c>
      <c r="AA359" s="2" t="inlineStr">
        <is>
          <t>1|
1|
3|
1</t>
        </is>
      </c>
      <c r="AB359" s="2" t="inlineStr">
        <is>
          <t xml:space="preserve">|
|
|
</t>
        </is>
      </c>
      <c r="AC359" t="inlineStr">
        <is>
          <t>terminal which is used for the liquefaction of natural gas or the importation, offloading, and re-gasification of LNG, including ancillary services and temporary storage necessary for the re-gasification process and subsequent delivery to the transmission system, but not including any part of LNG terminals used for storage</t>
        </is>
      </c>
      <c r="AD359" s="2" t="inlineStr">
        <is>
          <t>instalación de GNL</t>
        </is>
      </c>
      <c r="AE359" s="2" t="inlineStr">
        <is>
          <t>3</t>
        </is>
      </c>
      <c r="AF359" s="2" t="inlineStr">
        <is>
          <t/>
        </is>
      </c>
      <c r="AG359" t="inlineStr">
        <is>
          <t>Terminal que se utiliza para licuar el gas 
natural o para importar, descargar y regasificar GNL, que incluye los
 servicios auxiliares y de almacenamiento temporal necesarios para el 
proceso de regasificación y el subsiguiente abastecimiento de la red de 
transporte, pero sin incluir ninguna parte de las terminales de GNL 
destinadas al almacenamiento.</t>
        </is>
      </c>
      <c r="AH359" s="2" t="inlineStr">
        <is>
          <t>LNG rajatis|
maagaasi veeldusjaam</t>
        </is>
      </c>
      <c r="AI359" s="2" t="inlineStr">
        <is>
          <t>3|
2</t>
        </is>
      </c>
      <c r="AJ359" s="2" t="inlineStr">
        <is>
          <t xml:space="preserve">|
</t>
        </is>
      </c>
      <c r="AK359" t="inlineStr">
        <is>
          <t>terminal, mida kasutatakse maagaasi veeldamiseks või veeldatud maagaasi impordiks, mahalaadimiseks ja taasgaasistamiseks, kaasa arvatud taasgaasistamiseks ja selle järel ülekandesüsteemi toimetamiseks vajalikud abiteenused ja ajutised hoidlad, kuid välja arvatud kõik hoidlatena kasutatavad veeldatud maagaasi terminalide osad</t>
        </is>
      </c>
      <c r="AL359" s="2" t="inlineStr">
        <is>
          <t>nesteytetyn maakaasun käsittelylaitos</t>
        </is>
      </c>
      <c r="AM359" s="2" t="inlineStr">
        <is>
          <t>3</t>
        </is>
      </c>
      <c r="AN359" s="2" t="inlineStr">
        <is>
          <t/>
        </is>
      </c>
      <c r="AO359" t="inlineStr">
        <is>
          <t>vastaanottoasema, jota käytetään maakaasun nesteyttämiseen tai nesteytetyn maakaasun tuontiin, purkamiseen ja kaasuttamiseen ja johon kuuluvat myös lisäpalvelut ja tilapäinen varastointi, joita tarvitaan kaasuttamista varten ja kaasun toimittamiseksi sen jälkeen siirtoverkkoon, mutta johon eivät kuulu varastointiin käytettävät maakaasun vastaanottoasemien osat</t>
        </is>
      </c>
      <c r="AP359" s="2" t="inlineStr">
        <is>
          <t>installation de GNL|
installation de gaz naturel liquéfié</t>
        </is>
      </c>
      <c r="AQ359" s="2" t="inlineStr">
        <is>
          <t>3|
3</t>
        </is>
      </c>
      <c r="AR359" s="2" t="inlineStr">
        <is>
          <t xml:space="preserve">|
</t>
        </is>
      </c>
      <c r="AS359" t="inlineStr">
        <is>
          <t>terminal utilisé pour la liquéfaction
du gaz naturel ou l’importation, le déchargement et la regazéification du GNL et comprenant les services auxiliaires et le
stockage temporaire nécessaires pour le processus de regazéification du GNL et sa fourniture ultérieure au réseau de
transport, mais ne comprenant aucune partie de &lt;a href="https://iate.europa.eu/entry/result/1072885/fr" target="_blank"&gt;terminaux GNL&lt;/a&gt; utilisée pour le stockage</t>
        </is>
      </c>
      <c r="AT359" t="inlineStr">
        <is>
          <t/>
        </is>
      </c>
      <c r="AU359" t="inlineStr">
        <is>
          <t/>
        </is>
      </c>
      <c r="AV359" t="inlineStr">
        <is>
          <t/>
        </is>
      </c>
      <c r="AW359" t="inlineStr">
        <is>
          <t/>
        </is>
      </c>
      <c r="AX359" s="2" t="inlineStr">
        <is>
          <t>terminal za UPP</t>
        </is>
      </c>
      <c r="AY359" s="2" t="inlineStr">
        <is>
          <t>3</t>
        </is>
      </c>
      <c r="AZ359" s="2" t="inlineStr">
        <is>
          <t/>
        </is>
      </c>
      <c r="BA359" t="inlineStr">
        <is>
          <t/>
        </is>
      </c>
      <c r="BB359" s="2" t="inlineStr">
        <is>
          <t>LNG-létesítmény</t>
        </is>
      </c>
      <c r="BC359" s="2" t="inlineStr">
        <is>
          <t>3</t>
        </is>
      </c>
      <c r="BD359" s="2" t="inlineStr">
        <is>
          <t/>
        </is>
      </c>
      <c r="BE359" t="inlineStr">
        <is>
          <t>olyan terminál, amelyet földgáz cseppfolyósítására, illetve cseppfolyósított földgáz behozatalára, átfejtésére, valamint újragázosítására használnak, beleértve a kiegészítő szolgáltatásokat és az ideiglenes tárolást is, amelyekre az újragázosítási folyamatnál, illetve a szállítási rendszerre ezt követően történő átvitelhez van szükség, kivéve az LNG-terminálok tárolásra szolgáló részét</t>
        </is>
      </c>
      <c r="BF359" s="2" t="inlineStr">
        <is>
          <t>impianto GNL</t>
        </is>
      </c>
      <c r="BG359" s="2" t="inlineStr">
        <is>
          <t>3</t>
        </is>
      </c>
      <c r="BH359" s="2" t="inlineStr">
        <is>
          <t/>
        </is>
      </c>
      <c r="BI359" t="inlineStr">
        <is>
          <t>terminale utilizzato per le operazioni di liquefazione del gas naturale o l’importazione, o lo scarico e la rigassificazione di GNL, e comprendente servizi ausiliari e uno stoccaggio provvisorio necessari per il processo di rigassificazione e successiva consegna al sistema di trasporto ma non comprendente le parti dei terminali GNL utilizzati per lo stoccaggio</t>
        </is>
      </c>
      <c r="BJ359" s="2" t="inlineStr">
        <is>
          <t>SGD įrenginys</t>
        </is>
      </c>
      <c r="BK359" s="2" t="inlineStr">
        <is>
          <t>3</t>
        </is>
      </c>
      <c r="BL359" s="2" t="inlineStr">
        <is>
          <t/>
        </is>
      </c>
      <c r="BM359" t="inlineStr">
        <is>
          <t>terminalas gamtinėms dujoms suskystinti arba SGD importuoti, priimti ir pakartotinai dujinti, įskaitant papildomas paslaugas ir laikinąjį laikymą, būtinas pakartotino dujinimo procesui ir vėlesniam pateikimui į perdavimo sistemą atlikti, tačiau išskyrus bet kurią SGD terminalų dalį, naudojamą laikymui</t>
        </is>
      </c>
      <c r="BN359" s="2" t="inlineStr">
        <is>
          <t>&lt;i&gt;LNG komplekss&lt;/i&gt;</t>
        </is>
      </c>
      <c r="BO359" s="2" t="inlineStr">
        <is>
          <t>2</t>
        </is>
      </c>
      <c r="BP359" s="2" t="inlineStr">
        <is>
          <t/>
        </is>
      </c>
      <c r="BQ359" t="inlineStr">
        <is>
          <t>terminālis,
 ko izmanto dabasgāzes šķidrināšanai vai LNG importēšanai, izkraušanai 
un regazifikācijai, un pie tā pieder palīgpakalpojumi un pagaidu 
uzglabāšana, kas vajadzīga regazifikācijai un tālākai piegādei uz 
pārvades sistēmu, bet te neietilpst tās LNG termināļu daļas, ko izmanto 
uzglabāšanai</t>
        </is>
      </c>
      <c r="BR359" t="inlineStr">
        <is>
          <t/>
        </is>
      </c>
      <c r="BS359" t="inlineStr">
        <is>
          <t/>
        </is>
      </c>
      <c r="BT359" t="inlineStr">
        <is>
          <t/>
        </is>
      </c>
      <c r="BU359" t="inlineStr">
        <is>
          <t/>
        </is>
      </c>
      <c r="BV359" s="2" t="inlineStr">
        <is>
          <t>lng-installatie</t>
        </is>
      </c>
      <c r="BW359" s="2" t="inlineStr">
        <is>
          <t>3</t>
        </is>
      </c>
      <c r="BX359" s="2" t="inlineStr">
        <is>
          <t/>
        </is>
      </c>
      <c r="BY359" t="inlineStr">
        <is>
          <t>terminal die wordt gebruikt voor het vloeibaar maken van aardgas of de invoer, de verlading en de hervergassing van lng, met inbegrip van ondersteunende diensten en installaties voor tijdelijke opslag die nodig zijn voor de hervergassing en de daaropvolgende doorlevering aan het transmissiesysteem, met uitsluiting van alle gedeelten van de lng-terminals die voor opslag worden gebruikt</t>
        </is>
      </c>
      <c r="BZ359" s="2" t="inlineStr">
        <is>
          <t>instalacja LNG</t>
        </is>
      </c>
      <c r="CA359" s="2" t="inlineStr">
        <is>
          <t>3</t>
        </is>
      </c>
      <c r="CB359" s="2" t="inlineStr">
        <is>
          <t/>
        </is>
      </c>
      <c r="CC359" t="inlineStr">
        <is>
          <t>oznacza terminal wykorzystywany do skraplania gazu ziemnego lub importu,
 wyładunku i regazyfikacji LNG oraz obejmujący usługi pomocnicze 
i instalacje tymczasowego magazynowania niezbędne do procesu 
regazyfikacji, a następnie dostarczania gazu do systemu przesyłowego, 
ale z wyłączeniem jakiejkolwiek części terminali LNG używanej do 
magazynowania;</t>
        </is>
      </c>
      <c r="CD359" s="2" t="inlineStr">
        <is>
          <t>instalação de gás natural liquefeito|
instalação de GNL</t>
        </is>
      </c>
      <c r="CE359" s="2" t="inlineStr">
        <is>
          <t>3|
3</t>
        </is>
      </c>
      <c r="CF359" s="2" t="inlineStr">
        <is>
          <t xml:space="preserve">|
</t>
        </is>
      </c>
      <c r="CG359" t="inlineStr">
        <is>
          <t>Instalação utilizada para a liquefação de gás natural ou para a importação, descarga e regaseificação de gás natural liquefeito (GNL), incluindo os serviços auxiliares e as instalações de armazenamento temporário necessários para o processo de regaseificação e subsequente entrega à rede de transporte, mas excluindo as partes dos terminais de GNL utilizadas para o armazenamento.</t>
        </is>
      </c>
      <c r="CH359" t="inlineStr">
        <is>
          <t/>
        </is>
      </c>
      <c r="CI359" t="inlineStr">
        <is>
          <t/>
        </is>
      </c>
      <c r="CJ359" t="inlineStr">
        <is>
          <t/>
        </is>
      </c>
      <c r="CK359" t="inlineStr">
        <is>
          <t/>
        </is>
      </c>
      <c r="CL359" s="2" t="inlineStr">
        <is>
          <t>zariadenie LNG</t>
        </is>
      </c>
      <c r="CM359" s="2" t="inlineStr">
        <is>
          <t>3</t>
        </is>
      </c>
      <c r="CN359" s="2" t="inlineStr">
        <is>
          <t/>
        </is>
      </c>
      <c r="CO359" t="inlineStr">
        <is>
          <t>terminál, ktorý sa používa na skvapalnenie zemného plynu alebo dovoz, vykládku a spätné splyňovanie LNG, a zahŕňa podporné služby a dočasné uskladňovanie potrebné pre proces spätného splyňovania a následné dodanie do prepravnej siete, nezahŕňa však žiadnu časť terminálov LNG, ktoré sa používajú na uskladňovanie</t>
        </is>
      </c>
      <c r="CP359" s="2" t="inlineStr">
        <is>
          <t>obrat za UZP</t>
        </is>
      </c>
      <c r="CQ359" s="2" t="inlineStr">
        <is>
          <t>3</t>
        </is>
      </c>
      <c r="CR359" s="2" t="inlineStr">
        <is>
          <t/>
        </is>
      </c>
      <c r="CS359" t="inlineStr">
        <is>
          <t>terminal, ki se uporablja za utekočinjanje zemeljskega plina, ali uvoz, raztovarjanje in ponovno uplinjanje UZP in vključuje sistemske storitve in prehodna skladišča, ki so nujni pri postopku ponovnega uplinjanja in kasnejšem dovajanju plina v prenosni sistem, vendar ne sme vključevati nobenega dela terminalov za UZP, ki se uporablja za skladiščenje</t>
        </is>
      </c>
      <c r="CT359" s="2" t="inlineStr">
        <is>
          <t>LNG-anläggning</t>
        </is>
      </c>
      <c r="CU359" s="2" t="inlineStr">
        <is>
          <t>3</t>
        </is>
      </c>
      <c r="CV359" s="2" t="inlineStr">
        <is>
          <t/>
        </is>
      </c>
      <c r="CW359" t="inlineStr">
        <is>
          <t>terminal som används för kondensering av naturgas eller import, lossning och återförgasning av LNG, inklusive stödtjänster och den tillfälliga lagring som krävs för återförgasningsprocessen och efterföljande leverans till överföringssystemet, men undantaget den del av en LNG-anläggning som används för lagring</t>
        </is>
      </c>
    </row>
    <row r="360">
      <c r="A360" s="1" t="str">
        <f>HYPERLINK("https://iate.europa.eu/entry/result/3569111/all", "3569111")</f>
        <v>3569111</v>
      </c>
      <c r="B360" t="inlineStr">
        <is>
          <t>EDUCATION AND COMMUNICATIONS;PRODUCTION, TECHNOLOGY AND RESEARCH</t>
        </is>
      </c>
      <c r="C360" t="inlineStr">
        <is>
          <t>EDUCATION AND COMMUNICATIONS|information and information processing;PRODUCTION, TECHNOLOGY AND RESEARCH|technology and technical regulations|technology|digital technology</t>
        </is>
      </c>
      <c r="D360" t="inlineStr">
        <is>
          <t>yes</t>
        </is>
      </c>
      <c r="E360" t="inlineStr">
        <is>
          <t/>
        </is>
      </c>
      <c r="F360" s="2" t="inlineStr">
        <is>
          <t>цифрова трансформация</t>
        </is>
      </c>
      <c r="G360" s="2" t="inlineStr">
        <is>
          <t>2</t>
        </is>
      </c>
      <c r="H360" s="2" t="inlineStr">
        <is>
          <t/>
        </is>
      </c>
      <c r="I360" t="inlineStr">
        <is>
          <t>възприемане, все по-широка употреба и интегриране на цифровите технологии в даден бизнес, организация или обществото</t>
        </is>
      </c>
      <c r="J360" s="2" t="inlineStr">
        <is>
          <t>digitální transformace</t>
        </is>
      </c>
      <c r="K360" s="2" t="inlineStr">
        <is>
          <t>3</t>
        </is>
      </c>
      <c r="L360" s="2" t="inlineStr">
        <is>
          <t/>
        </is>
      </c>
      <c r="M360" t="inlineStr">
        <is>
          <t>zavádění, zvýšené využívání a integrace digitálních technologií v podnicích, organizacích nebo ve společnosti s cílem dosáhnout
zásadních změn v jejich fungování</t>
        </is>
      </c>
      <c r="N360" s="2" t="inlineStr">
        <is>
          <t>digital transformation|
digitalisering</t>
        </is>
      </c>
      <c r="O360" s="2" t="inlineStr">
        <is>
          <t>3|
3</t>
        </is>
      </c>
      <c r="P360" s="2" t="inlineStr">
        <is>
          <t xml:space="preserve">|
</t>
        </is>
      </c>
      <c r="Q360" t="inlineStr">
        <is>
          <t>udnyttelse af mulighederne i digitale teknologier til at skabe en grundlæggende forandring af, hvordan en virksomhed driver forretning, eller en institution fungerer</t>
        </is>
      </c>
      <c r="R360" s="2" t="inlineStr">
        <is>
          <t>digitaler Wandel|
digitale Umgestaltung|
digitale Transformation</t>
        </is>
      </c>
      <c r="S360" s="2" t="inlineStr">
        <is>
          <t>2|
2|
3</t>
        </is>
      </c>
      <c r="T360" s="2" t="inlineStr">
        <is>
          <t xml:space="preserve">|
|
</t>
        </is>
      </c>
      <c r="U360" t="inlineStr">
        <is>
          <t>zielgerichteter Einsatz von digitalen Technologien, um die eigenen
Wertschöpfungsprozesse neu- oder
umzugestalten</t>
        </is>
      </c>
      <c r="V360" s="2" t="inlineStr">
        <is>
          <t>ψηφιακός μετασχηματισμός</t>
        </is>
      </c>
      <c r="W360" s="2" t="inlineStr">
        <is>
          <t>3</t>
        </is>
      </c>
      <c r="X360" s="2" t="inlineStr">
        <is>
          <t/>
        </is>
      </c>
      <c r="Y360" t="inlineStr">
        <is>
          <t>η υιοθέτηση, αυξημένη χρήση και ενσωμάτωση ψηφιακών τεχνολογιών στις επιχειρήσεις, σε οργανισμούς και στην κοινωνία εν γένει</t>
        </is>
      </c>
      <c r="Z360" s="2" t="inlineStr">
        <is>
          <t>DT|
digitisation|
digital transformation|
digitalisation</t>
        </is>
      </c>
      <c r="AA360" s="2" t="inlineStr">
        <is>
          <t>3|
1|
3|
1</t>
        </is>
      </c>
      <c r="AB360" s="2" t="inlineStr">
        <is>
          <t xml:space="preserve">|
|
|
</t>
        </is>
      </c>
      <c r="AC360" t="inlineStr">
        <is>
          <t>leveraging the opportunities offered by digital technologies in order to bring about a fundamental change in how a company does business or an institution operates</t>
        </is>
      </c>
      <c r="AD360" s="2" t="inlineStr">
        <is>
          <t>digitalización|
transformación digital</t>
        </is>
      </c>
      <c r="AE360" s="2" t="inlineStr">
        <is>
          <t>3|
3</t>
        </is>
      </c>
      <c r="AF360" s="2" t="inlineStr">
        <is>
          <t xml:space="preserve">|
</t>
        </is>
      </c>
      <c r="AG360" t="inlineStr">
        <is>
          <t>Integración de las tecnologías digitales en los procesos de las empresas y organizaciones.</t>
        </is>
      </c>
      <c r="AH360" s="2" t="inlineStr">
        <is>
          <t>digipööre|
digitaalne ümberkujundamine</t>
        </is>
      </c>
      <c r="AI360" s="2" t="inlineStr">
        <is>
          <t>3|
2</t>
        </is>
      </c>
      <c r="AJ360" s="2" t="inlineStr">
        <is>
          <t xml:space="preserve">preferred|
</t>
        </is>
      </c>
      <c r="AK360" t="inlineStr">
        <is>
          <t>digitehnoloogia pakutavate võimaluste kasutamine eesmärgiga muuta põhjalikult ärimudelit või töömeetodeid</t>
        </is>
      </c>
      <c r="AL360" s="2" t="inlineStr">
        <is>
          <t>digitaalinen muutos|
digitalisaatio</t>
        </is>
      </c>
      <c r="AM360" s="2" t="inlineStr">
        <is>
          <t>3|
3</t>
        </is>
      </c>
      <c r="AN360" s="2" t="inlineStr">
        <is>
          <t xml:space="preserve">|
</t>
        </is>
      </c>
      <c r="AO360" t="inlineStr">
        <is>
          <t>kokonaisvaltainen toimintatapojen uudistaminen, joka sisältää myös uusien digitaalisten teknologioiden käyttöönottoja. Digitaalisilla teknologioilla tarkoitetaan muun muassa analytiikkaa, big dataa, mobiiliteknologioita, pilvipalveluita, robotiikkaa, sosiaalista mediaa ja asioiden internetiä.</t>
        </is>
      </c>
      <c r="AP360" s="2" t="inlineStr">
        <is>
          <t>mutation numérique|
mue numérique|
transformation numérique|
virage numérique</t>
        </is>
      </c>
      <c r="AQ360" s="2" t="inlineStr">
        <is>
          <t>3|
2|
3|
3</t>
        </is>
      </c>
      <c r="AR360" s="2" t="inlineStr">
        <is>
          <t xml:space="preserve">|
|
|
</t>
        </is>
      </c>
      <c r="AS360" t="inlineStr">
        <is>
          <t>processus continu consistant à tirer parti des
opportunités qu'offrent les nouvelles technologies pour modifier en profondeur
les modes de fonctionnement d'une entreprise et de la société dans son ensemble et ainsi anticiper les défis de
demain</t>
        </is>
      </c>
      <c r="AT360" s="2" t="inlineStr">
        <is>
          <t>digiteáil|
claochlú digiteach</t>
        </is>
      </c>
      <c r="AU360" s="2" t="inlineStr">
        <is>
          <t>3|
3</t>
        </is>
      </c>
      <c r="AV360" s="2" t="inlineStr">
        <is>
          <t>admitted|
preferred</t>
        </is>
      </c>
      <c r="AW360" t="inlineStr">
        <is>
          <t>méadú ar ghlacadh, úsáid agus comhtháthú na dteicneolaíochtaí digiteacha i ngnólacht, in eagraíocht nó sa tsochaí i gcoitinne</t>
        </is>
      </c>
      <c r="AX360" s="2" t="inlineStr">
        <is>
          <t>digitalna transformacija</t>
        </is>
      </c>
      <c r="AY360" s="2" t="inlineStr">
        <is>
          <t>3</t>
        </is>
      </c>
      <c r="AZ360" s="2" t="inlineStr">
        <is>
          <t/>
        </is>
      </c>
      <c r="BA360" t="inlineStr">
        <is>
          <t>usvajanje digitalnih tehnologija u poduzećima, organizacijama ili društvima te njihova povećana uporaba i integracija</t>
        </is>
      </c>
      <c r="BB360" s="2" t="inlineStr">
        <is>
          <t>digitális transzformáció|
digitalizáció|
digitális átalakítás|
digitális átalakulás</t>
        </is>
      </c>
      <c r="BC360" s="2" t="inlineStr">
        <is>
          <t>4|
3|
3|
3</t>
        </is>
      </c>
      <c r="BD360" s="2" t="inlineStr">
        <is>
          <t xml:space="preserve">preferred|
|
|
</t>
        </is>
      </c>
      <c r="BE360" t="inlineStr">
        <is>
          <t>a vállalatok teljesítményének és információkészségének javítása a digitális technológia alkalmazásával; az éghajlatváltozás elleni küzdelem és a zöld gazdaságra való áttérés alapvető eszköze</t>
        </is>
      </c>
      <c r="BF360" s="2" t="inlineStr">
        <is>
          <t>trasformazione digitale</t>
        </is>
      </c>
      <c r="BG360" s="2" t="inlineStr">
        <is>
          <t>3</t>
        </is>
      </c>
      <c r="BH360" s="2" t="inlineStr">
        <is>
          <t/>
        </is>
      </c>
      <c r="BI360" t="inlineStr">
        <is>
          <t>processo globale di trasformazione di un'impresa o della pubblica amministrazione tendente a un utilizzo esteso delle tecnologie digitali</t>
        </is>
      </c>
      <c r="BJ360" s="2" t="inlineStr">
        <is>
          <t>skaitmeninimas|
skaitmeninė transformacija</t>
        </is>
      </c>
      <c r="BK360" s="2" t="inlineStr">
        <is>
          <t>3|
3</t>
        </is>
      </c>
      <c r="BL360" s="2" t="inlineStr">
        <is>
          <t xml:space="preserve">|
</t>
        </is>
      </c>
      <c r="BM360" t="inlineStr">
        <is>
          <t>skaitmeninių technologijų diegimas, platesnis naudojimas ir integravimas įmonėje, organizacijoje ar visuomenėje</t>
        </is>
      </c>
      <c r="BN360" s="2" t="inlineStr">
        <is>
          <t>digitalizēšanās|
digitālā pārveide|
digitalizācija</t>
        </is>
      </c>
      <c r="BO360" s="2" t="inlineStr">
        <is>
          <t>3|
3|
3</t>
        </is>
      </c>
      <c r="BP360" s="2" t="inlineStr">
        <is>
          <t xml:space="preserve">|
|
</t>
        </is>
      </c>
      <c r="BQ360" t="inlineStr">
        <is>
          <t>digitālo tehnoloģiju plašāka ieviešana un izmantošana, uzņēmumā, organizācijā vai sabiedrībā</t>
        </is>
      </c>
      <c r="BR360" s="2" t="inlineStr">
        <is>
          <t>trasformazzjoni diġitali</t>
        </is>
      </c>
      <c r="BS360" s="2" t="inlineStr">
        <is>
          <t>3</t>
        </is>
      </c>
      <c r="BT360" s="2" t="inlineStr">
        <is>
          <t/>
        </is>
      </c>
      <c r="BU360" t="inlineStr">
        <is>
          <t>l-użu u l-promozzjoni tat-teknoloġiji diġitali f'kumpanniji privati, organizzazzjonijiet, amministrazzjonijiet pubbliċi u s-soċjetà</t>
        </is>
      </c>
      <c r="BV360" s="2" t="inlineStr">
        <is>
          <t>digitalisering|
digitale transformatie</t>
        </is>
      </c>
      <c r="BW360" s="2" t="inlineStr">
        <is>
          <t>3|
3</t>
        </is>
      </c>
      <c r="BX360" s="2" t="inlineStr">
        <is>
          <t xml:space="preserve">|
</t>
        </is>
      </c>
      <c r="BY360" t="inlineStr">
        <is>
          <t>(steeds meer) gaan gebruiken van digitale technologieën</t>
        </is>
      </c>
      <c r="BZ360" s="2" t="inlineStr">
        <is>
          <t>transformacja cyfrowa</t>
        </is>
      </c>
      <c r="CA360" s="2" t="inlineStr">
        <is>
          <t>3</t>
        </is>
      </c>
      <c r="CB360" s="2" t="inlineStr">
        <is>
          <t/>
        </is>
      </c>
      <c r="CC360" t="inlineStr">
        <is>
          <t>działania w celu zwiększenia dostępności Internetu i jego zasobów dla obywateli i wbudowanie mechanizmów elektronicznych w administrację państwową</t>
        </is>
      </c>
      <c r="CD360" s="2" t="inlineStr">
        <is>
          <t>transformação digital</t>
        </is>
      </c>
      <c r="CE360" s="2" t="inlineStr">
        <is>
          <t>3</t>
        </is>
      </c>
      <c r="CF360" s="2" t="inlineStr">
        <is>
          <t/>
        </is>
      </c>
      <c r="CG360" t="inlineStr">
        <is>
          <t>Processo de alteração profunda de uma entidade pública ou de uma empresa movido pelas oportunidades oferecidas pelas tecnologias digitais.</t>
        </is>
      </c>
      <c r="CH360" s="2" t="inlineStr">
        <is>
          <t>transformare digitală</t>
        </is>
      </c>
      <c r="CI360" s="2" t="inlineStr">
        <is>
          <t>3</t>
        </is>
      </c>
      <c r="CJ360" s="2" t="inlineStr">
        <is>
          <t/>
        </is>
      </c>
      <c r="CK360" t="inlineStr">
        <is>
          <t>adoptare, utilizare intensă și integrare a tehnologiilor digitale într-o întreprindere, organizație sau societate</t>
        </is>
      </c>
      <c r="CL360" s="2" t="inlineStr">
        <is>
          <t>digitálna transformácia</t>
        </is>
      </c>
      <c r="CM360" s="2" t="inlineStr">
        <is>
          <t>3</t>
        </is>
      </c>
      <c r="CN360" s="2" t="inlineStr">
        <is>
          <t/>
        </is>
      </c>
      <c r="CO360" t="inlineStr">
        <is>
          <t>zavádzanie, rozširovanie využívania a integrácia digitálnych technológií do podnikov, organizácií a spoločnosti s cieľom dosiahnuť v ich fungovaní zásadné zmeny umožnené digitálnymi technológiami</t>
        </is>
      </c>
      <c r="CP360" s="2" t="inlineStr">
        <is>
          <t>digitalizacija|
digitalna preobrazba</t>
        </is>
      </c>
      <c r="CQ360" s="2" t="inlineStr">
        <is>
          <t>3|
3</t>
        </is>
      </c>
      <c r="CR360" s="2" t="inlineStr">
        <is>
          <t xml:space="preserve">|
</t>
        </is>
      </c>
      <c r="CS360" t="inlineStr">
        <is>
          <t/>
        </is>
      </c>
      <c r="CT360" s="2" t="inlineStr">
        <is>
          <t>digital omvandling|
digital transformation|
digitalisering</t>
        </is>
      </c>
      <c r="CU360" s="2" t="inlineStr">
        <is>
          <t>3|
3|
3</t>
        </is>
      </c>
      <c r="CV360" s="2" t="inlineStr">
        <is>
          <t xml:space="preserve">|
|
</t>
        </is>
      </c>
      <c r="CW360" t="inlineStr">
        <is>
          <t>övergång till användning och lagring av information i digital form i organisationer och samhälle; ofta förknippat med genomgrip­ande förändringar av arbetssätt och affärsmodeller</t>
        </is>
      </c>
    </row>
    <row r="361">
      <c r="A361" s="1" t="str">
        <f>HYPERLINK("https://iate.europa.eu/entry/result/3580112/all", "3580112")</f>
        <v>3580112</v>
      </c>
      <c r="B361" t="inlineStr">
        <is>
          <t>ECONOMICS;ENVIRONMENT</t>
        </is>
      </c>
      <c r="C361" t="inlineStr">
        <is>
          <t>ECONOMICS;ENVIRONMENT|environmental policy</t>
        </is>
      </c>
      <c r="D361" t="inlineStr">
        <is>
          <t>yes</t>
        </is>
      </c>
      <c r="E361" t="inlineStr">
        <is>
          <t/>
        </is>
      </c>
      <c r="F361" t="inlineStr">
        <is>
          <t/>
        </is>
      </c>
      <c r="G361" t="inlineStr">
        <is>
          <t/>
        </is>
      </c>
      <c r="H361" t="inlineStr">
        <is>
          <t/>
        </is>
      </c>
      <c r="I361" t="inlineStr">
        <is>
          <t/>
        </is>
      </c>
      <c r="J361" t="inlineStr">
        <is>
          <t/>
        </is>
      </c>
      <c r="K361" t="inlineStr">
        <is>
          <t/>
        </is>
      </c>
      <c r="L361" t="inlineStr">
        <is>
          <t/>
        </is>
      </c>
      <c r="M361" t="inlineStr">
        <is>
          <t/>
        </is>
      </c>
      <c r="N361" s="2" t="inlineStr">
        <is>
          <t>cirkulært design</t>
        </is>
      </c>
      <c r="O361" s="2" t="inlineStr">
        <is>
          <t>3</t>
        </is>
      </c>
      <c r="P361" s="2" t="inlineStr">
        <is>
          <t/>
        </is>
      </c>
      <c r="Q361" t="inlineStr">
        <is>
          <t/>
        </is>
      </c>
      <c r="R361" t="inlineStr">
        <is>
          <t/>
        </is>
      </c>
      <c r="S361" t="inlineStr">
        <is>
          <t/>
        </is>
      </c>
      <c r="T361" t="inlineStr">
        <is>
          <t/>
        </is>
      </c>
      <c r="U361" t="inlineStr">
        <is>
          <t/>
        </is>
      </c>
      <c r="V361" s="2" t="inlineStr">
        <is>
          <t>κυκλικός σχεδιασμός</t>
        </is>
      </c>
      <c r="W361" s="2" t="inlineStr">
        <is>
          <t>3</t>
        </is>
      </c>
      <c r="X361" s="2" t="inlineStr">
        <is>
          <t/>
        </is>
      </c>
      <c r="Y361" t="inlineStr">
        <is>
          <t>σχεδιασμός προϊόντων και υπηρεσιών με τρόπο που να προβλέπει την επαναχρησιμοποίησή τους και να διευκολύνει την ανακυκλωσιμότητά τους ώστε να μην έχουν έναν κύκλο ζωής με αρχή, μέση και τέλος</t>
        </is>
      </c>
      <c r="Z361" s="2" t="inlineStr">
        <is>
          <t>circular design</t>
        </is>
      </c>
      <c r="AA361" s="2" t="inlineStr">
        <is>
          <t>3</t>
        </is>
      </c>
      <c r="AB361" s="2" t="inlineStr">
        <is>
          <t/>
        </is>
      </c>
      <c r="AC361" t="inlineStr">
        <is>
          <t>creation of products and services that no longer have a life cycle with a beginning, middle and end</t>
        </is>
      </c>
      <c r="AD361" s="2" t="inlineStr">
        <is>
          <t>diseño circular</t>
        </is>
      </c>
      <c r="AE361" s="2" t="inlineStr">
        <is>
          <t>3</t>
        </is>
      </c>
      <c r="AF361" s="2" t="inlineStr">
        <is>
          <t/>
        </is>
      </c>
      <c r="AG361" t="inlineStr">
        <is>
          <t>Proceso de diseño cuyo objetivo es que la materia no salga del ciclo de vida
 del producto o servicio, sino que vuelva al ciclo una y otra vez para alargar
 su vida y así seguir aportando valor durante más tiempo.</t>
        </is>
      </c>
      <c r="AH361" s="2" t="inlineStr">
        <is>
          <t>ringmajandust toetav disain</t>
        </is>
      </c>
      <c r="AI361" s="2" t="inlineStr">
        <is>
          <t>3</t>
        </is>
      </c>
      <c r="AJ361" s="2" t="inlineStr">
        <is>
          <t/>
        </is>
      </c>
      <c r="AK361" t="inlineStr">
        <is>
          <t>tootedisaini valdkonna lahendused, mis aitavad toote olelusringi pikendada ning toorainet võimalikult kaua ringluses hoida</t>
        </is>
      </c>
      <c r="AL361" s="2" t="inlineStr">
        <is>
          <t>kiertotalouden periaatteiden mukainen suunnittelu|
kiertotalouden mukainen suunnittelu</t>
        </is>
      </c>
      <c r="AM361" s="2" t="inlineStr">
        <is>
          <t>3|
3</t>
        </is>
      </c>
      <c r="AN361" s="2" t="inlineStr">
        <is>
          <t xml:space="preserve">|
</t>
        </is>
      </c>
      <c r="AO361" t="inlineStr">
        <is>
          <t/>
        </is>
      </c>
      <c r="AP361" t="inlineStr">
        <is>
          <t/>
        </is>
      </c>
      <c r="AQ361" t="inlineStr">
        <is>
          <t/>
        </is>
      </c>
      <c r="AR361" t="inlineStr">
        <is>
          <t/>
        </is>
      </c>
      <c r="AS361" t="inlineStr">
        <is>
          <t/>
        </is>
      </c>
      <c r="AT361" s="2" t="inlineStr">
        <is>
          <t>dearadh ciorclach</t>
        </is>
      </c>
      <c r="AU361" s="2" t="inlineStr">
        <is>
          <t>3</t>
        </is>
      </c>
      <c r="AV361" s="2" t="inlineStr">
        <is>
          <t/>
        </is>
      </c>
      <c r="AW361" t="inlineStr">
        <is>
          <t/>
        </is>
      </c>
      <c r="AX361" t="inlineStr">
        <is>
          <t/>
        </is>
      </c>
      <c r="AY361" t="inlineStr">
        <is>
          <t/>
        </is>
      </c>
      <c r="AZ361" t="inlineStr">
        <is>
          <t/>
        </is>
      </c>
      <c r="BA361" t="inlineStr">
        <is>
          <t/>
        </is>
      </c>
      <c r="BB361" s="2" t="inlineStr">
        <is>
          <t>körforgásos tervezés|
körforgásos szemléletű tervezés</t>
        </is>
      </c>
      <c r="BC361" s="2" t="inlineStr">
        <is>
          <t>3|
3</t>
        </is>
      </c>
      <c r="BD361" s="2" t="inlineStr">
        <is>
          <t xml:space="preserve">|
</t>
        </is>
      </c>
      <c r="BE361" t="inlineStr">
        <is>
          <t>olyan termékpolitika, amely során az anyagokat visszatáplálják a gyártási folyamatba vagy az eredeti ellátási lánc különböző szakaszaiba, illetve más ellátási láncokba, így prioritásként kezelik az anyagfelhasználás csökkentését és az anyagok újrafeldolgozás előtti újrahasznosítását</t>
        </is>
      </c>
      <c r="BF361" t="inlineStr">
        <is>
          <t/>
        </is>
      </c>
      <c r="BG361" t="inlineStr">
        <is>
          <t/>
        </is>
      </c>
      <c r="BH361" t="inlineStr">
        <is>
          <t/>
        </is>
      </c>
      <c r="BI361" t="inlineStr">
        <is>
          <t/>
        </is>
      </c>
      <c r="BJ361" s="2" t="inlineStr">
        <is>
          <t>žiedinis projektavimas</t>
        </is>
      </c>
      <c r="BK361" s="2" t="inlineStr">
        <is>
          <t>3</t>
        </is>
      </c>
      <c r="BL361" s="2" t="inlineStr">
        <is>
          <t/>
        </is>
      </c>
      <c r="BM361" t="inlineStr">
        <is>
          <t>išmanus projektavimas, kuris užtikrina žiediškumą pačioje produkto gyvavimo ciklo pradžioje</t>
        </is>
      </c>
      <c r="BN361" t="inlineStr">
        <is>
          <t/>
        </is>
      </c>
      <c r="BO361" t="inlineStr">
        <is>
          <t/>
        </is>
      </c>
      <c r="BP361" t="inlineStr">
        <is>
          <t/>
        </is>
      </c>
      <c r="BQ361" t="inlineStr">
        <is>
          <t/>
        </is>
      </c>
      <c r="BR361" t="inlineStr">
        <is>
          <t/>
        </is>
      </c>
      <c r="BS361" t="inlineStr">
        <is>
          <t/>
        </is>
      </c>
      <c r="BT361" t="inlineStr">
        <is>
          <t/>
        </is>
      </c>
      <c r="BU361" t="inlineStr">
        <is>
          <t/>
        </is>
      </c>
      <c r="BV361" t="inlineStr">
        <is>
          <t/>
        </is>
      </c>
      <c r="BW361" t="inlineStr">
        <is>
          <t/>
        </is>
      </c>
      <c r="BX361" t="inlineStr">
        <is>
          <t/>
        </is>
      </c>
      <c r="BY361" t="inlineStr">
        <is>
          <t/>
        </is>
      </c>
      <c r="BZ361" s="2" t="inlineStr">
        <is>
          <t>projektowanie pod kątem obiegu zamkniętego</t>
        </is>
      </c>
      <c r="CA361" s="2" t="inlineStr">
        <is>
          <t>3</t>
        </is>
      </c>
      <c r="CB361" s="2" t="inlineStr">
        <is>
          <t/>
        </is>
      </c>
      <c r="CC361" t="inlineStr">
        <is>
          <t>projektowanie wyrobów zgodnie z zasadami gospodarki w obiegu zamkniętym</t>
        </is>
      </c>
      <c r="CD361" s="2" t="inlineStr">
        <is>
          <t>conceção circular</t>
        </is>
      </c>
      <c r="CE361" s="2" t="inlineStr">
        <is>
          <t>3</t>
        </is>
      </c>
      <c r="CF361" s="2" t="inlineStr">
        <is>
          <t/>
        </is>
      </c>
      <c r="CG361" t="inlineStr">
        <is>
          <t/>
        </is>
      </c>
      <c r="CH361" s="2" t="inlineStr">
        <is>
          <t>proiectare circulară|
proiectare conform principiilor economiei circulare</t>
        </is>
      </c>
      <c r="CI361" s="2" t="inlineStr">
        <is>
          <t>3|
3</t>
        </is>
      </c>
      <c r="CJ361" s="2" t="inlineStr">
        <is>
          <t xml:space="preserve">|
</t>
        </is>
      </c>
      <c r="CK361" t="inlineStr">
        <is>
          <t/>
        </is>
      </c>
      <c r="CL361" t="inlineStr">
        <is>
          <t/>
        </is>
      </c>
      <c r="CM361" t="inlineStr">
        <is>
          <t/>
        </is>
      </c>
      <c r="CN361" t="inlineStr">
        <is>
          <t/>
        </is>
      </c>
      <c r="CO361" t="inlineStr">
        <is>
          <t/>
        </is>
      </c>
      <c r="CP361" s="2" t="inlineStr">
        <is>
          <t>krožna zasnova</t>
        </is>
      </c>
      <c r="CQ361" s="2" t="inlineStr">
        <is>
          <t>3</t>
        </is>
      </c>
      <c r="CR361" s="2" t="inlineStr">
        <is>
          <t/>
        </is>
      </c>
      <c r="CS361" t="inlineStr">
        <is>
          <t/>
        </is>
      </c>
      <c r="CT361" s="2" t="inlineStr">
        <is>
          <t>cirkulär design</t>
        </is>
      </c>
      <c r="CU361" s="2" t="inlineStr">
        <is>
          <t>3</t>
        </is>
      </c>
      <c r="CV361" s="2" t="inlineStr">
        <is>
          <t/>
        </is>
      </c>
      <c r="CW361" t="inlineStr">
        <is>
          <t/>
        </is>
      </c>
    </row>
    <row r="362">
      <c r="A362" s="1" t="str">
        <f>HYPERLINK("https://iate.europa.eu/entry/result/890098/all", "890098")</f>
        <v>890098</v>
      </c>
      <c r="B362" t="inlineStr">
        <is>
          <t>EUROPEAN UNION;SOCIAL QUESTIONS</t>
        </is>
      </c>
      <c r="C362" t="inlineStr">
        <is>
          <t>EUROPEAN UNION|EU finance;SOCIAL QUESTIONS|social affairs</t>
        </is>
      </c>
      <c r="D362" t="inlineStr">
        <is>
          <t>yes</t>
        </is>
      </c>
      <c r="E362" t="inlineStr">
        <is>
          <t/>
        </is>
      </c>
      <c r="F362" s="2" t="inlineStr">
        <is>
          <t>ЕСФ|
Европейски социален фонд</t>
        </is>
      </c>
      <c r="G362" s="2" t="inlineStr">
        <is>
          <t>3|
3</t>
        </is>
      </c>
      <c r="H362" s="2" t="inlineStr">
        <is>
          <t xml:space="preserve">|
</t>
        </is>
      </c>
      <c r="I362" t="inlineStr">
        <is>
          <t>един от структурните фондове на ЕС, чрез който се инвестира в хората с акцент върху подобряване на възможностите за заетост и образование в целия Европейски съюз и с цел да се подобри положението на най-уязвимите лица, за които съществува риск да изпаднат в бедност</t>
        </is>
      </c>
      <c r="J362" s="2" t="inlineStr">
        <is>
          <t>Evropský sociální fond|
ESF</t>
        </is>
      </c>
      <c r="K362" s="2" t="inlineStr">
        <is>
          <t>3|
3</t>
        </is>
      </c>
      <c r="L362" s="2" t="inlineStr">
        <is>
          <t xml:space="preserve">|
</t>
        </is>
      </c>
      <c r="M362" t="inlineStr">
        <is>
          <t>fond Evropské unie, který investuje do lidí, zaměřuje se na zlepšování příležitostí k zaměstnání a vzdělávání v celé Evropské unii</t>
        </is>
      </c>
      <c r="N362" s="2" t="inlineStr">
        <is>
          <t>ESF|
Den Europæiske Socialfond</t>
        </is>
      </c>
      <c r="O362" s="2" t="inlineStr">
        <is>
          <t>4|
4</t>
        </is>
      </c>
      <c r="P362" s="2" t="inlineStr">
        <is>
          <t xml:space="preserve">|
</t>
        </is>
      </c>
      <c r="Q362" t="inlineStr">
        <is>
          <t>en af EU's &lt;a href="https://iate.europa.eu/entry/result/771576/da" target="_blank"&gt;strukturfonde&lt;/a&gt;, der har til formål at mindske arbejdsløshed og fremme bevægelighed og integration på arbejdsmarkedet</t>
        </is>
      </c>
      <c r="R362" s="2" t="inlineStr">
        <is>
          <t>ESF|
Europäischer Sozialfonds</t>
        </is>
      </c>
      <c r="S362" s="2" t="inlineStr">
        <is>
          <t>4|
4</t>
        </is>
      </c>
      <c r="T362" s="2" t="inlineStr">
        <is>
          <t xml:space="preserve">|
</t>
        </is>
      </c>
      <c r="U362" t="inlineStr">
        <is>
          <t>einer der Strukturfonds der EU, die eingerichtet wurden, um die Unterschiede bei Wohlstand und Lebensstandard in den Mitgliedstaaten und Regionen der EU abzubauen und dadurch den wirtschaftlichen und sozialen Zusammenhalt zu fördern</t>
        </is>
      </c>
      <c r="V362" s="2" t="inlineStr">
        <is>
          <t>Ευρωπαϊκό Κοινωνικό Ταμείο|
EKT</t>
        </is>
      </c>
      <c r="W362" s="2" t="inlineStr">
        <is>
          <t>4|
4</t>
        </is>
      </c>
      <c r="X362" s="2" t="inlineStr">
        <is>
          <t xml:space="preserve">|
</t>
        </is>
      </c>
      <c r="Y362" t="inlineStr">
        <is>
          <t/>
        </is>
      </c>
      <c r="Z362" s="2" t="inlineStr">
        <is>
          <t>ESF|
European Social Fund</t>
        </is>
      </c>
      <c r="AA362" s="2" t="inlineStr">
        <is>
          <t>3|
3</t>
        </is>
      </c>
      <c r="AB362" s="2" t="inlineStr">
        <is>
          <t xml:space="preserve">|
</t>
        </is>
      </c>
      <c r="AC362" t="inlineStr">
        <is>
          <t>one of the EU's Structural Funds, set up to reduce differences in prosperity and living standards across EU Member States and regions, and therefore promoting economic and social cohesion</t>
        </is>
      </c>
      <c r="AD362" s="2" t="inlineStr">
        <is>
          <t>Fondo Social Europeo|
FSE</t>
        </is>
      </c>
      <c r="AE362" s="2" t="inlineStr">
        <is>
          <t>4|
3</t>
        </is>
      </c>
      <c r="AF362" s="2" t="inlineStr">
        <is>
          <t xml:space="preserve">|
</t>
        </is>
      </c>
      <c r="AG362" t="inlineStr">
        <is>
          <t>Uno de los fondos estructurales &lt;a href="/entry/result/771576/all" id="ENTRY_TO_ENTRY_CONVERTER" target="_blank"&gt;IATE:771576&lt;/a&gt; , junto con el Fondo Europeo de Desarrollo Regional &lt;a href="/entry/result/890097/all" id="ENTRY_TO_ENTRY_CONVERTER" target="_blank"&gt;IATE:890097&lt;/a&gt; . 
&lt;br&gt;Se creó para reducir las diferencias en la prosperidad y el nivel de vida entre las distintas regiones y Estados miembros de la UE y, por tanto, tiene la finalidad de promover la cohesión social y económica &lt;a href="/entry/result/782954/all" id="ENTRY_TO_ENTRY_CONVERTER" target="_blank"&gt;IATE:782954&lt;/a&gt; . 
&lt;br&gt;Debe aplicarse en consonancia con la estrategia europea de empleo &lt;a href="/entry/result/911828/all" id="ENTRY_TO_ENTRY_CONVERTER" target="_blank"&gt;IATE:911828&lt;/a&gt; , y se centrará en cuatro ámbitos clave: aumentar la adaptabilidad de los trabajadores y las empresas; mejorar el acceso al empleo y la participación en el mercado de trabajo; reforzar la inclusión social combatiendo la discriminación y facilitando el acceso al mercado de trabajo a las personas desfavorecidas; y promoviendo la asociación para la reforma en los ámbitos del empleo y la inclusión.</t>
        </is>
      </c>
      <c r="AH362" s="2" t="inlineStr">
        <is>
          <t>Euroopa Sotsiaalfond|
ESF</t>
        </is>
      </c>
      <c r="AI362" s="2" t="inlineStr">
        <is>
          <t>4|
3</t>
        </is>
      </c>
      <c r="AJ362" s="2" t="inlineStr">
        <is>
          <t xml:space="preserve">|
</t>
        </is>
      </c>
      <c r="AK362" t="inlineStr">
        <is>
          <t>üks Euroopa Liidu tõukefondidest, mis on loodud eesmärgiga vähendada jõukuse ja elatustaseme erinevusi ELi liikmesriikide ja piirkondade vahel ning soodustada seeläbi majanduslikku ja sotsiaalset ühtekuuluvust</t>
        </is>
      </c>
      <c r="AL362" s="2" t="inlineStr">
        <is>
          <t>Euroopan sosiaalirahasto|
ESR</t>
        </is>
      </c>
      <c r="AM362" s="2" t="inlineStr">
        <is>
          <t>4|
4</t>
        </is>
      </c>
      <c r="AN362" s="2" t="inlineStr">
        <is>
          <t xml:space="preserve">|
</t>
        </is>
      </c>
      <c r="AO362" t="inlineStr">
        <is>
          <t>Euroopan tärkein väline, jolla tuetaan työpaikkojen luomista, autetaan ihmisiä saamaan parempia työpaikkoja ja varmistetaan kaikille EU-kansalaisille entistä yhtäläisemmät mahdollisuudet löytää töitä</t>
        </is>
      </c>
      <c r="AP362" s="2" t="inlineStr">
        <is>
          <t>Fonds social européen|
FSE</t>
        </is>
      </c>
      <c r="AQ362" s="2" t="inlineStr">
        <is>
          <t>3|
4</t>
        </is>
      </c>
      <c r="AR362" s="2" t="inlineStr">
        <is>
          <t xml:space="preserve">|
</t>
        </is>
      </c>
      <c r="AS362" t="inlineStr">
        <is>
          <t>Le FSE est un des Fonds structurels de l'UE créés pour réduire les écarts en matière de prospérité et de niveaux de vie; il constitue la principale source de financement pour les actions destinées à développer la capacité d'insertion professionnelle et les ressources humaines.</t>
        </is>
      </c>
      <c r="AT362" s="2" t="inlineStr">
        <is>
          <t>Ciste Sóisialta na hEorpa|
CSE</t>
        </is>
      </c>
      <c r="AU362" s="2" t="inlineStr">
        <is>
          <t>3|
3</t>
        </is>
      </c>
      <c r="AV362" s="2" t="inlineStr">
        <is>
          <t xml:space="preserve">|
</t>
        </is>
      </c>
      <c r="AW362" t="inlineStr">
        <is>
          <t>ceann de Chistí Struchtúacha an AE, a bunaíodh le héagsúlachtaí um rathúlacht agus caighdeáin mhaireachtála a laghdú ar fud Bhallstáit agus réigiúin an AE, agus ag cur chun cinn an chomtháthaithe eacnamúla agus shóisialta dá réir</t>
        </is>
      </c>
      <c r="AX362" s="2" t="inlineStr">
        <is>
          <t>Europski socijalni fond|
ESF</t>
        </is>
      </c>
      <c r="AY362" s="2" t="inlineStr">
        <is>
          <t>2|
2</t>
        </is>
      </c>
      <c r="AZ362" s="2" t="inlineStr">
        <is>
          <t xml:space="preserve">|
</t>
        </is>
      </c>
      <c r="BA362" t="inlineStr">
        <is>
          <t>Glavni instrument za provedbu strateške politike EU-a u području zapošljavanja. Jedan od strukturnih fondova Europske unije. Osnovan je 1957. godine kao alat za razvoj ljudskih potencijala i poboljšanje funkcioniranja tržišta rada. Također se koristi za jačanje institucija na nacionalnoj, regionalnoj i lokalnoj razini.</t>
        </is>
      </c>
      <c r="BB362" s="2" t="inlineStr">
        <is>
          <t>Európai Szociális Alap|
ESZA</t>
        </is>
      </c>
      <c r="BC362" s="2" t="inlineStr">
        <is>
          <t>4|
4</t>
        </is>
      </c>
      <c r="BD362" s="2" t="inlineStr">
        <is>
          <t xml:space="preserve">|
</t>
        </is>
      </c>
      <c r="BE362" t="inlineStr">
        <is>
          <t>a 
&lt;i&gt;strukturális alapok&lt;/i&gt; ( &lt;a href="/entry/result/771576/all" id="ENTRY_TO_ENTRY_CONVERTER" target="_blank"&gt;IATE:771576&lt;/a&gt; ) egyike, célja az uniós tagállamok és régiók közötti jóléti és életszínvonalbeli különbségek csökkentése</t>
        </is>
      </c>
      <c r="BF362" s="2" t="inlineStr">
        <is>
          <t>FSE|
Fondo sociale europeo</t>
        </is>
      </c>
      <c r="BG362" s="2" t="inlineStr">
        <is>
          <t>4|
4</t>
        </is>
      </c>
      <c r="BH362" s="2" t="inlineStr">
        <is>
          <t xml:space="preserve">|
</t>
        </is>
      </c>
      <c r="BI362" t="inlineStr">
        <is>
          <t>uno dei fondi strutturali dell'UE, creato nel 1957, è il principale strumento finanziario di cui l'Unione europea si serve per investire nelle persone. Esso sostiene l'occupazione e aiuta i cittadini a potenziare la propria istruzione e le proprie competenze, in modo da accrescere le opportunità di lavoro. Al fine di rispondere alle differenti esigenze, gli Stati membri e le regioni stilano singolarmente i programmi operativi dell'FSE.</t>
        </is>
      </c>
      <c r="BJ362" s="2" t="inlineStr">
        <is>
          <t>ESF|
Europos socialinis fondas</t>
        </is>
      </c>
      <c r="BK362" s="2" t="inlineStr">
        <is>
          <t>3|
3</t>
        </is>
      </c>
      <c r="BL362" s="2" t="inlineStr">
        <is>
          <t xml:space="preserve">|
</t>
        </is>
      </c>
      <c r="BM362" t="inlineStr">
        <is>
          <t>vienas iš ES struktūrinių fondų, įsteigtas siekiant mažinti skirtumus tarp įvairių ES valstybių narių ir regionų klestėjimo bei gyvenimo kokybės standartų ir šitaip skatinantis ekonominę ir socialinę sanglaudą</t>
        </is>
      </c>
      <c r="BN362" s="2" t="inlineStr">
        <is>
          <t>Eiropas Sociālais fonds|
ESF</t>
        </is>
      </c>
      <c r="BO362" s="2" t="inlineStr">
        <is>
          <t>4|
4</t>
        </is>
      </c>
      <c r="BP362" s="2" t="inlineStr">
        <is>
          <t xml:space="preserve">|
</t>
        </is>
      </c>
      <c r="BQ362" t="inlineStr">
        <is>
          <t>Lai uzlabotu darba ņēmēju darba iespējas iekšējā tirgū un tādējādi palīdzētu celt dzīves līmeni, saskaņā ar še turpmāk izklāstītiem noteikumiem ar šo ir nodibināts Eiropas Sociālais fonds; tā mērķis ir visā Kopienā atvieglināt darba ņēmēju nodarbināšanu, kā arī dot darba ņēmējiem lielākas iespējas brīvi pārvietoties un izvēlēties darbu, veicināt viņu pielāgošanos pārmaiņām rūpniecībā un pārmaiņām ražošanas sistēmās, jo īpaši, izmantojot arodmācības un pārkvalificēšanu.</t>
        </is>
      </c>
      <c r="BR362" s="2" t="inlineStr">
        <is>
          <t>FSE|
Fond Soċjali Ewropew</t>
        </is>
      </c>
      <c r="BS362" s="2" t="inlineStr">
        <is>
          <t>3|
3</t>
        </is>
      </c>
      <c r="BT362" s="2" t="inlineStr">
        <is>
          <t xml:space="preserve">|
</t>
        </is>
      </c>
      <c r="BU362" t="inlineStr">
        <is>
          <t>wieħed mill-Fondi Strutturali tal-UE, immirat biex jippromwovi l-impjiegi fl-UE, li nħoloq biex inaqqas id-differenzi fil-prosperità u l-istandards tal-għajxien fost l-Istati Membri u r-reġjuni tal-UE, u għaldaqstant jippromwovi l-koeżjoni ekonomika u soċjali</t>
        </is>
      </c>
      <c r="BV362" s="2" t="inlineStr">
        <is>
          <t>Europees Sociaal Fonds|
ESF</t>
        </is>
      </c>
      <c r="BW362" s="2" t="inlineStr">
        <is>
          <t>4|
4</t>
        </is>
      </c>
      <c r="BX362" s="2" t="inlineStr">
        <is>
          <t xml:space="preserve">|
</t>
        </is>
      </c>
      <c r="BY362" t="inlineStr">
        <is>
          <t>"Het Europees Sociaal Fonds (ESF) is een van de structuurfondsen van de EU en werd [in 1957] in het leven geroepen om verschillen in welvaart en levensstandaard tussen EU-lidstaten en -regio's terug te dringen en aldus economische en sociale samenhang te versterken."</t>
        </is>
      </c>
      <c r="BZ362" s="2" t="inlineStr">
        <is>
          <t>Europejski Fundusz Społeczny|
EFS</t>
        </is>
      </c>
      <c r="CA362" s="2" t="inlineStr">
        <is>
          <t>3|
3</t>
        </is>
      </c>
      <c r="CB362" s="2" t="inlineStr">
        <is>
          <t xml:space="preserve">|
</t>
        </is>
      </c>
      <c r="CC362" t="inlineStr">
        <is>
          <t>jeden z funduszy strukturalnych (&lt;a href="/entry/result/771576/all" id="ENTRY_TO_ENTRY_CONVERTER" target="_blank"&gt;IATE:771576&lt;/a&gt; ), obok Europejskiego Funduszu Rozwoju Regionalnego ( &lt;a href="/entry/result/890097/all" id="ENTRY_TO_ENTRY_CONVERTER" target="_blank"&gt;IATE:890097&lt;/a&gt; ); służy osiągnięciu spójności gospodarczej i społecznej oraz wysokiego poziomu zatrudnienia w Unii Europejskiej poprzez finansowanie działań w ramach pięciu obszarów wsparcia: 
&lt;br&gt;- aktywna polityka rynku pracy, 
&lt;br&gt;- przeciwdziałanie zjawisku wykluczenia społecznego, 
&lt;br&gt;- kształcenie ustawiczne, 
&lt;br&gt;- adaptacyjność i rozwój przedsiębiorczości, 
&lt;br&gt;- wyrównywanie szans kobiet na rynku pracy</t>
        </is>
      </c>
      <c r="CD362" s="2" t="inlineStr">
        <is>
          <t>FSE|
Fundo Social Europeu</t>
        </is>
      </c>
      <c r="CE362" s="2" t="inlineStr">
        <is>
          <t>3|
3</t>
        </is>
      </c>
      <c r="CF362" s="2" t="inlineStr">
        <is>
          <t xml:space="preserve">|
</t>
        </is>
      </c>
      <c r="CG362" t="inlineStr">
        <is>
          <t>Fundo da União Europeia criado em 1957 e cujo objectivo é melhorar o emprego na UE, promovendo as facilidades de emprego e a mobilidade geográfica e profissional dos trabalhadores e facilitando a adaptação às mutações industriais e à evolução dos sistemas de produção. 
&lt;br&gt;O FSE é um dos fundos estruturais [&lt;a href="/entry/result/771576/all" id="ENTRY_TO_ENTRY_CONVERTER" target="_blank"&gt;IATE:771576&lt;/a&gt; ] através dos quais a União procura reforçar a sua coesão económica, social e territorial e reduzir as disparidades a nível de desenvolvimento entre as regiões e constitui um elemento-chave da Estratégia "Europa 2020" [&lt;a href="/entry/result/3510731/all" id="ENTRY_TO_ENTRY_CONVERTER" target="_blank"&gt;IATE:3510731&lt;/a&gt; ].</t>
        </is>
      </c>
      <c r="CH362" s="2" t="inlineStr">
        <is>
          <t>Fondul social european|
FSE</t>
        </is>
      </c>
      <c r="CI362" s="2" t="inlineStr">
        <is>
          <t>4|
3</t>
        </is>
      </c>
      <c r="CJ362" s="2" t="inlineStr">
        <is>
          <t xml:space="preserve">|
</t>
        </is>
      </c>
      <c r="CK362" t="inlineStr">
        <is>
          <t>Fondul social european (FSE) este unul dintre fondurile structurale ale UE, creat pentru a reduce diferențele cu privire la standardele de viață și prosperitate în regiunile și statele membre ale UE și, prin urmare, pentru a promova coeziunea economică și socială.</t>
        </is>
      </c>
      <c r="CL362" s="2" t="inlineStr">
        <is>
          <t>ESF|
Európsky sociálny fond</t>
        </is>
      </c>
      <c r="CM362" s="2" t="inlineStr">
        <is>
          <t>4|
4</t>
        </is>
      </c>
      <c r="CN362" s="2" t="inlineStr">
        <is>
          <t xml:space="preserve">|
</t>
        </is>
      </c>
      <c r="CO362" t="inlineStr">
        <is>
          <t>európsky finančný nástroj, ktorý podporuje vytváranie nových a lepších pracovných miest, rozvoj ľudských zdrojov, zvyšovanie kvality a produktivity práce a sociálnu integráciu na trh práce a prostredníctvom ktorého sa financujú aj nové aktívne politiky a systém boja proti nezamestnanosti</t>
        </is>
      </c>
      <c r="CP362" s="2" t="inlineStr">
        <is>
          <t>ESS|
Evropski socialni sklad</t>
        </is>
      </c>
      <c r="CQ362" s="2" t="inlineStr">
        <is>
          <t>3|
3</t>
        </is>
      </c>
      <c r="CR362" s="2" t="inlineStr">
        <is>
          <t xml:space="preserve">|
</t>
        </is>
      </c>
      <c r="CS362" t="inlineStr">
        <is>
          <t>eden od strukturnih skladov EU, ki je bil ustanovljen za zmanjševanje razlik v bogastvu in življenjskih standardih v državah članicah EU in regij, ter posledično za spodbujanje gospodarske in socialne kohezije</t>
        </is>
      </c>
      <c r="CT362" s="2" t="inlineStr">
        <is>
          <t>Europeiska socialfonden|
ESF</t>
        </is>
      </c>
      <c r="CU362" s="2" t="inlineStr">
        <is>
          <t>3|
3</t>
        </is>
      </c>
      <c r="CV362" s="2" t="inlineStr">
        <is>
          <t xml:space="preserve">|
</t>
        </is>
      </c>
      <c r="CW362" t="inlineStr">
        <is>
          <t>Europeiska socialfonden (ESF), (...) ska främja integrering på arbetsmarknaden av arbetslösa och mindre gynnade befolkningsgrupper, främst genom stöd till utbildningsåtgärder.</t>
        </is>
      </c>
    </row>
    <row r="363">
      <c r="A363" s="1" t="str">
        <f>HYPERLINK("https://iate.europa.eu/entry/result/762148/all", "762148")</f>
        <v>762148</v>
      </c>
      <c r="B363" t="inlineStr">
        <is>
          <t>ENERGY;TRANSPORT</t>
        </is>
      </c>
      <c r="C363" t="inlineStr">
        <is>
          <t>ENERGY|oil industry|petrochemicals;TRANSPORT|air and space transport|air transport</t>
        </is>
      </c>
      <c r="D363" t="inlineStr">
        <is>
          <t>yes</t>
        </is>
      </c>
      <c r="E363" t="inlineStr">
        <is>
          <t/>
        </is>
      </c>
      <c r="F363" s="2" t="inlineStr">
        <is>
          <t>гориво за реактивни двигатели</t>
        </is>
      </c>
      <c r="G363" s="2" t="inlineStr">
        <is>
          <t>3</t>
        </is>
      </c>
      <c r="H363" s="2" t="inlineStr">
        <is>
          <t/>
        </is>
      </c>
      <c r="I363" t="inlineStr">
        <is>
          <t/>
        </is>
      </c>
      <c r="J363" s="2" t="inlineStr">
        <is>
          <t>tryskové palivo</t>
        </is>
      </c>
      <c r="K363" s="2" t="inlineStr">
        <is>
          <t>3</t>
        </is>
      </c>
      <c r="L363" s="2" t="inlineStr">
        <is>
          <t/>
        </is>
      </c>
      <c r="M363" t="inlineStr">
        <is>
          <t/>
        </is>
      </c>
      <c r="N363" s="2" t="inlineStr">
        <is>
          <t>jetbrændstof|
jetfuel</t>
        </is>
      </c>
      <c r="O363" s="2" t="inlineStr">
        <is>
          <t>3|
3</t>
        </is>
      </c>
      <c r="P363" s="2" t="inlineStr">
        <is>
          <t xml:space="preserve">|
</t>
        </is>
      </c>
      <c r="Q363" t="inlineStr">
        <is>
          <t/>
        </is>
      </c>
      <c r="R363" s="2" t="inlineStr">
        <is>
          <t>Düsenkraftstoff|
Flugturbinenkraftstoff</t>
        </is>
      </c>
      <c r="S363" s="2" t="inlineStr">
        <is>
          <t>3|
3</t>
        </is>
      </c>
      <c r="T363" s="2" t="inlineStr">
        <is>
          <t xml:space="preserve">|
</t>
        </is>
      </c>
      <c r="U363" t="inlineStr">
        <is>
          <t>&lt;a href="https://de.wikipedia.org/wiki/Luftfahrtbetriebsstoff" target="_blank"&gt;Luftfahrtbetriebsstoff&lt;/a&gt; unerschiedlicher Spezifikationen, der vorwiegend als &lt;a href="https://de.wikipedia.org/wiki/Treibstoff_(Kraftstoff)" target="_blank"&gt;Treibstoff&lt;/a&gt; für die &lt;a href="https://de.wikipedia.org/wiki/Gasturbine" target="_blank"&gt;Gasturbinentriebwerke&lt;/a&gt; von &lt;a href="https://de.wikipedia.org/wiki/Strahlflugzeug" target="_blank"&gt;Strahl-&lt;/a&gt; und &lt;a href="https://de.wikipedia.org/wiki/Turboprop" target="_blank"&gt;Turbopropflugzeugen&lt;/a&gt; sowie &lt;a href="https://de.wikipedia.org/wiki/Hubschrauber" target="_blank"&gt;Hubschraubern&lt;/a&gt; verwendet wird</t>
        </is>
      </c>
      <c r="V363" s="2" t="inlineStr">
        <is>
          <t>καύσιμο αεριωθούμενων</t>
        </is>
      </c>
      <c r="W363" s="2" t="inlineStr">
        <is>
          <t>3</t>
        </is>
      </c>
      <c r="X363" s="2" t="inlineStr">
        <is>
          <t/>
        </is>
      </c>
      <c r="Y363" t="inlineStr">
        <is>
          <t>τύπος αεροπορικού καυσίμου αποτελούμενου από μείγμα μεγάλου αριθμού διαφορετικών υδρογονανθράκων που έχει σχεδιαστεί για να χρησιμοποιείται σε αεριωθούμενα ααεροσκάφη</t>
        </is>
      </c>
      <c r="Z363" s="2" t="inlineStr">
        <is>
          <t>jet-fuel|
jet fuel</t>
        </is>
      </c>
      <c r="AA363" s="2" t="inlineStr">
        <is>
          <t>1|
3</t>
        </is>
      </c>
      <c r="AB363" s="2" t="inlineStr">
        <is>
          <t xml:space="preserve">|
</t>
        </is>
      </c>
      <c r="AC363" t="inlineStr">
        <is>
          <t>type of aviation fuel made up of a mixture of a large number of different hydrocarbons designed for use in aircraft powered by gas-turbine engines</t>
        </is>
      </c>
      <c r="AD363" s="2" t="inlineStr">
        <is>
          <t>carburante para aviones a reacción|
carburorreactor|
carburreactor|
carburante para reactores</t>
        </is>
      </c>
      <c r="AE363" s="2" t="inlineStr">
        <is>
          <t>3|
3|
3|
3</t>
        </is>
      </c>
      <c r="AF363" s="2" t="inlineStr">
        <is>
          <t xml:space="preserve">|
|
|
</t>
        </is>
      </c>
      <c r="AG363" t="inlineStr">
        <is>
          <t>Combustible
de aviación diseñado para su uso en aeronaves propulsadas por motores de
turbina de gas,
que consiste en una
mezcla de un gran número de hidrocarburos diferentes.</t>
        </is>
      </c>
      <c r="AH363" s="2" t="inlineStr">
        <is>
          <t>reaktiivkütus</t>
        </is>
      </c>
      <c r="AI363" s="2" t="inlineStr">
        <is>
          <t>3</t>
        </is>
      </c>
      <c r="AJ363" s="2" t="inlineStr">
        <is>
          <t/>
        </is>
      </c>
      <c r="AK363" t="inlineStr">
        <is>
          <t>lennukite käitamiseks mõeldud kütus</t>
        </is>
      </c>
      <c r="AL363" s="2" t="inlineStr">
        <is>
          <t>lentopetroli</t>
        </is>
      </c>
      <c r="AM363" s="2" t="inlineStr">
        <is>
          <t>3</t>
        </is>
      </c>
      <c r="AN363" s="2" t="inlineStr">
        <is>
          <t/>
        </is>
      </c>
      <c r="AO363" t="inlineStr">
        <is>
          <t>lentokoneiden suihkuturbiinien polttoaine</t>
        </is>
      </c>
      <c r="AP363" s="2" t="inlineStr">
        <is>
          <t>carburéacteur</t>
        </is>
      </c>
      <c r="AQ363" s="2" t="inlineStr">
        <is>
          <t>3</t>
        </is>
      </c>
      <c r="AR363" s="2" t="inlineStr">
        <is>
          <t/>
        </is>
      </c>
      <c r="AS363" t="inlineStr">
        <is>
          <t>carburant pour moteur à réaction ou turbine à gaz d'aviation</t>
        </is>
      </c>
      <c r="AT363" t="inlineStr">
        <is>
          <t/>
        </is>
      </c>
      <c r="AU363" t="inlineStr">
        <is>
          <t/>
        </is>
      </c>
      <c r="AV363" t="inlineStr">
        <is>
          <t/>
        </is>
      </c>
      <c r="AW363" t="inlineStr">
        <is>
          <t/>
        </is>
      </c>
      <c r="AX363" s="2" t="inlineStr">
        <is>
          <t>mlazno gorivo</t>
        </is>
      </c>
      <c r="AY363" s="2" t="inlineStr">
        <is>
          <t>4</t>
        </is>
      </c>
      <c r="AZ363" s="2" t="inlineStr">
        <is>
          <t/>
        </is>
      </c>
      <c r="BA363" t="inlineStr">
        <is>
          <t/>
        </is>
      </c>
      <c r="BB363" s="2" t="inlineStr">
        <is>
          <t>sugárhajtómű-üzemanyag</t>
        </is>
      </c>
      <c r="BC363" s="2" t="inlineStr">
        <is>
          <t>3</t>
        </is>
      </c>
      <c r="BD363" s="2" t="inlineStr">
        <is>
          <t/>
        </is>
      </c>
      <c r="BE363" t="inlineStr">
        <is>
          <t>légi járművek hajtóanyaga</t>
        </is>
      </c>
      <c r="BF363" s="2" t="inlineStr">
        <is>
          <t>carburante avio|
jet fuel</t>
        </is>
      </c>
      <c r="BG363" s="2" t="inlineStr">
        <is>
          <t>3|
3</t>
        </is>
      </c>
      <c r="BH363" s="2" t="inlineStr">
        <is>
          <t xml:space="preserve">|
</t>
        </is>
      </c>
      <c r="BI363" t="inlineStr">
        <is>
          <t>carburante per aviazione e destinato agli aeromobili con motore a reazione e a turboelica, utilizzato attualmente da quasi tutti i velivoli commerciali da trasporto passeggeri e merci e non sostituibile con alcun altro tipo di carburante</t>
        </is>
      </c>
      <c r="BJ363" s="2" t="inlineStr">
        <is>
          <t>reaktyviniai degalai</t>
        </is>
      </c>
      <c r="BK363" s="2" t="inlineStr">
        <is>
          <t>3</t>
        </is>
      </c>
      <c r="BL363" s="2" t="inlineStr">
        <is>
          <t/>
        </is>
      </c>
      <c r="BM363" t="inlineStr">
        <is>
          <t>naftos distiliatas, naudojamas kaip energijos šaltinis reaktyvinėse sistemose ir kaip degalai aviacinėse turbinose</t>
        </is>
      </c>
      <c r="BN363" s="2" t="inlineStr">
        <is>
          <t>reaktīvo dzinēju degviela</t>
        </is>
      </c>
      <c r="BO363" s="2" t="inlineStr">
        <is>
          <t>3</t>
        </is>
      </c>
      <c r="BP363" s="2" t="inlineStr">
        <is>
          <t/>
        </is>
      </c>
      <c r="BQ363" t="inlineStr">
        <is>
          <t/>
        </is>
      </c>
      <c r="BR363" s="2" t="inlineStr">
        <is>
          <t>fjuwil tal-ġettijiet</t>
        </is>
      </c>
      <c r="BS363" s="2" t="inlineStr">
        <is>
          <t>3</t>
        </is>
      </c>
      <c r="BT363" s="2" t="inlineStr">
        <is>
          <t/>
        </is>
      </c>
      <c r="BU363" t="inlineStr">
        <is>
          <t>tip ta' fjuwil tal-avjazzjoni magħmul minn taħlita ta' għadd kbir ta' idrokarburi differenti maħsuba biex jintużaw f'inġenji tal-ajru mħaddma b'magni b'turbini tal-gass</t>
        </is>
      </c>
      <c r="BV363" s="2" t="inlineStr">
        <is>
          <t>vliegtuigbrandstof|
brandstof voor straalmotor|
kerosine|
reactiemotorbrandstof</t>
        </is>
      </c>
      <c r="BW363" s="2" t="inlineStr">
        <is>
          <t>3|
2|
2|
3</t>
        </is>
      </c>
      <c r="BX363" s="2" t="inlineStr">
        <is>
          <t xml:space="preserve">|
|
|
</t>
        </is>
      </c>
      <c r="BY363" t="inlineStr">
        <is>
          <t>type
 brandstof voor luchtvaartuigen die aangedreven worden door gasturbines</t>
        </is>
      </c>
      <c r="BZ363" s="2" t="inlineStr">
        <is>
          <t>paliwo do silników odrzutowych|
paliwo lotnicze do silników odrzutowych</t>
        </is>
      </c>
      <c r="CA363" s="2" t="inlineStr">
        <is>
          <t>3|
3</t>
        </is>
      </c>
      <c r="CB363" s="2" t="inlineStr">
        <is>
          <t xml:space="preserve">|
</t>
        </is>
      </c>
      <c r="CC363" t="inlineStr">
        <is>
          <t/>
        </is>
      </c>
      <c r="CD363" s="2" t="inlineStr">
        <is>
          <t>combustível para aviação a jato|
reatocarburante|
combustível para motores de reação</t>
        </is>
      </c>
      <c r="CE363" s="2" t="inlineStr">
        <is>
          <t>3|
3|
3</t>
        </is>
      </c>
      <c r="CF363" s="2" t="inlineStr">
        <is>
          <t xml:space="preserve">|
|
</t>
        </is>
      </c>
      <c r="CG363" t="inlineStr">
        <is>
          <t>Fração refinada proveniente da destilação do petróleo bruto, que é utilizada como fonte de energia nos sistemas de propulsão por reação.</t>
        </is>
      </c>
      <c r="CH363" s="2" t="inlineStr">
        <is>
          <t>combustibil turboreactor</t>
        </is>
      </c>
      <c r="CI363" s="2" t="inlineStr">
        <is>
          <t>3</t>
        </is>
      </c>
      <c r="CJ363" s="2" t="inlineStr">
        <is>
          <t/>
        </is>
      </c>
      <c r="CK363" t="inlineStr">
        <is>
          <t/>
        </is>
      </c>
      <c r="CL363" s="2" t="inlineStr">
        <is>
          <t>tryskové palivo|
letecké palivo</t>
        </is>
      </c>
      <c r="CM363" s="2" t="inlineStr">
        <is>
          <t>3|
3</t>
        </is>
      </c>
      <c r="CN363" s="2" t="inlineStr">
        <is>
          <t xml:space="preserve">|
</t>
        </is>
      </c>
      <c r="CO363" t="inlineStr">
        <is>
          <t>druh leteckého paliva vyrobený zo zmesi väčšieho počtu rôznych uhľovodíkov určený na použitie v lietadlách poháňaných plynovými turbínovými motormi</t>
        </is>
      </c>
      <c r="CP363" s="2" t="inlineStr">
        <is>
          <t>gorivo za reakcijske motorje</t>
        </is>
      </c>
      <c r="CQ363" s="2" t="inlineStr">
        <is>
          <t>3</t>
        </is>
      </c>
      <c r="CR363" s="2" t="inlineStr">
        <is>
          <t/>
        </is>
      </c>
      <c r="CS363" t="inlineStr">
        <is>
          <t/>
        </is>
      </c>
      <c r="CT363" s="2" t="inlineStr">
        <is>
          <t>flygbränsle</t>
        </is>
      </c>
      <c r="CU363" s="2" t="inlineStr">
        <is>
          <t>3</t>
        </is>
      </c>
      <c r="CV363" s="2" t="inlineStr">
        <is>
          <t/>
        </is>
      </c>
      <c r="CW363" t="inlineStr">
        <is>
          <t>bränsle som används i förbränningsmotorer som
driver olika slags luftfartyg</t>
        </is>
      </c>
    </row>
    <row r="364">
      <c r="A364" s="1" t="str">
        <f>HYPERLINK("https://iate.europa.eu/entry/result/3561358/all", "3561358")</f>
        <v>3561358</v>
      </c>
      <c r="B364" t="inlineStr">
        <is>
          <t>ENERGY;INDUSTRY</t>
        </is>
      </c>
      <c r="C364" t="inlineStr">
        <is>
          <t>ENERGY|oil industry|hydrocarbon|natural gas;ENERGY|energy policy|energy policy|energy grid;INDUSTRY|chemistry|chemical element|hydrogen</t>
        </is>
      </c>
      <c r="D364" t="inlineStr">
        <is>
          <t>yes</t>
        </is>
      </c>
      <c r="E364" t="inlineStr">
        <is>
          <t/>
        </is>
      </c>
      <c r="F364" s="2" t="inlineStr">
        <is>
          <t>режим на балансиране</t>
        </is>
      </c>
      <c r="G364" s="2" t="inlineStr">
        <is>
          <t>3</t>
        </is>
      </c>
      <c r="H364" s="2" t="inlineStr">
        <is>
          <t/>
        </is>
      </c>
      <c r="I364" t="inlineStr">
        <is>
          <t/>
        </is>
      </c>
      <c r="J364" s="2" t="inlineStr">
        <is>
          <t>systém vyrovnávání|
režim vyrovnávání</t>
        </is>
      </c>
      <c r="K364" s="2" t="inlineStr">
        <is>
          <t>3|
3</t>
        </is>
      </c>
      <c r="L364" s="2" t="inlineStr">
        <is>
          <t xml:space="preserve">|
</t>
        </is>
      </c>
      <c r="M364" t="inlineStr">
        <is>
          <t>systém umožňující uživatelům plynárenské sítě vyrovnávat své dodávky a odběry plynu na základě pravidel vyrovnávání koncipovaných tak, aby podporovala krátkodobý velkoobchodní trh s plynem</t>
        </is>
      </c>
      <c r="N364" s="2" t="inlineStr">
        <is>
          <t>balanceringssystem|
balanceringsordning</t>
        </is>
      </c>
      <c r="O364" s="2" t="inlineStr">
        <is>
          <t>3|
3</t>
        </is>
      </c>
      <c r="P364" s="2" t="inlineStr">
        <is>
          <t xml:space="preserve">|
</t>
        </is>
      </c>
      <c r="Q364" t="inlineStr">
        <is>
          <t>system til balancering af de daglige mængder af gastilførsler og -udtræk</t>
        </is>
      </c>
      <c r="R364" s="2" t="inlineStr">
        <is>
          <t>Bilanzierungssystem</t>
        </is>
      </c>
      <c r="S364" s="2" t="inlineStr">
        <is>
          <t>3</t>
        </is>
      </c>
      <c r="T364" s="2" t="inlineStr">
        <is>
          <t/>
        </is>
      </c>
      <c r="U364" t="inlineStr">
        <is>
          <t>System, um tägliche Gaseinspeisungen und -ausspeisungen auszugleichen</t>
        </is>
      </c>
      <c r="V364" s="2" t="inlineStr">
        <is>
          <t>καθεστώς εξισορρόπησης|
σύστημα εξισορρόπησης</t>
        </is>
      </c>
      <c r="W364" s="2" t="inlineStr">
        <is>
          <t>3|
3</t>
        </is>
      </c>
      <c r="X364" s="2" t="inlineStr">
        <is>
          <t xml:space="preserve">|
</t>
        </is>
      </c>
      <c r="Y364" t="inlineStr">
        <is>
          <t>σύστημα χάρη στο οποίο εξισορροπούνται ημερησίως οι ποσότητες εισροών και απολήψεων για την εν λόγω ημέρα παροχής αερίου</t>
        </is>
      </c>
      <c r="Z364" s="2" t="inlineStr">
        <is>
          <t>balancing system|
balancing regime</t>
        </is>
      </c>
      <c r="AA364" s="2" t="inlineStr">
        <is>
          <t>3|
3</t>
        </is>
      </c>
      <c r="AB364" s="2" t="inlineStr">
        <is>
          <t xml:space="preserve">|
</t>
        </is>
      </c>
      <c r="AC364" t="inlineStr">
        <is>
          <t>system for balancing the daily quantities of gas inputs and off-takes</t>
        </is>
      </c>
      <c r="AD364" s="2" t="inlineStr">
        <is>
          <t>sistema de balance</t>
        </is>
      </c>
      <c r="AE364" s="2" t="inlineStr">
        <is>
          <t>3</t>
        </is>
      </c>
      <c r="AF364" s="2" t="inlineStr">
        <is>
          <t/>
        </is>
      </c>
      <c r="AG364" t="inlineStr">
        <is>
          <t>Sistema para equilibrar las cantidades diarias de gas que entran y salen del sistema.</t>
        </is>
      </c>
      <c r="AH364" s="2" t="inlineStr">
        <is>
          <t>tasakaalustamissüsteem|
tasakaalustamisrežiim</t>
        </is>
      </c>
      <c r="AI364" s="2" t="inlineStr">
        <is>
          <t>3|
3</t>
        </is>
      </c>
      <c r="AJ364" s="2" t="inlineStr">
        <is>
          <t xml:space="preserve">|
</t>
        </is>
      </c>
      <c r="AK364" t="inlineStr">
        <is>
          <t>gaasi igapäevase sisse- ja väljavoolu tasakaalustamise süsteem</t>
        </is>
      </c>
      <c r="AL364" s="2" t="inlineStr">
        <is>
          <t>tasehallintajärjestelmä</t>
        </is>
      </c>
      <c r="AM364" s="2" t="inlineStr">
        <is>
          <t>3</t>
        </is>
      </c>
      <c r="AN364" s="2" t="inlineStr">
        <is>
          <t/>
        </is>
      </c>
      <c r="AO364" t="inlineStr">
        <is>
          <t>järjestelmä kaasun päivittäisten syöttöjen ja ottojen tasapainottamiseksi</t>
        </is>
      </c>
      <c r="AP364" s="2" t="inlineStr">
        <is>
          <t>régime d'équilibrage|
système d'équilibrage</t>
        </is>
      </c>
      <c r="AQ364" s="2" t="inlineStr">
        <is>
          <t>3|
3</t>
        </is>
      </c>
      <c r="AR364" s="2" t="inlineStr">
        <is>
          <t xml:space="preserve">|
</t>
        </is>
      </c>
      <c r="AS364" t="inlineStr">
        <is>
          <t>système servant à équilibrer les quantités journalières d'entrées et de sorties de gaz</t>
        </is>
      </c>
      <c r="AT364" s="2" t="inlineStr">
        <is>
          <t>córas comhardúcháin|
córas cothromúcháin</t>
        </is>
      </c>
      <c r="AU364" s="2" t="inlineStr">
        <is>
          <t>3|
2</t>
        </is>
      </c>
      <c r="AV364" s="2" t="inlineStr">
        <is>
          <t xml:space="preserve">|
</t>
        </is>
      </c>
      <c r="AW364" t="inlineStr">
        <is>
          <t/>
        </is>
      </c>
      <c r="AX364" s="2" t="inlineStr">
        <is>
          <t>režim uravnoteženja</t>
        </is>
      </c>
      <c r="AY364" s="2" t="inlineStr">
        <is>
          <t>3</t>
        </is>
      </c>
      <c r="AZ364" s="2" t="inlineStr">
        <is>
          <t/>
        </is>
      </c>
      <c r="BA364" t="inlineStr">
        <is>
          <t/>
        </is>
      </c>
      <c r="BB364" s="2" t="inlineStr">
        <is>
          <t>egyensúlyozási rendszer</t>
        </is>
      </c>
      <c r="BC364" s="2" t="inlineStr">
        <is>
          <t>4</t>
        </is>
      </c>
      <c r="BD364" s="2" t="inlineStr">
        <is>
          <t/>
        </is>
      </c>
      <c r="BE364" t="inlineStr">
        <is>
          <t>gázbetáplálás és -vételezés napi kiegyensúlyozására szolgáló rendszer</t>
        </is>
      </c>
      <c r="BF364" s="2" t="inlineStr">
        <is>
          <t>sistema di bilanciamento|
regime di bilanciamento</t>
        </is>
      </c>
      <c r="BG364" s="2" t="inlineStr">
        <is>
          <t>3|
3</t>
        </is>
      </c>
      <c r="BH364" s="2" t="inlineStr">
        <is>
          <t xml:space="preserve">|
</t>
        </is>
      </c>
      <c r="BI364" t="inlineStr">
        <is>
          <t>sistema che attribuisce agli utenti della rete la responsabilità di bilanciare i loro portafogli di bilanciamento in modo da minimizzare la necessità per gli operatori del sistema di trasporto di intraprendere le azioni di bilanciamento necessarie</t>
        </is>
      </c>
      <c r="BJ364" s="2" t="inlineStr">
        <is>
          <t>balansavimo režimas|
balansavimo sistema</t>
        </is>
      </c>
      <c r="BK364" s="2" t="inlineStr">
        <is>
          <t>3|
3</t>
        </is>
      </c>
      <c r="BL364" s="2" t="inlineStr">
        <is>
          <t xml:space="preserve">|
</t>
        </is>
      </c>
      <c r="BM364" t="inlineStr">
        <is>
          <t/>
        </is>
      </c>
      <c r="BN364" s="2" t="inlineStr">
        <is>
          <t>balansēšanas režīms|
balansēšanas sistēma</t>
        </is>
      </c>
      <c r="BO364" s="2" t="inlineStr">
        <is>
          <t>3|
3</t>
        </is>
      </c>
      <c r="BP364" s="2" t="inlineStr">
        <is>
          <t xml:space="preserve">|
</t>
        </is>
      </c>
      <c r="BQ364" t="inlineStr">
        <is>
          <t/>
        </is>
      </c>
      <c r="BR364" s="2" t="inlineStr">
        <is>
          <t>reġim tal-ibbilanċjar|
sistema tal-ibbilanċjar</t>
        </is>
      </c>
      <c r="BS364" s="2" t="inlineStr">
        <is>
          <t>3|
3</t>
        </is>
      </c>
      <c r="BT364" s="2" t="inlineStr">
        <is>
          <t xml:space="preserve">|
</t>
        </is>
      </c>
      <c r="BU364" t="inlineStr">
        <is>
          <t>sistema għall-ibbilanċjar tal-kwantitajiet ta' dħul u ħruġ ta' gass fuq bażi ta' kuljum</t>
        </is>
      </c>
      <c r="BV364" s="2" t="inlineStr">
        <is>
          <t>balanceringsregeling|
balanceringssysteem</t>
        </is>
      </c>
      <c r="BW364" s="2" t="inlineStr">
        <is>
          <t>3|
3</t>
        </is>
      </c>
      <c r="BX364" s="2" t="inlineStr">
        <is>
          <t xml:space="preserve">|
</t>
        </is>
      </c>
      <c r="BY364" t="inlineStr">
        <is>
          <t>systeem voor de balancering van de dagelijkse hoeveelheden invoedingen en onttrekkingen van gas</t>
        </is>
      </c>
      <c r="BZ364" s="2" t="inlineStr">
        <is>
          <t>system bilansowania</t>
        </is>
      </c>
      <c r="CA364" s="2" t="inlineStr">
        <is>
          <t>3</t>
        </is>
      </c>
      <c r="CB364" s="2" t="inlineStr">
        <is>
          <t/>
        </is>
      </c>
      <c r="CC364" t="inlineStr">
        <is>
          <t>system bilansowania dziennych dostarczanych i odbieranych ilości gazu</t>
        </is>
      </c>
      <c r="CD364" s="2" t="inlineStr">
        <is>
          <t>sistema de compensação</t>
        </is>
      </c>
      <c r="CE364" s="2" t="inlineStr">
        <is>
          <t>3</t>
        </is>
      </c>
      <c r="CF364" s="2" t="inlineStr">
        <is>
          <t/>
        </is>
      </c>
      <c r="CG364" t="inlineStr">
        <is>
          <t>Sistema que visa equilibrar as quantidades de gás que entram ou saem do sistema diariamente.</t>
        </is>
      </c>
      <c r="CH364" s="2" t="inlineStr">
        <is>
          <t>sistem de echilibrare|
regim de echilibrare</t>
        </is>
      </c>
      <c r="CI364" s="2" t="inlineStr">
        <is>
          <t>3|
3</t>
        </is>
      </c>
      <c r="CJ364" s="2" t="inlineStr">
        <is>
          <t xml:space="preserve">|
</t>
        </is>
      </c>
      <c r="CK364" t="inlineStr">
        <is>
          <t/>
        </is>
      </c>
      <c r="CL364" s="2" t="inlineStr">
        <is>
          <t>režim vyvažovania|
vyvažovací režim|
systém vyvažovania</t>
        </is>
      </c>
      <c r="CM364" s="2" t="inlineStr">
        <is>
          <t>3|
3|
3</t>
        </is>
      </c>
      <c r="CN364" s="2" t="inlineStr">
        <is>
          <t xml:space="preserve">|
|
</t>
        </is>
      </c>
      <c r="CO364" t="inlineStr">
        <is>
          <t>systém na vyvažovanie denného množstva dodávok a odberov plynu</t>
        </is>
      </c>
      <c r="CP364" s="2" t="inlineStr">
        <is>
          <t>sistem izravnave</t>
        </is>
      </c>
      <c r="CQ364" s="2" t="inlineStr">
        <is>
          <t>3</t>
        </is>
      </c>
      <c r="CR364" s="2" t="inlineStr">
        <is>
          <t/>
        </is>
      </c>
      <c r="CS364" t="inlineStr">
        <is>
          <t>sistem za izravnavo dnevnih količin predaj in prevzemov</t>
        </is>
      </c>
      <c r="CT364" s="2" t="inlineStr">
        <is>
          <t>balanseringssystem</t>
        </is>
      </c>
      <c r="CU364" s="2" t="inlineStr">
        <is>
          <t>3</t>
        </is>
      </c>
      <c r="CV364" s="2" t="inlineStr">
        <is>
          <t/>
        </is>
      </c>
      <c r="CW364" t="inlineStr">
        <is>
          <t/>
        </is>
      </c>
    </row>
    <row r="365">
      <c r="A365" s="1" t="str">
        <f>HYPERLINK("https://iate.europa.eu/entry/result/1698844/all", "1698844")</f>
        <v>1698844</v>
      </c>
      <c r="B365" t="inlineStr">
        <is>
          <t>PRODUCTION, TECHNOLOGY AND RESEARCH;INDUSTRY</t>
        </is>
      </c>
      <c r="C365" t="inlineStr">
        <is>
          <t>PRODUCTION, TECHNOLOGY AND RESEARCH|technology and technical regulations|materials technology;INDUSTRY|mechanical engineering;INDUSTRY|building and public works</t>
        </is>
      </c>
      <c r="D365" t="inlineStr">
        <is>
          <t>yes</t>
        </is>
      </c>
      <c r="E365" t="inlineStr">
        <is>
          <t/>
        </is>
      </c>
      <c r="F365" s="2" t="inlineStr">
        <is>
          <t>топлоизолация</t>
        </is>
      </c>
      <c r="G365" s="2" t="inlineStr">
        <is>
          <t>3</t>
        </is>
      </c>
      <c r="H365" s="2" t="inlineStr">
        <is>
          <t/>
        </is>
      </c>
      <c r="I365" t="inlineStr">
        <is>
          <t/>
        </is>
      </c>
      <c r="J365" s="2" t="inlineStr">
        <is>
          <t>tepelněizolační materiál|
termoizolace|
termoizolační materiál|
tepelná izolace</t>
        </is>
      </c>
      <c r="K365" s="2" t="inlineStr">
        <is>
          <t>3|
3|
3|
3</t>
        </is>
      </c>
      <c r="L365" s="2" t="inlineStr">
        <is>
          <t xml:space="preserve">|
|
|
</t>
        </is>
      </c>
      <c r="M365" t="inlineStr">
        <is>
          <t>materiál s nízkou tepelnou vodivostí užívaný
ke zvýšení odporu při prostupu tepla a chladu</t>
        </is>
      </c>
      <c r="N365" s="2" t="inlineStr">
        <is>
          <t>termisk isolering|
varmeisoleringsmateriale|
termisk isolator|
termisk isolerende materiale|
varmeisolerende materiale|
varmeisolator|
varmeisolering</t>
        </is>
      </c>
      <c r="O365" s="2" t="inlineStr">
        <is>
          <t>3|
3|
3|
3|
3|
3|
3</t>
        </is>
      </c>
      <c r="P365" s="2" t="inlineStr">
        <is>
          <t xml:space="preserve">|
|
|
|
|
|
</t>
        </is>
      </c>
      <c r="Q365" t="inlineStr">
        <is>
          <t>materiale med ringe varmeledningsevne, der har til formål at hindre uønsket udstrømning eller indtrængning af varme</t>
        </is>
      </c>
      <c r="R365" s="2" t="inlineStr">
        <is>
          <t>Wärmedämmstoff|
Dämmstoff</t>
        </is>
      </c>
      <c r="S365" s="2" t="inlineStr">
        <is>
          <t>3|
3</t>
        </is>
      </c>
      <c r="T365" s="2" t="inlineStr">
        <is>
          <t xml:space="preserve">|
</t>
        </is>
      </c>
      <c r="U365" t="inlineStr">
        <is>
          <t/>
        </is>
      </c>
      <c r="V365" s="2" t="inlineStr">
        <is>
          <t>θερμική μόνωση|
θερμομονωτικό υλικό|
θερμομόνωση|
θερμομονωτικό</t>
        </is>
      </c>
      <c r="W365" s="2" t="inlineStr">
        <is>
          <t>3|
3|
3|
3</t>
        </is>
      </c>
      <c r="X365" s="2" t="inlineStr">
        <is>
          <t xml:space="preserve">|
|
|
</t>
        </is>
      </c>
      <c r="Y365" t="inlineStr">
        <is>
          <t>&lt;div&gt;υλικό σχετικά χαμηλής αγωγιμότητας θερμότητας το οποίο χρησιμοποιείται για τη θωράκιση όγκου έναντι απώλειας ή εισόδου θερμότητας μέσω ακτινοβολίας, μεταφοράς ή αγωγιμότητας&lt;br&gt;&lt;/div&gt;</t>
        </is>
      </c>
      <c r="Z365" s="2" t="inlineStr">
        <is>
          <t>heat insulation|
heat insulator|
heat insulation material|
thermal insulation|
thermal insulator|
thermal insulation material|
heat-insulating material|
thermic insulation</t>
        </is>
      </c>
      <c r="AA365" s="2" t="inlineStr">
        <is>
          <t>3|
1|
1|
3|
3|
3|
1|
1</t>
        </is>
      </c>
      <c r="AB365" s="2" t="inlineStr">
        <is>
          <t xml:space="preserve">|
|
|
|
|
|
|
</t>
        </is>
      </c>
      <c r="AC365" t="inlineStr">
        <is>
          <t>material of relatively low heat conductivity used to shield a volume against loss or entrance of heat by radiation, convection, or conduction</t>
        </is>
      </c>
      <c r="AD365" s="2" t="inlineStr">
        <is>
          <t>aislamiento térmico|
material de aislamiento térmico|
termoaislante|
aislante térmico</t>
        </is>
      </c>
      <c r="AE365" s="2" t="inlineStr">
        <is>
          <t>3|
3|
3|
3</t>
        </is>
      </c>
      <c r="AF365" s="2" t="inlineStr">
        <is>
          <t xml:space="preserve">|
|
|
</t>
        </is>
      </c>
      <c r="AG365" t="inlineStr">
        <is>
          <t>Material que impide o dificulta el paso de energía calorífica.</t>
        </is>
      </c>
      <c r="AH365" s="2" t="inlineStr">
        <is>
          <t>termoisolatsioon|
soojusisolatsioon</t>
        </is>
      </c>
      <c r="AI365" s="2" t="inlineStr">
        <is>
          <t>3|
3</t>
        </is>
      </c>
      <c r="AJ365" s="2" t="inlineStr">
        <is>
          <t xml:space="preserve">|
</t>
        </is>
      </c>
      <c r="AK365" t="inlineStr">
        <is>
          <t>materjal, mille abil vähendatakse soojuslevi ühest ruumist teise</t>
        </is>
      </c>
      <c r="AL365" s="2" t="inlineStr">
        <is>
          <t>lämmöneriste|
lämmöneristysmateriaali|
lämpöeriste|
lämmöneristysaine</t>
        </is>
      </c>
      <c r="AM365" s="2" t="inlineStr">
        <is>
          <t>3|
3|
3|
3</t>
        </is>
      </c>
      <c r="AN365" s="2" t="inlineStr">
        <is>
          <t xml:space="preserve">|
|
|
</t>
        </is>
      </c>
      <c r="AO365" t="inlineStr">
        <is>
          <t>materiaali, jonka avulla vähennetään lämmön siirtymistä tilasta toiseen</t>
        </is>
      </c>
      <c r="AP365" s="2" t="inlineStr">
        <is>
          <t>produit isolant thermique|
produit d'isolation thermique|
isolant thermique|
matériau d'isolation thermique</t>
        </is>
      </c>
      <c r="AQ365" s="2" t="inlineStr">
        <is>
          <t>3|
3|
3|
3</t>
        </is>
      </c>
      <c r="AR365" s="2" t="inlineStr">
        <is>
          <t xml:space="preserve">|
|
|
</t>
        </is>
      </c>
      <c r="AS365" t="inlineStr">
        <is>
          <t>produit d'&lt;a href="https://iate.europa.eu/entry/result/1153756/all" target="_blank"&gt;isolation thermique&lt;/a&gt; dans sa forme définitive comportant des parements ou des enduits de finition</t>
        </is>
      </c>
      <c r="AT365" t="inlineStr">
        <is>
          <t/>
        </is>
      </c>
      <c r="AU365" t="inlineStr">
        <is>
          <t/>
        </is>
      </c>
      <c r="AV365" t="inlineStr">
        <is>
          <t/>
        </is>
      </c>
      <c r="AW365" t="inlineStr">
        <is>
          <t/>
        </is>
      </c>
      <c r="AX365" s="2" t="inlineStr">
        <is>
          <t>toplinski izolator|
termoizolator|
toplinska izolacija</t>
        </is>
      </c>
      <c r="AY365" s="2" t="inlineStr">
        <is>
          <t>3|
3|
3</t>
        </is>
      </c>
      <c r="AZ365" s="2" t="inlineStr">
        <is>
          <t xml:space="preserve">|
|
</t>
        </is>
      </c>
      <c r="BA365" t="inlineStr">
        <is>
          <t/>
        </is>
      </c>
      <c r="BB365" t="inlineStr">
        <is>
          <t/>
        </is>
      </c>
      <c r="BC365" t="inlineStr">
        <is>
          <t/>
        </is>
      </c>
      <c r="BD365" t="inlineStr">
        <is>
          <t/>
        </is>
      </c>
      <c r="BE365" t="inlineStr">
        <is>
          <t/>
        </is>
      </c>
      <c r="BF365" s="2" t="inlineStr">
        <is>
          <t>materiale termoisolante|
isolamento termico|
isolante termico</t>
        </is>
      </c>
      <c r="BG365" s="2" t="inlineStr">
        <is>
          <t>3|
3|
3</t>
        </is>
      </c>
      <c r="BH365" s="2" t="inlineStr">
        <is>
          <t xml:space="preserve">|
|
</t>
        </is>
      </c>
      <c r="BI365" t="inlineStr">
        <is>
          <t>materiale con una limitata capacità di conducibilità mediante il quale è possibile ostacolare
il passaggio di calore o contenerne la dispersione</t>
        </is>
      </c>
      <c r="BJ365" s="2" t="inlineStr">
        <is>
          <t>šiltalas|
šiltinamoji medžiaga|
termoizoliacinė medžiaga</t>
        </is>
      </c>
      <c r="BK365" s="2" t="inlineStr">
        <is>
          <t>3|
3|
3</t>
        </is>
      </c>
      <c r="BL365" s="2" t="inlineStr">
        <is>
          <t xml:space="preserve">|
|
</t>
        </is>
      </c>
      <c r="BM365" t="inlineStr">
        <is>
          <t>šilumą izoliuojanti medžiaga, kurios šiluminio laidumo koeficientas λ mažesnis už 0,23 W/(m · K)</t>
        </is>
      </c>
      <c r="BN365" s="2" t="inlineStr">
        <is>
          <t>siltumizolācijas materiāls</t>
        </is>
      </c>
      <c r="BO365" s="2" t="inlineStr">
        <is>
          <t>2</t>
        </is>
      </c>
      <c r="BP365" s="2" t="inlineStr">
        <is>
          <t/>
        </is>
      </c>
      <c r="BQ365" t="inlineStr">
        <is>
          <t/>
        </is>
      </c>
      <c r="BR365" s="2" t="inlineStr">
        <is>
          <t>iżolazzjoni termika</t>
        </is>
      </c>
      <c r="BS365" s="2" t="inlineStr">
        <is>
          <t>3</t>
        </is>
      </c>
      <c r="BT365" s="2" t="inlineStr">
        <is>
          <t/>
        </is>
      </c>
      <c r="BU365" t="inlineStr">
        <is>
          <t>materjal ta' konduttivita relattivament baxxa tas-sħana li jintuża biex jipproteġi volum jew oġġett mit-telf jew mid-dħul tas-sħana permezz tar-radjazzjoni, tal-konvezzjoni jew tal-konduzzjoni</t>
        </is>
      </c>
      <c r="BV365" s="2" t="inlineStr">
        <is>
          <t>warmte-isolatiemateriaal|
thermische isolatie|
warmte-isolatie|
thermisch isolatiemateriaal</t>
        </is>
      </c>
      <c r="BW365" s="2" t="inlineStr">
        <is>
          <t>3|
3|
3|
3</t>
        </is>
      </c>
      <c r="BX365" s="2" t="inlineStr">
        <is>
          <t xml:space="preserve">|
|
|
</t>
        </is>
      </c>
      <c r="BY365" t="inlineStr">
        <is>
          <t>materiaal met een lage warmtedoorlatingscoëfficiënt waarmee de overdracht van warmte of koude wordt voorkomen of tot een minimum beperkt</t>
        </is>
      </c>
      <c r="BZ365" s="2" t="inlineStr">
        <is>
          <t>materiał termoizolacyjny|
izolacja termiczna|
izolacja cieplna</t>
        </is>
      </c>
      <c r="CA365" s="2" t="inlineStr">
        <is>
          <t>3|
3|
3</t>
        </is>
      </c>
      <c r="CB365" s="2" t="inlineStr">
        <is>
          <t xml:space="preserve">|
|
</t>
        </is>
      </c>
      <c r="CC365" t="inlineStr">
        <is>
          <t>materiał, którego takie, których współczynnik przewodzenia ciepła (w temperaturze 20 C) wynosi nie więcej niż λ=0,175 W/mᐧK</t>
        </is>
      </c>
      <c r="CD365" s="2" t="inlineStr">
        <is>
          <t>isolador térmico|
material de isolamento térmico</t>
        </is>
      </c>
      <c r="CE365" s="2" t="inlineStr">
        <is>
          <t>3|
3</t>
        </is>
      </c>
      <c r="CF365" s="2" t="inlineStr">
        <is>
          <t xml:space="preserve">|
</t>
        </is>
      </c>
      <c r="CG365" t="inlineStr">
        <is>
          <t>Material que apresenta uma certa resistência térmica e que é utilizado para reduzir a troca de calor entre um ambiente interno e um externo.</t>
        </is>
      </c>
      <c r="CH365" s="2" t="inlineStr">
        <is>
          <t>termoizolație|
izolație termică</t>
        </is>
      </c>
      <c r="CI365" s="2" t="inlineStr">
        <is>
          <t>3|
3</t>
        </is>
      </c>
      <c r="CJ365" s="2" t="inlineStr">
        <is>
          <t xml:space="preserve">|
</t>
        </is>
      </c>
      <c r="CK365" t="inlineStr">
        <is>
          <t/>
        </is>
      </c>
      <c r="CL365" s="2" t="inlineStr">
        <is>
          <t>tepelná izolácia|
tepelnoizolačný materiál</t>
        </is>
      </c>
      <c r="CM365" s="2" t="inlineStr">
        <is>
          <t>3|
3</t>
        </is>
      </c>
      <c r="CN365" s="2" t="inlineStr">
        <is>
          <t xml:space="preserve">|
</t>
        </is>
      </c>
      <c r="CO365" t="inlineStr">
        <is>
          <t>materiál, výrobok, komponent alebo systém vyznačujúci sa schopnosťou znižovať prenos tepla</t>
        </is>
      </c>
      <c r="CP365" s="2" t="inlineStr">
        <is>
          <t>toplotna izolacija|
toplotnoizolacijski material</t>
        </is>
      </c>
      <c r="CQ365" s="2" t="inlineStr">
        <is>
          <t>3|
3</t>
        </is>
      </c>
      <c r="CR365" s="2" t="inlineStr">
        <is>
          <t xml:space="preserve">|
</t>
        </is>
      </c>
      <c r="CS365" t="inlineStr">
        <is>
          <t>izolacija, ki omili ali prepreči prehod toplote iz enega prostora v drugega</t>
        </is>
      </c>
      <c r="CT365" s="2" t="inlineStr">
        <is>
          <t>värmeisolerande material|
värmeisoleringsprodukt|
värmeisolermaterial</t>
        </is>
      </c>
      <c r="CU365" s="2" t="inlineStr">
        <is>
          <t>3|
3|
3</t>
        </is>
      </c>
      <c r="CV365" s="2" t="inlineStr">
        <is>
          <t xml:space="preserve">|
|
</t>
        </is>
      </c>
      <c r="CW365" t="inlineStr">
        <is>
          <t>material som reflekterar värmestrålning eller har låg värmeledningsförmåga och därmed hindrar transport av värmeenergi mellan föremål eller utrymmen med olika temperatur</t>
        </is>
      </c>
    </row>
    <row r="366">
      <c r="A366" s="1" t="str">
        <f>HYPERLINK("https://iate.europa.eu/entry/result/800658/all", "800658")</f>
        <v>800658</v>
      </c>
      <c r="B366" t="inlineStr">
        <is>
          <t>ENVIRONMENT;EUROPEAN UNION</t>
        </is>
      </c>
      <c r="C366" t="inlineStr">
        <is>
          <t>ENVIRONMENT;EUROPEAN UNION|EU institutions and European civil service|EU office or agency</t>
        </is>
      </c>
      <c r="D366" t="inlineStr">
        <is>
          <t>yes</t>
        </is>
      </c>
      <c r="E366" t="inlineStr">
        <is>
          <t/>
        </is>
      </c>
      <c r="F366" s="2" t="inlineStr">
        <is>
          <t>ЕАОС|
Европейска агенция за околната среда|
Европейска агенция за околна среда</t>
        </is>
      </c>
      <c r="G366" s="2" t="inlineStr">
        <is>
          <t>3|
4|
3</t>
        </is>
      </c>
      <c r="H366" s="2" t="inlineStr">
        <is>
          <t>|
|
preferred</t>
        </is>
      </c>
      <c r="I366" t="inlineStr">
        <is>
          <t/>
        </is>
      </c>
      <c r="J366" s="2" t="inlineStr">
        <is>
          <t>EEA|
Evropská agentura pro životní prostředí</t>
        </is>
      </c>
      <c r="K366" s="2" t="inlineStr">
        <is>
          <t>3|
4</t>
        </is>
      </c>
      <c r="L366" s="2" t="inlineStr">
        <is>
          <t xml:space="preserve">|
</t>
        </is>
      </c>
      <c r="M366" t="inlineStr">
        <is>
          <t/>
        </is>
      </c>
      <c r="N366" s="2" t="inlineStr">
        <is>
          <t>Miljøagenturet|
EEA|
Det Europæiske Miljøagentur</t>
        </is>
      </c>
      <c r="O366" s="2" t="inlineStr">
        <is>
          <t>4|
4|
4</t>
        </is>
      </c>
      <c r="P366" s="2" t="inlineStr">
        <is>
          <t xml:space="preserve">|
|
</t>
        </is>
      </c>
      <c r="Q366" t="inlineStr">
        <is>
          <t>Det Europæiske Miljøagentur er det EU-organ, som skal forsyne EU og medlemsstaterne med objektive, pålidelige og sammenlignelige oplysninger på europæisk plan, således at de kan træffe de nødvendige miljøbeskyttelsesforanstaltninger, vurdere deres gennemførelse og sikre, at offentligheden oplyses på tilfredsstillende vis om miljøforholdene.</t>
        </is>
      </c>
      <c r="R366" s="2" t="inlineStr">
        <is>
          <t>EUA|
Europäische Umweltagentur</t>
        </is>
      </c>
      <c r="S366" s="2" t="inlineStr">
        <is>
          <t>4|
4</t>
        </is>
      </c>
      <c r="T366" s="2" t="inlineStr">
        <is>
          <t xml:space="preserve">|
</t>
        </is>
      </c>
      <c r="U366" t="inlineStr">
        <is>
          <t>Gemeinschaftseinrichtung, die das europäische Umweltinformations- und Umweltbeobachtungsnetz für die Sammlung, Aufbereitung und Analyse von Umweltdaten und deren Austausch koordiniert.</t>
        </is>
      </c>
      <c r="V366" s="2" t="inlineStr">
        <is>
          <t>ΕΟΠ|
Ευρωπαϊκός Οργανισμός Περιβάλλοντος</t>
        </is>
      </c>
      <c r="W366" s="2" t="inlineStr">
        <is>
          <t>4|
4</t>
        </is>
      </c>
      <c r="X366" s="2" t="inlineStr">
        <is>
          <t xml:space="preserve">|
</t>
        </is>
      </c>
      <c r="Y366" t="inlineStr">
        <is>
          <t/>
        </is>
      </c>
      <c r="Z366" s="2" t="inlineStr">
        <is>
          <t>European Environment Agency|
EEA|
European Environmental Agency</t>
        </is>
      </c>
      <c r="AA366" s="2" t="inlineStr">
        <is>
          <t>4|
4|
1</t>
        </is>
      </c>
      <c r="AB366" s="2" t="inlineStr">
        <is>
          <t xml:space="preserve">|
|
</t>
        </is>
      </c>
      <c r="AC366" t="inlineStr">
        <is>
          <t/>
        </is>
      </c>
      <c r="AD366" s="2" t="inlineStr">
        <is>
          <t>Agencia Europea de Medio Ambiente|
AEMA</t>
        </is>
      </c>
      <c r="AE366" s="2" t="inlineStr">
        <is>
          <t>4|
4</t>
        </is>
      </c>
      <c r="AF366" s="2" t="inlineStr">
        <is>
          <t xml:space="preserve">|
</t>
        </is>
      </c>
      <c r="AG366" t="inlineStr">
        <is>
          <t>Agencia de la UE cuyo objetivo consiste en proporcionar a la Comunidad y a los Estados miembros información objetiva, fiable y comparable a escala europea, que les permita tomar las medidas necesarias para proteger el medio ambiente, evaluar su aplicación y garantizar una buena información al público sobre la situación del medio ambiente.</t>
        </is>
      </c>
      <c r="AH366" s="2" t="inlineStr">
        <is>
          <t>EEA|
Euroopa Keskkonnaamet</t>
        </is>
      </c>
      <c r="AI366" s="2" t="inlineStr">
        <is>
          <t>4|
4</t>
        </is>
      </c>
      <c r="AJ366" s="2" t="inlineStr">
        <is>
          <t xml:space="preserve">|
</t>
        </is>
      </c>
      <c r="AK366" t="inlineStr">
        <is>
          <t>ELi amet, mille eesmärk on toetada säästvat arengut ning aidata kaasa Euroopa
keskkonna märkimisväärsele ja mõõdetavale paranemisele, pakkudes poliitikakujundajatele ja
üldsusele õigeaegset, sihipärast, asjakohast ja usaldusväärset teavet</t>
        </is>
      </c>
      <c r="AL366" s="2" t="inlineStr">
        <is>
          <t>Euroopan ympäristökeskus|
EEA</t>
        </is>
      </c>
      <c r="AM366" s="2" t="inlineStr">
        <is>
          <t>4|
3</t>
        </is>
      </c>
      <c r="AN366" s="2" t="inlineStr">
        <is>
          <t xml:space="preserve">|
</t>
        </is>
      </c>
      <c r="AO366" t="inlineStr">
        <is>
          <t>Euroopan johtavana ympäristöviranomaisena toimiva EY:n erillisvirasto.</t>
        </is>
      </c>
      <c r="AP366" s="2" t="inlineStr">
        <is>
          <t>Agence européenne pour l'environnement|
AEE</t>
        </is>
      </c>
      <c r="AQ366" s="2" t="inlineStr">
        <is>
          <t>4|
4</t>
        </is>
      </c>
      <c r="AR366" s="2" t="inlineStr">
        <is>
          <t xml:space="preserve">|
</t>
        </is>
      </c>
      <c r="AS366" t="inlineStr">
        <is>
          <t>Agence de l'UE créée par le règlement CEE n° 1210/90 qui a démarré ses activités dans le courant de l'année 1995 et dont la mission consiste à réunir et à diffuser des informations objectives, fiables et comparables sur l'état de l'environnement au niveau européen</t>
        </is>
      </c>
      <c r="AT366" s="2" t="inlineStr">
        <is>
          <t>an Ghníomhaireacht Eorpach Comhshaoil|
EEA</t>
        </is>
      </c>
      <c r="AU366" s="2" t="inlineStr">
        <is>
          <t>4|
4</t>
        </is>
      </c>
      <c r="AV366" s="2" t="inlineStr">
        <is>
          <t xml:space="preserve">|
</t>
        </is>
      </c>
      <c r="AW366" t="inlineStr">
        <is>
          <t/>
        </is>
      </c>
      <c r="AX366" s="2" t="inlineStr">
        <is>
          <t>Europska agencija za okoliš|
EEA</t>
        </is>
      </c>
      <c r="AY366" s="2" t="inlineStr">
        <is>
          <t>4|
4</t>
        </is>
      </c>
      <c r="AZ366" s="2" t="inlineStr">
        <is>
          <t xml:space="preserve">|
</t>
        </is>
      </c>
      <c r="BA366" t="inlineStr">
        <is>
          <t>&lt;div&gt;agencija EU-a nadležna za prikupljanje, obradu i analizu podataka o okolišu te dostupnost objektivnih, pouzdanih i usporedivih informacije na temelju kojih EU i države članice trebaju poduzeti potrebne mjere za zaštitu okoliša i informirati javnost o stvarnom stanju okoliša&lt;/div&gt;</t>
        </is>
      </c>
      <c r="BB366" s="2" t="inlineStr">
        <is>
          <t>Európai Környezetvédelmi Ügynökség|
EEA</t>
        </is>
      </c>
      <c r="BC366" s="2" t="inlineStr">
        <is>
          <t>4|
3</t>
        </is>
      </c>
      <c r="BD366" s="2" t="inlineStr">
        <is>
          <t xml:space="preserve">|
</t>
        </is>
      </c>
      <c r="BE366" t="inlineStr">
        <is>
          <t/>
        </is>
      </c>
      <c r="BF366" s="2" t="inlineStr">
        <is>
          <t>AEA|
Agenzia europea dell'ambiente</t>
        </is>
      </c>
      <c r="BG366" s="2" t="inlineStr">
        <is>
          <t>3|
4</t>
        </is>
      </c>
      <c r="BH366" s="2" t="inlineStr">
        <is>
          <t xml:space="preserve">|
</t>
        </is>
      </c>
      <c r="BI366" t="inlineStr">
        <is>
          <t>agenzia, istituita con il regolamento (CEE) n. 1210/90 &lt;a href="http://eur-lex.europa.eu/legal-content/IT/TXT/?uri=CELEX:31990R1210" target="_blank"&gt;CELEX:31990R1210/IT&lt;/a&gt;, con lo scopo di fornire informazioni valide e indipendenti sull'ambiente</t>
        </is>
      </c>
      <c r="BJ366" s="2" t="inlineStr">
        <is>
          <t>EAA|
Europos aplinkos agentūra</t>
        </is>
      </c>
      <c r="BK366" s="2" t="inlineStr">
        <is>
          <t>3|
4</t>
        </is>
      </c>
      <c r="BL366" s="2" t="inlineStr">
        <is>
          <t xml:space="preserve">|
</t>
        </is>
      </c>
      <c r="BM366" t="inlineStr">
        <is>
          <t>&lt;div&gt;agentūra, kurios tikslas yra teikti: &lt;/div&gt;&lt;div&gt;a) | objektyvią, patikimą ir palyginamą informaciją Europos lygiu, leidžiančią imtis reikiamų aplinkos apsaugos priemonių, įvertinti tokių priemonių rezultatus ir užtikrinti, kad visuomenė būtų tinkamai informuojama apie aplinkos būklę, ir šiam tikslui; &lt;/div&gt;&lt;div&gt;b) | būtiną techninę ir mokslinę pagalbą&lt;br&gt;&lt;/div&gt;</t>
        </is>
      </c>
      <c r="BN366" s="2" t="inlineStr">
        <is>
          <t>Eiropas Vides aģentūra|
EVA</t>
        </is>
      </c>
      <c r="BO366" s="2" t="inlineStr">
        <is>
          <t>4|
4</t>
        </is>
      </c>
      <c r="BP366" s="2" t="inlineStr">
        <is>
          <t xml:space="preserve">|
</t>
        </is>
      </c>
      <c r="BQ366" t="inlineStr">
        <is>
          <t>Eiropas Savienības aģentūra, kuras uzdevums ir sniegt precīzu, neatkarīgu informāciju par vidi. EVA mērķis ir atbalstīt ilgtspējīgu attīstību, palīdzot sasniegt nozīmīgus un izmērāmus uzlabojumus Eiropas vidē un nodrošinot laicīgu, mērķtiecīgu, būtisku un uzticamu informāciju politikas veidotājiem un sabiedrībai</t>
        </is>
      </c>
      <c r="BR366" s="2" t="inlineStr">
        <is>
          <t>Aġenzija Ewropea għall-Ambjent|
EEA</t>
        </is>
      </c>
      <c r="BS366" s="2" t="inlineStr">
        <is>
          <t>4|
4</t>
        </is>
      </c>
      <c r="BT366" s="2" t="inlineStr">
        <is>
          <t xml:space="preserve">|
</t>
        </is>
      </c>
      <c r="BU366" t="inlineStr">
        <is>
          <t>Dan ir-Regolament jipprovdi għal Aġenzija Ewropea għall-Ambjent, minn hawn il-quddiem msejħa bħala “l-Aġenzija”, u għandu l-għan li jistabbilixxi Network Ewropew ta’ Informazzjoni u Osservazzjoni tal-Ambjent. Biex jintlaħqu l-għanijiet tal-ħarsien u t-titjib tal-ambjent imsemmija fit-Trattat u fi programmi suċċessivi ta’ azzjoni mill-Komunità dwar l-ambjent, kif ukoll għall-iżvilupp sostenibbli, l-objettiv tal-Aġenzija Ewropea għall-Ambjent u n-Network Ewropew ta’ Informazzjoni u Osservazzjoni tal-Ambjent għandu jkun li jipprovdi lill-Komunità u lill-Istati Membri b’dan li ġej:
 (a)
 informazzjoni oġġettiva, ta’ min joqgħod fuqha u kumparabbli f’livell Ewropew li tippermetti li jittieħdu l-miżuri meħtieġa għall-protezzjoni tal-ambjent, biex jiġu valutati r-riżultati ta’ tali miżuri u biex jiżguraw li l-pubbliku jkun infurmat tajjeb bl-istat tal-ambjent, u għal dak il-għan,
 (b)
 l-appoġġ tekniku u xjentifiku meħtieġ.</t>
        </is>
      </c>
      <c r="BV366" s="2" t="inlineStr">
        <is>
          <t>Europees Milieuagentschap|
EEA</t>
        </is>
      </c>
      <c r="BW366" s="2" t="inlineStr">
        <is>
          <t>4|
3</t>
        </is>
      </c>
      <c r="BX366" s="2" t="inlineStr">
        <is>
          <t xml:space="preserve">|
</t>
        </is>
      </c>
      <c r="BY366" t="inlineStr">
        <is>
          <t/>
        </is>
      </c>
      <c r="BZ366" s="2" t="inlineStr">
        <is>
          <t>Europejska Agencja Środowiska|
EEA</t>
        </is>
      </c>
      <c r="CA366" s="2" t="inlineStr">
        <is>
          <t>4|
4</t>
        </is>
      </c>
      <c r="CB366" s="2" t="inlineStr">
        <is>
          <t xml:space="preserve">|
</t>
        </is>
      </c>
      <c r="CC366" t="inlineStr">
        <is>
          <t/>
        </is>
      </c>
      <c r="CD366" s="2" t="inlineStr">
        <is>
          <t>Agência Europeia do Ambiente|
AEA</t>
        </is>
      </c>
      <c r="CE366" s="2" t="inlineStr">
        <is>
          <t>4|
3</t>
        </is>
      </c>
      <c r="CF366" s="2" t="inlineStr">
        <is>
          <t xml:space="preserve">|
</t>
        </is>
      </c>
      <c r="CG366" t="inlineStr">
        <is>
          <t>Agência da UE que tem por objetivo a criação de uma Rede Europeia de Informação e de Observação do Ambiente e o fornecimento à UE e aos EM de informações objetivas, fiáveis e comparáveis a nível europeu que lhes permitam tomar as medidas necessárias de protecção do ambiente, avaliar os resultados dessas medidas e assegurar a correcta informação do público quanto ao estado do ambiente e para esse fimtendo em vista uma melhoria das políticas ambientais, uma maior cooperação entre os Estados-Membros e uma melhor informação do público.</t>
        </is>
      </c>
      <c r="CH366" s="2" t="inlineStr">
        <is>
          <t>Agenția Europeană de Mediu|
AEM</t>
        </is>
      </c>
      <c r="CI366" s="2" t="inlineStr">
        <is>
          <t>4|
3</t>
        </is>
      </c>
      <c r="CJ366" s="2" t="inlineStr">
        <is>
          <t xml:space="preserve">|
</t>
        </is>
      </c>
      <c r="CK366" t="inlineStr">
        <is>
          <t/>
        </is>
      </c>
      <c r="CL366" s="2" t="inlineStr">
        <is>
          <t>EEA|
Európska environmentálna agentúra</t>
        </is>
      </c>
      <c r="CM366" s="2" t="inlineStr">
        <is>
          <t>4|
4</t>
        </is>
      </c>
      <c r="CN366" s="2" t="inlineStr">
        <is>
          <t xml:space="preserve">|
</t>
        </is>
      </c>
      <c r="CO366" t="inlineStr">
        <is>
          <t>agentúra Úne, ktorá pomáha Spoločenstvu a členským krajinám prijímať informované rozhodnutia o
zlepšovaní životného prostredia, začleňovaní environmentálnych kritérií do
hospodárskych politík a trendoch smerom k trvalej udržateľnosti a koordinovať
Európsku environmentálnu informačnú a monitorovaciu sieť Eionet</t>
        </is>
      </c>
      <c r="CP366" s="2" t="inlineStr">
        <is>
          <t>Evropska agencija za okolje|
EEA</t>
        </is>
      </c>
      <c r="CQ366" s="2" t="inlineStr">
        <is>
          <t>4|
4</t>
        </is>
      </c>
      <c r="CR366" s="2" t="inlineStr">
        <is>
          <t xml:space="preserve">|
</t>
        </is>
      </c>
      <c r="CS366" t="inlineStr">
        <is>
          <t>agencija EU, katere naloga je zagotoviti zanesljive neodvisne informacije o okolju. Njen cilj je spodbujati trajnostni razvoj ter pomagati pri doseganju vidnih in merljivih izboljšav v okolju v Evropi tako, da oblikovalcem politike in javnosti dajejo pravočasne, ciljno usmerjene, ustrezne in zanesljive informacije</t>
        </is>
      </c>
      <c r="CT366" s="2" t="inlineStr">
        <is>
          <t>Europeiska miljöbyrån|
EEA</t>
        </is>
      </c>
      <c r="CU366" s="2" t="inlineStr">
        <is>
          <t>4|
4</t>
        </is>
      </c>
      <c r="CV366" s="2" t="inlineStr">
        <is>
          <t xml:space="preserve">|
</t>
        </is>
      </c>
      <c r="CW366" t="inlineStr">
        <is>
          <t>EU-organ som har till uppgift att ta fram tillförlitlig och oberoende information om miljön</t>
        </is>
      </c>
    </row>
    <row r="367">
      <c r="A367" s="1" t="str">
        <f>HYPERLINK("https://iate.europa.eu/entry/result/3552520/all", "3552520")</f>
        <v>3552520</v>
      </c>
      <c r="B367" t="inlineStr">
        <is>
          <t>PRODUCTION, TECHNOLOGY AND RESEARCH;ENERGY</t>
        </is>
      </c>
      <c r="C367" t="inlineStr">
        <is>
          <t>PRODUCTION, TECHNOLOGY AND RESEARCH|technology and technical regulations|technical regulations;ENERGY|energy policy;ENERGY|electrical and nuclear industries|electrical industry</t>
        </is>
      </c>
      <c r="D367" t="inlineStr">
        <is>
          <t>yes</t>
        </is>
      </c>
      <c r="E367" t="inlineStr">
        <is>
          <t/>
        </is>
      </c>
      <c r="F367" s="2" t="inlineStr">
        <is>
          <t>балансираща мощност</t>
        </is>
      </c>
      <c r="G367" s="2" t="inlineStr">
        <is>
          <t>3</t>
        </is>
      </c>
      <c r="H367" s="2" t="inlineStr">
        <is>
          <t/>
        </is>
      </c>
      <c r="I367" t="inlineStr">
        <is>
          <t>определена резервна мощност, която доставчик на услуги по балансиране е приел да поддържа и по отношение на която е приел да подава оферти за съответстващо количество балансираща енергия на ОПС за срока на договора</t>
        </is>
      </c>
      <c r="J367" s="2" t="inlineStr">
        <is>
          <t>regulační záloha</t>
        </is>
      </c>
      <c r="K367" s="2" t="inlineStr">
        <is>
          <t>3</t>
        </is>
      </c>
      <c r="L367" s="2" t="inlineStr">
        <is>
          <t/>
        </is>
      </c>
      <c r="M367" t="inlineStr">
        <is>
          <t>objem regulačních záloh, k jejichž poskytování se zavázal poskytovatel 
služeb výkonové rovnováhy a ze kterých se poskytovatel služeb výkonové 
rovnováhy zavázal po dobu trvání smlouvy předkládat provozovatelům 
přenosových soustav nabídky na odpovídající objem regulační energie</t>
        </is>
      </c>
      <c r="N367" s="2" t="inlineStr">
        <is>
          <t>balanceringskapacitet</t>
        </is>
      </c>
      <c r="O367" s="2" t="inlineStr">
        <is>
          <t>3</t>
        </is>
      </c>
      <c r="P367" s="2" t="inlineStr">
        <is>
          <t/>
        </is>
      </c>
      <c r="Q367" t="inlineStr">
        <is>
          <t>mængde reservekapacitet, som en leverandør af balanceringstjenester har indvilliget i at opretholde, og for hvilken leverandøren af balanceringstjenester har indvilliget i at afgive bud på en tilsvarende mængde balanceringsenergi til TSO'en i kontraktens løbetid</t>
        </is>
      </c>
      <c r="R367" s="2" t="inlineStr">
        <is>
          <t>Regelleistung</t>
        </is>
      </c>
      <c r="S367" s="2" t="inlineStr">
        <is>
          <t>3</t>
        </is>
      </c>
      <c r="T367" s="2" t="inlineStr">
        <is>
          <t/>
        </is>
      </c>
      <c r="U367" t="inlineStr">
        <is>
          <t>Volumen der Reservekapazität, zu dessen Bereithaltung sich ein Regelreserveanbieter verpflichtet hat und in Bezug auf das er sich verpflichtet hat, während der Vertragslaufzeit Gebote für ein entsprechendes Regelenergievolumen an den ÜNB abzugeben</t>
        </is>
      </c>
      <c r="V367" s="2" t="inlineStr">
        <is>
          <t>δυναμικότητα εξισορρόπησης</t>
        </is>
      </c>
      <c r="W367" s="2" t="inlineStr">
        <is>
          <t>3</t>
        </is>
      </c>
      <c r="X367" s="2" t="inlineStr">
        <is>
          <t/>
        </is>
      </c>
      <c r="Y367" t="inlineStr">
        <is>
          <t>ποσότητα δυναμικότητας εξισορρόπησης που έχει συμφωνήσει να διατηρεί ένας πάροχος υπηρεσιών εξισορρόπησης και σε σχέση με τον οποίο ο πάροχος υπηρεσιών εξισορρόπησης έχει συμφωνήσει να υποβάλλει στον ΔΣΜ προσφορές για αντίστοιχη ποσότητα ενέργειας εξισορρόπησης κατά τη διάρκεια της σύμβασης</t>
        </is>
      </c>
      <c r="Z367" s="2" t="inlineStr">
        <is>
          <t>balancing capacity</t>
        </is>
      </c>
      <c r="AA367" s="2" t="inlineStr">
        <is>
          <t>3</t>
        </is>
      </c>
      <c r="AB367" s="2" t="inlineStr">
        <is>
          <t/>
        </is>
      </c>
      <c r="AC367" t="inlineStr">
        <is>
          <t>volume of reserve capacity that a &lt;i&gt;balancing service provider&lt;/i&gt; has agreed to hold and in respect to which the &lt;i&gt;balancing service provider&lt;/i&gt; has agreed to submit bids for a corresponding volume of &lt;i&gt;balancing energy&lt;/i&gt; to the &lt;i&gt;TSO&lt;/i&gt; for the duration of the contract</t>
        </is>
      </c>
      <c r="AD367" s="2" t="inlineStr">
        <is>
          <t>capacidad de balance</t>
        </is>
      </c>
      <c r="AE367" s="2" t="inlineStr">
        <is>
          <t>3</t>
        </is>
      </c>
      <c r="AF367" s="2" t="inlineStr">
        <is>
          <t/>
        </is>
      </c>
      <c r="AG367" t="inlineStr">
        <is>
          <t>Volumen de capacidad de reserva que un proveedor de servicios de balance ha acordado mantener en reserva y respecto del cual el proveedor de servicios de balance ha acordado presentar ofertas por un volumen correspondiente de energía de balance al GRT durante la duración del contrato.</t>
        </is>
      </c>
      <c r="AH367" s="2" t="inlineStr">
        <is>
          <t>tasakaalustamisvõimsus</t>
        </is>
      </c>
      <c r="AI367" s="2" t="inlineStr">
        <is>
          <t>3</t>
        </is>
      </c>
      <c r="AJ367" s="2" t="inlineStr">
        <is>
          <t/>
        </is>
      </c>
      <c r="AK367" t="inlineStr">
        <is>
          <t>reservvõimsuse maht, mida tasakaalustamisteenuse osutaja hoiab vastavalt kokkuleppele ja mille kohta on tasakaalustamisteenuse osutaja nõustunud põhivõrguettevõtjale pakkumusi tegema vastavas tasakaalustamisenergia mahus ja lepingu kestuse ajal</t>
        </is>
      </c>
      <c r="AL367" s="2" t="inlineStr">
        <is>
          <t>tasehallintakapasiteetti</t>
        </is>
      </c>
      <c r="AM367" s="2" t="inlineStr">
        <is>
          <t>3</t>
        </is>
      </c>
      <c r="AN367" s="2" t="inlineStr">
        <is>
          <t/>
        </is>
      </c>
      <c r="AO367" t="inlineStr">
        <is>
          <t>reservikapasiteetin määrä, jonka tasepalvelun tarjoaja on sopinut pitävänsä käytettävissä ja jonka suhteen tasepalvelun tarjoaja on sopinut tekevänsä siirtoverkonhaltijalle tarjouksia vastaavasta tasesähkön määrästä sopimuksen voimassaoloaikana</t>
        </is>
      </c>
      <c r="AP367" s="2" t="inlineStr">
        <is>
          <t>capacité d'équilibrage</t>
        </is>
      </c>
      <c r="AQ367" s="2" t="inlineStr">
        <is>
          <t>3</t>
        </is>
      </c>
      <c r="AR367" s="2" t="inlineStr">
        <is>
          <t/>
        </is>
      </c>
      <c r="AS367" t="inlineStr">
        <is>
          <t>volume de capacité de réserve qu’un fournisseur de services d’équilibrage a convenu de réserver et pour lequel ce fournisseur de services d’équilibrage a convenu de soumettre au GRT des offres d’énergie d’équilibrage d’un volume correspondant pour la durée du contrat</t>
        </is>
      </c>
      <c r="AT367" s="2" t="inlineStr">
        <is>
          <t>acmhainneacht don chothromú|
acmhainn chothromúcháin</t>
        </is>
      </c>
      <c r="AU367" s="2" t="inlineStr">
        <is>
          <t>2|
2</t>
        </is>
      </c>
      <c r="AV367" s="2" t="inlineStr">
        <is>
          <t xml:space="preserve">|
</t>
        </is>
      </c>
      <c r="AW367" t="inlineStr">
        <is>
          <t/>
        </is>
      </c>
      <c r="AX367" s="2" t="inlineStr">
        <is>
          <t>rezervirani kapacitet za uravnoteženje sustava</t>
        </is>
      </c>
      <c r="AY367" s="2" t="inlineStr">
        <is>
          <t>3</t>
        </is>
      </c>
      <c r="AZ367" s="2" t="inlineStr">
        <is>
          <t/>
        </is>
      </c>
      <c r="BA367" t="inlineStr">
        <is>
          <t>obveza pružatelja pomoćne usluge da ponudi električnu energiju uravnoteženja u skladu s ugovorenim vrijednostima kako bi pridonio osiguravanju potrebnih regulacijskih rezervi</t>
        </is>
      </c>
      <c r="BB367" s="2" t="inlineStr">
        <is>
          <t>kiegyenlítő kapacitás|
kiegyenlítő szabályozási kapacitás</t>
        </is>
      </c>
      <c r="BC367" s="2" t="inlineStr">
        <is>
          <t>3|
3</t>
        </is>
      </c>
      <c r="BD367" s="2" t="inlineStr">
        <is>
          <t xml:space="preserve">|
</t>
        </is>
      </c>
      <c r="BE367" t="inlineStr">
        <is>
          <t>az a tartalékkapacitási mennyiség, amelynek a rendelkezésre állásáról a 
kiegyenlítő szabályozási szolgáltató megállapodott, és amelynek 
tekintetében a kiegyenlítő szabályozási szolgáltató beleegyezett abba, 
hogy a szerződés időtartama alatt a vonatkozó kiegyenlítő szabályozási 
energiamennyiségre ajánlatokat tegyen a TSO-knak</t>
        </is>
      </c>
      <c r="BF367" s="2" t="inlineStr">
        <is>
          <t>capacità di bilanciamento</t>
        </is>
      </c>
      <c r="BG367" s="2" t="inlineStr">
        <is>
          <t>3</t>
        </is>
      </c>
      <c r="BH367" s="2" t="inlineStr">
        <is>
          <t/>
        </is>
      </c>
      <c r="BI367" t="inlineStr">
        <is>
          <t>volume di capacità di riserva che un prestatore di servizi di bilanciamento ha convenuto di trattenere e rispetto al quale ha convenuto di presentare offerte per un volume corrispondente di energia di bilanciamento al TSO per la durata del contratto</t>
        </is>
      </c>
      <c r="BJ367" s="2" t="inlineStr">
        <is>
          <t>balansavimo pajėgumai</t>
        </is>
      </c>
      <c r="BK367" s="2" t="inlineStr">
        <is>
          <t>3</t>
        </is>
      </c>
      <c r="BL367" s="2" t="inlineStr">
        <is>
          <t/>
        </is>
      </c>
      <c r="BM367" t="inlineStr">
        <is>
          <t>rezervinių pajėgumų kiekis, kurį balansavimo paslaugų teikėjas sutiko atidėti ir su kuriuo susijusios balansavimo energijos atitinkamo kiekio pasiūlymus sutiko per visą sutarties galiojimo laikotarpį teikti perdavimo sistemos operatoriui</t>
        </is>
      </c>
      <c r="BN367" s="2" t="inlineStr">
        <is>
          <t>balansēšanas jauda</t>
        </is>
      </c>
      <c r="BO367" s="2" t="inlineStr">
        <is>
          <t>3</t>
        </is>
      </c>
      <c r="BP367" s="2" t="inlineStr">
        <is>
          <t/>
        </is>
      </c>
      <c r="BQ367" t="inlineStr">
        <is>
          <t>rezerves jaudas daudzums, kuru &lt;i&gt;balansēšanas pakalpojumu sniedzējs&lt;/i&gt; piekritis uzturēt un attiecībā uz kuru &lt;i&gt;balansēšanas pakalpojumu sniedzējs&lt;/i&gt; ir piekritis uz līguma darbības laiku iesniegt &lt;i&gt;PSO&lt;/i&gt; [&lt;i&gt;pārvades sistēmas operators&lt;/i&gt;] solījumus par atbilstošu &lt;i&gt;balansēšanas enerģijas&lt;/i&gt; daudzumu</t>
        </is>
      </c>
      <c r="BR367" s="2" t="inlineStr">
        <is>
          <t>kapaċità tal-ibbilanċjar</t>
        </is>
      </c>
      <c r="BS367" s="2" t="inlineStr">
        <is>
          <t>3</t>
        </is>
      </c>
      <c r="BT367" s="2" t="inlineStr">
        <is>
          <t/>
        </is>
      </c>
      <c r="BU367" t="inlineStr">
        <is>
          <t>il-volum tal-kapaċità li fornitur tas-servizz tal-ibbilanċjar ikun qabel li jżomm u li fir-rigward tiegħu l-fornitur tas-servizz tal-ibbilanċjar ikun qabel li jippreżenta offerti għall-volum korrispondenti tal-enerġija tal-ibbilanċjar lit-TSO għat-tul kollu tal-kuntratt</t>
        </is>
      </c>
      <c r="BV367" s="2" t="inlineStr">
        <is>
          <t>balanceringscapaciteit</t>
        </is>
      </c>
      <c r="BW367" s="2" t="inlineStr">
        <is>
          <t>4</t>
        </is>
      </c>
      <c r="BX367" s="2" t="inlineStr">
        <is>
          <t/>
        </is>
      </c>
      <c r="BY367" t="inlineStr">
        <is>
          <t>volume aan reservecapaciteit waarmee een aanbieder van balanceringsdiensten (BSP) heeft ingestemd om beschikbaar te houden en waarvoor hij is overeengekomen om bij de transmissiesysteembeheerder (TSB) biedingen in te dienen voor een overeenkomstig volume balanceringsenergie gedurende de looptijd van het contract</t>
        </is>
      </c>
      <c r="BZ367" s="2" t="inlineStr">
        <is>
          <t>moc bilansująca</t>
        </is>
      </c>
      <c r="CA367" s="2" t="inlineStr">
        <is>
          <t>3</t>
        </is>
      </c>
      <c r="CB367" s="2" t="inlineStr">
        <is>
          <t/>
        </is>
      </c>
      <c r="CC367" t="inlineStr">
        <is>
          <t>ilość mocy, którą dostawca usług bilansujących zgodził się utrzymywać oraz w stosunku do której dostawca usług bilansujących zgodził się składać operatorowi systemu przesyłowego oferty zakupu odpowiadającej jej ilości energii bilansującej przez okres obowiązywania umowy</t>
        </is>
      </c>
      <c r="CD367" s="2" t="inlineStr">
        <is>
          <t>capacidade de compensação</t>
        </is>
      </c>
      <c r="CE367" s="2" t="inlineStr">
        <is>
          <t>3</t>
        </is>
      </c>
      <c r="CF367" s="2" t="inlineStr">
        <is>
          <t/>
        </is>
      </c>
      <c r="CG367" t="inlineStr">
        <is>
          <t/>
        </is>
      </c>
      <c r="CH367" s="2" t="inlineStr">
        <is>
          <t>rezerva de capacitate pentru echilibrare</t>
        </is>
      </c>
      <c r="CI367" s="2" t="inlineStr">
        <is>
          <t>3</t>
        </is>
      </c>
      <c r="CJ367" s="2" t="inlineStr">
        <is>
          <t/>
        </is>
      </c>
      <c r="CK367" t="inlineStr">
        <is>
          <t/>
        </is>
      </c>
      <c r="CL367" s="2" t="inlineStr">
        <is>
          <t>disponibilita</t>
        </is>
      </c>
      <c r="CM367" s="2" t="inlineStr">
        <is>
          <t>3</t>
        </is>
      </c>
      <c r="CN367" s="2" t="inlineStr">
        <is>
          <t/>
        </is>
      </c>
      <c r="CO367" t="inlineStr">
        <is>
          <t>objem rezervnej kapacity, s ktorej držaním súhlasil poskytovateľ regulačných služieb a vzhľadom na ktorý súhlasil s tým, že prevádzkovateľovi prenosovej sústavy počas trvania kontraktu predloží ponuky na zodpovedajúci objem regulačnej energie</t>
        </is>
      </c>
      <c r="CP367" s="2" t="inlineStr">
        <is>
          <t>izravnalne zmogljivosti</t>
        </is>
      </c>
      <c r="CQ367" s="2" t="inlineStr">
        <is>
          <t>3</t>
        </is>
      </c>
      <c r="CR367" s="2" t="inlineStr">
        <is>
          <t/>
        </is>
      </c>
      <c r="CS367" t="inlineStr">
        <is>
          <t>obseg rezervnih zmogljivosti, ki ga ima &lt;a href="https://iate.europa.eu/entry/result/3552524/sl" target="_blank"&gt;izvajalec storitev izravnave&lt;/a&gt; v skladu s dogovorom in v zvezi s katerim se je strinjal, da bo v času veljavnosti pogodbe predložil &lt;a href="https://iate.europa.eu/entry/result/2250949/sl" target="_blank"&gt;operaterju prenosnega sistema&lt;/a&gt; ponudbe za ustrezno količino &lt;a href="https://iate.europa.eu/entry/result/3538716/sl" target="_blank"&gt;izravnalne energije&lt;/a&gt;</t>
        </is>
      </c>
      <c r="CT367" s="2" t="inlineStr">
        <is>
          <t>balanskapacitet</t>
        </is>
      </c>
      <c r="CU367" s="2" t="inlineStr">
        <is>
          <t>3</t>
        </is>
      </c>
      <c r="CV367" s="2" t="inlineStr">
        <is>
          <t/>
        </is>
      </c>
      <c r="CW367" t="inlineStr">
        <is>
          <t>en volym reservkapacitet som en leverantör av balanstjänster har accepterat att upprätthålla och för vilken leverantören av balanstjänster accepterat att lämna in bud på motsvarande volym balansenergi till den systemansvariga för överföringssystemet under avtalets löptid</t>
        </is>
      </c>
    </row>
    <row r="368">
      <c r="A368" s="1" t="str">
        <f>HYPERLINK("https://iate.europa.eu/entry/result/862348/all", "862348")</f>
        <v>862348</v>
      </c>
      <c r="B368" t="inlineStr">
        <is>
          <t>INTERNATIONAL RELATIONS;EUROPEAN UNION;ENERGY</t>
        </is>
      </c>
      <c r="C368" t="inlineStr">
        <is>
          <t>INTERNATIONAL RELATIONS|international affairs|international agreement;EUROPEAN UNION|European construction|EU relations;ENERGY</t>
        </is>
      </c>
      <c r="D368" t="inlineStr">
        <is>
          <t>yes</t>
        </is>
      </c>
      <c r="E368" t="inlineStr">
        <is>
          <t/>
        </is>
      </c>
      <c r="F368" s="2" t="inlineStr">
        <is>
          <t>Европейска енергийна харта</t>
        </is>
      </c>
      <c r="G368" s="2" t="inlineStr">
        <is>
          <t>3</t>
        </is>
      </c>
      <c r="H368" s="2" t="inlineStr">
        <is>
          <t/>
        </is>
      </c>
      <c r="I368" t="inlineStr">
        <is>
          <t>политическа декларация, формулираща за първи път на мащабна основа конкретни цели и задачи, свързани със сътрудничеството в енергийния сектор</t>
        </is>
      </c>
      <c r="J368" s="2" t="inlineStr">
        <is>
          <t>Evropská energetická charta</t>
        </is>
      </c>
      <c r="K368" s="2" t="inlineStr">
        <is>
          <t>3</t>
        </is>
      </c>
      <c r="L368" s="2" t="inlineStr">
        <is>
          <t/>
        </is>
      </c>
      <c r="M368" t="inlineStr">
        <is>
          <t>smlouva vytvářející právní rámec pro podporu dlouhodobé spolupráce v oblasti energetiky na základě doplňkovosti a vzájemné výhodnosti v souladu s cíli a zásadami charty</t>
        </is>
      </c>
      <c r="N368" s="2" t="inlineStr">
        <is>
          <t>energichartererklæring|
det europæiske energicharter</t>
        </is>
      </c>
      <c r="O368" s="2" t="inlineStr">
        <is>
          <t>3|
3</t>
        </is>
      </c>
      <c r="P368" s="2" t="inlineStr">
        <is>
          <t xml:space="preserve">|
</t>
        </is>
      </c>
      <c r="Q368" t="inlineStr">
        <is>
          <t/>
        </is>
      </c>
      <c r="R368" s="2" t="inlineStr">
        <is>
          <t>Erklärung über die Energiecharta|
Europäische Energiecharta</t>
        </is>
      </c>
      <c r="S368" s="2" t="inlineStr">
        <is>
          <t>3|
3</t>
        </is>
      </c>
      <c r="T368" s="2" t="inlineStr">
        <is>
          <t xml:space="preserve">|
</t>
        </is>
      </c>
      <c r="U368" t="inlineStr">
        <is>
          <t/>
        </is>
      </c>
      <c r="V368" s="2" t="inlineStr">
        <is>
          <t>Ευρωπαϊκός Χάρτης Ενέργειας</t>
        </is>
      </c>
      <c r="W368" s="2" t="inlineStr">
        <is>
          <t>3</t>
        </is>
      </c>
      <c r="X368" s="2" t="inlineStr">
        <is>
          <t/>
        </is>
      </c>
      <c r="Y368" t="inlineStr">
        <is>
          <t/>
        </is>
      </c>
      <c r="Z368" s="2" t="inlineStr">
        <is>
          <t>pan-European Energy Charter|
1991 Energy Charter|
European Energy Charter Declaration|
European Energy Declaration|
European Energy Charter</t>
        </is>
      </c>
      <c r="AA368" s="2" t="inlineStr">
        <is>
          <t>1|
3|
1|
1|
3</t>
        </is>
      </c>
      <c r="AB368" s="2" t="inlineStr">
        <is>
          <t xml:space="preserve">|
|
|
|
</t>
        </is>
      </c>
      <c r="AC368" t="inlineStr">
        <is>
          <t/>
        </is>
      </c>
      <c r="AD368" s="2" t="inlineStr">
        <is>
          <t>Carta Europea de la Energía</t>
        </is>
      </c>
      <c r="AE368" s="2" t="inlineStr">
        <is>
          <t>3</t>
        </is>
      </c>
      <c r="AF368" s="2" t="inlineStr">
        <is>
          <t/>
        </is>
      </c>
      <c r="AG368" t="inlineStr">
        <is>
          <t>Adoptada con carácter no vinculante en La Haya, el 17.12.1991, como declaración incluida en el documento final de la Conferencia de La Haya sobre la Carta Europea de la Energía. Expresa de forma concisa los principios en los que debería basarse la cooperación internacional en el ámbito de la energía, partiendo de un interés compartido en la seguridad de abastecimiento energético y en el desarrollo económico sostenible. 
&lt;br&gt;En 1994 fue sustituida por el Tratado sobre la Carta de la Energía &lt;a href="/entry/result/879582/all" id="ENTRY_TO_ENTRY_CONVERTER" target="_blank"&gt;IATE:879582&lt;/a&gt; .</t>
        </is>
      </c>
      <c r="AH368" s="2" t="inlineStr">
        <is>
          <t>1991. aasta energiaharta|
Euroopa energiaharta</t>
        </is>
      </c>
      <c r="AI368" s="2" t="inlineStr">
        <is>
          <t>3|
3</t>
        </is>
      </c>
      <c r="AJ368" s="2" t="inlineStr">
        <is>
          <t xml:space="preserve">|
</t>
        </is>
      </c>
      <c r="AK368" t="inlineStr">
        <is>
          <t/>
        </is>
      </c>
      <c r="AL368" s="2" t="inlineStr">
        <is>
          <t>Euroopan energiaperuskirja</t>
        </is>
      </c>
      <c r="AM368" s="2" t="inlineStr">
        <is>
          <t>3</t>
        </is>
      </c>
      <c r="AN368" s="2" t="inlineStr">
        <is>
          <t/>
        </is>
      </c>
      <c r="AO368" t="inlineStr">
        <is>
          <t>Euroopan energiaperuskirjaa käsittelevässä konferenssissa Haagissa 17.12.1991 allekirjoitetulla päätösasiakirjalla hyväksytty poliittinen julistus, jonka pohjalta neuvoteltiin oikeudellisesti sitova sopimus Euroopan energiaperuskirjasta &lt;a href="/entry/result/879582/fi" id="ENTRY_TO_ENTRY_CONVERTER" target="_blank"&gt;IATE:879582/FI&lt;/a&gt;</t>
        </is>
      </c>
      <c r="AP368" s="2" t="inlineStr">
        <is>
          <t>Charte européenne de l'énergie</t>
        </is>
      </c>
      <c r="AQ368" s="2" t="inlineStr">
        <is>
          <t>3</t>
        </is>
      </c>
      <c r="AR368" s="2" t="inlineStr">
        <is>
          <t/>
        </is>
      </c>
      <c r="AS368" t="inlineStr">
        <is>
          <t>déclaration politique adoptée en 1991 au moyen du document de clôture de la Conférence de La Haye sur la Charte européenne de l'énergie, signé à La Haye le 17 décembre 1991</t>
        </is>
      </c>
      <c r="AT368" s="2" t="inlineStr">
        <is>
          <t>an Chairt Eorpach Fuinnimh</t>
        </is>
      </c>
      <c r="AU368" s="2" t="inlineStr">
        <is>
          <t>3</t>
        </is>
      </c>
      <c r="AV368" s="2" t="inlineStr">
        <is>
          <t/>
        </is>
      </c>
      <c r="AW368" t="inlineStr">
        <is>
          <t/>
        </is>
      </c>
      <c r="AX368" s="2" t="inlineStr">
        <is>
          <t>izjava o Energetskoj povelji|
Europska energetska povelja</t>
        </is>
      </c>
      <c r="AY368" s="2" t="inlineStr">
        <is>
          <t>4|
4</t>
        </is>
      </c>
      <c r="AZ368" s="2" t="inlineStr">
        <is>
          <t xml:space="preserve">|
</t>
        </is>
      </c>
      <c r="BA368" t="inlineStr">
        <is>
          <t/>
        </is>
      </c>
      <c r="BB368" s="2" t="inlineStr">
        <is>
          <t>Európai Energia Charta</t>
        </is>
      </c>
      <c r="BC368" s="2" t="inlineStr">
        <is>
          <t>3</t>
        </is>
      </c>
      <c r="BD368" s="2" t="inlineStr">
        <is>
          <t/>
        </is>
      </c>
      <c r="BE368" t="inlineStr">
        <is>
          <t/>
        </is>
      </c>
      <c r="BF368" s="2" t="inlineStr">
        <is>
          <t>Carta europea dell'energia</t>
        </is>
      </c>
      <c r="BG368" s="2" t="inlineStr">
        <is>
          <t>3</t>
        </is>
      </c>
      <c r="BH368" s="2" t="inlineStr">
        <is>
          <t/>
        </is>
      </c>
      <c r="BI368" t="inlineStr">
        <is>
          <t>accordo politico legalmente non vincolante sulla cooperazione est-ovest in materia energetica, concepita come uno strumento per approfondire le relazioni complementari esistenti in materia energetica tra l'URSS, i paesi dell'Europa centrale ed orientale e l'Occidente</t>
        </is>
      </c>
      <c r="BJ368" s="2" t="inlineStr">
        <is>
          <t>Europos energetikos chartija|
1991 m. Energetikos chartija</t>
        </is>
      </c>
      <c r="BK368" s="2" t="inlineStr">
        <is>
          <t>3|
3</t>
        </is>
      </c>
      <c r="BL368" s="2" t="inlineStr">
        <is>
          <t xml:space="preserve">|
</t>
        </is>
      </c>
      <c r="BM368" t="inlineStr">
        <is>
          <t/>
        </is>
      </c>
      <c r="BN368" s="2" t="inlineStr">
        <is>
          <t>Eiropas Enerģētikas Harta</t>
        </is>
      </c>
      <c r="BO368" s="2" t="inlineStr">
        <is>
          <t>2</t>
        </is>
      </c>
      <c r="BP368" s="2" t="inlineStr">
        <is>
          <t/>
        </is>
      </c>
      <c r="BQ368" t="inlineStr">
        <is>
          <t>1991. gada 17. decembrī Hāgā parakstīta politiska deklarācija, Hāgas konferences par Eiropas Enerģijas Hartu noslēguma dokuments</t>
        </is>
      </c>
      <c r="BR368" s="2" t="inlineStr">
        <is>
          <t>Karta Ewropea tal-Enerġija</t>
        </is>
      </c>
      <c r="BS368" s="2" t="inlineStr">
        <is>
          <t>3</t>
        </is>
      </c>
      <c r="BT368" s="2" t="inlineStr">
        <is>
          <t/>
        </is>
      </c>
      <c r="BU368" t="inlineStr">
        <is>
          <t>dikjarazzjoni politika, iffirmata fl-Aja f'Diċembru 1991, ta' prinċipji għall-enerġija internazzjonali inkluż kummerċ, tranżitu u investiment, flimkien mal-intenzjoni li jiġi nnegozjat trattat li jorbot legalment, li tat bidu għall-iżvilupp tat-Trattat dwar il-Karta tal-Enerġija</t>
        </is>
      </c>
      <c r="BV368" s="2" t="inlineStr">
        <is>
          <t>Energiehandvest|
Europees Energiehandvest</t>
        </is>
      </c>
      <c r="BW368" s="2" t="inlineStr">
        <is>
          <t>3|
3</t>
        </is>
      </c>
      <c r="BX368" s="2" t="inlineStr">
        <is>
          <t xml:space="preserve">|
</t>
        </is>
      </c>
      <c r="BY368" t="inlineStr">
        <is>
          <t>"[...] handvest dat is aangenomen als onderdeel van het op 17 december 1991 te 's-Gravenhage ondertekende Slotdocument van de Conferentie van 
&lt;br&gt;'s-Gravenhage over het Europees Energiehandvest"</t>
        </is>
      </c>
      <c r="BZ368" s="2" t="inlineStr">
        <is>
          <t>Karta energetyczna|
Europejska karta energetyczna</t>
        </is>
      </c>
      <c r="CA368" s="2" t="inlineStr">
        <is>
          <t>3|
3</t>
        </is>
      </c>
      <c r="CB368" s="2" t="inlineStr">
        <is>
          <t xml:space="preserve">|
</t>
        </is>
      </c>
      <c r="CC368" t="inlineStr">
        <is>
          <t>deklaracja gospodarczo-polityczna tworząca podstawy prawne do podejmowania inwestycji energetycznych przy ograniczonym ryzyku politycznym, prawnym i finansowym, podpisana w 1991 r. w Hadze przez kilkadziesiąt państw, w tym Polskę, oraz władze UE</t>
        </is>
      </c>
      <c r="CD368" s="2" t="inlineStr">
        <is>
          <t>Carta Europeia da Energia</t>
        </is>
      </c>
      <c r="CE368" s="2" t="inlineStr">
        <is>
          <t>4</t>
        </is>
      </c>
      <c r="CF368" s="2" t="inlineStr">
        <is>
          <t/>
        </is>
      </c>
      <c r="CG368" t="inlineStr">
        <is>
          <t>Declaração política de caráter não vinculativo adotada no Documento Final sobre a Carta Europeia da Energia, assinada na Haia, em 17.12.1991. 
&lt;br&gt;Tem como objetivo básico catalisar o crescimento económico, nomeadamente na Europa Oriental e na então URSS, através de medidas de liberalização do investimento e das trocas comerciais no domínio da energia.</t>
        </is>
      </c>
      <c r="CH368" s="2" t="inlineStr">
        <is>
          <t>Carta europeană a energiei</t>
        </is>
      </c>
      <c r="CI368" s="2" t="inlineStr">
        <is>
          <t>3</t>
        </is>
      </c>
      <c r="CJ368" s="2" t="inlineStr">
        <is>
          <t/>
        </is>
      </c>
      <c r="CK368" t="inlineStr">
        <is>
          <t/>
        </is>
      </c>
      <c r="CL368" s="2" t="inlineStr">
        <is>
          <t>Európska energetická charta</t>
        </is>
      </c>
      <c r="CM368" s="2" t="inlineStr">
        <is>
          <t>3</t>
        </is>
      </c>
      <c r="CN368" s="2" t="inlineStr">
        <is>
          <t/>
        </is>
      </c>
      <c r="CO368" t="inlineStr">
        <is>
          <t/>
        </is>
      </c>
      <c r="CP368" s="2" t="inlineStr">
        <is>
          <t>Evropska energetska listina</t>
        </is>
      </c>
      <c r="CQ368" s="2" t="inlineStr">
        <is>
          <t>3</t>
        </is>
      </c>
      <c r="CR368" s="2" t="inlineStr">
        <is>
          <t/>
        </is>
      </c>
      <c r="CS368" t="inlineStr">
        <is>
          <t>listina, sprejeta v 
&lt;i&gt;Sklepnem dokumentu haaške konference o Evropski energetski listini&lt;/i&gt; [ &lt;a href="/entry/result/888520/all" id="ENTRY_TO_ENTRY_CONVERTER" target="_blank"&gt;IATE:888520&lt;/a&gt; ], podpisanem v Haagu 17. decembra 1991; njena temeljna zamisel je pospešiti gospodarsko rast z ukrepi za liberalizacijo naložb v energetiko in trgovine z energijo</t>
        </is>
      </c>
      <c r="CT368" s="2" t="inlineStr">
        <is>
          <t>Europeiska energistadgan|
energistadgeförklaring</t>
        </is>
      </c>
      <c r="CU368" s="2" t="inlineStr">
        <is>
          <t>3|
3</t>
        </is>
      </c>
      <c r="CV368" s="2" t="inlineStr">
        <is>
          <t xml:space="preserve">|
</t>
        </is>
      </c>
      <c r="CW368" t="inlineStr">
        <is>
          <t/>
        </is>
      </c>
    </row>
    <row r="369">
      <c r="A369" s="1" t="str">
        <f>HYPERLINK("https://iate.europa.eu/entry/result/1737885/all", "1737885")</f>
        <v>1737885</v>
      </c>
      <c r="B369" t="inlineStr">
        <is>
          <t>ENERGY;INTERNATIONAL ORGANISATIONS</t>
        </is>
      </c>
      <c r="C369" t="inlineStr">
        <is>
          <t>ENERGY;INTERNATIONAL ORGANISATIONS</t>
        </is>
      </c>
      <c r="D369" t="inlineStr">
        <is>
          <t>yes</t>
        </is>
      </c>
      <c r="E369" t="inlineStr">
        <is>
          <t/>
        </is>
      </c>
      <c r="F369" t="inlineStr">
        <is>
          <t/>
        </is>
      </c>
      <c r="G369" t="inlineStr">
        <is>
          <t/>
        </is>
      </c>
      <c r="H369" t="inlineStr">
        <is>
          <t/>
        </is>
      </c>
      <c r="I369" t="inlineStr">
        <is>
          <t/>
        </is>
      </c>
      <c r="J369" t="inlineStr">
        <is>
          <t/>
        </is>
      </c>
      <c r="K369" t="inlineStr">
        <is>
          <t/>
        </is>
      </c>
      <c r="L369" t="inlineStr">
        <is>
          <t/>
        </is>
      </c>
      <c r="M369" t="inlineStr">
        <is>
          <t/>
        </is>
      </c>
      <c r="N369" s="2" t="inlineStr">
        <is>
          <t>WEC|
Verdensenergirådet</t>
        </is>
      </c>
      <c r="O369" s="2" t="inlineStr">
        <is>
          <t>4|
4</t>
        </is>
      </c>
      <c r="P369" s="2" t="inlineStr">
        <is>
          <t xml:space="preserve">|
</t>
        </is>
      </c>
      <c r="Q369" t="inlineStr">
        <is>
          <t/>
        </is>
      </c>
      <c r="R369" s="2" t="inlineStr">
        <is>
          <t>WEK|
Weltenergierat</t>
        </is>
      </c>
      <c r="S369" s="2" t="inlineStr">
        <is>
          <t>3|
3</t>
        </is>
      </c>
      <c r="T369" s="2" t="inlineStr">
        <is>
          <t xml:space="preserve">|
</t>
        </is>
      </c>
      <c r="U369" t="inlineStr">
        <is>
          <t/>
        </is>
      </c>
      <c r="V369" s="2" t="inlineStr">
        <is>
          <t>Παγκόσμιο Συμβούλιο για την Ενέργεια</t>
        </is>
      </c>
      <c r="W369" s="2" t="inlineStr">
        <is>
          <t>2</t>
        </is>
      </c>
      <c r="X369" s="2" t="inlineStr">
        <is>
          <t/>
        </is>
      </c>
      <c r="Y369" t="inlineStr">
        <is>
          <t/>
        </is>
      </c>
      <c r="Z369" s="2" t="inlineStr">
        <is>
          <t>WEC|
World Energy Council|
World Energy Conference|
World Power Conference|
World Energy Congress</t>
        </is>
      </c>
      <c r="AA369" s="2" t="inlineStr">
        <is>
          <t>4|
4|
4|
4|
1</t>
        </is>
      </c>
      <c r="AB369" s="2" t="inlineStr">
        <is>
          <t xml:space="preserve">|
|
obsolete|
obsolete|
</t>
        </is>
      </c>
      <c r="AC369" t="inlineStr">
        <is>
          <t>UN-accredited, non-governmental, non-commercial and non-aligned organisation dedicated to promote the sustainable supply and use of energy</t>
        </is>
      </c>
      <c r="AD369" s="2" t="inlineStr">
        <is>
          <t>Consejo Mundial de la Energía|
CME</t>
        </is>
      </c>
      <c r="AE369" s="2" t="inlineStr">
        <is>
          <t>3|
3</t>
        </is>
      </c>
      <c r="AF369" s="2" t="inlineStr">
        <is>
          <t xml:space="preserve">|
</t>
        </is>
      </c>
      <c r="AG369" t="inlineStr">
        <is>
          <t>organización dedicada al estudio, el análisis y el debate de todos los aspectos relacionados con la energía y que ofrece sus puntos de vista y recomendaciones a Gobiernos, opinión pública y cuantos han de tomar decisiones en el campo energético</t>
        </is>
      </c>
      <c r="AH369" s="2" t="inlineStr">
        <is>
          <t>Maailma Energeetikanõukogu</t>
        </is>
      </c>
      <c r="AI369" s="2" t="inlineStr">
        <is>
          <t>3</t>
        </is>
      </c>
      <c r="AJ369" s="2" t="inlineStr">
        <is>
          <t/>
        </is>
      </c>
      <c r="AK369" t="inlineStr">
        <is>
          <t>arvukaid energeetikasektoreid ühendav suurim ning juhtiv ülemaailmne organisatsioon</t>
        </is>
      </c>
      <c r="AL369" t="inlineStr">
        <is>
          <t/>
        </is>
      </c>
      <c r="AM369" t="inlineStr">
        <is>
          <t/>
        </is>
      </c>
      <c r="AN369" t="inlineStr">
        <is>
          <t/>
        </is>
      </c>
      <c r="AO369" t="inlineStr">
        <is>
          <t/>
        </is>
      </c>
      <c r="AP369" s="2" t="inlineStr">
        <is>
          <t>CME|
Conseil mondial de l'énergie</t>
        </is>
      </c>
      <c r="AQ369" s="2" t="inlineStr">
        <is>
          <t>3|
3</t>
        </is>
      </c>
      <c r="AR369" s="2" t="inlineStr">
        <is>
          <t xml:space="preserve">|
</t>
        </is>
      </c>
      <c r="AS369" t="inlineStr">
        <is>
          <t>organisation non gouvernementale à but non-lucratif, dont l'objectif est de «promouvoir la fourniture et l'utilisation durables de l'énergie pour le plus grand bien de tous» en mettant en avant les questions d’accessibilité, de disponibilité et d'acceptabilité énergétiques</t>
        </is>
      </c>
      <c r="AT369" t="inlineStr">
        <is>
          <t/>
        </is>
      </c>
      <c r="AU369" t="inlineStr">
        <is>
          <t/>
        </is>
      </c>
      <c r="AV369" t="inlineStr">
        <is>
          <t/>
        </is>
      </c>
      <c r="AW369" t="inlineStr">
        <is>
          <t/>
        </is>
      </c>
      <c r="AX369" t="inlineStr">
        <is>
          <t/>
        </is>
      </c>
      <c r="AY369" t="inlineStr">
        <is>
          <t/>
        </is>
      </c>
      <c r="AZ369" t="inlineStr">
        <is>
          <t/>
        </is>
      </c>
      <c r="BA369" t="inlineStr">
        <is>
          <t/>
        </is>
      </c>
      <c r="BB369" t="inlineStr">
        <is>
          <t/>
        </is>
      </c>
      <c r="BC369" t="inlineStr">
        <is>
          <t/>
        </is>
      </c>
      <c r="BD369" t="inlineStr">
        <is>
          <t/>
        </is>
      </c>
      <c r="BE369" t="inlineStr">
        <is>
          <t/>
        </is>
      </c>
      <c r="BF369" s="2" t="inlineStr">
        <is>
          <t>Consiglio mondiale dell'energia|
WEC</t>
        </is>
      </c>
      <c r="BG369" s="2" t="inlineStr">
        <is>
          <t>3|
3</t>
        </is>
      </c>
      <c r="BH369" s="2" t="inlineStr">
        <is>
          <t xml:space="preserve">|
</t>
        </is>
      </c>
      <c r="BI369" t="inlineStr">
        <is>
          <t>organismo istituito
nel 1923 e accreditato presso le Nazioni Unite che opera per promuovere sistemi
energetici sicuri, sostenibili e competitivi, segue l'evoluzione delle
strategie energetiche globali, regionali e nazionali, ospita eventi di alto
livello e pubblica studi sulle tematiche energetiche di maggiore attualità, per
facilitare il dialogo in ambito energetico</t>
        </is>
      </c>
      <c r="BJ369" t="inlineStr">
        <is>
          <t/>
        </is>
      </c>
      <c r="BK369" t="inlineStr">
        <is>
          <t/>
        </is>
      </c>
      <c r="BL369" t="inlineStr">
        <is>
          <t/>
        </is>
      </c>
      <c r="BM369" t="inlineStr">
        <is>
          <t/>
        </is>
      </c>
      <c r="BN369" t="inlineStr">
        <is>
          <t/>
        </is>
      </c>
      <c r="BO369" t="inlineStr">
        <is>
          <t/>
        </is>
      </c>
      <c r="BP369" t="inlineStr">
        <is>
          <t/>
        </is>
      </c>
      <c r="BQ369" t="inlineStr">
        <is>
          <t/>
        </is>
      </c>
      <c r="BR369" t="inlineStr">
        <is>
          <t/>
        </is>
      </c>
      <c r="BS369" t="inlineStr">
        <is>
          <t/>
        </is>
      </c>
      <c r="BT369" t="inlineStr">
        <is>
          <t/>
        </is>
      </c>
      <c r="BU369" t="inlineStr">
        <is>
          <t/>
        </is>
      </c>
      <c r="BV369" s="2" t="inlineStr">
        <is>
          <t>Wereldenergieraad|
WEC</t>
        </is>
      </c>
      <c r="BW369" s="2" t="inlineStr">
        <is>
          <t>2|
2</t>
        </is>
      </c>
      <c r="BX369" s="2" t="inlineStr">
        <is>
          <t xml:space="preserve">|
</t>
        </is>
      </c>
      <c r="BY369" t="inlineStr">
        <is>
          <t/>
        </is>
      </c>
      <c r="BZ369" s="2" t="inlineStr">
        <is>
          <t>Światowa Rada Energetyczna</t>
        </is>
      </c>
      <c r="CA369" s="2" t="inlineStr">
        <is>
          <t>3</t>
        </is>
      </c>
      <c r="CB369" s="2" t="inlineStr">
        <is>
          <t/>
        </is>
      </c>
      <c r="CC369" t="inlineStr">
        <is>
          <t/>
        </is>
      </c>
      <c r="CD369" s="2" t="inlineStr">
        <is>
          <t>CME|
Conselho Mundial da Energia</t>
        </is>
      </c>
      <c r="CE369" s="2" t="inlineStr">
        <is>
          <t>3|
3</t>
        </is>
      </c>
      <c r="CF369" s="2" t="inlineStr">
        <is>
          <t xml:space="preserve">|
</t>
        </is>
      </c>
      <c r="CG369" t="inlineStr">
        <is>
          <t/>
        </is>
      </c>
      <c r="CH369" t="inlineStr">
        <is>
          <t/>
        </is>
      </c>
      <c r="CI369" t="inlineStr">
        <is>
          <t/>
        </is>
      </c>
      <c r="CJ369" t="inlineStr">
        <is>
          <t/>
        </is>
      </c>
      <c r="CK369" t="inlineStr">
        <is>
          <t/>
        </is>
      </c>
      <c r="CL369" t="inlineStr">
        <is>
          <t/>
        </is>
      </c>
      <c r="CM369" t="inlineStr">
        <is>
          <t/>
        </is>
      </c>
      <c r="CN369" t="inlineStr">
        <is>
          <t/>
        </is>
      </c>
      <c r="CO369" t="inlineStr">
        <is>
          <t/>
        </is>
      </c>
      <c r="CP369" t="inlineStr">
        <is>
          <t/>
        </is>
      </c>
      <c r="CQ369" t="inlineStr">
        <is>
          <t/>
        </is>
      </c>
      <c r="CR369" t="inlineStr">
        <is>
          <t/>
        </is>
      </c>
      <c r="CS369" t="inlineStr">
        <is>
          <t/>
        </is>
      </c>
      <c r="CT369" t="inlineStr">
        <is>
          <t/>
        </is>
      </c>
      <c r="CU369" t="inlineStr">
        <is>
          <t/>
        </is>
      </c>
      <c r="CV369" t="inlineStr">
        <is>
          <t/>
        </is>
      </c>
      <c r="CW369" t="inlineStr">
        <is>
          <t/>
        </is>
      </c>
    </row>
    <row r="370">
      <c r="A370" s="1" t="str">
        <f>HYPERLINK("https://iate.europa.eu/entry/result/1328758/all", "1328758")</f>
        <v>1328758</v>
      </c>
      <c r="B370" t="inlineStr">
        <is>
          <t>TRANSPORT;ENERGY</t>
        </is>
      </c>
      <c r="C370" t="inlineStr">
        <is>
          <t>TRANSPORT|land transport;ENERGY|oil industry</t>
        </is>
      </c>
      <c r="D370" t="inlineStr">
        <is>
          <t>yes</t>
        </is>
      </c>
      <c r="E370" t="inlineStr">
        <is>
          <t/>
        </is>
      </c>
      <c r="F370" s="2" t="inlineStr">
        <is>
          <t>втечнени нефтени газове</t>
        </is>
      </c>
      <c r="G370" s="2" t="inlineStr">
        <is>
          <t>3</t>
        </is>
      </c>
      <c r="H370" s="2" t="inlineStr">
        <is>
          <t/>
        </is>
      </c>
      <c r="I370" t="inlineStr">
        <is>
          <t>всеки продукт, съставен основно от следните въглеводороди: пропан, пропен (пропилен), n-бутан, изобутан, изобутилен, бутен (бутилен) и етан</t>
        </is>
      </c>
      <c r="J370" s="2" t="inlineStr">
        <is>
          <t>zkapalněný ropný plyn|
LPG</t>
        </is>
      </c>
      <c r="K370" s="2" t="inlineStr">
        <is>
          <t>3|
3</t>
        </is>
      </c>
      <c r="L370" s="2" t="inlineStr">
        <is>
          <t xml:space="preserve">|
</t>
        </is>
      </c>
      <c r="M370" t="inlineStr">
        <is>
          <t>jakýkoli produkt v podstatě složený z těchto uhlovodíků: propan, propen (propylen), butan, isobutan, isobutylen, buten (butylen) a ethan</t>
        </is>
      </c>
      <c r="N370" s="2" t="inlineStr">
        <is>
          <t>flaskegas|
LPG|
flydende gas</t>
        </is>
      </c>
      <c r="O370" s="2" t="inlineStr">
        <is>
          <t>4|
3|
4</t>
        </is>
      </c>
      <c r="P370" s="2" t="inlineStr">
        <is>
          <t xml:space="preserve">|
|
</t>
        </is>
      </c>
      <c r="Q370" t="inlineStr">
        <is>
          <t>naturligt biprodukt ved udvinding og forarbejdning af naturgas og olie, som er flydende under tryk i flasker eller tank</t>
        </is>
      </c>
      <c r="R370" s="2" t="inlineStr">
        <is>
          <t>verflüssigtes Petroleumgas|
Flüssiggas|
LPG</t>
        </is>
      </c>
      <c r="S370" s="2" t="inlineStr">
        <is>
          <t>3|
3|
3</t>
        </is>
      </c>
      <c r="T370" s="2" t="inlineStr">
        <is>
          <t xml:space="preserve">|
|
</t>
        </is>
      </c>
      <c r="U370" t="inlineStr">
        <is>
          <t>i.w.S.: durch Kühlung und Kompression verflüssigte Gas;&lt;br&gt;i.e.S.: für Fahrzeug-Verbrennungsmotoren verwendetes Flüssiggas</t>
        </is>
      </c>
      <c r="V370" s="2" t="inlineStr">
        <is>
          <t>υγροποιημένο αέριο πετρελαίου|
υγραέριο</t>
        </is>
      </c>
      <c r="W370" s="2" t="inlineStr">
        <is>
          <t>3|
3</t>
        </is>
      </c>
      <c r="X370" s="2" t="inlineStr">
        <is>
          <t xml:space="preserve">|
</t>
        </is>
      </c>
      <c r="Y370" t="inlineStr">
        <is>
          <t>1. κάθε προϊόν αποτελούμενο κατά βάση από τους ακόλουθους υδρογονάνθρακες: προπάνιο, προπένιο (προπυλένιο), κανονικό βουτάνιο, ισοβουτάνιο, ισοβουτυλένιο, βουτένιο (βουτυλένιο) και αιθάνιο &lt;br&gt;2. Το υγροποιημένο αέριο πετρελαίου (LPG) αποτελείται από ελαφρείς παραφινικούς υδρογονάνθρακες, οι οποίοι προέρχονται από τις διεργασίες διύλισης, τη σταθεροποίηση αργού πετρελαίου και τις μονάδες επεξεργασίας φυσικού αερίου. Αποτελείται ιδίως από προπάνιο (C 3 H 8 ) και βουτάνιο (C 4 H l0 ) ή από συνδυασμό των δύο στοιχείων. Μπορούν επίσης να περιλαμβάνουν προπυλένιο, βουτυλένιο, ισοπροπυλένιο και ισοβουτυλένιο. Το LPG συνήθως υγροποιείται υπό πίεση όταν πρόκειται να μεταφερθεί και να αποθηκευθεί.</t>
        </is>
      </c>
      <c r="Z370" s="2" t="inlineStr">
        <is>
          <t>LPG|
liquefied petroleum gases|
autogas|
liquefied petroleum gas</t>
        </is>
      </c>
      <c r="AA370" s="2" t="inlineStr">
        <is>
          <t>3|
1|
1|
3</t>
        </is>
      </c>
      <c r="AB370" s="2" t="inlineStr">
        <is>
          <t xml:space="preserve">|
|
|
</t>
        </is>
      </c>
      <c r="AC370" t="inlineStr">
        <is>
          <t>any product essentially composed of the following hydrocarbons: propane, propene (propylene), normal butane, isobutane, isobutylene, butene (butylene) and ethane</t>
        </is>
      </c>
      <c r="AD370" s="2" t="inlineStr">
        <is>
          <t>gas licuado de petróleo|
LPG|
GPL|
GLP|
gas de petróleo licuado</t>
        </is>
      </c>
      <c r="AE370" s="2" t="inlineStr">
        <is>
          <t>3|
3|
3|
3|
3</t>
        </is>
      </c>
      <c r="AF370" s="2" t="inlineStr">
        <is>
          <t xml:space="preserve">|
|
|
|
</t>
        </is>
      </c>
      <c r="AG370" t="inlineStr">
        <is>
          <t>Hidrocarburo que, a condición normal de presión y temperatura, se encuentra en estado gaseoso, pero a la temperatura normal y moderadamente alta presión es licuable. Usualmente esta compuesto de propano, butano, polipropileno y butileno o mezcla de los mismos. En determinados porcentajes forman un mezcla explosiva. Se le almacena en estado líquido, en recipientes a presión.</t>
        </is>
      </c>
      <c r="AH370" s="2" t="inlineStr">
        <is>
          <t>veeldatud naftagaas|
vedelgaas|
LPG</t>
        </is>
      </c>
      <c r="AI370" s="2" t="inlineStr">
        <is>
          <t>3|
3|
3</t>
        </is>
      </c>
      <c r="AJ370" s="2" t="inlineStr">
        <is>
          <t xml:space="preserve">|
|
</t>
        </is>
      </c>
      <c r="AK370" t="inlineStr">
        <is>
          <t>sisaldab üldiselt süsivesinikke propaani, propeeni, butaani, buteeni, isobutaani ja nende kombinatsioone. Gaaside selliseid kombinatsioone saab veeldada jahutamise, kokkusurumise või mõlema kombinatsioonina. Veeldatud naftagaas eraldatakse toorõlist ja maagaasi voost. Seda võib samuti saada toorõli rafineerimisel ja mõningatel juhtudel keemiatehaste kõrvalsaadusena. LPG koostis oleneb kasutatud tootmismeetodist. Siia kategooriasse kuuluvad näiteks kaubanduslikult tarnitava kütusena kasutatava butaani ja propaani kombinatsioonid.</t>
        </is>
      </c>
      <c r="AL370" s="2" t="inlineStr">
        <is>
          <t>nestekaasu|
nesteytetty mineraaliöljykaasu</t>
        </is>
      </c>
      <c r="AM370" s="2" t="inlineStr">
        <is>
          <t>3|
2</t>
        </is>
      </c>
      <c r="AN370" s="2" t="inlineStr">
        <is>
          <t xml:space="preserve">|
</t>
        </is>
      </c>
      <c r="AO370" t="inlineStr">
        <is>
          <t>tuote, joka olennaisilta osin koostuu seuraavista hiilivedyistä: propaani, propeeni, tavallinen butaani, isobutaani, isobuteeni, buteeni ja etaani</t>
        </is>
      </c>
      <c r="AP370" s="2" t="inlineStr">
        <is>
          <t>GPL|
LPG|
gaz de pétrole liquéfié</t>
        </is>
      </c>
      <c r="AQ370" s="2" t="inlineStr">
        <is>
          <t>3|
3|
3</t>
        </is>
      </c>
      <c r="AR370" s="2" t="inlineStr">
        <is>
          <t xml:space="preserve">|
|
</t>
        </is>
      </c>
      <c r="AS370" t="inlineStr">
        <is>
          <t>tout produit composé essentiellement des hydrocarbures suivants:propane, propène (propylène), butane normal, isobutane, isobutylène, butène (butylène) et éthane</t>
        </is>
      </c>
      <c r="AT370" s="2" t="inlineStr">
        <is>
          <t>GPL|
gás peitriliam leachtaithe</t>
        </is>
      </c>
      <c r="AU370" s="2" t="inlineStr">
        <is>
          <t>3|
3</t>
        </is>
      </c>
      <c r="AV370" s="2" t="inlineStr">
        <is>
          <t xml:space="preserve">|
</t>
        </is>
      </c>
      <c r="AW370" t="inlineStr">
        <is>
          <t/>
        </is>
      </c>
      <c r="AX370" s="2" t="inlineStr">
        <is>
          <t>ukapljeni naftni plin|
LPG</t>
        </is>
      </c>
      <c r="AY370" s="2" t="inlineStr">
        <is>
          <t>3|
3</t>
        </is>
      </c>
      <c r="AZ370" s="2" t="inlineStr">
        <is>
          <t xml:space="preserve">|
</t>
        </is>
      </c>
      <c r="BA370" t="inlineStr">
        <is>
          <t/>
        </is>
      </c>
      <c r="BB370" s="2" t="inlineStr">
        <is>
          <t>cseppfolyósított pébégáz|
LPG|
cseppfolyósított szénhidrogéngáz</t>
        </is>
      </c>
      <c r="BC370" s="2" t="inlineStr">
        <is>
          <t>3|
4|
4</t>
        </is>
      </c>
      <c r="BD370" s="2" t="inlineStr">
        <is>
          <t>admitted|
|
preferred</t>
        </is>
      </c>
      <c r="BE370" t="inlineStr">
        <is>
          <t>​olyan szénhidrogéngáz, amely közepes nyomáson és környezeti hőmérsékleten, folyékony állapotban tárolható és/vagy szállítható</t>
        </is>
      </c>
      <c r="BF370" s="2" t="inlineStr">
        <is>
          <t>gas di petrolio liquefatto|
GPL</t>
        </is>
      </c>
      <c r="BG370" s="2" t="inlineStr">
        <is>
          <t>3|
3</t>
        </is>
      </c>
      <c r="BH370" s="2" t="inlineStr">
        <is>
          <t xml:space="preserve">|
</t>
        </is>
      </c>
      <c r="BI370" t="inlineStr">
        <is>
          <t>miscela di idrocarburi derivanti dall'elaborazione naturale del gas e dalla raffinazione del petrolio greggio che ha la proprietà di essere gassosa alla pressione atmosferica e di liquefare a temperatura ambiente a pressioni non molto elevate</t>
        </is>
      </c>
      <c r="BJ370" s="2" t="inlineStr">
        <is>
          <t>SND|
suskystintos naftos dujos</t>
        </is>
      </c>
      <c r="BK370" s="2" t="inlineStr">
        <is>
          <t>3|
3</t>
        </is>
      </c>
      <c r="BL370" s="2" t="inlineStr">
        <is>
          <t xml:space="preserve">|
</t>
        </is>
      </c>
      <c r="BM370" t="inlineStr">
        <is>
          <t>slegiant suskystintas iš naftos gautas propano, propeno, butano ir butenų mišinys</t>
        </is>
      </c>
      <c r="BN370" s="2" t="inlineStr">
        <is>
          <t>LPG|
sašķidrinātā naftas gāze</t>
        </is>
      </c>
      <c r="BO370" s="2" t="inlineStr">
        <is>
          <t>3|
3</t>
        </is>
      </c>
      <c r="BP370" s="2" t="inlineStr">
        <is>
          <t xml:space="preserve">|
</t>
        </is>
      </c>
      <c r="BQ370" t="inlineStr">
        <is>
          <t>deggāze (sašķidrinātā ogļūdeņražu gāze), kuras pamatkomponenti ir propāns un butāns.</t>
        </is>
      </c>
      <c r="BR370" s="2" t="inlineStr">
        <is>
          <t>LPG|
gass likwifikat miż-żejt</t>
        </is>
      </c>
      <c r="BS370" s="2" t="inlineStr">
        <is>
          <t>3|
3</t>
        </is>
      </c>
      <c r="BT370" s="2" t="inlineStr">
        <is>
          <t>preferred|
preferred</t>
        </is>
      </c>
      <c r="BU370" t="inlineStr">
        <is>
          <t>prodott sekondarju tar-raffinar taż-żejt li jikkonsisti minn idrokarburi li, f'temperaturi u pressjonijiet normali, ikunu fl-għamla ta' fwar (u mhux likwidi) iżda li jsiru likwidi fi pressjonijiet moderati</t>
        </is>
      </c>
      <c r="BV370" s="2" t="inlineStr">
        <is>
          <t>vloeibaar petroleumgas|
LPG</t>
        </is>
      </c>
      <c r="BW370" s="2" t="inlineStr">
        <is>
          <t>3|
2</t>
        </is>
      </c>
      <c r="BX370" s="2" t="inlineStr">
        <is>
          <t xml:space="preserve">|
</t>
        </is>
      </c>
      <c r="BY370" t="inlineStr">
        <is>
          <t/>
        </is>
      </c>
      <c r="BZ370" s="2" t="inlineStr">
        <is>
          <t>gaz płynny (LPG)|
LPG</t>
        </is>
      </c>
      <c r="CA370" s="2" t="inlineStr">
        <is>
          <t>3|
3</t>
        </is>
      </c>
      <c r="CB370" s="2" t="inlineStr">
        <is>
          <t xml:space="preserve">|
</t>
        </is>
      </c>
      <c r="CC370" t="inlineStr">
        <is>
          <t>skroplony gaz składający się z propanu i butanu, przechowywany w stanie ciekłym w zbiornikach pod ciśnieniem</t>
        </is>
      </c>
      <c r="CD370" s="2" t="inlineStr">
        <is>
          <t>GPL|
gás de petróleo liquefeito</t>
        </is>
      </c>
      <c r="CE370" s="2" t="inlineStr">
        <is>
          <t>3|
3</t>
        </is>
      </c>
      <c r="CF370" s="2" t="inlineStr">
        <is>
          <t xml:space="preserve">|
</t>
        </is>
      </c>
      <c r="CG370" t="inlineStr">
        <is>
          <t>Hidrocarbonetos em C3 e C4 e suas misturas.</t>
        </is>
      </c>
      <c r="CH370" s="2" t="inlineStr">
        <is>
          <t>gaz petrolier lichefiat|
GPL</t>
        </is>
      </c>
      <c r="CI370" s="2" t="inlineStr">
        <is>
          <t>3|
3</t>
        </is>
      </c>
      <c r="CJ370" s="2" t="inlineStr">
        <is>
          <t xml:space="preserve">|
</t>
        </is>
      </c>
      <c r="CK370" t="inlineStr">
        <is>
          <t>hidrocarburi parafinice ușoare obținute în urma proceselor de rafinare în instalațiile de stabilizare a țițeiului și de prelucrare a gazului natural</t>
        </is>
      </c>
      <c r="CL370" s="2" t="inlineStr">
        <is>
          <t>LPG|
skvapalnený uhľovodíkový plyn|
skvapalnený ropný plyn</t>
        </is>
      </c>
      <c r="CM370" s="2" t="inlineStr">
        <is>
          <t>3|
3|
3</t>
        </is>
      </c>
      <c r="CN370" s="2" t="inlineStr">
        <is>
          <t xml:space="preserve">|
|
</t>
        </is>
      </c>
      <c r="CO370" t="inlineStr">
        <is>
          <t>plyn, ktorý sa získava pri ťažbe zemného plynu a ropy alebo ako vedľajší produkt pri spracovaní ropy v rafinériách a ktorý sa skladá z niektorých z nasledujúcich uhľovodíkov: propán, propén (propylén), bután, isobután, iso-butylén a butén (butylén)</t>
        </is>
      </c>
      <c r="CP370" s="2" t="inlineStr">
        <is>
          <t>utekočinjeni naftni plin|
UNP</t>
        </is>
      </c>
      <c r="CQ370" s="2" t="inlineStr">
        <is>
          <t>3|
3</t>
        </is>
      </c>
      <c r="CR370" s="2" t="inlineStr">
        <is>
          <t xml:space="preserve">|
</t>
        </is>
      </c>
      <c r="CS370" t="inlineStr">
        <is>
          <t>vsak proizvod, ki je v osnovi sestavljen iz naslednjih ogljikovodikov: propana, propena (propilena), navadnega butana, izobutana, izobutilena, butena (butilena) in etana</t>
        </is>
      </c>
      <c r="CT370" s="2" t="inlineStr">
        <is>
          <t>motorgas|
LPG|
gasol</t>
        </is>
      </c>
      <c r="CU370" s="2" t="inlineStr">
        <is>
          <t>3|
3|
3</t>
        </is>
      </c>
      <c r="CV370" s="2" t="inlineStr">
        <is>
          <t xml:space="preserve">|
|
</t>
        </is>
      </c>
      <c r="CW370" t="inlineStr">
        <is>
          <t>gas bestående avpropan och butan som är vätskeformig vid måttligt tryck (ca 5 bar)</t>
        </is>
      </c>
    </row>
    <row r="371">
      <c r="A371" s="1" t="str">
        <f>HYPERLINK("https://iate.europa.eu/entry/result/927530/all", "927530")</f>
        <v>927530</v>
      </c>
      <c r="B371" t="inlineStr">
        <is>
          <t>ENERGY</t>
        </is>
      </c>
      <c r="C371" t="inlineStr">
        <is>
          <t>ENERGY|energy policy</t>
        </is>
      </c>
      <c r="D371" t="inlineStr">
        <is>
          <t>yes</t>
        </is>
      </c>
      <c r="E371" t="inlineStr">
        <is>
          <t/>
        </is>
      </c>
      <c r="F371" s="2" t="inlineStr">
        <is>
          <t>оператор на разпределителна мрежа</t>
        </is>
      </c>
      <c r="G371" s="2" t="inlineStr">
        <is>
          <t>3</t>
        </is>
      </c>
      <c r="H371" s="2" t="inlineStr">
        <is>
          <t/>
        </is>
      </c>
      <c r="I371" t="inlineStr">
        <is>
          <t>физическо или юридическо лице, отговарящо за действието, осигуряване на поддръжката и ако е необходимо, развитието на разпределителната мрежа в определен район и където е приложимо, нейните връзки с други мрежи, и за осигуряване на дългосрочната възможност на мрежата да покрива разумните нужди за разпределение на електроенергия</t>
        </is>
      </c>
      <c r="J371" s="2" t="inlineStr">
        <is>
          <t>provozovatel distribuční soustavy</t>
        </is>
      </c>
      <c r="K371" s="2" t="inlineStr">
        <is>
          <t>3</t>
        </is>
      </c>
      <c r="L371" s="2" t="inlineStr">
        <is>
          <t/>
        </is>
      </c>
      <c r="M371" t="inlineStr">
        <is>
          <t>fyzická nebo právnická osoba, která odpovídá za provoz, údržbu a v případě potřeby za rozvoj distribuční soustavy v dané oblasti a případně její propojení s jinými soustavami a dále za zabezpečení dlouhodobé schopnosti soustavy uspokojovat přiměřenou poptávku po distribuci elektřiny</t>
        </is>
      </c>
      <c r="N371" s="2" t="inlineStr">
        <is>
          <t>DSO|
distributionssystemoperatør</t>
        </is>
      </c>
      <c r="O371" s="2" t="inlineStr">
        <is>
          <t>4|
4</t>
        </is>
      </c>
      <c r="P371" s="2" t="inlineStr">
        <is>
          <t xml:space="preserve">|
</t>
        </is>
      </c>
      <c r="Q371" t="inlineStr">
        <is>
          <t>fysisk eller juridisk person, der er ansvarlig for driften, vedligeholdelsen og om nødvendigt udbygningen af distributionssystemet i et givet område samt i givet fald dets sammenkoblinger med andre systemer og for at sikre, at systemet på lang sigt kan tilfredsstille en rimelig efterspørgsel efter distribution af elektricitet</t>
        </is>
      </c>
      <c r="R371" s="2" t="inlineStr">
        <is>
          <t>Verteilernetzbetreiber</t>
        </is>
      </c>
      <c r="S371" s="2" t="inlineStr">
        <is>
          <t>3</t>
        </is>
      </c>
      <c r="T371" s="2" t="inlineStr">
        <is>
          <t/>
        </is>
      </c>
      <c r="U371" t="inlineStr">
        <is>
          <t>natürliche oder juristische Person, die für den Betrieb, die Wartung sowie erforderlichenfalls den Ausbau des Verteilernetzes für Elektrizität oder Erdgas in einem bestimmten Gebiet und gegebenenfalls der Verbindungsleitungen zu anderen Netzen verantwortlich ist sowie für die Sicherstellung der langfristigen Fähigkeit des Netzes, eine angemessene Nachfrage nach Verteilung von Elektrizität oder Erdgas zu befriedigen</t>
        </is>
      </c>
      <c r="V371" s="2" t="inlineStr">
        <is>
          <t>διαχειριστής συστήματος διανομής|
ΔΣΔ</t>
        </is>
      </c>
      <c r="W371" s="2" t="inlineStr">
        <is>
          <t>3|
3</t>
        </is>
      </c>
      <c r="X371" s="2" t="inlineStr">
        <is>
          <t xml:space="preserve">|
</t>
        </is>
      </c>
      <c r="Y371" t="inlineStr">
        <is>
          <t>&lt;div&gt;φυσικό ή νομικό πρόσωπο το οποίο είναι υπεύθυνο για τη λειτουργία, τη συντήρηση και, αν είναι αναγκαίο, την ανάπτυξη του συστήματος διανομής σε μία δεδομένη περιοχή και, κατά περίπτωση, των διασυνδέσεών του με άλλα συστήματα, και για τη μακροπρόθεσμη ικανότητα του συστήματος να ανταποκρίνεται στην εύλογη ζήτηση διανομής ηλεκτρικής ενέργειας&lt;/div&gt;</t>
        </is>
      </c>
      <c r="Z371" s="2" t="inlineStr">
        <is>
          <t>distribution system operator|
DSO</t>
        </is>
      </c>
      <c r="AA371" s="2" t="inlineStr">
        <is>
          <t>3|
3</t>
        </is>
      </c>
      <c r="AB371" s="2" t="inlineStr">
        <is>
          <t xml:space="preserve">|
</t>
        </is>
      </c>
      <c r="AC371" t="inlineStr">
        <is>
          <t>natural or legal person who is responsible for operating, ensuring the maintenance of and, if necessary, developing the distribution system in a given area and, where applicable, its interconnections with other systems, and for ensuring the long-term ability of the system to meet reasonable demands for the distribution of electricity</t>
        </is>
      </c>
      <c r="AD371" s="2" t="inlineStr">
        <is>
          <t>gestor de red de distribución|
GRD</t>
        </is>
      </c>
      <c r="AE371" s="2" t="inlineStr">
        <is>
          <t>3|
3</t>
        </is>
      </c>
      <c r="AF371" s="2" t="inlineStr">
        <is>
          <t xml:space="preserve">|
</t>
        </is>
      </c>
      <c r="AG371" t="inlineStr">
        <is>
          <t>&lt;div&gt;Toda persona física o jurídica que sea responsable de la explotación, el mantenimiento y, en caso necesario, el desarrollo de la red de distribución en una zona determinada, así como, en su caso, de sus interconexiones con otras redes, y de garantizar que la red tiene capacidad para asumir, a largo plazo, una demanda razonable de distribución de electricidad.&lt;/div&gt;</t>
        </is>
      </c>
      <c r="AH371" s="2" t="inlineStr">
        <is>
          <t>jaotussüsteemi haldur|
jaotusvõrguettevõtja</t>
        </is>
      </c>
      <c r="AI371" s="2" t="inlineStr">
        <is>
          <t>3|
3</t>
        </is>
      </c>
      <c r="AJ371" s="2" t="inlineStr">
        <is>
          <t xml:space="preserve">|
</t>
        </is>
      </c>
      <c r="AK371" t="inlineStr">
        <is>
          <t>füüsiline või juriidiline isik, kes vastutab jaotusvõrgu kasutamise, hoolduse ja vajadusel arendamise eest teatud piirkonnas, ja vajaduse korral jaotusvõrgu sidumise eest teiste võrkudega, ning kes tagab võrgu pikaajalise võime rahuldada mõistlikku nõudlust elektrienergia jaotamise järele</t>
        </is>
      </c>
      <c r="AL371" s="2" t="inlineStr">
        <is>
          <t>jakeluverkonhaltija</t>
        </is>
      </c>
      <c r="AM371" s="2" t="inlineStr">
        <is>
          <t>3</t>
        </is>
      </c>
      <c r="AN371" s="2" t="inlineStr">
        <is>
          <t/>
        </is>
      </c>
      <c r="AO371" t="inlineStr">
        <is>
          <t>verkonhaltija, "jolla on hallinnassaan jakeluverkkoa ja joka harjoittaa luvanvaraista sähkoverkkotoimintaa"</t>
        </is>
      </c>
      <c r="AP371" s="2" t="inlineStr">
        <is>
          <t>GRD|
gestionnaire de réseau de distribution</t>
        </is>
      </c>
      <c r="AQ371" s="2" t="inlineStr">
        <is>
          <t>3|
3</t>
        </is>
      </c>
      <c r="AR371" s="2" t="inlineStr">
        <is>
          <t xml:space="preserve">|
</t>
        </is>
      </c>
      <c r="AS371" t="inlineStr">
        <is>
          <t>personne physique ou morale responsable de l'exploitation, de l'entretien et, si nécessaire, du développement du réseau de distribution d'électricité ou de gaz naturel dans une zone donnée et, le cas échéant, de ses interconnexions avec d'autres réseaux, ainsi que de garantir la capacité à long terme du réseau à satisfaire une demande raisonnable de distribution d'électricité ou de gaz</t>
        </is>
      </c>
      <c r="AT371" s="2" t="inlineStr">
        <is>
          <t>oibreoir córais dáileacháin|
OCD</t>
        </is>
      </c>
      <c r="AU371" s="2" t="inlineStr">
        <is>
          <t>3|
3</t>
        </is>
      </c>
      <c r="AV371" s="2" t="inlineStr">
        <is>
          <t xml:space="preserve">|
</t>
        </is>
      </c>
      <c r="AW371" t="inlineStr">
        <is>
          <t/>
        </is>
      </c>
      <c r="AX371" s="2" t="inlineStr">
        <is>
          <t>ODS|
operator distribucijskog sustava</t>
        </is>
      </c>
      <c r="AY371" s="2" t="inlineStr">
        <is>
          <t>3|
3</t>
        </is>
      </c>
      <c r="AZ371" s="2" t="inlineStr">
        <is>
          <t xml:space="preserve">|
</t>
        </is>
      </c>
      <c r="BA371" t="inlineStr">
        <is>
          <t>fizička ili pravna osoba odgovorna za pogon, održavanje i, ako je potrebno, razvoj distribucijskog sustava na danom području i, kada je to primjenjivo, njegovih međusobnih povezivanja s drugim sustavima te za osiguravanje dugoročne sposobnosti sustava da udovolji razumnoj potražnji za distribucijom električne energije</t>
        </is>
      </c>
      <c r="BB371" s="2" t="inlineStr">
        <is>
          <t>elosztórendszer-üzemeltető</t>
        </is>
      </c>
      <c r="BC371" s="2" t="inlineStr">
        <is>
          <t>3</t>
        </is>
      </c>
      <c r="BD371" s="2" t="inlineStr">
        <is>
          <t/>
        </is>
      </c>
      <c r="BE371" t="inlineStr">
        <is>
          <t>az a természetes vagy jogi személy, aki/amely felelős egy adott terület elosztórendszerének üzemeltetéséért, karbantartásáért, valamint szükség esetén annak fejlesztéséért, illetve adott esetben annak más rendszerekkel való összekapcsolásáért; felelős továbbá azért, hogy a rendszer hosszú távon alkalmas legyen a villamos energia elosztásával kapcsolatos, indokolt igények kielégítésére</t>
        </is>
      </c>
      <c r="BF371" s="2" t="inlineStr">
        <is>
          <t>DSO|
gestore del sistema di distribuzione</t>
        </is>
      </c>
      <c r="BG371" s="2" t="inlineStr">
        <is>
          <t>3|
3</t>
        </is>
      </c>
      <c r="BH371" s="2" t="inlineStr">
        <is>
          <t xml:space="preserve">|
</t>
        </is>
      </c>
      <c r="BI371" t="inlineStr">
        <is>
          <t>persona fisica o giuridica responsabile della gestione, della manutenzione e, se necessario, dello sviluppo del sistema di distribuzione in una data zona e, se del caso, delle relative interconnessioni con altri sistemi, e di assicurare la capacità a lungo termine del sistema di soddisfare richieste ragionevoli di distribuzione di energia elettrica</t>
        </is>
      </c>
      <c r="BJ371" s="2" t="inlineStr">
        <is>
          <t>STO|
SSO|
skirstomųjų tinklų operatorius|
skirstymo sistemos operatorius</t>
        </is>
      </c>
      <c r="BK371" s="2" t="inlineStr">
        <is>
          <t>2|
3|
2|
3</t>
        </is>
      </c>
      <c r="BL371" s="2" t="inlineStr">
        <is>
          <t xml:space="preserve">|
|
|
</t>
        </is>
      </c>
      <c r="BM371" t="inlineStr">
        <is>
          <t>fizinis ar juridinis asmuo, kuris atsako už skirstymo sistemos eksploatavimą, techninės priežiūros užtikrinimą ir, jei būtina, už jos plėtrą konkrečioje teritorijoje ir, kai taikytina, jos sujungimą su kitomis sistemomis bei už tai, kad būtų užtikrintas sistemos ilgalaikis pajėgumas pagrįstiems elektros energijos skirstymo poreikiams tenkinti</t>
        </is>
      </c>
      <c r="BN371" s="2" t="inlineStr">
        <is>
          <t>sadales sistēmas operators</t>
        </is>
      </c>
      <c r="BO371" s="2" t="inlineStr">
        <is>
          <t>3</t>
        </is>
      </c>
      <c r="BP371" s="2" t="inlineStr">
        <is>
          <t/>
        </is>
      </c>
      <c r="BQ371" t="inlineStr">
        <is>
          <t>fiziska vai juridiska persona, kas ir atbildīga par sadales sistēmas darbību, uzturēšanas nodrošināšanu un, vajadzības gadījumā, attīstību noteiktā teritorijā un – attiecīgā gadījumā – par tās starpsavienošanu ar citām sistēmām un par sistēmas spēju ilgtermiņā atbilst pamatotām elektroenerģijas sadales prasībām</t>
        </is>
      </c>
      <c r="BR371" s="2" t="inlineStr">
        <is>
          <t>DSO|
operatur tas-sistema tad-distribuzzjoni</t>
        </is>
      </c>
      <c r="BS371" s="2" t="inlineStr">
        <is>
          <t>3|
3</t>
        </is>
      </c>
      <c r="BT371" s="2" t="inlineStr">
        <is>
          <t xml:space="preserve">|
</t>
        </is>
      </c>
      <c r="BU371" t="inlineStr">
        <is>
          <t>&lt;div&gt;persuna fiżika jew ġuridika li tkun responsabbli tħaddem, tiżgura l-manutenzjoni, u jekk meħtieġ tiżviluppa s-sistema tad-distribuzzjoni f'żona partikolari u, fejn applikabbli, l-interkonnessjonijiet tagħha ma' sistemi oħra, kif ukoll li tiżgura l-kapaċità fit-tul tas-sistema li tlaħħaq ma' domandi raġonevoli għad-distribuzzjoni tal-elettriku&lt;br&gt;&lt;/div&gt;</t>
        </is>
      </c>
      <c r="BV371" s="2" t="inlineStr">
        <is>
          <t>DSB|
distributiesysteembeheerder</t>
        </is>
      </c>
      <c r="BW371" s="2" t="inlineStr">
        <is>
          <t>4|
4</t>
        </is>
      </c>
      <c r="BX371" s="2" t="inlineStr">
        <is>
          <t xml:space="preserve">|
</t>
        </is>
      </c>
      <c r="BY371" t="inlineStr">
        <is>
          <t>natuurlijke persoon of rechtspersoon die in een bepaald gebied verantwoordelijk is voor de exploitatie, het onderhoud en, zo nodig, de ontwikkeling van het distributiesysteem alsook, indien van toepassing, de interconnecties ervan met andere systemen, en die ervoor moet zorgen dat het systeem op lange termijn kan voldoen aan een redelijke vraag naar distributie van elektriciteit</t>
        </is>
      </c>
      <c r="BZ371" s="2" t="inlineStr">
        <is>
          <t>operator systemu dystrybucyjnego|
OSD</t>
        </is>
      </c>
      <c r="CA371" s="2" t="inlineStr">
        <is>
          <t>3|
3</t>
        </is>
      </c>
      <c r="CB371" s="2" t="inlineStr">
        <is>
          <t xml:space="preserve">|
</t>
        </is>
      </c>
      <c r="CC371" t="inlineStr">
        <is>
          <t>osoba fizyczna lub prawna odpowiedzialna za eksploatację, zapewnienie utrzymania i, w razie konieczności, rozbudowę systemu dystrybucyjnego na danym obszarze, a także, w stosownych przypadkach, za jego wzajemne połączenia z innymi systemami oraz za zapewnianie długoterminowej zdolności systemu do zaspokajania uzasadnionego zapotrzebowania w zakresie dystrybucji energii elektrycznej</t>
        </is>
      </c>
      <c r="CD371" s="2" t="inlineStr">
        <is>
          <t>operador da rede de distribuição|
ORD</t>
        </is>
      </c>
      <c r="CE371" s="2" t="inlineStr">
        <is>
          <t>3|
3</t>
        </is>
      </c>
      <c r="CF371" s="2" t="inlineStr">
        <is>
          <t xml:space="preserve">|
</t>
        </is>
      </c>
      <c r="CG371" t="inlineStr">
        <is>
          <t>Pessoa singular ou coletiva responsável pela exploração, pela garantia da manutenção e, se for caso disso, pelo desenvolvimento da rede de distribuição numa área específica e, quando aplicável, das suas interligações com outras redes, bem como por assegurar a capacidade a longo prazo da rede para atender pedidos razoáveis de distribuição de eletricidade.</t>
        </is>
      </c>
      <c r="CH371" s="2" t="inlineStr">
        <is>
          <t>operator de sistem de distribuție|
operator de distribuție a energiei electrice|
OSD</t>
        </is>
      </c>
      <c r="CI371" s="2" t="inlineStr">
        <is>
          <t>3|
3|
3</t>
        </is>
      </c>
      <c r="CJ371" s="2" t="inlineStr">
        <is>
          <t xml:space="preserve">|
|
</t>
        </is>
      </c>
      <c r="CK371" t="inlineStr">
        <is>
          <t>orice persoană fizică sau juridică ce deține, sub orice titlu, o rețea electrică de distribuție și care răspunde de exploatarea, de întreținerea și, dacă este necesar, de dezvoltarea rețelei de distribuție într-o anumită zonă și, după caz, a interconexiunilor acesteia cu alte sisteme, precum și de asigurarea capacității pe termen lung a rețelei de a satisface un nivel rezonabil al cererii de distribuție de energie electrică</t>
        </is>
      </c>
      <c r="CL371" s="2" t="inlineStr">
        <is>
          <t>PDS|
prevádzkovateľ distribučnej siete|
prevádzkovateľ distribučnej sústavy</t>
        </is>
      </c>
      <c r="CM371" s="2" t="inlineStr">
        <is>
          <t>3|
3|
3</t>
        </is>
      </c>
      <c r="CN371" s="2" t="inlineStr">
        <is>
          <t xml:space="preserve">|
|
</t>
        </is>
      </c>
      <c r="CO371" t="inlineStr">
        <is>
          <t>fyzická alebo právnická osoba zodpovedná za prevádzku, zabezpečovanie údržby, a v prípade potreby rozvoj distribučnej sústavy v danej oblasti a prípadne aj rozvoj jej prepojení s inými sústavami a za zabezpečovanie dlhodobej schopnosti sústavy uspokojovať primeraný dopyt po distribúcii &lt;b&gt;elektriny&lt;/b&gt;&lt;br&gt;fyzická alebo právnická osoba, ktorá vykonáva distribúciu a je zodpovedná za prevádzku, zabezpečenie údržby a v prípade potreby rozvoj distribučnej siete v danej oblasti, prípadne jej prepojenie s inými sieťami a za zabezpečenie dlhodobej schopnosti siete uspokojovať primeraný dopyt po distribúcii &lt;b&gt;zemného plynu&lt;/b&gt;</t>
        </is>
      </c>
      <c r="CP371" s="2" t="inlineStr">
        <is>
          <t>operater distribucijskega sistema</t>
        </is>
      </c>
      <c r="CQ371" s="2" t="inlineStr">
        <is>
          <t>3</t>
        </is>
      </c>
      <c r="CR371" s="2" t="inlineStr">
        <is>
          <t/>
        </is>
      </c>
      <c r="CS371" t="inlineStr">
        <is>
          <t>&lt;div&gt;pravna ali fizična oseba, ki je odgovorna za obratovanje distribucijskega sistema, zagotavljanje njegovega vzdrževanja in po potrebi za razvoj le-tega na danem območju, za medsebojne povezave z drugimi sistemi, kjer to ustreza, in za zagotavljanje dolgoročne zmogljivosti sistema za zadovoljitev razumnih potreb po distribuciji električne energije&lt;br&gt;&lt;/div&gt;</t>
        </is>
      </c>
      <c r="CT371" s="2" t="inlineStr">
        <is>
          <t>systemansvarig för distributionssystem</t>
        </is>
      </c>
      <c r="CU371" s="2" t="inlineStr">
        <is>
          <t>3</t>
        </is>
      </c>
      <c r="CV371" s="2" t="inlineStr">
        <is>
          <t/>
        </is>
      </c>
      <c r="CW371" t="inlineStr">
        <is>
          <t>fysisk eller juridisk person som ansvarar för drift, säkerställande av underhåll av och, vid behov, utbyggnad av distributionssystemet inom ett visst område och, i tillämpliga fall, dess sammanlänkningar till andra system och för att säkerställa att systemet på lång sikt kan uppfylla rimliga krav på distribution av el</t>
        </is>
      </c>
    </row>
    <row r="372">
      <c r="A372" s="1" t="str">
        <f>HYPERLINK("https://iate.europa.eu/entry/result/3599693/all", "3599693")</f>
        <v>3599693</v>
      </c>
      <c r="B372" t="inlineStr">
        <is>
          <t>AGRICULTURE, FORESTRY AND FISHERIES;ENERGY</t>
        </is>
      </c>
      <c r="C372" t="inlineStr">
        <is>
          <t>AGRICULTURE, FORESTRY AND FISHERIES|forestry;ENERGY|soft energy|soft energy|renewable energy</t>
        </is>
      </c>
      <c r="D372" t="inlineStr">
        <is>
          <t>yes</t>
        </is>
      </c>
      <c r="E372" t="inlineStr">
        <is>
          <t/>
        </is>
      </c>
      <c r="F372" t="inlineStr">
        <is>
          <t/>
        </is>
      </c>
      <c r="G372" t="inlineStr">
        <is>
          <t/>
        </is>
      </c>
      <c r="H372" t="inlineStr">
        <is>
          <t/>
        </is>
      </c>
      <c r="I372" t="inlineStr">
        <is>
          <t/>
        </is>
      </c>
      <c r="J372" s="2" t="inlineStr">
        <is>
          <t>pěstovaný les</t>
        </is>
      </c>
      <c r="K372" s="2" t="inlineStr">
        <is>
          <t>3</t>
        </is>
      </c>
      <c r="L372" s="2" t="inlineStr">
        <is>
          <t/>
        </is>
      </c>
      <c r="M372" t="inlineStr">
        <is>
          <t>vysázený les, který je intenzivně obhospodařován a splňuje při výsadbě 
a vyspělosti porostu všechna tato kritéria: jeden či dva druhy, stejná 
věková třída a pravidelné rozestupy</t>
        </is>
      </c>
      <c r="N372" s="2" t="inlineStr">
        <is>
          <t>plantageskov</t>
        </is>
      </c>
      <c r="O372" s="2" t="inlineStr">
        <is>
          <t>3</t>
        </is>
      </c>
      <c r="P372" s="2" t="inlineStr">
        <is>
          <t/>
        </is>
      </c>
      <c r="Q372" t="inlineStr">
        <is>
          <t>&lt;a href="https://iate.europa.eu/entry/result/3619639/da" target="_blank"&gt;plantet skov&lt;/a&gt;, der forvaltes intensivt, og som ved plantning og modenhed opfylder alle følgende kriterier: en eller to arter, ensartet aldersklasse og regelmæssig afstand</t>
        </is>
      </c>
      <c r="R372" s="2" t="inlineStr">
        <is>
          <t>Plantagenwald</t>
        </is>
      </c>
      <c r="S372" s="2" t="inlineStr">
        <is>
          <t>3</t>
        </is>
      </c>
      <c r="T372" s="2" t="inlineStr">
        <is>
          <t/>
        </is>
      </c>
      <c r="U372" t="inlineStr">
        <is>
          <t>intensiv bewirtschafteter, durch Pflanzung entstandener Wald, der sich bei reifer Bepflanzung und reifem Bestand durch ein oder zwei Arten, eine einheitliche Altersklasse und regelmäßige Baumabstände auszeichnet</t>
        </is>
      </c>
      <c r="V372" t="inlineStr">
        <is>
          <t/>
        </is>
      </c>
      <c r="W372" t="inlineStr">
        <is>
          <t/>
        </is>
      </c>
      <c r="X372" t="inlineStr">
        <is>
          <t/>
        </is>
      </c>
      <c r="Y372" t="inlineStr">
        <is>
          <t/>
        </is>
      </c>
      <c r="Z372" s="2" t="inlineStr">
        <is>
          <t>plantation forest</t>
        </is>
      </c>
      <c r="AA372" s="2" t="inlineStr">
        <is>
          <t>3</t>
        </is>
      </c>
      <c r="AB372" s="2" t="inlineStr">
        <is>
          <t/>
        </is>
      </c>
      <c r="AC372" t="inlineStr">
        <is>
          <t>planted forest that is intensively managed and meets, at planting and stand maturity, all the following criteria: one or two species, even age class, and regular spacing</t>
        </is>
      </c>
      <c r="AD372" s="2" t="inlineStr">
        <is>
          <t>plantación forestal</t>
        </is>
      </c>
      <c r="AE372" s="2" t="inlineStr">
        <is>
          <t>3</t>
        </is>
      </c>
      <c r="AF372" s="2" t="inlineStr">
        <is>
          <t/>
        </is>
      </c>
      <c r="AG372" t="inlineStr">
        <is>
          <t>&lt;a href="https://iate.europa.eu/entry/result/3619639/es" target="_blank"&gt;Bosque plantado&lt;/a&gt; cuya gestión es intensiva y que 
cumple, en el momento de plantación y al alcanzar la madurez, todos los 
criterios siguientes: una o dos especies, clase de edad uniforme y 
espaciamiento regular.</t>
        </is>
      </c>
      <c r="AH372" s="2" t="inlineStr">
        <is>
          <t>istandik</t>
        </is>
      </c>
      <c r="AI372" s="2" t="inlineStr">
        <is>
          <t>3</t>
        </is>
      </c>
      <c r="AJ372" s="2" t="inlineStr">
        <is>
          <t/>
        </is>
      </c>
      <c r="AK372" t="inlineStr">
        <is>
          <t/>
        </is>
      </c>
      <c r="AL372" s="2" t="inlineStr">
        <is>
          <t>viljelymetsä</t>
        </is>
      </c>
      <c r="AM372" s="2" t="inlineStr">
        <is>
          <t>3</t>
        </is>
      </c>
      <c r="AN372" s="2" t="inlineStr">
        <is>
          <t/>
        </is>
      </c>
      <c r="AO372" t="inlineStr">
        <is>
          <t>istutettu metsä, jota hoidetaan intensiivisesti ja joka täyttää istutuksen ja metsikön täysikasvuisuuden osalta kaikki seuraavat kriteerit: yksi tai kaksi lajia, tasainen ikäluokka ja säännölliset etäisyydet puiden välillä</t>
        </is>
      </c>
      <c r="AP372" s="2" t="inlineStr">
        <is>
          <t>forêt de plantation</t>
        </is>
      </c>
      <c r="AQ372" s="2" t="inlineStr">
        <is>
          <t>3</t>
        </is>
      </c>
      <c r="AR372" s="2" t="inlineStr">
        <is>
          <t/>
        </is>
      </c>
      <c r="AS372" t="inlineStr">
        <is>
          <t>&lt;a href="https://iate.europa.eu/entry/result/3619639/fr" target="_blank"&gt;forêt plantée &lt;/a&gt;soumise à une gestion intensive et qui réunit tous 
les critères suivants au moment de la plantation et de la maturité du 
peuplement: une ou deux essences, structure équienne, intervalles 
réguliers</t>
        </is>
      </c>
      <c r="AT372" t="inlineStr">
        <is>
          <t/>
        </is>
      </c>
      <c r="AU372" t="inlineStr">
        <is>
          <t/>
        </is>
      </c>
      <c r="AV372" t="inlineStr">
        <is>
          <t/>
        </is>
      </c>
      <c r="AW372" t="inlineStr">
        <is>
          <t/>
        </is>
      </c>
      <c r="AX372" t="inlineStr">
        <is>
          <t/>
        </is>
      </c>
      <c r="AY372" t="inlineStr">
        <is>
          <t/>
        </is>
      </c>
      <c r="AZ372" t="inlineStr">
        <is>
          <t/>
        </is>
      </c>
      <c r="BA372" t="inlineStr">
        <is>
          <t/>
        </is>
      </c>
      <c r="BB372" s="2" t="inlineStr">
        <is>
          <t>ültetvényerdő</t>
        </is>
      </c>
      <c r="BC372" s="2" t="inlineStr">
        <is>
          <t>2</t>
        </is>
      </c>
      <c r="BD372" s="2" t="inlineStr">
        <is>
          <t>proposed</t>
        </is>
      </c>
      <c r="BE372" t="inlineStr">
        <is>
          <t>intenzív gazdálkodás alatt álló olyan telepített erdő, amely telepítéskor és állományérett állapotban megfelel az alábbi kritériumok mindegyikének: egy vagy két faj, megegyező korosztály és szabályos távolság</t>
        </is>
      </c>
      <c r="BF372" s="2" t="inlineStr">
        <is>
          <t>piantagione forestale</t>
        </is>
      </c>
      <c r="BG372" s="2" t="inlineStr">
        <is>
          <t>3</t>
        </is>
      </c>
      <c r="BH372" s="2" t="inlineStr">
        <is>
          <t/>
        </is>
      </c>
      <c r="BI372" t="inlineStr">
        <is>
          <t>foresta piantata che è gestita in modo intensivo e che al momento 
dell'impianto e della maturità del popolamento soddisfa tutti i seguenti
 criteri: una o due specie, classe di età uniforme e distribuzione 
regolare</t>
        </is>
      </c>
      <c r="BJ372" s="2" t="inlineStr">
        <is>
          <t>įveistinis miškas</t>
        </is>
      </c>
      <c r="BK372" s="2" t="inlineStr">
        <is>
          <t>3</t>
        </is>
      </c>
      <c r="BL372" s="2" t="inlineStr">
        <is>
          <t/>
        </is>
      </c>
      <c r="BM372" t="inlineStr">
        <is>
          <t>intensyviai tvarkomas sodintinis miškas, kuriam pasodintam ir pasiekusiam brandaus medyno amžių būdingos visos šios savybės: jį sudaro vienos arba dviejų rūšių tos pačios amžiaus klasės tolygiais atstumais augantys medžiai</t>
        </is>
      </c>
      <c r="BN372" t="inlineStr">
        <is>
          <t/>
        </is>
      </c>
      <c r="BO372" t="inlineStr">
        <is>
          <t/>
        </is>
      </c>
      <c r="BP372" t="inlineStr">
        <is>
          <t/>
        </is>
      </c>
      <c r="BQ372" t="inlineStr">
        <is>
          <t/>
        </is>
      </c>
      <c r="BR372" t="inlineStr">
        <is>
          <t/>
        </is>
      </c>
      <c r="BS372" t="inlineStr">
        <is>
          <t/>
        </is>
      </c>
      <c r="BT372" t="inlineStr">
        <is>
          <t/>
        </is>
      </c>
      <c r="BU372" t="inlineStr">
        <is>
          <t/>
        </is>
      </c>
      <c r="BV372" t="inlineStr">
        <is>
          <t/>
        </is>
      </c>
      <c r="BW372" t="inlineStr">
        <is>
          <t/>
        </is>
      </c>
      <c r="BX372" t="inlineStr">
        <is>
          <t/>
        </is>
      </c>
      <c r="BY372" t="inlineStr">
        <is>
          <t/>
        </is>
      </c>
      <c r="BZ372" s="2" t="inlineStr">
        <is>
          <t>plantacja leśna</t>
        </is>
      </c>
      <c r="CA372" s="2" t="inlineStr">
        <is>
          <t>3</t>
        </is>
      </c>
      <c r="CB372" s="2" t="inlineStr">
        <is>
          <t/>
        </is>
      </c>
      <c r="CC372" t="inlineStr">
        <is>
          <t>las zasadzony przez człowieka, intensywnie zarządzany i spełniający na etapie sadzenia i dojrzałości drzewostanu wszystkie następujące kryteria: jeden gatunek lub dwa gatunki, taka sama klasa wiekowa i równe odstępy</t>
        </is>
      </c>
      <c r="CD372" s="2" t="inlineStr">
        <is>
          <t>plantação florestal</t>
        </is>
      </c>
      <c r="CE372" s="2" t="inlineStr">
        <is>
          <t>3</t>
        </is>
      </c>
      <c r="CF372" s="2" t="inlineStr">
        <is>
          <t/>
        </is>
      </c>
      <c r="CG372" t="inlineStr">
        <is>
          <t>Floresta plantada alvo de gestão ativa e que cumpre os seguintes critérios na plantação e durante a idade adulta: é constituída por uma ou duas espécies, de igual classe de idade e espaçamento regular entre árvores.</t>
        </is>
      </c>
      <c r="CH372" t="inlineStr">
        <is>
          <t/>
        </is>
      </c>
      <c r="CI372" t="inlineStr">
        <is>
          <t/>
        </is>
      </c>
      <c r="CJ372" t="inlineStr">
        <is>
          <t/>
        </is>
      </c>
      <c r="CK372" t="inlineStr">
        <is>
          <t/>
        </is>
      </c>
      <c r="CL372" t="inlineStr">
        <is>
          <t/>
        </is>
      </c>
      <c r="CM372" t="inlineStr">
        <is>
          <t/>
        </is>
      </c>
      <c r="CN372" t="inlineStr">
        <is>
          <t/>
        </is>
      </c>
      <c r="CO372" t="inlineStr">
        <is>
          <t/>
        </is>
      </c>
      <c r="CP372" s="2" t="inlineStr">
        <is>
          <t>gozdni nasad</t>
        </is>
      </c>
      <c r="CQ372" s="2" t="inlineStr">
        <is>
          <t>3</t>
        </is>
      </c>
      <c r="CR372" s="2" t="inlineStr">
        <is>
          <t/>
        </is>
      </c>
      <c r="CS372" t="inlineStr">
        <is>
          <t>&lt;div&gt;zasajeni gozd, s katerim se intenzivno gospodari in pri sajenju in zrelosti sestoja izpolnjuje vsa naslednja merila: ena ali dve vrsti, enakomeren starostni razred in enakomeren razmik&lt;br&gt;&lt;/div&gt;</t>
        </is>
      </c>
      <c r="CT372" s="2" t="inlineStr">
        <is>
          <t>skogsplantage</t>
        </is>
      </c>
      <c r="CU372" s="2" t="inlineStr">
        <is>
          <t>3</t>
        </is>
      </c>
      <c r="CV372" s="2" t="inlineStr">
        <is>
          <t/>
        </is>
      </c>
      <c r="CW372" t="inlineStr">
        <is>
          <t>planterad skog som brukas intensivt och som vid plantering och mogen skog uppfyller samtliga följande kriterier: en eller två arter, samma åldersklass och regelbundna avstånd</t>
        </is>
      </c>
    </row>
    <row r="373">
      <c r="A373" s="1" t="str">
        <f>HYPERLINK("https://iate.europa.eu/entry/result/1154130/all", "1154130")</f>
        <v>1154130</v>
      </c>
      <c r="B373" t="inlineStr">
        <is>
          <t>AGRICULTURE, FORESTRY AND FISHERIES;PRODUCTION, TECHNOLOGY AND RESEARCH</t>
        </is>
      </c>
      <c r="C373" t="inlineStr">
        <is>
          <t>AGRICULTURE, FORESTRY AND FISHERIES|forestry;PRODUCTION, TECHNOLOGY AND RESEARCH|technology and technical regulations|biotechnology|biomass</t>
        </is>
      </c>
      <c r="D373" t="inlineStr">
        <is>
          <t>yes</t>
        </is>
      </c>
      <c r="E373" t="inlineStr">
        <is>
          <t/>
        </is>
      </c>
      <c r="F373" s="2" t="inlineStr">
        <is>
          <t>горска биомаса</t>
        </is>
      </c>
      <c r="G373" s="2" t="inlineStr">
        <is>
          <t>3</t>
        </is>
      </c>
      <c r="H373" s="2" t="inlineStr">
        <is>
          <t/>
        </is>
      </c>
      <c r="I373" t="inlineStr">
        <is>
          <t/>
        </is>
      </c>
      <c r="J373" s="2" t="inlineStr">
        <is>
          <t>lesní biomasa</t>
        </is>
      </c>
      <c r="K373" s="2" t="inlineStr">
        <is>
          <t>3</t>
        </is>
      </c>
      <c r="L373" s="2" t="inlineStr">
        <is>
          <t/>
        </is>
      </c>
      <c r="M373" t="inlineStr">
        <is>
          <t>biologicky rozložitelná část produktů, odpadů a zbytků biologického původu z hospodaření v lesích</t>
        </is>
      </c>
      <c r="N373" s="2" t="inlineStr">
        <is>
          <t>skovbiomasse</t>
        </is>
      </c>
      <c r="O373" s="2" t="inlineStr">
        <is>
          <t>3</t>
        </is>
      </c>
      <c r="P373" s="2" t="inlineStr">
        <is>
          <t/>
        </is>
      </c>
      <c r="Q373" t="inlineStr">
        <is>
          <t/>
        </is>
      </c>
      <c r="R373" s="2" t="inlineStr">
        <is>
          <t>forstliche Biomasse</t>
        </is>
      </c>
      <c r="S373" s="2" t="inlineStr">
        <is>
          <t>3</t>
        </is>
      </c>
      <c r="T373" s="2" t="inlineStr">
        <is>
          <t/>
        </is>
      </c>
      <c r="U373" t="inlineStr">
        <is>
          <t/>
        </is>
      </c>
      <c r="V373" s="2" t="inlineStr">
        <is>
          <t>δασική βιομάζα|
βιομάζα δασικής προέλευσης</t>
        </is>
      </c>
      <c r="W373" s="2" t="inlineStr">
        <is>
          <t>3|
3</t>
        </is>
      </c>
      <c r="X373" s="2" t="inlineStr">
        <is>
          <t xml:space="preserve">|
</t>
        </is>
      </c>
      <c r="Y373" t="inlineStr">
        <is>
          <t>βιομάζα η οποία προέρχεται από τα δασικά υπολείμματα</t>
        </is>
      </c>
      <c r="Z373" s="2" t="inlineStr">
        <is>
          <t>forest biomass|
silviculture biomass|
silvicultural biomass</t>
        </is>
      </c>
      <c r="AA373" s="2" t="inlineStr">
        <is>
          <t>3|
3|
3</t>
        </is>
      </c>
      <c r="AB373" s="2" t="inlineStr">
        <is>
          <t xml:space="preserve">preferred|
|
</t>
        </is>
      </c>
      <c r="AC373" t="inlineStr">
        <is>
          <t>&lt;i&gt;&lt;a href="https://iate.europa.eu/entry/result/753749/en" target="_blank"&gt;biomass&lt;/a&gt; &lt;/i&gt;produced from forestry</t>
        </is>
      </c>
      <c r="AD373" s="2" t="inlineStr">
        <is>
          <t>biomasa forestal</t>
        </is>
      </c>
      <c r="AE373" s="2" t="inlineStr">
        <is>
          <t>3</t>
        </is>
      </c>
      <c r="AF373" s="2" t="inlineStr">
        <is>
          <t/>
        </is>
      </c>
      <c r="AG373" t="inlineStr">
        <is>
          <t>&lt;a href="https://iate.europa.eu/entry/result/753749/es" target="_blank"&gt;Biomasa &lt;/a&gt;producida en la silvicultura.</t>
        </is>
      </c>
      <c r="AH373" s="2" t="inlineStr">
        <is>
          <t>metsa biomass</t>
        </is>
      </c>
      <c r="AI373" s="2" t="inlineStr">
        <is>
          <t>3</t>
        </is>
      </c>
      <c r="AJ373" s="2" t="inlineStr">
        <is>
          <t/>
        </is>
      </c>
      <c r="AK373" t="inlineStr">
        <is>
          <t/>
        </is>
      </c>
      <c r="AL373" s="2" t="inlineStr">
        <is>
          <t>metsänhoidon biomassa|
metsäbiomassa</t>
        </is>
      </c>
      <c r="AM373" s="2" t="inlineStr">
        <is>
          <t>3|
3</t>
        </is>
      </c>
      <c r="AN373" s="2" t="inlineStr">
        <is>
          <t xml:space="preserve">|
</t>
        </is>
      </c>
      <c r="AO373" t="inlineStr">
        <is>
          <t>puupohjainen biomassa, jota voidaan käyttää polttoaineena tai joista voidaan jalostaa joko kiinteitä tai nestemäisiä polttoaineita</t>
        </is>
      </c>
      <c r="AP373" s="2" t="inlineStr">
        <is>
          <t>biomasse forestière</t>
        </is>
      </c>
      <c r="AQ373" s="2" t="inlineStr">
        <is>
          <t>3</t>
        </is>
      </c>
      <c r="AR373" s="2" t="inlineStr">
        <is>
          <t/>
        </is>
      </c>
      <c r="AS373" t="inlineStr">
        <is>
          <t>volume total, à un moment donné, d'organismes végétaux vivants de toutes espèces (arbres, arbustes et arbrisseaux, autres végétaux) présents dans une forêt</t>
        </is>
      </c>
      <c r="AT373" s="2" t="inlineStr">
        <is>
          <t>bithmhais foraoise</t>
        </is>
      </c>
      <c r="AU373" s="2" t="inlineStr">
        <is>
          <t>3</t>
        </is>
      </c>
      <c r="AV373" s="2" t="inlineStr">
        <is>
          <t/>
        </is>
      </c>
      <c r="AW373" t="inlineStr">
        <is>
          <t/>
        </is>
      </c>
      <c r="AX373" s="2" t="inlineStr">
        <is>
          <t>šumska biomasa</t>
        </is>
      </c>
      <c r="AY373" s="2" t="inlineStr">
        <is>
          <t>3</t>
        </is>
      </c>
      <c r="AZ373" s="2" t="inlineStr">
        <is>
          <t/>
        </is>
      </c>
      <c r="BA373" t="inlineStr">
        <is>
          <t>biomasa proizvedena u šumarstvu</t>
        </is>
      </c>
      <c r="BB373" s="2" t="inlineStr">
        <is>
          <t>erdei biomassza|
erdészeti biomassza</t>
        </is>
      </c>
      <c r="BC373" s="2" t="inlineStr">
        <is>
          <t>4|
4</t>
        </is>
      </c>
      <c r="BD373" s="2" t="inlineStr">
        <is>
          <t xml:space="preserve">|
</t>
        </is>
      </c>
      <c r="BE373" t="inlineStr">
        <is>
          <t/>
        </is>
      </c>
      <c r="BF373" s="2" t="inlineStr">
        <is>
          <t>biomassa forestale</t>
        </is>
      </c>
      <c r="BG373" s="2" t="inlineStr">
        <is>
          <t>3</t>
        </is>
      </c>
      <c r="BH373" s="2" t="inlineStr">
        <is>
          <t/>
        </is>
      </c>
      <c r="BI373" t="inlineStr">
        <is>
          <t>&lt;a href="https://iate.europa.eu/entry/result/753749/en" target="_blank"&gt;biomassa &lt;/a&gt;risultante dalla silvicoltura</t>
        </is>
      </c>
      <c r="BJ373" s="2" t="inlineStr">
        <is>
          <t>miško biomasė</t>
        </is>
      </c>
      <c r="BK373" s="2" t="inlineStr">
        <is>
          <t>3</t>
        </is>
      </c>
      <c r="BL373" s="2" t="inlineStr">
        <is>
          <t/>
        </is>
      </c>
      <c r="BM373" t="inlineStr">
        <is>
          <t>miškininkystės sektoriuje pagaminta biomasė</t>
        </is>
      </c>
      <c r="BN373" s="2" t="inlineStr">
        <is>
          <t>meža biomasa</t>
        </is>
      </c>
      <c r="BO373" s="2" t="inlineStr">
        <is>
          <t>3</t>
        </is>
      </c>
      <c r="BP373" s="2" t="inlineStr">
        <is>
          <t/>
        </is>
      </c>
      <c r="BQ373" t="inlineStr">
        <is>
          <t>bioloģiski noārdāma frakcija mežsaimniecības un ar to saistīto nozaru produktos, atkritumos un atliekās</t>
        </is>
      </c>
      <c r="BR373" s="2" t="inlineStr">
        <is>
          <t>bijomassa forestali</t>
        </is>
      </c>
      <c r="BS373" s="2" t="inlineStr">
        <is>
          <t>3</t>
        </is>
      </c>
      <c r="BT373" s="2" t="inlineStr">
        <is>
          <t/>
        </is>
      </c>
      <c r="BU373" t="inlineStr">
        <is>
          <t>il-volum totali tal-organiżmi ħajjin (siġar, arbuxelli u veġetazzjoni oħra) tal-ispeċijiet kollha li jinsabu f'foresta fi żmien partikolari</t>
        </is>
      </c>
      <c r="BV373" s="2" t="inlineStr">
        <is>
          <t>bosbiomassa</t>
        </is>
      </c>
      <c r="BW373" s="2" t="inlineStr">
        <is>
          <t>3</t>
        </is>
      </c>
      <c r="BX373" s="2" t="inlineStr">
        <is>
          <t/>
        </is>
      </c>
      <c r="BY373" t="inlineStr">
        <is>
          <t>totale massa (drooggewicht) van organismen in bossen</t>
        </is>
      </c>
      <c r="BZ373" s="2" t="inlineStr">
        <is>
          <t>biomasa leśna</t>
        </is>
      </c>
      <c r="CA373" s="2" t="inlineStr">
        <is>
          <t>3</t>
        </is>
      </c>
      <c r="CB373" s="2" t="inlineStr">
        <is>
          <t/>
        </is>
      </c>
      <c r="CC373" t="inlineStr">
        <is>
          <t>- drewno o niskiej jakości technologicznej, odpady z przemysłu drzewnego trociny itp.- zrębki drzewne- kora drzewna- drzewa i gałęzie z przecinek i cięć sanitarnych lasów- gałęzie z cięć produkcyjnych- plantacje szybko rosnących lasów energetycznych liściastych (grubizna do budowy domów jednorodzinnych), czuby i gałę­zie pocięte na pułapki do spalania w piecach grzewczych</t>
        </is>
      </c>
      <c r="CD373" s="2" t="inlineStr">
        <is>
          <t>biomassa florestal</t>
        </is>
      </c>
      <c r="CE373" s="2" t="inlineStr">
        <is>
          <t>3</t>
        </is>
      </c>
      <c r="CF373" s="2" t="inlineStr">
        <is>
          <t/>
        </is>
      </c>
      <c r="CG373" t="inlineStr">
        <is>
          <t/>
        </is>
      </c>
      <c r="CH373" s="2" t="inlineStr">
        <is>
          <t>biomasă forestieră</t>
        </is>
      </c>
      <c r="CI373" s="2" t="inlineStr">
        <is>
          <t>3</t>
        </is>
      </c>
      <c r="CJ373" s="2" t="inlineStr">
        <is>
          <t/>
        </is>
      </c>
      <c r="CK373" t="inlineStr">
        <is>
          <t/>
        </is>
      </c>
      <c r="CL373" s="2" t="inlineStr">
        <is>
          <t>lesná biomasa</t>
        </is>
      </c>
      <c r="CM373" s="2" t="inlineStr">
        <is>
          <t>3</t>
        </is>
      </c>
      <c r="CN373" s="2" t="inlineStr">
        <is>
          <t/>
        </is>
      </c>
      <c r="CO373" t="inlineStr">
        <is>
          <t>celková organická hmota jednotlivých rastlín lesného porastu v určitom časovom okamihu</t>
        </is>
      </c>
      <c r="CP373" s="2" t="inlineStr">
        <is>
          <t>gozdna biomasa</t>
        </is>
      </c>
      <c r="CQ373" s="2" t="inlineStr">
        <is>
          <t>3</t>
        </is>
      </c>
      <c r="CR373" s="2" t="inlineStr">
        <is>
          <t/>
        </is>
      </c>
      <c r="CS373" t="inlineStr">
        <is>
          <t>&lt;a href="https://iate.europa.eu/entry/result/753749/sl" target="_blank"&gt;biomasa&lt;/a&gt;, proizvedena v gozdarstvu</t>
        </is>
      </c>
      <c r="CT373" s="2" t="inlineStr">
        <is>
          <t>skogsbiomassa</t>
        </is>
      </c>
      <c r="CU373" s="2" t="inlineStr">
        <is>
          <t>3</t>
        </is>
      </c>
      <c r="CV373" s="2" t="inlineStr">
        <is>
          <t/>
        </is>
      </c>
      <c r="CW373" t="inlineStr">
        <is>
          <t/>
        </is>
      </c>
    </row>
    <row r="374">
      <c r="A374" s="1" t="str">
        <f>HYPERLINK("https://iate.europa.eu/entry/result/3599612/all", "3599612")</f>
        <v>3599612</v>
      </c>
      <c r="B374" t="inlineStr">
        <is>
          <t>ENERGY</t>
        </is>
      </c>
      <c r="C374" t="inlineStr">
        <is>
          <t>ENERGY|electrical and nuclear industries|electrical industry;ENERGY|energy policy|energy policy|energy transport;ENERGY|energy policy|energy policy|energy distribution;ENERGY|soft energy|soft energy|wind energy</t>
        </is>
      </c>
      <c r="D374" t="inlineStr">
        <is>
          <t>yes</t>
        </is>
      </c>
      <c r="E374" t="inlineStr">
        <is>
          <t/>
        </is>
      </c>
      <c r="F374" t="inlineStr">
        <is>
          <t/>
        </is>
      </c>
      <c r="G374" t="inlineStr">
        <is>
          <t/>
        </is>
      </c>
      <c r="H374" t="inlineStr">
        <is>
          <t/>
        </is>
      </c>
      <c r="I374" t="inlineStr">
        <is>
          <t/>
        </is>
      </c>
      <c r="J374" t="inlineStr">
        <is>
          <t/>
        </is>
      </c>
      <c r="K374" t="inlineStr">
        <is>
          <t/>
        </is>
      </c>
      <c r="L374" t="inlineStr">
        <is>
          <t/>
        </is>
      </c>
      <c r="M374" t="inlineStr">
        <is>
          <t/>
        </is>
      </c>
      <c r="N374" t="inlineStr">
        <is>
          <t/>
        </is>
      </c>
      <c r="O374" t="inlineStr">
        <is>
          <t/>
        </is>
      </c>
      <c r="P374" t="inlineStr">
        <is>
          <t/>
        </is>
      </c>
      <c r="Q374" t="inlineStr">
        <is>
          <t/>
        </is>
      </c>
      <c r="R374" t="inlineStr">
        <is>
          <t/>
        </is>
      </c>
      <c r="S374" t="inlineStr">
        <is>
          <t/>
        </is>
      </c>
      <c r="T374" t="inlineStr">
        <is>
          <t/>
        </is>
      </c>
      <c r="U374" t="inlineStr">
        <is>
          <t/>
        </is>
      </c>
      <c r="V374" t="inlineStr">
        <is>
          <t/>
        </is>
      </c>
      <c r="W374" t="inlineStr">
        <is>
          <t/>
        </is>
      </c>
      <c r="X374" t="inlineStr">
        <is>
          <t/>
        </is>
      </c>
      <c r="Y374" t="inlineStr">
        <is>
          <t/>
        </is>
      </c>
      <c r="Z374" s="2" t="inlineStr">
        <is>
          <t>offshore renewable deployment</t>
        </is>
      </c>
      <c r="AA374" s="2" t="inlineStr">
        <is>
          <t>3</t>
        </is>
      </c>
      <c r="AB374" s="2" t="inlineStr">
        <is>
          <t/>
        </is>
      </c>
      <c r="AC374" t="inlineStr">
        <is>
          <t/>
        </is>
      </c>
      <c r="AD374" t="inlineStr">
        <is>
          <t/>
        </is>
      </c>
      <c r="AE374" t="inlineStr">
        <is>
          <t/>
        </is>
      </c>
      <c r="AF374" t="inlineStr">
        <is>
          <t/>
        </is>
      </c>
      <c r="AG374" t="inlineStr">
        <is>
          <t/>
        </is>
      </c>
      <c r="AH374" t="inlineStr">
        <is>
          <t/>
        </is>
      </c>
      <c r="AI374" t="inlineStr">
        <is>
          <t/>
        </is>
      </c>
      <c r="AJ374" t="inlineStr">
        <is>
          <t/>
        </is>
      </c>
      <c r="AK374" t="inlineStr">
        <is>
          <t/>
        </is>
      </c>
      <c r="AL374" s="2" t="inlineStr">
        <is>
          <t>merellä sijaitsevan uusiutuvan energialähteen käyttöönotto</t>
        </is>
      </c>
      <c r="AM374" s="2" t="inlineStr">
        <is>
          <t>3</t>
        </is>
      </c>
      <c r="AN374" s="2" t="inlineStr">
        <is>
          <t/>
        </is>
      </c>
      <c r="AO374" t="inlineStr">
        <is>
          <t/>
        </is>
      </c>
      <c r="AP374" t="inlineStr">
        <is>
          <t/>
        </is>
      </c>
      <c r="AQ374" t="inlineStr">
        <is>
          <t/>
        </is>
      </c>
      <c r="AR374" t="inlineStr">
        <is>
          <t/>
        </is>
      </c>
      <c r="AS374" t="inlineStr">
        <is>
          <t/>
        </is>
      </c>
      <c r="AT374" t="inlineStr">
        <is>
          <t/>
        </is>
      </c>
      <c r="AU374" t="inlineStr">
        <is>
          <t/>
        </is>
      </c>
      <c r="AV374" t="inlineStr">
        <is>
          <t/>
        </is>
      </c>
      <c r="AW374" t="inlineStr">
        <is>
          <t/>
        </is>
      </c>
      <c r="AX374" t="inlineStr">
        <is>
          <t/>
        </is>
      </c>
      <c r="AY374" t="inlineStr">
        <is>
          <t/>
        </is>
      </c>
      <c r="AZ374" t="inlineStr">
        <is>
          <t/>
        </is>
      </c>
      <c r="BA374" t="inlineStr">
        <is>
          <t/>
        </is>
      </c>
      <c r="BB374" t="inlineStr">
        <is>
          <t/>
        </is>
      </c>
      <c r="BC374" t="inlineStr">
        <is>
          <t/>
        </is>
      </c>
      <c r="BD374" t="inlineStr">
        <is>
          <t/>
        </is>
      </c>
      <c r="BE374" t="inlineStr">
        <is>
          <t/>
        </is>
      </c>
      <c r="BF374" t="inlineStr">
        <is>
          <t/>
        </is>
      </c>
      <c r="BG374" t="inlineStr">
        <is>
          <t/>
        </is>
      </c>
      <c r="BH374" t="inlineStr">
        <is>
          <t/>
        </is>
      </c>
      <c r="BI374" t="inlineStr">
        <is>
          <t/>
        </is>
      </c>
      <c r="BJ374" t="inlineStr">
        <is>
          <t/>
        </is>
      </c>
      <c r="BK374" t="inlineStr">
        <is>
          <t/>
        </is>
      </c>
      <c r="BL374" t="inlineStr">
        <is>
          <t/>
        </is>
      </c>
      <c r="BM374" t="inlineStr">
        <is>
          <t/>
        </is>
      </c>
      <c r="BN374" s="2" t="inlineStr">
        <is>
          <t>atkrastes atjaunīgo energoresursu apguve</t>
        </is>
      </c>
      <c r="BO374" s="2" t="inlineStr">
        <is>
          <t>3</t>
        </is>
      </c>
      <c r="BP374" s="2" t="inlineStr">
        <is>
          <t/>
        </is>
      </c>
      <c r="BQ374" t="inlineStr">
        <is>
          <t/>
        </is>
      </c>
      <c r="BR374" t="inlineStr">
        <is>
          <t/>
        </is>
      </c>
      <c r="BS374" t="inlineStr">
        <is>
          <t/>
        </is>
      </c>
      <c r="BT374" t="inlineStr">
        <is>
          <t/>
        </is>
      </c>
      <c r="BU374" t="inlineStr">
        <is>
          <t/>
        </is>
      </c>
      <c r="BV374" t="inlineStr">
        <is>
          <t/>
        </is>
      </c>
      <c r="BW374" t="inlineStr">
        <is>
          <t/>
        </is>
      </c>
      <c r="BX374" t="inlineStr">
        <is>
          <t/>
        </is>
      </c>
      <c r="BY374" t="inlineStr">
        <is>
          <t/>
        </is>
      </c>
      <c r="BZ374" t="inlineStr">
        <is>
          <t/>
        </is>
      </c>
      <c r="CA374" t="inlineStr">
        <is>
          <t/>
        </is>
      </c>
      <c r="CB374" t="inlineStr">
        <is>
          <t/>
        </is>
      </c>
      <c r="CC374" t="inlineStr">
        <is>
          <t/>
        </is>
      </c>
      <c r="CD374" t="inlineStr">
        <is>
          <t/>
        </is>
      </c>
      <c r="CE374" t="inlineStr">
        <is>
          <t/>
        </is>
      </c>
      <c r="CF374" t="inlineStr">
        <is>
          <t/>
        </is>
      </c>
      <c r="CG374" t="inlineStr">
        <is>
          <t/>
        </is>
      </c>
      <c r="CH374" t="inlineStr">
        <is>
          <t/>
        </is>
      </c>
      <c r="CI374" t="inlineStr">
        <is>
          <t/>
        </is>
      </c>
      <c r="CJ374" t="inlineStr">
        <is>
          <t/>
        </is>
      </c>
      <c r="CK374" t="inlineStr">
        <is>
          <t/>
        </is>
      </c>
      <c r="CL374" t="inlineStr">
        <is>
          <t/>
        </is>
      </c>
      <c r="CM374" t="inlineStr">
        <is>
          <t/>
        </is>
      </c>
      <c r="CN374" t="inlineStr">
        <is>
          <t/>
        </is>
      </c>
      <c r="CO374" t="inlineStr">
        <is>
          <t/>
        </is>
      </c>
      <c r="CP374" t="inlineStr">
        <is>
          <t/>
        </is>
      </c>
      <c r="CQ374" t="inlineStr">
        <is>
          <t/>
        </is>
      </c>
      <c r="CR374" t="inlineStr">
        <is>
          <t/>
        </is>
      </c>
      <c r="CS374" t="inlineStr">
        <is>
          <t/>
        </is>
      </c>
      <c r="CT374" t="inlineStr">
        <is>
          <t/>
        </is>
      </c>
      <c r="CU374" t="inlineStr">
        <is>
          <t/>
        </is>
      </c>
      <c r="CV374" t="inlineStr">
        <is>
          <t/>
        </is>
      </c>
      <c r="CW374" t="inlineStr">
        <is>
          <t/>
        </is>
      </c>
    </row>
    <row r="375">
      <c r="A375" s="1" t="str">
        <f>HYPERLINK("https://iate.europa.eu/entry/result/3506430/all", "3506430")</f>
        <v>3506430</v>
      </c>
      <c r="B375" t="inlineStr">
        <is>
          <t>ENERGY</t>
        </is>
      </c>
      <c r="C375" t="inlineStr">
        <is>
          <t>ENERGY|energy policy;ENERGY|soft energy|soft energy|renewable energy</t>
        </is>
      </c>
      <c r="D375" t="inlineStr">
        <is>
          <t>yes</t>
        </is>
      </c>
      <c r="E375" t="inlineStr">
        <is>
          <t/>
        </is>
      </c>
      <c r="F375" s="2" t="inlineStr">
        <is>
          <t>задължение за енергия от възобновяеми източници</t>
        </is>
      </c>
      <c r="G375" s="2" t="inlineStr">
        <is>
          <t>3</t>
        </is>
      </c>
      <c r="H375" s="2" t="inlineStr">
        <is>
          <t/>
        </is>
      </c>
      <c r="I375" t="inlineStr">
        <is>
          <t>национална схема за подпомагане, изискваща от производителите на енергия да включат определен дял енергия от възобновяеми източници в своето производство, изискваща от доставчиците на енергия да включат в своите доставки определен дял енергия от възобновяеми източници или изискваща от потребителите на енергия да включат определен дял енергия от възобновяеми източници в своето потребление</t>
        </is>
      </c>
      <c r="J375" s="2" t="inlineStr">
        <is>
          <t>povinnost využívat energii z obnovitelných zdrojů</t>
        </is>
      </c>
      <c r="K375" s="2" t="inlineStr">
        <is>
          <t>3</t>
        </is>
      </c>
      <c r="L375" s="2" t="inlineStr">
        <is>
          <t/>
        </is>
      </c>
      <c r="M375" t="inlineStr">
        <is>
          <t>požadavek, aby výrobci energie zahrnuli určitou část energie z obnovitelných zdrojů do své výroby, aby dodavatelé energie zahrnuli určitou část energie z obnovitelných zdrojů do své dodávky, nebo aby spotřebitelé energie zahrnuli určitou část energie z obnovitelných zdrojů do své spotřeby</t>
        </is>
      </c>
      <c r="N375" s="2" t="inlineStr">
        <is>
          <t>VE-forpligtelse</t>
        </is>
      </c>
      <c r="O375" s="2" t="inlineStr">
        <is>
          <t>4</t>
        </is>
      </c>
      <c r="P375" s="2" t="inlineStr">
        <is>
          <t/>
        </is>
      </c>
      <c r="Q375" t="inlineStr">
        <is>
          <t>Krav om at en bestemt andel af energiproducenternes produktion, energileverandørernes leverancer eller energiforbrugernes forbrug stammer fra energi fra vedvarende energikilder.</t>
        </is>
      </c>
      <c r="R375" s="2" t="inlineStr">
        <is>
          <t>Verpflichtung zur Nutzung erneuerbarer Energie</t>
        </is>
      </c>
      <c r="S375" s="2" t="inlineStr">
        <is>
          <t>3</t>
        </is>
      </c>
      <c r="T375" s="2" t="inlineStr">
        <is>
          <t/>
        </is>
      </c>
      <c r="U375" t="inlineStr">
        <is>
          <t>Verpflichtung für Energieproduzenten, -versorger und -verbraucher, ihre Produktion, Versorungsleistung bzw. ihren Verbrauch zu einem bestimmten Anteil durch Energie aus erneuerbaren Quellen zu decken</t>
        </is>
      </c>
      <c r="V375" s="2" t="inlineStr">
        <is>
          <t>υποχρέωση χρήσης ανανεώσιμης ενέργειας</t>
        </is>
      </c>
      <c r="W375" s="2" t="inlineStr">
        <is>
          <t>2</t>
        </is>
      </c>
      <c r="X375" s="2" t="inlineStr">
        <is>
          <t/>
        </is>
      </c>
      <c r="Y375" t="inlineStr">
        <is>
          <t>εθνικό καθεστώς στήριξης το οποίο επιβάλλει στους παραγωγούς ενέργειας την υποχρέωση να συμπεριλαμβάνουν ένα συγκεκριμένο ποσοστό ανανεώσιμων πηγών ενέργειας στην παραγωγή τους, απαιτεί από τους προμηθευτές ενέργειας να συμπεριλαμβάνουν ένα συγκεκριμένο ποσοστό ανανεώσιμων πηγών ενέργειας στον εφοδιασμό τους ή απαιτεί από τους καταναλωτές ενέργειας να συμπεριλαμβάνουν ένα συγκεκριμένο ποσοστό ανανεώσιμων πηγών ενέργειας στην κατανάλωσή τους. Συμπεριλαμβάνονται καθεστώτα δυνάμει των οποίων οι απαιτήσεις αυτές είναι δυνατόν να τηρούνται μέσω της προσκόμισης πράσινου πιστοποιητικού</t>
        </is>
      </c>
      <c r="Z375" s="2" t="inlineStr">
        <is>
          <t>renewable energy obligation</t>
        </is>
      </c>
      <c r="AA375" s="2" t="inlineStr">
        <is>
          <t>3</t>
        </is>
      </c>
      <c r="AB375" s="2" t="inlineStr">
        <is>
          <t/>
        </is>
      </c>
      <c r="AC375" t="inlineStr">
        <is>
          <t>requirement that energy producers, suppliers or consumers include a given proportion of energy from renewable sources in their production, supply and consumption</t>
        </is>
      </c>
      <c r="AD375" s="2" t="inlineStr">
        <is>
          <t>obligación de utilizar energías renovables</t>
        </is>
      </c>
      <c r="AE375" s="2" t="inlineStr">
        <is>
          <t>3</t>
        </is>
      </c>
      <c r="AF375" s="2" t="inlineStr">
        <is>
          <t/>
        </is>
      </c>
      <c r="AG375" t="inlineStr">
        <is>
          <t>Sistema nacional de apoyo que obliga a los productores de energía a incluir un determinado porcentaje de energía procedente de fuentes renovables &lt;a href="/entry/result/1691552/all" id="ENTRY_TO_ENTRY_CONVERTER" target="_blank"&gt;IATE:1691552&lt;/a&gt; en su producción, a los proveedores de energía a incluir un determinado porcentaje de energía procedente de fuentes renovables en su oferta o a los consumidores de energía a utilizar un determinado porcentaje de energía procedente de fuentes renovables.</t>
        </is>
      </c>
      <c r="AH375" s="2" t="inlineStr">
        <is>
          <t>kohustus kasutada taastuvenergiat</t>
        </is>
      </c>
      <c r="AI375" s="2" t="inlineStr">
        <is>
          <t>3</t>
        </is>
      </c>
      <c r="AJ375" s="2" t="inlineStr">
        <is>
          <t/>
        </is>
      </c>
      <c r="AK375" t="inlineStr">
        <is>
          <t>riiklik toetuskava, millega nõutakse, et energiatootjad võtaksid oma tootmisesse teatava osa taastuvatest energiaallikatest toodetavat energiat, et energiatarnijad võtaksid oma tarnimisse teatava osa taastuvatest energiaallikatest toodetud energiat ja energiatarbijad võtaksid oma tarbimisse teatava osa taastuvatest energiaallikatest toodetud energiat</t>
        </is>
      </c>
      <c r="AL375" s="2" t="inlineStr">
        <is>
          <t>uusiutuvan energian velvoite</t>
        </is>
      </c>
      <c r="AM375" s="2" t="inlineStr">
        <is>
          <t>3</t>
        </is>
      </c>
      <c r="AN375" s="2" t="inlineStr">
        <is>
          <t/>
        </is>
      </c>
      <c r="AO375" t="inlineStr">
        <is>
          <t>vaatimus, jonka mukaan energian tuottajien, toimittajien tai kuluttajien on varattava tietty osuus tuotannostaan, toimituksistaan tai kulutuksestaan uusiutuvista lähteistä peräisin olevalle energialle</t>
        </is>
      </c>
      <c r="AP375" s="2" t="inlineStr">
        <is>
          <t>obligation d’utiliser de l’énergie produite à partir de sources renouvelables</t>
        </is>
      </c>
      <c r="AQ375" s="2" t="inlineStr">
        <is>
          <t>3</t>
        </is>
      </c>
      <c r="AR375" s="2" t="inlineStr">
        <is>
          <t/>
        </is>
      </c>
      <c r="AS375" t="inlineStr">
        <is>
          <t>un régime national d’aide exigeant des producteurs d’énergie de produire une proportion déterminée d’énergie à partir de sources renouvelables, exigeant des fournisseurs d’énergie de proposer une proportion déterminée d’énergie produite à partir de sources renouvelables dans leur offre d’énergie ou exigeant des consommateurs d’énergie d’utiliser de l’énergie produite à partir de sources renouvelables dans une proportion déterminée. Ceci inclut les régimes en vertu desquels ces exigences peuvent être satisfaites en utilisant des certificats verts</t>
        </is>
      </c>
      <c r="AT375" s="2" t="inlineStr">
        <is>
          <t>oibleagáid fuinneamh inathnuaite a úsáid</t>
        </is>
      </c>
      <c r="AU375" s="2" t="inlineStr">
        <is>
          <t>3</t>
        </is>
      </c>
      <c r="AV375" s="2" t="inlineStr">
        <is>
          <t/>
        </is>
      </c>
      <c r="AW375" t="inlineStr">
        <is>
          <t/>
        </is>
      </c>
      <c r="AX375" t="inlineStr">
        <is>
          <t/>
        </is>
      </c>
      <c r="AY375" t="inlineStr">
        <is>
          <t/>
        </is>
      </c>
      <c r="AZ375" t="inlineStr">
        <is>
          <t/>
        </is>
      </c>
      <c r="BA375" t="inlineStr">
        <is>
          <t/>
        </is>
      </c>
      <c r="BB375" s="2" t="inlineStr">
        <is>
          <t>megújulóenergia-kötelezettség</t>
        </is>
      </c>
      <c r="BC375" s="2" t="inlineStr">
        <is>
          <t>4</t>
        </is>
      </c>
      <c r="BD375" s="2" t="inlineStr">
        <is>
          <t/>
        </is>
      </c>
      <c r="BE375" t="inlineStr">
        <is>
          <t>A nemzeti támogatási rendszer által felállított követelmény, amely kötelezi a termelőket, ellátókat vagy fogyasztókat, hogy a termelésben, az ellátásban vagy a fogyasztásban felhasznált energia egy meghatározott részét megújuló energiaforrásokból előállított energiából fedezzék. Idetartoznak az olyan rendszerek is, amelyek lehetővé teszik az említett követelmények zöld bizonyítványok útján történő teljesítését.</t>
        </is>
      </c>
      <c r="BF375" s="2" t="inlineStr">
        <is>
          <t>obbligo in materia di energie rinnovabili</t>
        </is>
      </c>
      <c r="BG375" s="2" t="inlineStr">
        <is>
          <t>3</t>
        </is>
      </c>
      <c r="BH375" s="2" t="inlineStr">
        <is>
          <t/>
        </is>
      </c>
      <c r="BI375" t="inlineStr">
        <is>
          <t>regime di sostegno nazionale che obbliga i produttori, i fornitori e i consumatori di energia a includere una determinata quota di energia da fonti rinnovabili rispettivamente nella loro produzione, nella loro offerta o nei loro consumi</t>
        </is>
      </c>
      <c r="BJ375" s="2" t="inlineStr">
        <is>
          <t>įpareigojimas naudoti atsinaujinančiųjų išteklių energiją</t>
        </is>
      </c>
      <c r="BK375" s="2" t="inlineStr">
        <is>
          <t>3</t>
        </is>
      </c>
      <c r="BL375" s="2" t="inlineStr">
        <is>
          <t/>
        </is>
      </c>
      <c r="BM375" t="inlineStr">
        <is>
          <t>paramos schema, pagal kurią energijos gamintojai privalo tam tikrą procentinę dalį energijos gaminti iš atsinaujinančiųjų išteklių, energijos tiekėjai privalo užtikrinti, kad tam tikra procentinė dalis jų tiekiamos energijos būtų atsinaujinančiųjų išteklių energija, arba energijos vartotojai privalo užtikrinti, kad tam tikra jų vartojamos energijos procentinė dalis būtų atsinaujinančiųjų išteklių energija, įskaitant schemas, pagal kurias tokie reikalavimai gali būti įvykdomi naudojantis žaliaisiais sertifikatais</t>
        </is>
      </c>
      <c r="BN375" s="2" t="inlineStr">
        <is>
          <t>atjaunojamu energoresursu izmantošanas pienākums</t>
        </is>
      </c>
      <c r="BO375" s="2" t="inlineStr">
        <is>
          <t>2</t>
        </is>
      </c>
      <c r="BP375" s="2" t="inlineStr">
        <is>
          <t/>
        </is>
      </c>
      <c r="BQ375" t="inlineStr">
        <is>
          <t>Valsts atbalsta shēma, saskaņā ar kuru enerģijas ražotājiem pieprasīts ražot attiecīgu no atjaunojamajiem energoresursiem saražotas enerģijas daudzumu, enerģijas piegādātājiem pieprasīts piegādē ietvert attiecīgu no atjaunojamajiem energoresursiem saražotas enerģijas daudzumu, vai enerģijas patērētājiem pieprasīts izmantot attiecīgu no atjaunojamajiem energoresursiem saražotas enerģijas daudzumu.</t>
        </is>
      </c>
      <c r="BR375" s="2" t="inlineStr">
        <is>
          <t>obbligu ta' enerġija rinnovabbli</t>
        </is>
      </c>
      <c r="BS375" s="2" t="inlineStr">
        <is>
          <t>3</t>
        </is>
      </c>
      <c r="BT375" s="2" t="inlineStr">
        <is>
          <t/>
        </is>
      </c>
      <c r="BU375" t="inlineStr">
        <is>
          <t>skema ta' sostenn nazzjonali li tirrikjedi li l-produtturi tal-enerġija jinkludu fil-produzzjoni tagħhom proporzjon speċifikat ta' enerġija minn sorsi rinnovabbli, li tirrikjedi li l-fornituri tal-enerġija jinkludu proporzjon speċifikat ta' enerġija minn sorsi rinnovabbli fil-provvista tagħhom, jew tirrikjedi li l-konsumaturi ta' enerġija jinkludu fil-konsum tagħhom proporzjon speċifikat ta' enerġija minn sorsi rinnovabbli</t>
        </is>
      </c>
      <c r="BV375" s="2" t="inlineStr">
        <is>
          <t>verplichting tot het gebruik van energie uit hernieuwbare bronnen</t>
        </is>
      </c>
      <c r="BW375" s="2" t="inlineStr">
        <is>
          <t>3</t>
        </is>
      </c>
      <c r="BX375" s="2" t="inlineStr">
        <is>
          <t/>
        </is>
      </c>
      <c r="BY375" t="inlineStr">
        <is>
          <t>"een nationale steunregeling waarbij energieproducenten worden verplicht een bepaald aandeel energie uit hernieuwbare bronnen in hun productie op te nemen, energieleveranciers worden verplicht een bepaald aandeel energie uit hernieuwbare bronnen in de levering op te nemen of energieconsumenten worden verplicht een bepaald gedeelte van hun energieverbruik uit hernieuwbare bronnen te halen. Inbegrepen zijn regelingen waarbij middels het gebruik van groenestroomcertificaten aan deze eisen kan worden voldaan;"</t>
        </is>
      </c>
      <c r="BZ375" s="2" t="inlineStr">
        <is>
          <t>obowiązek stosowania energii odnawialnej</t>
        </is>
      </c>
      <c r="CA375" s="2" t="inlineStr">
        <is>
          <t>3</t>
        </is>
      </c>
      <c r="CB375" s="2" t="inlineStr">
        <is>
          <t/>
        </is>
      </c>
      <c r="CC375" t="inlineStr">
        <is>
          <t>krajowy system wsparcia zobowiązujący producentów energii do wytwarzania części energii ze źródeł odnawialnych, zobowiązujący dostawców energii do pokrywania części swoich dostaw przez energię ze źródeł odnawialnych lub zobowiązujący użytkowników energii do pokrywania części swojego zapotrzebowania przez energię ze źródeł odnawialnych. Pojęcie to obejmuje systemy, w których wymogi te można spełnić, stosując zielone certyfikaty</t>
        </is>
      </c>
      <c r="CD375" t="inlineStr">
        <is>
          <t/>
        </is>
      </c>
      <c r="CE375" t="inlineStr">
        <is>
          <t/>
        </is>
      </c>
      <c r="CF375" t="inlineStr">
        <is>
          <t/>
        </is>
      </c>
      <c r="CG375" t="inlineStr">
        <is>
          <t/>
        </is>
      </c>
      <c r="CH375" s="2" t="inlineStr">
        <is>
          <t>obligație referitoare la energia regenerabilă</t>
        </is>
      </c>
      <c r="CI375" s="2" t="inlineStr">
        <is>
          <t>3</t>
        </is>
      </c>
      <c r="CJ375" s="2" t="inlineStr">
        <is>
          <t/>
        </is>
      </c>
      <c r="CK375" t="inlineStr">
        <is>
          <t>obligație a producătorilor, furnizorilor sau consumatorilor de energie de a include în producția, furnizarea sau consumul lor o anumită proporție de energie din surse regenerabile</t>
        </is>
      </c>
      <c r="CL375" s="2" t="inlineStr">
        <is>
          <t>povinnosť využitia energie z obnoviteľných zdrojov energie</t>
        </is>
      </c>
      <c r="CM375" s="2" t="inlineStr">
        <is>
          <t>3</t>
        </is>
      </c>
      <c r="CN375" s="2" t="inlineStr">
        <is>
          <t/>
        </is>
      </c>
      <c r="CO375" t="inlineStr">
        <is>
          <t>národný systém podpory, v rámci ktorého sa vyžaduje od výrobcov energie, aby do svojej výroby zahrnuli daný podiel energie z obnoviteľných zdrojov energie, od dodávateľov energie sa vyžaduje, aby do svojich dodávok zahrnuli daný podiel energie z obnoviteľných zdrojov energie, a od spotrebiteľov energie sa vyžaduje, aby do svojej spotreby zahrnuli daný podiel energie z obnoviteľných zdrojov energie</t>
        </is>
      </c>
      <c r="CP375" s="2" t="inlineStr">
        <is>
          <t>obveznost glede obnovljive energije</t>
        </is>
      </c>
      <c r="CQ375" s="2" t="inlineStr">
        <is>
          <t>2</t>
        </is>
      </c>
      <c r="CR375" s="2" t="inlineStr">
        <is>
          <t/>
        </is>
      </c>
      <c r="CS375" t="inlineStr">
        <is>
          <t>nacionalni program podpore, ki od proizvajalcev energije zahteva, da v svojo proizvodnjo vključijo določen delež energije iz obnovljivih virov, ki od dobaviteljev energije zahteva, da v svojo dobavo vključijo določen delež energije iz obnovljivih virov, ali ki od porabnikov energije zahteva, da v svojo porabo vključijo določen delež energije iz obnovljivih virov. Sem sodijo tudi programi, pri katerih se tovrstne zahteve lahko izpolnijo z zelenimi certifikati.</t>
        </is>
      </c>
      <c r="CT375" t="inlineStr">
        <is>
          <t/>
        </is>
      </c>
      <c r="CU375" t="inlineStr">
        <is>
          <t/>
        </is>
      </c>
      <c r="CV375" t="inlineStr">
        <is>
          <t/>
        </is>
      </c>
      <c r="CW375" t="inlineStr">
        <is>
          <t/>
        </is>
      </c>
    </row>
    <row r="376">
      <c r="A376" s="1" t="str">
        <f>HYPERLINK("https://iate.europa.eu/entry/result/1099219/all", "1099219")</f>
        <v>1099219</v>
      </c>
      <c r="B376" t="inlineStr">
        <is>
          <t>ENERGY;INDUSTRY</t>
        </is>
      </c>
      <c r="C376" t="inlineStr">
        <is>
          <t>ENERGY;INDUSTRY|building and public works</t>
        </is>
      </c>
      <c r="D376" t="inlineStr">
        <is>
          <t>yes</t>
        </is>
      </c>
      <c r="E376" t="inlineStr">
        <is>
          <t/>
        </is>
      </c>
      <c r="F376" s="2" t="inlineStr">
        <is>
          <t>централно охлаждане|
студоснабдяване|
местна охладителна система</t>
        </is>
      </c>
      <c r="G376" s="2" t="inlineStr">
        <is>
          <t>3|
3|
3</t>
        </is>
      </c>
      <c r="H376" s="2" t="inlineStr">
        <is>
          <t xml:space="preserve">preferred|
|
</t>
        </is>
      </c>
      <c r="I376" t="inlineStr">
        <is>
          <t>система за подаване на термоенергия под формата на охладена течност чрез мрежа от централен производствен източник към множество сгради или други места с цел охлаждане на помещения или процеси</t>
        </is>
      </c>
      <c r="J376" s="2" t="inlineStr">
        <is>
          <t>ústřední chlazení</t>
        </is>
      </c>
      <c r="K376" s="2" t="inlineStr">
        <is>
          <t>3</t>
        </is>
      </c>
      <c r="L376" s="2" t="inlineStr">
        <is>
          <t/>
        </is>
      </c>
      <c r="M376" t="inlineStr">
        <is>
          <t>distribuce tepelné energie ve formě chlazených kapalin z ústředního zdroje výroby prostřednictvím sítě do více budov či míst za účelem použití k chlazení prostoru nebo určitého procesu</t>
        </is>
      </c>
      <c r="N376" s="2" t="inlineStr">
        <is>
          <t>fjernkøling</t>
        </is>
      </c>
      <c r="O376" s="2" t="inlineStr">
        <is>
          <t>3</t>
        </is>
      </c>
      <c r="P376" s="2" t="inlineStr">
        <is>
          <t/>
        </is>
      </c>
      <c r="Q376" t="inlineStr">
        <is>
          <t>"Distribution af termisk energi i form af ... afkølede væsker fra et centralt produktionssted gennem et net til et større antal bygninger eller anlæg til anvendelse ved rum- eller proceskøling ..."</t>
        </is>
      </c>
      <c r="R376" s="2" t="inlineStr">
        <is>
          <t>Fernkühlung|
Fernkälte</t>
        </is>
      </c>
      <c r="S376" s="2" t="inlineStr">
        <is>
          <t>3|
3</t>
        </is>
      </c>
      <c r="T376" s="2" t="inlineStr">
        <is>
          <t xml:space="preserve">|
</t>
        </is>
      </c>
      <c r="U376" t="inlineStr">
        <is>
          <t>die Verteilung thermischer Energie in Form von kalten Flüssigkeiten von einer zentralen Erzeugungsquelle durch ein Netz an mehrere Gebäude oder Anlagen zur Nutzung von Raum- oder Prozesskälte</t>
        </is>
      </c>
      <c r="V376" s="2" t="inlineStr">
        <is>
          <t>τηλεψύξη</t>
        </is>
      </c>
      <c r="W376" s="2" t="inlineStr">
        <is>
          <t>3</t>
        </is>
      </c>
      <c r="X376" s="2" t="inlineStr">
        <is>
          <t/>
        </is>
      </c>
      <c r="Y376" t="inlineStr">
        <is>
          <t>&lt;div&gt;διανομή θερμικής ενέργειας υπό μορφή ψυκτικών υγρών, από κεντρικές ή αποκεντρωμένες πηγές παραγωγής μέσω δικτύου σε πολλά κτίρια ή περιοχές, για την ψύξη χώρων ή τη βιομηχανική ψύξη (&lt;a href="https://iate.europa.eu/entry/result/3522922/en-el" target="_blank"&gt;ψύξη διεργασιών&lt;/a&gt;)&lt;br&gt;&lt;/div&gt;</t>
        </is>
      </c>
      <c r="Z376" s="2" t="inlineStr">
        <is>
          <t>district cooling</t>
        </is>
      </c>
      <c r="AA376" s="2" t="inlineStr">
        <is>
          <t>3</t>
        </is>
      </c>
      <c r="AB376" s="2" t="inlineStr">
        <is>
          <t/>
        </is>
      </c>
      <c r="AC376" t="inlineStr">
        <is>
          <t>distribution of thermal energy in the form of chilled liquids, from 
central or decentralised sources of production through a network to 
multiple buildings or sites, for the use of space or &lt;i&gt;&lt;a href="https://iate.europa.eu/entry/result/3522922/en" target="_blank"&gt;'process cooling'&lt;/a&gt;&lt;/i&gt;</t>
        </is>
      </c>
      <c r="AD376" s="2" t="inlineStr">
        <is>
          <t>refrigeración urbana</t>
        </is>
      </c>
      <c r="AE376" s="2" t="inlineStr">
        <is>
          <t>3</t>
        </is>
      </c>
      <c r="AF376" s="2" t="inlineStr">
        <is>
          <t/>
        </is>
      </c>
      <c r="AG376" t="inlineStr">
        <is>
          <t>Sistema de climatización centralizado que suministra aire frío a varios edificios contiguos.</t>
        </is>
      </c>
      <c r="AH376" s="2" t="inlineStr">
        <is>
          <t>kaugjahutus</t>
        </is>
      </c>
      <c r="AI376" s="2" t="inlineStr">
        <is>
          <t>3</t>
        </is>
      </c>
      <c r="AJ376" s="2" t="inlineStr">
        <is>
          <t/>
        </is>
      </c>
      <c r="AK376" t="inlineStr">
        <is>
          <t>soojusenergia jaotamine võrgu kaudu jahutatud vedelikena kesksest tootmisallikast mitmesse hoonesse või kohta, et kasutada seda jahutamiseks ruumis või protsessides</t>
        </is>
      </c>
      <c r="AL376" s="2" t="inlineStr">
        <is>
          <t>kaukojäähdytys</t>
        </is>
      </c>
      <c r="AM376" s="2" t="inlineStr">
        <is>
          <t>3</t>
        </is>
      </c>
      <c r="AN376" s="2" t="inlineStr">
        <is>
          <t/>
        </is>
      </c>
      <c r="AO376" t="inlineStr">
        <is>
          <t>""&lt;i&gt;kaukojäähdytyksellä&lt;/i&gt;" tarkoitetaan termisen energian jakelua [...] jäähdytetyn nesteen muodossa keskitetystä tuotantolähteestä verkoston välityksellä useisiin rakennuksiin tai kohteisiin käytettäväksi [...] jäähdytykseen sisätiloissa tai prosesseissa"</t>
        </is>
      </c>
      <c r="AP376" s="2" t="inlineStr">
        <is>
          <t>refroidissement urbain|
distribution urbaine de froid</t>
        </is>
      </c>
      <c r="AQ376" s="2" t="inlineStr">
        <is>
          <t>3|
3</t>
        </is>
      </c>
      <c r="AR376" s="2" t="inlineStr">
        <is>
          <t xml:space="preserve">|
</t>
        </is>
      </c>
      <c r="AS376" t="inlineStr">
        <is>
          <t>fourniture de froid à une ville ou un quartier à partir d'une centrale</t>
        </is>
      </c>
      <c r="AT376" s="2" t="inlineStr">
        <is>
          <t>córas fuaraithe ceantair</t>
        </is>
      </c>
      <c r="AU376" s="2" t="inlineStr">
        <is>
          <t>3</t>
        </is>
      </c>
      <c r="AV376" s="2" t="inlineStr">
        <is>
          <t/>
        </is>
      </c>
      <c r="AW376" t="inlineStr">
        <is>
          <t/>
        </is>
      </c>
      <c r="AX376" s="2" t="inlineStr">
        <is>
          <t>daljinsko hlađenje</t>
        </is>
      </c>
      <c r="AY376" s="2" t="inlineStr">
        <is>
          <t>3</t>
        </is>
      </c>
      <c r="AZ376" s="2" t="inlineStr">
        <is>
          <t/>
        </is>
      </c>
      <c r="BA376" t="inlineStr">
        <is>
          <t>distribuiranje toplinske energije u obliku pothlađenih tekućina iz centralnog izvora proizvodnje putem mreže u više zgrada ili na više lokacija radi hlađenja nekog prostora ili procesa</t>
        </is>
      </c>
      <c r="BB376" s="2" t="inlineStr">
        <is>
          <t>távhűtés</t>
        </is>
      </c>
      <c r="BC376" s="2" t="inlineStr">
        <is>
          <t>3</t>
        </is>
      </c>
      <c r="BD376" s="2" t="inlineStr">
        <is>
          <t/>
        </is>
      </c>
      <c r="BE376" t="inlineStr">
        <is>
          <t>gőz, meleg víz vagy hűtött folyadékok formájában egy központi vagy decentralizált termelési egységből hálózaton keresztül több épület vagy telephely számára szolgáltatott, helyiségek vagy folyamatok hűtésére használt hőenergia</t>
        </is>
      </c>
      <c r="BF376" s="2" t="inlineStr">
        <is>
          <t>teleraffrescamento</t>
        </is>
      </c>
      <c r="BG376" s="2" t="inlineStr">
        <is>
          <t>4</t>
        </is>
      </c>
      <c r="BH376" s="2" t="inlineStr">
        <is>
          <t/>
        </is>
      </c>
      <c r="BI376" t="inlineStr">
        <is>
          <t>Distribuzione di energia termica in forma di vapore o liquidi refrigerati, da una fonte centrale di produzione verso una pluralità di edifici o siti tramite una rete, per il raffreddamento di spazi o di processi di lavorazione.</t>
        </is>
      </c>
      <c r="BJ376" s="2" t="inlineStr">
        <is>
          <t>centralizuotas vėsumos tiekimas</t>
        </is>
      </c>
      <c r="BK376" s="2" t="inlineStr">
        <is>
          <t>3</t>
        </is>
      </c>
      <c r="BL376" s="2" t="inlineStr">
        <is>
          <t/>
        </is>
      </c>
      <c r="BM376" t="inlineStr">
        <is>
          <t>šiluminės energijos paskirstymas tinklu tiekiant atvėsintus skysčius iš centrinių arba paskirstytų gamybos šaltinių į kelis pastatus ar vietas, kad juos būtų galima naudoti patalpoms vėsinti arba technologiniam vėsinimui (aušinimui)</t>
        </is>
      </c>
      <c r="BN376" s="2" t="inlineStr">
        <is>
          <t>centralizēta aukstumapgāde|
centralizēta dzesēšana</t>
        </is>
      </c>
      <c r="BO376" s="2" t="inlineStr">
        <is>
          <t>3|
3</t>
        </is>
      </c>
      <c r="BP376" s="2" t="inlineStr">
        <is>
          <t xml:space="preserve">preferred|
</t>
        </is>
      </c>
      <c r="BQ376" t="inlineStr">
        <is>
          <t>telpu vai procesu dzesēšanai veikta enerģijas sadale, izmantojot ūdens vai atdzesētu šķidrumu tīklu, kas savieno centrālo ražošanas energoresursu ar daudzām ēkām vai vietām</t>
        </is>
      </c>
      <c r="BR376" s="2" t="inlineStr">
        <is>
          <t>tkessiħ distrettwali</t>
        </is>
      </c>
      <c r="BS376" s="2" t="inlineStr">
        <is>
          <t>3</t>
        </is>
      </c>
      <c r="BT376" s="2" t="inlineStr">
        <is>
          <t/>
        </is>
      </c>
      <c r="BU376" t="inlineStr">
        <is>
          <t>distribuzzjoni ta' enerġija termali f'forma ta' likwidi mkessħin minn sors ta' produzzjoni ċentrali permezz ta' network lill-bini jew siti multipli, għall-użu ta' tkessiħ ta' spazju jew proċess</t>
        </is>
      </c>
      <c r="BV376" s="2" t="inlineStr">
        <is>
          <t>stadskoeling</t>
        </is>
      </c>
      <c r="BW376" s="2" t="inlineStr">
        <is>
          <t>3</t>
        </is>
      </c>
      <c r="BX376" s="2" t="inlineStr">
        <is>
          <t/>
        </is>
      </c>
      <c r="BY376" t="inlineStr">
        <is>
          <t>"de distributie van thermische energie in de vorm van (...) gekoelde vloeistoffen vanuit een centrale productie-installatie via een netwerk dat verbonden is met meerdere gebouwen of locaties, voor het (...) koelen van ruimten of processen"</t>
        </is>
      </c>
      <c r="BZ376" s="2" t="inlineStr">
        <is>
          <t>chłód sieciowy|
system chłodzenia lokalnego|
system chłodniczy</t>
        </is>
      </c>
      <c r="CA376" s="2" t="inlineStr">
        <is>
          <t>3|
3|
3</t>
        </is>
      </c>
      <c r="CB376" s="2" t="inlineStr">
        <is>
          <t xml:space="preserve">|
|
</t>
        </is>
      </c>
      <c r="CC376" t="inlineStr">
        <is>
          <t>wykorzystywanie ciepła z miejskiej sieci ciepłowniczej do wytwarzania chłodu</t>
        </is>
      </c>
      <c r="CD376" s="2" t="inlineStr">
        <is>
          <t>arrefecimento urbano</t>
        </is>
      </c>
      <c r="CE376" s="2" t="inlineStr">
        <is>
          <t>3</t>
        </is>
      </c>
      <c r="CF376" s="2" t="inlineStr">
        <is>
          <t/>
        </is>
      </c>
      <c r="CG376" t="inlineStr">
        <is>
          <t>Distribuição de energia térmica sob a forma de líquidos refrigerados a partir de fontes de produção centrais ou descentralizadas através de uma rede de transporte e distribuição a múltiplos edifícios ou locais, para o arrefecimento ambiente ou de processos.</t>
        </is>
      </c>
      <c r="CH376" s="2" t="inlineStr">
        <is>
          <t>răcire centralizată</t>
        </is>
      </c>
      <c r="CI376" s="2" t="inlineStr">
        <is>
          <t>3</t>
        </is>
      </c>
      <c r="CJ376" s="2" t="inlineStr">
        <is>
          <t/>
        </is>
      </c>
      <c r="CK376" t="inlineStr">
        <is>
          <t>distribuție de energie termică sub formă de lichide răcite, de la o sursă centrală de producție, printr-o rețea, către mai multe clădiri sau locații, în scopul utilizării acesteia pentru răcirea spațiilor sau în procese de răcire</t>
        </is>
      </c>
      <c r="CL376" s="2" t="inlineStr">
        <is>
          <t>diaľkové chladenie</t>
        </is>
      </c>
      <c r="CM376" s="2" t="inlineStr">
        <is>
          <t>3</t>
        </is>
      </c>
      <c r="CN376" s="2" t="inlineStr">
        <is>
          <t/>
        </is>
      </c>
      <c r="CO376" t="inlineStr">
        <is>
          <t>distribúcia tepelnej energie vo forme […] vychladených kvapalín z centrálneho zdroja výroby prostredníctvom siete do viacerých budov alebo na viacero miest na […] ochladzovanie priestorov alebo procesov</t>
        </is>
      </c>
      <c r="CP376" s="2" t="inlineStr">
        <is>
          <t>daljinsko hlajenje</t>
        </is>
      </c>
      <c r="CQ376" s="2" t="inlineStr">
        <is>
          <t>3</t>
        </is>
      </c>
      <c r="CR376" s="2" t="inlineStr">
        <is>
          <t/>
        </is>
      </c>
      <c r="CS376" t="inlineStr">
        <is>
          <t>&lt;div&gt;distribucija toplotne energije v obliki ohlajenih tekočin iz centralnih ali decentraliziranih proizvodnih virov prek omrežja do več zgradb ali lokacij za namene hlajenja prostorov ali postopkov&lt;br&gt;&lt;/div&gt;</t>
        </is>
      </c>
      <c r="CT376" s="2" t="inlineStr">
        <is>
          <t>fjärrkyla</t>
        </is>
      </c>
      <c r="CU376" s="2" t="inlineStr">
        <is>
          <t>3</t>
        </is>
      </c>
      <c r="CV376" s="2" t="inlineStr">
        <is>
          <t/>
        </is>
      </c>
      <c r="CW376" t="inlineStr">
        <is>
          <t>Distribution av värmeenergi i form av kylda vätskor från centrala eller decentraliserade produktionskällor, via ett nät, till flera byggnader eller anläggningar i syfte att kyla ner utrymmen eller processer.</t>
        </is>
      </c>
    </row>
    <row r="377">
      <c r="A377" s="1" t="str">
        <f>HYPERLINK("https://iate.europa.eu/entry/result/1865256/all", "1865256")</f>
        <v>1865256</v>
      </c>
      <c r="B377" t="inlineStr">
        <is>
          <t>ENERGY</t>
        </is>
      </c>
      <c r="C377" t="inlineStr">
        <is>
          <t>ENERGY|energy policy;ENERGY|soft energy|soft energy|solar energy</t>
        </is>
      </c>
      <c r="D377" t="inlineStr">
        <is>
          <t>yes</t>
        </is>
      </c>
      <c r="E377" t="inlineStr">
        <is>
          <t/>
        </is>
      </c>
      <c r="F377" s="2" t="inlineStr">
        <is>
          <t>технология за слънчева топлинна енергия</t>
        </is>
      </c>
      <c r="G377" s="2" t="inlineStr">
        <is>
          <t>3</t>
        </is>
      </c>
      <c r="H377" s="2" t="inlineStr">
        <is>
          <t/>
        </is>
      </c>
      <c r="I377" t="inlineStr">
        <is>
          <t/>
        </is>
      </c>
      <c r="J377" s="2" t="inlineStr">
        <is>
          <t>solární termální technologie</t>
        </is>
      </c>
      <c r="K377" s="2" t="inlineStr">
        <is>
          <t>3</t>
        </is>
      </c>
      <c r="L377" s="2" t="inlineStr">
        <is>
          <t/>
        </is>
      </c>
      <c r="M377" t="inlineStr">
        <is>
          <t/>
        </is>
      </c>
      <c r="N377" s="2" t="inlineStr">
        <is>
          <t>solvarmeteknologi</t>
        </is>
      </c>
      <c r="O377" s="2" t="inlineStr">
        <is>
          <t>3</t>
        </is>
      </c>
      <c r="P377" s="2" t="inlineStr">
        <is>
          <t/>
        </is>
      </c>
      <c r="Q377" t="inlineStr">
        <is>
          <t>teknologi, der absorberer varmen fra sollys og benytter den til
opvarmningsformål som f.eks. opvarmning af varmt brugsvand eller rumopvarmning</t>
        </is>
      </c>
      <c r="R377" s="2" t="inlineStr">
        <is>
          <t>solarthermische Technologie</t>
        </is>
      </c>
      <c r="S377" s="2" t="inlineStr">
        <is>
          <t>3</t>
        </is>
      </c>
      <c r="T377" s="2" t="inlineStr">
        <is>
          <t/>
        </is>
      </c>
      <c r="U377" t="inlineStr">
        <is>
          <t>Technologie, die Sonnenstrahlung absorbiert und sie für sinnvolle Einsatzmöglichkeiten wie das Erwärmen von Gebäuden oder Wasser nutzt</t>
        </is>
      </c>
      <c r="V377" s="2" t="inlineStr">
        <is>
          <t>ηλιοθερμία|
ηλιοθερμική τεχνολογία</t>
        </is>
      </c>
      <c r="W377" s="2" t="inlineStr">
        <is>
          <t>3|
3</t>
        </is>
      </c>
      <c r="X377" s="2" t="inlineStr">
        <is>
          <t xml:space="preserve">|
</t>
        </is>
      </c>
      <c r="Y377" t="inlineStr">
        <is>
          <t>τεχνολογία η οποία αξιοποιεί την ηλιακή ενέργεια για την παραγωγή θερμότητας, ώστε στη συνέχεια αυτή να χρησιμοποιηθεί για την κάλυψη αναγκών σε θέρμανση χώρων και σε ζεστό νερό χρήσης</t>
        </is>
      </c>
      <c r="Z377" s="2" t="inlineStr">
        <is>
          <t>solar thermal technology</t>
        </is>
      </c>
      <c r="AA377" s="2" t="inlineStr">
        <is>
          <t>3</t>
        </is>
      </c>
      <c r="AB377" s="2" t="inlineStr">
        <is>
          <t/>
        </is>
      </c>
      <c r="AC377" t="inlineStr">
        <is>
          <t>technology that absorbs the heat of the sun and transfers it to useful applications, such as heating buildings or water</t>
        </is>
      </c>
      <c r="AD377" s="2" t="inlineStr">
        <is>
          <t>tecnología solar térmica|
tecnología termosolar</t>
        </is>
      </c>
      <c r="AE377" s="2" t="inlineStr">
        <is>
          <t>3|
3</t>
        </is>
      </c>
      <c r="AF377" s="2" t="inlineStr">
        <is>
          <t xml:space="preserve">|
</t>
        </is>
      </c>
      <c r="AG377" t="inlineStr">
        <is>
          <t>Tecnología que permite el aprovechamiento de la &lt;a href="https://iate.europa.eu/entry/result/1410168/es" target="_blank"&gt;energía solar térmica&lt;/a&gt;.</t>
        </is>
      </c>
      <c r="AH377" s="2" t="inlineStr">
        <is>
          <t>päikese soojusenergial põhinev tehnoloogia</t>
        </is>
      </c>
      <c r="AI377" s="2" t="inlineStr">
        <is>
          <t>3</t>
        </is>
      </c>
      <c r="AJ377" s="2" t="inlineStr">
        <is>
          <t/>
        </is>
      </c>
      <c r="AK377" t="inlineStr">
        <is>
          <t>tehnoloogia, mis võimaldab päikesekiirgusest saadavat soojust kasutada sooja vee ja/või elektrienergia saamiseks</t>
        </is>
      </c>
      <c r="AL377" s="2" t="inlineStr">
        <is>
          <t>aurinkolämpöteknologia</t>
        </is>
      </c>
      <c r="AM377" s="2" t="inlineStr">
        <is>
          <t>3</t>
        </is>
      </c>
      <c r="AN377" s="2" t="inlineStr">
        <is>
          <t/>
        </is>
      </c>
      <c r="AO377" t="inlineStr">
        <is>
          <t>teknologia, jota voidaan käyttää erilaisissa teknissä sovelluksissa, kuten rakennsten tai käyttöveden lämmityksessä</t>
        </is>
      </c>
      <c r="AP377" s="2" t="inlineStr">
        <is>
          <t>technologie solaire thermique</t>
        </is>
      </c>
      <c r="AQ377" s="2" t="inlineStr">
        <is>
          <t>3</t>
        </is>
      </c>
      <c r="AR377" s="2" t="inlineStr">
        <is>
          <t/>
        </is>
      </c>
      <c r="AS377" t="inlineStr">
        <is>
          <t/>
        </is>
      </c>
      <c r="AT377" s="2" t="inlineStr">
        <is>
          <t>teicneolaíocht theirmeach ghréine</t>
        </is>
      </c>
      <c r="AU377" s="2" t="inlineStr">
        <is>
          <t>3</t>
        </is>
      </c>
      <c r="AV377" s="2" t="inlineStr">
        <is>
          <t/>
        </is>
      </c>
      <c r="AW377" t="inlineStr">
        <is>
          <t/>
        </is>
      </c>
      <c r="AX377" s="2" t="inlineStr">
        <is>
          <t>solarna termalna tehnologija</t>
        </is>
      </c>
      <c r="AY377" s="2" t="inlineStr">
        <is>
          <t>3</t>
        </is>
      </c>
      <c r="AZ377" s="2" t="inlineStr">
        <is>
          <t/>
        </is>
      </c>
      <c r="BA377" t="inlineStr">
        <is>
          <t/>
        </is>
      </c>
      <c r="BB377" s="2" t="inlineStr">
        <is>
          <t>naphőenergia-technológia</t>
        </is>
      </c>
      <c r="BC377" s="2" t="inlineStr">
        <is>
          <t>3</t>
        </is>
      </c>
      <c r="BD377" s="2" t="inlineStr">
        <is>
          <t/>
        </is>
      </c>
      <c r="BE377" t="inlineStr">
        <is>
          <t/>
        </is>
      </c>
      <c r="BF377" s="2" t="inlineStr">
        <is>
          <t>tecnologia solare termica</t>
        </is>
      </c>
      <c r="BG377" s="2" t="inlineStr">
        <is>
          <t>3</t>
        </is>
      </c>
      <c r="BH377" s="2" t="inlineStr">
        <is>
          <t/>
        </is>
      </c>
      <c r="BI377" t="inlineStr">
        <is>
          <t>tecnologia che consiste nella captazione e conversione diretta della radiazione
solare in energia termica per mezzo di collettori solari, i quali consentono la captazione
dell’energia solare e il suo trasferimento a un fuido termovettore (e.g. acqua, aria) che viene fatto circolare e sfruttato per
riscaldamento, acqua calda sanitaria e raffrescamento (Solar Cooling)</t>
        </is>
      </c>
      <c r="BJ377" s="2" t="inlineStr">
        <is>
          <t>saulės šilumos energijos technologija</t>
        </is>
      </c>
      <c r="BK377" s="2" t="inlineStr">
        <is>
          <t>3</t>
        </is>
      </c>
      <c r="BL377" s="2" t="inlineStr">
        <is>
          <t/>
        </is>
      </c>
      <c r="BM377" t="inlineStr">
        <is>
          <t/>
        </is>
      </c>
      <c r="BN377" s="2" t="inlineStr">
        <is>
          <t>saules siltumenerģijas tehnoloģija</t>
        </is>
      </c>
      <c r="BO377" s="2" t="inlineStr">
        <is>
          <t>3</t>
        </is>
      </c>
      <c r="BP377" s="2" t="inlineStr">
        <is>
          <t/>
        </is>
      </c>
      <c r="BQ377" t="inlineStr">
        <is>
          <t/>
        </is>
      </c>
      <c r="BR377" s="2" t="inlineStr">
        <is>
          <t>teknoloġija termali solari</t>
        </is>
      </c>
      <c r="BS377" s="2" t="inlineStr">
        <is>
          <t>3</t>
        </is>
      </c>
      <c r="BT377" s="2" t="inlineStr">
        <is>
          <t/>
        </is>
      </c>
      <c r="BU377" t="inlineStr">
        <is>
          <t>teknoloġija li tassorbi s-sħana tax-xemx u tittrasferiha f'applikazzjonijiet utli bħat-tisħin tal-bini jew tal-ilma</t>
        </is>
      </c>
      <c r="BV377" s="2" t="inlineStr">
        <is>
          <t>thermische zonne-energietechnologie</t>
        </is>
      </c>
      <c r="BW377" s="2" t="inlineStr">
        <is>
          <t>3</t>
        </is>
      </c>
      <c r="BX377" s="2" t="inlineStr">
        <is>
          <t/>
        </is>
      </c>
      <c r="BY377" t="inlineStr">
        <is>
          <t>technologie die zonnewarmte absorbeert en overdraagt aan nuttige toepassingen, zoals de verwarming van gebouwen en water</t>
        </is>
      </c>
      <c r="BZ377" s="2" t="inlineStr">
        <is>
          <t>technologia energii słonecznej termicznej</t>
        </is>
      </c>
      <c r="CA377" s="2" t="inlineStr">
        <is>
          <t>3</t>
        </is>
      </c>
      <c r="CB377" s="2" t="inlineStr">
        <is>
          <t/>
        </is>
      </c>
      <c r="CC377" t="inlineStr">
        <is>
          <t>technologia absorbowania ciepła słonecznego do celów ogrzewania wody lub budynków</t>
        </is>
      </c>
      <c r="CD377" s="2" t="inlineStr">
        <is>
          <t>tecnologia solar térmica</t>
        </is>
      </c>
      <c r="CE377" s="2" t="inlineStr">
        <is>
          <t>3</t>
        </is>
      </c>
      <c r="CF377" s="2" t="inlineStr">
        <is>
          <t/>
        </is>
      </c>
      <c r="CG377" t="inlineStr">
        <is>
          <t>Tecnologia que absorve o calor do sol e o transfere para aplicações úteis, como o aquecimento de edifícios ou de água.</t>
        </is>
      </c>
      <c r="CH377" s="2" t="inlineStr">
        <is>
          <t>tehnologie termosolară</t>
        </is>
      </c>
      <c r="CI377" s="2" t="inlineStr">
        <is>
          <t>3</t>
        </is>
      </c>
      <c r="CJ377" s="2" t="inlineStr">
        <is>
          <t/>
        </is>
      </c>
      <c r="CK377" t="inlineStr">
        <is>
          <t/>
        </is>
      </c>
      <c r="CL377" s="2" t="inlineStr">
        <is>
          <t>solárna termická technológia|
slnečná tepelná technológia</t>
        </is>
      </c>
      <c r="CM377" s="2" t="inlineStr">
        <is>
          <t>3|
3</t>
        </is>
      </c>
      <c r="CN377" s="2" t="inlineStr">
        <is>
          <t xml:space="preserve">|
</t>
        </is>
      </c>
      <c r="CO377" t="inlineStr">
        <is>
          <t>technológia, ktorá absorbuje slnečné teplo a prenáša ho do užitočných aplikácií, ako je vykurovanie budov alebo vody</t>
        </is>
      </c>
      <c r="CP377" s="2" t="inlineStr">
        <is>
          <t>tehnologija sončne toplote</t>
        </is>
      </c>
      <c r="CQ377" s="2" t="inlineStr">
        <is>
          <t>3</t>
        </is>
      </c>
      <c r="CR377" s="2" t="inlineStr">
        <is>
          <t/>
        </is>
      </c>
      <c r="CS377" t="inlineStr">
        <is>
          <t/>
        </is>
      </c>
      <c r="CT377" s="2" t="inlineStr">
        <is>
          <t>solvärmeteknik</t>
        </is>
      </c>
      <c r="CU377" s="2" t="inlineStr">
        <is>
          <t>3</t>
        </is>
      </c>
      <c r="CV377" s="2" t="inlineStr">
        <is>
          <t/>
        </is>
      </c>
      <c r="CW377" t="inlineStr">
        <is>
          <t/>
        </is>
      </c>
    </row>
    <row r="378">
      <c r="A378" s="1" t="str">
        <f>HYPERLINK("https://iate.europa.eu/entry/result/3581627/all", "3581627")</f>
        <v>3581627</v>
      </c>
      <c r="B378" t="inlineStr">
        <is>
          <t>AGRICULTURE, FORESTRY AND FISHERIES;ENERGY</t>
        </is>
      </c>
      <c r="C378" t="inlineStr">
        <is>
          <t>AGRICULTURE, FORESTRY AND FISHERIES|agricultural activity|crop production|energy crop;ENERGY|soft energy|soft energy|renewable energy</t>
        </is>
      </c>
      <c r="D378" t="inlineStr">
        <is>
          <t>yes</t>
        </is>
      </c>
      <c r="E378" t="inlineStr">
        <is>
          <t/>
        </is>
      </c>
      <c r="F378" t="inlineStr">
        <is>
          <t/>
        </is>
      </c>
      <c r="G378" t="inlineStr">
        <is>
          <t/>
        </is>
      </c>
      <c r="H378" t="inlineStr">
        <is>
          <t/>
        </is>
      </c>
      <c r="I378" t="inlineStr">
        <is>
          <t/>
        </is>
      </c>
      <c r="J378" t="inlineStr">
        <is>
          <t/>
        </is>
      </c>
      <c r="K378" t="inlineStr">
        <is>
          <t/>
        </is>
      </c>
      <c r="L378" t="inlineStr">
        <is>
          <t/>
        </is>
      </c>
      <c r="M378" t="inlineStr">
        <is>
          <t/>
        </is>
      </c>
      <c r="N378" t="inlineStr">
        <is>
          <t/>
        </is>
      </c>
      <c r="O378" t="inlineStr">
        <is>
          <t/>
        </is>
      </c>
      <c r="P378" t="inlineStr">
        <is>
          <t/>
        </is>
      </c>
      <c r="Q378" t="inlineStr">
        <is>
          <t/>
        </is>
      </c>
      <c r="R378" s="2" t="inlineStr">
        <is>
          <t>Kulturpflanze mit hohem Stärkegehalt</t>
        </is>
      </c>
      <c r="S378" s="2" t="inlineStr">
        <is>
          <t>3</t>
        </is>
      </c>
      <c r="T378" s="2" t="inlineStr">
        <is>
          <t/>
        </is>
      </c>
      <c r="U378" t="inlineStr">
        <is>
          <t>Pflanzen, unter die überwiegend Getreide, ungeachtet dessen, ob nur die Körner oder, wie bei Grünmais, die gesamte Pflanze verwendet wird, Knollen- und Wurzelfrüchte, wie Kartoffeln, Topinambur, Süßkartoffeln, Maniok und Yamswurzeln, sowie Knollenfrüchte, wie Taro und Cocoyam, fallen</t>
        </is>
      </c>
      <c r="V378" t="inlineStr">
        <is>
          <t/>
        </is>
      </c>
      <c r="W378" t="inlineStr">
        <is>
          <t/>
        </is>
      </c>
      <c r="X378" t="inlineStr">
        <is>
          <t/>
        </is>
      </c>
      <c r="Y378" t="inlineStr">
        <is>
          <t/>
        </is>
      </c>
      <c r="Z378" s="2" t="inlineStr">
        <is>
          <t>starch-rich crop</t>
        </is>
      </c>
      <c r="AA378" s="2" t="inlineStr">
        <is>
          <t>3</t>
        </is>
      </c>
      <c r="AB378" s="2" t="inlineStr">
        <is>
          <t/>
        </is>
      </c>
      <c r="AC378" t="inlineStr">
        <is>
          <t>one of the crops comprising mainly cereals, regardless of whether the grains alone 
or the whole plant, such as in the case of green maize, are used; tubers
 and root crops, such as potatoes, Jerusalem artichokes, sweet potatoes,
 cassava and yams; and corm crops, such as taro and cocoyam</t>
        </is>
      </c>
      <c r="AD378" t="inlineStr">
        <is>
          <t/>
        </is>
      </c>
      <c r="AE378" t="inlineStr">
        <is>
          <t/>
        </is>
      </c>
      <c r="AF378" t="inlineStr">
        <is>
          <t/>
        </is>
      </c>
      <c r="AG378" t="inlineStr">
        <is>
          <t/>
        </is>
      </c>
      <c r="AH378" t="inlineStr">
        <is>
          <t/>
        </is>
      </c>
      <c r="AI378" t="inlineStr">
        <is>
          <t/>
        </is>
      </c>
      <c r="AJ378" t="inlineStr">
        <is>
          <t/>
        </is>
      </c>
      <c r="AK378" t="inlineStr">
        <is>
          <t/>
        </is>
      </c>
      <c r="AL378" t="inlineStr">
        <is>
          <t/>
        </is>
      </c>
      <c r="AM378" t="inlineStr">
        <is>
          <t/>
        </is>
      </c>
      <c r="AN378" t="inlineStr">
        <is>
          <t/>
        </is>
      </c>
      <c r="AO378" t="inlineStr">
        <is>
          <t/>
        </is>
      </c>
      <c r="AP378" t="inlineStr">
        <is>
          <t/>
        </is>
      </c>
      <c r="AQ378" t="inlineStr">
        <is>
          <t/>
        </is>
      </c>
      <c r="AR378" t="inlineStr">
        <is>
          <t/>
        </is>
      </c>
      <c r="AS378" t="inlineStr">
        <is>
          <t/>
        </is>
      </c>
      <c r="AT378" t="inlineStr">
        <is>
          <t/>
        </is>
      </c>
      <c r="AU378" t="inlineStr">
        <is>
          <t/>
        </is>
      </c>
      <c r="AV378" t="inlineStr">
        <is>
          <t/>
        </is>
      </c>
      <c r="AW378" t="inlineStr">
        <is>
          <t/>
        </is>
      </c>
      <c r="AX378" t="inlineStr">
        <is>
          <t/>
        </is>
      </c>
      <c r="AY378" t="inlineStr">
        <is>
          <t/>
        </is>
      </c>
      <c r="AZ378" t="inlineStr">
        <is>
          <t/>
        </is>
      </c>
      <c r="BA378" t="inlineStr">
        <is>
          <t/>
        </is>
      </c>
      <c r="BB378" t="inlineStr">
        <is>
          <t/>
        </is>
      </c>
      <c r="BC378" t="inlineStr">
        <is>
          <t/>
        </is>
      </c>
      <c r="BD378" t="inlineStr">
        <is>
          <t/>
        </is>
      </c>
      <c r="BE378" t="inlineStr">
        <is>
          <t/>
        </is>
      </c>
      <c r="BF378" t="inlineStr">
        <is>
          <t/>
        </is>
      </c>
      <c r="BG378" t="inlineStr">
        <is>
          <t/>
        </is>
      </c>
      <c r="BH378" t="inlineStr">
        <is>
          <t/>
        </is>
      </c>
      <c r="BI378" t="inlineStr">
        <is>
          <t/>
        </is>
      </c>
      <c r="BJ378" s="2" t="inlineStr">
        <is>
          <t>krakmolingieji augalai</t>
        </is>
      </c>
      <c r="BK378" s="2" t="inlineStr">
        <is>
          <t>3</t>
        </is>
      </c>
      <c r="BL378" s="2" t="inlineStr">
        <is>
          <t/>
        </is>
      </c>
      <c r="BM378" t="inlineStr">
        <is>
          <t>daug krakmolo turintys augalai, prie kurių priskiriami javai (neatsižvelgiant į tai, ar naudojami tik grūdai, ar visas augalas), gumbavaisiai, šakniavaisiai ir gumbasvogūniai</t>
        </is>
      </c>
      <c r="BN378" t="inlineStr">
        <is>
          <t/>
        </is>
      </c>
      <c r="BO378" t="inlineStr">
        <is>
          <t/>
        </is>
      </c>
      <c r="BP378" t="inlineStr">
        <is>
          <t/>
        </is>
      </c>
      <c r="BQ378" t="inlineStr">
        <is>
          <t/>
        </is>
      </c>
      <c r="BR378" t="inlineStr">
        <is>
          <t/>
        </is>
      </c>
      <c r="BS378" t="inlineStr">
        <is>
          <t/>
        </is>
      </c>
      <c r="BT378" t="inlineStr">
        <is>
          <t/>
        </is>
      </c>
      <c r="BU378" t="inlineStr">
        <is>
          <t/>
        </is>
      </c>
      <c r="BV378" t="inlineStr">
        <is>
          <t/>
        </is>
      </c>
      <c r="BW378" t="inlineStr">
        <is>
          <t/>
        </is>
      </c>
      <c r="BX378" t="inlineStr">
        <is>
          <t/>
        </is>
      </c>
      <c r="BY378" t="inlineStr">
        <is>
          <t/>
        </is>
      </c>
      <c r="BZ378" s="2" t="inlineStr">
        <is>
          <t>roślina wysokoskrobiowa</t>
        </is>
      </c>
      <c r="CA378" s="2" t="inlineStr">
        <is>
          <t>3</t>
        </is>
      </c>
      <c r="CB378" s="2" t="inlineStr">
        <is>
          <t/>
        </is>
      </c>
      <c r="CC378" t="inlineStr">
        <is>
          <t>jedna z grupy rośliny obejmującej głównie zboża, niezależnie od tego, czy 
wykorzystywane są tylko ziarna czy całe rośliny, tak jak w przypadku 
zielonej kukurydzy; rośliny bulwiaste i korzeniowe, takie jak ziemniaki,
 topinambur, słodkie ziemniaki, maniok i ignamy; oraz rośliny cebulowe, 
takie jak kolokazja jadalna i ksantosoma</t>
        </is>
      </c>
      <c r="CD378" t="inlineStr">
        <is>
          <t/>
        </is>
      </c>
      <c r="CE378" t="inlineStr">
        <is>
          <t/>
        </is>
      </c>
      <c r="CF378" t="inlineStr">
        <is>
          <t/>
        </is>
      </c>
      <c r="CG378" t="inlineStr">
        <is>
          <t/>
        </is>
      </c>
      <c r="CH378" t="inlineStr">
        <is>
          <t/>
        </is>
      </c>
      <c r="CI378" t="inlineStr">
        <is>
          <t/>
        </is>
      </c>
      <c r="CJ378" t="inlineStr">
        <is>
          <t/>
        </is>
      </c>
      <c r="CK378" t="inlineStr">
        <is>
          <t/>
        </is>
      </c>
      <c r="CL378" t="inlineStr">
        <is>
          <t/>
        </is>
      </c>
      <c r="CM378" t="inlineStr">
        <is>
          <t/>
        </is>
      </c>
      <c r="CN378" t="inlineStr">
        <is>
          <t/>
        </is>
      </c>
      <c r="CO378" t="inlineStr">
        <is>
          <t/>
        </is>
      </c>
      <c r="CP378" t="inlineStr">
        <is>
          <t/>
        </is>
      </c>
      <c r="CQ378" t="inlineStr">
        <is>
          <t/>
        </is>
      </c>
      <c r="CR378" t="inlineStr">
        <is>
          <t/>
        </is>
      </c>
      <c r="CS378" t="inlineStr">
        <is>
          <t/>
        </is>
      </c>
      <c r="CT378" t="inlineStr">
        <is>
          <t/>
        </is>
      </c>
      <c r="CU378" t="inlineStr">
        <is>
          <t/>
        </is>
      </c>
      <c r="CV378" t="inlineStr">
        <is>
          <t/>
        </is>
      </c>
      <c r="CW378" t="inlineStr">
        <is>
          <t/>
        </is>
      </c>
    </row>
    <row r="379">
      <c r="A379" s="1" t="str">
        <f>HYPERLINK("https://iate.europa.eu/entry/result/3591453/all", "3591453")</f>
        <v>3591453</v>
      </c>
      <c r="B379" t="inlineStr">
        <is>
          <t>ENERGY</t>
        </is>
      </c>
      <c r="C379" t="inlineStr">
        <is>
          <t>ENERGY|energy policy|energy policy|substitute fuel|biofuel</t>
        </is>
      </c>
      <c r="D379" t="inlineStr">
        <is>
          <t>yes</t>
        </is>
      </c>
      <c r="E379" t="inlineStr">
        <is>
          <t/>
        </is>
      </c>
      <c r="F379" t="inlineStr">
        <is>
          <t/>
        </is>
      </c>
      <c r="G379" t="inlineStr">
        <is>
          <t/>
        </is>
      </c>
      <c r="H379" t="inlineStr">
        <is>
          <t/>
        </is>
      </c>
      <c r="I379" t="inlineStr">
        <is>
          <t/>
        </is>
      </c>
      <c r="J379" t="inlineStr">
        <is>
          <t/>
        </is>
      </c>
      <c r="K379" t="inlineStr">
        <is>
          <t/>
        </is>
      </c>
      <c r="L379" t="inlineStr">
        <is>
          <t/>
        </is>
      </c>
      <c r="M379" t="inlineStr">
        <is>
          <t/>
        </is>
      </c>
      <c r="N379" t="inlineStr">
        <is>
          <t/>
        </is>
      </c>
      <c r="O379" t="inlineStr">
        <is>
          <t/>
        </is>
      </c>
      <c r="P379" t="inlineStr">
        <is>
          <t/>
        </is>
      </c>
      <c r="Q379" t="inlineStr">
        <is>
          <t/>
        </is>
      </c>
      <c r="R379" t="inlineStr">
        <is>
          <t/>
        </is>
      </c>
      <c r="S379" t="inlineStr">
        <is>
          <t/>
        </is>
      </c>
      <c r="T379" t="inlineStr">
        <is>
          <t/>
        </is>
      </c>
      <c r="U379" t="inlineStr">
        <is>
          <t/>
        </is>
      </c>
      <c r="V379" t="inlineStr">
        <is>
          <t/>
        </is>
      </c>
      <c r="W379" t="inlineStr">
        <is>
          <t/>
        </is>
      </c>
      <c r="X379" t="inlineStr">
        <is>
          <t/>
        </is>
      </c>
      <c r="Y379" t="inlineStr">
        <is>
          <t/>
        </is>
      </c>
      <c r="Z379" s="2" t="inlineStr">
        <is>
          <t>renewable ethanol for fuel</t>
        </is>
      </c>
      <c r="AA379" s="2" t="inlineStr">
        <is>
          <t>3</t>
        </is>
      </c>
      <c r="AB379" s="2" t="inlineStr">
        <is>
          <t/>
        </is>
      </c>
      <c r="AC379" t="inlineStr">
        <is>
          <t>ethyl alcohol produced from agricultural products,
denatured or undenatured</t>
        </is>
      </c>
      <c r="AD379" s="2" t="inlineStr">
        <is>
          <t>etanol renovable para combustible</t>
        </is>
      </c>
      <c r="AE379" s="2" t="inlineStr">
        <is>
          <t>3</t>
        </is>
      </c>
      <c r="AF379" s="2" t="inlineStr">
        <is>
          <t/>
        </is>
      </c>
      <c r="AG379" t="inlineStr">
        <is>
          <t>Acohol etílico obtenido de productos agrícolas, 
desnaturalizado o no.</t>
        </is>
      </c>
      <c r="AH379" t="inlineStr">
        <is>
          <t/>
        </is>
      </c>
      <c r="AI379" t="inlineStr">
        <is>
          <t/>
        </is>
      </c>
      <c r="AJ379" t="inlineStr">
        <is>
          <t/>
        </is>
      </c>
      <c r="AK379" t="inlineStr">
        <is>
          <t/>
        </is>
      </c>
      <c r="AL379" s="2" t="inlineStr">
        <is>
          <t>polttoaineena käytettävä uusiutuva etanoli</t>
        </is>
      </c>
      <c r="AM379" s="2" t="inlineStr">
        <is>
          <t>3</t>
        </is>
      </c>
      <c r="AN379" s="2" t="inlineStr">
        <is>
          <t/>
        </is>
      </c>
      <c r="AO379" t="inlineStr">
        <is>
          <t/>
        </is>
      </c>
      <c r="AP379" t="inlineStr">
        <is>
          <t/>
        </is>
      </c>
      <c r="AQ379" t="inlineStr">
        <is>
          <t/>
        </is>
      </c>
      <c r="AR379" t="inlineStr">
        <is>
          <t/>
        </is>
      </c>
      <c r="AS379" t="inlineStr">
        <is>
          <t/>
        </is>
      </c>
      <c r="AT379" t="inlineStr">
        <is>
          <t/>
        </is>
      </c>
      <c r="AU379" t="inlineStr">
        <is>
          <t/>
        </is>
      </c>
      <c r="AV379" t="inlineStr">
        <is>
          <t/>
        </is>
      </c>
      <c r="AW379" t="inlineStr">
        <is>
          <t/>
        </is>
      </c>
      <c r="AX379" t="inlineStr">
        <is>
          <t/>
        </is>
      </c>
      <c r="AY379" t="inlineStr">
        <is>
          <t/>
        </is>
      </c>
      <c r="AZ379" t="inlineStr">
        <is>
          <t/>
        </is>
      </c>
      <c r="BA379" t="inlineStr">
        <is>
          <t/>
        </is>
      </c>
      <c r="BB379" s="2" t="inlineStr">
        <is>
          <t>üzemanyagcélú, megújuló etanol</t>
        </is>
      </c>
      <c r="BC379" s="2" t="inlineStr">
        <is>
          <t>3</t>
        </is>
      </c>
      <c r="BD379" s="2" t="inlineStr">
        <is>
          <t/>
        </is>
      </c>
      <c r="BE379" t="inlineStr">
        <is>
          <t>mezőgazdasági termékekből készült, denaturált vagy nem denaturált etil-alkohol</t>
        </is>
      </c>
      <c r="BF379" s="2" t="inlineStr">
        <is>
          <t>etanolo rinnovabile per carburanti</t>
        </is>
      </c>
      <c r="BG379" s="2" t="inlineStr">
        <is>
          <t>3</t>
        </is>
      </c>
      <c r="BH379" s="2" t="inlineStr">
        <is>
          <t/>
        </is>
      </c>
      <c r="BI379" t="inlineStr">
        <is>
          <t>alcole etilico derivato da prodotti agricoli, denaturato o non denaturato, esclusi i prodotti con un tenore di acqua superiore allo 0,3 % (m/m), misurato secondo la norma EN 15376, ma compreso l'alcole etilico derivato da prodotti agricoli contenuto in miscele di benzina con un tenore di alcole etilico superiore al 10 % (v/v) destinato ad essere utilizzato come carburante e quello contenuto nell'ossido di etile e terz-butile (ETBE)</t>
        </is>
      </c>
      <c r="BJ379" s="2" t="inlineStr">
        <is>
          <t>kurui skirtas etanolis iš atsinaujinančiųjų išteklių|
iš atsinaujinančiųjų išteklių gaminamas kurui skirtas etanolis</t>
        </is>
      </c>
      <c r="BK379" s="2" t="inlineStr">
        <is>
          <t>3|
2</t>
        </is>
      </c>
      <c r="BL379" s="2" t="inlineStr">
        <is>
          <t xml:space="preserve">|
</t>
        </is>
      </c>
      <c r="BM379" t="inlineStr">
        <is>
          <t>iš žemės ūkio produktų pagamintas denatūruotas arba nedenatūruotas etilo alkoholis, skirtas kurui</t>
        </is>
      </c>
      <c r="BN379" t="inlineStr">
        <is>
          <t/>
        </is>
      </c>
      <c r="BO379" t="inlineStr">
        <is>
          <t/>
        </is>
      </c>
      <c r="BP379" t="inlineStr">
        <is>
          <t/>
        </is>
      </c>
      <c r="BQ379" t="inlineStr">
        <is>
          <t/>
        </is>
      </c>
      <c r="BR379" t="inlineStr">
        <is>
          <t/>
        </is>
      </c>
      <c r="BS379" t="inlineStr">
        <is>
          <t/>
        </is>
      </c>
      <c r="BT379" t="inlineStr">
        <is>
          <t/>
        </is>
      </c>
      <c r="BU379" t="inlineStr">
        <is>
          <t/>
        </is>
      </c>
      <c r="BV379" t="inlineStr">
        <is>
          <t/>
        </is>
      </c>
      <c r="BW379" t="inlineStr">
        <is>
          <t/>
        </is>
      </c>
      <c r="BX379" t="inlineStr">
        <is>
          <t/>
        </is>
      </c>
      <c r="BY379" t="inlineStr">
        <is>
          <t/>
        </is>
      </c>
      <c r="BZ379" s="2" t="inlineStr">
        <is>
          <t>etanol paliwowy ze źródeł odnawialnych</t>
        </is>
      </c>
      <c r="CA379" s="2" t="inlineStr">
        <is>
          <t>3</t>
        </is>
      </c>
      <c r="CB379" s="2" t="inlineStr">
        <is>
          <t/>
        </is>
      </c>
      <c r="CC379" t="inlineStr">
        <is>
          <t>alkohol etylowy wytwarzany z produktów rolnych</t>
        </is>
      </c>
      <c r="CD379" s="2" t="inlineStr">
        <is>
          <t>etanol renovável para combustíveis</t>
        </is>
      </c>
      <c r="CE379" s="2" t="inlineStr">
        <is>
          <t>3</t>
        </is>
      </c>
      <c r="CF379" s="2" t="inlineStr">
        <is>
          <t/>
        </is>
      </c>
      <c r="CG379" t="inlineStr">
        <is>
          <t>Álcool etílico produzido a partir de produtos
agrícolas, contido nas misturas com
gasolina com um teor de álcool etílico superior a 10 % (v/v), destinado a
utilizações como combustível.</t>
        </is>
      </c>
      <c r="CH379" t="inlineStr">
        <is>
          <t/>
        </is>
      </c>
      <c r="CI379" t="inlineStr">
        <is>
          <t/>
        </is>
      </c>
      <c r="CJ379" t="inlineStr">
        <is>
          <t/>
        </is>
      </c>
      <c r="CK379" t="inlineStr">
        <is>
          <t/>
        </is>
      </c>
      <c r="CL379" t="inlineStr">
        <is>
          <t/>
        </is>
      </c>
      <c r="CM379" t="inlineStr">
        <is>
          <t/>
        </is>
      </c>
      <c r="CN379" t="inlineStr">
        <is>
          <t/>
        </is>
      </c>
      <c r="CO379" t="inlineStr">
        <is>
          <t/>
        </is>
      </c>
      <c r="CP379" s="2" t="inlineStr">
        <is>
          <t>etanol iz obnovljivih virov za gorivo</t>
        </is>
      </c>
      <c r="CQ379" s="2" t="inlineStr">
        <is>
          <t>3</t>
        </is>
      </c>
      <c r="CR379" s="2" t="inlineStr">
        <is>
          <t/>
        </is>
      </c>
      <c r="CS379" t="inlineStr">
        <is>
          <t>etilni alkohol, proizveden iz kmetijskih proizvodov, denaturiran ali nedenaturiran</t>
        </is>
      </c>
      <c r="CT379" t="inlineStr">
        <is>
          <t/>
        </is>
      </c>
      <c r="CU379" t="inlineStr">
        <is>
          <t/>
        </is>
      </c>
      <c r="CV379" t="inlineStr">
        <is>
          <t/>
        </is>
      </c>
      <c r="CW379" t="inlineStr">
        <is>
          <t/>
        </is>
      </c>
    </row>
    <row r="380">
      <c r="A380" s="1" t="str">
        <f>HYPERLINK("https://iate.europa.eu/entry/result/3506425/all", "3506425")</f>
        <v>3506425</v>
      </c>
      <c r="B380" t="inlineStr">
        <is>
          <t>ENERGY</t>
        </is>
      </c>
      <c r="C380" t="inlineStr">
        <is>
          <t>ENERGY|soft energy</t>
        </is>
      </c>
      <c r="D380" t="inlineStr">
        <is>
          <t>yes</t>
        </is>
      </c>
      <c r="E380" t="inlineStr">
        <is>
          <t/>
        </is>
      </c>
      <c r="F380" s="2" t="inlineStr">
        <is>
          <t>геотермална енергия</t>
        </is>
      </c>
      <c r="G380" s="2" t="inlineStr">
        <is>
          <t>3</t>
        </is>
      </c>
      <c r="H380" s="2" t="inlineStr">
        <is>
          <t/>
        </is>
      </c>
      <c r="I380" t="inlineStr">
        <is>
          <t>енергия, съхранявана под формата на топлина в повърхностните води</t>
        </is>
      </c>
      <c r="J380" s="2" t="inlineStr">
        <is>
          <t>hydrotermální energie</t>
        </is>
      </c>
      <c r="K380" s="2" t="inlineStr">
        <is>
          <t>3</t>
        </is>
      </c>
      <c r="L380" s="2" t="inlineStr">
        <is>
          <t/>
        </is>
      </c>
      <c r="M380" t="inlineStr">
        <is>
          <t>Energie uložená v podobě tepla v povrchových vodách.</t>
        </is>
      </c>
      <c r="N380" s="2" t="inlineStr">
        <is>
          <t>hydrotermisk energi</t>
        </is>
      </c>
      <c r="O380" s="2" t="inlineStr">
        <is>
          <t>4</t>
        </is>
      </c>
      <c r="P380" s="2" t="inlineStr">
        <is>
          <t/>
        </is>
      </c>
      <c r="Q380" t="inlineStr">
        <is>
          <t>"Energi, som lagres i form af varme i overfladevand."</t>
        </is>
      </c>
      <c r="R380" s="2" t="inlineStr">
        <is>
          <t>hydrothermische Energie</t>
        </is>
      </c>
      <c r="S380" s="2" t="inlineStr">
        <is>
          <t>3</t>
        </is>
      </c>
      <c r="T380" s="2" t="inlineStr">
        <is>
          <t/>
        </is>
      </c>
      <c r="U380" t="inlineStr">
        <is>
          <t>Energie, die in Form von Wärme in Oberflächengewässern gespeichert ist</t>
        </is>
      </c>
      <c r="V380" s="2" t="inlineStr">
        <is>
          <t>υδροθερμική ενέργεια</t>
        </is>
      </c>
      <c r="W380" s="2" t="inlineStr">
        <is>
          <t>2</t>
        </is>
      </c>
      <c r="X380" s="2" t="inlineStr">
        <is>
          <t/>
        </is>
      </c>
      <c r="Y380" t="inlineStr">
        <is>
          <t>η ενέργεια που αποθηκεύεται υπό μορφή θερμότητας στα επιφανειακά ύδατα</t>
        </is>
      </c>
      <c r="Z380" s="2" t="inlineStr">
        <is>
          <t>hydrothermal energy</t>
        </is>
      </c>
      <c r="AA380" s="2" t="inlineStr">
        <is>
          <t>3</t>
        </is>
      </c>
      <c r="AB380" s="2" t="inlineStr">
        <is>
          <t/>
        </is>
      </c>
      <c r="AC380" t="inlineStr">
        <is>
          <t>energy stored in the form of heat in surface water</t>
        </is>
      </c>
      <c r="AD380" s="2" t="inlineStr">
        <is>
          <t>energía hidrotérmica</t>
        </is>
      </c>
      <c r="AE380" s="2" t="inlineStr">
        <is>
          <t>3</t>
        </is>
      </c>
      <c r="AF380" s="2" t="inlineStr">
        <is>
          <t/>
        </is>
      </c>
      <c r="AG380" t="inlineStr">
        <is>
          <t>Energía almacenada en forma de calor en las aguas superficiales.</t>
        </is>
      </c>
      <c r="AH380" s="2" t="inlineStr">
        <is>
          <t>hüdrotermiline energia</t>
        </is>
      </c>
      <c r="AI380" s="2" t="inlineStr">
        <is>
          <t>3</t>
        </is>
      </c>
      <c r="AJ380" s="2" t="inlineStr">
        <is>
          <t/>
        </is>
      </c>
      <c r="AK380" t="inlineStr">
        <is>
          <t>pinnavees soojusena salvestuv energia</t>
        </is>
      </c>
      <c r="AL380" s="2" t="inlineStr">
        <is>
          <t>hydroterminen energia</t>
        </is>
      </c>
      <c r="AM380" s="2" t="inlineStr">
        <is>
          <t>3</t>
        </is>
      </c>
      <c r="AN380" s="2" t="inlineStr">
        <is>
          <t/>
        </is>
      </c>
      <c r="AO380" t="inlineStr">
        <is>
          <t/>
        </is>
      </c>
      <c r="AP380" s="2" t="inlineStr">
        <is>
          <t>énergie hydrothermique</t>
        </is>
      </c>
      <c r="AQ380" s="2" t="inlineStr">
        <is>
          <t>3</t>
        </is>
      </c>
      <c r="AR380" s="2" t="inlineStr">
        <is>
          <t/>
        </is>
      </c>
      <c r="AS380" t="inlineStr">
        <is>
          <t>une énergie emmagasinée sous forme de chaleur dans les eaux de surface</t>
        </is>
      </c>
      <c r="AT380" s="2" t="inlineStr">
        <is>
          <t>fuinneamh hidriteirmeach</t>
        </is>
      </c>
      <c r="AU380" s="2" t="inlineStr">
        <is>
          <t>3</t>
        </is>
      </c>
      <c r="AV380" s="2" t="inlineStr">
        <is>
          <t/>
        </is>
      </c>
      <c r="AW380" t="inlineStr">
        <is>
          <t/>
        </is>
      </c>
      <c r="AX380" s="2" t="inlineStr">
        <is>
          <t>hidrotermalna energija</t>
        </is>
      </c>
      <c r="AY380" s="2" t="inlineStr">
        <is>
          <t>3</t>
        </is>
      </c>
      <c r="AZ380" s="2" t="inlineStr">
        <is>
          <t/>
        </is>
      </c>
      <c r="BA380" t="inlineStr">
        <is>
          <t>energija pohranjena u obliku topline u površinskim vodama</t>
        </is>
      </c>
      <c r="BB380" s="2" t="inlineStr">
        <is>
          <t>hidrotermikus energia</t>
        </is>
      </c>
      <c r="BC380" s="2" t="inlineStr">
        <is>
          <t>4</t>
        </is>
      </c>
      <c r="BD380" s="2" t="inlineStr">
        <is>
          <t/>
        </is>
      </c>
      <c r="BE380" t="inlineStr">
        <is>
          <t>A felszíni vizekben hő formájában tárolt energia.</t>
        </is>
      </c>
      <c r="BF380" s="2" t="inlineStr">
        <is>
          <t>energia idrotermica</t>
        </is>
      </c>
      <c r="BG380" s="2" t="inlineStr">
        <is>
          <t>3</t>
        </is>
      </c>
      <c r="BH380" s="2" t="inlineStr">
        <is>
          <t/>
        </is>
      </c>
      <c r="BI380" t="inlineStr">
        <is>
          <t>energia immagazzinata nelle acque superficiali sotto forma di calore</t>
        </is>
      </c>
      <c r="BJ380" s="2" t="inlineStr">
        <is>
          <t>hidroterminė energija</t>
        </is>
      </c>
      <c r="BK380" s="2" t="inlineStr">
        <is>
          <t>3</t>
        </is>
      </c>
      <c r="BL380" s="2" t="inlineStr">
        <is>
          <t/>
        </is>
      </c>
      <c r="BM380" t="inlineStr">
        <is>
          <t>paviršiniuose vandenyse susikaupusi šilumos energija</t>
        </is>
      </c>
      <c r="BN380" s="2" t="inlineStr">
        <is>
          <t>hidrotermālā enerģija</t>
        </is>
      </c>
      <c r="BO380" s="2" t="inlineStr">
        <is>
          <t>2</t>
        </is>
      </c>
      <c r="BP380" s="2" t="inlineStr">
        <is>
          <t/>
        </is>
      </c>
      <c r="BQ380" t="inlineStr">
        <is>
          <t>enerģija, kas siltumenerģijas veidā atrodas virszemes ūdeņos</t>
        </is>
      </c>
      <c r="BR380" s="2" t="inlineStr">
        <is>
          <t>enerġija idrotermali</t>
        </is>
      </c>
      <c r="BS380" s="2" t="inlineStr">
        <is>
          <t>3</t>
        </is>
      </c>
      <c r="BT380" s="2" t="inlineStr">
        <is>
          <t/>
        </is>
      </c>
      <c r="BU380" t="inlineStr">
        <is>
          <t>enerġija maħżuna f'forma ta' sħana f'ilma tal-wiċċ</t>
        </is>
      </c>
      <c r="BV380" s="2" t="inlineStr">
        <is>
          <t>hydrothermische energie</t>
        </is>
      </c>
      <c r="BW380" s="2" t="inlineStr">
        <is>
          <t>3</t>
        </is>
      </c>
      <c r="BX380" s="2" t="inlineStr">
        <is>
          <t/>
        </is>
      </c>
      <c r="BY380" t="inlineStr">
        <is>
          <t>energie die in de vorm van warmte in het oppervlaktewater is opgeslagen</t>
        </is>
      </c>
      <c r="BZ380" s="2" t="inlineStr">
        <is>
          <t>energia hydrotermalna</t>
        </is>
      </c>
      <c r="CA380" s="2" t="inlineStr">
        <is>
          <t>3</t>
        </is>
      </c>
      <c r="CB380" s="2" t="inlineStr">
        <is>
          <t/>
        </is>
      </c>
      <c r="CC380" t="inlineStr">
        <is>
          <t>energia składowana w postaci ciepła w wodach powierzchniowych</t>
        </is>
      </c>
      <c r="CD380" s="2" t="inlineStr">
        <is>
          <t>energia hidrotérmica</t>
        </is>
      </c>
      <c r="CE380" s="2" t="inlineStr">
        <is>
          <t>3</t>
        </is>
      </c>
      <c r="CF380" s="2" t="inlineStr">
        <is>
          <t/>
        </is>
      </c>
      <c r="CG380" t="inlineStr">
        <is>
          <t>Energia armazenada sob a forma de calor nas águas superficiais.</t>
        </is>
      </c>
      <c r="CH380" s="2" t="inlineStr">
        <is>
          <t>energie hidrotermală</t>
        </is>
      </c>
      <c r="CI380" s="2" t="inlineStr">
        <is>
          <t>3</t>
        </is>
      </c>
      <c r="CJ380" s="2" t="inlineStr">
        <is>
          <t/>
        </is>
      </c>
      <c r="CK380" t="inlineStr">
        <is>
          <t>energie stocată sub formă de căldură în apele de suprafață</t>
        </is>
      </c>
      <c r="CL380" s="2" t="inlineStr">
        <is>
          <t>hydrotermálna energia</t>
        </is>
      </c>
      <c r="CM380" s="2" t="inlineStr">
        <is>
          <t>3</t>
        </is>
      </c>
      <c r="CN380" s="2" t="inlineStr">
        <is>
          <t/>
        </is>
      </c>
      <c r="CO380" t="inlineStr">
        <is>
          <t>energia uložená vo forme tepla v povrchových vodách</t>
        </is>
      </c>
      <c r="CP380" s="2" t="inlineStr">
        <is>
          <t>hidrotermalna energija</t>
        </is>
      </c>
      <c r="CQ380" s="2" t="inlineStr">
        <is>
          <t>3</t>
        </is>
      </c>
      <c r="CR380" s="2" t="inlineStr">
        <is>
          <t/>
        </is>
      </c>
      <c r="CS380" t="inlineStr">
        <is>
          <t>energija, ki je shranjena v obliki toplote v površinski vodi</t>
        </is>
      </c>
      <c r="CT380" t="inlineStr">
        <is>
          <t/>
        </is>
      </c>
      <c r="CU380" t="inlineStr">
        <is>
          <t/>
        </is>
      </c>
      <c r="CV380" t="inlineStr">
        <is>
          <t/>
        </is>
      </c>
      <c r="CW380" t="inlineStr">
        <is>
          <t/>
        </is>
      </c>
    </row>
    <row r="381">
      <c r="A381" s="1" t="str">
        <f>HYPERLINK("https://iate.europa.eu/entry/result/3599691/all", "3599691")</f>
        <v>3599691</v>
      </c>
      <c r="B381" t="inlineStr">
        <is>
          <t>PRODUCTION, TECHNOLOGY AND RESEARCH</t>
        </is>
      </c>
      <c r="C381" t="inlineStr">
        <is>
          <t>PRODUCTION, TECHNOLOGY AND RESEARCH|technology and technical regulations|biotechnology|biomass</t>
        </is>
      </c>
      <c r="D381" t="inlineStr">
        <is>
          <t>yes</t>
        </is>
      </c>
      <c r="E381" t="inlineStr">
        <is>
          <t/>
        </is>
      </c>
      <c r="F381" t="inlineStr">
        <is>
          <t/>
        </is>
      </c>
      <c r="G381" t="inlineStr">
        <is>
          <t/>
        </is>
      </c>
      <c r="H381" t="inlineStr">
        <is>
          <t/>
        </is>
      </c>
      <c r="I381" t="inlineStr">
        <is>
          <t/>
        </is>
      </c>
      <c r="J381" t="inlineStr">
        <is>
          <t/>
        </is>
      </c>
      <c r="K381" t="inlineStr">
        <is>
          <t/>
        </is>
      </c>
      <c r="L381" t="inlineStr">
        <is>
          <t/>
        </is>
      </c>
      <c r="M381" t="inlineStr">
        <is>
          <t/>
        </is>
      </c>
      <c r="N381" t="inlineStr">
        <is>
          <t/>
        </is>
      </c>
      <c r="O381" t="inlineStr">
        <is>
          <t/>
        </is>
      </c>
      <c r="P381" t="inlineStr">
        <is>
          <t/>
        </is>
      </c>
      <c r="Q381" t="inlineStr">
        <is>
          <t/>
        </is>
      </c>
      <c r="R381" t="inlineStr">
        <is>
          <t/>
        </is>
      </c>
      <c r="S381" t="inlineStr">
        <is>
          <t/>
        </is>
      </c>
      <c r="T381" t="inlineStr">
        <is>
          <t/>
        </is>
      </c>
      <c r="U381" t="inlineStr">
        <is>
          <t/>
        </is>
      </c>
      <c r="V381" t="inlineStr">
        <is>
          <t/>
        </is>
      </c>
      <c r="W381" t="inlineStr">
        <is>
          <t/>
        </is>
      </c>
      <c r="X381" t="inlineStr">
        <is>
          <t/>
        </is>
      </c>
      <c r="Y381" t="inlineStr">
        <is>
          <t/>
        </is>
      </c>
      <c r="Z381" s="2" t="inlineStr">
        <is>
          <t>primary biomass from forests</t>
        </is>
      </c>
      <c r="AA381" s="2" t="inlineStr">
        <is>
          <t>3</t>
        </is>
      </c>
      <c r="AB381" s="2" t="inlineStr">
        <is>
          <t/>
        </is>
      </c>
      <c r="AC381" t="inlineStr">
        <is>
          <t>all roundwood felled or otherwise harvested and removed</t>
        </is>
      </c>
      <c r="AD381" s="2" t="inlineStr">
        <is>
          <t>biomasa primaria procedente de bosques</t>
        </is>
      </c>
      <c r="AE381" s="2" t="inlineStr">
        <is>
          <t>3</t>
        </is>
      </c>
      <c r="AF381" s="2" t="inlineStr">
        <is>
          <t/>
        </is>
      </c>
      <c r="AG381" t="inlineStr">
        <is>
          <t>Toda la madera en rollo talada o aprovechada y extraída de otro modo.</t>
        </is>
      </c>
      <c r="AH381" t="inlineStr">
        <is>
          <t/>
        </is>
      </c>
      <c r="AI381" t="inlineStr">
        <is>
          <t/>
        </is>
      </c>
      <c r="AJ381" t="inlineStr">
        <is>
          <t/>
        </is>
      </c>
      <c r="AK381" t="inlineStr">
        <is>
          <t/>
        </is>
      </c>
      <c r="AL381" s="2" t="inlineStr">
        <is>
          <t>metsistä peräisin oleva primääribiomassa</t>
        </is>
      </c>
      <c r="AM381" s="2" t="inlineStr">
        <is>
          <t>3</t>
        </is>
      </c>
      <c r="AN381" s="2" t="inlineStr">
        <is>
          <t/>
        </is>
      </c>
      <c r="AO381" t="inlineStr">
        <is>
          <t>kaikki kaadettu tai muulla tavoin korjattu ja poistettu raakapuu</t>
        </is>
      </c>
      <c r="AP381" t="inlineStr">
        <is>
          <t/>
        </is>
      </c>
      <c r="AQ381" t="inlineStr">
        <is>
          <t/>
        </is>
      </c>
      <c r="AR381" t="inlineStr">
        <is>
          <t/>
        </is>
      </c>
      <c r="AS381" t="inlineStr">
        <is>
          <t/>
        </is>
      </c>
      <c r="AT381" t="inlineStr">
        <is>
          <t/>
        </is>
      </c>
      <c r="AU381" t="inlineStr">
        <is>
          <t/>
        </is>
      </c>
      <c r="AV381" t="inlineStr">
        <is>
          <t/>
        </is>
      </c>
      <c r="AW381" t="inlineStr">
        <is>
          <t/>
        </is>
      </c>
      <c r="AX381" t="inlineStr">
        <is>
          <t/>
        </is>
      </c>
      <c r="AY381" t="inlineStr">
        <is>
          <t/>
        </is>
      </c>
      <c r="AZ381" t="inlineStr">
        <is>
          <t/>
        </is>
      </c>
      <c r="BA381" t="inlineStr">
        <is>
          <t/>
        </is>
      </c>
      <c r="BB381" t="inlineStr">
        <is>
          <t/>
        </is>
      </c>
      <c r="BC381" t="inlineStr">
        <is>
          <t/>
        </is>
      </c>
      <c r="BD381" t="inlineStr">
        <is>
          <t/>
        </is>
      </c>
      <c r="BE381" t="inlineStr">
        <is>
          <t/>
        </is>
      </c>
      <c r="BF381" s="2" t="inlineStr">
        <is>
          <t>biomassa primaria di origine forestale</t>
        </is>
      </c>
      <c r="BG381" s="2" t="inlineStr">
        <is>
          <t>3</t>
        </is>
      </c>
      <c r="BH381" s="2" t="inlineStr">
        <is>
          <t/>
        </is>
      </c>
      <c r="BI381" t="inlineStr">
        <is>
          <t>tutto il legno grezzo abbattuto o altrimenti
raccolto e rimosso, compreso: tutto il legno ottenuto da rimozioni, ossia le
quantità rimosse dalle foreste, incluso il legno recuperato per mortalità
naturale e da abbattimenti e disboscamenti; tutto il legno rimosso con
o senza corteccia, compreso il legno rimosso nella sua forma arrotondata o spaccato,
grossolanamente squadrato o in altre forme, ad esempio rami, radici, ceppi e
nodi (se sono raccolti) e il legno grossolanamente sagomato o appuntito</t>
        </is>
      </c>
      <c r="BJ381" s="2" t="inlineStr">
        <is>
          <t>pirminė miško biomasė</t>
        </is>
      </c>
      <c r="BK381" s="2" t="inlineStr">
        <is>
          <t>3</t>
        </is>
      </c>
      <c r="BL381" s="2" t="inlineStr">
        <is>
          <t/>
        </is>
      </c>
      <c r="BM381" t="inlineStr">
        <is>
          <t/>
        </is>
      </c>
      <c r="BN381" t="inlineStr">
        <is>
          <t/>
        </is>
      </c>
      <c r="BO381" t="inlineStr">
        <is>
          <t/>
        </is>
      </c>
      <c r="BP381" t="inlineStr">
        <is>
          <t/>
        </is>
      </c>
      <c r="BQ381" t="inlineStr">
        <is>
          <t/>
        </is>
      </c>
      <c r="BR381" t="inlineStr">
        <is>
          <t/>
        </is>
      </c>
      <c r="BS381" t="inlineStr">
        <is>
          <t/>
        </is>
      </c>
      <c r="BT381" t="inlineStr">
        <is>
          <t/>
        </is>
      </c>
      <c r="BU381" t="inlineStr">
        <is>
          <t/>
        </is>
      </c>
      <c r="BV381" t="inlineStr">
        <is>
          <t/>
        </is>
      </c>
      <c r="BW381" t="inlineStr">
        <is>
          <t/>
        </is>
      </c>
      <c r="BX381" t="inlineStr">
        <is>
          <t/>
        </is>
      </c>
      <c r="BY381" t="inlineStr">
        <is>
          <t/>
        </is>
      </c>
      <c r="BZ381" s="2" t="inlineStr">
        <is>
          <t>biomasa pierwotna z lasów</t>
        </is>
      </c>
      <c r="CA381" s="2" t="inlineStr">
        <is>
          <t>3</t>
        </is>
      </c>
      <c r="CB381" s="2" t="inlineStr">
        <is>
          <t/>
        </is>
      </c>
      <c r="CC381" t="inlineStr">
        <is>
          <t>całe drewno okrągłe pozyskane w ramach ścinki lub w inny sposób i usunięte</t>
        </is>
      </c>
      <c r="CD381" t="inlineStr">
        <is>
          <t/>
        </is>
      </c>
      <c r="CE381" t="inlineStr">
        <is>
          <t/>
        </is>
      </c>
      <c r="CF381" t="inlineStr">
        <is>
          <t/>
        </is>
      </c>
      <c r="CG381" t="inlineStr">
        <is>
          <t/>
        </is>
      </c>
      <c r="CH381" t="inlineStr">
        <is>
          <t/>
        </is>
      </c>
      <c r="CI381" t="inlineStr">
        <is>
          <t/>
        </is>
      </c>
      <c r="CJ381" t="inlineStr">
        <is>
          <t/>
        </is>
      </c>
      <c r="CK381" t="inlineStr">
        <is>
          <t/>
        </is>
      </c>
      <c r="CL381" t="inlineStr">
        <is>
          <t/>
        </is>
      </c>
      <c r="CM381" t="inlineStr">
        <is>
          <t/>
        </is>
      </c>
      <c r="CN381" t="inlineStr">
        <is>
          <t/>
        </is>
      </c>
      <c r="CO381" t="inlineStr">
        <is>
          <t/>
        </is>
      </c>
      <c r="CP381" s="2" t="inlineStr">
        <is>
          <t>primarna gozdna biomasa</t>
        </is>
      </c>
      <c r="CQ381" s="2" t="inlineStr">
        <is>
          <t>3</t>
        </is>
      </c>
      <c r="CR381" s="2" t="inlineStr">
        <is>
          <t/>
        </is>
      </c>
      <c r="CS381" t="inlineStr">
        <is>
          <t>posekani ali drugače pridobljeni in spravljeni okrogli les, vključno z lubjem, vejami, koreninami, panji in izrastki</t>
        </is>
      </c>
      <c r="CT381" t="inlineStr">
        <is>
          <t/>
        </is>
      </c>
      <c r="CU381" t="inlineStr">
        <is>
          <t/>
        </is>
      </c>
      <c r="CV381" t="inlineStr">
        <is>
          <t/>
        </is>
      </c>
      <c r="CW381" t="inlineStr">
        <is>
          <t/>
        </is>
      </c>
    </row>
    <row r="382">
      <c r="A382" s="1" t="str">
        <f>HYPERLINK("https://iate.europa.eu/entry/result/860487/all", "860487")</f>
        <v>860487</v>
      </c>
      <c r="B382" t="inlineStr">
        <is>
          <t>TRANSPORT;ENERGY</t>
        </is>
      </c>
      <c r="C382" t="inlineStr">
        <is>
          <t>TRANSPORT;ENERGY</t>
        </is>
      </c>
      <c r="D382" t="inlineStr">
        <is>
          <t>yes</t>
        </is>
      </c>
      <c r="E382" t="inlineStr">
        <is>
          <t/>
        </is>
      </c>
      <c r="F382" s="2" t="inlineStr">
        <is>
          <t>биогориво</t>
        </is>
      </c>
      <c r="G382" s="2" t="inlineStr">
        <is>
          <t>4</t>
        </is>
      </c>
      <c r="H382" s="2" t="inlineStr">
        <is>
          <t/>
        </is>
      </c>
      <c r="I382" t="inlineStr">
        <is>
          <t>течно или газообразно гориво за транспорт, което е произведено от биомаса, т.е. от биоразградима част от продукти, отпадъци или остатъци от земеделието (включително растителни и животински вещества), лесовъдство и свързани промишлености, както и биоразграждаща се част от промишлени и градски отпадъци</t>
        </is>
      </c>
      <c r="J382" s="2" t="inlineStr">
        <is>
          <t>biopalivo</t>
        </is>
      </c>
      <c r="K382" s="2" t="inlineStr">
        <is>
          <t>3</t>
        </is>
      </c>
      <c r="L382" s="2" t="inlineStr">
        <is>
          <t/>
        </is>
      </c>
      <c r="M382" t="inlineStr">
        <is>
          <t>kapalná nebo plynná pohonná hmota pro dopravu vyráběná z biomasy</t>
        </is>
      </c>
      <c r="N382" s="2" t="inlineStr">
        <is>
          <t>biobrændstof|
biomassebrændstof</t>
        </is>
      </c>
      <c r="O382" s="2" t="inlineStr">
        <is>
          <t>4|
4</t>
        </is>
      </c>
      <c r="P382" s="2" t="inlineStr">
        <is>
          <t xml:space="preserve">|
</t>
        </is>
      </c>
      <c r="Q382" t="inlineStr">
        <is>
          <t>"&lt;b&gt;Biobrændstoffer&lt;/b&gt; er flydende el. gasformige brændstoffer til transport fremstillet på grundlag af biomasse (korn, sukkerrør, raps, solsikke, halm, træ mm.). Biomassen kan være dyrket direkte til formålet, men den kan også bestå af nedbrydelige restprodukter og affald. ... Opfyring med brænde og opvarmning med halmfyr er kendte teknologier, der har været anvendt i DK igennem mange år. Det nye er, at biomasse i større skala muligvis er på vej ind i transportsektoren. Der findes en lang række forskellige &lt;b&gt;biobrændstoffer&lt;/b&gt;. På verdensplan er bioethanol til iblanding i benzin det mest udbredte &lt;b&gt;biobrændstof&lt;/b&gt;. Bioethanol produceres på sukker- og stivelsesholdige afgrøder såsom sukkerroer, sukkerrør, majs, hvede etc. Vegetabilske olier produceret på olieholdige frø som rapsfrø, solsikkefrø m.m., finder stor udbredelse til iblanding i diesel."&lt;br&gt;"I dette direktiv forstås ved:&lt;br&gt;a) "&lt;b&gt;biobrændstoffer&lt;/b&gt;": flydende el. gasformigt brændstof til transport, fremstillet på grundlag af biomasse ..."</t>
        </is>
      </c>
      <c r="R382" s="2" t="inlineStr">
        <is>
          <t>Biotreibstoff|
Biokraftstoff</t>
        </is>
      </c>
      <c r="S382" s="2" t="inlineStr">
        <is>
          <t>3|
3</t>
        </is>
      </c>
      <c r="T382" s="2" t="inlineStr">
        <is>
          <t xml:space="preserve">|
</t>
        </is>
      </c>
      <c r="U382" t="inlineStr">
        <is>
          <t>flüssiger oder gasförmiger Kraftstoff &lt;a href="/entry/result/743479/all" id="ENTRY_TO_ENTRY_CONVERTER" target="_blank"&gt;IATE:743479&lt;/a&gt; für den Verkehr, der aus Biomasse &lt;a href="/entry/result/753749/all" id="ENTRY_TO_ENTRY_CONVERTER" target="_blank"&gt;IATE:753749&lt;/a&gt; hergestellt wird</t>
        </is>
      </c>
      <c r="V382" s="2" t="inlineStr">
        <is>
          <t>βιολογικό καύσιμο|
βιοκαύσιμο για τις μεταφορές|
βιοκαύσιμο</t>
        </is>
      </c>
      <c r="W382" s="2" t="inlineStr">
        <is>
          <t>3|
3|
3</t>
        </is>
      </c>
      <c r="X382" s="2" t="inlineStr">
        <is>
          <t xml:space="preserve">|
|
</t>
        </is>
      </c>
      <c r="Y382" t="inlineStr">
        <is>
          <t>"βιοκαύσιμο": υγρό ή αέριο καύσιμο για τις μεταφορές το οποίο παράγεται από βιομάζα</t>
        </is>
      </c>
      <c r="Z382" s="2" t="inlineStr">
        <is>
          <t>bio-fuel|
biofuel</t>
        </is>
      </c>
      <c r="AA382" s="2" t="inlineStr">
        <is>
          <t>1|
3</t>
        </is>
      </c>
      <c r="AB382" s="2" t="inlineStr">
        <is>
          <t xml:space="preserve">|
</t>
        </is>
      </c>
      <c r="AC382" t="inlineStr">
        <is>
          <t>liquid or gaseous fuel for transport produced from &lt;a href="/entry/result/753749/en" target="_blank"&gt;biomass&lt;/a&gt;</t>
        </is>
      </c>
      <c r="AD382" s="2" t="inlineStr">
        <is>
          <t>agrocarburante|
biocarburante</t>
        </is>
      </c>
      <c r="AE382" s="2" t="inlineStr">
        <is>
          <t>3|
3</t>
        </is>
      </c>
      <c r="AF382" s="2" t="inlineStr">
        <is>
          <t xml:space="preserve">|
</t>
        </is>
      </c>
      <c r="AG382" t="inlineStr">
        <is>
          <t>1) El combustible líquido o gaseoso para transporte producido a partir de la biomasa &lt;a href="/entry/result/753749/all" id="ENTRY_TO_ENTRY_CONVERTER" target="_blank"&gt;IATE:753749&lt;/a&gt; .&lt;br&gt;2) Carburante líquido que se obtiene a partir de la biomasa &lt;a href="/entry/result/753749/all" id="ENTRY_TO_ENTRY_CONVERTER" target="_blank"&gt;IATE:753749&lt;/a&gt; y que, como el etanol o el metanol, se puede emplear solo o mezclado con productos petrolíferos, en motores de combustión interna.&lt;br&gt;3) [L]os combustibles líquidos o gaseosos para transporte producidos a partir de la biomasa, considerando los productos enumerados a continuación: bioetanol &lt;a href="/entry/result/756346/all" id="ENTRY_TO_ENTRY_CONVERTER" target="_blank"&gt;IATE:756346&lt;/a&gt; , biodiésel &lt;a href="/entry/result/873265/all" id="ENTRY_TO_ENTRY_CONVERTER" target="_blank"&gt;IATE:873265&lt;/a&gt; , biogás &lt;a href="/entry/result/880021/all" id="ENTRY_TO_ENTRY_CONVERTER" target="_blank"&gt;IATE:880021&lt;/a&gt; , biometanol &lt;a href="/entry/result/927561/all" id="ENTRY_TO_ENTRY_CONVERTER" target="_blank"&gt;IATE:927561&lt;/a&gt; , biodimetiléter &lt;a href="/entry/result/1398173/all" id="ENTRY_TO_ENTRY_CONVERTER" target="_blank"&gt;IATE:1398173&lt;/a&gt; , bioETBE &lt;a href="/entry/result/3506620/all" id="ENTRY_TO_ENTRY_CONVERTER" target="_blank"&gt;IATE:3506620&lt;/a&gt; , bioMTBE &lt;a href="/entry/result/388049/all" id="ENTRY_TO_ENTRY_CONVERTER" target="_blank"&gt;IATE:388049&lt;/a&gt; , biocarburantes sintéticos, biohidrógeno &lt;a href="/entry/result/387582/all" id="ENTRY_TO_ENTRY_CONVERTER" target="_blank"&gt;IATE:387582&lt;/a&gt; , aceite vegetal puro y otros bioalcoholes, bioésteres y bioéteres, así como los productos producidos por tratamiento en refinería de biomasa, como el hidrobiodiésel, la biogasolina &lt;a href="/entry/result/3527069/all" id="ENTRY_TO_ENTRY_CONVERTER" target="_blank"&gt;IATE:3527069&lt;/a&gt; y el bioLPG, y los carburantes de biorefinería.</t>
        </is>
      </c>
      <c r="AH382" s="2" t="inlineStr">
        <is>
          <t>biokütus</t>
        </is>
      </c>
      <c r="AI382" s="2" t="inlineStr">
        <is>
          <t>3</t>
        </is>
      </c>
      <c r="AJ382" s="2" t="inlineStr">
        <is>
          <t/>
        </is>
      </c>
      <c r="AK382" t="inlineStr">
        <is>
          <t>Vt FR ja EN.</t>
        </is>
      </c>
      <c r="AL382" s="2" t="inlineStr">
        <is>
          <t>liikenteen biopolttoaine|
liikenteen biopolttoneste</t>
        </is>
      </c>
      <c r="AM382" s="2" t="inlineStr">
        <is>
          <t>3|
3</t>
        </is>
      </c>
      <c r="AN382" s="2" t="inlineStr">
        <is>
          <t xml:space="preserve">|
</t>
        </is>
      </c>
      <c r="AO382" t="inlineStr">
        <is>
          <t>"Nestemäinen tai kaasumainen liikenteessä käytettävä polttoaine, joka tuotetaan biomassasta."</t>
        </is>
      </c>
      <c r="AP382" s="2" t="inlineStr">
        <is>
          <t>biocarburant</t>
        </is>
      </c>
      <c r="AQ382" s="2" t="inlineStr">
        <is>
          <t>3</t>
        </is>
      </c>
      <c r="AR382" s="2" t="inlineStr">
        <is>
          <t/>
        </is>
      </c>
      <c r="AS382" t="inlineStr">
        <is>
          <t>Combustible liquide ou gazeux utilisé pour le transport et produit à partir de la biomasse [&lt;a href="/entry/result/753749/all" id="ENTRY_TO_ENTRY_CONVERTER" target="_blank"&gt;IATE:753749&lt;/a&gt; ].</t>
        </is>
      </c>
      <c r="AT382" s="2" t="inlineStr">
        <is>
          <t>bithbhreosla</t>
        </is>
      </c>
      <c r="AU382" s="2" t="inlineStr">
        <is>
          <t>3</t>
        </is>
      </c>
      <c r="AV382" s="2" t="inlineStr">
        <is>
          <t/>
        </is>
      </c>
      <c r="AW382" t="inlineStr">
        <is>
          <t/>
        </is>
      </c>
      <c r="AX382" s="2" t="inlineStr">
        <is>
          <t>biogorivo</t>
        </is>
      </c>
      <c r="AY382" s="2" t="inlineStr">
        <is>
          <t>3</t>
        </is>
      </c>
      <c r="AZ382" s="2" t="inlineStr">
        <is>
          <t/>
        </is>
      </c>
      <c r="BA382" t="inlineStr">
        <is>
          <t>tekuće ili plinovito biogorivo namijenjeno prometu proizvedeno iz biomase [&lt;a href="/entry/result/753749/all" id="ENTRY_TO_ENTRY_CONVERTER" target="_blank"&gt;IATE:753749&lt;/a&gt; ]</t>
        </is>
      </c>
      <c r="BB382" s="2" t="inlineStr">
        <is>
          <t>bioüzemanyag</t>
        </is>
      </c>
      <c r="BC382" s="2" t="inlineStr">
        <is>
          <t>3</t>
        </is>
      </c>
      <c r="BD382" s="2" t="inlineStr">
        <is>
          <t/>
        </is>
      </c>
      <c r="BE382" t="inlineStr">
        <is>
          <t>&lt;a href="https://iate.europa.eu/entry/result/753749/hu" target="_blank"&gt;biomasszából &lt;/a&gt;előállított, folyékony vagy gáz halmazállapotú, a közlekedésben használt üzemanyag</t>
        </is>
      </c>
      <c r="BF382" s="2" t="inlineStr">
        <is>
          <t>biocarburante</t>
        </is>
      </c>
      <c r="BG382" s="2" t="inlineStr">
        <is>
          <t>3</t>
        </is>
      </c>
      <c r="BH382" s="2" t="inlineStr">
        <is>
          <t/>
        </is>
      </c>
      <c r="BI382" t="inlineStr">
        <is>
          <t>Carburanti ottenuti dalla trasformazione di materie prime di origine biologica come alcooli (etanolo e metanolo) e oli di origine vegetale (di colza, girasole, palma, ecc.).</t>
        </is>
      </c>
      <c r="BJ382" s="2" t="inlineStr">
        <is>
          <t>biodegalai</t>
        </is>
      </c>
      <c r="BK382" s="2" t="inlineStr">
        <is>
          <t>4</t>
        </is>
      </c>
      <c r="BL382" s="2" t="inlineStr">
        <is>
          <t/>
        </is>
      </c>
      <c r="BM382" t="inlineStr">
        <is>
          <t>biokuras, tinkamas naudoti vidaus degimo varikliuose kaip degalai</t>
        </is>
      </c>
      <c r="BN382" s="2" t="inlineStr">
        <is>
          <t>biodegviela</t>
        </is>
      </c>
      <c r="BO382" s="2" t="inlineStr">
        <is>
          <t>3</t>
        </is>
      </c>
      <c r="BP382" s="2" t="inlineStr">
        <is>
          <t/>
        </is>
      </c>
      <c r="BQ382" t="inlineStr">
        <is>
          <t>iekšdedzes motoros izmantojama šķidrā vai gāzveida degviela, ko iegūst no biomasas</t>
        </is>
      </c>
      <c r="BR382" s="2" t="inlineStr">
        <is>
          <t>bijokarburant|
bijofjuwil</t>
        </is>
      </c>
      <c r="BS382" s="2" t="inlineStr">
        <is>
          <t>3|
3</t>
        </is>
      </c>
      <c r="BT382" s="2" t="inlineStr">
        <is>
          <t xml:space="preserve">|
</t>
        </is>
      </c>
      <c r="BU382" t="inlineStr">
        <is>
          <t>karburant likwidu jew gassuż għat-trasport prodott mill-bijomassa [ &lt;a href="/entry/result/753749/all" id="ENTRY_TO_ENTRY_CONVERTER" target="_blank"&gt;IATE:753749&lt;/a&gt; ]</t>
        </is>
      </c>
      <c r="BV382" s="2" t="inlineStr">
        <is>
          <t>biobrandstof</t>
        </is>
      </c>
      <c r="BW382" s="2" t="inlineStr">
        <is>
          <t>3</t>
        </is>
      </c>
      <c r="BX382" s="2" t="inlineStr">
        <is>
          <t/>
        </is>
      </c>
      <c r="BY382" t="inlineStr">
        <is>
          <t>vloeibare of gasvormige transportbrandstof die gewonnen is uit biomassa</t>
        </is>
      </c>
      <c r="BZ382" s="2" t="inlineStr">
        <is>
          <t>biopaliwo|
biopaliwo ciekłe</t>
        </is>
      </c>
      <c r="CA382" s="2" t="inlineStr">
        <is>
          <t>3|
3</t>
        </is>
      </c>
      <c r="CB382" s="2" t="inlineStr">
        <is>
          <t xml:space="preserve">|
</t>
        </is>
      </c>
      <c r="CC382" t="inlineStr">
        <is>
          <t>1. paliwo powstałe z przetwórstwa produktów roślinnych&lt;br&gt;2. &lt;i&gt;w węższym znaczeniu&lt;/i&gt; ciekłe lub gazowe paliwa dla transportu, produkowane z biomasy, patrz &lt;a href="/entry/result/2246015/all" id="ENTRY_TO_ENTRY_CONVERTER" target="_blank"&gt;IATE:2246015&lt;/a&gt;</t>
        </is>
      </c>
      <c r="CD382" s="2" t="inlineStr">
        <is>
          <t>biocarburante|
biocombustível</t>
        </is>
      </c>
      <c r="CE382" s="2" t="inlineStr">
        <is>
          <t>3|
3</t>
        </is>
      </c>
      <c r="CF382" s="2" t="inlineStr">
        <is>
          <t xml:space="preserve">|
</t>
        </is>
      </c>
      <c r="CG382" t="inlineStr">
        <is>
          <t>Combustível obtido a partir de biomassa utilizado como carburante de veículos. Os principais biocarburantes actualmente produzidos são os derivados das culturas açucareiras (cana-do-açúcar, beterraba açucareira) e do milho (&lt;i&gt;álcool/bioetanol&lt;/i&gt;) e das culturas produtoras de óleos vegetais (colza, girassol, óleo de palma, etc.) (&lt;i&gt;biogasóleo&lt;/i&gt; e &lt;i&gt;óleos vegetais puros&lt;/i&gt;).</t>
        </is>
      </c>
      <c r="CH382" s="2" t="inlineStr">
        <is>
          <t>biocarburant</t>
        </is>
      </c>
      <c r="CI382" s="2" t="inlineStr">
        <is>
          <t>3</t>
        </is>
      </c>
      <c r="CJ382" s="2" t="inlineStr">
        <is>
          <t/>
        </is>
      </c>
      <c r="CK382" t="inlineStr">
        <is>
          <t>combustibil lichid sau gazos pentru transport, produs din biomasă</t>
        </is>
      </c>
      <c r="CL382" s="2" t="inlineStr">
        <is>
          <t>biopalivo</t>
        </is>
      </c>
      <c r="CM382" s="2" t="inlineStr">
        <is>
          <t>3</t>
        </is>
      </c>
      <c r="CN382" s="2" t="inlineStr">
        <is>
          <t/>
        </is>
      </c>
      <c r="CO382" t="inlineStr">
        <is>
          <t>kvapalné alebo plynné palivo pre dopravu vyrobené z biomasy</t>
        </is>
      </c>
      <c r="CP382" s="2" t="inlineStr">
        <is>
          <t>pogonsko biogorivo|
biogorivo</t>
        </is>
      </c>
      <c r="CQ382" s="2" t="inlineStr">
        <is>
          <t>3|
3</t>
        </is>
      </c>
      <c r="CR382" s="2" t="inlineStr">
        <is>
          <t xml:space="preserve">|
</t>
        </is>
      </c>
      <c r="CS382" t="inlineStr">
        <is>
          <t>biogorivo, ki se uporablja za pogon motorjev z notranjim izgorevanjem</t>
        </is>
      </c>
      <c r="CT382" s="2" t="inlineStr">
        <is>
          <t>biodrivmedel</t>
        </is>
      </c>
      <c r="CU382" s="2" t="inlineStr">
        <is>
          <t>4</t>
        </is>
      </c>
      <c r="CV382" s="2" t="inlineStr">
        <is>
          <t/>
        </is>
      </c>
      <c r="CW382" t="inlineStr">
        <is>
          <t>"biodrivmedel: flytande eller gasformigt bränsle för transport, som framställs av biomassa,"</t>
        </is>
      </c>
    </row>
    <row r="383">
      <c r="A383" s="1" t="str">
        <f>HYPERLINK("https://iate.europa.eu/entry/result/3599569/all", "3599569")</f>
        <v>3599569</v>
      </c>
      <c r="B383" t="inlineStr">
        <is>
          <t>PRODUCTION, TECHNOLOGY AND RESEARCH</t>
        </is>
      </c>
      <c r="C383" t="inlineStr">
        <is>
          <t>PRODUCTION, TECHNOLOGY AND RESEARCH|technology and technical regulations|materials technology</t>
        </is>
      </c>
      <c r="D383" t="inlineStr">
        <is>
          <t>yes</t>
        </is>
      </c>
      <c r="E383" t="inlineStr">
        <is>
          <t/>
        </is>
      </c>
      <c r="F383" t="inlineStr">
        <is>
          <t/>
        </is>
      </c>
      <c r="G383" t="inlineStr">
        <is>
          <t/>
        </is>
      </c>
      <c r="H383" t="inlineStr">
        <is>
          <t/>
        </is>
      </c>
      <c r="I383" t="inlineStr">
        <is>
          <t/>
        </is>
      </c>
      <c r="J383" t="inlineStr">
        <is>
          <t/>
        </is>
      </c>
      <c r="K383" t="inlineStr">
        <is>
          <t/>
        </is>
      </c>
      <c r="L383" t="inlineStr">
        <is>
          <t/>
        </is>
      </c>
      <c r="M383" t="inlineStr">
        <is>
          <t/>
        </is>
      </c>
      <c r="N383" t="inlineStr">
        <is>
          <t/>
        </is>
      </c>
      <c r="O383" t="inlineStr">
        <is>
          <t/>
        </is>
      </c>
      <c r="P383" t="inlineStr">
        <is>
          <t/>
        </is>
      </c>
      <c r="Q383" t="inlineStr">
        <is>
          <t/>
        </is>
      </c>
      <c r="R383" t="inlineStr">
        <is>
          <t/>
        </is>
      </c>
      <c r="S383" t="inlineStr">
        <is>
          <t/>
        </is>
      </c>
      <c r="T383" t="inlineStr">
        <is>
          <t/>
        </is>
      </c>
      <c r="U383" t="inlineStr">
        <is>
          <t/>
        </is>
      </c>
      <c r="V383" t="inlineStr">
        <is>
          <t/>
        </is>
      </c>
      <c r="W383" t="inlineStr">
        <is>
          <t/>
        </is>
      </c>
      <c r="X383" t="inlineStr">
        <is>
          <t/>
        </is>
      </c>
      <c r="Y383" t="inlineStr">
        <is>
          <t/>
        </is>
      </c>
      <c r="Z383" s="2" t="inlineStr">
        <is>
          <t>non-food cellulosic material</t>
        </is>
      </c>
      <c r="AA383" s="2" t="inlineStr">
        <is>
          <t>3</t>
        </is>
      </c>
      <c r="AB383" s="2" t="inlineStr">
        <is>
          <t/>
        </is>
      </c>
      <c r="AC383" t="inlineStr">
        <is>
          <t>feedstocks mainly composed of cellulose and hemicellulose, and having a lower lignin content than ligno-cellulosic material</t>
        </is>
      </c>
      <c r="AD383" t="inlineStr">
        <is>
          <t/>
        </is>
      </c>
      <c r="AE383" t="inlineStr">
        <is>
          <t/>
        </is>
      </c>
      <c r="AF383" t="inlineStr">
        <is>
          <t/>
        </is>
      </c>
      <c r="AG383" t="inlineStr">
        <is>
          <t/>
        </is>
      </c>
      <c r="AH383" t="inlineStr">
        <is>
          <t/>
        </is>
      </c>
      <c r="AI383" t="inlineStr">
        <is>
          <t/>
        </is>
      </c>
      <c r="AJ383" t="inlineStr">
        <is>
          <t/>
        </is>
      </c>
      <c r="AK383" t="inlineStr">
        <is>
          <t/>
        </is>
      </c>
      <c r="AL383" t="inlineStr">
        <is>
          <t/>
        </is>
      </c>
      <c r="AM383" t="inlineStr">
        <is>
          <t/>
        </is>
      </c>
      <c r="AN383" t="inlineStr">
        <is>
          <t/>
        </is>
      </c>
      <c r="AO383" t="inlineStr">
        <is>
          <t/>
        </is>
      </c>
      <c r="AP383" t="inlineStr">
        <is>
          <t/>
        </is>
      </c>
      <c r="AQ383" t="inlineStr">
        <is>
          <t/>
        </is>
      </c>
      <c r="AR383" t="inlineStr">
        <is>
          <t/>
        </is>
      </c>
      <c r="AS383" t="inlineStr">
        <is>
          <t/>
        </is>
      </c>
      <c r="AT383" t="inlineStr">
        <is>
          <t/>
        </is>
      </c>
      <c r="AU383" t="inlineStr">
        <is>
          <t/>
        </is>
      </c>
      <c r="AV383" t="inlineStr">
        <is>
          <t/>
        </is>
      </c>
      <c r="AW383" t="inlineStr">
        <is>
          <t/>
        </is>
      </c>
      <c r="AX383" t="inlineStr">
        <is>
          <t/>
        </is>
      </c>
      <c r="AY383" t="inlineStr">
        <is>
          <t/>
        </is>
      </c>
      <c r="AZ383" t="inlineStr">
        <is>
          <t/>
        </is>
      </c>
      <c r="BA383" t="inlineStr">
        <is>
          <t/>
        </is>
      </c>
      <c r="BB383" t="inlineStr">
        <is>
          <t/>
        </is>
      </c>
      <c r="BC383" t="inlineStr">
        <is>
          <t/>
        </is>
      </c>
      <c r="BD383" t="inlineStr">
        <is>
          <t/>
        </is>
      </c>
      <c r="BE383" t="inlineStr">
        <is>
          <t/>
        </is>
      </c>
      <c r="BF383" t="inlineStr">
        <is>
          <t/>
        </is>
      </c>
      <c r="BG383" t="inlineStr">
        <is>
          <t/>
        </is>
      </c>
      <c r="BH383" t="inlineStr">
        <is>
          <t/>
        </is>
      </c>
      <c r="BI383" t="inlineStr">
        <is>
          <t/>
        </is>
      </c>
      <c r="BJ383" t="inlineStr">
        <is>
          <t/>
        </is>
      </c>
      <c r="BK383" t="inlineStr">
        <is>
          <t/>
        </is>
      </c>
      <c r="BL383" t="inlineStr">
        <is>
          <t/>
        </is>
      </c>
      <c r="BM383" t="inlineStr">
        <is>
          <t/>
        </is>
      </c>
      <c r="BN383" t="inlineStr">
        <is>
          <t/>
        </is>
      </c>
      <c r="BO383" t="inlineStr">
        <is>
          <t/>
        </is>
      </c>
      <c r="BP383" t="inlineStr">
        <is>
          <t/>
        </is>
      </c>
      <c r="BQ383" t="inlineStr">
        <is>
          <t/>
        </is>
      </c>
      <c r="BR383" t="inlineStr">
        <is>
          <t/>
        </is>
      </c>
      <c r="BS383" t="inlineStr">
        <is>
          <t/>
        </is>
      </c>
      <c r="BT383" t="inlineStr">
        <is>
          <t/>
        </is>
      </c>
      <c r="BU383" t="inlineStr">
        <is>
          <t/>
        </is>
      </c>
      <c r="BV383" t="inlineStr">
        <is>
          <t/>
        </is>
      </c>
      <c r="BW383" t="inlineStr">
        <is>
          <t/>
        </is>
      </c>
      <c r="BX383" t="inlineStr">
        <is>
          <t/>
        </is>
      </c>
      <c r="BY383" t="inlineStr">
        <is>
          <t/>
        </is>
      </c>
      <c r="BZ383" s="2" t="inlineStr">
        <is>
          <t>niespożywczy materiał celulozowy</t>
        </is>
      </c>
      <c r="CA383" s="2" t="inlineStr">
        <is>
          <t>3</t>
        </is>
      </c>
      <c r="CB383" s="2" t="inlineStr">
        <is>
          <t/>
        </is>
      </c>
      <c r="CC383" t="inlineStr">
        <is>
          <t>surowce składające się głównie z celulozy i hemicelulozy i mające niższą zawartość ligniny niż materiał lignocelulozowy, w tym pozostałości pożniwne roślin spożywczych i pastewnych, takie jak słoma, łodygi roślin zbożowych, łuski nasion i łupiny; trawiaste rośliny energetyczne o niskiej zawartości skrobi, takie jak życica, proso rózgowate, miskant, arundo trzcinowate; uprawy okrywowe przed uprawami głównymi i po nich; uprawy płodozmianowe; pozostałości przemysłowe, w tym z roślin spożywczych i pastewnych – po wyekstrahowaniu olejów roślinnych, cukrów, skrobi i białek; a także materiał z bioodpadów w przypadku, gdy uprawy płodozmianowe i okrywowe rozumiane są jako tymczasowe, krótkoterminowe zasiewy pastwisk mieszankami traw i roślin strączkowych o niskiej zawartości skrobi w celu uzyskania paszy dla zwierząt gospodarskich i poprawy żyzności gleby z myślą o uzyskaniu wyższych plonów z głównych upraw polowych</t>
        </is>
      </c>
      <c r="CD383" t="inlineStr">
        <is>
          <t/>
        </is>
      </c>
      <c r="CE383" t="inlineStr">
        <is>
          <t/>
        </is>
      </c>
      <c r="CF383" t="inlineStr">
        <is>
          <t/>
        </is>
      </c>
      <c r="CG383" t="inlineStr">
        <is>
          <t/>
        </is>
      </c>
      <c r="CH383" t="inlineStr">
        <is>
          <t/>
        </is>
      </c>
      <c r="CI383" t="inlineStr">
        <is>
          <t/>
        </is>
      </c>
      <c r="CJ383" t="inlineStr">
        <is>
          <t/>
        </is>
      </c>
      <c r="CK383" t="inlineStr">
        <is>
          <t/>
        </is>
      </c>
      <c r="CL383" t="inlineStr">
        <is>
          <t/>
        </is>
      </c>
      <c r="CM383" t="inlineStr">
        <is>
          <t/>
        </is>
      </c>
      <c r="CN383" t="inlineStr">
        <is>
          <t/>
        </is>
      </c>
      <c r="CO383" t="inlineStr">
        <is>
          <t/>
        </is>
      </c>
      <c r="CP383" t="inlineStr">
        <is>
          <t/>
        </is>
      </c>
      <c r="CQ383" t="inlineStr">
        <is>
          <t/>
        </is>
      </c>
      <c r="CR383" t="inlineStr">
        <is>
          <t/>
        </is>
      </c>
      <c r="CS383" t="inlineStr">
        <is>
          <t/>
        </is>
      </c>
      <c r="CT383" t="inlineStr">
        <is>
          <t/>
        </is>
      </c>
      <c r="CU383" t="inlineStr">
        <is>
          <t/>
        </is>
      </c>
      <c r="CV383" t="inlineStr">
        <is>
          <t/>
        </is>
      </c>
      <c r="CW383" t="inlineStr">
        <is>
          <t/>
        </is>
      </c>
    </row>
    <row r="384">
      <c r="A384" s="1" t="str">
        <f>HYPERLINK("https://iate.europa.eu/entry/result/3599657/all", "3599657")</f>
        <v>3599657</v>
      </c>
      <c r="B384" t="inlineStr">
        <is>
          <t>ENERGY</t>
        </is>
      </c>
      <c r="C384" t="inlineStr">
        <is>
          <t>ENERGY|energy policy|energy policy|energy audit|energy production;ENERGY|soft energy|soft energy|renewable energy</t>
        </is>
      </c>
      <c r="D384" t="inlineStr">
        <is>
          <t>yes</t>
        </is>
      </c>
      <c r="E384" t="inlineStr">
        <is>
          <t/>
        </is>
      </c>
      <c r="F384" t="inlineStr">
        <is>
          <t/>
        </is>
      </c>
      <c r="G384" t="inlineStr">
        <is>
          <t/>
        </is>
      </c>
      <c r="H384" t="inlineStr">
        <is>
          <t/>
        </is>
      </c>
      <c r="I384" t="inlineStr">
        <is>
          <t/>
        </is>
      </c>
      <c r="J384" t="inlineStr">
        <is>
          <t/>
        </is>
      </c>
      <c r="K384" t="inlineStr">
        <is>
          <t/>
        </is>
      </c>
      <c r="L384" t="inlineStr">
        <is>
          <t/>
        </is>
      </c>
      <c r="M384" t="inlineStr">
        <is>
          <t/>
        </is>
      </c>
      <c r="N384" t="inlineStr">
        <is>
          <t/>
        </is>
      </c>
      <c r="O384" t="inlineStr">
        <is>
          <t/>
        </is>
      </c>
      <c r="P384" t="inlineStr">
        <is>
          <t/>
        </is>
      </c>
      <c r="Q384" t="inlineStr">
        <is>
          <t/>
        </is>
      </c>
      <c r="R384" t="inlineStr">
        <is>
          <t/>
        </is>
      </c>
      <c r="S384" t="inlineStr">
        <is>
          <t/>
        </is>
      </c>
      <c r="T384" t="inlineStr">
        <is>
          <t/>
        </is>
      </c>
      <c r="U384" t="inlineStr">
        <is>
          <t/>
        </is>
      </c>
      <c r="V384" t="inlineStr">
        <is>
          <t/>
        </is>
      </c>
      <c r="W384" t="inlineStr">
        <is>
          <t/>
        </is>
      </c>
      <c r="X384" t="inlineStr">
        <is>
          <t/>
        </is>
      </c>
      <c r="Y384" t="inlineStr">
        <is>
          <t/>
        </is>
      </c>
      <c r="Z384" s="2" t="inlineStr">
        <is>
          <t>generation capacity from renewable energy sources|
renewable energy generation capacity</t>
        </is>
      </c>
      <c r="AA384" s="2" t="inlineStr">
        <is>
          <t>3|
3</t>
        </is>
      </c>
      <c r="AB384" s="2" t="inlineStr">
        <is>
          <t xml:space="preserve">|
</t>
        </is>
      </c>
      <c r="AC384" t="inlineStr">
        <is>
          <t>power generation capacity measured as the maximum net generating 
capacity of power plants and other installations that use renewable 
energy sources to produce electricity</t>
        </is>
      </c>
      <c r="AD384" t="inlineStr">
        <is>
          <t/>
        </is>
      </c>
      <c r="AE384" t="inlineStr">
        <is>
          <t/>
        </is>
      </c>
      <c r="AF384" t="inlineStr">
        <is>
          <t/>
        </is>
      </c>
      <c r="AG384" t="inlineStr">
        <is>
          <t/>
        </is>
      </c>
      <c r="AH384" t="inlineStr">
        <is>
          <t/>
        </is>
      </c>
      <c r="AI384" t="inlineStr">
        <is>
          <t/>
        </is>
      </c>
      <c r="AJ384" t="inlineStr">
        <is>
          <t/>
        </is>
      </c>
      <c r="AK384" t="inlineStr">
        <is>
          <t/>
        </is>
      </c>
      <c r="AL384" s="2" t="inlineStr">
        <is>
          <t>uusiutuviin energialähteisiin liittyvä tuotantokapasiteetti|
uusiutuvan energian tuotantokapasiteetti</t>
        </is>
      </c>
      <c r="AM384" s="2" t="inlineStr">
        <is>
          <t>3|
3</t>
        </is>
      </c>
      <c r="AN384" s="2" t="inlineStr">
        <is>
          <t xml:space="preserve">|
</t>
        </is>
      </c>
      <c r="AO384" t="inlineStr">
        <is>
          <t/>
        </is>
      </c>
      <c r="AP384" t="inlineStr">
        <is>
          <t/>
        </is>
      </c>
      <c r="AQ384" t="inlineStr">
        <is>
          <t/>
        </is>
      </c>
      <c r="AR384" t="inlineStr">
        <is>
          <t/>
        </is>
      </c>
      <c r="AS384" t="inlineStr">
        <is>
          <t/>
        </is>
      </c>
      <c r="AT384" t="inlineStr">
        <is>
          <t/>
        </is>
      </c>
      <c r="AU384" t="inlineStr">
        <is>
          <t/>
        </is>
      </c>
      <c r="AV384" t="inlineStr">
        <is>
          <t/>
        </is>
      </c>
      <c r="AW384" t="inlineStr">
        <is>
          <t/>
        </is>
      </c>
      <c r="AX384" t="inlineStr">
        <is>
          <t/>
        </is>
      </c>
      <c r="AY384" t="inlineStr">
        <is>
          <t/>
        </is>
      </c>
      <c r="AZ384" t="inlineStr">
        <is>
          <t/>
        </is>
      </c>
      <c r="BA384" t="inlineStr">
        <is>
          <t/>
        </is>
      </c>
      <c r="BB384" t="inlineStr">
        <is>
          <t/>
        </is>
      </c>
      <c r="BC384" t="inlineStr">
        <is>
          <t/>
        </is>
      </c>
      <c r="BD384" t="inlineStr">
        <is>
          <t/>
        </is>
      </c>
      <c r="BE384" t="inlineStr">
        <is>
          <t/>
        </is>
      </c>
      <c r="BF384" t="inlineStr">
        <is>
          <t/>
        </is>
      </c>
      <c r="BG384" t="inlineStr">
        <is>
          <t/>
        </is>
      </c>
      <c r="BH384" t="inlineStr">
        <is>
          <t/>
        </is>
      </c>
      <c r="BI384" t="inlineStr">
        <is>
          <t/>
        </is>
      </c>
      <c r="BJ384" t="inlineStr">
        <is>
          <t/>
        </is>
      </c>
      <c r="BK384" t="inlineStr">
        <is>
          <t/>
        </is>
      </c>
      <c r="BL384" t="inlineStr">
        <is>
          <t/>
        </is>
      </c>
      <c r="BM384" t="inlineStr">
        <is>
          <t/>
        </is>
      </c>
      <c r="BN384" t="inlineStr">
        <is>
          <t/>
        </is>
      </c>
      <c r="BO384" t="inlineStr">
        <is>
          <t/>
        </is>
      </c>
      <c r="BP384" t="inlineStr">
        <is>
          <t/>
        </is>
      </c>
      <c r="BQ384" t="inlineStr">
        <is>
          <t/>
        </is>
      </c>
      <c r="BR384" t="inlineStr">
        <is>
          <t/>
        </is>
      </c>
      <c r="BS384" t="inlineStr">
        <is>
          <t/>
        </is>
      </c>
      <c r="BT384" t="inlineStr">
        <is>
          <t/>
        </is>
      </c>
      <c r="BU384" t="inlineStr">
        <is>
          <t/>
        </is>
      </c>
      <c r="BV384" t="inlineStr">
        <is>
          <t/>
        </is>
      </c>
      <c r="BW384" t="inlineStr">
        <is>
          <t/>
        </is>
      </c>
      <c r="BX384" t="inlineStr">
        <is>
          <t/>
        </is>
      </c>
      <c r="BY384" t="inlineStr">
        <is>
          <t/>
        </is>
      </c>
      <c r="BZ384" s="2" t="inlineStr">
        <is>
          <t>moc wytwórcza energii odnawialnej|
moc wytwórcza z odnawialnych źródeł energii|
moc wytwórcza energii ze źródeł odnawialnych</t>
        </is>
      </c>
      <c r="CA384" s="2" t="inlineStr">
        <is>
          <t>3|
3|
3</t>
        </is>
      </c>
      <c r="CB384" s="2" t="inlineStr">
        <is>
          <t xml:space="preserve">|
|
</t>
        </is>
      </c>
      <c r="CC384" t="inlineStr">
        <is>
          <t>maksymalna moc wytwórcza netto elektrowni i innych instalacji wykorzystujących odnawialne źródła energii do produkcji energii elektrycznej</t>
        </is>
      </c>
      <c r="CD384" t="inlineStr">
        <is>
          <t/>
        </is>
      </c>
      <c r="CE384" t="inlineStr">
        <is>
          <t/>
        </is>
      </c>
      <c r="CF384" t="inlineStr">
        <is>
          <t/>
        </is>
      </c>
      <c r="CG384" t="inlineStr">
        <is>
          <t/>
        </is>
      </c>
      <c r="CH384" t="inlineStr">
        <is>
          <t/>
        </is>
      </c>
      <c r="CI384" t="inlineStr">
        <is>
          <t/>
        </is>
      </c>
      <c r="CJ384" t="inlineStr">
        <is>
          <t/>
        </is>
      </c>
      <c r="CK384" t="inlineStr">
        <is>
          <t/>
        </is>
      </c>
      <c r="CL384" t="inlineStr">
        <is>
          <t/>
        </is>
      </c>
      <c r="CM384" t="inlineStr">
        <is>
          <t/>
        </is>
      </c>
      <c r="CN384" t="inlineStr">
        <is>
          <t/>
        </is>
      </c>
      <c r="CO384" t="inlineStr">
        <is>
          <t/>
        </is>
      </c>
      <c r="CP384" t="inlineStr">
        <is>
          <t/>
        </is>
      </c>
      <c r="CQ384" t="inlineStr">
        <is>
          <t/>
        </is>
      </c>
      <c r="CR384" t="inlineStr">
        <is>
          <t/>
        </is>
      </c>
      <c r="CS384" t="inlineStr">
        <is>
          <t/>
        </is>
      </c>
      <c r="CT384" t="inlineStr">
        <is>
          <t/>
        </is>
      </c>
      <c r="CU384" t="inlineStr">
        <is>
          <t/>
        </is>
      </c>
      <c r="CV384" t="inlineStr">
        <is>
          <t/>
        </is>
      </c>
      <c r="CW384" t="inlineStr">
        <is>
          <t/>
        </is>
      </c>
    </row>
    <row r="385">
      <c r="A385" s="1" t="str">
        <f>HYPERLINK("https://iate.europa.eu/entry/result/1072885/all", "1072885")</f>
        <v>1072885</v>
      </c>
      <c r="B385" t="inlineStr">
        <is>
          <t>ENERGY</t>
        </is>
      </c>
      <c r="C385" t="inlineStr">
        <is>
          <t>ENERGY|energy policy|energy industry</t>
        </is>
      </c>
      <c r="D385" t="inlineStr">
        <is>
          <t>yes</t>
        </is>
      </c>
      <c r="E385" t="inlineStr">
        <is>
          <t/>
        </is>
      </c>
      <c r="F385" t="inlineStr">
        <is>
          <t/>
        </is>
      </c>
      <c r="G385" t="inlineStr">
        <is>
          <t/>
        </is>
      </c>
      <c r="H385" t="inlineStr">
        <is>
          <t/>
        </is>
      </c>
      <c r="I385" t="inlineStr">
        <is>
          <t/>
        </is>
      </c>
      <c r="J385" t="inlineStr">
        <is>
          <t/>
        </is>
      </c>
      <c r="K385" t="inlineStr">
        <is>
          <t/>
        </is>
      </c>
      <c r="L385" t="inlineStr">
        <is>
          <t/>
        </is>
      </c>
      <c r="M385" t="inlineStr">
        <is>
          <t/>
        </is>
      </c>
      <c r="N385" t="inlineStr">
        <is>
          <t/>
        </is>
      </c>
      <c r="O385" t="inlineStr">
        <is>
          <t/>
        </is>
      </c>
      <c r="P385" t="inlineStr">
        <is>
          <t/>
        </is>
      </c>
      <c r="Q385" t="inlineStr">
        <is>
          <t/>
        </is>
      </c>
      <c r="R385" s="2" t="inlineStr">
        <is>
          <t>LNG-Terminal|
Terminal für verflüssigtes Erdgas</t>
        </is>
      </c>
      <c r="S385" s="2" t="inlineStr">
        <is>
          <t>3|
3</t>
        </is>
      </c>
      <c r="T385" s="2" t="inlineStr">
        <is>
          <t xml:space="preserve">|
</t>
        </is>
      </c>
      <c r="U385" t="inlineStr">
        <is>
          <t/>
        </is>
      </c>
      <c r="V385" s="2" t="inlineStr">
        <is>
          <t>σταθμός υποδοχής υγροποιημένου αερίου|
εγκατάσταση υποδοχής υγροποιημένου φυσικού αερίου|
τερματικός σταθμός υποδοχής υγροποιημένου φυσικού αερίου</t>
        </is>
      </c>
      <c r="W385" s="2" t="inlineStr">
        <is>
          <t>3|
3|
3</t>
        </is>
      </c>
      <c r="X385" s="2" t="inlineStr">
        <is>
          <t xml:space="preserve">|
|
</t>
        </is>
      </c>
      <c r="Y385" t="inlineStr">
        <is>
          <t/>
        </is>
      </c>
      <c r="Z385" s="2" t="inlineStr">
        <is>
          <t>LNG terminal|
liquefied natural gas terminal|
liquid natural gas terminal</t>
        </is>
      </c>
      <c r="AA385" s="2" t="inlineStr">
        <is>
          <t>3|
3|
3</t>
        </is>
      </c>
      <c r="AB385" s="2" t="inlineStr">
        <is>
          <t xml:space="preserve">|
|
</t>
        </is>
      </c>
      <c r="AC385" t="inlineStr">
        <is>
          <t>a facility for regasifying the liquefied natural gas (LNG) shipped in by LNG tanker from the production zones</t>
        </is>
      </c>
      <c r="AD385" s="2" t="inlineStr">
        <is>
          <t>terminal para gas líquido</t>
        </is>
      </c>
      <c r="AE385" s="2" t="inlineStr">
        <is>
          <t>3</t>
        </is>
      </c>
      <c r="AF385" s="2" t="inlineStr">
        <is>
          <t/>
        </is>
      </c>
      <c r="AG385" t="inlineStr">
        <is>
          <t/>
        </is>
      </c>
      <c r="AH385" s="2" t="inlineStr">
        <is>
          <t>LNG-terminal|
LNG terminal</t>
        </is>
      </c>
      <c r="AI385" s="2" t="inlineStr">
        <is>
          <t>3|
3</t>
        </is>
      </c>
      <c r="AJ385" s="2" t="inlineStr">
        <is>
          <t>|
preferred</t>
        </is>
      </c>
      <c r="AK385" t="inlineStr">
        <is>
          <t/>
        </is>
      </c>
      <c r="AL385" s="2" t="inlineStr">
        <is>
          <t>LNG-terminaali</t>
        </is>
      </c>
      <c r="AM385" s="2" t="inlineStr">
        <is>
          <t>3</t>
        </is>
      </c>
      <c r="AN385" s="2" t="inlineStr">
        <is>
          <t/>
        </is>
      </c>
      <c r="AO385" t="inlineStr">
        <is>
          <t/>
        </is>
      </c>
      <c r="AP385" s="2" t="inlineStr">
        <is>
          <t>terminal méthanier|
terminal de GNL|
terminal de gaz naturel liquéfié</t>
        </is>
      </c>
      <c r="AQ385" s="2" t="inlineStr">
        <is>
          <t>3|
3|
3</t>
        </is>
      </c>
      <c r="AR385" s="2" t="inlineStr">
        <is>
          <t xml:space="preserve">|
|
</t>
        </is>
      </c>
      <c r="AS385" t="inlineStr">
        <is>
          <t>infrastructure gazière portuaire qui réceptionne le gaz naturel liquéfié (GNL) acheminé par bateau, le stocke sous forme liquide et le regazéifie pour l’injecter sur le &lt;a href="https://iate.europa.eu/entry/result/363193/fr" target="_blank"&gt;réseau de transport de gaz naturel&lt;/a&gt;</t>
        </is>
      </c>
      <c r="AT385" s="2" t="inlineStr">
        <is>
          <t>críochfort gáis nádúrtha leachtaithe|
críochfort GNL</t>
        </is>
      </c>
      <c r="AU385" s="2" t="inlineStr">
        <is>
          <t>3|
3</t>
        </is>
      </c>
      <c r="AV385" s="2" t="inlineStr">
        <is>
          <t xml:space="preserve">|
</t>
        </is>
      </c>
      <c r="AW385" t="inlineStr">
        <is>
          <t/>
        </is>
      </c>
      <c r="AX385" t="inlineStr">
        <is>
          <t/>
        </is>
      </c>
      <c r="AY385" t="inlineStr">
        <is>
          <t/>
        </is>
      </c>
      <c r="AZ385" t="inlineStr">
        <is>
          <t/>
        </is>
      </c>
      <c r="BA385" t="inlineStr">
        <is>
          <t/>
        </is>
      </c>
      <c r="BB385" s="2" t="inlineStr">
        <is>
          <t>cseppfolyósítottföldgáz-terminál|
LNG-terminál</t>
        </is>
      </c>
      <c r="BC385" s="2" t="inlineStr">
        <is>
          <t>4|
4</t>
        </is>
      </c>
      <c r="BD385" s="2" t="inlineStr">
        <is>
          <t>|
preferred</t>
        </is>
      </c>
      <c r="BE385" t="inlineStr">
        <is>
          <t>a cseppfolyósított földgáz gázzá történő visszaalakítására szolgáló létesítmény</t>
        </is>
      </c>
      <c r="BF385" s="2" t="inlineStr">
        <is>
          <t>terminale GNL|
terminale di GNL|
terminale per il gas naturale liquefatto</t>
        </is>
      </c>
      <c r="BG385" s="2" t="inlineStr">
        <is>
          <t>3|
3|
3</t>
        </is>
      </c>
      <c r="BH385" s="2" t="inlineStr">
        <is>
          <t xml:space="preserve">|
|
</t>
        </is>
      </c>
      <c r="BI385" t="inlineStr">
        <is>
          <t>punto di arrivo delle navi che trasportano il gas naturale liquefatto dove questo viene rigassificato e
successivamente inviato alla rete di distribuzione nazionale per giungere al consumatore finale</t>
        </is>
      </c>
      <c r="BJ385" t="inlineStr">
        <is>
          <t/>
        </is>
      </c>
      <c r="BK385" t="inlineStr">
        <is>
          <t/>
        </is>
      </c>
      <c r="BL385" t="inlineStr">
        <is>
          <t/>
        </is>
      </c>
      <c r="BM385" t="inlineStr">
        <is>
          <t/>
        </is>
      </c>
      <c r="BN385" s="2" t="inlineStr">
        <is>
          <t>&lt;i&gt;LNG&lt;/i&gt; terminālis|
sašķidrinātas dabasgāzes terminālis</t>
        </is>
      </c>
      <c r="BO385" s="2" t="inlineStr">
        <is>
          <t>3|
3</t>
        </is>
      </c>
      <c r="BP385" s="2" t="inlineStr">
        <is>
          <t xml:space="preserve">|
</t>
        </is>
      </c>
      <c r="BQ385" t="inlineStr">
        <is>
          <t>enerģētikas infrastruktūras objekts, kas nodrošina sašķidrinātās dabasgāzes uzglabāšanu un regazificēšanu</t>
        </is>
      </c>
      <c r="BR385" t="inlineStr">
        <is>
          <t/>
        </is>
      </c>
      <c r="BS385" t="inlineStr">
        <is>
          <t/>
        </is>
      </c>
      <c r="BT385" t="inlineStr">
        <is>
          <t/>
        </is>
      </c>
      <c r="BU385" t="inlineStr">
        <is>
          <t/>
        </is>
      </c>
      <c r="BV385" s="2" t="inlineStr">
        <is>
          <t>terminal voor vloeibaar aardgas</t>
        </is>
      </c>
      <c r="BW385" s="2" t="inlineStr">
        <is>
          <t>3</t>
        </is>
      </c>
      <c r="BX385" s="2" t="inlineStr">
        <is>
          <t/>
        </is>
      </c>
      <c r="BY385" t="inlineStr">
        <is>
          <t/>
        </is>
      </c>
      <c r="BZ385" s="2" t="inlineStr">
        <is>
          <t>terminal odbiorczy LNG|
terminal LNG|
terminal skroplonego gazu ziemnego</t>
        </is>
      </c>
      <c r="CA385" s="2" t="inlineStr">
        <is>
          <t>3|
3|
3</t>
        </is>
      </c>
      <c r="CB385" s="2" t="inlineStr">
        <is>
          <t xml:space="preserve">|
|
</t>
        </is>
      </c>
      <c r="CC385" t="inlineStr">
        <is>
          <t/>
        </is>
      </c>
      <c r="CD385" s="2" t="inlineStr">
        <is>
          <t>terminal para gás liquefeito|
terminal de GNL</t>
        </is>
      </c>
      <c r="CE385" s="2" t="inlineStr">
        <is>
          <t>3|
3</t>
        </is>
      </c>
      <c r="CF385" s="2" t="inlineStr">
        <is>
          <t xml:space="preserve">|
</t>
        </is>
      </c>
      <c r="CG385" t="inlineStr">
        <is>
          <t>Conjunto de infraestruturas ligadas diretamente à rede de transporte destinadas à receção e expedição de navios metaneiros, armazenamento, tratamento e regaseificação de GNL e à sua posterior emissão para a rede de transporte, bem como o carregamento de GNL em camiões cisterna e navios metaneiros.</t>
        </is>
      </c>
      <c r="CH385" t="inlineStr">
        <is>
          <t/>
        </is>
      </c>
      <c r="CI385" t="inlineStr">
        <is>
          <t/>
        </is>
      </c>
      <c r="CJ385" t="inlineStr">
        <is>
          <t/>
        </is>
      </c>
      <c r="CK385" t="inlineStr">
        <is>
          <t/>
        </is>
      </c>
      <c r="CL385" t="inlineStr">
        <is>
          <t/>
        </is>
      </c>
      <c r="CM385" t="inlineStr">
        <is>
          <t/>
        </is>
      </c>
      <c r="CN385" t="inlineStr">
        <is>
          <t/>
        </is>
      </c>
      <c r="CO385" t="inlineStr">
        <is>
          <t/>
        </is>
      </c>
      <c r="CP385" t="inlineStr">
        <is>
          <t/>
        </is>
      </c>
      <c r="CQ385" t="inlineStr">
        <is>
          <t/>
        </is>
      </c>
      <c r="CR385" t="inlineStr">
        <is>
          <t/>
        </is>
      </c>
      <c r="CS385" t="inlineStr">
        <is>
          <t/>
        </is>
      </c>
      <c r="CT385" t="inlineStr">
        <is>
          <t/>
        </is>
      </c>
      <c r="CU385" t="inlineStr">
        <is>
          <t/>
        </is>
      </c>
      <c r="CV385" t="inlineStr">
        <is>
          <t/>
        </is>
      </c>
      <c r="CW385" t="inlineStr">
        <is>
          <t/>
        </is>
      </c>
    </row>
    <row r="386">
      <c r="A386" s="1" t="str">
        <f>HYPERLINK("https://iate.europa.eu/entry/result/3599611/all", "3599611")</f>
        <v>3599611</v>
      </c>
      <c r="B386" t="inlineStr">
        <is>
          <t>ENERGY</t>
        </is>
      </c>
      <c r="C386" t="inlineStr">
        <is>
          <t>ENERGY|electrical and nuclear industries|electrical industry;ENERGY|energy policy|energy policy|energy transport;ENERGY|energy policy|energy policy|energy grid;ENERGY|soft energy|soft energy|wind energy</t>
        </is>
      </c>
      <c r="D386" t="inlineStr">
        <is>
          <t>yes</t>
        </is>
      </c>
      <c r="E386" t="inlineStr">
        <is>
          <t/>
        </is>
      </c>
      <c r="F386" t="inlineStr">
        <is>
          <t/>
        </is>
      </c>
      <c r="G386" t="inlineStr">
        <is>
          <t/>
        </is>
      </c>
      <c r="H386" t="inlineStr">
        <is>
          <t/>
        </is>
      </c>
      <c r="I386" t="inlineStr">
        <is>
          <t/>
        </is>
      </c>
      <c r="J386" t="inlineStr">
        <is>
          <t/>
        </is>
      </c>
      <c r="K386" t="inlineStr">
        <is>
          <t/>
        </is>
      </c>
      <c r="L386" t="inlineStr">
        <is>
          <t/>
        </is>
      </c>
      <c r="M386" t="inlineStr">
        <is>
          <t/>
        </is>
      </c>
      <c r="N386" t="inlineStr">
        <is>
          <t/>
        </is>
      </c>
      <c r="O386" t="inlineStr">
        <is>
          <t/>
        </is>
      </c>
      <c r="P386" t="inlineStr">
        <is>
          <t/>
        </is>
      </c>
      <c r="Q386" t="inlineStr">
        <is>
          <t/>
        </is>
      </c>
      <c r="R386" t="inlineStr">
        <is>
          <t/>
        </is>
      </c>
      <c r="S386" t="inlineStr">
        <is>
          <t/>
        </is>
      </c>
      <c r="T386" t="inlineStr">
        <is>
          <t/>
        </is>
      </c>
      <c r="U386" t="inlineStr">
        <is>
          <t/>
        </is>
      </c>
      <c r="V386" t="inlineStr">
        <is>
          <t/>
        </is>
      </c>
      <c r="W386" t="inlineStr">
        <is>
          <t/>
        </is>
      </c>
      <c r="X386" t="inlineStr">
        <is>
          <t/>
        </is>
      </c>
      <c r="Y386" t="inlineStr">
        <is>
          <t/>
        </is>
      </c>
      <c r="Z386" s="2" t="inlineStr">
        <is>
          <t>offshore grid for renewable energy</t>
        </is>
      </c>
      <c r="AA386" s="2" t="inlineStr">
        <is>
          <t>3</t>
        </is>
      </c>
      <c r="AB386" s="2" t="inlineStr">
        <is>
          <t/>
        </is>
      </c>
      <c r="AC386" t="inlineStr">
        <is>
          <t>any equipment or installation (falling under category referred to in point (a)) having dual functionality: interconnection and transmission of offshore renewable electricity from the offshore generation sites to two or more countries, as well as any offshore adjacent equipment or installation essential to operate safely, securely and efficiently, including protection, monitoring and control systems, and necessary substations if they also ensure technology interoperability inter alia interface compatibility between different technologies</t>
        </is>
      </c>
      <c r="AD386" t="inlineStr">
        <is>
          <t/>
        </is>
      </c>
      <c r="AE386" t="inlineStr">
        <is>
          <t/>
        </is>
      </c>
      <c r="AF386" t="inlineStr">
        <is>
          <t/>
        </is>
      </c>
      <c r="AG386" t="inlineStr">
        <is>
          <t/>
        </is>
      </c>
      <c r="AH386" t="inlineStr">
        <is>
          <t/>
        </is>
      </c>
      <c r="AI386" t="inlineStr">
        <is>
          <t/>
        </is>
      </c>
      <c r="AJ386" t="inlineStr">
        <is>
          <t/>
        </is>
      </c>
      <c r="AK386" t="inlineStr">
        <is>
          <t/>
        </is>
      </c>
      <c r="AL386" s="2" t="inlineStr">
        <is>
          <t>uusiutuvaa energiaa varten merelle rakennettava verkko</t>
        </is>
      </c>
      <c r="AM386" s="2" t="inlineStr">
        <is>
          <t>3</t>
        </is>
      </c>
      <c r="AN386" s="2" t="inlineStr">
        <is>
          <t/>
        </is>
      </c>
      <c r="AO386" t="inlineStr">
        <is>
          <t>kaikki (a alakohdassa tarkoitettuun luokkaan) kuuluvat laitteet tai laitteistot, joilla on kaksi käyttötarkoitusta: merellä olevista uusiutuvista energialähteistä tuotetun sähkön liittäminen verkkoon ja siirtäminen merellä sijaitsevista tuotantopaikoista kahteen tai useampaan maahan sekä niihin liittyvät turvallisen, varman ja tehokkaan toiminnan kannalta välttämättömät meritekniset laitteet tai laitteistot, mukaan lukien suojaus-, valvonta- ja ohjausjärjestelmät, ja tarvittavat sähköasemat, jos myös niillä varmistetaan teknologinen yhteentoimivuus, muun muassa rajapintojen yhteensopivuus eri teknologioiden välillä</t>
        </is>
      </c>
      <c r="AP386" t="inlineStr">
        <is>
          <t/>
        </is>
      </c>
      <c r="AQ386" t="inlineStr">
        <is>
          <t/>
        </is>
      </c>
      <c r="AR386" t="inlineStr">
        <is>
          <t/>
        </is>
      </c>
      <c r="AS386" t="inlineStr">
        <is>
          <t/>
        </is>
      </c>
      <c r="AT386" t="inlineStr">
        <is>
          <t/>
        </is>
      </c>
      <c r="AU386" t="inlineStr">
        <is>
          <t/>
        </is>
      </c>
      <c r="AV386" t="inlineStr">
        <is>
          <t/>
        </is>
      </c>
      <c r="AW386" t="inlineStr">
        <is>
          <t/>
        </is>
      </c>
      <c r="AX386" t="inlineStr">
        <is>
          <t/>
        </is>
      </c>
      <c r="AY386" t="inlineStr">
        <is>
          <t/>
        </is>
      </c>
      <c r="AZ386" t="inlineStr">
        <is>
          <t/>
        </is>
      </c>
      <c r="BA386" t="inlineStr">
        <is>
          <t/>
        </is>
      </c>
      <c r="BB386" t="inlineStr">
        <is>
          <t/>
        </is>
      </c>
      <c r="BC386" t="inlineStr">
        <is>
          <t/>
        </is>
      </c>
      <c r="BD386" t="inlineStr">
        <is>
          <t/>
        </is>
      </c>
      <c r="BE386" t="inlineStr">
        <is>
          <t/>
        </is>
      </c>
      <c r="BF386" t="inlineStr">
        <is>
          <t/>
        </is>
      </c>
      <c r="BG386" t="inlineStr">
        <is>
          <t/>
        </is>
      </c>
      <c r="BH386" t="inlineStr">
        <is>
          <t/>
        </is>
      </c>
      <c r="BI386" t="inlineStr">
        <is>
          <t/>
        </is>
      </c>
      <c r="BJ386" t="inlineStr">
        <is>
          <t/>
        </is>
      </c>
      <c r="BK386" t="inlineStr">
        <is>
          <t/>
        </is>
      </c>
      <c r="BL386" t="inlineStr">
        <is>
          <t/>
        </is>
      </c>
      <c r="BM386" t="inlineStr">
        <is>
          <t/>
        </is>
      </c>
      <c r="BN386" t="inlineStr">
        <is>
          <t/>
        </is>
      </c>
      <c r="BO386" t="inlineStr">
        <is>
          <t/>
        </is>
      </c>
      <c r="BP386" t="inlineStr">
        <is>
          <t/>
        </is>
      </c>
      <c r="BQ386" t="inlineStr">
        <is>
          <t/>
        </is>
      </c>
      <c r="BR386" t="inlineStr">
        <is>
          <t/>
        </is>
      </c>
      <c r="BS386" t="inlineStr">
        <is>
          <t/>
        </is>
      </c>
      <c r="BT386" t="inlineStr">
        <is>
          <t/>
        </is>
      </c>
      <c r="BU386" t="inlineStr">
        <is>
          <t/>
        </is>
      </c>
      <c r="BV386" t="inlineStr">
        <is>
          <t/>
        </is>
      </c>
      <c r="BW386" t="inlineStr">
        <is>
          <t/>
        </is>
      </c>
      <c r="BX386" t="inlineStr">
        <is>
          <t/>
        </is>
      </c>
      <c r="BY386" t="inlineStr">
        <is>
          <t/>
        </is>
      </c>
      <c r="BZ386" t="inlineStr">
        <is>
          <t/>
        </is>
      </c>
      <c r="CA386" t="inlineStr">
        <is>
          <t/>
        </is>
      </c>
      <c r="CB386" t="inlineStr">
        <is>
          <t/>
        </is>
      </c>
      <c r="CC386" t="inlineStr">
        <is>
          <t/>
        </is>
      </c>
      <c r="CD386" t="inlineStr">
        <is>
          <t/>
        </is>
      </c>
      <c r="CE386" t="inlineStr">
        <is>
          <t/>
        </is>
      </c>
      <c r="CF386" t="inlineStr">
        <is>
          <t/>
        </is>
      </c>
      <c r="CG386" t="inlineStr">
        <is>
          <t/>
        </is>
      </c>
      <c r="CH386" t="inlineStr">
        <is>
          <t/>
        </is>
      </c>
      <c r="CI386" t="inlineStr">
        <is>
          <t/>
        </is>
      </c>
      <c r="CJ386" t="inlineStr">
        <is>
          <t/>
        </is>
      </c>
      <c r="CK386" t="inlineStr">
        <is>
          <t/>
        </is>
      </c>
      <c r="CL386" t="inlineStr">
        <is>
          <t/>
        </is>
      </c>
      <c r="CM386" t="inlineStr">
        <is>
          <t/>
        </is>
      </c>
      <c r="CN386" t="inlineStr">
        <is>
          <t/>
        </is>
      </c>
      <c r="CO386" t="inlineStr">
        <is>
          <t/>
        </is>
      </c>
      <c r="CP386" t="inlineStr">
        <is>
          <t/>
        </is>
      </c>
      <c r="CQ386" t="inlineStr">
        <is>
          <t/>
        </is>
      </c>
      <c r="CR386" t="inlineStr">
        <is>
          <t/>
        </is>
      </c>
      <c r="CS386" t="inlineStr">
        <is>
          <t/>
        </is>
      </c>
      <c r="CT386" t="inlineStr">
        <is>
          <t/>
        </is>
      </c>
      <c r="CU386" t="inlineStr">
        <is>
          <t/>
        </is>
      </c>
      <c r="CV386" t="inlineStr">
        <is>
          <t/>
        </is>
      </c>
      <c r="CW386" t="inlineStr">
        <is>
          <t/>
        </is>
      </c>
    </row>
    <row r="387">
      <c r="A387" s="1" t="str">
        <f>HYPERLINK("https://iate.europa.eu/entry/result/3599692/all", "3599692")</f>
        <v>3599692</v>
      </c>
      <c r="B387" t="inlineStr">
        <is>
          <t>PRODUCTION, TECHNOLOGY AND RESEARCH</t>
        </is>
      </c>
      <c r="C387" t="inlineStr">
        <is>
          <t>PRODUCTION, TECHNOLOGY AND RESEARCH|technology and technical regulations|biotechnology|biomass</t>
        </is>
      </c>
      <c r="D387" t="inlineStr">
        <is>
          <t>yes</t>
        </is>
      </c>
      <c r="E387" t="inlineStr">
        <is>
          <t/>
        </is>
      </c>
      <c r="F387" t="inlineStr">
        <is>
          <t/>
        </is>
      </c>
      <c r="G387" t="inlineStr">
        <is>
          <t/>
        </is>
      </c>
      <c r="H387" t="inlineStr">
        <is>
          <t/>
        </is>
      </c>
      <c r="I387" t="inlineStr">
        <is>
          <t/>
        </is>
      </c>
      <c r="J387" t="inlineStr">
        <is>
          <t/>
        </is>
      </c>
      <c r="K387" t="inlineStr">
        <is>
          <t/>
        </is>
      </c>
      <c r="L387" t="inlineStr">
        <is>
          <t/>
        </is>
      </c>
      <c r="M387" t="inlineStr">
        <is>
          <t/>
        </is>
      </c>
      <c r="N387" t="inlineStr">
        <is>
          <t/>
        </is>
      </c>
      <c r="O387" t="inlineStr">
        <is>
          <t/>
        </is>
      </c>
      <c r="P387" t="inlineStr">
        <is>
          <t/>
        </is>
      </c>
      <c r="Q387" t="inlineStr">
        <is>
          <t/>
        </is>
      </c>
      <c r="R387" t="inlineStr">
        <is>
          <t/>
        </is>
      </c>
      <c r="S387" t="inlineStr">
        <is>
          <t/>
        </is>
      </c>
      <c r="T387" t="inlineStr">
        <is>
          <t/>
        </is>
      </c>
      <c r="U387" t="inlineStr">
        <is>
          <t/>
        </is>
      </c>
      <c r="V387" t="inlineStr">
        <is>
          <t/>
        </is>
      </c>
      <c r="W387" t="inlineStr">
        <is>
          <t/>
        </is>
      </c>
      <c r="X387" t="inlineStr">
        <is>
          <t/>
        </is>
      </c>
      <c r="Y387" t="inlineStr">
        <is>
          <t/>
        </is>
      </c>
      <c r="Z387" s="2" t="inlineStr">
        <is>
          <t>secondary biomass from forests</t>
        </is>
      </c>
      <c r="AA387" s="2" t="inlineStr">
        <is>
          <t>3</t>
        </is>
      </c>
      <c r="AB387" s="2" t="inlineStr">
        <is>
          <t/>
        </is>
      </c>
      <c r="AC387" t="inlineStr">
        <is>
          <t>residues from forest-based industry, including
bark, sawdust and wood shavings that result from sawmilling or
wood milling, and recovered post-consumer wood</t>
        </is>
      </c>
      <c r="AD387" s="2" t="inlineStr">
        <is>
          <t>biomasa secundaria procedente de bosques</t>
        </is>
      </c>
      <c r="AE387" s="2" t="inlineStr">
        <is>
          <t>3</t>
        </is>
      </c>
      <c r="AF387" s="2" t="inlineStr">
        <is>
          <t/>
        </is>
      </c>
      <c r="AG387" t="inlineStr">
        <is>
          <t>Residuos de la industria forestal, incluidas la corteza, el serrín y las
virutas de madera resultantes del aserrado o la molienda de madera, y la madera
reciclada recuperada.</t>
        </is>
      </c>
      <c r="AH387" t="inlineStr">
        <is>
          <t/>
        </is>
      </c>
      <c r="AI387" t="inlineStr">
        <is>
          <t/>
        </is>
      </c>
      <c r="AJ387" t="inlineStr">
        <is>
          <t/>
        </is>
      </c>
      <c r="AK387" t="inlineStr">
        <is>
          <t/>
        </is>
      </c>
      <c r="AL387" s="2" t="inlineStr">
        <is>
          <t>metsistä peräisin oleva sekundääribiomassa</t>
        </is>
      </c>
      <c r="AM387" s="2" t="inlineStr">
        <is>
          <t>3</t>
        </is>
      </c>
      <c r="AN387" s="2" t="inlineStr">
        <is>
          <t/>
        </is>
      </c>
      <c r="AO387" t="inlineStr">
        <is>
          <t>puunjalostusteollisuuden tähteet, mukaan lukien kuoret, sahanpuru ja puulastut, jotka ovat peräisin puun sahauksesta tai puun jauhamisesta, sekä talteenotettu uusiopuu</t>
        </is>
      </c>
      <c r="AP387" t="inlineStr">
        <is>
          <t/>
        </is>
      </c>
      <c r="AQ387" t="inlineStr">
        <is>
          <t/>
        </is>
      </c>
      <c r="AR387" t="inlineStr">
        <is>
          <t/>
        </is>
      </c>
      <c r="AS387" t="inlineStr">
        <is>
          <t/>
        </is>
      </c>
      <c r="AT387" t="inlineStr">
        <is>
          <t/>
        </is>
      </c>
      <c r="AU387" t="inlineStr">
        <is>
          <t/>
        </is>
      </c>
      <c r="AV387" t="inlineStr">
        <is>
          <t/>
        </is>
      </c>
      <c r="AW387" t="inlineStr">
        <is>
          <t/>
        </is>
      </c>
      <c r="AX387" t="inlineStr">
        <is>
          <t/>
        </is>
      </c>
      <c r="AY387" t="inlineStr">
        <is>
          <t/>
        </is>
      </c>
      <c r="AZ387" t="inlineStr">
        <is>
          <t/>
        </is>
      </c>
      <c r="BA387" t="inlineStr">
        <is>
          <t/>
        </is>
      </c>
      <c r="BB387" t="inlineStr">
        <is>
          <t/>
        </is>
      </c>
      <c r="BC387" t="inlineStr">
        <is>
          <t/>
        </is>
      </c>
      <c r="BD387" t="inlineStr">
        <is>
          <t/>
        </is>
      </c>
      <c r="BE387" t="inlineStr">
        <is>
          <t/>
        </is>
      </c>
      <c r="BF387" s="2" t="inlineStr">
        <is>
          <t>biomassa secondaria di origine forestale</t>
        </is>
      </c>
      <c r="BG387" s="2" t="inlineStr">
        <is>
          <t>3</t>
        </is>
      </c>
      <c r="BH387" s="2" t="inlineStr">
        <is>
          <t/>
        </is>
      </c>
      <c r="BI387" t="inlineStr">
        <is>
          <t>residui dell'industria forestale, inclusi corteccia, segatura e trucioli
provenienti dalle segherie o dalla fresatura del legno, e il legno di
post-consumo recuperato</t>
        </is>
      </c>
      <c r="BJ387" s="2" t="inlineStr">
        <is>
          <t>antrinė miško biomasė</t>
        </is>
      </c>
      <c r="BK387" s="2" t="inlineStr">
        <is>
          <t>3</t>
        </is>
      </c>
      <c r="BL387" s="2" t="inlineStr">
        <is>
          <t/>
        </is>
      </c>
      <c r="BM387" t="inlineStr">
        <is>
          <t/>
        </is>
      </c>
      <c r="BN387" t="inlineStr">
        <is>
          <t/>
        </is>
      </c>
      <c r="BO387" t="inlineStr">
        <is>
          <t/>
        </is>
      </c>
      <c r="BP387" t="inlineStr">
        <is>
          <t/>
        </is>
      </c>
      <c r="BQ387" t="inlineStr">
        <is>
          <t/>
        </is>
      </c>
      <c r="BR387" t="inlineStr">
        <is>
          <t/>
        </is>
      </c>
      <c r="BS387" t="inlineStr">
        <is>
          <t/>
        </is>
      </c>
      <c r="BT387" t="inlineStr">
        <is>
          <t/>
        </is>
      </c>
      <c r="BU387" t="inlineStr">
        <is>
          <t/>
        </is>
      </c>
      <c r="BV387" t="inlineStr">
        <is>
          <t/>
        </is>
      </c>
      <c r="BW387" t="inlineStr">
        <is>
          <t/>
        </is>
      </c>
      <c r="BX387" t="inlineStr">
        <is>
          <t/>
        </is>
      </c>
      <c r="BY387" t="inlineStr">
        <is>
          <t/>
        </is>
      </c>
      <c r="BZ387" s="2" t="inlineStr">
        <is>
          <t>biomasa wtórna z lasów</t>
        </is>
      </c>
      <c r="CA387" s="2" t="inlineStr">
        <is>
          <t>3</t>
        </is>
      </c>
      <c r="CB387" s="2" t="inlineStr">
        <is>
          <t/>
        </is>
      </c>
      <c r="CC387" t="inlineStr">
        <is>
          <t>pozostałości z przemysłu związanego z leśnictwem, w tym korę, trociny, zrębki powstałe przy obróbce drewna w tartaku lub frezowaniu drewna oraz odzyskane drewno pokonsumenckie</t>
        </is>
      </c>
      <c r="CD387" t="inlineStr">
        <is>
          <t/>
        </is>
      </c>
      <c r="CE387" t="inlineStr">
        <is>
          <t/>
        </is>
      </c>
      <c r="CF387" t="inlineStr">
        <is>
          <t/>
        </is>
      </c>
      <c r="CG387" t="inlineStr">
        <is>
          <t/>
        </is>
      </c>
      <c r="CH387" t="inlineStr">
        <is>
          <t/>
        </is>
      </c>
      <c r="CI387" t="inlineStr">
        <is>
          <t/>
        </is>
      </c>
      <c r="CJ387" t="inlineStr">
        <is>
          <t/>
        </is>
      </c>
      <c r="CK387" t="inlineStr">
        <is>
          <t/>
        </is>
      </c>
      <c r="CL387" t="inlineStr">
        <is>
          <t/>
        </is>
      </c>
      <c r="CM387" t="inlineStr">
        <is>
          <t/>
        </is>
      </c>
      <c r="CN387" t="inlineStr">
        <is>
          <t/>
        </is>
      </c>
      <c r="CO387" t="inlineStr">
        <is>
          <t/>
        </is>
      </c>
      <c r="CP387" s="2" t="inlineStr">
        <is>
          <t>sekundarna gozdna biomasa</t>
        </is>
      </c>
      <c r="CQ387" s="2" t="inlineStr">
        <is>
          <t>3</t>
        </is>
      </c>
      <c r="CR387" s="2" t="inlineStr">
        <is>
          <t/>
        </is>
      </c>
      <c r="CS387" t="inlineStr">
        <is>
          <t>ostanki iz gozdarske industrije, vključno z lubjem, žagovino in lesnimi
ostružki, ki nastanejo pri žaganju ali obdelavi lesa, ter predelanim že
uporabljenim lesom</t>
        </is>
      </c>
      <c r="CT387" t="inlineStr">
        <is>
          <t/>
        </is>
      </c>
      <c r="CU387" t="inlineStr">
        <is>
          <t/>
        </is>
      </c>
      <c r="CV387" t="inlineStr">
        <is>
          <t/>
        </is>
      </c>
      <c r="CW387" t="inlineStr">
        <is>
          <t/>
        </is>
      </c>
    </row>
    <row r="388">
      <c r="A388" s="1" t="str">
        <f>HYPERLINK("https://iate.europa.eu/entry/result/3561283/all", "3561283")</f>
        <v>3561283</v>
      </c>
      <c r="B388" t="inlineStr">
        <is>
          <t>ENERGY</t>
        </is>
      </c>
      <c r="C388" t="inlineStr">
        <is>
          <t>ENERGY|energy policy</t>
        </is>
      </c>
      <c r="D388" t="inlineStr">
        <is>
          <t>yes</t>
        </is>
      </c>
      <c r="E388" t="inlineStr">
        <is>
          <t/>
        </is>
      </c>
      <c r="F388" s="2" t="inlineStr">
        <is>
          <t>енергиен преход</t>
        </is>
      </c>
      <c r="G388" s="2" t="inlineStr">
        <is>
          <t>3</t>
        </is>
      </c>
      <c r="H388" s="2" t="inlineStr">
        <is>
          <t/>
        </is>
      </c>
      <c r="I388" t="inlineStr">
        <is>
          <t>основна структурна промяна в енергийната система на национално или на световно равнище</t>
        </is>
      </c>
      <c r="J388" s="2" t="inlineStr">
        <is>
          <t>energetická transformace|
transformace energetiky</t>
        </is>
      </c>
      <c r="K388" s="2" t="inlineStr">
        <is>
          <t>3|
3</t>
        </is>
      </c>
      <c r="L388" s="2" t="inlineStr">
        <is>
          <t xml:space="preserve">|
</t>
        </is>
      </c>
      <c r="M388" t="inlineStr">
        <is>
          <t>přechod k decentralizovanému využívání obnovitelných zdrojů energie, jehož cílem je vytvoření energetického systému primárně nevyužívajícího uhelné a jiné neobnovitelné zdroje energie</t>
        </is>
      </c>
      <c r="N388" s="2" t="inlineStr">
        <is>
          <t>energiomstilling</t>
        </is>
      </c>
      <c r="O388" s="2" t="inlineStr">
        <is>
          <t>3</t>
        </is>
      </c>
      <c r="P388" s="2" t="inlineStr">
        <is>
          <t/>
        </is>
      </c>
      <c r="Q388" t="inlineStr">
        <is>
          <t>grundlæggende strukturel ændring af energisystemerne på lokalt, nationalt eller globalt plan</t>
        </is>
      </c>
      <c r="R388" s="2" t="inlineStr">
        <is>
          <t>Energiewende</t>
        </is>
      </c>
      <c r="S388" s="2" t="inlineStr">
        <is>
          <t>3</t>
        </is>
      </c>
      <c r="T388" s="2" t="inlineStr">
        <is>
          <t/>
        </is>
      </c>
      <c r="U388" t="inlineStr">
        <is>
          <t>grundlegender struktureller Wandel des Energieversorgungssystems auf nationaler oder globaler Ebene</t>
        </is>
      </c>
      <c r="V388" s="2" t="inlineStr">
        <is>
          <t>ενεργειακή μετάβαση</t>
        </is>
      </c>
      <c r="W388" s="2" t="inlineStr">
        <is>
          <t>3</t>
        </is>
      </c>
      <c r="X388" s="2" t="inlineStr">
        <is>
          <t/>
        </is>
      </c>
      <c r="Y388" t="inlineStr">
        <is>
          <t/>
        </is>
      </c>
      <c r="Z388" s="2" t="inlineStr">
        <is>
          <t>sustainable energy transition|
low-carbon energy transition|
energy transformation|
transformation of the energy sector|
energy transition</t>
        </is>
      </c>
      <c r="AA388" s="2" t="inlineStr">
        <is>
          <t>1|
1|
1|
1|
3</t>
        </is>
      </c>
      <c r="AB388" s="2" t="inlineStr">
        <is>
          <t xml:space="preserve">|
|
|
|
</t>
        </is>
      </c>
      <c r="AC388" t="inlineStr">
        <is>
          <t>fundamental structural change in an energy system at national or global level</t>
        </is>
      </c>
      <c r="AD388" s="2" t="inlineStr">
        <is>
          <t>transición energética</t>
        </is>
      </c>
      <c r="AE388" s="2" t="inlineStr">
        <is>
          <t>3</t>
        </is>
      </c>
      <c r="AF388" s="2" t="inlineStr">
        <is>
          <t/>
        </is>
      </c>
      <c r="AG388" t="inlineStr">
        <is>
          <t>Cambio de los sistemas de energía dependientes de los combustibles fósiles y la energía nuclear a un nuevo paradigma basado en fuentes de energía renovables, que también se caracteriza por una mayor sostenibilidad y &lt;a href="https://iate.europa.eu/entry/result/755141/es" target="_blank"&gt;eficiencia energética&lt;time datetime="14.8.2019"&gt; (14.8.2019)&lt;/time&gt;&lt;/a&gt;.</t>
        </is>
      </c>
      <c r="AH388" s="2" t="inlineStr">
        <is>
          <t>energiasüsteemi ümberkujundamine|
energiapööre</t>
        </is>
      </c>
      <c r="AI388" s="2" t="inlineStr">
        <is>
          <t>3|
3</t>
        </is>
      </c>
      <c r="AJ388" s="2" t="inlineStr">
        <is>
          <t xml:space="preserve">preferred|
</t>
        </is>
      </c>
      <c r="AK388" t="inlineStr">
        <is>
          <t>energeetikasektori üleviimine ühtedelt alustelt (energiaallikatelt) teistele</t>
        </is>
      </c>
      <c r="AL388" s="2" t="inlineStr">
        <is>
          <t>energiamurros|
energiasiirtymä|
energiamuutos|
energiakäänne</t>
        </is>
      </c>
      <c r="AM388" s="2" t="inlineStr">
        <is>
          <t>3|
3|
3|
3</t>
        </is>
      </c>
      <c r="AN388" s="2" t="inlineStr">
        <is>
          <t xml:space="preserve">|
|
|
</t>
        </is>
      </c>
      <c r="AO388" t="inlineStr">
        <is>
          <t>energiajärjestelmän perusteellinen rakenteellinen muutos kansallisella tai maailmanlaajuisella tasolla</t>
        </is>
      </c>
      <c r="AP388" s="2" t="inlineStr">
        <is>
          <t>transition énergétique</t>
        </is>
      </c>
      <c r="AQ388" s="2" t="inlineStr">
        <is>
          <t>3</t>
        </is>
      </c>
      <c r="AR388" s="2" t="inlineStr">
        <is>
          <t/>
        </is>
      </c>
      <c r="AS388" t="inlineStr">
        <is>
          <t>ensemble des transformations du système de production, de distribution et de consommation d'énergie sur un territoire donné</t>
        </is>
      </c>
      <c r="AT388" s="2" t="inlineStr">
        <is>
          <t>aistriú fuinnimh</t>
        </is>
      </c>
      <c r="AU388" s="2" t="inlineStr">
        <is>
          <t>3</t>
        </is>
      </c>
      <c r="AV388" s="2" t="inlineStr">
        <is>
          <t/>
        </is>
      </c>
      <c r="AW388" t="inlineStr">
        <is>
          <t/>
        </is>
      </c>
      <c r="AX388" s="2" t="inlineStr">
        <is>
          <t>energetska tranzicija</t>
        </is>
      </c>
      <c r="AY388" s="2" t="inlineStr">
        <is>
          <t>3</t>
        </is>
      </c>
      <c r="AZ388" s="2" t="inlineStr">
        <is>
          <t/>
        </is>
      </c>
      <c r="BA388" t="inlineStr">
        <is>
          <t>postupna tranzicija ka niskougljičnom razvoju i društvu</t>
        </is>
      </c>
      <c r="BB388" s="2" t="inlineStr">
        <is>
          <t>energetikai átalakulás|
energetikai átmenet</t>
        </is>
      </c>
      <c r="BC388" s="2" t="inlineStr">
        <is>
          <t>3|
3</t>
        </is>
      </c>
      <c r="BD388" s="2" t="inlineStr">
        <is>
          <t xml:space="preserve">|
</t>
        </is>
      </c>
      <c r="BE388" t="inlineStr">
        <is>
          <t>egy adott energetikai rendszerben nemzeti vagy globális szinten végbemenő, alapvető strukturális változás</t>
        </is>
      </c>
      <c r="BF388" s="2" t="inlineStr">
        <is>
          <t>transizione energetica</t>
        </is>
      </c>
      <c r="BG388" s="2" t="inlineStr">
        <is>
          <t>3</t>
        </is>
      </c>
      <c r="BH388" s="2" t="inlineStr">
        <is>
          <t/>
        </is>
      </c>
      <c r="BI388" t="inlineStr">
        <is>
          <t>processo di trasformazione del quadro di soddisfacimento dei fabbisogni energetici verso soluzioni caratterizzate da un ridotto impatto ambientale (con particolare riferimento alle emissioni di gas climalteranti, &lt;em&gt;greenhouse gases&lt;/em&gt;, GHG) e, più in generale, da una maggiore sostenibilità</t>
        </is>
      </c>
      <c r="BJ388" s="2" t="inlineStr">
        <is>
          <t>energetikos pertvarka</t>
        </is>
      </c>
      <c r="BK388" s="2" t="inlineStr">
        <is>
          <t>3</t>
        </is>
      </c>
      <c r="BL388" s="2" t="inlineStr">
        <is>
          <t/>
        </is>
      </c>
      <c r="BM388" t="inlineStr">
        <is>
          <t>esminis struktūrinis energetikos sistemos pokytis nacionaliniu ar pasauliniu lygmeniu</t>
        </is>
      </c>
      <c r="BN388" s="2" t="inlineStr">
        <is>
          <t>enerģētikas pārkārtošana</t>
        </is>
      </c>
      <c r="BO388" s="2" t="inlineStr">
        <is>
          <t>3</t>
        </is>
      </c>
      <c r="BP388" s="2" t="inlineStr">
        <is>
          <t/>
        </is>
      </c>
      <c r="BQ388" t="inlineStr">
        <is>
          <t>fundamentāla strukturāla energoapgādes sistēmas pārkārtošana valsts vai globālā līmenī</t>
        </is>
      </c>
      <c r="BR388" s="2" t="inlineStr">
        <is>
          <t>tranżizzjoni tal-enerġija</t>
        </is>
      </c>
      <c r="BS388" s="2" t="inlineStr">
        <is>
          <t>3</t>
        </is>
      </c>
      <c r="BT388" s="2" t="inlineStr">
        <is>
          <t/>
        </is>
      </c>
      <c r="BU388" t="inlineStr">
        <is>
          <t>bidla strutturali fundamentali f'sistema tal-enerġija f'livell nazzjonali jew globali</t>
        </is>
      </c>
      <c r="BV388" s="2" t="inlineStr">
        <is>
          <t>energietransitie</t>
        </is>
      </c>
      <c r="BW388" s="2" t="inlineStr">
        <is>
          <t>3</t>
        </is>
      </c>
      <c r="BX388" s="2" t="inlineStr">
        <is>
          <t/>
        </is>
      </c>
      <c r="BY388" t="inlineStr">
        <is>
          <t>overschakeling van de traditionele energiebronnen op duurzame energie</t>
        </is>
      </c>
      <c r="BZ388" s="2" t="inlineStr">
        <is>
          <t>transformacja energetyczna|
transformacja sektora energetycznego|
transformacja energetyki</t>
        </is>
      </c>
      <c r="CA388" s="2" t="inlineStr">
        <is>
          <t>3|
3|
3</t>
        </is>
      </c>
      <c r="CB388" s="2" t="inlineStr">
        <is>
          <t xml:space="preserve">preferred|
|
</t>
        </is>
      </c>
      <c r="CC388" t="inlineStr">
        <is>
          <t>zmiana struktury sektora energetycznego polegająca na przechodzeniu z energetyki opartej na paliwach kopalnych na systemy zgodne z zasadą zrównoważonego rozwoju, oparte na zróżnicowanych surowcach energetycznych i różnorodnych nośnikach energetycznych (głównie odnawialne źródła energii)</t>
        </is>
      </c>
      <c r="CD388" s="2" t="inlineStr">
        <is>
          <t>transição energética</t>
        </is>
      </c>
      <c r="CE388" s="2" t="inlineStr">
        <is>
          <t>3</t>
        </is>
      </c>
      <c r="CF388" s="2" t="inlineStr">
        <is>
          <t/>
        </is>
      </c>
      <c r="CG388" t="inlineStr">
        <is>
          <t>Mudança estrutural de um sistema energético à escala nacional ou mundial, caraterizada pela passagem de um combustível primário dominante para outro. 
&lt;br&gt;São exemplos de transições energéticas a passagem da madeira e da água para o carvão, no século XIX, do carvão para o petróleo, no século XX, ou das energias fósseis para as energias renováveis no dealbar do século XXI.</t>
        </is>
      </c>
      <c r="CH388" s="2" t="inlineStr">
        <is>
          <t>tranziție energetică</t>
        </is>
      </c>
      <c r="CI388" s="2" t="inlineStr">
        <is>
          <t>3</t>
        </is>
      </c>
      <c r="CJ388" s="2" t="inlineStr">
        <is>
          <t/>
        </is>
      </c>
      <c r="CK388" t="inlineStr">
        <is>
          <t>procesul de transformare a sistemului energetic actual bazat pe combustibili fosili într-un sistem curat cu emisii zero de carbon având la bază utilizarea surselor regenerabile de energie și implementarea măsurilor privind eficiența energetică</t>
        </is>
      </c>
      <c r="CL388" s="2" t="inlineStr">
        <is>
          <t>transformácia energetiky|
energetická transformácia</t>
        </is>
      </c>
      <c r="CM388" s="2" t="inlineStr">
        <is>
          <t>3|
3</t>
        </is>
      </c>
      <c r="CN388" s="2" t="inlineStr">
        <is>
          <t xml:space="preserve">|
</t>
        </is>
      </c>
      <c r="CO388" t="inlineStr">
        <is>
          <t/>
        </is>
      </c>
      <c r="CP388" s="2" t="inlineStr">
        <is>
          <t>energetski prehod</t>
        </is>
      </c>
      <c r="CQ388" s="2" t="inlineStr">
        <is>
          <t>3</t>
        </is>
      </c>
      <c r="CR388" s="2" t="inlineStr">
        <is>
          <t/>
        </is>
      </c>
      <c r="CS388" t="inlineStr">
        <is>
          <t>sprememba celotnega energetskega sistema (proizvodnje,
prenosa in porabe energije), tako da bo postal bolj ekološko, družbeno in
gospodarsko trajnosten</t>
        </is>
      </c>
      <c r="CT388" s="2" t="inlineStr">
        <is>
          <t>energiomställning</t>
        </is>
      </c>
      <c r="CU388" s="2" t="inlineStr">
        <is>
          <t>3</t>
        </is>
      </c>
      <c r="CV388" s="2" t="inlineStr">
        <is>
          <t/>
        </is>
      </c>
      <c r="CW388" t="inlineStr">
        <is>
          <t/>
        </is>
      </c>
    </row>
    <row r="389">
      <c r="A389" s="1" t="str">
        <f>HYPERLINK("https://iate.europa.eu/entry/result/761553/all", "761553")</f>
        <v>761553</v>
      </c>
      <c r="B389" t="inlineStr">
        <is>
          <t>INDUSTRY</t>
        </is>
      </c>
      <c r="C389" t="inlineStr">
        <is>
          <t>INDUSTRY|building and public works|building services|heating</t>
        </is>
      </c>
      <c r="D389" t="inlineStr">
        <is>
          <t>yes</t>
        </is>
      </c>
      <c r="E389" t="inlineStr">
        <is>
          <t/>
        </is>
      </c>
      <c r="F389" s="2" t="inlineStr">
        <is>
          <t>местна топлофикационна система|
топлоснабдяване|
централно отопление</t>
        </is>
      </c>
      <c r="G389" s="2" t="inlineStr">
        <is>
          <t>3|
3|
3</t>
        </is>
      </c>
      <c r="H389" s="2" t="inlineStr">
        <is>
          <t xml:space="preserve">|
|
</t>
        </is>
      </c>
      <c r="I389" t="inlineStr">
        <is>
          <t>система за подаване на термоенергия под формата на пара или гореща вода от произвеждащия ги централен източник по мрежа, съставена от множество сгради или обекти, с цел отопление</t>
        </is>
      </c>
      <c r="J389" s="2" t="inlineStr">
        <is>
          <t>dálkové vytápění|
centrální zásobování teplem|
CZT</t>
        </is>
      </c>
      <c r="K389" s="2" t="inlineStr">
        <is>
          <t>3|
3|
3</t>
        </is>
      </c>
      <c r="L389" s="2" t="inlineStr">
        <is>
          <t xml:space="preserve">|
preferred|
</t>
        </is>
      </c>
      <c r="M389" t="inlineStr">
        <is>
          <t>systém vytápění, kdy teplo je vyráběno centrálně v jednom zdroji a následně teplárenskýmisítěmi rozváděno do více objektů</t>
        </is>
      </c>
      <c r="N389" s="2" t="inlineStr">
        <is>
          <t>fjernvarme</t>
        </is>
      </c>
      <c r="O389" s="2" t="inlineStr">
        <is>
          <t>3</t>
        </is>
      </c>
      <c r="P389" s="2" t="inlineStr">
        <is>
          <t/>
        </is>
      </c>
      <c r="Q389" t="inlineStr">
        <is>
          <t>"Distribution af termisk energi i form af damp, varmt vand ... fra et centralt produktionssted gennem et net til et større antal bygninger eller anlæg til anvendelse ved rum- eller procesopvarmning ..."</t>
        </is>
      </c>
      <c r="R389" s="2" t="inlineStr">
        <is>
          <t>Fernwärme|
Fernheizung</t>
        </is>
      </c>
      <c r="S389" s="2" t="inlineStr">
        <is>
          <t>3|
3</t>
        </is>
      </c>
      <c r="T389" s="2" t="inlineStr">
        <is>
          <t xml:space="preserve">|
</t>
        </is>
      </c>
      <c r="U389" t="inlineStr">
        <is>
          <t>die Verteilung thermischer Energie in Form von Dampf oder heißem Wasser von einer zentralen Erzeugungsquelle durch ein Netz an mehrere Gebäude oder Anlagen zur Nutzung von Raum- oder Prozesswärme</t>
        </is>
      </c>
      <c r="V389" s="2" t="inlineStr">
        <is>
          <t>τηλεθέρμανση</t>
        </is>
      </c>
      <c r="W389" s="2" t="inlineStr">
        <is>
          <t>3</t>
        </is>
      </c>
      <c r="X389" s="2" t="inlineStr">
        <is>
          <t/>
        </is>
      </c>
      <c r="Y389" t="inlineStr">
        <is>
          <t>Ως "τηλεθέρμανση" νοείται η παροχή θερμότητας, είτε με τη μορφή ατμού είτε με τη μορφή θερμού ύδατος, από κεντρική πηγή παραγωγής μέσω συστήματος μετάδοσης και διανομής σε πολλά κτίρια με σκοπό τη θέρμανση."</t>
        </is>
      </c>
      <c r="Z389" s="2" t="inlineStr">
        <is>
          <t>distance heating|
district heating</t>
        </is>
      </c>
      <c r="AA389" s="2" t="inlineStr">
        <is>
          <t>1|
3</t>
        </is>
      </c>
      <c r="AB389" s="2" t="inlineStr">
        <is>
          <t xml:space="preserve">|
</t>
        </is>
      </c>
      <c r="AC389" t="inlineStr">
        <is>
          <t>distribution of thermal energy in the form of steam or hot water from central or decentralised sources of production through a network to multiple buildings or sites, for the use of space or process heating</t>
        </is>
      </c>
      <c r="AD389" s="2" t="inlineStr">
        <is>
          <t>calefacción urbana</t>
        </is>
      </c>
      <c r="AE389" s="2" t="inlineStr">
        <is>
          <t>3</t>
        </is>
      </c>
      <c r="AF389" s="2" t="inlineStr">
        <is>
          <t/>
        </is>
      </c>
      <c r="AG389" t="inlineStr">
        <is>
          <t>Sistema de producción y distribución de calor a una colectividad (varios edificios, un barrio, una ciudad) en el que el calor se distribuye en forma de vapor o de agua caliente por unas tuberías.</t>
        </is>
      </c>
      <c r="AH389" s="2" t="inlineStr">
        <is>
          <t>kaugküte</t>
        </is>
      </c>
      <c r="AI389" s="2" t="inlineStr">
        <is>
          <t>3</t>
        </is>
      </c>
      <c r="AJ389" s="2" t="inlineStr">
        <is>
          <t/>
        </is>
      </c>
      <c r="AK389" t="inlineStr">
        <is>
          <t>soojusenergia jaotamine võrgu kaudu auru või kuuma veena kesksest tootmisallikast mitmesse hoonesse või kohta, et kasutada seda kütteks ruumis või protsessides</t>
        </is>
      </c>
      <c r="AL389" s="2" t="inlineStr">
        <is>
          <t>kaukolämmitys</t>
        </is>
      </c>
      <c r="AM389" s="2" t="inlineStr">
        <is>
          <t>3</t>
        </is>
      </c>
      <c r="AN389" s="2" t="inlineStr">
        <is>
          <t/>
        </is>
      </c>
      <c r="AO389" t="inlineStr">
        <is>
          <t>"Useiden kiinteistöjen yhteinen lämmitysjärjestelmä, jossa lämpö tuotetaan sähköntuotantoon yhdistettynä."</t>
        </is>
      </c>
      <c r="AP389" s="2" t="inlineStr">
        <is>
          <t>chauffage centralisé|
réseau de chaleur|
chauffage urbain</t>
        </is>
      </c>
      <c r="AQ389" s="2" t="inlineStr">
        <is>
          <t>2|
3|
3</t>
        </is>
      </c>
      <c r="AR389" s="2" t="inlineStr">
        <is>
          <t xml:space="preserve">|
|
</t>
        </is>
      </c>
      <c r="AS389" t="inlineStr">
        <is>
          <t>distribution d’énergie thermique sous forme de vapeur ou d’eau chaude, à partir d’une installation centrale de production et à travers un réseau vers plusieurs bâtiments ou sites, pour le chauffage de locaux ou pour le chauffage industriel</t>
        </is>
      </c>
      <c r="AT389" s="2" t="inlineStr">
        <is>
          <t>téamh ceantair</t>
        </is>
      </c>
      <c r="AU389" s="2" t="inlineStr">
        <is>
          <t>3</t>
        </is>
      </c>
      <c r="AV389" s="2" t="inlineStr">
        <is>
          <t/>
        </is>
      </c>
      <c r="AW389" t="inlineStr">
        <is>
          <t/>
        </is>
      </c>
      <c r="AX389" s="2" t="inlineStr">
        <is>
          <t>centralizirano grijanje</t>
        </is>
      </c>
      <c r="AY389" s="2" t="inlineStr">
        <is>
          <t>3</t>
        </is>
      </c>
      <c r="AZ389" s="2" t="inlineStr">
        <is>
          <t/>
        </is>
      </c>
      <c r="BA389" t="inlineStr">
        <is>
          <t>distribucija toplinske energije u obliku pare, vruće vode ili pothlađenih tekućina iz centralnog izvora proizvodnje putem mreže u više zgrada ili na više lokacija radi korištenja za zagrijavanje ili hlađenje prostora ili procesa</t>
        </is>
      </c>
      <c r="BB389" s="2" t="inlineStr">
        <is>
          <t>távfűtés</t>
        </is>
      </c>
      <c r="BC389" s="2" t="inlineStr">
        <is>
          <t>4</t>
        </is>
      </c>
      <c r="BD389" s="2" t="inlineStr">
        <is>
          <t/>
        </is>
      </c>
      <c r="BE389" t="inlineStr">
        <is>
          <t>Gőz, melegvíz vagy hűtött folyadékok formájában egy központi termelési egységből hálózaton keresztül több épület vagy telephely számára szolgáltatott, helyiségek vagy folyamatok fűtésére használt hőenergia.</t>
        </is>
      </c>
      <c r="BF389" s="2" t="inlineStr">
        <is>
          <t>riscaldamento a distanza|
riscaldamento urbano|
teleriscaldamento</t>
        </is>
      </c>
      <c r="BG389" s="2" t="inlineStr">
        <is>
          <t>3|
3|
3</t>
        </is>
      </c>
      <c r="BH389" s="2" t="inlineStr">
        <is>
          <t xml:space="preserve">|
|
</t>
        </is>
      </c>
      <c r="BI389" t="inlineStr">
        <is>
          <t>Distribuzione di energia termica in forma di vapore o acqua calda, da una fonte centrale di produzione verso una pluralità di edifici o siti tramite una rete, per il riscaldamento di spazi o di processi di lavorazione.</t>
        </is>
      </c>
      <c r="BJ389" s="2" t="inlineStr">
        <is>
          <t>centralizuotas šilumos tiekimas</t>
        </is>
      </c>
      <c r="BK389" s="2" t="inlineStr">
        <is>
          <t>3</t>
        </is>
      </c>
      <c r="BL389" s="2" t="inlineStr">
        <is>
          <t/>
        </is>
      </c>
      <c r="BM389" t="inlineStr">
        <is>
          <t>šilumos energijos paskirstymas garų, karšto vandens (...) forma iš centrinių ar decentralizuotų gamybos šaltinių per tinklą grupės pastatų arba objektų erdvės ar procesų šildymui</t>
        </is>
      </c>
      <c r="BN389" s="2" t="inlineStr">
        <is>
          <t>centralizēta siltumapgāde</t>
        </is>
      </c>
      <c r="BO389" s="2" t="inlineStr">
        <is>
          <t>3</t>
        </is>
      </c>
      <c r="BP389" s="2" t="inlineStr">
        <is>
          <t/>
        </is>
      </c>
      <c r="BQ389" t="inlineStr">
        <is>
          <t>siltumenerģijas sadale, izmantojot tvaika, karsta ūdens vai šķidrumu tīklu, kas savieno centrālo ražošanas energoresursu ar daudzām ēkām vai vietām, telpu vai procesu sildīšanai</t>
        </is>
      </c>
      <c r="BR389" s="2" t="inlineStr">
        <is>
          <t>tisħin distrettwali</t>
        </is>
      </c>
      <c r="BS389" s="2" t="inlineStr">
        <is>
          <t>3</t>
        </is>
      </c>
      <c r="BT389" s="2" t="inlineStr">
        <is>
          <t/>
        </is>
      </c>
      <c r="BU389" t="inlineStr">
        <is>
          <t>distribuzzjoni ta' enerġija termali f'forma ta' fwar jew ilma sħun minn sors ta' produzzjoni ċentrali permezz ta' network lill-bini jew siti multipli, għall-użu ta' tisħin ta' spazju jew proċess</t>
        </is>
      </c>
      <c r="BV389" s="2" t="inlineStr">
        <is>
          <t>stadsverwarming</t>
        </is>
      </c>
      <c r="BW389" s="2" t="inlineStr">
        <is>
          <t>3</t>
        </is>
      </c>
      <c r="BX389" s="2" t="inlineStr">
        <is>
          <t/>
        </is>
      </c>
      <c r="BY389" t="inlineStr">
        <is>
          <t>"de distributie van thermische energie in de vorm van stoom [of] warm water (...) vanuit een centrale productie-installatie via een netwerk dat verbonden is met meerdere gebouwen of locaties, voor het verwarmen (...) van ruimten of processen"</t>
        </is>
      </c>
      <c r="BZ389" s="2" t="inlineStr">
        <is>
          <t>system ciepłowniczy|
system lokalnego ogrzewania</t>
        </is>
      </c>
      <c r="CA389" s="2" t="inlineStr">
        <is>
          <t>3|
3</t>
        </is>
      </c>
      <c r="CB389" s="2" t="inlineStr">
        <is>
          <t xml:space="preserve">|
</t>
        </is>
      </c>
      <c r="CC389" t="inlineStr">
        <is>
          <t>sieć ciepłownicza oraz współpracujące z tą siecią urządzenia lub instalacje służące do wytwarzania lub odbioru ciepła</t>
        </is>
      </c>
      <c r="CD389" s="2" t="inlineStr">
        <is>
          <t>aquecimento urbano|
aquecimento urbano</t>
        </is>
      </c>
      <c r="CE389" s="2" t="inlineStr">
        <is>
          <t>3|
3</t>
        </is>
      </c>
      <c r="CF389" s="2" t="inlineStr">
        <is>
          <t xml:space="preserve">|
</t>
        </is>
      </c>
      <c r="CG389" t="inlineStr">
        <is>
          <t/>
        </is>
      </c>
      <c r="CH389" s="2" t="inlineStr">
        <is>
          <t>sistem centralizat de termoficare|
încălzire centralizată</t>
        </is>
      </c>
      <c r="CI389" s="2" t="inlineStr">
        <is>
          <t>3|
3</t>
        </is>
      </c>
      <c r="CJ389" s="2" t="inlineStr">
        <is>
          <t xml:space="preserve">|
</t>
        </is>
      </c>
      <c r="CK389" t="inlineStr">
        <is>
          <t>distribuție de energie termică sub formă de abur sau apă fierbinte de la o sursă centrală de producție, printr-o rețea, către mai multe clădiri sau locații, în scopul utilizării acesteia pentru încălzirea spațiilor sau în procese de încălzire</t>
        </is>
      </c>
      <c r="CL389" s="2" t="inlineStr">
        <is>
          <t>diaľkové vykurovanie</t>
        </is>
      </c>
      <c r="CM389" s="2" t="inlineStr">
        <is>
          <t>3</t>
        </is>
      </c>
      <c r="CN389" s="2" t="inlineStr">
        <is>
          <t/>
        </is>
      </c>
      <c r="CO389" t="inlineStr">
        <is>
          <t>distribúcia tepelnej energie vo forme pary, horúcej a teplej vody […] z centrálneho zdroja výroby prostredníctvom siete do viacerých budov alebo na viacero miest na vyhrievanie […] priestorov alebo procesov</t>
        </is>
      </c>
      <c r="CP389" s="2" t="inlineStr">
        <is>
          <t>daljinsko ogrevanje</t>
        </is>
      </c>
      <c r="CQ389" s="2" t="inlineStr">
        <is>
          <t>3</t>
        </is>
      </c>
      <c r="CR389" s="2" t="inlineStr">
        <is>
          <t/>
        </is>
      </c>
      <c r="CS389" t="inlineStr">
        <is>
          <t>distribucija toplotne energije v obliki pare ali vroče vode (...) iz centralnega proizvodnega vira prek omrežja do več zgradb ali zemljišč za namene ogrevanja (...) prostorov ali za procesno ogrevanje (...)</t>
        </is>
      </c>
      <c r="CT389" s="2" t="inlineStr">
        <is>
          <t>fjärrvärme</t>
        </is>
      </c>
      <c r="CU389" s="2" t="inlineStr">
        <is>
          <t>3</t>
        </is>
      </c>
      <c r="CV389" s="2" t="inlineStr">
        <is>
          <t/>
        </is>
      </c>
      <c r="CW389" t="inlineStr">
        <is>
          <t>Produktion av hetvatten eller annan värmebärare som distribueras i rörledningar till flera kunder i en ort.</t>
        </is>
      </c>
    </row>
    <row r="390">
      <c r="A390" s="1" t="str">
        <f>HYPERLINK("https://iate.europa.eu/entry/result/790363/all", "790363")</f>
        <v>790363</v>
      </c>
      <c r="B390" t="inlineStr">
        <is>
          <t>AGRICULTURE, FORESTRY AND FISHERIES;ENVIRONMENT</t>
        </is>
      </c>
      <c r="C390" t="inlineStr">
        <is>
          <t>AGRICULTURE, FORESTRY AND FISHERIES|forestry|forest;ENVIRONMENT</t>
        </is>
      </c>
      <c r="D390" t="inlineStr">
        <is>
          <t>yes</t>
        </is>
      </c>
      <c r="E390" t="inlineStr">
        <is>
          <t/>
        </is>
      </c>
      <c r="F390" s="2" t="inlineStr">
        <is>
          <t>възобновяване</t>
        </is>
      </c>
      <c r="G390" s="2" t="inlineStr">
        <is>
          <t>3</t>
        </is>
      </c>
      <c r="H390" s="2" t="inlineStr">
        <is>
          <t/>
        </is>
      </c>
      <c r="I390" t="inlineStr">
        <is>
          <t>Възстановяване на горски дървостой по естествен или изкуствен начин</t>
        </is>
      </c>
      <c r="J390" s="2" t="inlineStr">
        <is>
          <t>obnova</t>
        </is>
      </c>
      <c r="K390" s="2" t="inlineStr">
        <is>
          <t>3</t>
        </is>
      </c>
      <c r="L390" s="2" t="inlineStr">
        <is>
          <t/>
        </is>
      </c>
      <c r="M390" t="inlineStr">
        <is>
          <t/>
        </is>
      </c>
      <c r="N390" s="2" t="inlineStr">
        <is>
          <t>foryngelse|
regeneration</t>
        </is>
      </c>
      <c r="O390" s="2" t="inlineStr">
        <is>
          <t>4|
4</t>
        </is>
      </c>
      <c r="P390" s="2" t="inlineStr">
        <is>
          <t xml:space="preserve">|
</t>
        </is>
      </c>
      <c r="Q390" t="inlineStr">
        <is>
          <t/>
        </is>
      </c>
      <c r="R390" s="2" t="inlineStr">
        <is>
          <t>Bestandsauffrischung|
Waldregeneration|
Verjüngung</t>
        </is>
      </c>
      <c r="S390" s="2" t="inlineStr">
        <is>
          <t>3|
3|
3</t>
        </is>
      </c>
      <c r="T390" s="2" t="inlineStr">
        <is>
          <t xml:space="preserve">|
|
</t>
        </is>
      </c>
      <c r="U390" t="inlineStr">
        <is>
          <t>natürliche oder künstliche Erneuerung des Baumbestands auf bereits vorhandenen Waldflächen</t>
        </is>
      </c>
      <c r="V390" s="2" t="inlineStr">
        <is>
          <t>αποκατάσταση δασών|
αναγέννηση</t>
        </is>
      </c>
      <c r="W390" s="2" t="inlineStr">
        <is>
          <t>4|
2</t>
        </is>
      </c>
      <c r="X390" s="2" t="inlineStr">
        <is>
          <t xml:space="preserve">|
</t>
        </is>
      </c>
      <c r="Y390" t="inlineStr">
        <is>
          <t>Αναγέννηση ενός δάσους.</t>
        </is>
      </c>
      <c r="Z390" s="2" t="inlineStr">
        <is>
          <t>regeneration|
forest regeneration</t>
        </is>
      </c>
      <c r="AA390" s="2" t="inlineStr">
        <is>
          <t>3|
3</t>
        </is>
      </c>
      <c r="AB390" s="2" t="inlineStr">
        <is>
          <t>|
preferred</t>
        </is>
      </c>
      <c r="AC390" t="inlineStr">
        <is>
          <t>re-establishment of a forest stand by natural or artificial means 
following the removal of the previous stand by felling or as a result of
 natural causes, including fire or storm</t>
        </is>
      </c>
      <c r="AD390" s="2" t="inlineStr">
        <is>
          <t>regeneración</t>
        </is>
      </c>
      <c r="AE390" s="2" t="inlineStr">
        <is>
          <t>3</t>
        </is>
      </c>
      <c r="AF390" s="2" t="inlineStr">
        <is>
          <t/>
        </is>
      </c>
      <c r="AG390" t="inlineStr">
        <is>
          <t>Mejora de la cubierta vegetal, que puede producirse naturalmente por reproducción de la flora existente o ser originada por siembra o plantación artificial.</t>
        </is>
      </c>
      <c r="AH390" s="2" t="inlineStr">
        <is>
          <t>metsauuendus</t>
        </is>
      </c>
      <c r="AI390" s="2" t="inlineStr">
        <is>
          <t>3</t>
        </is>
      </c>
      <c r="AJ390" s="2" t="inlineStr">
        <is>
          <t/>
        </is>
      </c>
      <c r="AK390" t="inlineStr">
        <is>
          <t>vana metsa asendavad noored puud. Looduslik metsauuendus tekib kas vana metsa all (eeluuendus) või pärast selle raiumist (järeluuendus). Kui looduslik metsauuendus pole küllaldane või ei rahulda liigilise koosseisu poolest, kasutatakse kunstlikku uuendamist, st külvatakse või istutatakse metsakultuur. Metsauuendus võib olla generatiivne (seemnetekkeline) või vegetatiivne (tekkinud kännu- või juurevõsust, on omane lehtpuudele)</t>
        </is>
      </c>
      <c r="AL390" s="2" t="inlineStr">
        <is>
          <t>uudistaminen</t>
        </is>
      </c>
      <c r="AM390" s="2" t="inlineStr">
        <is>
          <t>2</t>
        </is>
      </c>
      <c r="AN390" s="2" t="inlineStr">
        <is>
          <t/>
        </is>
      </c>
      <c r="AO390" t="inlineStr">
        <is>
          <t/>
        </is>
      </c>
      <c r="AP390" s="2" t="inlineStr">
        <is>
          <t>régénération|
rajeunissement|
repeuplement|
reconstitution des forêts|
restauration des forêts</t>
        </is>
      </c>
      <c r="AQ390" s="2" t="inlineStr">
        <is>
          <t>3|
3|
3|
3|
3</t>
        </is>
      </c>
      <c r="AR390" s="2" t="inlineStr">
        <is>
          <t xml:space="preserve">|
|
|
|
</t>
        </is>
      </c>
      <c r="AS390" t="inlineStr">
        <is>
          <t>ensemble de phénomènes naturels et de mesures sylvicoles qui permettent l'ensemencement et la croissance des jeunes arbres sur des terres forestières</t>
        </is>
      </c>
      <c r="AT390" s="2" t="inlineStr">
        <is>
          <t>athghiniúint</t>
        </is>
      </c>
      <c r="AU390" s="2" t="inlineStr">
        <is>
          <t>3</t>
        </is>
      </c>
      <c r="AV390" s="2" t="inlineStr">
        <is>
          <t/>
        </is>
      </c>
      <c r="AW390" t="inlineStr">
        <is>
          <t/>
        </is>
      </c>
      <c r="AX390" s="2" t="inlineStr">
        <is>
          <t>obnova</t>
        </is>
      </c>
      <c r="AY390" s="2" t="inlineStr">
        <is>
          <t>3</t>
        </is>
      </c>
      <c r="AZ390" s="2" t="inlineStr">
        <is>
          <t/>
        </is>
      </c>
      <c r="BA390" t="inlineStr">
        <is>
          <t>prirodni ili umjetni postupci za obnavljanje šuma koji, među ostalim, obuhvaćaju pošumljavanje neobraslog šumskog zemljišta, pomlađivanje sastojina, pošumljavanje sječina nakon čistih sječa; sanaciju paljevina te projektiranje, izgradnju i održavanje šumske infrastrukture</t>
        </is>
      </c>
      <c r="BB390" s="2" t="inlineStr">
        <is>
          <t>erdő újratelepítése</t>
        </is>
      </c>
      <c r="BC390" s="2" t="inlineStr">
        <is>
          <t>3</t>
        </is>
      </c>
      <c r="BD390" s="2" t="inlineStr">
        <is>
          <t/>
        </is>
      </c>
      <c r="BE390" t="inlineStr">
        <is>
          <t>az erdőállomány természetes vagy mesterséges pótlása az előző állomány kivágással való eltávolítását vagy természetes okokból, például tűz vagy vihar miatt bekövetkezett kipusztulását követően</t>
        </is>
      </c>
      <c r="BF390" s="2" t="inlineStr">
        <is>
          <t>rigenerazione forestale</t>
        </is>
      </c>
      <c r="BG390" s="2" t="inlineStr">
        <is>
          <t>3</t>
        </is>
      </c>
      <c r="BH390" s="2" t="inlineStr">
        <is>
          <t/>
        </is>
      </c>
      <c r="BI390" t="inlineStr">
        <is>
          <t>Processo naturale o artificiale di ripristino della copertura arborea su superfici forestali</t>
        </is>
      </c>
      <c r="BJ390" s="2" t="inlineStr">
        <is>
          <t>atkūrimas</t>
        </is>
      </c>
      <c r="BK390" s="2" t="inlineStr">
        <is>
          <t>3</t>
        </is>
      </c>
      <c r="BL390" s="2" t="inlineStr">
        <is>
          <t/>
        </is>
      </c>
      <c r="BM390" t="inlineStr">
        <is>
          <t>savaiminio ar dirbtinio medžių dangos atkūrimo miško žemėje procesas</t>
        </is>
      </c>
      <c r="BN390" s="2" t="inlineStr">
        <is>
          <t>meža atjaunošana</t>
        </is>
      </c>
      <c r="BO390" s="2" t="inlineStr">
        <is>
          <t>3</t>
        </is>
      </c>
      <c r="BP390" s="2" t="inlineStr">
        <is>
          <t/>
        </is>
      </c>
      <c r="BQ390" t="inlineStr">
        <is>
          <t>1) pasākumu kopums mežaudzes atjaunošanai meža platībā, kurā pēc cirtes vai citu faktoru ietekmes mežaudzes šķērslaukums ir kļuvis mazāks par kritisko šķērslaukumu,&lt;div&gt;2) mežaudzes atkalizveidošana ar dabiskiem vai mākslīgiem līdzekļiem pēc tam, kad iepriekšējā mežaudze nocirsta vai dabiskos apstākļos iznīcināta, tostarp ugunsgrēkā vai vētrā&lt;/div&gt;</t>
        </is>
      </c>
      <c r="BR390" s="2" t="inlineStr">
        <is>
          <t>riġenerazzjoni tal-foresti</t>
        </is>
      </c>
      <c r="BS390" s="2" t="inlineStr">
        <is>
          <t>3</t>
        </is>
      </c>
      <c r="BT390" s="2" t="inlineStr">
        <is>
          <t/>
        </is>
      </c>
      <c r="BU390" t="inlineStr">
        <is>
          <t>il-proċess naturali jew artifiċjali tal-kopertura mill-ġdid tal-art forestali bis-siġar</t>
        </is>
      </c>
      <c r="BV390" s="2" t="inlineStr">
        <is>
          <t>verjonging</t>
        </is>
      </c>
      <c r="BW390" s="2" t="inlineStr">
        <is>
          <t>3</t>
        </is>
      </c>
      <c r="BX390" s="2" t="inlineStr">
        <is>
          <t/>
        </is>
      </c>
      <c r="BY390" t="inlineStr">
        <is>
          <t>het wegsnoeien van oude plantendelen of het creëren van ruimte om jonge plantendelen de kans te geven zich te ontwikkelen</t>
        </is>
      </c>
      <c r="BZ390" s="2" t="inlineStr">
        <is>
          <t>regeneracja lasu|
odnowienie lasu</t>
        </is>
      </c>
      <c r="CA390" s="2" t="inlineStr">
        <is>
          <t>3|
3</t>
        </is>
      </c>
      <c r="CB390" s="2" t="inlineStr">
        <is>
          <t xml:space="preserve">preferred|
</t>
        </is>
      </c>
      <c r="CC390" t="inlineStr">
        <is>
          <t>przywrócenie drzewostanu leśnego w sposób naturalny lub sztuczny po 
usunięciu pierwotnego drzewostanu poprzez wyrąb lub po jego ubytku 
z przyczyn naturalnych, takich jak pożary lub burze</t>
        </is>
      </c>
      <c r="CD390" s="2" t="inlineStr">
        <is>
          <t>regeneração florestal</t>
        </is>
      </c>
      <c r="CE390" s="2" t="inlineStr">
        <is>
          <t>3</t>
        </is>
      </c>
      <c r="CF390" s="2" t="inlineStr">
        <is>
          <t/>
        </is>
      </c>
      <c r="CG390" t="inlineStr">
        <is>
          <t>Processo de reconstituição natural (espontânea) ou artificial (através de técnicas e práticas silvícolas) de um coberto florestal.</t>
        </is>
      </c>
      <c r="CH390" s="2" t="inlineStr">
        <is>
          <t>regenerare</t>
        </is>
      </c>
      <c r="CI390" s="2" t="inlineStr">
        <is>
          <t>3</t>
        </is>
      </c>
      <c r="CJ390" s="2" t="inlineStr">
        <is>
          <t/>
        </is>
      </c>
      <c r="CK390" t="inlineStr">
        <is>
          <t/>
        </is>
      </c>
      <c r="CL390" s="2" t="inlineStr">
        <is>
          <t>obnova lesa</t>
        </is>
      </c>
      <c r="CM390" s="2" t="inlineStr">
        <is>
          <t>3</t>
        </is>
      </c>
      <c r="CN390" s="2" t="inlineStr">
        <is>
          <t/>
        </is>
      </c>
      <c r="CO390" t="inlineStr">
        <is>
          <t>1. &lt;br&gt;a) prirodzená obnova, pri ktorej vzniká lesný porast zo semena alebo výmladkov stromov, &lt;br&gt;b) umelá obnova, pri ktorej vzniká lesný porast sadbou semenáčikov a sadeníc alebo sejbou semien,&lt;br&gt;c) kombinovaná obnova, pri ktorej vzniká lesný porast kombináciou prirodzenej obnovy a umelej obnovy. &lt;br&gt; 2. prirodzené alebo umelé vytvorenie lesného porastu po vyrúbaní alebo po prírodnej katastrofe, napr. požiar alebo búrka.</t>
        </is>
      </c>
      <c r="CP390" s="2" t="inlineStr">
        <is>
          <t>obnova gozda</t>
        </is>
      </c>
      <c r="CQ390" s="2" t="inlineStr">
        <is>
          <t>3</t>
        </is>
      </c>
      <c r="CR390" s="2" t="inlineStr">
        <is>
          <t/>
        </is>
      </c>
      <c r="CS390" t="inlineStr">
        <is>
          <t>obnova strukture in funkcije delov ekosistema oziroma gozdov</t>
        </is>
      </c>
      <c r="CT390" s="2" t="inlineStr">
        <is>
          <t>föryngring</t>
        </is>
      </c>
      <c r="CU390" s="2" t="inlineStr">
        <is>
          <t>3</t>
        </is>
      </c>
      <c r="CV390" s="2" t="inlineStr">
        <is>
          <t/>
        </is>
      </c>
      <c r="CW390" t="inlineStr">
        <is>
          <t>"Föryngring: Skogsförnyelse. Uppkomst av plantskog eller ungskog som ersätter avlägsnad skog. "</t>
        </is>
      </c>
    </row>
    <row r="391">
      <c r="A391" s="1" t="str">
        <f>HYPERLINK("https://iate.europa.eu/entry/result/3599573/all", "3599573")</f>
        <v>3599573</v>
      </c>
      <c r="B391" t="inlineStr">
        <is>
          <t>ENERGY</t>
        </is>
      </c>
      <c r="C391" t="inlineStr">
        <is>
          <t>ENERGY|energy policy|energy industry|fuel</t>
        </is>
      </c>
      <c r="D391" t="inlineStr">
        <is>
          <t>yes</t>
        </is>
      </c>
      <c r="E391" t="inlineStr">
        <is>
          <t/>
        </is>
      </c>
      <c r="F391" t="inlineStr">
        <is>
          <t/>
        </is>
      </c>
      <c r="G391" t="inlineStr">
        <is>
          <t/>
        </is>
      </c>
      <c r="H391" t="inlineStr">
        <is>
          <t/>
        </is>
      </c>
      <c r="I391" t="inlineStr">
        <is>
          <t/>
        </is>
      </c>
      <c r="J391" t="inlineStr">
        <is>
          <t/>
        </is>
      </c>
      <c r="K391" t="inlineStr">
        <is>
          <t/>
        </is>
      </c>
      <c r="L391" t="inlineStr">
        <is>
          <t/>
        </is>
      </c>
      <c r="M391" t="inlineStr">
        <is>
          <t/>
        </is>
      </c>
      <c r="N391" t="inlineStr">
        <is>
          <t/>
        </is>
      </c>
      <c r="O391" t="inlineStr">
        <is>
          <t/>
        </is>
      </c>
      <c r="P391" t="inlineStr">
        <is>
          <t/>
        </is>
      </c>
      <c r="Q391" t="inlineStr">
        <is>
          <t/>
        </is>
      </c>
      <c r="R391" t="inlineStr">
        <is>
          <t/>
        </is>
      </c>
      <c r="S391" t="inlineStr">
        <is>
          <t/>
        </is>
      </c>
      <c r="T391" t="inlineStr">
        <is>
          <t/>
        </is>
      </c>
      <c r="U391" t="inlineStr">
        <is>
          <t/>
        </is>
      </c>
      <c r="V391" t="inlineStr">
        <is>
          <t/>
        </is>
      </c>
      <c r="W391" t="inlineStr">
        <is>
          <t/>
        </is>
      </c>
      <c r="X391" t="inlineStr">
        <is>
          <t/>
        </is>
      </c>
      <c r="Y391" t="inlineStr">
        <is>
          <t/>
        </is>
      </c>
      <c r="Z391" s="2" t="inlineStr">
        <is>
          <t>low indirect land-use change-risk biofuels and bioliquids</t>
        </is>
      </c>
      <c r="AA391" s="2" t="inlineStr">
        <is>
          <t>3</t>
        </is>
      </c>
      <c r="AB391" s="2" t="inlineStr">
        <is>
          <t/>
        </is>
      </c>
      <c r="AC391" t="inlineStr">
        <is>
          <t>biofuels and bioliquids, the feedstocks of which were produced within schemes which reduce the displacement of production for purposes other than for making biofuels and bioliquids and which were produced in accordance with the sustainability criteria for biofuels and bioliquids set out in Article 17</t>
        </is>
      </c>
      <c r="AD391" t="inlineStr">
        <is>
          <t/>
        </is>
      </c>
      <c r="AE391" t="inlineStr">
        <is>
          <t/>
        </is>
      </c>
      <c r="AF391" t="inlineStr">
        <is>
          <t/>
        </is>
      </c>
      <c r="AG391" t="inlineStr">
        <is>
          <t/>
        </is>
      </c>
      <c r="AH391" t="inlineStr">
        <is>
          <t/>
        </is>
      </c>
      <c r="AI391" t="inlineStr">
        <is>
          <t/>
        </is>
      </c>
      <c r="AJ391" t="inlineStr">
        <is>
          <t/>
        </is>
      </c>
      <c r="AK391" t="inlineStr">
        <is>
          <t/>
        </is>
      </c>
      <c r="AL391" t="inlineStr">
        <is>
          <t/>
        </is>
      </c>
      <c r="AM391" t="inlineStr">
        <is>
          <t/>
        </is>
      </c>
      <c r="AN391" t="inlineStr">
        <is>
          <t/>
        </is>
      </c>
      <c r="AO391" t="inlineStr">
        <is>
          <t/>
        </is>
      </c>
      <c r="AP391" t="inlineStr">
        <is>
          <t/>
        </is>
      </c>
      <c r="AQ391" t="inlineStr">
        <is>
          <t/>
        </is>
      </c>
      <c r="AR391" t="inlineStr">
        <is>
          <t/>
        </is>
      </c>
      <c r="AS391" t="inlineStr">
        <is>
          <t/>
        </is>
      </c>
      <c r="AT391" t="inlineStr">
        <is>
          <t/>
        </is>
      </c>
      <c r="AU391" t="inlineStr">
        <is>
          <t/>
        </is>
      </c>
      <c r="AV391" t="inlineStr">
        <is>
          <t/>
        </is>
      </c>
      <c r="AW391" t="inlineStr">
        <is>
          <t/>
        </is>
      </c>
      <c r="AX391" t="inlineStr">
        <is>
          <t/>
        </is>
      </c>
      <c r="AY391" t="inlineStr">
        <is>
          <t/>
        </is>
      </c>
      <c r="AZ391" t="inlineStr">
        <is>
          <t/>
        </is>
      </c>
      <c r="BA391" t="inlineStr">
        <is>
          <t/>
        </is>
      </c>
      <c r="BB391" t="inlineStr">
        <is>
          <t/>
        </is>
      </c>
      <c r="BC391" t="inlineStr">
        <is>
          <t/>
        </is>
      </c>
      <c r="BD391" t="inlineStr">
        <is>
          <t/>
        </is>
      </c>
      <c r="BE391" t="inlineStr">
        <is>
          <t/>
        </is>
      </c>
      <c r="BF391" t="inlineStr">
        <is>
          <t/>
        </is>
      </c>
      <c r="BG391" t="inlineStr">
        <is>
          <t/>
        </is>
      </c>
      <c r="BH391" t="inlineStr">
        <is>
          <t/>
        </is>
      </c>
      <c r="BI391" t="inlineStr">
        <is>
          <t/>
        </is>
      </c>
      <c r="BJ391" t="inlineStr">
        <is>
          <t/>
        </is>
      </c>
      <c r="BK391" t="inlineStr">
        <is>
          <t/>
        </is>
      </c>
      <c r="BL391" t="inlineStr">
        <is>
          <t/>
        </is>
      </c>
      <c r="BM391" t="inlineStr">
        <is>
          <t/>
        </is>
      </c>
      <c r="BN391" t="inlineStr">
        <is>
          <t/>
        </is>
      </c>
      <c r="BO391" t="inlineStr">
        <is>
          <t/>
        </is>
      </c>
      <c r="BP391" t="inlineStr">
        <is>
          <t/>
        </is>
      </c>
      <c r="BQ391" t="inlineStr">
        <is>
          <t/>
        </is>
      </c>
      <c r="BR391" t="inlineStr">
        <is>
          <t/>
        </is>
      </c>
      <c r="BS391" t="inlineStr">
        <is>
          <t/>
        </is>
      </c>
      <c r="BT391" t="inlineStr">
        <is>
          <t/>
        </is>
      </c>
      <c r="BU391" t="inlineStr">
        <is>
          <t/>
        </is>
      </c>
      <c r="BV391" t="inlineStr">
        <is>
          <t/>
        </is>
      </c>
      <c r="BW391" t="inlineStr">
        <is>
          <t/>
        </is>
      </c>
      <c r="BX391" t="inlineStr">
        <is>
          <t/>
        </is>
      </c>
      <c r="BY391" t="inlineStr">
        <is>
          <t/>
        </is>
      </c>
      <c r="BZ391" t="inlineStr">
        <is>
          <t/>
        </is>
      </c>
      <c r="CA391" t="inlineStr">
        <is>
          <t/>
        </is>
      </c>
      <c r="CB391" t="inlineStr">
        <is>
          <t/>
        </is>
      </c>
      <c r="CC391" t="inlineStr">
        <is>
          <t/>
        </is>
      </c>
      <c r="CD391" t="inlineStr">
        <is>
          <t/>
        </is>
      </c>
      <c r="CE391" t="inlineStr">
        <is>
          <t/>
        </is>
      </c>
      <c r="CF391" t="inlineStr">
        <is>
          <t/>
        </is>
      </c>
      <c r="CG391" t="inlineStr">
        <is>
          <t/>
        </is>
      </c>
      <c r="CH391" t="inlineStr">
        <is>
          <t/>
        </is>
      </c>
      <c r="CI391" t="inlineStr">
        <is>
          <t/>
        </is>
      </c>
      <c r="CJ391" t="inlineStr">
        <is>
          <t/>
        </is>
      </c>
      <c r="CK391" t="inlineStr">
        <is>
          <t/>
        </is>
      </c>
      <c r="CL391" t="inlineStr">
        <is>
          <t/>
        </is>
      </c>
      <c r="CM391" t="inlineStr">
        <is>
          <t/>
        </is>
      </c>
      <c r="CN391" t="inlineStr">
        <is>
          <t/>
        </is>
      </c>
      <c r="CO391" t="inlineStr">
        <is>
          <t/>
        </is>
      </c>
      <c r="CP391" t="inlineStr">
        <is>
          <t/>
        </is>
      </c>
      <c r="CQ391" t="inlineStr">
        <is>
          <t/>
        </is>
      </c>
      <c r="CR391" t="inlineStr">
        <is>
          <t/>
        </is>
      </c>
      <c r="CS391" t="inlineStr">
        <is>
          <t/>
        </is>
      </c>
      <c r="CT391" t="inlineStr">
        <is>
          <t/>
        </is>
      </c>
      <c r="CU391" t="inlineStr">
        <is>
          <t/>
        </is>
      </c>
      <c r="CV391" t="inlineStr">
        <is>
          <t/>
        </is>
      </c>
      <c r="CW391" t="inlineStr">
        <is>
          <t/>
        </is>
      </c>
    </row>
    <row r="392">
      <c r="A392" s="1" t="str">
        <f>HYPERLINK("https://iate.europa.eu/entry/result/3599613/all", "3599613")</f>
        <v>3599613</v>
      </c>
      <c r="B392" t="inlineStr">
        <is>
          <t>ENERGY</t>
        </is>
      </c>
      <c r="C392" t="inlineStr">
        <is>
          <t>ENERGY|energy policy|energy industry|energy technology;ENERGY|electrical and nuclear industries|electrical industry|electrical energy;ENERGY|soft energy|soft energy|wind energy;ENERGY|soft energy|soft energy|tidal energy;ENERGY|soft energy|soft energy|wave energy</t>
        </is>
      </c>
      <c r="D392" t="inlineStr">
        <is>
          <t>yes</t>
        </is>
      </c>
      <c r="E392" t="inlineStr">
        <is>
          <t/>
        </is>
      </c>
      <c r="F392" t="inlineStr">
        <is>
          <t/>
        </is>
      </c>
      <c r="G392" t="inlineStr">
        <is>
          <t/>
        </is>
      </c>
      <c r="H392" t="inlineStr">
        <is>
          <t/>
        </is>
      </c>
      <c r="I392" t="inlineStr">
        <is>
          <t/>
        </is>
      </c>
      <c r="J392" t="inlineStr">
        <is>
          <t/>
        </is>
      </c>
      <c r="K392" t="inlineStr">
        <is>
          <t/>
        </is>
      </c>
      <c r="L392" t="inlineStr">
        <is>
          <t/>
        </is>
      </c>
      <c r="M392" t="inlineStr">
        <is>
          <t/>
        </is>
      </c>
      <c r="N392" t="inlineStr">
        <is>
          <t/>
        </is>
      </c>
      <c r="O392" t="inlineStr">
        <is>
          <t/>
        </is>
      </c>
      <c r="P392" t="inlineStr">
        <is>
          <t/>
        </is>
      </c>
      <c r="Q392" t="inlineStr">
        <is>
          <t/>
        </is>
      </c>
      <c r="R392" t="inlineStr">
        <is>
          <t/>
        </is>
      </c>
      <c r="S392" t="inlineStr">
        <is>
          <t/>
        </is>
      </c>
      <c r="T392" t="inlineStr">
        <is>
          <t/>
        </is>
      </c>
      <c r="U392" t="inlineStr">
        <is>
          <t/>
        </is>
      </c>
      <c r="V392" t="inlineStr">
        <is>
          <t/>
        </is>
      </c>
      <c r="W392" t="inlineStr">
        <is>
          <t/>
        </is>
      </c>
      <c r="X392" t="inlineStr">
        <is>
          <t/>
        </is>
      </c>
      <c r="Y392" t="inlineStr">
        <is>
          <t/>
        </is>
      </c>
      <c r="Z392" s="2" t="inlineStr">
        <is>
          <t>offshore renewable energy production</t>
        </is>
      </c>
      <c r="AA392" s="2" t="inlineStr">
        <is>
          <t>3</t>
        </is>
      </c>
      <c r="AB392" s="2" t="inlineStr">
        <is>
          <t/>
        </is>
      </c>
      <c r="AC392" t="inlineStr">
        <is>
          <t/>
        </is>
      </c>
      <c r="AD392" t="inlineStr">
        <is>
          <t/>
        </is>
      </c>
      <c r="AE392" t="inlineStr">
        <is>
          <t/>
        </is>
      </c>
      <c r="AF392" t="inlineStr">
        <is>
          <t/>
        </is>
      </c>
      <c r="AG392" t="inlineStr">
        <is>
          <t/>
        </is>
      </c>
      <c r="AH392" t="inlineStr">
        <is>
          <t/>
        </is>
      </c>
      <c r="AI392" t="inlineStr">
        <is>
          <t/>
        </is>
      </c>
      <c r="AJ392" t="inlineStr">
        <is>
          <t/>
        </is>
      </c>
      <c r="AK392" t="inlineStr">
        <is>
          <t/>
        </is>
      </c>
      <c r="AL392" s="2" t="inlineStr">
        <is>
          <t>merellä tapahtuva uusiutuvan energian tuotanto</t>
        </is>
      </c>
      <c r="AM392" s="2" t="inlineStr">
        <is>
          <t>3</t>
        </is>
      </c>
      <c r="AN392" s="2" t="inlineStr">
        <is>
          <t/>
        </is>
      </c>
      <c r="AO392" t="inlineStr">
        <is>
          <t/>
        </is>
      </c>
      <c r="AP392" t="inlineStr">
        <is>
          <t/>
        </is>
      </c>
      <c r="AQ392" t="inlineStr">
        <is>
          <t/>
        </is>
      </c>
      <c r="AR392" t="inlineStr">
        <is>
          <t/>
        </is>
      </c>
      <c r="AS392" t="inlineStr">
        <is>
          <t/>
        </is>
      </c>
      <c r="AT392" t="inlineStr">
        <is>
          <t/>
        </is>
      </c>
      <c r="AU392" t="inlineStr">
        <is>
          <t/>
        </is>
      </c>
      <c r="AV392" t="inlineStr">
        <is>
          <t/>
        </is>
      </c>
      <c r="AW392" t="inlineStr">
        <is>
          <t/>
        </is>
      </c>
      <c r="AX392" t="inlineStr">
        <is>
          <t/>
        </is>
      </c>
      <c r="AY392" t="inlineStr">
        <is>
          <t/>
        </is>
      </c>
      <c r="AZ392" t="inlineStr">
        <is>
          <t/>
        </is>
      </c>
      <c r="BA392" t="inlineStr">
        <is>
          <t/>
        </is>
      </c>
      <c r="BB392" t="inlineStr">
        <is>
          <t/>
        </is>
      </c>
      <c r="BC392" t="inlineStr">
        <is>
          <t/>
        </is>
      </c>
      <c r="BD392" t="inlineStr">
        <is>
          <t/>
        </is>
      </c>
      <c r="BE392" t="inlineStr">
        <is>
          <t/>
        </is>
      </c>
      <c r="BF392" t="inlineStr">
        <is>
          <t/>
        </is>
      </c>
      <c r="BG392" t="inlineStr">
        <is>
          <t/>
        </is>
      </c>
      <c r="BH392" t="inlineStr">
        <is>
          <t/>
        </is>
      </c>
      <c r="BI392" t="inlineStr">
        <is>
          <t/>
        </is>
      </c>
      <c r="BJ392" t="inlineStr">
        <is>
          <t/>
        </is>
      </c>
      <c r="BK392" t="inlineStr">
        <is>
          <t/>
        </is>
      </c>
      <c r="BL392" t="inlineStr">
        <is>
          <t/>
        </is>
      </c>
      <c r="BM392" t="inlineStr">
        <is>
          <t/>
        </is>
      </c>
      <c r="BN392" t="inlineStr">
        <is>
          <t/>
        </is>
      </c>
      <c r="BO392" t="inlineStr">
        <is>
          <t/>
        </is>
      </c>
      <c r="BP392" t="inlineStr">
        <is>
          <t/>
        </is>
      </c>
      <c r="BQ392" t="inlineStr">
        <is>
          <t/>
        </is>
      </c>
      <c r="BR392" t="inlineStr">
        <is>
          <t/>
        </is>
      </c>
      <c r="BS392" t="inlineStr">
        <is>
          <t/>
        </is>
      </c>
      <c r="BT392" t="inlineStr">
        <is>
          <t/>
        </is>
      </c>
      <c r="BU392" t="inlineStr">
        <is>
          <t/>
        </is>
      </c>
      <c r="BV392" t="inlineStr">
        <is>
          <t/>
        </is>
      </c>
      <c r="BW392" t="inlineStr">
        <is>
          <t/>
        </is>
      </c>
      <c r="BX392" t="inlineStr">
        <is>
          <t/>
        </is>
      </c>
      <c r="BY392" t="inlineStr">
        <is>
          <t/>
        </is>
      </c>
      <c r="BZ392" t="inlineStr">
        <is>
          <t/>
        </is>
      </c>
      <c r="CA392" t="inlineStr">
        <is>
          <t/>
        </is>
      </c>
      <c r="CB392" t="inlineStr">
        <is>
          <t/>
        </is>
      </c>
      <c r="CC392" t="inlineStr">
        <is>
          <t/>
        </is>
      </c>
      <c r="CD392" t="inlineStr">
        <is>
          <t/>
        </is>
      </c>
      <c r="CE392" t="inlineStr">
        <is>
          <t/>
        </is>
      </c>
      <c r="CF392" t="inlineStr">
        <is>
          <t/>
        </is>
      </c>
      <c r="CG392" t="inlineStr">
        <is>
          <t/>
        </is>
      </c>
      <c r="CH392" t="inlineStr">
        <is>
          <t/>
        </is>
      </c>
      <c r="CI392" t="inlineStr">
        <is>
          <t/>
        </is>
      </c>
      <c r="CJ392" t="inlineStr">
        <is>
          <t/>
        </is>
      </c>
      <c r="CK392" t="inlineStr">
        <is>
          <t/>
        </is>
      </c>
      <c r="CL392" t="inlineStr">
        <is>
          <t/>
        </is>
      </c>
      <c r="CM392" t="inlineStr">
        <is>
          <t/>
        </is>
      </c>
      <c r="CN392" t="inlineStr">
        <is>
          <t/>
        </is>
      </c>
      <c r="CO392" t="inlineStr">
        <is>
          <t/>
        </is>
      </c>
      <c r="CP392" t="inlineStr">
        <is>
          <t/>
        </is>
      </c>
      <c r="CQ392" t="inlineStr">
        <is>
          <t/>
        </is>
      </c>
      <c r="CR392" t="inlineStr">
        <is>
          <t/>
        </is>
      </c>
      <c r="CS392" t="inlineStr">
        <is>
          <t/>
        </is>
      </c>
      <c r="CT392" t="inlineStr">
        <is>
          <t/>
        </is>
      </c>
      <c r="CU392" t="inlineStr">
        <is>
          <t/>
        </is>
      </c>
      <c r="CV392" t="inlineStr">
        <is>
          <t/>
        </is>
      </c>
      <c r="CW392" t="inlineStr">
        <is>
          <t/>
        </is>
      </c>
    </row>
    <row r="393">
      <c r="A393" s="1" t="str">
        <f>HYPERLINK("https://iate.europa.eu/entry/result/3599475/all", "3599475")</f>
        <v>3599475</v>
      </c>
      <c r="B393" t="inlineStr">
        <is>
          <t>AGRICULTURE, FORESTRY AND FISHERIES</t>
        </is>
      </c>
      <c r="C393" t="inlineStr">
        <is>
          <t>AGRICULTURE, FORESTRY AND FISHERIES|forestry|forestry policy;AGRICULTURE, FORESTRY AND FISHERIES|forestry|forestry economics</t>
        </is>
      </c>
      <c r="D393" t="inlineStr">
        <is>
          <t>yes</t>
        </is>
      </c>
      <c r="E393" t="inlineStr">
        <is>
          <t/>
        </is>
      </c>
      <c r="F393" t="inlineStr">
        <is>
          <t/>
        </is>
      </c>
      <c r="G393" t="inlineStr">
        <is>
          <t/>
        </is>
      </c>
      <c r="H393" t="inlineStr">
        <is>
          <t/>
        </is>
      </c>
      <c r="I393" t="inlineStr">
        <is>
          <t/>
        </is>
      </c>
      <c r="J393" t="inlineStr">
        <is>
          <t/>
        </is>
      </c>
      <c r="K393" t="inlineStr">
        <is>
          <t/>
        </is>
      </c>
      <c r="L393" t="inlineStr">
        <is>
          <t/>
        </is>
      </c>
      <c r="M393" t="inlineStr">
        <is>
          <t/>
        </is>
      </c>
      <c r="N393" t="inlineStr">
        <is>
          <t/>
        </is>
      </c>
      <c r="O393" t="inlineStr">
        <is>
          <t/>
        </is>
      </c>
      <c r="P393" t="inlineStr">
        <is>
          <t/>
        </is>
      </c>
      <c r="Q393" t="inlineStr">
        <is>
          <t/>
        </is>
      </c>
      <c r="R393" t="inlineStr">
        <is>
          <t/>
        </is>
      </c>
      <c r="S393" t="inlineStr">
        <is>
          <t/>
        </is>
      </c>
      <c r="T393" t="inlineStr">
        <is>
          <t/>
        </is>
      </c>
      <c r="U393" t="inlineStr">
        <is>
          <t/>
        </is>
      </c>
      <c r="V393" t="inlineStr">
        <is>
          <t/>
        </is>
      </c>
      <c r="W393" t="inlineStr">
        <is>
          <t/>
        </is>
      </c>
      <c r="X393" t="inlineStr">
        <is>
          <t/>
        </is>
      </c>
      <c r="Y393" t="inlineStr">
        <is>
          <t/>
        </is>
      </c>
      <c r="Z393" s="2" t="inlineStr">
        <is>
          <t>forest bioeconomy|
forest-based bioeconomy</t>
        </is>
      </c>
      <c r="AA393" s="2" t="inlineStr">
        <is>
          <t>3|
3</t>
        </is>
      </c>
      <c r="AB393" s="2" t="inlineStr">
        <is>
          <t xml:space="preserve">|
</t>
        </is>
      </c>
      <c r="AC393" t="inlineStr">
        <is>
          <t/>
        </is>
      </c>
      <c r="AD393" s="2" t="inlineStr">
        <is>
          <t>bioeconomía forestal</t>
        </is>
      </c>
      <c r="AE393" s="2" t="inlineStr">
        <is>
          <t>3</t>
        </is>
      </c>
      <c r="AF393" s="2" t="inlineStr">
        <is>
          <t/>
        </is>
      </c>
      <c r="AG393" t="inlineStr">
        <is>
          <t/>
        </is>
      </c>
      <c r="AH393" t="inlineStr">
        <is>
          <t/>
        </is>
      </c>
      <c r="AI393" t="inlineStr">
        <is>
          <t/>
        </is>
      </c>
      <c r="AJ393" t="inlineStr">
        <is>
          <t/>
        </is>
      </c>
      <c r="AK393" t="inlineStr">
        <is>
          <t/>
        </is>
      </c>
      <c r="AL393" s="2" t="inlineStr">
        <is>
          <t>vihreä biotalous|
metsäbiotalous</t>
        </is>
      </c>
      <c r="AM393" s="2" t="inlineStr">
        <is>
          <t>3|
3</t>
        </is>
      </c>
      <c r="AN393" s="2" t="inlineStr">
        <is>
          <t xml:space="preserve">|
</t>
        </is>
      </c>
      <c r="AO393" t="inlineStr">
        <is>
          <t>biotalous, joka kattaa useita erilaisia teollisuuden ja tuotannon aloja ja toimintoja, jotka pohjautuvat puuhun tai metsiin</t>
        </is>
      </c>
      <c r="AP393" t="inlineStr">
        <is>
          <t/>
        </is>
      </c>
      <c r="AQ393" t="inlineStr">
        <is>
          <t/>
        </is>
      </c>
      <c r="AR393" t="inlineStr">
        <is>
          <t/>
        </is>
      </c>
      <c r="AS393" t="inlineStr">
        <is>
          <t/>
        </is>
      </c>
      <c r="AT393" t="inlineStr">
        <is>
          <t/>
        </is>
      </c>
      <c r="AU393" t="inlineStr">
        <is>
          <t/>
        </is>
      </c>
      <c r="AV393" t="inlineStr">
        <is>
          <t/>
        </is>
      </c>
      <c r="AW393" t="inlineStr">
        <is>
          <t/>
        </is>
      </c>
      <c r="AX393" t="inlineStr">
        <is>
          <t/>
        </is>
      </c>
      <c r="AY393" t="inlineStr">
        <is>
          <t/>
        </is>
      </c>
      <c r="AZ393" t="inlineStr">
        <is>
          <t/>
        </is>
      </c>
      <c r="BA393" t="inlineStr">
        <is>
          <t/>
        </is>
      </c>
      <c r="BB393" t="inlineStr">
        <is>
          <t/>
        </is>
      </c>
      <c r="BC393" t="inlineStr">
        <is>
          <t/>
        </is>
      </c>
      <c r="BD393" t="inlineStr">
        <is>
          <t/>
        </is>
      </c>
      <c r="BE393" t="inlineStr">
        <is>
          <t/>
        </is>
      </c>
      <c r="BF393" s="2" t="inlineStr">
        <is>
          <t>bioeconomia basata sulle foreste|
bioeconomia forestale</t>
        </is>
      </c>
      <c r="BG393" s="2" t="inlineStr">
        <is>
          <t>3|
3</t>
        </is>
      </c>
      <c r="BH393" s="2" t="inlineStr">
        <is>
          <t xml:space="preserve">|
</t>
        </is>
      </c>
      <c r="BI393" t="inlineStr">
        <is>
          <t>economia basata sulle risorse naturali, che comporta un rilevante impulso al settore primario e si colloca pienamente nella direzione del perseguimento degli impegni in materia di contrasto ai cambiamenti climatici, conservazione della biodiversità, decarbonizzazione dell’economia e sviluppo socioeconomico sostenibile dei territori</t>
        </is>
      </c>
      <c r="BJ393" s="2" t="inlineStr">
        <is>
          <t>miškų bioekonomika</t>
        </is>
      </c>
      <c r="BK393" s="2" t="inlineStr">
        <is>
          <t>3</t>
        </is>
      </c>
      <c r="BL393" s="2" t="inlineStr">
        <is>
          <t/>
        </is>
      </c>
      <c r="BM393" t="inlineStr">
        <is>
          <t/>
        </is>
      </c>
      <c r="BN393" t="inlineStr">
        <is>
          <t/>
        </is>
      </c>
      <c r="BO393" t="inlineStr">
        <is>
          <t/>
        </is>
      </c>
      <c r="BP393" t="inlineStr">
        <is>
          <t/>
        </is>
      </c>
      <c r="BQ393" t="inlineStr">
        <is>
          <t/>
        </is>
      </c>
      <c r="BR393" t="inlineStr">
        <is>
          <t/>
        </is>
      </c>
      <c r="BS393" t="inlineStr">
        <is>
          <t/>
        </is>
      </c>
      <c r="BT393" t="inlineStr">
        <is>
          <t/>
        </is>
      </c>
      <c r="BU393" t="inlineStr">
        <is>
          <t/>
        </is>
      </c>
      <c r="BV393" t="inlineStr">
        <is>
          <t/>
        </is>
      </c>
      <c r="BW393" t="inlineStr">
        <is>
          <t/>
        </is>
      </c>
      <c r="BX393" t="inlineStr">
        <is>
          <t/>
        </is>
      </c>
      <c r="BY393" t="inlineStr">
        <is>
          <t/>
        </is>
      </c>
      <c r="BZ393" s="2" t="inlineStr">
        <is>
          <t>biogospodarka oparta na lasach</t>
        </is>
      </c>
      <c r="CA393" s="2" t="inlineStr">
        <is>
          <t>3</t>
        </is>
      </c>
      <c r="CB393" s="2" t="inlineStr">
        <is>
          <t/>
        </is>
      </c>
      <c r="CC393" t="inlineStr">
        <is>
          <t/>
        </is>
      </c>
      <c r="CD393" t="inlineStr">
        <is>
          <t/>
        </is>
      </c>
      <c r="CE393" t="inlineStr">
        <is>
          <t/>
        </is>
      </c>
      <c r="CF393" t="inlineStr">
        <is>
          <t/>
        </is>
      </c>
      <c r="CG393" t="inlineStr">
        <is>
          <t/>
        </is>
      </c>
      <c r="CH393" t="inlineStr">
        <is>
          <t/>
        </is>
      </c>
      <c r="CI393" t="inlineStr">
        <is>
          <t/>
        </is>
      </c>
      <c r="CJ393" t="inlineStr">
        <is>
          <t/>
        </is>
      </c>
      <c r="CK393" t="inlineStr">
        <is>
          <t/>
        </is>
      </c>
      <c r="CL393" t="inlineStr">
        <is>
          <t/>
        </is>
      </c>
      <c r="CM393" t="inlineStr">
        <is>
          <t/>
        </is>
      </c>
      <c r="CN393" t="inlineStr">
        <is>
          <t/>
        </is>
      </c>
      <c r="CO393" t="inlineStr">
        <is>
          <t/>
        </is>
      </c>
      <c r="CP393" s="2" t="inlineStr">
        <is>
          <t>gozdno biogospodarstvo</t>
        </is>
      </c>
      <c r="CQ393" s="2" t="inlineStr">
        <is>
          <t>3</t>
        </is>
      </c>
      <c r="CR393" s="2" t="inlineStr">
        <is>
          <t/>
        </is>
      </c>
      <c r="CS393" t="inlineStr">
        <is>
          <t/>
        </is>
      </c>
      <c r="CT393" t="inlineStr">
        <is>
          <t/>
        </is>
      </c>
      <c r="CU393" t="inlineStr">
        <is>
          <t/>
        </is>
      </c>
      <c r="CV393" t="inlineStr">
        <is>
          <t/>
        </is>
      </c>
      <c r="CW393" t="inlineStr">
        <is>
          <t/>
        </is>
      </c>
    </row>
    <row r="394">
      <c r="A394" s="1" t="str">
        <f>HYPERLINK("https://iate.europa.eu/entry/result/3599623/all", "3599623")</f>
        <v>3599623</v>
      </c>
      <c r="B394" t="inlineStr">
        <is>
          <t>ENERGY</t>
        </is>
      </c>
      <c r="C394" t="inlineStr">
        <is>
          <t>ENERGY|energy policy|energy policy|energy storage;ENERGY|energy policy|energy policy|energy transport;ENERGY|electrical and nuclear industries|electrical industry|electrical energy;ENERGY|soft energy|soft energy|wind energy;ENERGY|soft energy|soft energy|solar energy;ENERGY|soft energy|soft energy|thermal energy</t>
        </is>
      </c>
      <c r="D394" t="inlineStr">
        <is>
          <t>yes</t>
        </is>
      </c>
      <c r="E394" t="inlineStr">
        <is>
          <t/>
        </is>
      </c>
      <c r="F394" t="inlineStr">
        <is>
          <t/>
        </is>
      </c>
      <c r="G394" t="inlineStr">
        <is>
          <t/>
        </is>
      </c>
      <c r="H394" t="inlineStr">
        <is>
          <t/>
        </is>
      </c>
      <c r="I394" t="inlineStr">
        <is>
          <t/>
        </is>
      </c>
      <c r="J394" t="inlineStr">
        <is>
          <t/>
        </is>
      </c>
      <c r="K394" t="inlineStr">
        <is>
          <t/>
        </is>
      </c>
      <c r="L394" t="inlineStr">
        <is>
          <t/>
        </is>
      </c>
      <c r="M394" t="inlineStr">
        <is>
          <t/>
        </is>
      </c>
      <c r="N394" t="inlineStr">
        <is>
          <t/>
        </is>
      </c>
      <c r="O394" t="inlineStr">
        <is>
          <t/>
        </is>
      </c>
      <c r="P394" t="inlineStr">
        <is>
          <t/>
        </is>
      </c>
      <c r="Q394" t="inlineStr">
        <is>
          <t/>
        </is>
      </c>
      <c r="R394" t="inlineStr">
        <is>
          <t/>
        </is>
      </c>
      <c r="S394" t="inlineStr">
        <is>
          <t/>
        </is>
      </c>
      <c r="T394" t="inlineStr">
        <is>
          <t/>
        </is>
      </c>
      <c r="U394" t="inlineStr">
        <is>
          <t/>
        </is>
      </c>
      <c r="V394" t="inlineStr">
        <is>
          <t/>
        </is>
      </c>
      <c r="W394" t="inlineStr">
        <is>
          <t/>
        </is>
      </c>
      <c r="X394" t="inlineStr">
        <is>
          <t/>
        </is>
      </c>
      <c r="Y394" t="inlineStr">
        <is>
          <t/>
        </is>
      </c>
      <c r="Z394" s="2" t="inlineStr">
        <is>
          <t>renewable energy integration|
integration of renewable energy sources</t>
        </is>
      </c>
      <c r="AA394" s="2" t="inlineStr">
        <is>
          <t>3|
3</t>
        </is>
      </c>
      <c r="AB394" s="2" t="inlineStr">
        <is>
          <t xml:space="preserve">|
</t>
        </is>
      </c>
      <c r="AC394" t="inlineStr">
        <is>
          <t>incorporating renewable energy, distributed generation, energy storage, thermally activated technologies, and demand response into the electric distribution and transmission system.</t>
        </is>
      </c>
      <c r="AD394" t="inlineStr">
        <is>
          <t/>
        </is>
      </c>
      <c r="AE394" t="inlineStr">
        <is>
          <t/>
        </is>
      </c>
      <c r="AF394" t="inlineStr">
        <is>
          <t/>
        </is>
      </c>
      <c r="AG394" t="inlineStr">
        <is>
          <t/>
        </is>
      </c>
      <c r="AH394" t="inlineStr">
        <is>
          <t/>
        </is>
      </c>
      <c r="AI394" t="inlineStr">
        <is>
          <t/>
        </is>
      </c>
      <c r="AJ394" t="inlineStr">
        <is>
          <t/>
        </is>
      </c>
      <c r="AK394" t="inlineStr">
        <is>
          <t/>
        </is>
      </c>
      <c r="AL394" s="2" t="inlineStr">
        <is>
          <t>uusiutuvien energialähteiden liittäminen verkkoon|
uusiutuvien energialähteiden integrointi</t>
        </is>
      </c>
      <c r="AM394" s="2" t="inlineStr">
        <is>
          <t>3|
3</t>
        </is>
      </c>
      <c r="AN394" s="2" t="inlineStr">
        <is>
          <t xml:space="preserve">|
</t>
        </is>
      </c>
      <c r="AO394" t="inlineStr">
        <is>
          <t/>
        </is>
      </c>
      <c r="AP394" t="inlineStr">
        <is>
          <t/>
        </is>
      </c>
      <c r="AQ394" t="inlineStr">
        <is>
          <t/>
        </is>
      </c>
      <c r="AR394" t="inlineStr">
        <is>
          <t/>
        </is>
      </c>
      <c r="AS394" t="inlineStr">
        <is>
          <t/>
        </is>
      </c>
      <c r="AT394" t="inlineStr">
        <is>
          <t/>
        </is>
      </c>
      <c r="AU394" t="inlineStr">
        <is>
          <t/>
        </is>
      </c>
      <c r="AV394" t="inlineStr">
        <is>
          <t/>
        </is>
      </c>
      <c r="AW394" t="inlineStr">
        <is>
          <t/>
        </is>
      </c>
      <c r="AX394" t="inlineStr">
        <is>
          <t/>
        </is>
      </c>
      <c r="AY394" t="inlineStr">
        <is>
          <t/>
        </is>
      </c>
      <c r="AZ394" t="inlineStr">
        <is>
          <t/>
        </is>
      </c>
      <c r="BA394" t="inlineStr">
        <is>
          <t/>
        </is>
      </c>
      <c r="BB394" t="inlineStr">
        <is>
          <t/>
        </is>
      </c>
      <c r="BC394" t="inlineStr">
        <is>
          <t/>
        </is>
      </c>
      <c r="BD394" t="inlineStr">
        <is>
          <t/>
        </is>
      </c>
      <c r="BE394" t="inlineStr">
        <is>
          <t/>
        </is>
      </c>
      <c r="BF394" t="inlineStr">
        <is>
          <t/>
        </is>
      </c>
      <c r="BG394" t="inlineStr">
        <is>
          <t/>
        </is>
      </c>
      <c r="BH394" t="inlineStr">
        <is>
          <t/>
        </is>
      </c>
      <c r="BI394" t="inlineStr">
        <is>
          <t/>
        </is>
      </c>
      <c r="BJ394" s="2" t="inlineStr">
        <is>
          <t>atsinaujinančiųjų išteklių energijos integravimas|
atsinaujinančiųjų energijos išteklių integravimas</t>
        </is>
      </c>
      <c r="BK394" s="2" t="inlineStr">
        <is>
          <t>3|
3</t>
        </is>
      </c>
      <c r="BL394" s="2" t="inlineStr">
        <is>
          <t xml:space="preserve">|
</t>
        </is>
      </c>
      <c r="BM394" t="inlineStr">
        <is>
          <t/>
        </is>
      </c>
      <c r="BN394" t="inlineStr">
        <is>
          <t/>
        </is>
      </c>
      <c r="BO394" t="inlineStr">
        <is>
          <t/>
        </is>
      </c>
      <c r="BP394" t="inlineStr">
        <is>
          <t/>
        </is>
      </c>
      <c r="BQ394" t="inlineStr">
        <is>
          <t/>
        </is>
      </c>
      <c r="BR394" t="inlineStr">
        <is>
          <t/>
        </is>
      </c>
      <c r="BS394" t="inlineStr">
        <is>
          <t/>
        </is>
      </c>
      <c r="BT394" t="inlineStr">
        <is>
          <t/>
        </is>
      </c>
      <c r="BU394" t="inlineStr">
        <is>
          <t/>
        </is>
      </c>
      <c r="BV394" t="inlineStr">
        <is>
          <t/>
        </is>
      </c>
      <c r="BW394" t="inlineStr">
        <is>
          <t/>
        </is>
      </c>
      <c r="BX394" t="inlineStr">
        <is>
          <t/>
        </is>
      </c>
      <c r="BY394" t="inlineStr">
        <is>
          <t/>
        </is>
      </c>
      <c r="BZ394" t="inlineStr">
        <is>
          <t/>
        </is>
      </c>
      <c r="CA394" t="inlineStr">
        <is>
          <t/>
        </is>
      </c>
      <c r="CB394" t="inlineStr">
        <is>
          <t/>
        </is>
      </c>
      <c r="CC394" t="inlineStr">
        <is>
          <t/>
        </is>
      </c>
      <c r="CD394" t="inlineStr">
        <is>
          <t/>
        </is>
      </c>
      <c r="CE394" t="inlineStr">
        <is>
          <t/>
        </is>
      </c>
      <c r="CF394" t="inlineStr">
        <is>
          <t/>
        </is>
      </c>
      <c r="CG394" t="inlineStr">
        <is>
          <t/>
        </is>
      </c>
      <c r="CH394" t="inlineStr">
        <is>
          <t/>
        </is>
      </c>
      <c r="CI394" t="inlineStr">
        <is>
          <t/>
        </is>
      </c>
      <c r="CJ394" t="inlineStr">
        <is>
          <t/>
        </is>
      </c>
      <c r="CK394" t="inlineStr">
        <is>
          <t/>
        </is>
      </c>
      <c r="CL394" t="inlineStr">
        <is>
          <t/>
        </is>
      </c>
      <c r="CM394" t="inlineStr">
        <is>
          <t/>
        </is>
      </c>
      <c r="CN394" t="inlineStr">
        <is>
          <t/>
        </is>
      </c>
      <c r="CO394" t="inlineStr">
        <is>
          <t/>
        </is>
      </c>
      <c r="CP394" t="inlineStr">
        <is>
          <t/>
        </is>
      </c>
      <c r="CQ394" t="inlineStr">
        <is>
          <t/>
        </is>
      </c>
      <c r="CR394" t="inlineStr">
        <is>
          <t/>
        </is>
      </c>
      <c r="CS394" t="inlineStr">
        <is>
          <t/>
        </is>
      </c>
      <c r="CT394" t="inlineStr">
        <is>
          <t/>
        </is>
      </c>
      <c r="CU394" t="inlineStr">
        <is>
          <t/>
        </is>
      </c>
      <c r="CV394" t="inlineStr">
        <is>
          <t/>
        </is>
      </c>
      <c r="CW394" t="inlineStr">
        <is>
          <t/>
        </is>
      </c>
    </row>
    <row r="395">
      <c r="A395" s="1" t="str">
        <f>HYPERLINK("https://iate.europa.eu/entry/result/3599722/all", "3599722")</f>
        <v>3599722</v>
      </c>
      <c r="B395" t="inlineStr">
        <is>
          <t>AGRICULTURE, FORESTRY AND FISHERIES;ENERGY</t>
        </is>
      </c>
      <c r="C395" t="inlineStr">
        <is>
          <t>AGRICULTURE, FORESTRY AND FISHERIES|agricultural activity|crop production|energy crop;ENERGY|soft energy|soft energy|renewable energy</t>
        </is>
      </c>
      <c r="D395" t="inlineStr">
        <is>
          <t>yes</t>
        </is>
      </c>
      <c r="E395" t="inlineStr">
        <is>
          <t/>
        </is>
      </c>
      <c r="F395" s="2" t="inlineStr">
        <is>
          <t>хранителни и фуражни култури</t>
        </is>
      </c>
      <c r="G395" s="2" t="inlineStr">
        <is>
          <t>2</t>
        </is>
      </c>
      <c r="H395" s="2" t="inlineStr">
        <is>
          <t/>
        </is>
      </c>
      <c r="I395" t="inlineStr">
        <is>
          <t/>
        </is>
      </c>
      <c r="J395" s="2" t="inlineStr">
        <is>
          <t>potravinářské a krmné plodiny</t>
        </is>
      </c>
      <c r="K395" s="2" t="inlineStr">
        <is>
          <t>2</t>
        </is>
      </c>
      <c r="L395" s="2" t="inlineStr">
        <is>
          <t/>
        </is>
      </c>
      <c r="M395" t="inlineStr">
        <is>
          <t/>
        </is>
      </c>
      <c r="N395" t="inlineStr">
        <is>
          <t/>
        </is>
      </c>
      <c r="O395" t="inlineStr">
        <is>
          <t/>
        </is>
      </c>
      <c r="P395" t="inlineStr">
        <is>
          <t/>
        </is>
      </c>
      <c r="Q395" t="inlineStr">
        <is>
          <t/>
        </is>
      </c>
      <c r="R395" t="inlineStr">
        <is>
          <t/>
        </is>
      </c>
      <c r="S395" t="inlineStr">
        <is>
          <t/>
        </is>
      </c>
      <c r="T395" t="inlineStr">
        <is>
          <t/>
        </is>
      </c>
      <c r="U395" t="inlineStr">
        <is>
          <t/>
        </is>
      </c>
      <c r="V395" t="inlineStr">
        <is>
          <t/>
        </is>
      </c>
      <c r="W395" t="inlineStr">
        <is>
          <t/>
        </is>
      </c>
      <c r="X395" t="inlineStr">
        <is>
          <t/>
        </is>
      </c>
      <c r="Y395" t="inlineStr">
        <is>
          <t/>
        </is>
      </c>
      <c r="Z395" s="2" t="inlineStr">
        <is>
          <t>food and feed crops</t>
        </is>
      </c>
      <c r="AA395" s="2" t="inlineStr">
        <is>
          <t>3</t>
        </is>
      </c>
      <c r="AB395" s="2" t="inlineStr">
        <is>
          <t/>
        </is>
      </c>
      <c r="AC395" t="inlineStr">
        <is>
          <t>starch-rich crops, sugar crops or oil crops produced on agricultural land as a main crop excluding residues, waste or ligno-cellulosic material and intermediate crops, such as catch crops and cover crops, provided that the use of such intermediate crops does not trigger demand for additional land</t>
        </is>
      </c>
      <c r="AD395" s="2" t="inlineStr">
        <is>
          <t>cultivo alimentario y forrajero</t>
        </is>
      </c>
      <c r="AE395" s="2" t="inlineStr">
        <is>
          <t>3</t>
        </is>
      </c>
      <c r="AF395" s="2" t="inlineStr">
        <is>
          <t/>
        </is>
      </c>
      <c r="AG395" t="inlineStr">
        <is>
          <t>Cultivos ricos en almidón, cultivos
 azucareros o cultivos oleaginosos producidos en suelos agrícolas como 
cultivo principal, excluidos los desechos, los residuos o los materiales
 lignocelulósicos y los cultivos intermedios (como los cultivos 
intercalados y los cultivos de cobertura), siempre que la utilización de
 dichos cultivos intermedios no provoque un incremento de la demanda de 
terrenos.</t>
        </is>
      </c>
      <c r="AH395" t="inlineStr">
        <is>
          <t/>
        </is>
      </c>
      <c r="AI395" t="inlineStr">
        <is>
          <t/>
        </is>
      </c>
      <c r="AJ395" t="inlineStr">
        <is>
          <t/>
        </is>
      </c>
      <c r="AK395" t="inlineStr">
        <is>
          <t/>
        </is>
      </c>
      <c r="AL395" t="inlineStr">
        <is>
          <t/>
        </is>
      </c>
      <c r="AM395" t="inlineStr">
        <is>
          <t/>
        </is>
      </c>
      <c r="AN395" t="inlineStr">
        <is>
          <t/>
        </is>
      </c>
      <c r="AO395" t="inlineStr">
        <is>
          <t/>
        </is>
      </c>
      <c r="AP395" s="2" t="inlineStr">
        <is>
          <t>cultures destinées à l'alimentation humaine ou animale</t>
        </is>
      </c>
      <c r="AQ395" s="2" t="inlineStr">
        <is>
          <t>2</t>
        </is>
      </c>
      <c r="AR395" s="2" t="inlineStr">
        <is>
          <t/>
        </is>
      </c>
      <c r="AS395" t="inlineStr">
        <is>
          <t/>
        </is>
      </c>
      <c r="AT395" s="2" t="inlineStr">
        <is>
          <t>barra bia agus beatha</t>
        </is>
      </c>
      <c r="AU395" s="2" t="inlineStr">
        <is>
          <t>3</t>
        </is>
      </c>
      <c r="AV395" s="2" t="inlineStr">
        <is>
          <t/>
        </is>
      </c>
      <c r="AW395" t="inlineStr">
        <is>
          <t>barra stáirse-shaibhir, siúcraí agus ola-bharra a fhástar ar thalamh talmhaíochta mar phríomhbharra, nach n-árítear iarmhair, dramhaíl nó ábhar ligniceallalósach agus barra idirmheánacha, amhail barra breise agus barra cumhdaigh, ar choinníoll nach spreagtar éileamh ar thalamh breise le húsáid barr idirmheánach den sórt sin</t>
        </is>
      </c>
      <c r="AX395" s="2" t="inlineStr">
        <is>
          <t>kulture za proizvodnju hrane i hrane za životinje</t>
        </is>
      </c>
      <c r="AY395" s="2" t="inlineStr">
        <is>
          <t>2</t>
        </is>
      </c>
      <c r="AZ395" s="2" t="inlineStr">
        <is>
          <t/>
        </is>
      </c>
      <c r="BA395" t="inlineStr">
        <is>
          <t/>
        </is>
      </c>
      <c r="BB395" t="inlineStr">
        <is>
          <t/>
        </is>
      </c>
      <c r="BC395" t="inlineStr">
        <is>
          <t/>
        </is>
      </c>
      <c r="BD395" t="inlineStr">
        <is>
          <t/>
        </is>
      </c>
      <c r="BE395" t="inlineStr">
        <is>
          <t/>
        </is>
      </c>
      <c r="BF395" s="2" t="inlineStr">
        <is>
          <t>colture alimentari e foraggere</t>
        </is>
      </c>
      <c r="BG395" s="2" t="inlineStr">
        <is>
          <t>2</t>
        </is>
      </c>
      <c r="BH395" s="2" t="inlineStr">
        <is>
          <t/>
        </is>
      </c>
      <c r="BI395" t="inlineStr">
        <is>
          <t/>
        </is>
      </c>
      <c r="BJ395" s="2" t="inlineStr">
        <is>
          <t>maistiniai ir pašariniai augalai</t>
        </is>
      </c>
      <c r="BK395" s="2" t="inlineStr">
        <is>
          <t>3</t>
        </is>
      </c>
      <c r="BL395" s="2" t="inlineStr">
        <is>
          <t/>
        </is>
      </c>
      <c r="BM395" t="inlineStr">
        <is>
          <t>žemės ūkio paskirties žemėje kaip pagrindiniai augalai užauginti krakmolingi augalai, cukringi augalai arba aliejiniai augalai, išskyrus liekanas, atliekas arba lignoceliuliozės medžiagas, ir tarpiniai pasėliai, kaip antai posėliai ir antsėliai, su sąlyga, kad tokių tarpinių pasėlių naudojimas nesukuria papildomos žemės paklausos</t>
        </is>
      </c>
      <c r="BN395" t="inlineStr">
        <is>
          <t/>
        </is>
      </c>
      <c r="BO395" t="inlineStr">
        <is>
          <t/>
        </is>
      </c>
      <c r="BP395" t="inlineStr">
        <is>
          <t/>
        </is>
      </c>
      <c r="BQ395" t="inlineStr">
        <is>
          <t/>
        </is>
      </c>
      <c r="BR395" s="2" t="inlineStr">
        <is>
          <t>għelejjel tal-ikel u tal-għalf</t>
        </is>
      </c>
      <c r="BS395" s="2" t="inlineStr">
        <is>
          <t>3</t>
        </is>
      </c>
      <c r="BT395" s="2" t="inlineStr">
        <is>
          <t/>
        </is>
      </c>
      <c r="BU395" t="inlineStr">
        <is>
          <t/>
        </is>
      </c>
      <c r="BV395" t="inlineStr">
        <is>
          <t/>
        </is>
      </c>
      <c r="BW395" t="inlineStr">
        <is>
          <t/>
        </is>
      </c>
      <c r="BX395" t="inlineStr">
        <is>
          <t/>
        </is>
      </c>
      <c r="BY395" t="inlineStr">
        <is>
          <t/>
        </is>
      </c>
      <c r="BZ395" s="2" t="inlineStr">
        <is>
          <t>rośliny spożywcze i pastewne</t>
        </is>
      </c>
      <c r="CA395" s="2" t="inlineStr">
        <is>
          <t>3</t>
        </is>
      </c>
      <c r="CB395" s="2" t="inlineStr">
        <is>
          <t/>
        </is>
      </c>
      <c r="CC395" t="inlineStr">
        <is>
          <t>rośliny wysokoskrobiowe, rośliny cukrowe lub rośliny oleiste uprawiane na gruntach rolnych jako uprawa główna z wyłączeniem pozostałości, odpadów lub materiału lignocelulozowego i międzyplony, takie jak rośliny międzyplonowe i uprawy okrywowe, pod warunkiem że stosowanie takich międzyplonów nie powoduje zapotrzebowania na dodatkowe grunty</t>
        </is>
      </c>
      <c r="CD395" s="2" t="inlineStr">
        <is>
          <t>culturas alimentares para consumo humano ou animal</t>
        </is>
      </c>
      <c r="CE395" s="2" t="inlineStr">
        <is>
          <t>2</t>
        </is>
      </c>
      <c r="CF395" s="2" t="inlineStr">
        <is>
          <t/>
        </is>
      </c>
      <c r="CG395" t="inlineStr">
        <is>
          <t/>
        </is>
      </c>
      <c r="CH395" s="2" t="inlineStr">
        <is>
          <t>culturi alimentare și furajere</t>
        </is>
      </c>
      <c r="CI395" s="2" t="inlineStr">
        <is>
          <t>2</t>
        </is>
      </c>
      <c r="CJ395" s="2" t="inlineStr">
        <is>
          <t/>
        </is>
      </c>
      <c r="CK395" t="inlineStr">
        <is>
          <t/>
        </is>
      </c>
      <c r="CL395" s="2" t="inlineStr">
        <is>
          <t>potravinárske a krmovinárske plodiny</t>
        </is>
      </c>
      <c r="CM395" s="2" t="inlineStr">
        <is>
          <t>2</t>
        </is>
      </c>
      <c r="CN395" s="2" t="inlineStr">
        <is>
          <t/>
        </is>
      </c>
      <c r="CO395" t="inlineStr">
        <is>
          <t/>
        </is>
      </c>
      <c r="CP395" s="2" t="inlineStr">
        <is>
          <t>prehranske in krmne poljščine</t>
        </is>
      </c>
      <c r="CQ395" s="2" t="inlineStr">
        <is>
          <t>3</t>
        </is>
      </c>
      <c r="CR395" s="2" t="inlineStr">
        <is>
          <t/>
        </is>
      </c>
      <c r="CS395" t="inlineStr">
        <is>
          <t>poljščine z visoko vsebnostjo škroba, rastline za pridelavo sladkorja ali oljnice, ki se pridelujejo na kmetijskih zemljiščih kot glavne poljščine in ne vključujejo ostankov, odpadkov ali lesne celuloze, kakor tudi ne vmesnih poljščin, kot so dosevki in pokrovne poljščine, če uporaba takih vmesnih poljščin ne sproži potrebe po dodatnih zemljiščih</t>
        </is>
      </c>
      <c r="CT395" s="2" t="inlineStr">
        <is>
          <t>livsmedels- och fodergrödor</t>
        </is>
      </c>
      <c r="CU395" s="2" t="inlineStr">
        <is>
          <t>3</t>
        </is>
      </c>
      <c r="CV395" s="2" t="inlineStr">
        <is>
          <t/>
        </is>
      </c>
      <c r="CW395" t="inlineStr">
        <is>
          <t>stärkelserika grödor, sockergrödor eller oljegrödor som produceras på jordbruksmark som huvudgröda exklusive restprodukter, avfall eller material som innehåller både cellulosa och lignin och mellangrödor, såsom fånggrödor och täckgrödor, förutsatt att användningen av sådana mellangrödor inte medför krav på ytterligare land</t>
        </is>
      </c>
    </row>
    <row r="396">
      <c r="A396" s="1" t="str">
        <f>HYPERLINK("https://iate.europa.eu/entry/result/3557545/all", "3557545")</f>
        <v>3557545</v>
      </c>
      <c r="B396" t="inlineStr">
        <is>
          <t>EUROPEAN UNION;ENERGY</t>
        </is>
      </c>
      <c r="C396" t="inlineStr">
        <is>
          <t>EUROPEAN UNION;ENERGY|energy policy</t>
        </is>
      </c>
      <c r="D396" t="inlineStr">
        <is>
          <t>yes</t>
        </is>
      </c>
      <c r="E396" t="inlineStr">
        <is>
          <t/>
        </is>
      </c>
      <c r="F396" s="2" t="inlineStr">
        <is>
          <t>Eнергиен съюз</t>
        </is>
      </c>
      <c r="G396" s="2" t="inlineStr">
        <is>
          <t>3</t>
        </is>
      </c>
      <c r="H396" s="2" t="inlineStr">
        <is>
          <t/>
        </is>
      </c>
      <c r="I396" t="inlineStr">
        <is>
          <t>инициатива, имаща за цел да се осигури снабдяването с енергия на Европейския съюз, като се намали зависивостта му от външни източници</t>
        </is>
      </c>
      <c r="J396" s="2" t="inlineStr">
        <is>
          <t>energetická unie</t>
        </is>
      </c>
      <c r="K396" s="2" t="inlineStr">
        <is>
          <t>3</t>
        </is>
      </c>
      <c r="L396" s="2" t="inlineStr">
        <is>
          <t/>
        </is>
      </c>
      <c r="M396" t="inlineStr">
        <is>
          <t>strategie, jež má pět vzájemně se posilujících a úzce propojených dimenzí, jejichž účelem je dosáhnout větší bezpečnosti dodávek energie, udržitelnosti a konkurenceschopnosti: 
&lt;br&gt;– bezpečnost dodávek energie, solidarita a důvěra; 
&lt;br&gt;– plně integrovaný evropský trh s energií; 
&lt;br&gt;– energetická účinnost přispívající ke zmírnění poptávky; 
&lt;br&gt;– dekarbonizace hospodářství a 
&lt;br&gt;– výzkum, inovace a konkurenceschopnost</t>
        </is>
      </c>
      <c r="N396" s="2" t="inlineStr">
        <is>
          <t>energiunion</t>
        </is>
      </c>
      <c r="O396" s="2" t="inlineStr">
        <is>
          <t>3</t>
        </is>
      </c>
      <c r="P396" s="2" t="inlineStr">
        <is>
          <t/>
        </is>
      </c>
      <c r="Q396" t="inlineStr">
        <is>
          <t>union, der skal give EU's forbrugere, herunder husholdninger og virksomheder, sikker, bæredygtig, konkurrencedygtig og billig energi og fremme forskning og innovation ved at tiltrække investeringer</t>
        </is>
      </c>
      <c r="R396" s="2" t="inlineStr">
        <is>
          <t>Energieunion</t>
        </is>
      </c>
      <c r="S396" s="2" t="inlineStr">
        <is>
          <t>3</t>
        </is>
      </c>
      <c r="T396" s="2" t="inlineStr">
        <is>
          <t/>
        </is>
      </c>
      <c r="U396" t="inlineStr">
        <is>
          <t>vom PL Ministerpräsident Tusk angeregtes Projekt zur Gewährleistung der Energieversorgungssicherheit &lt;a href="/entry/result/911103/all" id="ENTRY_TO_ENTRY_CONVERTER" target="_blank"&gt;IATE:911103&lt;/a&gt; in der EU, das u.a. eine Zentrale für den Einkauf von Gas für alle 28 Mitgliedstaaten sowie ein Solidaritätsmechanismus, über den EU-Staaten bei Engpässen unterstützt werden könnten, vorsieht</t>
        </is>
      </c>
      <c r="V396" s="2" t="inlineStr">
        <is>
          <t>Ενεργειακή Ένωση</t>
        </is>
      </c>
      <c r="W396" s="2" t="inlineStr">
        <is>
          <t>3</t>
        </is>
      </c>
      <c r="X396" s="2" t="inlineStr">
        <is>
          <t/>
        </is>
      </c>
      <c r="Y396" t="inlineStr">
        <is>
          <t>Eνεργειακή στρατηγική της ΕΕ με στόχο την εξασφάλιση μεγαλύτερης ενεργειακής ασφάλειας, βιωσιμότητας και ανταγωνιστικότητας, η οποία έχει τις ακόλουθες διαστάσεις: ενεργειακή ασφάλεια, αλληλεγγύη και εμπιστοσύνη· πλήρως ενοποιημένη ευρωπαϊκή αγορά ενέργειας· ενεργειακή απόδοση που συμβάλλει στον μετριασμό της ζήτησης· απαλλαγή της οικονομίας από τις ανθρακούχες εκπομπές και έρευνα, καινοτομία και ανταγωνιστικότητα</t>
        </is>
      </c>
      <c r="Z396" s="2" t="inlineStr">
        <is>
          <t>European Energy Union|
Energy Union</t>
        </is>
      </c>
      <c r="AA396" s="2" t="inlineStr">
        <is>
          <t>1|
3</t>
        </is>
      </c>
      <c r="AB396" s="2" t="inlineStr">
        <is>
          <t xml:space="preserve">|
</t>
        </is>
      </c>
      <c r="AC396" t="inlineStr">
        <is>
          <t>union whose goal is to give EU consumers, including households and businesses, secure, sustainable, competitive and affordable energy, and to foster research and innovation by means of attracting investment</t>
        </is>
      </c>
      <c r="AD396" s="2" t="inlineStr">
        <is>
          <t>Unión de la Energía</t>
        </is>
      </c>
      <c r="AE396" s="2" t="inlineStr">
        <is>
          <t>3</t>
        </is>
      </c>
      <c r="AF396" s="2" t="inlineStr">
        <is>
          <t/>
        </is>
      </c>
      <c r="AG396" t="inlineStr">
        <is>
          <t>&lt;p&gt;Iniciativa planteada ya en 2010 por el entonces presidente del Parlamento Europeo, Jerzy Buzek, y Jacques Delors y retomada recientemente por el antiguo primer ministro polaco y actual presidente del Consejo Europeo, Donald Tusk.&lt;/p&gt;Supone un replanteamiento de la estrategia de la Unión Europea en materia de energía y cambio climático al objeto de disponer de energía asequible, segura &lt;a href="/entry/result/911103/all" id="ENTRY_TO_ENTRY_CONVERTER" target="_blank"&gt;IATE:911103&lt;/a&gt; y sostenible &lt;a href="/entry/result/2231086/all" id="ENTRY_TO_ENTRY_CONVERTER" target="_blank"&gt;IATE:2231086&lt;/a&gt; .</t>
        </is>
      </c>
      <c r="AH396" s="2" t="inlineStr">
        <is>
          <t>energialiit</t>
        </is>
      </c>
      <c r="AI396" s="2" t="inlineStr">
        <is>
          <t>3</t>
        </is>
      </c>
      <c r="AJ396" s="2" t="inlineStr">
        <is>
          <t/>
        </is>
      </c>
      <c r="AK396" t="inlineStr">
        <is>
          <t>2014. aasta aprillis välja kuulutatud, Poola peaministri edendatav projekt, mille eesmärk on tagada Euroopa Liidu varustatus energiaga ja vähendada sõltuvust imporditud energiast</t>
        </is>
      </c>
      <c r="AL396" s="2" t="inlineStr">
        <is>
          <t>energiaunioni</t>
        </is>
      </c>
      <c r="AM396" s="2" t="inlineStr">
        <is>
          <t>3</t>
        </is>
      </c>
      <c r="AN396" s="2" t="inlineStr">
        <is>
          <t/>
        </is>
      </c>
      <c r="AO396" t="inlineStr">
        <is>
          <t>komission kaavailema kansalliset rajat ylittävä energiapoliittinen hanke, jolla pyritään takaamaan EU:n kansalaisille ja yrityksille varma, kohtuuhintainen ja ilmastomyötäinen energiansaanti</t>
        </is>
      </c>
      <c r="AP396" s="2" t="inlineStr">
        <is>
          <t>union européenne de l'énergie|
union de l'énergie</t>
        </is>
      </c>
      <c r="AQ396" s="2" t="inlineStr">
        <is>
          <t>3|
3</t>
        </is>
      </c>
      <c r="AR396" s="2" t="inlineStr">
        <is>
          <t xml:space="preserve">|
</t>
        </is>
      </c>
      <c r="AS396" t="inlineStr">
        <is>
          <t>union dont la mise en oeuvre contribuera à stimuler la croissance économique de l'UE, à renforcer la sécurité énergétique de l'Europe et à lutter contre le changement climatique</t>
        </is>
      </c>
      <c r="AT396" s="2" t="inlineStr">
        <is>
          <t>aontas fuinnimh</t>
        </is>
      </c>
      <c r="AU396" s="2" t="inlineStr">
        <is>
          <t>3</t>
        </is>
      </c>
      <c r="AV396" s="2" t="inlineStr">
        <is>
          <t/>
        </is>
      </c>
      <c r="AW396" t="inlineStr">
        <is>
          <t/>
        </is>
      </c>
      <c r="AX396" s="2" t="inlineStr">
        <is>
          <t>energetska unija</t>
        </is>
      </c>
      <c r="AY396" s="2" t="inlineStr">
        <is>
          <t>3</t>
        </is>
      </c>
      <c r="AZ396" s="2" t="inlineStr">
        <is>
          <t/>
        </is>
      </c>
      <c r="BA396" t="inlineStr">
        <is>
          <t>projekt koji je u travnju 2014. najavio poljski predsjednik vlade Donald Tusk kako bi se osigurale zalihe Europske unije i smanjila njena ovisnost o uvezenoj energiji</t>
        </is>
      </c>
      <c r="BB396" s="2" t="inlineStr">
        <is>
          <t>energiaunió</t>
        </is>
      </c>
      <c r="BC396" s="2" t="inlineStr">
        <is>
          <t>4</t>
        </is>
      </c>
      <c r="BD396" s="2" t="inlineStr">
        <is>
          <t/>
        </is>
      </c>
      <c r="BE396" t="inlineStr">
        <is>
          <t>energiaügyi együttműködési keretrendszer, melynek célja biztonságos, fenntartható, versenyképes és megfizethető energiát biztosítani az Unió fogyasztóinak, mind a háztartásoknak, mind pedig a vállalkozásoknak</t>
        </is>
      </c>
      <c r="BF396" s="2" t="inlineStr">
        <is>
          <t>Unione dell'energia</t>
        </is>
      </c>
      <c r="BG396" s="2" t="inlineStr">
        <is>
          <t>3</t>
        </is>
      </c>
      <c r="BH396" s="2" t="inlineStr">
        <is>
          <t/>
        </is>
      </c>
      <c r="BI396" t="inlineStr">
        <is>
          <t>progetto lanciato nell'aprile 2014 dall'allora primo ministro polacco Donald Tusk per ridurre la dipendenza energetica dell'Unione</t>
        </is>
      </c>
      <c r="BJ396" s="2" t="inlineStr">
        <is>
          <t>energetikos sąjunga</t>
        </is>
      </c>
      <c r="BK396" s="2" t="inlineStr">
        <is>
          <t>3</t>
        </is>
      </c>
      <c r="BL396" s="2" t="inlineStr">
        <is>
          <t/>
        </is>
      </c>
      <c r="BM396" t="inlineStr">
        <is>
          <t>2014 m. balandžio mėn. Lenkijos premjero D. Tusko pasiūlytas projektas Europos Sąjungos energetiniam saugumui užtikrinti ir priklausomybei nuo rusiškos naftos ir dujų mažinti</t>
        </is>
      </c>
      <c r="BN396" s="2" t="inlineStr">
        <is>
          <t>enerģētikas savienība</t>
        </is>
      </c>
      <c r="BO396" s="2" t="inlineStr">
        <is>
          <t>3</t>
        </is>
      </c>
      <c r="BP396" s="2" t="inlineStr">
        <is>
          <t/>
        </is>
      </c>
      <c r="BQ396" t="inlineStr">
        <is>
          <t>savienība, kuras mērķis ir palielināt ES enerģētisko drošību, ilgtspēju un konkurētspēju</t>
        </is>
      </c>
      <c r="BR396" s="2" t="inlineStr">
        <is>
          <t>unjoni tal-enerġija</t>
        </is>
      </c>
      <c r="BS396" s="2" t="inlineStr">
        <is>
          <t>3</t>
        </is>
      </c>
      <c r="BT396" s="2" t="inlineStr">
        <is>
          <t/>
        </is>
      </c>
      <c r="BU396" t="inlineStr">
        <is>
          <t>unjoni maħsuba biex tgħin sabiex jitrawwem it-tkabbir ekonomiku tal-UE, tittejjeb is-sigurtà tal-enerġija tal-Ewropa u jiġi miġġieled it-tibdil fil-klima</t>
        </is>
      </c>
      <c r="BV396" s="2" t="inlineStr">
        <is>
          <t>energie-unie</t>
        </is>
      </c>
      <c r="BW396" s="2" t="inlineStr">
        <is>
          <t>3</t>
        </is>
      </c>
      <c r="BX396" s="2" t="inlineStr">
        <is>
          <t/>
        </is>
      </c>
      <c r="BY396" t="inlineStr">
        <is>
          <t>voorlopig niet nauwkeurig omschreven project om de energieonafhankelijkheid van de Unie te vergroten, de samenwerking op het gebied van energie-infrastructuur te verbeteren en de solidariteit in noodsituaties op energiegebied te versterken</t>
        </is>
      </c>
      <c r="BZ396" s="2" t="inlineStr">
        <is>
          <t>unia energetyczna</t>
        </is>
      </c>
      <c r="CA396" s="2" t="inlineStr">
        <is>
          <t>3</t>
        </is>
      </c>
      <c r="CB396" s="2" t="inlineStr">
        <is>
          <t/>
        </is>
      </c>
      <c r="CC396" t="inlineStr">
        <is>
          <t>projekt zakładający uniezależnienie Unii Europejskiej od dostaw gazu z Rosji i opierający się na następujących elementach: rehabilitacji węgla, dywersyfikacji dostaw, wspólnych zakupach gazu, wykorzystaniu gazu łupkowego, finansowaniu instalacji przez UE oraz opracowaniu planu awaryjnego</t>
        </is>
      </c>
      <c r="CD396" s="2" t="inlineStr">
        <is>
          <t>União Europeia da Energia|
União da Energia</t>
        </is>
      </c>
      <c r="CE396" s="2" t="inlineStr">
        <is>
          <t>3|
3</t>
        </is>
      </c>
      <c r="CF396" s="2" t="inlineStr">
        <is>
          <t xml:space="preserve">|
</t>
        </is>
      </c>
      <c r="CG396" t="inlineStr">
        <is>
          <t>União que visa oferecer aos consumidores da UE – particulares e empresas – energia segura, sustentável, competitiva e a preços acessíveis, com base num sistema energético integrado à escala do continente e numa economia sustentável, hipocarbónica e respeitadora do clima, concebida para ter continuidade. 
&lt;br&gt;Trata-se de um projeto lançado pelo então Primeiro-Ministro Polaco Donald Tusk em abril de 2014, confirmado no Conselho Europeu de junho de 2014, e para a concretização do qual a Comissão publicou uma estratégia-quadro em 2015 (cf. 
&lt;b&gt;&lt;i&gt;estratégia para a União da Energia&lt;/i&gt;&lt;/b&gt; [&lt;a href="/entry/result/3572043/all" id="ENTRY_TO_ENTRY_CONVERTER" target="_blank"&gt;IATE:3572043&lt;/a&gt; ]. 
&lt;br&gt;Os meios para o alcançar são a conclusão do mercado interno da energia, com a sua concomitante redução de preços, o aumento da produção interna, diversificando as fontes de energia e apostando nomeadamente nas renováveis, a diversificação das fontes e rotas de abastecimento e o reforço da eficiência energética.</t>
        </is>
      </c>
      <c r="CH396" s="2" t="inlineStr">
        <is>
          <t>uniune energetică</t>
        </is>
      </c>
      <c r="CI396" s="2" t="inlineStr">
        <is>
          <t>3</t>
        </is>
      </c>
      <c r="CJ396" s="2" t="inlineStr">
        <is>
          <t/>
        </is>
      </c>
      <c r="CK396" t="inlineStr">
        <is>
          <t>proiect lansat de prim-ministrul Poloniei, Donald Tusk, pentru a se reduce dependența Uniunii Europene de resursele de energie din Rusia</t>
        </is>
      </c>
      <c r="CL396" s="2" t="inlineStr">
        <is>
          <t>energetická únia</t>
        </is>
      </c>
      <c r="CM396" s="2" t="inlineStr">
        <is>
          <t>3</t>
        </is>
      </c>
      <c r="CN396" s="2" t="inlineStr">
        <is>
          <t/>
        </is>
      </c>
      <c r="CO396" t="inlineStr">
        <is>
          <t>projekt, ktorého cieľom je v dôsledku geopolitických udalostí, svetovej energetickej konkurencie a vplyvu zmeny klímy zabezpečiť pre EÚ dostupnú, bezpečnú a udržateľnú energiu a znížiť jej závislosť od dovážanej energie</t>
        </is>
      </c>
      <c r="CP396" s="2" t="inlineStr">
        <is>
          <t>energetska unija</t>
        </is>
      </c>
      <c r="CQ396" s="2" t="inlineStr">
        <is>
          <t>3</t>
        </is>
      </c>
      <c r="CR396" s="2" t="inlineStr">
        <is>
          <t/>
        </is>
      </c>
      <c r="CS396" t="inlineStr">
        <is>
          <t/>
        </is>
      </c>
      <c r="CT396" s="2" t="inlineStr">
        <is>
          <t>energiunionen|
energiunion</t>
        </is>
      </c>
      <c r="CU396" s="2" t="inlineStr">
        <is>
          <t>3|
2</t>
        </is>
      </c>
      <c r="CV396" s="2" t="inlineStr">
        <is>
          <t xml:space="preserve">|
</t>
        </is>
      </c>
      <c r="CW396" t="inlineStr">
        <is>
          <t/>
        </is>
      </c>
    </row>
    <row r="397">
      <c r="A397" s="1" t="str">
        <f>HYPERLINK("https://iate.europa.eu/entry/result/3599572/all", "3599572")</f>
        <v>3599572</v>
      </c>
      <c r="B397" t="inlineStr">
        <is>
          <t>AGRICULTURE, FORESTRY AND FISHERIES</t>
        </is>
      </c>
      <c r="C397" t="inlineStr">
        <is>
          <t>AGRICULTURE, FORESTRY AND FISHERIES</t>
        </is>
      </c>
      <c r="D397" t="inlineStr">
        <is>
          <t>yes</t>
        </is>
      </c>
      <c r="E397" t="inlineStr">
        <is>
          <t/>
        </is>
      </c>
      <c r="F397" t="inlineStr">
        <is>
          <t/>
        </is>
      </c>
      <c r="G397" t="inlineStr">
        <is>
          <t/>
        </is>
      </c>
      <c r="H397" t="inlineStr">
        <is>
          <t/>
        </is>
      </c>
      <c r="I397" t="inlineStr">
        <is>
          <t/>
        </is>
      </c>
      <c r="J397" t="inlineStr">
        <is>
          <t/>
        </is>
      </c>
      <c r="K397" t="inlineStr">
        <is>
          <t/>
        </is>
      </c>
      <c r="L397" t="inlineStr">
        <is>
          <t/>
        </is>
      </c>
      <c r="M397" t="inlineStr">
        <is>
          <t/>
        </is>
      </c>
      <c r="N397" t="inlineStr">
        <is>
          <t/>
        </is>
      </c>
      <c r="O397" t="inlineStr">
        <is>
          <t/>
        </is>
      </c>
      <c r="P397" t="inlineStr">
        <is>
          <t/>
        </is>
      </c>
      <c r="Q397" t="inlineStr">
        <is>
          <t/>
        </is>
      </c>
      <c r="R397" t="inlineStr">
        <is>
          <t/>
        </is>
      </c>
      <c r="S397" t="inlineStr">
        <is>
          <t/>
        </is>
      </c>
      <c r="T397" t="inlineStr">
        <is>
          <t/>
        </is>
      </c>
      <c r="U397" t="inlineStr">
        <is>
          <t/>
        </is>
      </c>
      <c r="V397" t="inlineStr">
        <is>
          <t/>
        </is>
      </c>
      <c r="W397" t="inlineStr">
        <is>
          <t/>
        </is>
      </c>
      <c r="X397" t="inlineStr">
        <is>
          <t/>
        </is>
      </c>
      <c r="Y397" t="inlineStr">
        <is>
          <t/>
        </is>
      </c>
      <c r="Z397" s="2" t="inlineStr">
        <is>
          <t>agricultural, aquaculture, fisheries and forestry residues</t>
        </is>
      </c>
      <c r="AA397" s="2" t="inlineStr">
        <is>
          <t>3</t>
        </is>
      </c>
      <c r="AB397" s="2" t="inlineStr">
        <is>
          <t/>
        </is>
      </c>
      <c r="AC397" t="inlineStr">
        <is>
          <t>residues that are directly generated by agriculture, aquaculture, fisheries and forestry;</t>
        </is>
      </c>
      <c r="AD397" t="inlineStr">
        <is>
          <t/>
        </is>
      </c>
      <c r="AE397" t="inlineStr">
        <is>
          <t/>
        </is>
      </c>
      <c r="AF397" t="inlineStr">
        <is>
          <t/>
        </is>
      </c>
      <c r="AG397" t="inlineStr">
        <is>
          <t/>
        </is>
      </c>
      <c r="AH397" t="inlineStr">
        <is>
          <t/>
        </is>
      </c>
      <c r="AI397" t="inlineStr">
        <is>
          <t/>
        </is>
      </c>
      <c r="AJ397" t="inlineStr">
        <is>
          <t/>
        </is>
      </c>
      <c r="AK397" t="inlineStr">
        <is>
          <t/>
        </is>
      </c>
      <c r="AL397" t="inlineStr">
        <is>
          <t/>
        </is>
      </c>
      <c r="AM397" t="inlineStr">
        <is>
          <t/>
        </is>
      </c>
      <c r="AN397" t="inlineStr">
        <is>
          <t/>
        </is>
      </c>
      <c r="AO397" t="inlineStr">
        <is>
          <t/>
        </is>
      </c>
      <c r="AP397" t="inlineStr">
        <is>
          <t/>
        </is>
      </c>
      <c r="AQ397" t="inlineStr">
        <is>
          <t/>
        </is>
      </c>
      <c r="AR397" t="inlineStr">
        <is>
          <t/>
        </is>
      </c>
      <c r="AS397" t="inlineStr">
        <is>
          <t/>
        </is>
      </c>
      <c r="AT397" t="inlineStr">
        <is>
          <t/>
        </is>
      </c>
      <c r="AU397" t="inlineStr">
        <is>
          <t/>
        </is>
      </c>
      <c r="AV397" t="inlineStr">
        <is>
          <t/>
        </is>
      </c>
      <c r="AW397" t="inlineStr">
        <is>
          <t/>
        </is>
      </c>
      <c r="AX397" t="inlineStr">
        <is>
          <t/>
        </is>
      </c>
      <c r="AY397" t="inlineStr">
        <is>
          <t/>
        </is>
      </c>
      <c r="AZ397" t="inlineStr">
        <is>
          <t/>
        </is>
      </c>
      <c r="BA397" t="inlineStr">
        <is>
          <t/>
        </is>
      </c>
      <c r="BB397" t="inlineStr">
        <is>
          <t/>
        </is>
      </c>
      <c r="BC397" t="inlineStr">
        <is>
          <t/>
        </is>
      </c>
      <c r="BD397" t="inlineStr">
        <is>
          <t/>
        </is>
      </c>
      <c r="BE397" t="inlineStr">
        <is>
          <t/>
        </is>
      </c>
      <c r="BF397" t="inlineStr">
        <is>
          <t/>
        </is>
      </c>
      <c r="BG397" t="inlineStr">
        <is>
          <t/>
        </is>
      </c>
      <c r="BH397" t="inlineStr">
        <is>
          <t/>
        </is>
      </c>
      <c r="BI397" t="inlineStr">
        <is>
          <t/>
        </is>
      </c>
      <c r="BJ397" t="inlineStr">
        <is>
          <t/>
        </is>
      </c>
      <c r="BK397" t="inlineStr">
        <is>
          <t/>
        </is>
      </c>
      <c r="BL397" t="inlineStr">
        <is>
          <t/>
        </is>
      </c>
      <c r="BM397" t="inlineStr">
        <is>
          <t/>
        </is>
      </c>
      <c r="BN397" t="inlineStr">
        <is>
          <t/>
        </is>
      </c>
      <c r="BO397" t="inlineStr">
        <is>
          <t/>
        </is>
      </c>
      <c r="BP397" t="inlineStr">
        <is>
          <t/>
        </is>
      </c>
      <c r="BQ397" t="inlineStr">
        <is>
          <t/>
        </is>
      </c>
      <c r="BR397" t="inlineStr">
        <is>
          <t/>
        </is>
      </c>
      <c r="BS397" t="inlineStr">
        <is>
          <t/>
        </is>
      </c>
      <c r="BT397" t="inlineStr">
        <is>
          <t/>
        </is>
      </c>
      <c r="BU397" t="inlineStr">
        <is>
          <t/>
        </is>
      </c>
      <c r="BV397" t="inlineStr">
        <is>
          <t/>
        </is>
      </c>
      <c r="BW397" t="inlineStr">
        <is>
          <t/>
        </is>
      </c>
      <c r="BX397" t="inlineStr">
        <is>
          <t/>
        </is>
      </c>
      <c r="BY397" t="inlineStr">
        <is>
          <t/>
        </is>
      </c>
      <c r="BZ397" s="2" t="inlineStr">
        <is>
          <t>pozostałości pochodzące z rolnictwa, akwakultury, rybołówstwa i leśnictwa</t>
        </is>
      </c>
      <c r="CA397" s="2" t="inlineStr">
        <is>
          <t>3</t>
        </is>
      </c>
      <c r="CB397" s="2" t="inlineStr">
        <is>
          <t/>
        </is>
      </c>
      <c r="CC397" t="inlineStr">
        <is>
          <t>pozostałości bezpośrednio wytworzone przez rolnictwo, akwakulturę, rybołówstwo i leśnictwo, i które nie obejmują one pozostałości pochodzących z powiązanych branż lub powiązanego przetwórstwa</t>
        </is>
      </c>
      <c r="CD397" t="inlineStr">
        <is>
          <t/>
        </is>
      </c>
      <c r="CE397" t="inlineStr">
        <is>
          <t/>
        </is>
      </c>
      <c r="CF397" t="inlineStr">
        <is>
          <t/>
        </is>
      </c>
      <c r="CG397" t="inlineStr">
        <is>
          <t/>
        </is>
      </c>
      <c r="CH397" t="inlineStr">
        <is>
          <t/>
        </is>
      </c>
      <c r="CI397" t="inlineStr">
        <is>
          <t/>
        </is>
      </c>
      <c r="CJ397" t="inlineStr">
        <is>
          <t/>
        </is>
      </c>
      <c r="CK397" t="inlineStr">
        <is>
          <t/>
        </is>
      </c>
      <c r="CL397" t="inlineStr">
        <is>
          <t/>
        </is>
      </c>
      <c r="CM397" t="inlineStr">
        <is>
          <t/>
        </is>
      </c>
      <c r="CN397" t="inlineStr">
        <is>
          <t/>
        </is>
      </c>
      <c r="CO397" t="inlineStr">
        <is>
          <t/>
        </is>
      </c>
      <c r="CP397" t="inlineStr">
        <is>
          <t/>
        </is>
      </c>
      <c r="CQ397" t="inlineStr">
        <is>
          <t/>
        </is>
      </c>
      <c r="CR397" t="inlineStr">
        <is>
          <t/>
        </is>
      </c>
      <c r="CS397" t="inlineStr">
        <is>
          <t/>
        </is>
      </c>
      <c r="CT397" t="inlineStr">
        <is>
          <t/>
        </is>
      </c>
      <c r="CU397" t="inlineStr">
        <is>
          <t/>
        </is>
      </c>
      <c r="CV397" t="inlineStr">
        <is>
          <t/>
        </is>
      </c>
      <c r="CW397" t="inlineStr">
        <is>
          <t/>
        </is>
      </c>
    </row>
    <row r="398">
      <c r="A398" s="1" t="str">
        <f>HYPERLINK("https://iate.europa.eu/entry/result/3599570/all", "3599570")</f>
        <v>3599570</v>
      </c>
      <c r="B398" t="inlineStr">
        <is>
          <t>PRODUCTION, TECHNOLOGY AND RESEARCH</t>
        </is>
      </c>
      <c r="C398" t="inlineStr">
        <is>
          <t>PRODUCTION, TECHNOLOGY AND RESEARCH|technology and technical regulations|materials technology</t>
        </is>
      </c>
      <c r="D398" t="inlineStr">
        <is>
          <t>yes</t>
        </is>
      </c>
      <c r="E398" t="inlineStr">
        <is>
          <t/>
        </is>
      </c>
      <c r="F398" t="inlineStr">
        <is>
          <t/>
        </is>
      </c>
      <c r="G398" t="inlineStr">
        <is>
          <t/>
        </is>
      </c>
      <c r="H398" t="inlineStr">
        <is>
          <t/>
        </is>
      </c>
      <c r="I398" t="inlineStr">
        <is>
          <t/>
        </is>
      </c>
      <c r="J398" t="inlineStr">
        <is>
          <t/>
        </is>
      </c>
      <c r="K398" t="inlineStr">
        <is>
          <t/>
        </is>
      </c>
      <c r="L398" t="inlineStr">
        <is>
          <t/>
        </is>
      </c>
      <c r="M398" t="inlineStr">
        <is>
          <t/>
        </is>
      </c>
      <c r="N398" t="inlineStr">
        <is>
          <t/>
        </is>
      </c>
      <c r="O398" t="inlineStr">
        <is>
          <t/>
        </is>
      </c>
      <c r="P398" t="inlineStr">
        <is>
          <t/>
        </is>
      </c>
      <c r="Q398" t="inlineStr">
        <is>
          <t/>
        </is>
      </c>
      <c r="R398" t="inlineStr">
        <is>
          <t/>
        </is>
      </c>
      <c r="S398" t="inlineStr">
        <is>
          <t/>
        </is>
      </c>
      <c r="T398" t="inlineStr">
        <is>
          <t/>
        </is>
      </c>
      <c r="U398" t="inlineStr">
        <is>
          <t/>
        </is>
      </c>
      <c r="V398" t="inlineStr">
        <is>
          <t/>
        </is>
      </c>
      <c r="W398" t="inlineStr">
        <is>
          <t/>
        </is>
      </c>
      <c r="X398" t="inlineStr">
        <is>
          <t/>
        </is>
      </c>
      <c r="Y398" t="inlineStr">
        <is>
          <t/>
        </is>
      </c>
      <c r="Z398" s="2" t="inlineStr">
        <is>
          <t>processing residue</t>
        </is>
      </c>
      <c r="AA398" s="2" t="inlineStr">
        <is>
          <t>3</t>
        </is>
      </c>
      <c r="AB398" s="2" t="inlineStr">
        <is>
          <t/>
        </is>
      </c>
      <c r="AC398" t="inlineStr">
        <is>
          <t>substance that is not the end product(s) that a production process directly seeks to produce</t>
        </is>
      </c>
      <c r="AD398" t="inlineStr">
        <is>
          <t/>
        </is>
      </c>
      <c r="AE398" t="inlineStr">
        <is>
          <t/>
        </is>
      </c>
      <c r="AF398" t="inlineStr">
        <is>
          <t/>
        </is>
      </c>
      <c r="AG398" t="inlineStr">
        <is>
          <t/>
        </is>
      </c>
      <c r="AH398" t="inlineStr">
        <is>
          <t/>
        </is>
      </c>
      <c r="AI398" t="inlineStr">
        <is>
          <t/>
        </is>
      </c>
      <c r="AJ398" t="inlineStr">
        <is>
          <t/>
        </is>
      </c>
      <c r="AK398" t="inlineStr">
        <is>
          <t/>
        </is>
      </c>
      <c r="AL398" t="inlineStr">
        <is>
          <t/>
        </is>
      </c>
      <c r="AM398" t="inlineStr">
        <is>
          <t/>
        </is>
      </c>
      <c r="AN398" t="inlineStr">
        <is>
          <t/>
        </is>
      </c>
      <c r="AO398" t="inlineStr">
        <is>
          <t/>
        </is>
      </c>
      <c r="AP398" t="inlineStr">
        <is>
          <t/>
        </is>
      </c>
      <c r="AQ398" t="inlineStr">
        <is>
          <t/>
        </is>
      </c>
      <c r="AR398" t="inlineStr">
        <is>
          <t/>
        </is>
      </c>
      <c r="AS398" t="inlineStr">
        <is>
          <t/>
        </is>
      </c>
      <c r="AT398" t="inlineStr">
        <is>
          <t/>
        </is>
      </c>
      <c r="AU398" t="inlineStr">
        <is>
          <t/>
        </is>
      </c>
      <c r="AV398" t="inlineStr">
        <is>
          <t/>
        </is>
      </c>
      <c r="AW398" t="inlineStr">
        <is>
          <t/>
        </is>
      </c>
      <c r="AX398" t="inlineStr">
        <is>
          <t/>
        </is>
      </c>
      <c r="AY398" t="inlineStr">
        <is>
          <t/>
        </is>
      </c>
      <c r="AZ398" t="inlineStr">
        <is>
          <t/>
        </is>
      </c>
      <c r="BA398" t="inlineStr">
        <is>
          <t/>
        </is>
      </c>
      <c r="BB398" t="inlineStr">
        <is>
          <t/>
        </is>
      </c>
      <c r="BC398" t="inlineStr">
        <is>
          <t/>
        </is>
      </c>
      <c r="BD398" t="inlineStr">
        <is>
          <t/>
        </is>
      </c>
      <c r="BE398" t="inlineStr">
        <is>
          <t/>
        </is>
      </c>
      <c r="BF398" t="inlineStr">
        <is>
          <t/>
        </is>
      </c>
      <c r="BG398" t="inlineStr">
        <is>
          <t/>
        </is>
      </c>
      <c r="BH398" t="inlineStr">
        <is>
          <t/>
        </is>
      </c>
      <c r="BI398" t="inlineStr">
        <is>
          <t/>
        </is>
      </c>
      <c r="BJ398" t="inlineStr">
        <is>
          <t/>
        </is>
      </c>
      <c r="BK398" t="inlineStr">
        <is>
          <t/>
        </is>
      </c>
      <c r="BL398" t="inlineStr">
        <is>
          <t/>
        </is>
      </c>
      <c r="BM398" t="inlineStr">
        <is>
          <t/>
        </is>
      </c>
      <c r="BN398" t="inlineStr">
        <is>
          <t/>
        </is>
      </c>
      <c r="BO398" t="inlineStr">
        <is>
          <t/>
        </is>
      </c>
      <c r="BP398" t="inlineStr">
        <is>
          <t/>
        </is>
      </c>
      <c r="BQ398" t="inlineStr">
        <is>
          <t/>
        </is>
      </c>
      <c r="BR398" t="inlineStr">
        <is>
          <t/>
        </is>
      </c>
      <c r="BS398" t="inlineStr">
        <is>
          <t/>
        </is>
      </c>
      <c r="BT398" t="inlineStr">
        <is>
          <t/>
        </is>
      </c>
      <c r="BU398" t="inlineStr">
        <is>
          <t/>
        </is>
      </c>
      <c r="BV398" t="inlineStr">
        <is>
          <t/>
        </is>
      </c>
      <c r="BW398" t="inlineStr">
        <is>
          <t/>
        </is>
      </c>
      <c r="BX398" t="inlineStr">
        <is>
          <t/>
        </is>
      </c>
      <c r="BY398" t="inlineStr">
        <is>
          <t/>
        </is>
      </c>
      <c r="BZ398" t="inlineStr">
        <is>
          <t/>
        </is>
      </c>
      <c r="CA398" t="inlineStr">
        <is>
          <t/>
        </is>
      </c>
      <c r="CB398" t="inlineStr">
        <is>
          <t/>
        </is>
      </c>
      <c r="CC398" t="inlineStr">
        <is>
          <t/>
        </is>
      </c>
      <c r="CD398" t="inlineStr">
        <is>
          <t/>
        </is>
      </c>
      <c r="CE398" t="inlineStr">
        <is>
          <t/>
        </is>
      </c>
      <c r="CF398" t="inlineStr">
        <is>
          <t/>
        </is>
      </c>
      <c r="CG398" t="inlineStr">
        <is>
          <t/>
        </is>
      </c>
      <c r="CH398" t="inlineStr">
        <is>
          <t/>
        </is>
      </c>
      <c r="CI398" t="inlineStr">
        <is>
          <t/>
        </is>
      </c>
      <c r="CJ398" t="inlineStr">
        <is>
          <t/>
        </is>
      </c>
      <c r="CK398" t="inlineStr">
        <is>
          <t/>
        </is>
      </c>
      <c r="CL398" t="inlineStr">
        <is>
          <t/>
        </is>
      </c>
      <c r="CM398" t="inlineStr">
        <is>
          <t/>
        </is>
      </c>
      <c r="CN398" t="inlineStr">
        <is>
          <t/>
        </is>
      </c>
      <c r="CO398" t="inlineStr">
        <is>
          <t/>
        </is>
      </c>
      <c r="CP398" t="inlineStr">
        <is>
          <t/>
        </is>
      </c>
      <c r="CQ398" t="inlineStr">
        <is>
          <t/>
        </is>
      </c>
      <c r="CR398" t="inlineStr">
        <is>
          <t/>
        </is>
      </c>
      <c r="CS398" t="inlineStr">
        <is>
          <t/>
        </is>
      </c>
      <c r="CT398" t="inlineStr">
        <is>
          <t/>
        </is>
      </c>
      <c r="CU398" t="inlineStr">
        <is>
          <t/>
        </is>
      </c>
      <c r="CV398" t="inlineStr">
        <is>
          <t/>
        </is>
      </c>
      <c r="CW398" t="inlineStr">
        <is>
          <t/>
        </is>
      </c>
    </row>
    <row r="399">
      <c r="A399" s="1" t="str">
        <f>HYPERLINK("https://iate.europa.eu/entry/result/3599720/all", "3599720")</f>
        <v>3599720</v>
      </c>
      <c r="B399" t="inlineStr">
        <is>
          <t>ENERGY</t>
        </is>
      </c>
      <c r="C399" t="inlineStr">
        <is>
          <t>ENERGY|energy policy|energy policy|substitute fuel|biofuel</t>
        </is>
      </c>
      <c r="D399" t="inlineStr">
        <is>
          <t>yes</t>
        </is>
      </c>
      <c r="E399" t="inlineStr">
        <is>
          <t/>
        </is>
      </c>
      <c r="F399" t="inlineStr">
        <is>
          <t/>
        </is>
      </c>
      <c r="G399" t="inlineStr">
        <is>
          <t/>
        </is>
      </c>
      <c r="H399" t="inlineStr">
        <is>
          <t/>
        </is>
      </c>
      <c r="I399" t="inlineStr">
        <is>
          <t/>
        </is>
      </c>
      <c r="J399" t="inlineStr">
        <is>
          <t/>
        </is>
      </c>
      <c r="K399" t="inlineStr">
        <is>
          <t/>
        </is>
      </c>
      <c r="L399" t="inlineStr">
        <is>
          <t/>
        </is>
      </c>
      <c r="M399" t="inlineStr">
        <is>
          <t/>
        </is>
      </c>
      <c r="N399" t="inlineStr">
        <is>
          <t/>
        </is>
      </c>
      <c r="O399" t="inlineStr">
        <is>
          <t/>
        </is>
      </c>
      <c r="P399" t="inlineStr">
        <is>
          <t/>
        </is>
      </c>
      <c r="Q399" t="inlineStr">
        <is>
          <t/>
        </is>
      </c>
      <c r="R399" t="inlineStr">
        <is>
          <t/>
        </is>
      </c>
      <c r="S399" t="inlineStr">
        <is>
          <t/>
        </is>
      </c>
      <c r="T399" t="inlineStr">
        <is>
          <t/>
        </is>
      </c>
      <c r="U399" t="inlineStr">
        <is>
          <t/>
        </is>
      </c>
      <c r="V399" t="inlineStr">
        <is>
          <t/>
        </is>
      </c>
      <c r="W399" t="inlineStr">
        <is>
          <t/>
        </is>
      </c>
      <c r="X399" t="inlineStr">
        <is>
          <t/>
        </is>
      </c>
      <c r="Y399" t="inlineStr">
        <is>
          <t/>
        </is>
      </c>
      <c r="Z399" s="2" t="inlineStr">
        <is>
          <t>low indirect land-use change-risk biofuels, bioliquids or biomass fuels|
low ILUC-risk biofuels, bioliquids and biomass fuels|
low indirect land-use change-risk biofuels, bioliquids and biomass fuels</t>
        </is>
      </c>
      <c r="AA399" s="2" t="inlineStr">
        <is>
          <t>3|
3|
3</t>
        </is>
      </c>
      <c r="AB399" s="2" t="inlineStr">
        <is>
          <t xml:space="preserve">|
|
</t>
        </is>
      </c>
      <c r="AC399" t="inlineStr">
        <is>
          <t>biofuels, bioliquids
and biomass fuels, the feedstock of which has been produced within schemes
which avoid displacement effects of food and feed-crop based biofuels,
bioliquids and biomass fuels through improved agricultural practices as well as
through the cultivation of crops in areas which have not previously been used
for the cultivation of crops, and which have been produced in accordance with
the sustainability criteria for biofuels, bioliquids and biomass fuels laid
down in Article 29 of Directive (EU) 2018/2001</t>
        </is>
      </c>
      <c r="AD399" s="2" t="inlineStr">
        <is>
          <t>biocarburantes, biolíquidos y combustibles de biomasa con bajo riesgo de cambio indirecto del uso de la tierra</t>
        </is>
      </c>
      <c r="AE399" s="2" t="inlineStr">
        <is>
          <t>3</t>
        </is>
      </c>
      <c r="AF399" s="2" t="inlineStr">
        <is>
          <t/>
        </is>
      </c>
      <c r="AG399" t="inlineStr">
        <is>
          <t>Biocarburantes, biolíquidos
 y combustibles de biomasa cuyas materias primas hayan sido producidas 
en el marco de regímenes que eviten los efectos de desplazamiento de los
 biocarburantes, biolíquidos y combustibles de biomasa producidos a 
partir de cultivos alimentarios y forrajeros mediante la mejora de las 
prácticas agrícolas, así como mediante la plantación de cultivos en 
zonas que no estaban destinadas previamente a tal fin, y que hayan sido 
producidos de acuerdo con los criterios de sostenibilidad establecidos 
en el artículo 29 de la Directiva (UE) 2018/2001 para los biocarburantes, biolíquidos y combustibles de
 biomasa.</t>
        </is>
      </c>
      <c r="AH399" t="inlineStr">
        <is>
          <t/>
        </is>
      </c>
      <c r="AI399" t="inlineStr">
        <is>
          <t/>
        </is>
      </c>
      <c r="AJ399" t="inlineStr">
        <is>
          <t/>
        </is>
      </c>
      <c r="AK399" t="inlineStr">
        <is>
          <t/>
        </is>
      </c>
      <c r="AL399" s="2" t="inlineStr">
        <is>
          <t>biopolttoaineet, bionesteet ja biomassapolttoaineet, joista todennäköisesti ei aiheudu epäsuoria maankäytön muutoksia</t>
        </is>
      </c>
      <c r="AM399" s="2" t="inlineStr">
        <is>
          <t>3</t>
        </is>
      </c>
      <c r="AN399" s="2" t="inlineStr">
        <is>
          <t/>
        </is>
      </c>
      <c r="AO399" t="inlineStr">
        <is>
          <t>biopolttoaineet, bionesteet ja biomassapolttoaineet, joiden raaka-aineet on tuotettu sellaisten järjestelmien puitteissa, joilla vältetään ravinto- ja rehukasvipohjaisten biopolttoaineiden, bionesteiden ja biomassapolttoaineiden syrjäyttävä vaikutus paremmilla maatalouskäytännöillä sekä viljelemällä kasveja alueilla, joita ei aikaisemmin ole käytetty kasvien viljelyyn, ja jotka on tuotettu direktiivin (EU) 2018/2001 29 artiklassa säädettyjen biopolttoaineita, bionesteitä ja biomassapolttoaineita koskevien kestävyyskriteerien mukaisesti</t>
        </is>
      </c>
      <c r="AP399" t="inlineStr">
        <is>
          <t/>
        </is>
      </c>
      <c r="AQ399" t="inlineStr">
        <is>
          <t/>
        </is>
      </c>
      <c r="AR399" t="inlineStr">
        <is>
          <t/>
        </is>
      </c>
      <c r="AS399" t="inlineStr">
        <is>
          <t/>
        </is>
      </c>
      <c r="AT399" t="inlineStr">
        <is>
          <t/>
        </is>
      </c>
      <c r="AU399" t="inlineStr">
        <is>
          <t/>
        </is>
      </c>
      <c r="AV399" t="inlineStr">
        <is>
          <t/>
        </is>
      </c>
      <c r="AW399" t="inlineStr">
        <is>
          <t/>
        </is>
      </c>
      <c r="AX399" t="inlineStr">
        <is>
          <t/>
        </is>
      </c>
      <c r="AY399" t="inlineStr">
        <is>
          <t/>
        </is>
      </c>
      <c r="AZ399" t="inlineStr">
        <is>
          <t/>
        </is>
      </c>
      <c r="BA399" t="inlineStr">
        <is>
          <t/>
        </is>
      </c>
      <c r="BB399" t="inlineStr">
        <is>
          <t/>
        </is>
      </c>
      <c r="BC399" t="inlineStr">
        <is>
          <t/>
        </is>
      </c>
      <c r="BD399" t="inlineStr">
        <is>
          <t/>
        </is>
      </c>
      <c r="BE399" t="inlineStr">
        <is>
          <t/>
        </is>
      </c>
      <c r="BF399" s="2" t="inlineStr">
        <is>
          <t>biocarburanti, bioliquidi o combustibili da biomassa a basso rischio di cambiamento indiretto della destinazione d'uso dei terreni|
biocarburanti, bioliquidi e combustibili da biomassa a basso rischio di cambiamento indiretto della destinazione d'uso dei terreni</t>
        </is>
      </c>
      <c r="BG399" s="2" t="inlineStr">
        <is>
          <t>3|
3</t>
        </is>
      </c>
      <c r="BH399" s="2" t="inlineStr">
        <is>
          <t xml:space="preserve">|
</t>
        </is>
      </c>
      <c r="BI399" t="inlineStr">
        <is>
          <t>biocarburanti, bioliquidi e combustibili da biomassa le cui materie 
prime sono state prodotte nell'ambito di sistemi che evitano gli effetti
 di spostamento dei biocarburanti, dei bioliquidi e dei combustibili da 
biomassa ottenuti da colture alimentari e foraggere mediante il 
miglioramento delle pratiche agricole e mediante la coltivazione in aree
 che non erano precedentemente utilizzate a tal fine, e che sono stati 
prodotti conformemente ai criteri di sostenibilità per i biocarburanti, i
 bioliquidi e i combustibili da biomassa di cui all'articolo 29 della direttiva (UE) 2018/2001</t>
        </is>
      </c>
      <c r="BJ399" s="2" t="inlineStr">
        <is>
          <t>nedidelę netiesioginio žemės naudojimo keitimo riziką keliantys biodegalai, skystieji bioproduktai ir biomasės kuras|
nedidelę netiesioginio žemės naudojimo keitimo riziką keliantys biodegalai, skystieji bioproduktai ar biomasės kuras|
nedidelę NŽNK riziką keliantys biodegalai, skystieji bioproduktai ar biomasės kuras</t>
        </is>
      </c>
      <c r="BK399" s="2" t="inlineStr">
        <is>
          <t>3|
3|
3</t>
        </is>
      </c>
      <c r="BL399" s="2" t="inlineStr">
        <is>
          <t xml:space="preserve">|
|
</t>
        </is>
      </c>
      <c r="BM399" t="inlineStr">
        <is>
          <t>biodegalai, skystieji bioproduktai ir biomasės kuras, kuriems naudota pradinė žaliava buvo pagaminta taikant schemas, kuriomis vengiama išstūmimo poveikio, daromo dėl maistinių ir pašarinių augalų pagrindu gaunamų biodegalų, skystųjų bioproduktų ir biomasės kuro naudojimo, taikant geresnę ūkininkavimo praktiką, taip pat augalus auginant žemėje, kuri anksčiau nebuvo naudojama augalų auginimui, ir kurie buvo pagaminti laikantis Direktyvos 2018/2001 29 straipsnyje nustatytų biodegalų, skystųjų bioproduktų ir biomasės kuro tvarumo kriterijų</t>
        </is>
      </c>
      <c r="BN399" t="inlineStr">
        <is>
          <t/>
        </is>
      </c>
      <c r="BO399" t="inlineStr">
        <is>
          <t/>
        </is>
      </c>
      <c r="BP399" t="inlineStr">
        <is>
          <t/>
        </is>
      </c>
      <c r="BQ399" t="inlineStr">
        <is>
          <t/>
        </is>
      </c>
      <c r="BR399" t="inlineStr">
        <is>
          <t/>
        </is>
      </c>
      <c r="BS399" t="inlineStr">
        <is>
          <t/>
        </is>
      </c>
      <c r="BT399" t="inlineStr">
        <is>
          <t/>
        </is>
      </c>
      <c r="BU399" t="inlineStr">
        <is>
          <t/>
        </is>
      </c>
      <c r="BV399" t="inlineStr">
        <is>
          <t/>
        </is>
      </c>
      <c r="BW399" t="inlineStr">
        <is>
          <t/>
        </is>
      </c>
      <c r="BX399" t="inlineStr">
        <is>
          <t/>
        </is>
      </c>
      <c r="BY399" t="inlineStr">
        <is>
          <t/>
        </is>
      </c>
      <c r="BZ399" s="2" t="inlineStr">
        <is>
          <t>biopaliwa, biopłyny i paliwa z biomasy o niskim ryzyku spowodowania pośredniej zmiany użytkowania gruntów|
biopaliwa, biopłyny i paliwa z biomasy o niskim ryzyku ILUC</t>
        </is>
      </c>
      <c r="CA399" s="2" t="inlineStr">
        <is>
          <t>3|
3</t>
        </is>
      </c>
      <c r="CB399" s="2" t="inlineStr">
        <is>
          <t xml:space="preserve">|
</t>
        </is>
      </c>
      <c r="CC399" t="inlineStr">
        <is>
          <t>biopaliwa, biopłyny i paliwa z biomasy, których surowce zostały wyprodukowane w ramach systemów niepowodujących efektu przeniesienia związanego z biopaliwami bazującymi na roślinach spożywczych i pastewnych, biopłynami i paliwami z biomasy dzięki ulepszonym praktykom rolniczym, a także dzięki uprawom prowadzonym na obszarach poprzednio niewykorzystywanych do tego celu i które to surowce zostały wyprodukowane zgodnie z kryteriami zrównoważonego rozwoju dla biopaliw, biopłynów i paliw z biomasy</t>
        </is>
      </c>
      <c r="CD399" t="inlineStr">
        <is>
          <t/>
        </is>
      </c>
      <c r="CE399" t="inlineStr">
        <is>
          <t/>
        </is>
      </c>
      <c r="CF399" t="inlineStr">
        <is>
          <t/>
        </is>
      </c>
      <c r="CG399" t="inlineStr">
        <is>
          <t/>
        </is>
      </c>
      <c r="CH399" t="inlineStr">
        <is>
          <t/>
        </is>
      </c>
      <c r="CI399" t="inlineStr">
        <is>
          <t/>
        </is>
      </c>
      <c r="CJ399" t="inlineStr">
        <is>
          <t/>
        </is>
      </c>
      <c r="CK399" t="inlineStr">
        <is>
          <t/>
        </is>
      </c>
      <c r="CL399" t="inlineStr">
        <is>
          <t/>
        </is>
      </c>
      <c r="CM399" t="inlineStr">
        <is>
          <t/>
        </is>
      </c>
      <c r="CN399" t="inlineStr">
        <is>
          <t/>
        </is>
      </c>
      <c r="CO399" t="inlineStr">
        <is>
          <t/>
        </is>
      </c>
      <c r="CP399" s="2" t="inlineStr">
        <is>
          <t>pogonska biogoriva, druga tekoča biogoriva in biomasna goriva z nizkim tveganjem za posredno spremembo rabe zemljišč</t>
        </is>
      </c>
      <c r="CQ399" s="2" t="inlineStr">
        <is>
          <t>3</t>
        </is>
      </c>
      <c r="CR399" s="2" t="inlineStr">
        <is>
          <t/>
        </is>
      </c>
      <c r="CS399" t="inlineStr">
        <is>
          <t>pogonska biogoriva, druga tekoča biogoriva in biomasna goriva, katerih surovine so bile proizvedene v okviru sistemov, ki se z izboljšanimi kmetijskimi praksami pa tudi pridelavo poljščin na območjih, ki se pred tem niso uporabljala za gojenje poljščin, izogibajo izpodrivalnemu učinkov pogonskih biogoriv, drugih tekočih biogoriv in biomasnih goriv iz poljščin, ki se uporabljajo za živila in krmo, in ki so bila proizvedena v skladu s trajnostnimi merili za pogonska biogoriva, druga tekoča biogoriva in biomasna goriva iz člena 29 Direktive (EU) 2018/2001</t>
        </is>
      </c>
      <c r="CT399" s="2" t="inlineStr">
        <is>
          <t>biodrivmedel, flytande biobränslen och biomassabränslen som innebär låga risker för indirekt ändring av markanvändning</t>
        </is>
      </c>
      <c r="CU399" s="2" t="inlineStr">
        <is>
          <t>3</t>
        </is>
      </c>
      <c r="CV399" s="2" t="inlineStr">
        <is>
          <t/>
        </is>
      </c>
      <c r="CW399" t="inlineStr">
        <is>
          <t>biodrivmedel, flytande biobränslen och biomassabränslen vars bränsleråvaror för framställningen har producerats inom system i vilka man undviker omflyttningseffekter för biodrivmedel från foder- och livsmedelsgrödor, flytande biobränslen och biomassabränslen genom förbättrade jordbruksmetoder samt genom odling av grödor på områden som tidigare inte användes för odling av grödor, och som producerats i överensstämmelse med hållbarhetskriterierna för biodrivmedel, flytande biobränslen och biomassabränslen i artikel 29 i direktiv (EU) 2018/2001</t>
        </is>
      </c>
    </row>
    <row r="400">
      <c r="A400" s="1" t="str">
        <f>HYPERLINK("https://iate.europa.eu/entry/result/3581622/all", "3581622")</f>
        <v>3581622</v>
      </c>
      <c r="B400" t="inlineStr">
        <is>
          <t>ENERGY</t>
        </is>
      </c>
      <c r="C400" t="inlineStr">
        <is>
          <t>ENERGY|soft energy|soft energy|renewable energy</t>
        </is>
      </c>
      <c r="D400" t="inlineStr">
        <is>
          <t>yes</t>
        </is>
      </c>
      <c r="E400" t="inlineStr">
        <is>
          <t/>
        </is>
      </c>
      <c r="F400" s="2" t="inlineStr">
        <is>
          <t>споразумение за закупуване на електрическа енергия от възобновяеми източници</t>
        </is>
      </c>
      <c r="G400" s="2" t="inlineStr">
        <is>
          <t>3</t>
        </is>
      </c>
      <c r="H400" s="2" t="inlineStr">
        <is>
          <t/>
        </is>
      </c>
      <c r="I400" t="inlineStr">
        <is>
          <t/>
        </is>
      </c>
      <c r="J400" s="2" t="inlineStr">
        <is>
          <t>smlouva o nákupu elektřiny z obnovitelných zdrojů</t>
        </is>
      </c>
      <c r="K400" s="2" t="inlineStr">
        <is>
          <t>3</t>
        </is>
      </c>
      <c r="L400" s="2" t="inlineStr">
        <is>
          <t/>
        </is>
      </c>
      <c r="M400" t="inlineStr">
        <is>
          <t>smlouva, jíž se fyzická nebo právnická osoba zavazuje koupit elektřinu z obnovitelných zdrojů přímo od jejího výrobce</t>
        </is>
      </c>
      <c r="N400" s="2" t="inlineStr">
        <is>
          <t>VE-elkøbsaftale</t>
        </is>
      </c>
      <c r="O400" s="2" t="inlineStr">
        <is>
          <t>3</t>
        </is>
      </c>
      <c r="P400" s="2" t="inlineStr">
        <is>
          <t/>
        </is>
      </c>
      <c r="Q400" t="inlineStr">
        <is>
          <t>aftale, hvorved en fysisk eller juridisk person accepterer at købe vedvarende elektricitet direkte fra en elektricitetsproducent</t>
        </is>
      </c>
      <c r="R400" s="2" t="inlineStr">
        <is>
          <t>Vertrag über den Bezug von erneuerbarem Strom</t>
        </is>
      </c>
      <c r="S400" s="2" t="inlineStr">
        <is>
          <t>3</t>
        </is>
      </c>
      <c r="T400" s="2" t="inlineStr">
        <is>
          <t/>
        </is>
      </c>
      <c r="U400" t="inlineStr">
        <is>
          <t>Vertrag, bei dem sich eine natürliche oder juristische Person bereit erklärt, unmittelbar von einem Elektrizitätsproduzenten erneuerbare Elektrizität zu beziehen</t>
        </is>
      </c>
      <c r="V400" s="2" t="inlineStr">
        <is>
          <t>σύμβαση αγοράς ηλεκτρικής ενέργειας από ανανεώσιμες πηγές</t>
        </is>
      </c>
      <c r="W400" s="2" t="inlineStr">
        <is>
          <t>3</t>
        </is>
      </c>
      <c r="X400" s="2" t="inlineStr">
        <is>
          <t/>
        </is>
      </c>
      <c r="Y400" t="inlineStr">
        <is>
          <t>σύμβαση βάσει της οποίας νομικό ή φυσικό πρόσωπο
συμφωνεί να αγοράζει ηλεκτρική ενέργεια από ανανεώσιμες πηγές απευθείας από παραγωγό ηλεκτρικής ενέργειας</t>
        </is>
      </c>
      <c r="Z400" s="2" t="inlineStr">
        <is>
          <t>renewables power purchase agreement|
renewable power purchase agreement</t>
        </is>
      </c>
      <c r="AA400" s="2" t="inlineStr">
        <is>
          <t>3|
3</t>
        </is>
      </c>
      <c r="AB400" s="2" t="inlineStr">
        <is>
          <t xml:space="preserve">|
</t>
        </is>
      </c>
      <c r="AC400" t="inlineStr">
        <is>
          <t>contract under which a natural or legal person agrees to purchase renewable electricity directly from an electricity producer</t>
        </is>
      </c>
      <c r="AD400" s="2" t="inlineStr">
        <is>
          <t>contrato de compra de electricidad renovable</t>
        </is>
      </c>
      <c r="AE400" s="2" t="inlineStr">
        <is>
          <t>3</t>
        </is>
      </c>
      <c r="AF400" s="2" t="inlineStr">
        <is>
          <t/>
        </is>
      </c>
      <c r="AG400" t="inlineStr">
        <is>
          <t>Contrato en virtud del
 cual una persona física o jurídica acuerda adquirir electricidad 
renovable directamente de un productor de energía.</t>
        </is>
      </c>
      <c r="AH400" s="2" t="inlineStr">
        <is>
          <t>taastuvelektri ostuleping</t>
        </is>
      </c>
      <c r="AI400" s="2" t="inlineStr">
        <is>
          <t>3</t>
        </is>
      </c>
      <c r="AJ400" s="2" t="inlineStr">
        <is>
          <t/>
        </is>
      </c>
      <c r="AK400" t="inlineStr">
        <is>
          <t>leping, mille alusel füüsiline või juriidiline isik lepib kokku taastuvelektrit ostmises otse energiatootjalt</t>
        </is>
      </c>
      <c r="AL400" s="2" t="inlineStr">
        <is>
          <t>uusiutuvan sähkön ostosopimus</t>
        </is>
      </c>
      <c r="AM400" s="2" t="inlineStr">
        <is>
          <t>3</t>
        </is>
      </c>
      <c r="AN400" s="2" t="inlineStr">
        <is>
          <t/>
        </is>
      </c>
      <c r="AO400" t="inlineStr">
        <is>
          <t>sopimus, jolla luonnollinen henkilö tai oikeushenkilö sopii ostavansa uusiutuvista energialähteistä peräisin olevaa sähköä suoraan energiantuottajalta</t>
        </is>
      </c>
      <c r="AP400" s="2" t="inlineStr">
        <is>
          <t>accord d'achat d'électricité renouvelable</t>
        </is>
      </c>
      <c r="AQ400" s="2" t="inlineStr">
        <is>
          <t>3</t>
        </is>
      </c>
      <c r="AR400" s="2" t="inlineStr">
        <is>
          <t/>
        </is>
      </c>
      <c r="AS400" t="inlineStr">
        <is>
          <t>contrat par lequel une personne physique ou morale accepte d'acheter 
directement à un producteur d'électricité de l'électricité produite à 
partir de sources renouvelables</t>
        </is>
      </c>
      <c r="AT400" s="2" t="inlineStr">
        <is>
          <t>comhaontú ceannaigh cumhachta inathnuaite</t>
        </is>
      </c>
      <c r="AU400" s="2" t="inlineStr">
        <is>
          <t>3</t>
        </is>
      </c>
      <c r="AV400" s="2" t="inlineStr">
        <is>
          <t/>
        </is>
      </c>
      <c r="AW400" t="inlineStr">
        <is>
          <t/>
        </is>
      </c>
      <c r="AX400" s="2" t="inlineStr">
        <is>
          <t>ugovor o kupnji obnovljive energije</t>
        </is>
      </c>
      <c r="AY400" s="2" t="inlineStr">
        <is>
          <t>3</t>
        </is>
      </c>
      <c r="AZ400" s="2" t="inlineStr">
        <is>
          <t/>
        </is>
      </c>
      <c r="BA400" t="inlineStr">
        <is>
          <t>ugovor na temelju kojeg je fizička ili pravna osoba pristala kupiti električnu energiju iz obnovljivih izvora izravno od proizvođača električne energije</t>
        </is>
      </c>
      <c r="BB400" s="2" t="inlineStr">
        <is>
          <t>megújulóenergia-adásvételi megállapodás</t>
        </is>
      </c>
      <c r="BC400" s="2" t="inlineStr">
        <is>
          <t>3</t>
        </is>
      </c>
      <c r="BD400" s="2" t="inlineStr">
        <is>
          <t/>
        </is>
      </c>
      <c r="BE400" t="inlineStr">
        <is>
          <t>olyan szerződés, amelynek értelmében egy természetes vagy jogi személy kötelezettséget vállal megújuló forrásokból előállított villamos energia vásárlására közvetlenül annak termelőjétől</t>
        </is>
      </c>
      <c r="BF400" s="2" t="inlineStr">
        <is>
          <t>accordo di compravendita di energia elettrica da fonti rinnovabili</t>
        </is>
      </c>
      <c r="BG400" s="2" t="inlineStr">
        <is>
          <t>3</t>
        </is>
      </c>
      <c r="BH400" s="2" t="inlineStr">
        <is>
          <t/>
        </is>
      </c>
      <c r="BI400" t="inlineStr">
        <is>
          <t>contratto con il quale una persona fisica o giuridica si impegna ad acquistare energia elettrica da fonti rinnovabili direttamente da un produttore di energia elettrica</t>
        </is>
      </c>
      <c r="BJ400" s="2" t="inlineStr">
        <is>
          <t>atsinaujinančiųjų išteklių elektros energijos pirkimo sutartis</t>
        </is>
      </c>
      <c r="BK400" s="2" t="inlineStr">
        <is>
          <t>3</t>
        </is>
      </c>
      <c r="BL400" s="2" t="inlineStr">
        <is>
          <t/>
        </is>
      </c>
      <c r="BM400" t="inlineStr">
        <is>
          <t>sutartis, pagal kurią fizinis arba juridinis asmuo sutinka iš elektros energijos iš atsinaujinančių išteklių gamintojo tiesiogiai pirkti elektros energiją, o gamintojas – ją parduoti</t>
        </is>
      </c>
      <c r="BN400" s="2" t="inlineStr">
        <is>
          <t>atjaunīgās elektroenerģijas pirkuma līgums</t>
        </is>
      </c>
      <c r="BO400" s="2" t="inlineStr">
        <is>
          <t>2</t>
        </is>
      </c>
      <c r="BP400" s="2" t="inlineStr">
        <is>
          <t/>
        </is>
      </c>
      <c r="BQ400" t="inlineStr">
        <is>
          <t/>
        </is>
      </c>
      <c r="BR400" s="2" t="inlineStr">
        <is>
          <t>ftehim dwar ix-xiri tal-enerġija rinnovabbli</t>
        </is>
      </c>
      <c r="BS400" s="2" t="inlineStr">
        <is>
          <t>3</t>
        </is>
      </c>
      <c r="BT400" s="2" t="inlineStr">
        <is>
          <t/>
        </is>
      </c>
      <c r="BU400" t="inlineStr">
        <is>
          <t>kuntratt li bih persuna fiżika jew ġuridika tiftiehem li tixtri l-elettriku minn sorsi rinnovabbli direttament mingħand il-produttur tal-elettriku</t>
        </is>
      </c>
      <c r="BV400" s="2" t="inlineStr">
        <is>
          <t>hernieuwbare-stroomafnameovereenkomst</t>
        </is>
      </c>
      <c r="BW400" s="2" t="inlineStr">
        <is>
          <t>3</t>
        </is>
      </c>
      <c r="BX400" s="2" t="inlineStr">
        <is>
          <t/>
        </is>
      </c>
      <c r="BY400" t="inlineStr">
        <is>
          <t>"overeenkomst waarbij een natuurlijke of rechtspersoon persoon zich ertoe verbindt hernieuwbare energie rechtstreeks van een energieproducent af te nemen"</t>
        </is>
      </c>
      <c r="BZ400" s="2" t="inlineStr">
        <is>
          <t>umowa zakupu odnawialnej energii elektrycznej</t>
        </is>
      </c>
      <c r="CA400" s="2" t="inlineStr">
        <is>
          <t>3</t>
        </is>
      </c>
      <c r="CB400" s="2" t="inlineStr">
        <is>
          <t/>
        </is>
      </c>
      <c r="CC400" t="inlineStr">
        <is>
          <t>umowa, na podstawie której osoba fizyczna lub prawna zgadza się na zakup
 odnawialnej energii elektrycznej bezpośrednio od producenta energii 
elektrycznej</t>
        </is>
      </c>
      <c r="CD400" s="2" t="inlineStr">
        <is>
          <t>contrato de aquisição de eletricidade renovável</t>
        </is>
      </c>
      <c r="CE400" s="2" t="inlineStr">
        <is>
          <t>3</t>
        </is>
      </c>
      <c r="CF400" s="2" t="inlineStr">
        <is>
          <t/>
        </is>
      </c>
      <c r="CG400" t="inlineStr">
        <is>
          <t>Contrato por força do qual uma pessoa singular ou coletiva se compromete a adquirir eletricidade renovável diretamente a um produtor.</t>
        </is>
      </c>
      <c r="CH400" s="2" t="inlineStr">
        <is>
          <t>contract de achiziție de energie electrică din surse regenerabile</t>
        </is>
      </c>
      <c r="CI400" s="2" t="inlineStr">
        <is>
          <t>3</t>
        </is>
      </c>
      <c r="CJ400" s="2" t="inlineStr">
        <is>
          <t/>
        </is>
      </c>
      <c r="CK400" t="inlineStr">
        <is>
          <t/>
        </is>
      </c>
      <c r="CL400" s="2" t="inlineStr">
        <is>
          <t>zmluva o nákupe elektriny z obnoviteľných zdrojov</t>
        </is>
      </c>
      <c r="CM400" s="2" t="inlineStr">
        <is>
          <t>3</t>
        </is>
      </c>
      <c r="CN400" s="2" t="inlineStr">
        <is>
          <t/>
        </is>
      </c>
      <c r="CO400" t="inlineStr">
        <is>
          <t>zmluva, na základe ktorej sa fyzická alebo právnická osoba zaviaže nakupovať elektrinu z obnoviteľných zdrojov priamo od výrobcu elektriny</t>
        </is>
      </c>
      <c r="CP400" s="2" t="inlineStr">
        <is>
          <t>pogodba o nakupu električne energije iz obnovljivih virov</t>
        </is>
      </c>
      <c r="CQ400" s="2" t="inlineStr">
        <is>
          <t>3</t>
        </is>
      </c>
      <c r="CR400" s="2" t="inlineStr">
        <is>
          <t/>
        </is>
      </c>
      <c r="CS400" t="inlineStr">
        <is>
          <t>pogodbo, v kateri se fizična ali pravna oseba zaveže k nakupu električne energije iz obnovljivih virov neposredno pri proizvajalcu električne energije</t>
        </is>
      </c>
      <c r="CT400" s="2" t="inlineStr">
        <is>
          <t>avtal om köp av förnybar energi|
avtal om köp av förnybar el</t>
        </is>
      </c>
      <c r="CU400" s="2" t="inlineStr">
        <is>
          <t>3|
3</t>
        </is>
      </c>
      <c r="CV400" s="2" t="inlineStr">
        <is>
          <t xml:space="preserve">|
</t>
        </is>
      </c>
      <c r="CW400" t="inlineStr">
        <is>
          <t>avtal enligt vilket en fysisk eller juridisk person avtalar om att köpa förnybar el direkt från en elproducent</t>
        </is>
      </c>
    </row>
    <row r="401">
      <c r="A401" s="1" t="str">
        <f>HYPERLINK("https://iate.europa.eu/entry/result/776934/all", "776934")</f>
        <v>776934</v>
      </c>
      <c r="B401" t="inlineStr">
        <is>
          <t>ENVIRONMENT;PRODUCTION, TECHNOLOGY AND RESEARCH;ENERGY</t>
        </is>
      </c>
      <c r="C401" t="inlineStr">
        <is>
          <t>ENVIRONMENT;PRODUCTION, TECHNOLOGY AND RESEARCH|research and intellectual property|research;ENERGY</t>
        </is>
      </c>
      <c r="D401" t="inlineStr">
        <is>
          <t>yes</t>
        </is>
      </c>
      <c r="E401" t="inlineStr">
        <is>
          <t/>
        </is>
      </c>
      <c r="F401" s="2" t="inlineStr">
        <is>
          <t>слънчев колектор</t>
        </is>
      </c>
      <c r="G401" s="2" t="inlineStr">
        <is>
          <t>3</t>
        </is>
      </c>
      <c r="H401" s="2" t="inlineStr">
        <is>
          <t/>
        </is>
      </c>
      <c r="I401" t="inlineStr">
        <is>
          <t>съоръжение за преобразуване на слънчевата енергия в топлинна енергия за отоплителни инсталации, битово горещо водоснабдяване и др.</t>
        </is>
      </c>
      <c r="J401" s="2" t="inlineStr">
        <is>
          <t>solární termální kolektor|
solární kolektor|
solární tepelný kolektor</t>
        </is>
      </c>
      <c r="K401" s="2" t="inlineStr">
        <is>
          <t>3|
3|
3</t>
        </is>
      </c>
      <c r="L401" s="2" t="inlineStr">
        <is>
          <t xml:space="preserve">|
|
</t>
        </is>
      </c>
      <c r="M401" t="inlineStr">
        <is>
          <t>zařízení, které pohlcuje sluneční (solární) záření a přeměňuje ho na tepelnou energii, kterou předává teplonosné látce (kapalině nebo vzduchu) odváděné z kolektoru</t>
        </is>
      </c>
      <c r="N401" s="2" t="inlineStr">
        <is>
          <t>solkollektor|
solfanger</t>
        </is>
      </c>
      <c r="O401" s="2" t="inlineStr">
        <is>
          <t>4|
4</t>
        </is>
      </c>
      <c r="P401" s="2" t="inlineStr">
        <is>
          <t>|
preferred</t>
        </is>
      </c>
      <c r="Q401" t="inlineStr">
        <is>
          <t>"Anlæg, der udnytter solstrålingen til opvarmningsformål."</t>
        </is>
      </c>
      <c r="R401" s="2" t="inlineStr">
        <is>
          <t>thermischer Generator|
Solarkollektor|
Sonnenkollektor</t>
        </is>
      </c>
      <c r="S401" s="2" t="inlineStr">
        <is>
          <t>3|
3|
3</t>
        </is>
      </c>
      <c r="T401" s="2" t="inlineStr">
        <is>
          <t xml:space="preserve">|
|
</t>
        </is>
      </c>
      <c r="U401" t="inlineStr">
        <is>
          <t>eine Art von Solaranlage &lt;a href="/entry/result/772158/all" id="ENTRY_TO_ENTRY_CONVERTER" target="_blank"&gt;IATE:772158&lt;/a&gt; , bei der absorbiertes Sonnenlicht direkt in Wärme umwandelt wird, welche dann durch eine Flüssigkeit mit hoher Wärmekapazität (z.B. Wasser oder Öl) aufgenommen, transportiert, und in einem Wärmetauscher abgegeben wird</t>
        </is>
      </c>
      <c r="V401" s="2" t="inlineStr">
        <is>
          <t>ηλιακός θερμοσυσσωρευτής|
ηλιακός συλλέκτης</t>
        </is>
      </c>
      <c r="W401" s="2" t="inlineStr">
        <is>
          <t>3|
3</t>
        </is>
      </c>
      <c r="X401" s="2" t="inlineStr">
        <is>
          <t xml:space="preserve">|
</t>
        </is>
      </c>
      <c r="Y401" t="inlineStr">
        <is>
          <t>Ηλιακός συλλέκτης: διάταξη που έχει σχεδιαστεί να απορροφά την ηλιακή ακτινοβολία και να μεταφέρει την ούτως παραγόμενη θερμική ενέργεια σε ρευστό που ρέει εντός του ηλιακού συλλέκτη· χαρακτηριστικά του είναι η συλλεκτική επιφάνεια, η οπτική απόδοση, ο γραμμικός συντελεστής, ο δευτεροβάθμιος συντελεστής και ο συντελεστής διόρθωσης γωνίας πρόσπτωσης.</t>
        </is>
      </c>
      <c r="Z401" s="2" t="inlineStr">
        <is>
          <t>solar collector|
solar hot water panel|
solar heat collector|
solar thermal collector</t>
        </is>
      </c>
      <c r="AA401" s="2" t="inlineStr">
        <is>
          <t>3|
1|
3|
3</t>
        </is>
      </c>
      <c r="AB401" s="2" t="inlineStr">
        <is>
          <t xml:space="preserve">|
|
|
</t>
        </is>
      </c>
      <c r="AC401" t="inlineStr">
        <is>
          <t>a device designed to receive solar radiation and convert it into thermal energy</t>
        </is>
      </c>
      <c r="AD401" s="2" t="inlineStr">
        <is>
          <t>colector solar|
captador solar de calentamiento líquido|
captador solar térmico</t>
        </is>
      </c>
      <c r="AE401" s="2" t="inlineStr">
        <is>
          <t>3|
4|
3</t>
        </is>
      </c>
      <c r="AF401" s="2" t="inlineStr">
        <is>
          <t xml:space="preserve">|
|
</t>
        </is>
      </c>
      <c r="AG401" t="inlineStr">
        <is>
          <t>Dispositivo que capta la radiación solar y la convierte en energía térmica para usos domésticos o comerciales.</t>
        </is>
      </c>
      <c r="AH401" s="2" t="inlineStr">
        <is>
          <t>päikesekollektor|
kollektor</t>
        </is>
      </c>
      <c r="AI401" s="2" t="inlineStr">
        <is>
          <t>3|
3</t>
        </is>
      </c>
      <c r="AJ401" s="2" t="inlineStr">
        <is>
          <t xml:space="preserve">|
</t>
        </is>
      </c>
      <c r="AK401" t="inlineStr">
        <is>
          <t>päikesekiirguse soojuseks muundamise seade, mis koosneb kile või klaasi alla paigutatud kiirgusenergiat neelavatest torudest või plaatsoojusvahetist, milles voolab soojuskandja (vesi, õhk, vms.)</t>
        </is>
      </c>
      <c r="AL401" s="2" t="inlineStr">
        <is>
          <t>aurinkokerääjä|
aurinkokeräin</t>
        </is>
      </c>
      <c r="AM401" s="2" t="inlineStr">
        <is>
          <t>3|
3</t>
        </is>
      </c>
      <c r="AN401" s="2" t="inlineStr">
        <is>
          <t xml:space="preserve">|
</t>
        </is>
      </c>
      <c r="AO401" t="inlineStr">
        <is>
          <t>"Järjestelmä, jossa auringon säteilyenergia absorboidaan ja muutetaan lämpöenergiaksi siirrettäväksi edelleen lämmönsiirtolaitteeseen."</t>
        </is>
      </c>
      <c r="AP401" s="2" t="inlineStr">
        <is>
          <t>capteur solaire|
insolateur</t>
        </is>
      </c>
      <c r="AQ401" s="2" t="inlineStr">
        <is>
          <t>4|
3</t>
        </is>
      </c>
      <c r="AR401" s="2" t="inlineStr">
        <is>
          <t xml:space="preserve">|
</t>
        </is>
      </c>
      <c r="AS401" t="inlineStr">
        <is>
          <t>Dispositif destiné à intercepter le rayonnement solaire en vue de sa conversion thermique et à transmettre la chaleur ainsi produite à un fluide caloporteur.</t>
        </is>
      </c>
      <c r="AT401" s="2" t="inlineStr">
        <is>
          <t>ceapadóir grianfhuinnimh</t>
        </is>
      </c>
      <c r="AU401" s="2" t="inlineStr">
        <is>
          <t>3</t>
        </is>
      </c>
      <c r="AV401" s="2" t="inlineStr">
        <is>
          <t/>
        </is>
      </c>
      <c r="AW401" t="inlineStr">
        <is>
          <t/>
        </is>
      </c>
      <c r="AX401" s="2" t="inlineStr">
        <is>
          <t>solarni kolektor|
solarni toplinski kolektor</t>
        </is>
      </c>
      <c r="AY401" s="2" t="inlineStr">
        <is>
          <t>3|
2</t>
        </is>
      </c>
      <c r="AZ401" s="2" t="inlineStr">
        <is>
          <t xml:space="preserve">|
</t>
        </is>
      </c>
      <c r="BA401" t="inlineStr">
        <is>
          <t>uređaj namijenjen pretvaranju solarnog zračenja u toplinsku energiju</t>
        </is>
      </c>
      <c r="BB401" s="2" t="inlineStr">
        <is>
          <t>termikus napkollektor|
napkollektor</t>
        </is>
      </c>
      <c r="BC401" s="2" t="inlineStr">
        <is>
          <t>3|
4</t>
        </is>
      </c>
      <c r="BD401" s="2" t="inlineStr">
        <is>
          <t>|
preferred</t>
        </is>
      </c>
      <c r="BE401" t="inlineStr">
        <is>
          <t>Olyan eszköz, amelynek működési elve az, hogy a rá eső napsugarak hőenergiáját összegyűjti és átadja egy hőközvetítő közegnek, ami azután ezt a hőmennyiséget eljuttatja a célhelyre (legtöbbször egy hőcserélőbe, ahol átadja a hőjét a használati, vagy fűtési meleg víznek).</t>
        </is>
      </c>
      <c r="BF401" s="2" t="inlineStr">
        <is>
          <t>pannello solare termico|
captatore solare|
collettore solare</t>
        </is>
      </c>
      <c r="BG401" s="2" t="inlineStr">
        <is>
          <t>3|
3|
3</t>
        </is>
      </c>
      <c r="BH401" s="2" t="inlineStr">
        <is>
          <t xml:space="preserve">|
|
</t>
        </is>
      </c>
      <c r="BI401" t="inlineStr">
        <is>
          <t>Apparecchiatura atta a convertire la radiazione solare in calore da utilizzare per produzione di acqua calda o vapore</t>
        </is>
      </c>
      <c r="BJ401" s="2" t="inlineStr">
        <is>
          <t>saulės energijos kolektorius</t>
        </is>
      </c>
      <c r="BK401" s="2" t="inlineStr">
        <is>
          <t>3</t>
        </is>
      </c>
      <c r="BL401" s="2" t="inlineStr">
        <is>
          <t/>
        </is>
      </c>
      <c r="BM401" t="inlineStr">
        <is>
          <t>įrenginys, suprojektuotas visuminei saulės energinei apšvietai sugerti ir taip pagamintą šilumą perduoti per jį tekančiam skysčiui</t>
        </is>
      </c>
      <c r="BN401" s="2" t="inlineStr">
        <is>
          <t>saules kolektors|
saules enerģijas kolektors</t>
        </is>
      </c>
      <c r="BO401" s="2" t="inlineStr">
        <is>
          <t>3|
3</t>
        </is>
      </c>
      <c r="BP401" s="2" t="inlineStr">
        <is>
          <t xml:space="preserve">|
</t>
        </is>
      </c>
      <c r="BQ401" t="inlineStr">
        <is>
          <t>&lt;b&gt;1.&lt;/b&gt; Saules kolektors vai saules baterija ir galvenais saules starojuma uztveršanas mezgls solārās enerģijas izmantošanas sistēmā.
&lt;br&gt;
&lt;p&gt;&lt;b&gt;2.&lt;/b&gt; ierīce, kas paredzēta, lai absorbētu globālo saules starojumu un lai tādējādi iegūto siltumenerģiju nodotu tai cauri plūstošam siltumnesējam&lt;/p&gt;</t>
        </is>
      </c>
      <c r="BR401" s="2" t="inlineStr">
        <is>
          <t>kollettur solari|
kollettur solari termali</t>
        </is>
      </c>
      <c r="BS401" s="2" t="inlineStr">
        <is>
          <t>3|
3</t>
        </is>
      </c>
      <c r="BT401" s="2" t="inlineStr">
        <is>
          <t xml:space="preserve">|
</t>
        </is>
      </c>
      <c r="BU401" t="inlineStr">
        <is>
          <t>Apparat li jibdel l-enerġija mid-dawl f'elettriku, permezz ta' sistema ta' konċentratur u riċevitur. Il-konċentratur jiffoka d-dawl tax-xemx fuq ir-riċevitur permezz ta' mirja u lenti, u r-riċevitur jassorbixxi r-radjazzjoni solari u jibdilha fi sħana.</t>
        </is>
      </c>
      <c r="BV401" s="2" t="inlineStr">
        <is>
          <t>zonne-energiecollector|
zonnecollector</t>
        </is>
      </c>
      <c r="BW401" s="2" t="inlineStr">
        <is>
          <t>3|
3</t>
        </is>
      </c>
      <c r="BX401" s="2" t="inlineStr">
        <is>
          <t xml:space="preserve">|
</t>
        </is>
      </c>
      <c r="BY401" t="inlineStr">
        <is>
          <t>apparaat waarin opgevangen zonlicht wordt omgezet in warmte. In het algemeen een metalen voorwerp waar een medium doorheen stroomt dat de gewonnen warmte afvoert.</t>
        </is>
      </c>
      <c r="BZ401" s="2" t="inlineStr">
        <is>
          <t>kolektor słoneczny</t>
        </is>
      </c>
      <c r="CA401" s="2" t="inlineStr">
        <is>
          <t>3</t>
        </is>
      </c>
      <c r="CB401" s="2" t="inlineStr">
        <is>
          <t/>
        </is>
      </c>
      <c r="CC401" t="inlineStr">
        <is>
          <t>urządzenie do konwersji energii promieniowania słonecznego na ciepło</t>
        </is>
      </c>
      <c r="CD401" s="2" t="inlineStr">
        <is>
          <t>coletor solar</t>
        </is>
      </c>
      <c r="CE401" s="2" t="inlineStr">
        <is>
          <t>3</t>
        </is>
      </c>
      <c r="CF401" s="2" t="inlineStr">
        <is>
          <t/>
        </is>
      </c>
      <c r="CG401" t="inlineStr">
        <is>
          <t>Dispositivo destinado a recolher a radiação solar incidente e a convertê-la em energia térmica e a cedê-la a um fluido transportador de calor.</t>
        </is>
      </c>
      <c r="CH401" s="2" t="inlineStr">
        <is>
          <t>colector solar|
captator solar</t>
        </is>
      </c>
      <c r="CI401" s="2" t="inlineStr">
        <is>
          <t>3|
3</t>
        </is>
      </c>
      <c r="CJ401" s="2" t="inlineStr">
        <is>
          <t xml:space="preserve">|
</t>
        </is>
      </c>
      <c r="CK401" t="inlineStr">
        <is>
          <t>Dispozitiv de recuperare a energiei solare prin transformarea acesteia în energie termică.</t>
        </is>
      </c>
      <c r="CL401" s="2" t="inlineStr">
        <is>
          <t>slnečný kolektor|
solárny kolektor|
slnečný tepelný kolektor</t>
        </is>
      </c>
      <c r="CM401" s="2" t="inlineStr">
        <is>
          <t>3|
3|
3</t>
        </is>
      </c>
      <c r="CN401" s="2" t="inlineStr">
        <is>
          <t xml:space="preserve">|
|
</t>
        </is>
      </c>
      <c r="CO401" t="inlineStr">
        <is>
          <t>zariadenie na premenu energie slnečného žiarenia na tepelnú energiu</t>
        </is>
      </c>
      <c r="CP401" s="2" t="inlineStr">
        <is>
          <t>sončni kolektor</t>
        </is>
      </c>
      <c r="CQ401" s="2" t="inlineStr">
        <is>
          <t>3</t>
        </is>
      </c>
      <c r="CR401" s="2" t="inlineStr">
        <is>
          <t/>
        </is>
      </c>
      <c r="CS401" t="inlineStr">
        <is>
          <t>sprejemniki sončne energije, ki pretvarjajo sončno energijo v toplotno in jo nato predajo nosilcu toplote, ki je lahko voda, solarna tekočina ali zrak</t>
        </is>
      </c>
      <c r="CT401" s="2" t="inlineStr">
        <is>
          <t>termisk solfångare|
solfångare</t>
        </is>
      </c>
      <c r="CU401" s="2" t="inlineStr">
        <is>
          <t>3|
3</t>
        </is>
      </c>
      <c r="CV401" s="2" t="inlineStr">
        <is>
          <t xml:space="preserve">|
</t>
        </is>
      </c>
      <c r="CW401" t="inlineStr">
        <is>
          <t>Anordning för omvandling av solstrålning till nyttig värme vid en temperatur väsentligt över omgivningstemperaturen.</t>
        </is>
      </c>
    </row>
    <row r="402">
      <c r="A402" s="1" t="str">
        <f>HYPERLINK("https://iate.europa.eu/entry/result/130533/all", "130533")</f>
        <v>130533</v>
      </c>
      <c r="B402" t="inlineStr">
        <is>
          <t>ENVIRONMENT;ENERGY</t>
        </is>
      </c>
      <c r="C402" t="inlineStr">
        <is>
          <t>ENVIRONMENT;ENERGY</t>
        </is>
      </c>
      <c r="D402" t="inlineStr">
        <is>
          <t>yes</t>
        </is>
      </c>
      <c r="E402" t="inlineStr">
        <is>
          <t/>
        </is>
      </c>
      <c r="F402" s="2" t="inlineStr">
        <is>
          <t>фотоволтаична енергия|
фотоволтаична слънчева енергия</t>
        </is>
      </c>
      <c r="G402" s="2" t="inlineStr">
        <is>
          <t>3|
3</t>
        </is>
      </c>
      <c r="H402" s="2" t="inlineStr">
        <is>
          <t xml:space="preserve">|
</t>
        </is>
      </c>
      <c r="I402" t="inlineStr">
        <is>
          <t>енергия, получена от слънчева енергия въз основа на принципа на фотоволтаичния ефект, при който фотоните (светлината) се преобразуват в електричество</t>
        </is>
      </c>
      <c r="J402" s="2" t="inlineStr">
        <is>
          <t>fotovoltaická sluneční energie|
fotovoltaická solární energie|
fotovoltaická energie</t>
        </is>
      </c>
      <c r="K402" s="2" t="inlineStr">
        <is>
          <t>3|
3|
3</t>
        </is>
      </c>
      <c r="L402" s="2" t="inlineStr">
        <is>
          <t xml:space="preserve">|
|
</t>
        </is>
      </c>
      <c r="M402" t="inlineStr">
        <is>
          <t>Přímá přeměna solární energie v energii elektrickou díky vlastnostem některých polovodivých materiálů.</t>
        </is>
      </c>
      <c r="N402" s="2" t="inlineStr">
        <is>
          <t>fotovoltaisk solenergi|
fotovoltaisk energi|
solcelleenergi</t>
        </is>
      </c>
      <c r="O402" s="2" t="inlineStr">
        <is>
          <t>4|
4|
4</t>
        </is>
      </c>
      <c r="P402" s="2" t="inlineStr">
        <is>
          <t xml:space="preserve">|
|
</t>
        </is>
      </c>
      <c r="Q402" t="inlineStr">
        <is>
          <t>Energi dannet under anvendelse af solceller til at omdanne lys direkte til elektricitet.</t>
        </is>
      </c>
      <c r="R402" s="2" t="inlineStr">
        <is>
          <t>photovoltaische Energie</t>
        </is>
      </c>
      <c r="S402" s="2" t="inlineStr">
        <is>
          <t>3</t>
        </is>
      </c>
      <c r="T402" s="2" t="inlineStr">
        <is>
          <t/>
        </is>
      </c>
      <c r="U402" t="inlineStr">
        <is>
          <t>elektrische Energie, die durch Umwandlung des Sonnenlichts mit Hilfe von Solarzellen &lt;a href="/entry/result/776531/all" id="ENTRY_TO_ENTRY_CONVERTER" target="_blank"&gt;IATE:776531&lt;/a&gt; gewonnen wird</t>
        </is>
      </c>
      <c r="V402" s="2" t="inlineStr">
        <is>
          <t>φωτοβολταϊκή ενέργεια|
ηλιακό φωτοβολταϊκό|
ηλιακή φωτοβολταϊκή ενέργεια</t>
        </is>
      </c>
      <c r="W402" s="2" t="inlineStr">
        <is>
          <t>3|
3|
3</t>
        </is>
      </c>
      <c r="X402" s="2" t="inlineStr">
        <is>
          <t xml:space="preserve">|
|
</t>
        </is>
      </c>
      <c r="Y402" t="inlineStr">
        <is>
          <t/>
        </is>
      </c>
      <c r="Z402" s="2" t="inlineStr">
        <is>
          <t>photovoltaic power|
pv energy|
solar power|
solar photovoltaic energy|
photovoltaic energy|
photovoltaic solar energy</t>
        </is>
      </c>
      <c r="AA402" s="2" t="inlineStr">
        <is>
          <t>1|
1|
1|
1|
3|
3</t>
        </is>
      </c>
      <c r="AB402" s="2" t="inlineStr">
        <is>
          <t xml:space="preserve">|
|
|
|
|
</t>
        </is>
      </c>
      <c r="AC402" t="inlineStr">
        <is>
          <t>energy obtained by converting the radiant energy of sunlight directly into electrical energy</t>
        </is>
      </c>
      <c r="AD402" s="2" t="inlineStr">
        <is>
          <t>energía fotovoltaica</t>
        </is>
      </c>
      <c r="AE402" s="2" t="inlineStr">
        <is>
          <t>3</t>
        </is>
      </c>
      <c r="AF402" s="2" t="inlineStr">
        <is>
          <t/>
        </is>
      </c>
      <c r="AG402" t="inlineStr">
        <is>
          <t>La obtenida mediante la conversión directa de la radiación solar en electricidad mediante sistemas fotovoltaicos.</t>
        </is>
      </c>
      <c r="AH402" s="2" t="inlineStr">
        <is>
          <t>fotogalvaaniliselt saadud päikeseenergia|
päikesekiirgusest toodetud elektrienergia|
fotogalvaaniline energia|
päikesepaneelide abil toodetud päikeseenergia</t>
        </is>
      </c>
      <c r="AI402" s="2" t="inlineStr">
        <is>
          <t>3|
3|
2|
3</t>
        </is>
      </c>
      <c r="AJ402" s="2" t="inlineStr">
        <is>
          <t xml:space="preserve">|
|
|
</t>
        </is>
      </c>
      <c r="AK402" t="inlineStr">
        <is>
          <t>päikesekiirguse otsesel muundamisel elektrienergiaks saadud energia</t>
        </is>
      </c>
      <c r="AL402" s="2" t="inlineStr">
        <is>
          <t>aurinkosähkö</t>
        </is>
      </c>
      <c r="AM402" s="2" t="inlineStr">
        <is>
          <t>3</t>
        </is>
      </c>
      <c r="AN402" s="2" t="inlineStr">
        <is>
          <t/>
        </is>
      </c>
      <c r="AO402" t="inlineStr">
        <is>
          <t>auringon säteilyenergiasta muunnettu sähkö</t>
        </is>
      </c>
      <c r="AP402" s="2" t="inlineStr">
        <is>
          <t>solaire photovoltaïque|
énergie photovoltaïque|
énergie solaire photovoltaïque</t>
        </is>
      </c>
      <c r="AQ402" s="2" t="inlineStr">
        <is>
          <t>2|
4|
4</t>
        </is>
      </c>
      <c r="AR402" s="2" t="inlineStr">
        <is>
          <t xml:space="preserve">|
|
</t>
        </is>
      </c>
      <c r="AS402" t="inlineStr">
        <is>
          <t>énergie électrique produite à partir de modules photovoltaïques</t>
        </is>
      </c>
      <c r="AT402" s="2" t="inlineStr">
        <is>
          <t>grianfhuinneamh fótavoltach</t>
        </is>
      </c>
      <c r="AU402" s="2" t="inlineStr">
        <is>
          <t>3</t>
        </is>
      </c>
      <c r="AV402" s="2" t="inlineStr">
        <is>
          <t/>
        </is>
      </c>
      <c r="AW402" t="inlineStr">
        <is>
          <t/>
        </is>
      </c>
      <c r="AX402" s="2" t="inlineStr">
        <is>
          <t>solarna fotovoltaična energija</t>
        </is>
      </c>
      <c r="AY402" s="2" t="inlineStr">
        <is>
          <t>3</t>
        </is>
      </c>
      <c r="AZ402" s="2" t="inlineStr">
        <is>
          <t/>
        </is>
      </c>
      <c r="BA402" t="inlineStr">
        <is>
          <t/>
        </is>
      </c>
      <c r="BB402" s="2" t="inlineStr">
        <is>
          <t>fotovoltaikus napenergia|
fotovoltaikus energia</t>
        </is>
      </c>
      <c r="BC402" s="2" t="inlineStr">
        <is>
          <t>4|
4</t>
        </is>
      </c>
      <c r="BD402" s="2" t="inlineStr">
        <is>
          <t xml:space="preserve">|
</t>
        </is>
      </c>
      <c r="BE402" t="inlineStr">
        <is>
          <t>Olyan elektromos energia, amely a Nap sugárzásából közvetlenül nyerhető.</t>
        </is>
      </c>
      <c r="BF402" s="2" t="inlineStr">
        <is>
          <t>energia fotovoltaica|
energia solare fotovoltaica</t>
        </is>
      </c>
      <c r="BG402" s="2" t="inlineStr">
        <is>
          <t>3|
3</t>
        </is>
      </c>
      <c r="BH402" s="2" t="inlineStr">
        <is>
          <t xml:space="preserve">|
</t>
        </is>
      </c>
      <c r="BI402" t="inlineStr">
        <is>
          <t>energia ottenuta convertendo in elettricità l'energia irradiata dal sole</t>
        </is>
      </c>
      <c r="BJ402" s="2" t="inlineStr">
        <is>
          <t>fotovoltinė energija|
saulės fotovoltų energija</t>
        </is>
      </c>
      <c r="BK402" s="2" t="inlineStr">
        <is>
          <t>3|
3</t>
        </is>
      </c>
      <c r="BL402" s="2" t="inlineStr">
        <is>
          <t xml:space="preserve">|
</t>
        </is>
      </c>
      <c r="BM402" t="inlineStr">
        <is>
          <t>saulės elementuose gaminama energija, kur saulės šviesa paverčiama elektros energija</t>
        </is>
      </c>
      <c r="BN402" s="2" t="inlineStr">
        <is>
          <t>saules fotoelementu enerģija|
fotoelementu enerģija</t>
        </is>
      </c>
      <c r="BO402" s="2" t="inlineStr">
        <is>
          <t>3|
3</t>
        </is>
      </c>
      <c r="BP402" s="2" t="inlineStr">
        <is>
          <t xml:space="preserve">|
</t>
        </is>
      </c>
      <c r="BQ402" t="inlineStr">
        <is>
          <t>enerģija, kas iegūta ar fotoelementiem, proti, īpašām ierīcēm, ar kurām, izmantojot fotoefektu, gaismas enerģiju pārvērš elektriskajā enerģijā</t>
        </is>
      </c>
      <c r="BR402" s="2" t="inlineStr">
        <is>
          <t>enerġija fotovoltajka|
enerġija solari fotovoltajka</t>
        </is>
      </c>
      <c r="BS402" s="2" t="inlineStr">
        <is>
          <t>3|
3</t>
        </is>
      </c>
      <c r="BT402" s="2" t="inlineStr">
        <is>
          <t xml:space="preserve">|
</t>
        </is>
      </c>
      <c r="BU402" t="inlineStr">
        <is>
          <t>enerġija miksuba permezz tal-konverżjoni f'kurrent elettriku tal-enerġija irradjata mix-xemx</t>
        </is>
      </c>
      <c r="BV402" s="2" t="inlineStr">
        <is>
          <t>fotovoltaïsche energie</t>
        </is>
      </c>
      <c r="BW402" s="2" t="inlineStr">
        <is>
          <t>3</t>
        </is>
      </c>
      <c r="BX402" s="2" t="inlineStr">
        <is>
          <t/>
        </is>
      </c>
      <c r="BY402" t="inlineStr">
        <is>
          <t>energie die is opgewekt in zonnecellen, door de omzetting van zonlicht in elektriciteit</t>
        </is>
      </c>
      <c r="BZ402" s="2" t="inlineStr">
        <is>
          <t>energia fotowoltaiczna</t>
        </is>
      </c>
      <c r="CA402" s="2" t="inlineStr">
        <is>
          <t>3</t>
        </is>
      </c>
      <c r="CB402" s="2" t="inlineStr">
        <is>
          <t/>
        </is>
      </c>
      <c r="CC402" t="inlineStr">
        <is>
          <t>energia wytwarzana na skutek bezpośredniego przekształcania energii promieniowania słonecznego w energię elektryczną za pomocą systemów fotowoltaicznych</t>
        </is>
      </c>
      <c r="CD402" s="2" t="inlineStr">
        <is>
          <t>energia solar fotovoltaica</t>
        </is>
      </c>
      <c r="CE402" s="2" t="inlineStr">
        <is>
          <t>4</t>
        </is>
      </c>
      <c r="CF402" s="2" t="inlineStr">
        <is>
          <t/>
        </is>
      </c>
      <c r="CG402" t="inlineStr">
        <is>
          <t>Energia obtida pela conversão da luz solar em electricidade graças ao efeito fotovoltaico.</t>
        </is>
      </c>
      <c r="CH402" s="2" t="inlineStr">
        <is>
          <t>energie fotovoltaică|
energie solară fotovoltaică</t>
        </is>
      </c>
      <c r="CI402" s="2" t="inlineStr">
        <is>
          <t>4|
4</t>
        </is>
      </c>
      <c r="CJ402" s="2" t="inlineStr">
        <is>
          <t xml:space="preserve">|
</t>
        </is>
      </c>
      <c r="CK402" t="inlineStr">
        <is>
          <t>Energia fotovoltaică este energia electrică obținută din energia soarelui prin intermediul elementelor fotovoltaice. Energia se obține datorită efectului fotogalvanic, care se bazează pe specificul siliciului de a elimina o cantitate mică de energie la contactul cu lumina solară.</t>
        </is>
      </c>
      <c r="CL402" s="2" t="inlineStr">
        <is>
          <t>fotovoltická solárna energia|
fotovoltická energia|
fotovoltická slnečná energia</t>
        </is>
      </c>
      <c r="CM402" s="2" t="inlineStr">
        <is>
          <t>3|
3|
3</t>
        </is>
      </c>
      <c r="CN402" s="2" t="inlineStr">
        <is>
          <t>|
|
preferred</t>
        </is>
      </c>
      <c r="CO402" t="inlineStr">
        <is>
          <t>energia získaná priamou premenou energie svetelného (slnečného) žiarenia na elektrickú energiu</t>
        </is>
      </c>
      <c r="CP402" s="2" t="inlineStr">
        <is>
          <t>fotovoltaična sončna energija|
fotovoltaična energija</t>
        </is>
      </c>
      <c r="CQ402" s="2" t="inlineStr">
        <is>
          <t>3|
3</t>
        </is>
      </c>
      <c r="CR402" s="2" t="inlineStr">
        <is>
          <t xml:space="preserve">|
</t>
        </is>
      </c>
      <c r="CS402" t="inlineStr">
        <is>
          <t>Sončna svetloba, pretvorjena v električno energijo s pomočjo sončnih celic, običajno narejenih iz polprevodnih materialov, ki ob stiku s svetlobo proizvajajo električno energijo.</t>
        </is>
      </c>
      <c r="CT402" s="2" t="inlineStr">
        <is>
          <t>fotovoltaisk solenergi|
solcellsenergi</t>
        </is>
      </c>
      <c r="CU402" s="2" t="inlineStr">
        <is>
          <t>2|
3</t>
        </is>
      </c>
      <c r="CV402" s="2" t="inlineStr">
        <is>
          <t xml:space="preserve">|
</t>
        </is>
      </c>
      <c r="CW402" t="inlineStr">
        <is>
          <t>energi som erhålls genom omvandling av ljus till el via solceller/fotovoltaiska celler</t>
        </is>
      </c>
    </row>
    <row r="403">
      <c r="A403" s="1" t="str">
        <f>HYPERLINK("https://iate.europa.eu/entry/result/1154493/all", "1154493")</f>
        <v>1154493</v>
      </c>
      <c r="B403" t="inlineStr">
        <is>
          <t>SOCIAL QUESTIONS;ENERGY</t>
        </is>
      </c>
      <c r="C403" t="inlineStr">
        <is>
          <t>SOCIAL QUESTIONS|construction and town planning|town planning;ENERGY|energy policy|energy policy</t>
        </is>
      </c>
      <c r="D403" t="inlineStr">
        <is>
          <t>yes</t>
        </is>
      </c>
      <c r="E403" t="inlineStr">
        <is>
          <t/>
        </is>
      </c>
      <c r="F403" t="inlineStr">
        <is>
          <t/>
        </is>
      </c>
      <c r="G403" t="inlineStr">
        <is>
          <t/>
        </is>
      </c>
      <c r="H403" t="inlineStr">
        <is>
          <t/>
        </is>
      </c>
      <c r="I403" t="inlineStr">
        <is>
          <t/>
        </is>
      </c>
      <c r="J403" s="2" t="inlineStr">
        <is>
          <t>přenosové vedení</t>
        </is>
      </c>
      <c r="K403" s="2" t="inlineStr">
        <is>
          <t>3</t>
        </is>
      </c>
      <c r="L403" s="2" t="inlineStr">
        <is>
          <t/>
        </is>
      </c>
      <c r="M403" t="inlineStr">
        <is>
          <t/>
        </is>
      </c>
      <c r="N403" s="2" t="inlineStr">
        <is>
          <t>transmissionsledning</t>
        </is>
      </c>
      <c r="O403" s="2" t="inlineStr">
        <is>
          <t>3</t>
        </is>
      </c>
      <c r="P403" s="2" t="inlineStr">
        <is>
          <t/>
        </is>
      </c>
      <c r="Q403" t="inlineStr">
        <is>
          <t/>
        </is>
      </c>
      <c r="R403" s="2" t="inlineStr">
        <is>
          <t>Übertragungsleitung</t>
        </is>
      </c>
      <c r="S403" s="2" t="inlineStr">
        <is>
          <t>3</t>
        </is>
      </c>
      <c r="T403" s="2" t="inlineStr">
        <is>
          <t/>
        </is>
      </c>
      <c r="U403" t="inlineStr">
        <is>
          <t/>
        </is>
      </c>
      <c r="V403" s="2" t="inlineStr">
        <is>
          <t>γραμμή μεταφοράς ηλεκτρικής ενέργειας</t>
        </is>
      </c>
      <c r="W403" s="2" t="inlineStr">
        <is>
          <t>3</t>
        </is>
      </c>
      <c r="X403" s="2" t="inlineStr">
        <is>
          <t/>
        </is>
      </c>
      <c r="Y403" t="inlineStr">
        <is>
          <t/>
        </is>
      </c>
      <c r="Z403" s="2" t="inlineStr">
        <is>
          <t>transmission line</t>
        </is>
      </c>
      <c r="AA403" s="2" t="inlineStr">
        <is>
          <t>3</t>
        </is>
      </c>
      <c r="AB403" s="2" t="inlineStr">
        <is>
          <t/>
        </is>
      </c>
      <c r="AC403" t="inlineStr">
        <is>
          <t>high-voltage overhead line that transports electrical energy from generation plants to substations [ &lt;a href="/entry/result/1365781/all" id="ENTRY_TO_ENTRY_CONVERTER" target="_blank"&gt;IATE:1365781&lt;/a&gt; ]</t>
        </is>
      </c>
      <c r="AD403" s="2" t="inlineStr">
        <is>
          <t>línea de transmisión</t>
        </is>
      </c>
      <c r="AE403" s="2" t="inlineStr">
        <is>
          <t>3</t>
        </is>
      </c>
      <c r="AF403" s="2" t="inlineStr">
        <is>
          <t/>
        </is>
      </c>
      <c r="AG403" t="inlineStr">
        <is>
          <t>Línea destinada a transportar la energía eléctrica de un punto a otro con un mínimo de pérdidas.</t>
        </is>
      </c>
      <c r="AH403" s="2" t="inlineStr">
        <is>
          <t>ülekandeliin</t>
        </is>
      </c>
      <c r="AI403" s="2" t="inlineStr">
        <is>
          <t>3</t>
        </is>
      </c>
      <c r="AJ403" s="2" t="inlineStr">
        <is>
          <t/>
        </is>
      </c>
      <c r="AK403" t="inlineStr">
        <is>
          <t/>
        </is>
      </c>
      <c r="AL403" s="2" t="inlineStr">
        <is>
          <t>voimansiirtojohto|
siirtojohto|
voimajohto</t>
        </is>
      </c>
      <c r="AM403" s="2" t="inlineStr">
        <is>
          <t>3|
3|
3</t>
        </is>
      </c>
      <c r="AN403" s="2" t="inlineStr">
        <is>
          <t xml:space="preserve">|
|
</t>
        </is>
      </c>
      <c r="AO403" t="inlineStr">
        <is>
          <t>sähkön siirtoon käytettävä sähköjohto</t>
        </is>
      </c>
      <c r="AP403" s="2" t="inlineStr">
        <is>
          <t>ligne de transmission</t>
        </is>
      </c>
      <c r="AQ403" s="2" t="inlineStr">
        <is>
          <t>3</t>
        </is>
      </c>
      <c r="AR403" s="2" t="inlineStr">
        <is>
          <t/>
        </is>
      </c>
      <c r="AS403" t="inlineStr">
        <is>
          <t/>
        </is>
      </c>
      <c r="AT403" s="2" t="inlineStr">
        <is>
          <t>líne tharchuir</t>
        </is>
      </c>
      <c r="AU403" s="2" t="inlineStr">
        <is>
          <t>3</t>
        </is>
      </c>
      <c r="AV403" s="2" t="inlineStr">
        <is>
          <t/>
        </is>
      </c>
      <c r="AW403" t="inlineStr">
        <is>
          <t/>
        </is>
      </c>
      <c r="AX403" t="inlineStr">
        <is>
          <t/>
        </is>
      </c>
      <c r="AY403" t="inlineStr">
        <is>
          <t/>
        </is>
      </c>
      <c r="AZ403" t="inlineStr">
        <is>
          <t/>
        </is>
      </c>
      <c r="BA403" t="inlineStr">
        <is>
          <t/>
        </is>
      </c>
      <c r="BB403" t="inlineStr">
        <is>
          <t/>
        </is>
      </c>
      <c r="BC403" t="inlineStr">
        <is>
          <t/>
        </is>
      </c>
      <c r="BD403" t="inlineStr">
        <is>
          <t/>
        </is>
      </c>
      <c r="BE403" t="inlineStr">
        <is>
          <t/>
        </is>
      </c>
      <c r="BF403" s="2" t="inlineStr">
        <is>
          <t>linea di trasmissione</t>
        </is>
      </c>
      <c r="BG403" s="2" t="inlineStr">
        <is>
          <t>3</t>
        </is>
      </c>
      <c r="BH403" s="2" t="inlineStr">
        <is>
          <t/>
        </is>
      </c>
      <c r="BI403" t="inlineStr">
        <is>
          <t>linea aerea ad alta tensione che trasporta energia elettrica dai generatori alle sottostazioni [ &lt;a href="/entry/result/1365781/all" id="ENTRY_TO_ENTRY_CONVERTER" target="_blank"&gt;IATE:1365781&lt;/a&gt; ]</t>
        </is>
      </c>
      <c r="BJ403" s="2" t="inlineStr">
        <is>
          <t>perdavimo linija</t>
        </is>
      </c>
      <c r="BK403" s="2" t="inlineStr">
        <is>
          <t>3</t>
        </is>
      </c>
      <c r="BL403" s="2" t="inlineStr">
        <is>
          <t/>
        </is>
      </c>
      <c r="BM403" t="inlineStr">
        <is>
          <t>elektros linija energijai perduoti tarp dviejų elektros energetikos sistemos mazgų arba šaltinio energijai perduoti elektros vartotojui</t>
        </is>
      </c>
      <c r="BN403" s="2" t="inlineStr">
        <is>
          <t>pārvades elektrolīnija|
pārvades līnija</t>
        </is>
      </c>
      <c r="BO403" s="2" t="inlineStr">
        <is>
          <t>3|
3</t>
        </is>
      </c>
      <c r="BP403" s="2" t="inlineStr">
        <is>
          <t xml:space="preserve">|
</t>
        </is>
      </c>
      <c r="BQ403" t="inlineStr">
        <is>
          <t/>
        </is>
      </c>
      <c r="BR403" s="2" t="inlineStr">
        <is>
          <t>linja ta' trażmissjoni</t>
        </is>
      </c>
      <c r="BS403" s="2" t="inlineStr">
        <is>
          <t>3</t>
        </is>
      </c>
      <c r="BT403" s="2" t="inlineStr">
        <is>
          <t/>
        </is>
      </c>
      <c r="BU403" t="inlineStr">
        <is>
          <t>linja ta' vultaġġ għoli (55-230kV) fl-għoli li ġġorr l-elettriku minn impjanti tal-ġenerazzjoni tal-elettriku sas-substazzjonijiet</t>
        </is>
      </c>
      <c r="BV403" s="2" t="inlineStr">
        <is>
          <t>transmissielijn|
transmissieleiding|
transportleiding</t>
        </is>
      </c>
      <c r="BW403" s="2" t="inlineStr">
        <is>
          <t>3|
3|
3</t>
        </is>
      </c>
      <c r="BX403" s="2" t="inlineStr">
        <is>
          <t xml:space="preserve">|
|
</t>
        </is>
      </c>
      <c r="BY403" t="inlineStr">
        <is>
          <t>hoogspanningslijn die grote hoeveelheden energie levert over een lange afstand, meestal van elektriciteitscentrales naar onderstations</t>
        </is>
      </c>
      <c r="BZ403" s="2" t="inlineStr">
        <is>
          <t>linia przesyłowa</t>
        </is>
      </c>
      <c r="CA403" s="2" t="inlineStr">
        <is>
          <t>3</t>
        </is>
      </c>
      <c r="CB403" s="2" t="inlineStr">
        <is>
          <t/>
        </is>
      </c>
      <c r="CC403" t="inlineStr">
        <is>
          <t>linia wysokiego napięcia przesyłająca energię elektryczną z elektrowni do &lt;i&gt;podstacji&lt;/i&gt; &lt;a href="/entry/result/1365781/all" id="ENTRY_TO_ENTRY_CONVERTER" target="_blank"&gt;IATE:1365781&lt;/a&gt; ]</t>
        </is>
      </c>
      <c r="CD403" s="2" t="inlineStr">
        <is>
          <t>linha de transporte</t>
        </is>
      </c>
      <c r="CE403" s="2" t="inlineStr">
        <is>
          <t>3</t>
        </is>
      </c>
      <c r="CF403" s="2" t="inlineStr">
        <is>
          <t/>
        </is>
      </c>
      <c r="CG403" t="inlineStr">
        <is>
          <t/>
        </is>
      </c>
      <c r="CH403" s="2" t="inlineStr">
        <is>
          <t>linie de transport</t>
        </is>
      </c>
      <c r="CI403" s="2" t="inlineStr">
        <is>
          <t>3</t>
        </is>
      </c>
      <c r="CJ403" s="2" t="inlineStr">
        <is>
          <t/>
        </is>
      </c>
      <c r="CK403" t="inlineStr">
        <is>
          <t/>
        </is>
      </c>
      <c r="CL403" s="2" t="inlineStr">
        <is>
          <t>prenosové vedenie</t>
        </is>
      </c>
      <c r="CM403" s="2" t="inlineStr">
        <is>
          <t>3</t>
        </is>
      </c>
      <c r="CN403" s="2" t="inlineStr">
        <is>
          <t/>
        </is>
      </c>
      <c r="CO403" t="inlineStr">
        <is>
          <t>prostriedok na prenos elektromagnetickej energie medzi dvoma miestami s minimálnym vyžarovaním</t>
        </is>
      </c>
      <c r="CP403" s="2" t="inlineStr">
        <is>
          <t>daljnovod</t>
        </is>
      </c>
      <c r="CQ403" s="2" t="inlineStr">
        <is>
          <t>3</t>
        </is>
      </c>
      <c r="CR403" s="2" t="inlineStr">
        <is>
          <t/>
        </is>
      </c>
      <c r="CS403" t="inlineStr">
        <is>
          <t>nadzemni visokonapetostni vod, po katerem teče električni tok od elektrarn do &lt;i&gt;razdelilnih transformatorskih postaj&lt;/i&gt; [ &lt;a href="/entry/result/1365781/all" id="ENTRY_TO_ENTRY_CONVERTER" target="_blank"&gt;IATE:1365781&lt;/a&gt; ]</t>
        </is>
      </c>
      <c r="CT403" t="inlineStr">
        <is>
          <t/>
        </is>
      </c>
      <c r="CU403" t="inlineStr">
        <is>
          <t/>
        </is>
      </c>
      <c r="CV403" t="inlineStr">
        <is>
          <t/>
        </is>
      </c>
      <c r="CW403" t="inlineStr">
        <is>
          <t/>
        </is>
      </c>
    </row>
    <row r="404">
      <c r="A404" s="1" t="str">
        <f>HYPERLINK("https://iate.europa.eu/entry/result/2228864/all", "2228864")</f>
        <v>2228864</v>
      </c>
      <c r="B404" t="inlineStr">
        <is>
          <t>ENERGY;EUROPEAN UNION</t>
        </is>
      </c>
      <c r="C404" t="inlineStr">
        <is>
          <t>ENERGY;EUROPEAN UNION|European construction|European Union</t>
        </is>
      </c>
      <c r="D404" t="inlineStr">
        <is>
          <t>yes</t>
        </is>
      </c>
      <c r="E404" t="inlineStr">
        <is>
          <t/>
        </is>
      </c>
      <c r="F404" s="2" t="inlineStr">
        <is>
          <t>Европейски стратегически план за енергийните технологии</t>
        </is>
      </c>
      <c r="G404" s="2" t="inlineStr">
        <is>
          <t>3</t>
        </is>
      </c>
      <c r="H404" s="2" t="inlineStr">
        <is>
          <t/>
        </is>
      </c>
      <c r="I404" t="inlineStr">
        <is>
          <t>Стратегия на Комисията за предоставяне на най-подходящите инструменти на политика за удовлетворяване потребностите на енергийните технологии на различни стадии на разработване и разгръщане.</t>
        </is>
      </c>
      <c r="J404" s="2" t="inlineStr">
        <is>
          <t>plán SET|
Evropský strategický plán pro energetické technologie</t>
        </is>
      </c>
      <c r="K404" s="2" t="inlineStr">
        <is>
          <t>3|
3</t>
        </is>
      </c>
      <c r="L404" s="2" t="inlineStr">
        <is>
          <t xml:space="preserve">|
</t>
        </is>
      </c>
      <c r="M404" t="inlineStr">
        <is>
          <t/>
        </is>
      </c>
      <c r="N404" s="2" t="inlineStr">
        <is>
          <t>strategisk energiteknologiplan for EU|
SET-plan</t>
        </is>
      </c>
      <c r="O404" s="2" t="inlineStr">
        <is>
          <t>3|
3</t>
        </is>
      </c>
      <c r="P404" s="2" t="inlineStr">
        <is>
          <t xml:space="preserve">|
</t>
        </is>
      </c>
      <c r="Q404" t="inlineStr">
        <is>
          <t/>
        </is>
      </c>
      <c r="R404" s="2" t="inlineStr">
        <is>
          <t>Europäischer Strategieplan für Energietechnologie|
SET-Plan</t>
        </is>
      </c>
      <c r="S404" s="2" t="inlineStr">
        <is>
          <t>3|
3</t>
        </is>
      </c>
      <c r="T404" s="2" t="inlineStr">
        <is>
          <t xml:space="preserve">|
</t>
        </is>
      </c>
      <c r="U404" t="inlineStr">
        <is>
          <t>Strategieplan für Energietechnologie gemäß der Mitteilung der Kommission vom 15. September 2015 mit dem Titel „Beschleunigung des Umbaus des europäischen Energiesystems durch einen integrierten Strategieplan für Energietechnologie (SET-Plan)“</t>
        </is>
      </c>
      <c r="V404" s="2" t="inlineStr">
        <is>
          <t>ευρωπαϊκό στρατηγικό σχέδιο ενεργειακών τεχνολογιών</t>
        </is>
      </c>
      <c r="W404" s="2" t="inlineStr">
        <is>
          <t>3</t>
        </is>
      </c>
      <c r="X404" s="2" t="inlineStr">
        <is>
          <t/>
        </is>
      </c>
      <c r="Y404" t="inlineStr">
        <is>
          <t/>
        </is>
      </c>
      <c r="Z404" s="2" t="inlineStr">
        <is>
          <t>SET Plan|
strategic technology plan for energy|
European Strategic Energy Technology Plan|
SET-Plan</t>
        </is>
      </c>
      <c r="AA404" s="2" t="inlineStr">
        <is>
          <t>3|
3|
4|
3</t>
        </is>
      </c>
      <c r="AB404" s="2" t="inlineStr">
        <is>
          <t xml:space="preserve">|
|
|
</t>
        </is>
      </c>
      <c r="AC404" t="inlineStr">
        <is>
          <t>Commission strategy aimed at matching the most appropriate set of policy instruments to the needs of different energy technologies at different stages of their development and deployment cycles</t>
        </is>
      </c>
      <c r="AD404" s="2" t="inlineStr">
        <is>
          <t>Plan EETE|
Plan Estratégico Europeo de Tecnología Energética</t>
        </is>
      </c>
      <c r="AE404" s="2" t="inlineStr">
        <is>
          <t>3|
3</t>
        </is>
      </c>
      <c r="AF404" s="2" t="inlineStr">
        <is>
          <t xml:space="preserve">|
</t>
        </is>
      </c>
      <c r="AG404" t="inlineStr">
        <is>
          <t>Plan adoptado en 2008 como principal instrumento de apoyo a las decisiones sobre la política energética de la Unión Europea, destinado a acelerar la adquisición de conocimientos y la transferencia y aprovechamiento de tecnología, mantener el liderazgo de la UE en tecnologías con bajo nivel de emisiones de carbono, promover la base científica para el cumplimiento de los objetivos de energía y cambio climático para 2020 y contribuir a la transición a escala mundial hacia una economía con bajo nivel de emisiones para 2050.</t>
        </is>
      </c>
      <c r="AH404" s="2" t="inlineStr">
        <is>
          <t>energiatehnoloogia strateegiline kava|
SET-kava|
Euroopa energiatehnoloogia strateegiline kava</t>
        </is>
      </c>
      <c r="AI404" s="2" t="inlineStr">
        <is>
          <t>3|
3|
3</t>
        </is>
      </c>
      <c r="AJ404" s="2" t="inlineStr">
        <is>
          <t xml:space="preserve">|
|
</t>
        </is>
      </c>
      <c r="AK404" t="inlineStr">
        <is>
          <t/>
        </is>
      </c>
      <c r="AL404" s="2" t="inlineStr">
        <is>
          <t>Euroopan strateginen energiateknologiasuunnitelma|
SET-suunnitelma</t>
        </is>
      </c>
      <c r="AM404" s="2" t="inlineStr">
        <is>
          <t>3|
3</t>
        </is>
      </c>
      <c r="AN404" s="2" t="inlineStr">
        <is>
          <t xml:space="preserve">|
</t>
        </is>
      </c>
      <c r="AO404" t="inlineStr">
        <is>
          <t/>
        </is>
      </c>
      <c r="AP404" s="2" t="inlineStr">
        <is>
          <t>plan SET|
plan stratégique européen pour les technologies énergétiques</t>
        </is>
      </c>
      <c r="AQ404" s="2" t="inlineStr">
        <is>
          <t>3|
3</t>
        </is>
      </c>
      <c r="AR404" s="2" t="inlineStr">
        <is>
          <t xml:space="preserve">|
</t>
        </is>
      </c>
      <c r="AS404" t="inlineStr">
        <is>
          <t>plan dont le principe sera de faire correspondre les instruments de politique les mieux adaptés aux besoins de différentes technologies à différentes étapes du cycle de développement et de déploiement</t>
        </is>
      </c>
      <c r="AT404" s="2" t="inlineStr">
        <is>
          <t>Plean SET|
an Plean Straitéiseach Eorpach um Theicneolaíocht Fuinnimh</t>
        </is>
      </c>
      <c r="AU404" s="2" t="inlineStr">
        <is>
          <t>3|
3</t>
        </is>
      </c>
      <c r="AV404" s="2" t="inlineStr">
        <is>
          <t xml:space="preserve">|
</t>
        </is>
      </c>
      <c r="AW404" t="inlineStr">
        <is>
          <t/>
        </is>
      </c>
      <c r="AX404" t="inlineStr">
        <is>
          <t/>
        </is>
      </c>
      <c r="AY404" t="inlineStr">
        <is>
          <t/>
        </is>
      </c>
      <c r="AZ404" t="inlineStr">
        <is>
          <t/>
        </is>
      </c>
      <c r="BA404" t="inlineStr">
        <is>
          <t/>
        </is>
      </c>
      <c r="BB404" s="2" t="inlineStr">
        <is>
          <t>SET-terv|
európai stratégiai energiatechnológiai terv</t>
        </is>
      </c>
      <c r="BC404" s="2" t="inlineStr">
        <is>
          <t>4|
4</t>
        </is>
      </c>
      <c r="BD404" s="2" t="inlineStr">
        <is>
          <t xml:space="preserve">|
</t>
        </is>
      </c>
      <c r="BE404" t="inlineStr">
        <is>
          <t/>
        </is>
      </c>
      <c r="BF404" s="2" t="inlineStr">
        <is>
          <t>piano SET|
piano strategico europeo per le tecnologie energetiche</t>
        </is>
      </c>
      <c r="BG404" s="2" t="inlineStr">
        <is>
          <t>3|
3</t>
        </is>
      </c>
      <c r="BH404" s="2" t="inlineStr">
        <is>
          <t xml:space="preserve">|
</t>
        </is>
      </c>
      <c r="BI404" t="inlineStr">
        <is>
          <t>Piano proposto dalla Commissione europea il cui obiettivo fondamentale consiste nell'accelerare l'innovazione nel campo delle tecnologie energetiche e nello stimolare quindi l'industria europea a trasformare le minacce costituite dal cambiamento climatico e dalla sicurezza dell'approvvigionamento in occasioni per aumentare la competitività.</t>
        </is>
      </c>
      <c r="BJ404" s="2" t="inlineStr">
        <is>
          <t>Europos strateginis energetikos technologijų planas</t>
        </is>
      </c>
      <c r="BK404" s="2" t="inlineStr">
        <is>
          <t>3</t>
        </is>
      </c>
      <c r="BL404" s="2" t="inlineStr">
        <is>
          <t/>
        </is>
      </c>
      <c r="BM404" t="inlineStr">
        <is>
          <t/>
        </is>
      </c>
      <c r="BN404" s="2" t="inlineStr">
        <is>
          <t>&lt;i&gt;SET&lt;/i&gt; plāns|
Eiropas energotehnoloģiju stratēģiskais plāns</t>
        </is>
      </c>
      <c r="BO404" s="2" t="inlineStr">
        <is>
          <t>2|
3</t>
        </is>
      </c>
      <c r="BP404" s="2" t="inlineStr">
        <is>
          <t xml:space="preserve">|
</t>
        </is>
      </c>
      <c r="BQ404" t="inlineStr">
        <is>
          <t/>
        </is>
      </c>
      <c r="BR404" s="2" t="inlineStr">
        <is>
          <t>Pjan Strateġiku Ewropew għat-Teknoloġija tal-Enerġija|
Pjan SET</t>
        </is>
      </c>
      <c r="BS404" s="2" t="inlineStr">
        <is>
          <t>3|
3</t>
        </is>
      </c>
      <c r="BT404" s="2" t="inlineStr">
        <is>
          <t xml:space="preserve">|
</t>
        </is>
      </c>
      <c r="BU404" t="inlineStr">
        <is>
          <t>strateġija tal-Kummissjoni li għandha l-għan li tqabbel is-sett ta' strumenti politiċi l-aktar xieraq mal-ħtiġijiet ta' teknoloġiji tal-enerġija differenti fi stadji differenti tal-iżvilupp u l-mobilizzazzjoni tagħhom</t>
        </is>
      </c>
      <c r="BV404" s="2" t="inlineStr">
        <is>
          <t>SET-plan|
Europees strategisch plan voor energietechnologie</t>
        </is>
      </c>
      <c r="BW404" s="2" t="inlineStr">
        <is>
          <t>3|
3</t>
        </is>
      </c>
      <c r="BX404" s="2" t="inlineStr">
        <is>
          <t xml:space="preserve">|
</t>
        </is>
      </c>
      <c r="BY404" t="inlineStr">
        <is>
          <t/>
        </is>
      </c>
      <c r="BZ404" s="2" t="inlineStr">
        <is>
          <t>europejski strategiczny plan w dziedzinie technologii energetycznych|
plan EPSTE</t>
        </is>
      </c>
      <c r="CA404" s="2" t="inlineStr">
        <is>
          <t>3|
3</t>
        </is>
      </c>
      <c r="CB404" s="2" t="inlineStr">
        <is>
          <t xml:space="preserve">|
</t>
        </is>
      </c>
      <c r="CC404" t="inlineStr">
        <is>
          <t/>
        </is>
      </c>
      <c r="CD404" s="2" t="inlineStr">
        <is>
          <t>Plano Estratégico Europeu para as Tecnologias Energéticas</t>
        </is>
      </c>
      <c r="CE404" s="2" t="inlineStr">
        <is>
          <t>3</t>
        </is>
      </c>
      <c r="CF404" s="2" t="inlineStr">
        <is>
          <t/>
        </is>
      </c>
      <c r="CG404" t="inlineStr">
        <is>
          <t/>
        </is>
      </c>
      <c r="CH404" s="2" t="inlineStr">
        <is>
          <t>Planul SET|
Plan strategic european privind tehnologiile energetice</t>
        </is>
      </c>
      <c r="CI404" s="2" t="inlineStr">
        <is>
          <t>3|
3</t>
        </is>
      </c>
      <c r="CJ404" s="2" t="inlineStr">
        <is>
          <t xml:space="preserve">|
</t>
        </is>
      </c>
      <c r="CK404" t="inlineStr">
        <is>
          <t>plan strategic al Comisiei menit să accelereze dezvoltarea și desfășurarea de tehnologii cu emisii reduse de dioxid de carbon și eficiente din punct de vedere al costurilor. Planul include măsuri legate de planificare, implementare, resurse și cooperare internațională în domeniul tehnologiilor energetice.</t>
        </is>
      </c>
      <c r="CL404" s="2" t="inlineStr">
        <is>
          <t>Európsky strategický plán pre energetické technológie</t>
        </is>
      </c>
      <c r="CM404" s="2" t="inlineStr">
        <is>
          <t>3</t>
        </is>
      </c>
      <c r="CN404" s="2" t="inlineStr">
        <is>
          <t/>
        </is>
      </c>
      <c r="CO404" t="inlineStr">
        <is>
          <t/>
        </is>
      </c>
      <c r="CP404" s="2" t="inlineStr">
        <is>
          <t>Evropski strateški načrt za energetsko tehnologijo|
načrt SET</t>
        </is>
      </c>
      <c r="CQ404" s="2" t="inlineStr">
        <is>
          <t>3|
3</t>
        </is>
      </c>
      <c r="CR404" s="2" t="inlineStr">
        <is>
          <t xml:space="preserve">|
</t>
        </is>
      </c>
      <c r="CS404" t="inlineStr">
        <is>
          <t/>
        </is>
      </c>
      <c r="CT404" s="2" t="inlineStr">
        <is>
          <t>SET-plan|
strategisk EU-plan för energiteknik</t>
        </is>
      </c>
      <c r="CU404" s="2" t="inlineStr">
        <is>
          <t>3|
3</t>
        </is>
      </c>
      <c r="CV404" s="2" t="inlineStr">
        <is>
          <t xml:space="preserve">|
</t>
        </is>
      </c>
      <c r="CW404" t="inlineStr">
        <is>
          <t/>
        </is>
      </c>
    </row>
    <row r="405">
      <c r="A405" s="1" t="str">
        <f>HYPERLINK("https://iate.europa.eu/entry/result/913943/all", "913943")</f>
        <v>913943</v>
      </c>
      <c r="B405" t="inlineStr">
        <is>
          <t>ENERGY</t>
        </is>
      </c>
      <c r="C405" t="inlineStr">
        <is>
          <t>ENERGY|energy policy;ENERGY|energy policy|energy industry</t>
        </is>
      </c>
      <c r="D405" t="inlineStr">
        <is>
          <t>yes</t>
        </is>
      </c>
      <c r="E405" t="inlineStr">
        <is>
          <t/>
        </is>
      </c>
      <c r="F405" s="2" t="inlineStr">
        <is>
          <t>кръгови потоци</t>
        </is>
      </c>
      <c r="G405" s="2" t="inlineStr">
        <is>
          <t>3</t>
        </is>
      </c>
      <c r="H405" s="2" t="inlineStr">
        <is>
          <t/>
        </is>
      </c>
      <c r="I405" t="inlineStr">
        <is>
          <t>Потоци от електроенергия, които могат да преминат през мрежата, без непременно операторът на мрежата да е уведомен предварително.</t>
        </is>
      </c>
      <c r="J405" s="2" t="inlineStr">
        <is>
          <t>kruhový tok|
nevyžádaný přeshraniční tok elektrické energie</t>
        </is>
      </c>
      <c r="K405" s="2" t="inlineStr">
        <is>
          <t>2|
2</t>
        </is>
      </c>
      <c r="L405" s="2" t="inlineStr">
        <is>
          <t xml:space="preserve">|
</t>
        </is>
      </c>
      <c r="M405" t="inlineStr">
        <is>
          <t/>
        </is>
      </c>
      <c r="N405" s="2" t="inlineStr">
        <is>
          <t>loop flow</t>
        </is>
      </c>
      <c r="O405" s="2" t="inlineStr">
        <is>
          <t>2</t>
        </is>
      </c>
      <c r="P405" s="2" t="inlineStr">
        <is>
          <t/>
        </is>
      </c>
      <c r="Q405" t="inlineStr">
        <is>
          <t>når el følger en ikkeplanlagt rute på grund af manglende infrastruktur</t>
        </is>
      </c>
      <c r="R405" s="2" t="inlineStr">
        <is>
          <t>Ringfluss</t>
        </is>
      </c>
      <c r="S405" s="2" t="inlineStr">
        <is>
          <t>2</t>
        </is>
      </c>
      <c r="T405" s="2" t="inlineStr">
        <is>
          <t/>
        </is>
      </c>
      <c r="U405" t="inlineStr">
        <is>
          <t>Ringflüsse sind unkoordinierte grenzüberschreitende Energieflüsse</t>
        </is>
      </c>
      <c r="V405" s="2" t="inlineStr">
        <is>
          <t>κυκλική ροή</t>
        </is>
      </c>
      <c r="W405" s="2" t="inlineStr">
        <is>
          <t>4</t>
        </is>
      </c>
      <c r="X405" s="2" t="inlineStr">
        <is>
          <t/>
        </is>
      </c>
      <c r="Y405" t="inlineStr">
        <is>
          <t/>
        </is>
      </c>
      <c r="Z405" s="2" t="inlineStr">
        <is>
          <t>loop flow|
loop-flow|
parallel flow</t>
        </is>
      </c>
      <c r="AA405" s="2" t="inlineStr">
        <is>
          <t>3|
1|
1</t>
        </is>
      </c>
      <c r="AB405" s="2" t="inlineStr">
        <is>
          <t xml:space="preserve">|
|
</t>
        </is>
      </c>
      <c r="AC405" t="inlineStr">
        <is>
          <t>unplanned power flows between energy systems (mostly of neighbouring countries) that do not result from the cross-border trade mechanism and that may create significant loading of the transmission grid, endanger the network security of neighbouring systems and limit their cross-border trade capacity</t>
        </is>
      </c>
      <c r="AD405" s="2" t="inlineStr">
        <is>
          <t>flujo en bucle</t>
        </is>
      </c>
      <c r="AE405" s="2" t="inlineStr">
        <is>
          <t>3</t>
        </is>
      </c>
      <c r="AF405" s="2" t="inlineStr">
        <is>
          <t/>
        </is>
      </c>
      <c r="AG405" t="inlineStr">
        <is>
          <t/>
        </is>
      </c>
      <c r="AH405" s="2" t="inlineStr">
        <is>
          <t>ringvoog</t>
        </is>
      </c>
      <c r="AI405" s="2" t="inlineStr">
        <is>
          <t>3</t>
        </is>
      </c>
      <c r="AJ405" s="2" t="inlineStr">
        <is>
          <t/>
        </is>
      </c>
      <c r="AK405" t="inlineStr">
        <is>
          <t/>
        </is>
      </c>
      <c r="AL405" s="2" t="inlineStr">
        <is>
          <t>kiertovirta</t>
        </is>
      </c>
      <c r="AM405" s="2" t="inlineStr">
        <is>
          <t>3</t>
        </is>
      </c>
      <c r="AN405" s="2" t="inlineStr">
        <is>
          <t/>
        </is>
      </c>
      <c r="AO405" t="inlineStr">
        <is>
          <t/>
        </is>
      </c>
      <c r="AP405" s="2" t="inlineStr">
        <is>
          <t>flux de bouclage</t>
        </is>
      </c>
      <c r="AQ405" s="2" t="inlineStr">
        <is>
          <t>3</t>
        </is>
      </c>
      <c r="AR405" s="2" t="inlineStr">
        <is>
          <t/>
        </is>
      </c>
      <c r="AS405" t="inlineStr">
        <is>
          <t>flux d’électricité susceptibles de parcourir son réseau sans que le gestionnaire en ait été nécessairement informé au préalable</t>
        </is>
      </c>
      <c r="AT405" s="2" t="inlineStr">
        <is>
          <t>lúbshreabh</t>
        </is>
      </c>
      <c r="AU405" s="2" t="inlineStr">
        <is>
          <t>3</t>
        </is>
      </c>
      <c r="AV405" s="2" t="inlineStr">
        <is>
          <t/>
        </is>
      </c>
      <c r="AW405" t="inlineStr">
        <is>
          <t/>
        </is>
      </c>
      <c r="AX405" s="2" t="inlineStr">
        <is>
          <t>tok petlje</t>
        </is>
      </c>
      <c r="AY405" s="2" t="inlineStr">
        <is>
          <t>3</t>
        </is>
      </c>
      <c r="AZ405" s="2" t="inlineStr">
        <is>
          <t/>
        </is>
      </c>
      <c r="BA405" t="inlineStr">
        <is>
          <t>﻿neplanirani tokovi energije između energetskih sustava (većinom susjednih zemalja) koji ne proizlaze iz mehanizma prekogranične trgovine i koji mogu uzrokovati znatno opterećenje prijenosne mreže, ugroziti sigurnost mreže susjednih sustava i ograničiti njihov kapacitet prekogranične trgovine</t>
        </is>
      </c>
      <c r="BB405" s="2" t="inlineStr">
        <is>
          <t>hurokáramlás</t>
        </is>
      </c>
      <c r="BC405" s="2" t="inlineStr">
        <is>
          <t>3</t>
        </is>
      </c>
      <c r="BD405" s="2" t="inlineStr">
        <is>
          <t/>
        </is>
      </c>
      <c r="BE405" t="inlineStr">
        <is>
          <t>az elektromos áramnak főként a szomszédos országok&lt;a href="https://iate.europa.eu/entry/slideshow/1625497112808/3571686/hu" target="_blank"&gt; energiarendszerei &lt;/a&gt;közötti nem tervezett áramlása, amely nem a határokon átnyúló kereskedelmi mechanizmusból fakad, és amely jelentős terhelést idézhet elő az átviteli hálózaton, veszélyeztetheti a szomszédos rendszerek hálózatbiztonságát, és korlátozhatja a határokon átnyúló kereskedelmi kapacitásukat</t>
        </is>
      </c>
      <c r="BF405" s="2" t="inlineStr">
        <is>
          <t>flusso di energia non programmato|
flusso di energia parallelo</t>
        </is>
      </c>
      <c r="BG405" s="2" t="inlineStr">
        <is>
          <t>2|
2</t>
        </is>
      </c>
      <c r="BH405" s="2" t="inlineStr">
        <is>
          <t xml:space="preserve">|
</t>
        </is>
      </c>
      <c r="BI405" t="inlineStr">
        <is>
          <t/>
        </is>
      </c>
      <c r="BJ405" s="2" t="inlineStr">
        <is>
          <t>žiedinis srautas</t>
        </is>
      </c>
      <c r="BK405" s="2" t="inlineStr">
        <is>
          <t>3</t>
        </is>
      </c>
      <c r="BL405" s="2" t="inlineStr">
        <is>
          <t/>
        </is>
      </c>
      <c r="BM405" t="inlineStr">
        <is>
          <t>neplaninis srautas iš aukciono zonos, tekantis per kitų aukcionų zonas</t>
        </is>
      </c>
      <c r="BN405" s="2" t="inlineStr">
        <is>
          <t>loka plūsma</t>
        </is>
      </c>
      <c r="BO405" s="2" t="inlineStr">
        <is>
          <t>2</t>
        </is>
      </c>
      <c r="BP405" s="2" t="inlineStr">
        <is>
          <t/>
        </is>
      </c>
      <c r="BQ405" t="inlineStr">
        <is>
          <t/>
        </is>
      </c>
      <c r="BR405" s="2" t="inlineStr">
        <is>
          <t>loop flow|
fluss ta' enerġija parallel</t>
        </is>
      </c>
      <c r="BS405" s="2" t="inlineStr">
        <is>
          <t>2|
2</t>
        </is>
      </c>
      <c r="BT405" s="2" t="inlineStr">
        <is>
          <t xml:space="preserve">|
</t>
        </is>
      </c>
      <c r="BU405" t="inlineStr">
        <is>
          <t/>
        </is>
      </c>
      <c r="BV405" s="2" t="inlineStr">
        <is>
          <t>lusstroom</t>
        </is>
      </c>
      <c r="BW405" s="2" t="inlineStr">
        <is>
          <t>2</t>
        </is>
      </c>
      <c r="BX405" s="2" t="inlineStr">
        <is>
          <t/>
        </is>
      </c>
      <c r="BY405" t="inlineStr">
        <is>
          <t>ongecoördineerde grensoverschrijdende energiestromen</t>
        </is>
      </c>
      <c r="BZ405" s="2" t="inlineStr">
        <is>
          <t>przepływ kołowy|
przepływ pętlowy</t>
        </is>
      </c>
      <c r="CA405" s="2" t="inlineStr">
        <is>
          <t>3|
3</t>
        </is>
      </c>
      <c r="CB405" s="2" t="inlineStr">
        <is>
          <t xml:space="preserve">preferred|
</t>
        </is>
      </c>
      <c r="CC405" t="inlineStr">
        <is>
          <t>niekontrolowane, trudne do zaprognozowania przepływy energii elektrycznej (mocy)</t>
        </is>
      </c>
      <c r="CD405" s="2" t="inlineStr">
        <is>
          <t>circulação|
fluxo colateral|
fluxo indireto</t>
        </is>
      </c>
      <c r="CE405" s="2" t="inlineStr">
        <is>
          <t>3|
3|
3</t>
        </is>
      </c>
      <c r="CF405" s="2" t="inlineStr">
        <is>
          <t xml:space="preserve">|
|
</t>
        </is>
      </c>
      <c r="CG405" t="inlineStr">
        <is>
          <t/>
        </is>
      </c>
      <c r="CH405" s="2" t="inlineStr">
        <is>
          <t>fluxuri în buclă</t>
        </is>
      </c>
      <c r="CI405" s="2" t="inlineStr">
        <is>
          <t>4</t>
        </is>
      </c>
      <c r="CJ405" s="2" t="inlineStr">
        <is>
          <t/>
        </is>
      </c>
      <c r="CK405" t="inlineStr">
        <is>
          <t/>
        </is>
      </c>
      <c r="CL405" s="2" t="inlineStr">
        <is>
          <t>kruhový tok</t>
        </is>
      </c>
      <c r="CM405" s="2" t="inlineStr">
        <is>
          <t>3</t>
        </is>
      </c>
      <c r="CN405" s="2" t="inlineStr">
        <is>
          <t/>
        </is>
      </c>
      <c r="CO405" t="inlineStr">
        <is>
          <t/>
        </is>
      </c>
      <c r="CP405" s="2" t="inlineStr">
        <is>
          <t>krožni tok</t>
        </is>
      </c>
      <c r="CQ405" s="2" t="inlineStr">
        <is>
          <t>3</t>
        </is>
      </c>
      <c r="CR405" s="2" t="inlineStr">
        <is>
          <t/>
        </is>
      </c>
      <c r="CS405" t="inlineStr">
        <is>
          <t/>
        </is>
      </c>
      <c r="CT405" s="2" t="inlineStr">
        <is>
          <t>ringflöde</t>
        </is>
      </c>
      <c r="CU405" s="2" t="inlineStr">
        <is>
          <t>3</t>
        </is>
      </c>
      <c r="CV405" s="2" t="inlineStr">
        <is>
          <t/>
        </is>
      </c>
      <c r="CW405" t="inlineStr">
        <is>
          <t>flöde som uppstår när el transporteras på ett sätt som inte var avsett till följd av avsaknad av infrastruktur</t>
        </is>
      </c>
    </row>
    <row r="406">
      <c r="A406" s="1" t="str">
        <f>HYPERLINK("https://iate.europa.eu/entry/result/3599862/all", "3599862")</f>
        <v>3599862</v>
      </c>
      <c r="B406" t="inlineStr">
        <is>
          <t>ENERGY;EUROPEAN UNION</t>
        </is>
      </c>
      <c r="C406" t="inlineStr">
        <is>
          <t>ENERGY|energy policy|energy policy;ENERGY|oil industry|petrochemicals|petroleum product|motor fuel|aviation fuel;EUROPEAN UNION|European construction|deepening of the European Union|EU activity|EU action|EU initiative</t>
        </is>
      </c>
      <c r="D406" t="inlineStr">
        <is>
          <t>yes</t>
        </is>
      </c>
      <c r="E406" t="inlineStr">
        <is>
          <t>proposed</t>
        </is>
      </c>
      <c r="F406" s="2" t="inlineStr">
        <is>
          <t>инициатива ReFuelEU — сектор „Авиация“</t>
        </is>
      </c>
      <c r="G406" s="2" t="inlineStr">
        <is>
          <t>3</t>
        </is>
      </c>
      <c r="H406" s="2" t="inlineStr">
        <is>
          <t/>
        </is>
      </c>
      <c r="I406" t="inlineStr">
        <is>
          <t/>
        </is>
      </c>
      <c r="J406" s="2" t="inlineStr">
        <is>
          <t>Iniciativa pro letecká paliva ReFuelEU</t>
        </is>
      </c>
      <c r="K406" s="2" t="inlineStr">
        <is>
          <t>3</t>
        </is>
      </c>
      <c r="L406" s="2" t="inlineStr">
        <is>
          <t/>
        </is>
      </c>
      <c r="M406" t="inlineStr">
        <is>
          <t/>
        </is>
      </c>
      <c r="N406" s="2" t="inlineStr">
        <is>
          <t>ReFuelEU Aviation|
ReFuelEU Aviation-initiativet|
initiativet ReFuelEU Aviation</t>
        </is>
      </c>
      <c r="O406" s="2" t="inlineStr">
        <is>
          <t>3|
3|
3</t>
        </is>
      </c>
      <c r="P406" s="2" t="inlineStr">
        <is>
          <t xml:space="preserve">|
|
</t>
        </is>
      </c>
      <c r="Q406" t="inlineStr">
        <is>
          <t>initiativ, der har til formål at øge udbuddet af og efterspørgslen efter
&lt;a href="https://iate.europa.eu/entry/result/3590413/da" target="_blank"&gt;bæredygtige flybrændstoffer&lt;/a&gt; i EU, så luftfartens &lt;a href="https://iate.europa.eu/entry/result/3547689/da" target="_blank"&gt;miljøaftryk&lt;/a&gt; reduceres og den
dermed bidrager til at nå &lt;a href="https://iate.europa.eu/entry/result/3591674/da" target="_blank"&gt;EU's klimamål&lt;/a&gt;</t>
        </is>
      </c>
      <c r="R406" s="2" t="inlineStr">
        <is>
          <t>Initiative „ReFuelEU Aviation“</t>
        </is>
      </c>
      <c r="S406" s="2" t="inlineStr">
        <is>
          <t>3</t>
        </is>
      </c>
      <c r="T406" s="2" t="inlineStr">
        <is>
          <t/>
        </is>
      </c>
      <c r="U406" t="inlineStr">
        <is>
          <t>Initiative zur Steigerung von Angebot und Nachfrage nach nachhaltigen Flugzeugtreibstoffen in der EU, um den ökologischen Fußabdruck des Luftverkehrs zu verringern und diesen in die Lage zu versetzen, zur Verwirklichung der Klimaziele der EU beizutragen</t>
        </is>
      </c>
      <c r="V406" s="2" t="inlineStr">
        <is>
          <t>πρωτοβουλία «ReFuelEU Aviation»</t>
        </is>
      </c>
      <c r="W406" s="2" t="inlineStr">
        <is>
          <t>3</t>
        </is>
      </c>
      <c r="X406" s="2" t="inlineStr">
        <is>
          <t/>
        </is>
      </c>
      <c r="Y406" t="inlineStr">
        <is>
          <t>πρωτοβουλία που αποσκοπεί στην ενίσχυση της προσφοράς και της ζήτησης για &lt;a href="https://iate.europa.eu/entry/result/3590413/en-el" target="_blank"&gt;βιώσιμα αεροπορικά καύσιμα&lt;/a&gt; στην ΕΕ, η οποία θα μειώσει με τη σειρά της το &lt;a href="https://iate.europa.eu/entry/result/3547689/en-el" target="_blank"&gt;περιβαλλοντικό αποτύπωμα&lt;/a&gt; των αερομεταφορών και θα διευκολύνει την επίτευξη των &lt;a href="https://iate.europa.eu/entry/result/3591674/en-el" target="_blank"&gt;ενωσιακών στόχων για το κλίμα&lt;/a&gt;</t>
        </is>
      </c>
      <c r="Z406" s="2" t="inlineStr">
        <is>
          <t>ReFuelEU Initiative|
ReFuelEU Aviation initiative|
ReFuelEU Aviation</t>
        </is>
      </c>
      <c r="AA406" s="2" t="inlineStr">
        <is>
          <t>1|
3|
3</t>
        </is>
      </c>
      <c r="AB406" s="2" t="inlineStr">
        <is>
          <t xml:space="preserve">|
|
</t>
        </is>
      </c>
      <c r="AC406" t="inlineStr">
        <is>
          <t>initiative that aims to boost the supply and demand for &lt;a href="https://iate.europa.eu/entry/result/3590413/en" target="_blank"&gt;sustainable aviation fuels&lt;/a&gt; in the EU, which will reduce aviation’s &lt;a href="https://iate.europa.eu/entry/result/3547689/en" target="_blank"&gt;environmental footprint&lt;/a&gt; and enable it to help achieve the &lt;a href="https://iate.europa.eu/entry/result/3591674/en" target="_blank"&gt;EU’s climate targets&lt;/a&gt;</t>
        </is>
      </c>
      <c r="AD406" s="2" t="inlineStr">
        <is>
          <t>iniciativa «ReFuelEU Aviation»</t>
        </is>
      </c>
      <c r="AE406" s="2" t="inlineStr">
        <is>
          <t>3</t>
        </is>
      </c>
      <c r="AF406" s="2" t="inlineStr">
        <is>
          <t/>
        </is>
      </c>
      <c r="AG406" t="inlineStr">
        <is>
          <t>Iniciativa que tiene por objeto impulsar la oferta y la demanda de combustibles de 
aviación sostenibles en la UE, lo que, a su vez, reducirá la &lt;a href="https://iate.europa.eu/entry/slideshow/1632907982981/3547689/es" target="_blank"&gt;huella ambiental &lt;/a&gt;de la aviación y contribuirá a la consecución de los &lt;a href="https://iate.europa.eu/entry/slideshow/1632908033414/3591674/es" target="_blank"&gt;objetivos climáticos de la UE&lt;/a&gt;.</t>
        </is>
      </c>
      <c r="AH406" s="2" t="inlineStr">
        <is>
          <t>algatus „ReFuelEU Aviation"</t>
        </is>
      </c>
      <c r="AI406" s="2" t="inlineStr">
        <is>
          <t>3</t>
        </is>
      </c>
      <c r="AJ406" s="2" t="inlineStr">
        <is>
          <t/>
        </is>
      </c>
      <c r="AK406" t="inlineStr">
        <is>
          <t>algatus, mille eesmärk on suurendada säästvate lennukikütuste pakkumist ja nõudlust ELis</t>
        </is>
      </c>
      <c r="AL406" s="2" t="inlineStr">
        <is>
          <t>lentoliikenteen ReFuel -ehdotus|
ReFuelEU Aviation -aloite</t>
        </is>
      </c>
      <c r="AM406" s="2" t="inlineStr">
        <is>
          <t>2|
3</t>
        </is>
      </c>
      <c r="AN406" s="2" t="inlineStr">
        <is>
          <t xml:space="preserve">|
</t>
        </is>
      </c>
      <c r="AO406" t="inlineStr">
        <is>
          <t>aloite, jonka tavoitteena on edistää kestävien lentopolttoaineiden tuotantoa ja käyttöönottoa lentoliikenteessä</t>
        </is>
      </c>
      <c r="AP406" s="2" t="inlineStr">
        <is>
          <t>initiative RefuelEU Aviation</t>
        </is>
      </c>
      <c r="AQ406" s="2" t="inlineStr">
        <is>
          <t>3</t>
        </is>
      </c>
      <c r="AR406" s="2" t="inlineStr">
        <is>
          <t/>
        </is>
      </c>
      <c r="AS406" t="inlineStr">
        <is>
          <t/>
        </is>
      </c>
      <c r="AT406" s="2" t="inlineStr">
        <is>
          <t>an tionscnamh ‘ReFuelEU Aviation’|
ReFuelEU Aviation</t>
        </is>
      </c>
      <c r="AU406" s="2" t="inlineStr">
        <is>
          <t>3|
3</t>
        </is>
      </c>
      <c r="AV406" s="2" t="inlineStr">
        <is>
          <t xml:space="preserve">|
</t>
        </is>
      </c>
      <c r="AW406" t="inlineStr">
        <is>
          <t/>
        </is>
      </c>
      <c r="AX406" s="2" t="inlineStr">
        <is>
          <t>ReFuelEU Aviation|
inicijativa „ReFuelEU Aviation”</t>
        </is>
      </c>
      <c r="AY406" s="2" t="inlineStr">
        <is>
          <t>3|
3</t>
        </is>
      </c>
      <c r="AZ406" s="2" t="inlineStr">
        <is>
          <t xml:space="preserve">|
</t>
        </is>
      </c>
      <c r="BA406" t="inlineStr">
        <is>
          <t/>
        </is>
      </c>
      <c r="BB406" s="2" t="inlineStr">
        <is>
          <t>ReFuelEU Aviation kezdeményezés|
ReFuelEU légiközlekedési kezdeményezés</t>
        </is>
      </c>
      <c r="BC406" s="2" t="inlineStr">
        <is>
          <t>3|
3</t>
        </is>
      </c>
      <c r="BD406" s="2" t="inlineStr">
        <is>
          <t>preferred|
admitted</t>
        </is>
      </c>
      <c r="BE406" t="inlineStr">
        <is>
          <t/>
        </is>
      </c>
      <c r="BF406" s="2" t="inlineStr">
        <is>
          <t>ReFuelEU Aviation</t>
        </is>
      </c>
      <c r="BG406" s="2" t="inlineStr">
        <is>
          <t>3</t>
        </is>
      </c>
      <c r="BH406" s="2" t="inlineStr">
        <is>
          <t/>
        </is>
      </c>
      <c r="BI406" t="inlineStr">
        <is>
          <t>iniziativa volta a stimolare la domanda e l'offerta di carburanti sostenibili per l'aviazione nell'UE, con l'obiettivo di ridurre l'&lt;a href="https://iate.europa.eu/entry/result/3547689/en-it" target="_blank"&gt;impronta ambientale &lt;/a&gt; del settore dell'aviazione, che potrà così contribuire al conseguimento degli &lt;a href="https://iate.europa.eu/entry/result/3591674/en-it" target="_blank"&gt;obiettivi climatici dell'UE&lt;/a&gt;</t>
        </is>
      </c>
      <c r="BJ406" s="2" t="inlineStr">
        <is>
          <t>iniciatyva „ReFuelEU Aviation“</t>
        </is>
      </c>
      <c r="BK406" s="2" t="inlineStr">
        <is>
          <t>3</t>
        </is>
      </c>
      <c r="BL406" s="2" t="inlineStr">
        <is>
          <t/>
        </is>
      </c>
      <c r="BM406" t="inlineStr">
        <is>
          <t/>
        </is>
      </c>
      <c r="BN406" s="2" t="inlineStr">
        <is>
          <t>iniciatīva “ReFuelEU Aviation”</t>
        </is>
      </c>
      <c r="BO406" s="2" t="inlineStr">
        <is>
          <t>3</t>
        </is>
      </c>
      <c r="BP406" s="2" t="inlineStr">
        <is>
          <t/>
        </is>
      </c>
      <c r="BQ406" t="inlineStr">
        <is>
          <t>iniciatīva, kuras mērķis ir palielināt ilgtspējīgu aviācijas degvielu piedāvājumu un pieprasījumu ES, kas savukārt samazinās aviācijas ietekmi uz vidi un palīdzēs sasniegt ES mērķus klimata jomā</t>
        </is>
      </c>
      <c r="BR406" s="2" t="inlineStr">
        <is>
          <t>ReFuelEU Aviation|
inizjattiva ReFuelEU Aviation</t>
        </is>
      </c>
      <c r="BS406" s="2" t="inlineStr">
        <is>
          <t>3|
3</t>
        </is>
      </c>
      <c r="BT406" s="2" t="inlineStr">
        <is>
          <t xml:space="preserve">|
</t>
        </is>
      </c>
      <c r="BU406" t="inlineStr">
        <is>
          <t>inizjattiva li t-tir tagħha huwa li tagħti spinta l-provvista u d-domanda għall-fjuwils tal-avjazzjoni sostenibbli fl-UE, bil-għan li titnaqqas l-&lt;a href="https://iate.europa.eu/entry/result/3547689/mt" target="_blank"&gt;impronta ambjentali &lt;/a&gt;tas-settur tal-avjazzjoni u tgħin biex jintlaħqu l-&lt;a href="https://iate.europa.eu/entry/result/3591674/mt" target="_blank"&gt;miri klimatiċi tal-UE&lt;/a&gt;</t>
        </is>
      </c>
      <c r="BV406" s="2" t="inlineStr">
        <is>
          <t>initiatief ReFuelEU Luchtvaart|
ReFuelEU Luchtvaart</t>
        </is>
      </c>
      <c r="BW406" s="2" t="inlineStr">
        <is>
          <t>3|
3</t>
        </is>
      </c>
      <c r="BX406" s="2" t="inlineStr">
        <is>
          <t xml:space="preserve">|
</t>
        </is>
      </c>
      <c r="BY406" t="inlineStr">
        <is>
          <t>initiatief dat is bedoeld om het aanbod van en de vraag naar duurzame vliegtuigbrandstoffen in de EU te stimuleren, waardoor de ecologische voetafdruk van de luchtvaart zal verminderen, zodat ook deze sector de EU-klimaatdoelstellingen helpt te halen</t>
        </is>
      </c>
      <c r="BZ406" s="2" t="inlineStr">
        <is>
          <t>ReFuelEU Aviation|
inicjatywa ReFuelEU Aviation</t>
        </is>
      </c>
      <c r="CA406" s="2" t="inlineStr">
        <is>
          <t>3|
3</t>
        </is>
      </c>
      <c r="CB406" s="2" t="inlineStr">
        <is>
          <t xml:space="preserve">|
</t>
        </is>
      </c>
      <c r="CC406" t="inlineStr">
        <is>
          <t>inicjatywa mająca na celu zwiększenie podaży i popytu na zrównoważone paliwa lotnicze w UE, co ma przyczynić się do zmniejszenia śladu środowiskowego lotnictwa i pomóc w osiągnięciu celów UE w dziedzinie klimatu</t>
        </is>
      </c>
      <c r="CD406" s="2" t="inlineStr">
        <is>
          <t>iniciativa ReFuelEU Aviação</t>
        </is>
      </c>
      <c r="CE406" s="2" t="inlineStr">
        <is>
          <t>3</t>
        </is>
      </c>
      <c r="CF406" s="2" t="inlineStr">
        <is>
          <t/>
        </is>
      </c>
      <c r="CG406" t="inlineStr">
        <is>
          <t>Iniciativa criada para promover combustíveis sustentáveis para a aviação e incentivar a adoção de combustíveis sintéticos, também designados eletrocombustíveis.</t>
        </is>
      </c>
      <c r="CH406" s="2" t="inlineStr">
        <is>
          <t>inițiativa ReFuelEU în domeniul aviației</t>
        </is>
      </c>
      <c r="CI406" s="2" t="inlineStr">
        <is>
          <t>2</t>
        </is>
      </c>
      <c r="CJ406" s="2" t="inlineStr">
        <is>
          <t>proposed</t>
        </is>
      </c>
      <c r="CK406" t="inlineStr">
        <is>
          <t/>
        </is>
      </c>
      <c r="CL406" s="2" t="inlineStr">
        <is>
          <t>iniciatíva ReFuelEU Aviation</t>
        </is>
      </c>
      <c r="CM406" s="2" t="inlineStr">
        <is>
          <t>3</t>
        </is>
      </c>
      <c r="CN406" s="2" t="inlineStr">
        <is>
          <t/>
        </is>
      </c>
      <c r="CO406" t="inlineStr">
        <is>
          <t>iniciatíva zameraná na zvýšenie ponuky a dopytu po &lt;a href="https://iate.europa.eu/entry/result/3590413/sk" target="_blank"&gt;udržateľných leteckých palivách&lt;/a&gt; v EÚ, čím sa zníži &lt;a href="https://iate.europa.eu/entry/result/3547689/sk" target="_blank"&gt;environmentálna stopa&lt;/a&gt; letectva a umožní sa jej pomoc pri dosahovaní &lt;a href="https://iate.europa.eu/entry/result/3591674/sk" target="_blank"&gt;cieľov EÚ v oblasti klímy&lt;/a&gt;</t>
        </is>
      </c>
      <c r="CP406" s="2" t="inlineStr">
        <is>
          <t>pobuda „ReFuelEU za letalstvo“|
ReFuelEU za letalstvo</t>
        </is>
      </c>
      <c r="CQ406" s="2" t="inlineStr">
        <is>
          <t>3|
3</t>
        </is>
      </c>
      <c r="CR406" s="2" t="inlineStr">
        <is>
          <t xml:space="preserve">|
</t>
        </is>
      </c>
      <c r="CS406" t="inlineStr">
        <is>
          <t/>
        </is>
      </c>
      <c r="CT406" s="2" t="inlineStr">
        <is>
          <t>initiativet ReFuelEU Aviation</t>
        </is>
      </c>
      <c r="CU406" s="2" t="inlineStr">
        <is>
          <t>3</t>
        </is>
      </c>
      <c r="CV406" s="2" t="inlineStr">
        <is>
          <t/>
        </is>
      </c>
      <c r="CW406" t="inlineStr">
        <is>
          <t/>
        </is>
      </c>
    </row>
    <row r="407">
      <c r="A407" s="1" t="str">
        <f>HYPERLINK("https://iate.europa.eu/entry/result/3599864/all", "3599864")</f>
        <v>3599864</v>
      </c>
      <c r="B407" t="inlineStr">
        <is>
          <t>ENERGY;TRANSPORT;EUROPEAN UNION</t>
        </is>
      </c>
      <c r="C407" t="inlineStr">
        <is>
          <t>ENERGY|energy policy|energy policy;TRANSPORT|maritime and inland waterway transport|maritime transport;EUROPEAN UNION|European construction|deepening of the European Union|EU activity|EU action|EU initiative;ENERGY|energy policy|energy industry|fuel</t>
        </is>
      </c>
      <c r="D407" t="inlineStr">
        <is>
          <t>yes</t>
        </is>
      </c>
      <c r="E407" t="inlineStr">
        <is>
          <t>proposed</t>
        </is>
      </c>
      <c r="F407" s="2" t="inlineStr">
        <is>
          <t>инициатива FuelEU — сектор „Морско пространство“</t>
        </is>
      </c>
      <c r="G407" s="2" t="inlineStr">
        <is>
          <t>3</t>
        </is>
      </c>
      <c r="H407" s="2" t="inlineStr">
        <is>
          <t/>
        </is>
      </c>
      <c r="I407" t="inlineStr">
        <is>
          <t/>
        </is>
      </c>
      <c r="J407" s="2" t="inlineStr">
        <is>
          <t>Iniciativa pro námořní paliva FuelEU</t>
        </is>
      </c>
      <c r="K407" s="2" t="inlineStr">
        <is>
          <t>3</t>
        </is>
      </c>
      <c r="L407" s="2" t="inlineStr">
        <is>
          <t/>
        </is>
      </c>
      <c r="M407" t="inlineStr">
        <is>
          <t/>
        </is>
      </c>
      <c r="N407" s="2" t="inlineStr">
        <is>
          <t>FuelEU Maritime-initiativet|
FuelEU Maritime|
initiativet FuelEU Maritime</t>
        </is>
      </c>
      <c r="O407" s="2" t="inlineStr">
        <is>
          <t>3|
3|
3</t>
        </is>
      </c>
      <c r="P407" s="2" t="inlineStr">
        <is>
          <t xml:space="preserve">|
|
</t>
        </is>
      </c>
      <c r="Q407" t="inlineStr">
        <is>
          <t>initiativ, der har til formål at øge brugen af bæredygtige &lt;a href="https://iate.europa.eu/entry/result/776970/da" target="_blank"&gt;alternative brændstoffer&lt;/a&gt; i den europæiske skibsfart og havne ved at gøre noget ved:&lt;div&gt;– de markedshindringer, der bremser anvendelsen af dem&lt;/div&gt;&lt;div&gt;– usikkerheden om, hvilke tekniske muligheder der er markedsparate&lt;/div&gt;</t>
        </is>
      </c>
      <c r="R407" s="2" t="inlineStr">
        <is>
          <t>Initiative „FuelEU Maritime“</t>
        </is>
      </c>
      <c r="S407" s="2" t="inlineStr">
        <is>
          <t>3</t>
        </is>
      </c>
      <c r="T407" s="2" t="inlineStr">
        <is>
          <t/>
        </is>
      </c>
      <c r="U407" t="inlineStr">
        <is>
          <t>Initiative zur Steigerung der Verwendung nachhaltiger alternativer Kraftstoffe in der Schifffahrt und in den Häfen in Europa durch die Beseitigung von Markthindernissen, die der Verwendung solcher Kraftstoffe im Wege stehen, und das Schaffen von Klarheit darüber, welche technischen Optionen marktfähig sind</t>
        </is>
      </c>
      <c r="V407" s="2" t="inlineStr">
        <is>
          <t>πρωτοβουλία «FuelEU Maritime»</t>
        </is>
      </c>
      <c r="W407" s="2" t="inlineStr">
        <is>
          <t>3</t>
        </is>
      </c>
      <c r="X407" s="2" t="inlineStr">
        <is>
          <t/>
        </is>
      </c>
      <c r="Y407" t="inlineStr">
        <is>
          <t>πρωτοβουλία που αποσκοπεί στην αύξηση της χρήσης βιώσιμων &lt;a href="https://iate.europa.eu/entry/result/776970/en-el" target="_blank"&gt;εναλλακτικών καυσίμων&lt;/a&gt; στις ευρωπαϊκές θαλάσσιες μεταφορές και τους λιμένες, επιλύοντας τα προβλήματα όσον αφορά:&lt;div&gt;-τα εμπόδια στην αγορά που δυσχεραίνουν τη χρήση τέτοιων καυσίμων,&lt;/div&gt;&lt;div&gt;- την αβεβαιότητα σχετικά με τις τεχνικές επιλογές που είναι έτοιμες για άμεση διάθεση στην αγορά.&lt;/div&gt;</t>
        </is>
      </c>
      <c r="Z407" s="2" t="inlineStr">
        <is>
          <t>CO2 emissions from shipping – encouraging the use of low-carbon fuels|
FuelEU Maritime initiative|
FuelEU Initiative|
FuelEU Maritime</t>
        </is>
      </c>
      <c r="AA407" s="2" t="inlineStr">
        <is>
          <t>1|
3|
1|
3</t>
        </is>
      </c>
      <c r="AB407" s="2" t="inlineStr">
        <is>
          <t xml:space="preserve">|
|
|
</t>
        </is>
      </c>
      <c r="AC407" t="inlineStr">
        <is>
          <t>initiative that aims to increase the use of sustainable &lt;a href="https://iate.europa.eu/entry/result/776970/en" target="_blank"&gt;alternative fuels&lt;/a&gt; in European shipping and ports by addressing:&lt;div&gt;- market barriers that hamper their use,&lt;/div&gt;&lt;div&gt;- uncertainty about which technical options are market-ready&lt;/div&gt;</t>
        </is>
      </c>
      <c r="AD407" s="2" t="inlineStr">
        <is>
          <t>iniciativa «FuelEU Maritime»</t>
        </is>
      </c>
      <c r="AE407" s="2" t="inlineStr">
        <is>
          <t>3</t>
        </is>
      </c>
      <c r="AF407" s="2" t="inlineStr">
        <is>
          <t/>
        </is>
      </c>
      <c r="AG407" t="inlineStr">
        <is>
          <t>Iniciativa que pretende aumentar el uso de combustibles alternativos sostenibles en el transporte marítimo y los puertos europeos abordando
 los obstáculos del mercado que impiden su utilización 
 y la incertidumbre sobre las opciones técnicas listas para el mercado.</t>
        </is>
      </c>
      <c r="AH407" s="2" t="inlineStr">
        <is>
          <t>algatus „FuelEU Maritime"</t>
        </is>
      </c>
      <c r="AI407" s="2" t="inlineStr">
        <is>
          <t>3</t>
        </is>
      </c>
      <c r="AJ407" s="2" t="inlineStr">
        <is>
          <t/>
        </is>
      </c>
      <c r="AK407" t="inlineStr">
        <is>
          <t>algatus, mille eesmärk on suurendada säästvate alternatiivkütuste kasutamist Euroopa laevanduses ja sadamates, käsitledes järgmist:&lt;div&gt;nende kasutamist takistavad turutõkked;&lt;/div&gt;&lt;div&gt;ebakindlus selle suhtes, millised tehnilised lahendused on turuvalmis&lt;/div&gt;</t>
        </is>
      </c>
      <c r="AL407" s="2" t="inlineStr">
        <is>
          <t>FuelEU Maritime -aloite|
meriliikenteen FuelEU -ehdotus</t>
        </is>
      </c>
      <c r="AM407" s="2" t="inlineStr">
        <is>
          <t>3|
2</t>
        </is>
      </c>
      <c r="AN407" s="2" t="inlineStr">
        <is>
          <t xml:space="preserve">|
</t>
        </is>
      </c>
      <c r="AO407" t="inlineStr">
        <is>
          <t>aloite, jolla pyritään lisäämään kestävien vaihtoehtopolttoaineiden käyttöä Euroopan merenkulussa ja satamissa vähentämällä
niiden käytön markkinaesteitä ja epävarmuutta siitä, mitkä tekniset vaihtoehdot ovat markkinavalmiita</t>
        </is>
      </c>
      <c r="AP407" s="2" t="inlineStr">
        <is>
          <t>initiative FuelEU Maritime</t>
        </is>
      </c>
      <c r="AQ407" s="2" t="inlineStr">
        <is>
          <t>3</t>
        </is>
      </c>
      <c r="AR407" s="2" t="inlineStr">
        <is>
          <t/>
        </is>
      </c>
      <c r="AS407" t="inlineStr">
        <is>
          <t/>
        </is>
      </c>
      <c r="AT407" s="2" t="inlineStr">
        <is>
          <t>FuelEU Maritime|
an tionscnamh 'FuelEU Maritime'</t>
        </is>
      </c>
      <c r="AU407" s="2" t="inlineStr">
        <is>
          <t>3|
3</t>
        </is>
      </c>
      <c r="AV407" s="2" t="inlineStr">
        <is>
          <t xml:space="preserve">|
</t>
        </is>
      </c>
      <c r="AW407" t="inlineStr">
        <is>
          <t/>
        </is>
      </c>
      <c r="AX407" s="2" t="inlineStr">
        <is>
          <t>„FuelEU Maritime”|
inicijativa „FuelEU Maritime”</t>
        </is>
      </c>
      <c r="AY407" s="2" t="inlineStr">
        <is>
          <t>3|
3</t>
        </is>
      </c>
      <c r="AZ407" s="2" t="inlineStr">
        <is>
          <t xml:space="preserve">|
</t>
        </is>
      </c>
      <c r="BA407" t="inlineStr">
        <is>
          <t/>
        </is>
      </c>
      <c r="BB407" s="2" t="inlineStr">
        <is>
          <t>FuelEU tengerészeti kezdeményezés|
FuelEU Maritime kezdeményezés</t>
        </is>
      </c>
      <c r="BC407" s="2" t="inlineStr">
        <is>
          <t>3|
3</t>
        </is>
      </c>
      <c r="BD407" s="2" t="inlineStr">
        <is>
          <t>admitted|
preferred</t>
        </is>
      </c>
      <c r="BE407" t="inlineStr">
        <is>
          <t/>
        </is>
      </c>
      <c r="BF407" s="2" t="inlineStr">
        <is>
          <t>FuelEU Maritime</t>
        </is>
      </c>
      <c r="BG407" s="2" t="inlineStr">
        <is>
          <t>3</t>
        </is>
      </c>
      <c r="BH407" s="2" t="inlineStr">
        <is>
          <t/>
        </is>
      </c>
      <c r="BI407" t="inlineStr">
        <is>
          <t>iniziativa volta a promuovere l'uso di combustibili alternativi sostenibili nel trasporto marittimo e nei porti europei affrontando gli ostacoli al mercato che ne impediscono l'uso e l'incertezza circa quali opzioni tecniche siano già pronte per la commercializzazione</t>
        </is>
      </c>
      <c r="BJ407" s="2" t="inlineStr">
        <is>
          <t>iniciatyva „FuelEU Maritime“</t>
        </is>
      </c>
      <c r="BK407" s="2" t="inlineStr">
        <is>
          <t>3</t>
        </is>
      </c>
      <c r="BL407" s="2" t="inlineStr">
        <is>
          <t/>
        </is>
      </c>
      <c r="BM407" t="inlineStr">
        <is>
          <t/>
        </is>
      </c>
      <c r="BN407" s="2" t="inlineStr">
        <is>
          <t>iniciatīva “FuelEU Maritime”</t>
        </is>
      </c>
      <c r="BO407" s="2" t="inlineStr">
        <is>
          <t>3</t>
        </is>
      </c>
      <c r="BP407" s="2" t="inlineStr">
        <is>
          <t/>
        </is>
      </c>
      <c r="BQ407" t="inlineStr">
        <is>
          <t/>
        </is>
      </c>
      <c r="BR407" s="2" t="inlineStr">
        <is>
          <t>inizjattiva FuelEU Maritime|
FuelEU Maritime</t>
        </is>
      </c>
      <c r="BS407" s="2" t="inlineStr">
        <is>
          <t>3|
3</t>
        </is>
      </c>
      <c r="BT407" s="2" t="inlineStr">
        <is>
          <t xml:space="preserve">|
</t>
        </is>
      </c>
      <c r="BU407" t="inlineStr">
        <is>
          <t>inizjattiva li t-tir tagħha huwa li żżid l-użu tal-&lt;a href="https://iate.europa.eu/entry/result/776970/mt" target="_blank"&gt;fjuwils alternattivi&lt;/a&gt; sostenibbli fit-tbaħħir u fil-portijiet Ewropej, billi tindirizza:&lt;br&gt;- l-ostakli għas-swieq li jxekklu l-użu tagħhom,&lt;br&gt;- l-inċertezza dwar liema soluzzjonijiet tekniċi huma lesti għas-suq</t>
        </is>
      </c>
      <c r="BV407" s="2" t="inlineStr">
        <is>
          <t>FuelEU Zeevaart|
initiatief FuelEU Zeevaart</t>
        </is>
      </c>
      <c r="BW407" s="2" t="inlineStr">
        <is>
          <t>3|
3</t>
        </is>
      </c>
      <c r="BX407" s="2" t="inlineStr">
        <is>
          <t xml:space="preserve">|
</t>
        </is>
      </c>
      <c r="BY407" t="inlineStr">
        <is>
          <t>initiatief dat is bedoeld om het gebruik van duurzame alternatieve brandstoffen in de Europese scheepvaart en havens te bevorderen door:&lt;br&gt;- marktbelemmeringen hiervoor uit de weg te ruimen&lt;br&gt;- zekerheid te bieden over de vraag welke technische opties marktrijp zijn</t>
        </is>
      </c>
      <c r="BZ407" s="2" t="inlineStr">
        <is>
          <t>inicjatywa FuelEU Maritime|
FuelEU Maritime</t>
        </is>
      </c>
      <c r="CA407" s="2" t="inlineStr">
        <is>
          <t>3|
3</t>
        </is>
      </c>
      <c r="CB407" s="2" t="inlineStr">
        <is>
          <t xml:space="preserve">|
</t>
        </is>
      </c>
      <c r="CC407" t="inlineStr">
        <is>
          <t>planowana inicjatywa mająca zwiększyć wykorzystanie zrównoważonych paliw alternatywnych w europejskiej żegludze poprzez rozwiązanie problemu:&lt;div&gt;- barier rynkowych, które utrudniają korzystanie z tych paliw&lt;/div&gt;&lt;div&gt;- niepewności co do tego, które opcje techniczne są gotowe do wprowadzenia na rynek.&lt;/div&gt;</t>
        </is>
      </c>
      <c r="CD407" s="2" t="inlineStr">
        <is>
          <t>iniciativa FuelEU Transportes Marítimos</t>
        </is>
      </c>
      <c r="CE407" s="2" t="inlineStr">
        <is>
          <t>3</t>
        </is>
      </c>
      <c r="CF407" s="2" t="inlineStr">
        <is>
          <t/>
        </is>
      </c>
      <c r="CG407" t="inlineStr">
        <is>
          <t>iniciativa que visa aumentar a utilização de combustíveis alternativos sustentáveis no transporte marítimo europeu e nos portos europeus, resolvendo os problemas em matéria de:&lt;br&gt;- barreiras do mercado que impedem a sua utilização&lt;br&gt;- incerteza sobre quais são as opções técnicas que estão prontas a ser comercializadas.</t>
        </is>
      </c>
      <c r="CH407" s="2" t="inlineStr">
        <is>
          <t>inițiativa FuelEU în domeniul maritim</t>
        </is>
      </c>
      <c r="CI407" s="2" t="inlineStr">
        <is>
          <t>3</t>
        </is>
      </c>
      <c r="CJ407" s="2" t="inlineStr">
        <is>
          <t/>
        </is>
      </c>
      <c r="CK407" t="inlineStr">
        <is>
          <t/>
        </is>
      </c>
      <c r="CL407" s="2" t="inlineStr">
        <is>
          <t>iniciatíva FuelEU Maritime</t>
        </is>
      </c>
      <c r="CM407" s="2" t="inlineStr">
        <is>
          <t>3</t>
        </is>
      </c>
      <c r="CN407" s="2" t="inlineStr">
        <is>
          <t/>
        </is>
      </c>
      <c r="CO407" t="inlineStr">
        <is>
          <t>iniciatíva zameraná na zvýšenie používania udržateľných &lt;a href="https://iate.europa.eu/entry/result/776970/sk" target="_blank"&gt;alternatívnych palív&lt;/a&gt; v európskej lodnej doprave a prístavoch tak, že sa zameria na riešenie:&lt;br&gt;- prekážok na trhu, ktoré bránia ich používaniu,&lt;br&gt;- neistoty, pokiaľ ide o to, ktoré technické možnosti sú pripravené na uvedenie trh</t>
        </is>
      </c>
      <c r="CP407" s="2" t="inlineStr">
        <is>
          <t>FuelEU za pomorstvo|
pobuda „FuelEU za pomorstvo“</t>
        </is>
      </c>
      <c r="CQ407" s="2" t="inlineStr">
        <is>
          <t>3|
3</t>
        </is>
      </c>
      <c r="CR407" s="2" t="inlineStr">
        <is>
          <t xml:space="preserve">|
</t>
        </is>
      </c>
      <c r="CS407" t="inlineStr">
        <is>
          <t/>
        </is>
      </c>
      <c r="CT407" s="2" t="inlineStr">
        <is>
          <t>initiativet FuelEU Maritime</t>
        </is>
      </c>
      <c r="CU407" s="2" t="inlineStr">
        <is>
          <t>3</t>
        </is>
      </c>
      <c r="CV407" s="2" t="inlineStr">
        <is>
          <t/>
        </is>
      </c>
      <c r="CW407" t="inlineStr">
        <is>
          <t/>
        </is>
      </c>
    </row>
    <row r="408">
      <c r="A408" s="1" t="str">
        <f>HYPERLINK("https://iate.europa.eu/entry/result/2246812/all", "2246812")</f>
        <v>2246812</v>
      </c>
      <c r="B408" t="inlineStr">
        <is>
          <t>EUROPEAN UNION;FINANCE;ENERGY</t>
        </is>
      </c>
      <c r="C408" t="inlineStr">
        <is>
          <t>EUROPEAN UNION|European Union law|EU act;FINANCE|taxation;ENERGY</t>
        </is>
      </c>
      <c r="D408" t="inlineStr">
        <is>
          <t>yes</t>
        </is>
      </c>
      <c r="E408" t="inlineStr">
        <is>
          <t/>
        </is>
      </c>
      <c r="F408" s="2" t="inlineStr">
        <is>
          <t>Директива на Съвета относно преструктурирането на правната рамката на Общността за данъчно облагане на енергийните продукти и електроенергията|
Директива за данъчно облагане на енергийните продукти и електроенергията</t>
        </is>
      </c>
      <c r="G408" s="2" t="inlineStr">
        <is>
          <t>3|
3</t>
        </is>
      </c>
      <c r="H408" s="2" t="inlineStr">
        <is>
          <t xml:space="preserve">|
</t>
        </is>
      </c>
      <c r="I408" t="inlineStr">
        <is>
          <t/>
        </is>
      </c>
      <c r="J408" s="2" t="inlineStr">
        <is>
          <t>směrnice Rady 2003/96/ES, kterou se mění struktura rámcových předpisů Společenství o zdanění energetických produktů a elektřiny|
směrnice o zdanění energie</t>
        </is>
      </c>
      <c r="K408" s="2" t="inlineStr">
        <is>
          <t>4|
3</t>
        </is>
      </c>
      <c r="L408" s="2" t="inlineStr">
        <is>
          <t xml:space="preserve">|
</t>
        </is>
      </c>
      <c r="M408" t="inlineStr">
        <is>
          <t/>
        </is>
      </c>
      <c r="N408" s="2" t="inlineStr">
        <is>
          <t>EBD|
energibeskatningsdirektiv|
Montidirektivet</t>
        </is>
      </c>
      <c r="O408" s="2" t="inlineStr">
        <is>
          <t>3|
4|
4</t>
        </is>
      </c>
      <c r="P408" s="2" t="inlineStr">
        <is>
          <t xml:space="preserve">|
|
</t>
        </is>
      </c>
      <c r="Q408" t="inlineStr">
        <is>
          <t/>
        </is>
      </c>
      <c r="R408" s="2" t="inlineStr">
        <is>
          <t>Energiebesteuerungsrichtlinie|
Richtlinie 2003/96/EG des Rates zur Restrukturierung der gemeinschaftlichen Rahmenvorschriften zur Besteuerung von Energieerzeugnissen und elektrischem Strom</t>
        </is>
      </c>
      <c r="S408" s="2" t="inlineStr">
        <is>
          <t>3|
4</t>
        </is>
      </c>
      <c r="T408" s="2" t="inlineStr">
        <is>
          <t xml:space="preserve">|
</t>
        </is>
      </c>
      <c r="U408" t="inlineStr">
        <is>
          <t>EU-Richtlinie zur Umgestaltung der Besteuerung von Energieerzeugnissen in der EU, so dass sowohl die CO2-Emissionen als auch der Energiegehalt dieser Erzeugnisse Berücksichtigung findet</t>
        </is>
      </c>
      <c r="V408" s="2" t="inlineStr">
        <is>
          <t>Οδηγία 2003/96/ΕΚ σχετικά με την αναδιάρθρωση του κοινοτικού πλαισίου φορολογίας των ενεργειακών προϊόντων και της ηλεκτρικής ενέργειας|
οδηγία φορολόγησης της ενέργειας|
οδηγία Monti</t>
        </is>
      </c>
      <c r="W408" s="2" t="inlineStr">
        <is>
          <t>4|
4|
3</t>
        </is>
      </c>
      <c r="X408" s="2" t="inlineStr">
        <is>
          <t xml:space="preserve">|
|
</t>
        </is>
      </c>
      <c r="Y408" t="inlineStr">
        <is>
          <t>Οδηγία 2003/96/ΕΚ του Συμβουλίου, της 27ης Οκτωβρίου 2003, σχετικά με την αναδιάρθρωση του κοινοτικού πλαισίου φορολογίας των ενεργειακών προϊόντων και της ηλεκτρικής ενέργειας.</t>
        </is>
      </c>
      <c r="Z408" s="2" t="inlineStr">
        <is>
          <t>Monti Directive|
Energy Tax Directive|
ETD|
Energy Taxation Directive|
Council Directive 2003/96/EC restructuring the Community framework for the taxation of energy products and electricity</t>
        </is>
      </c>
      <c r="AA408" s="2" t="inlineStr">
        <is>
          <t>3|
1|
3|
3|
4</t>
        </is>
      </c>
      <c r="AB408" s="2" t="inlineStr">
        <is>
          <t xml:space="preserve">|
|
|
|
</t>
        </is>
      </c>
      <c r="AC408" t="inlineStr">
        <is>
          <t>EU directive restructuring the Community framework for the taxation of energy products and electricity</t>
        </is>
      </c>
      <c r="AD408" s="2" t="inlineStr">
        <is>
          <t>DFE|
Directiva 2003/96/CE del Consejo por la que se reestructura el régimen comunitario de imposición de los productos energéticos y de la electricidad|
Directiva sobre fiscalidad de la energía|
Directiva Monti</t>
        </is>
      </c>
      <c r="AE408" s="2" t="inlineStr">
        <is>
          <t>2|
4|
2|
2</t>
        </is>
      </c>
      <c r="AF408" s="2" t="inlineStr">
        <is>
          <t xml:space="preserve">|
|
|
</t>
        </is>
      </c>
      <c r="AG408" t="inlineStr">
        <is>
          <t>Directiva en virtud de la cual se someten a impuestos los productos energéticos y la electricidad.</t>
        </is>
      </c>
      <c r="AH408" s="2" t="inlineStr">
        <is>
          <t>energia maksustamise direktiiv|
nõukogu direktiiv 2003/96/EÜ, millega korraldatakse ümber energiatoodete ja elektrienergia maksustamise ühenduse raamistik</t>
        </is>
      </c>
      <c r="AI408" s="2" t="inlineStr">
        <is>
          <t>3|
3</t>
        </is>
      </c>
      <c r="AJ408" s="2" t="inlineStr">
        <is>
          <t xml:space="preserve">|
</t>
        </is>
      </c>
      <c r="AK408" t="inlineStr">
        <is>
          <t>ELi direktiiv, millega korraldatakse ümber energiatoodete ja elektrienergia maksustamise ühenduse raamistik</t>
        </is>
      </c>
      <c r="AL408" s="2" t="inlineStr">
        <is>
          <t>energiaverotusdirektiivi|
Monti-direktiivi|
energiaverodirektiivi</t>
        </is>
      </c>
      <c r="AM408" s="2" t="inlineStr">
        <is>
          <t>2|
3|
2</t>
        </is>
      </c>
      <c r="AN408" s="2" t="inlineStr">
        <is>
          <t xml:space="preserve">|
|
</t>
        </is>
      </c>
      <c r="AO408" t="inlineStr">
        <is>
          <t>energiatuotteiden ja sähkön verotusta koskevan yhteisön kehyksen uudistamisesta annettu neuvoston direktiivi 2003/96/EY</t>
        </is>
      </c>
      <c r="AP408" s="2" t="inlineStr">
        <is>
          <t>directive 2003/96/CE du Conseil restructurant le cadre communautaire de taxation des produits énergétiques et de l'électricité|
directive Monti|
directive sur la taxation de l'énergie</t>
        </is>
      </c>
      <c r="AQ408" s="2" t="inlineStr">
        <is>
          <t>3|
2|
3</t>
        </is>
      </c>
      <c r="AR408" s="2" t="inlineStr">
        <is>
          <t xml:space="preserve">|
|
</t>
        </is>
      </c>
      <c r="AS408" t="inlineStr">
        <is>
          <t>Directive 2003/96/CE du Conseil du 27 octobre 2003 restructurant le cadre communautaire de taxation des produits énergétiques et de l'électricité</t>
        </is>
      </c>
      <c r="AT408" s="2" t="inlineStr">
        <is>
          <t>Treoir Monti|
Treoir maidir le Cánachas Fuinnimh|
Treoir 2003/96/CE ón gComhairle lena ndéantar athstruchtúrú ar chreat an Comhphobail le haghaidh cáin a ghearradh ar tháirgí fuinnimh agus ar leictreachas</t>
        </is>
      </c>
      <c r="AU408" s="2" t="inlineStr">
        <is>
          <t>3|
3|
3</t>
        </is>
      </c>
      <c r="AV408" s="2" t="inlineStr">
        <is>
          <t xml:space="preserve">|
|
</t>
        </is>
      </c>
      <c r="AW408" t="inlineStr">
        <is>
          <t/>
        </is>
      </c>
      <c r="AX408" s="2" t="inlineStr">
        <is>
          <t>Direktiva o oporezivanju energije|
Direktiva Vijeća 2003/96/EZ o restrukturiranju sustava Zajednice za oporezivanje energenata i električne energije</t>
        </is>
      </c>
      <c r="AY408" s="2" t="inlineStr">
        <is>
          <t>3|
3</t>
        </is>
      </c>
      <c r="AZ408" s="2" t="inlineStr">
        <is>
          <t xml:space="preserve">|
</t>
        </is>
      </c>
      <c r="BA408" t="inlineStr">
        <is>
          <t>direktiva EU-a o restrukturiranju sustava Zajednice za oporezivanje energenata i električne energije</t>
        </is>
      </c>
      <c r="BB408" s="2" t="inlineStr">
        <is>
          <t>A Tanács 2003/96/EK irányelve az energiatermékek és a villamos energia közösségi adóztatási keretének átszervezéséről|
Monti-irányelv|
energiaadó-irányelv|
A Tanács 2006. november 20-i 2006/96/EK irányelve az áruk szabad mozgása területén elfogadott egyes irányelveknek Bulgária és Románia csatlakozására tekintettel történő kiigazításáról</t>
        </is>
      </c>
      <c r="BC408" s="2" t="inlineStr">
        <is>
          <t>4|
4|
4|
4</t>
        </is>
      </c>
      <c r="BD408" s="2" t="inlineStr">
        <is>
          <t xml:space="preserve">|
|
|
</t>
        </is>
      </c>
      <c r="BE408" t="inlineStr">
        <is>
          <t/>
        </is>
      </c>
      <c r="BF408" s="2" t="inlineStr">
        <is>
          <t>direttiva sulla tassazione dei prodotti energetici|
DTE|
Direttiva 2003/96/CE del Consiglio, del 27 ottobre 2003, che ristruttura il quadro comunitario per la tassazione dei prodotti energetici e dell'elettricità|
direttiva Monti|
Direttiva 2003/96/CE del Consiglio che ristruttura il quadro comunitario per la tassazione dei prodotti energetici e dell'elettricità</t>
        </is>
      </c>
      <c r="BG408" s="2" t="inlineStr">
        <is>
          <t>3|
3|
3|
3|
3</t>
        </is>
      </c>
      <c r="BH408" s="2" t="inlineStr">
        <is>
          <t xml:space="preserve">|
|
|
|
</t>
        </is>
      </c>
      <c r="BI408" t="inlineStr">
        <is>
          <t>direttiva UE che ristruttura il quadro per la tassazione dei prodotti energetici e dell'elettricità; la nuova proposta di direttiva introduce una specifica tassazione dell’energia collegata alle emissioni di CO2</t>
        </is>
      </c>
      <c r="BJ408" s="2" t="inlineStr">
        <is>
          <t>EMD|
Energijos mokesčių direktyva|
Tarybos direktyva 2003/96/EB, pakeičianti Bendrijos energetikos produktų ir elektros energijos mokesčių struktūrą</t>
        </is>
      </c>
      <c r="BK408" s="2" t="inlineStr">
        <is>
          <t>3|
3|
3</t>
        </is>
      </c>
      <c r="BL408" s="2" t="inlineStr">
        <is>
          <t xml:space="preserve">|
|
</t>
        </is>
      </c>
      <c r="BM408" t="inlineStr">
        <is>
          <t/>
        </is>
      </c>
      <c r="BN408" s="2" t="inlineStr">
        <is>
          <t>Padomes Direktīva 2003/96/EK, kas pārkārto Kopienas noteikumus par nodokļu uzlikšanu energoproduktiem un elektroenerģijai|
Enerģijas nodokļu direktīva|
END</t>
        </is>
      </c>
      <c r="BO408" s="2" t="inlineStr">
        <is>
          <t>3|
3|
2</t>
        </is>
      </c>
      <c r="BP408" s="2" t="inlineStr">
        <is>
          <t xml:space="preserve">|
|
</t>
        </is>
      </c>
      <c r="BQ408" t="inlineStr">
        <is>
          <t/>
        </is>
      </c>
      <c r="BR408" s="2" t="inlineStr">
        <is>
          <t>id-Direttiva Monti|
id-Direttiva tal-Kunsill 2003/96/KE tas-27 ta' Ottubru 2003 li tirriforma l-istruttura tal-Komunità dwar tassazzjoni fuq prodotti ta' enerġija u elettriku|
direttiva dwar it-tassazzjoni fuq l-enerġija|
ETD</t>
        </is>
      </c>
      <c r="BS408" s="2" t="inlineStr">
        <is>
          <t>2|
2|
3|
3</t>
        </is>
      </c>
      <c r="BT408" s="2" t="inlineStr">
        <is>
          <t xml:space="preserve">|
|
|
</t>
        </is>
      </c>
      <c r="BU408" t="inlineStr">
        <is>
          <t>direttiva tal-UE li tirristruttura l-qafas Komunitarju fir-rigward tat-taxxa fuq il-prodotti tal-enerġija u l-elettriku</t>
        </is>
      </c>
      <c r="BV408" s="2" t="inlineStr">
        <is>
          <t>Montirichtlijn|
EBR|
energiebelastingrichtlijn</t>
        </is>
      </c>
      <c r="BW408" s="2" t="inlineStr">
        <is>
          <t>3|
3|
3</t>
        </is>
      </c>
      <c r="BX408" s="2" t="inlineStr">
        <is>
          <t xml:space="preserve">|
|
</t>
        </is>
      </c>
      <c r="BY408" t="inlineStr">
        <is>
          <t>richtlijn waarin het communautaire kader voor de belasting van energieproducten en elektriciteit is vastgesteld</t>
        </is>
      </c>
      <c r="BZ408" s="2" t="inlineStr">
        <is>
          <t>dyrektywa w sprawie opodatkowania energii|
dyrektywa Montiego</t>
        </is>
      </c>
      <c r="CA408" s="2" t="inlineStr">
        <is>
          <t>2|
3</t>
        </is>
      </c>
      <c r="CB408" s="2" t="inlineStr">
        <is>
          <t xml:space="preserve">|
</t>
        </is>
      </c>
      <c r="CC408" t="inlineStr">
        <is>
          <t>Dyrektywa Rady 2003/96/WE z dnia 27 października 2003 r. w sprawie restrukturyzacji wspólnotowych przepisów ramowych dotyczących opodatkowania produktów energetycznych i energii elektrycznej &lt;a href="http://eur-lex.europa.eu/legal-content/PL/TXT/?uri=CELEX:32003L0096" target="_blank"&gt;CELEX:32003L0096/PL&lt;/a&gt;</t>
        </is>
      </c>
      <c r="CD408" s="2" t="inlineStr">
        <is>
          <t>Diretiva Tributação da Energia|
Diretiva 2003/96/CE do Conselho que reestrutura o quadro comunitário de tributação dos produtos energéticos e da eletricidade</t>
        </is>
      </c>
      <c r="CE408" s="2" t="inlineStr">
        <is>
          <t>3|
4</t>
        </is>
      </c>
      <c r="CF408" s="2" t="inlineStr">
        <is>
          <t xml:space="preserve">|
</t>
        </is>
      </c>
      <c r="CG408" t="inlineStr">
        <is>
          <t>Diretiva da UE que regulamenta a tributação dos produtos energéticos e da eletricidade.</t>
        </is>
      </c>
      <c r="CH408" s="2" t="inlineStr">
        <is>
          <t>Directiva privind impozitarea energiei|
Directiva privind restructurarea cadrului comunitar de impozitare a produselor energetice și a electricității|
Directiva Monti</t>
        </is>
      </c>
      <c r="CI408" s="2" t="inlineStr">
        <is>
          <t>4|
3|
3</t>
        </is>
      </c>
      <c r="CJ408" s="2" t="inlineStr">
        <is>
          <t xml:space="preserve">|
|
</t>
        </is>
      </c>
      <c r="CK408" t="inlineStr">
        <is>
          <t>Directivă prin care se reglementează impozitarea produselor energetice și a electricității în Comunitate (directiva 2003/96/CE)</t>
        </is>
      </c>
      <c r="CL408" s="2" t="inlineStr">
        <is>
          <t>smernica Rady 2003/96/ES o reštrukturalizácii právneho rámca Spoločenstva pre zdaňovanie energetických výrobkov a elektriny|
smernica o zdaňovaní energie</t>
        </is>
      </c>
      <c r="CM408" s="2" t="inlineStr">
        <is>
          <t>3|
3</t>
        </is>
      </c>
      <c r="CN408" s="2" t="inlineStr">
        <is>
          <t xml:space="preserve">|
</t>
        </is>
      </c>
      <c r="CO408" t="inlineStr">
        <is>
          <t/>
        </is>
      </c>
      <c r="CP408" s="2" t="inlineStr">
        <is>
          <t>Direktiva Sveta 2003/96/ES o prestrukturiranju okvira Skupnosti za obdavčitev energentov in električne energije|
direktiva o obdavčitvi energije</t>
        </is>
      </c>
      <c r="CQ408" s="2" t="inlineStr">
        <is>
          <t>3|
3</t>
        </is>
      </c>
      <c r="CR408" s="2" t="inlineStr">
        <is>
          <t xml:space="preserve">|
</t>
        </is>
      </c>
      <c r="CS408" t="inlineStr">
        <is>
          <t>Direktiva 2003/96/ES, ki je bila sprejeta leta 2003 in vsebuje skupna pravila o tem, kaj naj bi bilo obdavčeno (torej kateri energenti) ter kakšne so izjeme in kdaj so dovoljene</t>
        </is>
      </c>
      <c r="CT408" s="2" t="inlineStr">
        <is>
          <t>energiskattedirektivet</t>
        </is>
      </c>
      <c r="CU408" s="2" t="inlineStr">
        <is>
          <t>3</t>
        </is>
      </c>
      <c r="CV408" s="2" t="inlineStr">
        <is>
          <t/>
        </is>
      </c>
      <c r="CW408" t="inlineStr">
        <is>
          <t>&lt;a href="http://eur-lex.europa.eu/legal-content/SV/TXT/?uri=CELEX:32003L0096" target="_blank"&gt;CELEX:32003L0096/SV&lt;/a&gt;&lt;br&gt; Rådets direktiv 2003/96 av den 27 oktober 2003 om en omstrukturering av gemenskapsramen för beskattning av energiprodukter och elektricitet</t>
        </is>
      </c>
    </row>
    <row r="409">
      <c r="A409" s="1" t="str">
        <f>HYPERLINK("https://iate.europa.eu/entry/result/783859/all", "783859")</f>
        <v>783859</v>
      </c>
      <c r="B409" t="inlineStr">
        <is>
          <t>EUROPEAN UNION;ENVIRONMENT</t>
        </is>
      </c>
      <c r="C409" t="inlineStr">
        <is>
          <t>EUROPEAN UNION;ENVIRONMENT</t>
        </is>
      </c>
      <c r="D409" t="inlineStr">
        <is>
          <t>yes</t>
        </is>
      </c>
      <c r="E409" t="inlineStr">
        <is>
          <t/>
        </is>
      </c>
      <c r="F409" s="2" t="inlineStr">
        <is>
          <t>програма за действие за околната среда</t>
        </is>
      </c>
      <c r="G409" s="2" t="inlineStr">
        <is>
          <t>3</t>
        </is>
      </c>
      <c r="H409" s="2" t="inlineStr">
        <is>
          <t/>
        </is>
      </c>
      <c r="I409" t="inlineStr">
        <is>
          <t/>
        </is>
      </c>
      <c r="J409" s="2" t="inlineStr">
        <is>
          <t>akční program pro životní prostředí</t>
        </is>
      </c>
      <c r="K409" s="2" t="inlineStr">
        <is>
          <t>3</t>
        </is>
      </c>
      <c r="L409" s="2" t="inlineStr">
        <is>
          <t/>
        </is>
      </c>
      <c r="M409" t="inlineStr">
        <is>
          <t/>
        </is>
      </c>
      <c r="N409" s="2" t="inlineStr">
        <is>
          <t>miljøhandlingsprogram|
handlingsprogram på miljøområdet</t>
        </is>
      </c>
      <c r="O409" s="2" t="inlineStr">
        <is>
          <t>3|
3</t>
        </is>
      </c>
      <c r="P409" s="2" t="inlineStr">
        <is>
          <t xml:space="preserve">|
</t>
        </is>
      </c>
      <c r="Q409" t="inlineStr">
        <is>
          <t/>
        </is>
      </c>
      <c r="R409" s="2" t="inlineStr">
        <is>
          <t>Aktionsprogramm für den Umweltschutz|
Umweltaktionsprogramm|
UAP</t>
        </is>
      </c>
      <c r="S409" s="2" t="inlineStr">
        <is>
          <t>3|
3|
3</t>
        </is>
      </c>
      <c r="T409" s="2" t="inlineStr">
        <is>
          <t xml:space="preserve">|
preferred|
</t>
        </is>
      </c>
      <c r="U409" t="inlineStr">
        <is>
          <t>Programm, mit dem die Europäische Union jeweils für mehrere Jahre die mittelfristigen Zielsetzungen der europäischen Umweltpolitik nach dem ordentlichen Gesetzgebungsverfahren festlegt</t>
        </is>
      </c>
      <c r="V409" s="2" t="inlineStr">
        <is>
          <t>Πρόγραμμα δράσης για το περιβάλλον</t>
        </is>
      </c>
      <c r="W409" s="2" t="inlineStr">
        <is>
          <t>3</t>
        </is>
      </c>
      <c r="X409" s="2" t="inlineStr">
        <is>
          <t/>
        </is>
      </c>
      <c r="Y409" t="inlineStr">
        <is>
          <t>Σειρά πολιτικών και δράσεων της ΕΕ για το περιβάλλον και την πρόληψη των επιπτώσεων σε αυτό από την οικονομική δραστηριότητα.</t>
        </is>
      </c>
      <c r="Z409" s="2" t="inlineStr">
        <is>
          <t>Environment Action Programme|
EAP|
Environmental Action Programme</t>
        </is>
      </c>
      <c r="AA409" s="2" t="inlineStr">
        <is>
          <t>4|
3|
3</t>
        </is>
      </c>
      <c r="AB409" s="2" t="inlineStr">
        <is>
          <t xml:space="preserve">preferred|
|
</t>
        </is>
      </c>
      <c r="AC409" t="inlineStr">
        <is>
          <t>A programme which provides the framework for European Union action in the field of the environment.</t>
        </is>
      </c>
      <c r="AD409" s="2" t="inlineStr">
        <is>
          <t>Programa de Acción en materia de Medio Ambiente|
PMA</t>
        </is>
      </c>
      <c r="AE409" s="2" t="inlineStr">
        <is>
          <t>3|
3</t>
        </is>
      </c>
      <c r="AF409" s="2" t="inlineStr">
        <is>
          <t xml:space="preserve">|
</t>
        </is>
      </c>
      <c r="AG409" t="inlineStr">
        <is>
          <t>Programa en el que se establece el marco de actuación de la Unión Europea en el ámbito del medio ambiente.</t>
        </is>
      </c>
      <c r="AH409" s="2" t="inlineStr">
        <is>
          <t>keskkonnaalane tegevusprogramm</t>
        </is>
      </c>
      <c r="AI409" s="2" t="inlineStr">
        <is>
          <t>3</t>
        </is>
      </c>
      <c r="AJ409" s="2" t="inlineStr">
        <is>
          <t/>
        </is>
      </c>
      <c r="AK409" t="inlineStr">
        <is>
          <t>liidu keskkonnaalase tegevuse üldraamistik teataval ajavahemikul</t>
        </is>
      </c>
      <c r="AL409" s="2" t="inlineStr">
        <is>
          <t>ympäristöohjelma|
ympäristöalan toimintaohjelma|
ympäristöä koskeva toimintaohjelma</t>
        </is>
      </c>
      <c r="AM409" s="2" t="inlineStr">
        <is>
          <t>3|
3|
3</t>
        </is>
      </c>
      <c r="AN409" s="2" t="inlineStr">
        <is>
          <t xml:space="preserve">|
|
</t>
        </is>
      </c>
      <c r="AO409" t="inlineStr">
        <is>
          <t/>
        </is>
      </c>
      <c r="AP409" s="2" t="inlineStr">
        <is>
          <t>PAE|
programme d'action pour l'environnement</t>
        </is>
      </c>
      <c r="AQ409" s="2" t="inlineStr">
        <is>
          <t>3|
3</t>
        </is>
      </c>
      <c r="AR409" s="2" t="inlineStr">
        <is>
          <t xml:space="preserve">|
</t>
        </is>
      </c>
      <c r="AS409" t="inlineStr">
        <is>
          <t>programme ayant entre autres pour objectif:&lt;br&gt; - de protéger, de conserver et d'améliorer le capital naturel de l'Union;&lt;br&gt; - de faire de l'Union une économie efficace dans l'utilisation des ressources, verte, compétitive et à faibles émissions de CO2;&lt;br&gt;- de protéger les citoyens de l'Union contre les pressions et les risques pour la santé et le bien-être liés à l'environnement (...)</t>
        </is>
      </c>
      <c r="AT409" s="2" t="inlineStr">
        <is>
          <t>Clár Gníomhaíochta don Chomhshaol|
CGC</t>
        </is>
      </c>
      <c r="AU409" s="2" t="inlineStr">
        <is>
          <t>4|
3</t>
        </is>
      </c>
      <c r="AV409" s="2" t="inlineStr">
        <is>
          <t xml:space="preserve">|
</t>
        </is>
      </c>
      <c r="AW409" t="inlineStr">
        <is>
          <t/>
        </is>
      </c>
      <c r="AX409" s="2" t="inlineStr">
        <is>
          <t>program djelovanja za okoliš</t>
        </is>
      </c>
      <c r="AY409" s="2" t="inlineStr">
        <is>
          <t>3</t>
        </is>
      </c>
      <c r="AZ409" s="2" t="inlineStr">
        <is>
          <t/>
        </is>
      </c>
      <c r="BA409" t="inlineStr">
        <is>
          <t>srednjoročni program i strateški dokument politike EU-a u koji sadrži osnovne elemente trenutnog promišljanja o okolišu</t>
        </is>
      </c>
      <c r="BB409" s="2" t="inlineStr">
        <is>
          <t>környezetvédelmi cselekvési program</t>
        </is>
      </c>
      <c r="BC409" s="2" t="inlineStr">
        <is>
          <t>4</t>
        </is>
      </c>
      <c r="BD409" s="2" t="inlineStr">
        <is>
          <t/>
        </is>
      </c>
      <c r="BE409" t="inlineStr">
        <is>
          <t>Az Unió környezetvédelmi politikájának keretet adó program.</t>
        </is>
      </c>
      <c r="BF409" s="2" t="inlineStr">
        <is>
          <t>PAA|
programma d'azione sull'ambiente|
programma d'azione a favore dell'ambiente|
programma di azione per l'ambiente</t>
        </is>
      </c>
      <c r="BG409" s="2" t="inlineStr">
        <is>
          <t>2|
1|
1|
3</t>
        </is>
      </c>
      <c r="BH409" s="2" t="inlineStr">
        <is>
          <t xml:space="preserve">|
|
|
</t>
        </is>
      </c>
      <c r="BI409" t="inlineStr">
        <is>
          <t>programma di azione il cui obiettivo è contribuire ad integrare gli aspetti ecologici e ambientali in tutte le politiche comunitarie</t>
        </is>
      </c>
      <c r="BJ409" s="2" t="inlineStr">
        <is>
          <t>aplinkosaugos veiksmų programa</t>
        </is>
      </c>
      <c r="BK409" s="2" t="inlineStr">
        <is>
          <t>3</t>
        </is>
      </c>
      <c r="BL409" s="2" t="inlineStr">
        <is>
          <t/>
        </is>
      </c>
      <c r="BM409" t="inlineStr">
        <is>
          <t/>
        </is>
      </c>
      <c r="BN409" s="2" t="inlineStr">
        <is>
          <t>VRP|
vides rīcības programma</t>
        </is>
      </c>
      <c r="BO409" s="2" t="inlineStr">
        <is>
          <t>3|
3</t>
        </is>
      </c>
      <c r="BP409" s="2" t="inlineStr">
        <is>
          <t xml:space="preserve">|
</t>
        </is>
      </c>
      <c r="BQ409" t="inlineStr">
        <is>
          <t/>
        </is>
      </c>
      <c r="BR409" s="2" t="inlineStr">
        <is>
          <t>Programm ta' Azzjoni Ambjentali|
EAP</t>
        </is>
      </c>
      <c r="BS409" s="2" t="inlineStr">
        <is>
          <t>3|
3</t>
        </is>
      </c>
      <c r="BT409" s="2" t="inlineStr">
        <is>
          <t xml:space="preserve">|
</t>
        </is>
      </c>
      <c r="BU409" t="inlineStr">
        <is>
          <t>s'issa kien hemm 7 programmi ta' azzjoni li jkopru l-perijodu mill-1973 sal-2020. Dawn il-programmi ta' azzjoni ppreżentaw approċċ sistematiku biex jiġu indirizzati l-problemi ambjentali, stabbilixxew objettivi u miri u identifikaw l-oqsma ta' prijorità fil-ħidma ambjentali. Wieħed mill-objettivi hu dak li fil-politika kollha tal-UE jiġu integrati aspetti ekoloġiċi u ambjentali</t>
        </is>
      </c>
      <c r="BV409" s="2" t="inlineStr">
        <is>
          <t>milieuactieprogramma|
MAP</t>
        </is>
      </c>
      <c r="BW409" s="2" t="inlineStr">
        <is>
          <t>3|
3</t>
        </is>
      </c>
      <c r="BX409" s="2" t="inlineStr">
        <is>
          <t xml:space="preserve">|
</t>
        </is>
      </c>
      <c r="BY409" t="inlineStr">
        <is>
          <t>kader voor het milieubeleid van de Gemeenschap gedurende de looptijd van het programma, met als doel het bieden van een hoog beschermingsniveau, rekening houdend met het subsidiariteitsbeginsel en de verscheidenheid van situaties in de verschillende regio's van de Gemeenschap, en de ontkoppeling van milieubelasting en economische groei</t>
        </is>
      </c>
      <c r="BZ409" s="2" t="inlineStr">
        <is>
          <t>unijny program działań w zakresie środowiska|
EAP</t>
        </is>
      </c>
      <c r="CA409" s="2" t="inlineStr">
        <is>
          <t>3|
3</t>
        </is>
      </c>
      <c r="CB409" s="2" t="inlineStr">
        <is>
          <t xml:space="preserve">|
</t>
        </is>
      </c>
      <c r="CC409" t="inlineStr">
        <is>
          <t>wieloletni program w zakresie ochrony środowiska uwzględniający istniejące w tej dziedzinie priorytety</t>
        </is>
      </c>
      <c r="CD409" s="2" t="inlineStr">
        <is>
          <t>PAA|
programa de ação em matéria de ambiente|
programa de ação ambiental</t>
        </is>
      </c>
      <c r="CE409" s="2" t="inlineStr">
        <is>
          <t>3|
3|
3</t>
        </is>
      </c>
      <c r="CF409" s="2" t="inlineStr">
        <is>
          <t xml:space="preserve">|
|
</t>
        </is>
      </c>
      <c r="CG409" t="inlineStr">
        <is>
          <t>Tipo de programa estabelecido periodicamente desde 1973 a fim de definir os principais objetivos ambientais da Comunidade (atual União Europeia), assim como as medidas a tomar para os atingir. &lt;p&gt;Foram já adotados sete programas deste tipo, para os períodos de 1973-1976, 1977-1981, 1982-1986, 1987-1992, 1993-2000 (quinto programa de ação [&lt;a href="/entry/result/861068/all" id="ENTRY_TO_ENTRY_CONVERTER" target="_blank"&gt;IATE:861068&lt;/a&gt; ]), 2002-2012 [&lt;a href="/entry/result/926473/all" id="ENTRY_TO_ENTRY_CONVERTER" target="_blank"&gt;IATE:926473&lt;/a&gt; ] e até 2020 [ &lt;a href="/entry/result/3547594/all" id="ENTRY_TO_ENTRY_CONVERTER" target="_blank"&gt;IATE:3547594&lt;/a&gt; ] (sétimo programa de ação estabelecido por decisão do Parlamento Europeu e do Conselho que constitui o enquadramento da política ambiental da Comunidade até 2020).&lt;/p&gt;</t>
        </is>
      </c>
      <c r="CH409" s="2" t="inlineStr">
        <is>
          <t>program de acțiune pentru mediu</t>
        </is>
      </c>
      <c r="CI409" s="2" t="inlineStr">
        <is>
          <t>3</t>
        </is>
      </c>
      <c r="CJ409" s="2" t="inlineStr">
        <is>
          <t/>
        </is>
      </c>
      <c r="CK409" t="inlineStr">
        <is>
          <t/>
        </is>
      </c>
      <c r="CL409" s="2" t="inlineStr">
        <is>
          <t>EAP|
environmentálny akčný program</t>
        </is>
      </c>
      <c r="CM409" s="2" t="inlineStr">
        <is>
          <t>3|
3</t>
        </is>
      </c>
      <c r="CN409" s="2" t="inlineStr">
        <is>
          <t xml:space="preserve">|
</t>
        </is>
      </c>
      <c r="CO409" t="inlineStr">
        <is>
          <t>program, v ktorom sa prezentujú princípy a ciele environmentálnej politiky EÚ na určité obdobie</t>
        </is>
      </c>
      <c r="CP409" s="2" t="inlineStr">
        <is>
          <t>okoljski akcijski program</t>
        </is>
      </c>
      <c r="CQ409" s="2" t="inlineStr">
        <is>
          <t>3</t>
        </is>
      </c>
      <c r="CR409" s="2" t="inlineStr">
        <is>
          <t/>
        </is>
      </c>
      <c r="CS409" t="inlineStr">
        <is>
          <t/>
        </is>
      </c>
      <c r="CT409" s="2" t="inlineStr">
        <is>
          <t>miljöhandlingsprogram</t>
        </is>
      </c>
      <c r="CU409" s="2" t="inlineStr">
        <is>
          <t>2</t>
        </is>
      </c>
      <c r="CV409" s="2" t="inlineStr">
        <is>
          <t/>
        </is>
      </c>
      <c r="CW409" t="inlineStr">
        <is>
          <t/>
        </is>
      </c>
    </row>
    <row r="410">
      <c r="A410" s="1" t="str">
        <f>HYPERLINK("https://iate.europa.eu/entry/result/876246/all", "876246")</f>
        <v>876246</v>
      </c>
      <c r="B410" t="inlineStr">
        <is>
          <t>EUROPEAN UNION;BUSINESS AND COMPETITION;ENVIRONMENT</t>
        </is>
      </c>
      <c r="C410" t="inlineStr">
        <is>
          <t>EUROPEAN UNION;BUSINESS AND COMPETITION|business organisation|business policy;ENVIRONMENT|environmental policy|environmental policy</t>
        </is>
      </c>
      <c r="D410" t="inlineStr">
        <is>
          <t>yes</t>
        </is>
      </c>
      <c r="E410" t="inlineStr">
        <is>
          <t/>
        </is>
      </c>
      <c r="F410" s="2" t="inlineStr">
        <is>
          <t>EMAS|
схема за управление на околната среда и одитиране|
Схема на Общността за управление по околна среда и одит</t>
        </is>
      </c>
      <c r="G410" s="2" t="inlineStr">
        <is>
          <t>3|
3|
3</t>
        </is>
      </c>
      <c r="H410" s="2" t="inlineStr">
        <is>
          <t xml:space="preserve">|
|
</t>
        </is>
      </c>
      <c r="I410" t="inlineStr">
        <is>
          <t>Доброволна схема, която позволява на организациите да използват и правят оценка на модел на система за управление, за да подобрят управлението на въздействието на дейността им върху околната среда.</t>
        </is>
      </c>
      <c r="J410" s="2" t="inlineStr">
        <is>
          <t>EMAS|
systém pro environmentální řízení podniků a audit</t>
        </is>
      </c>
      <c r="K410" s="2" t="inlineStr">
        <is>
          <t>3|
3</t>
        </is>
      </c>
      <c r="L410" s="2" t="inlineStr">
        <is>
          <t xml:space="preserve">|
</t>
        </is>
      </c>
      <c r="M410" t="inlineStr">
        <is>
          <t>prémiový nástroj řízení životního prostředí vytvořený Evropskou komisí pro společnosti a jiné organizace za účelem hodnocení, podávání zpráv a zlepšení vlivu těchto subjektů na životní prostředí</t>
        </is>
      </c>
      <c r="N410" s="2" t="inlineStr">
        <is>
          <t>fællesskabsordning for miljøledelse og miljørevision|
ordning for miljøledelse og miljørevision|
EMAS|
miljøledelses- og miljørevisionsordning</t>
        </is>
      </c>
      <c r="O410" s="2" t="inlineStr">
        <is>
          <t>3|
3|
3|
3</t>
        </is>
      </c>
      <c r="P410" s="2" t="inlineStr">
        <is>
          <t xml:space="preserve">|
|
|
</t>
        </is>
      </c>
      <c r="Q410" t="inlineStr">
        <is>
          <t>miljøledelsesordning udviklet af Europa-Kommissionen, som virksomheder på frivillig basis kan anvende til vurdering og forbedring af deres miljøindsats</t>
        </is>
      </c>
      <c r="R410" s="2" t="inlineStr">
        <is>
          <t>EMAS|
System für Umweltmanagement und Umweltbetriebsprüfung</t>
        </is>
      </c>
      <c r="S410" s="2" t="inlineStr">
        <is>
          <t>3|
3</t>
        </is>
      </c>
      <c r="T410" s="2" t="inlineStr">
        <is>
          <t xml:space="preserve">|
</t>
        </is>
      </c>
      <c r="U410" t="inlineStr">
        <is>
          <t>freiwilliges Instrument der EU, das Unternehmen und Organisationen jeder Größe und Branche dabei unterstützt, ihre Umweltleistung kontinuierlich zu verbessern.</t>
        </is>
      </c>
      <c r="V410" s="2" t="inlineStr">
        <is>
          <t>EMAS|
σύστημα οικολογικής διαχείρισης και οικολογικού ελέγχου|
κοινοτικό σύστημα οικολογικής διαχείρισης και οικολογικού ελέγχου</t>
        </is>
      </c>
      <c r="W410" s="2" t="inlineStr">
        <is>
          <t>4|
4|
3</t>
        </is>
      </c>
      <c r="X410" s="2" t="inlineStr">
        <is>
          <t xml:space="preserve">|
|
</t>
        </is>
      </c>
      <c r="Y410" t="inlineStr">
        <is>
          <t/>
        </is>
      </c>
      <c r="Z410" s="2" t="inlineStr">
        <is>
          <t>Eco-Management and Audit Scheme|
ecomanagement|
EU eco-management and audit scheme|
environmental management|
Community eco-management and audit scheme|
EMAS|
European eco-management and audit scheme|
Community</t>
        </is>
      </c>
      <c r="AA410" s="2" t="inlineStr">
        <is>
          <t>3|
1|
1|
1|
3|
3|
1|
1</t>
        </is>
      </c>
      <c r="AB410" s="2" t="inlineStr">
        <is>
          <t xml:space="preserve">|
|
|
|
|
|
|
</t>
        </is>
      </c>
      <c r="AC410" t="inlineStr">
        <is>
          <t>voluntary environmental management tool developed by the European Commission for companies and other organisations to evaluate, report and improve their environmental performance</t>
        </is>
      </c>
      <c r="AD410" s="2" t="inlineStr">
        <is>
          <t>sistema de gestión y auditoría medioambientales|
EMAS</t>
        </is>
      </c>
      <c r="AE410" s="2" t="inlineStr">
        <is>
          <t>3|
3</t>
        </is>
      </c>
      <c r="AF410" s="2" t="inlineStr">
        <is>
          <t xml:space="preserve">|
</t>
        </is>
      </c>
      <c r="AG410" t="inlineStr">
        <is>
          <t>Permite la participación con carácter voluntario de organizaciones (compañías, sociedades, firmas, empresas, autoridades o instituciones), para la evaluación y mejora del comportamiento medioambiental de dichas organizaciones y la difusión de la información pertinente al público y otras partes interesadas.</t>
        </is>
      </c>
      <c r="AH410" s="2" t="inlineStr">
        <is>
          <t>keskkonnajuhtimis- ja -auditeerimissüsteem|
keskkonnajuhtimis- ja keskkonnaauditeerimissüsteem|
EMAS</t>
        </is>
      </c>
      <c r="AI410" s="2" t="inlineStr">
        <is>
          <t>3|
3|
3</t>
        </is>
      </c>
      <c r="AJ410" s="2" t="inlineStr">
        <is>
          <t xml:space="preserve">|
|
</t>
        </is>
      </c>
      <c r="AK410" t="inlineStr">
        <is>
          <t/>
        </is>
      </c>
      <c r="AL410" s="2" t="inlineStr">
        <is>
          <t>EMAS|
ympäristöasioiden hallinta- ja auditointijärjestelmä|
EMAS-järjestelmä</t>
        </is>
      </c>
      <c r="AM410" s="2" t="inlineStr">
        <is>
          <t>3|
3|
3</t>
        </is>
      </c>
      <c r="AN410" s="2" t="inlineStr">
        <is>
          <t xml:space="preserve">|
|
</t>
        </is>
      </c>
      <c r="AO410" t="inlineStr">
        <is>
          <t>"kaikille yrityksille ja organisaatioille tarkoitettu vapaaehtoinen ympäristöjärjestelmä"</t>
        </is>
      </c>
      <c r="AP410" s="2" t="inlineStr">
        <is>
          <t>système de management environnemental et d'audit|
EMAS</t>
        </is>
      </c>
      <c r="AQ410" s="2" t="inlineStr">
        <is>
          <t>3|
3</t>
        </is>
      </c>
      <c r="AR410" s="2" t="inlineStr">
        <is>
          <t xml:space="preserve">|
</t>
        </is>
      </c>
      <c r="AS410" t="inlineStr">
        <is>
          <t>système européen volontaire conçu par la Commission européenne pour les entreprises et autres organisations désireuses d’évaluer, de gérer et d’améliorer leurs performances environnementales</t>
        </is>
      </c>
      <c r="AT410" s="2" t="inlineStr">
        <is>
          <t>scéim um bainistíocht agus iniúchadh comhshaoil|
Scéim um Éiceabhainistíocht agus um Éiciniúchóireacht|
EMAS</t>
        </is>
      </c>
      <c r="AU410" s="2" t="inlineStr">
        <is>
          <t>3|
2|
3</t>
        </is>
      </c>
      <c r="AV410" s="2" t="inlineStr">
        <is>
          <t xml:space="preserve">preferred|
|
</t>
        </is>
      </c>
      <c r="AW410" t="inlineStr">
        <is>
          <t>Scéim chomhphobail ina bhféadann cuideachtaí tionsclaíocha páirt a ghlacadh go deonach, agus a bunaíodh chun feidhmíocht na ngníomhaíochtaí tionsclaíocha ó thaobh an chomhshaoil de a mheasúnú agus a fheabhsú agus chun an fhaisnéis ábhartha a chur ar fáil don phobal. Is é is cuspóir don sceím feabhsú leanúnach a spreagadh i bhfeidhmíocht na ngníomhaíochtaí tionsclaíocha: (a) trí bheartais, cláir agus córais bhainistíochta chomhshaoil, a bheith á mbunú agus á gcur chun feidhme ag cuideachtaí i dtaca lena láithreáin; (b) trí mheasúnú córasach, oibiachtúil agus tráthrialta a dhéanamh ar fheidhmíocht na n-eilimintí sin; (c) trí fhaisnéis maidir le feidhmíocht chomhshaoil a chur ar fáil don phobal.</t>
        </is>
      </c>
      <c r="AX410" s="2" t="inlineStr">
        <is>
          <t>EMAS|
sustav upravljanja okolišem i neovisnog ocjenjivanja</t>
        </is>
      </c>
      <c r="AY410" s="2" t="inlineStr">
        <is>
          <t>3|
3</t>
        </is>
      </c>
      <c r="AZ410" s="2" t="inlineStr">
        <is>
          <t xml:space="preserve">|
</t>
        </is>
      </c>
      <c r="BA410" t="inlineStr">
        <is>
          <t>sustav kojim organizacije procjenjuju utjecaj njihove djelatnosti na okoliš, informiraju javnost o trenutnoj procjeni stanja utjecaja te unapređuju učinkovitost rada u skladu sa zahtjevima zaštite okoliša</t>
        </is>
      </c>
      <c r="BB410" s="2" t="inlineStr">
        <is>
          <t>környezetvédelmi vezetési és hitelesítési rendszer|
EMAS</t>
        </is>
      </c>
      <c r="BC410" s="2" t="inlineStr">
        <is>
          <t>4|
4</t>
        </is>
      </c>
      <c r="BD410" s="2" t="inlineStr">
        <is>
          <t xml:space="preserve">|
</t>
        </is>
      </c>
      <c r="BE410" t="inlineStr">
        <is>
          <t>szervezetek önkéntes részvételén alapuló rendszer a szervezetek környezeti teljesítményének értékelése és javítása, valamint a közvélemény és más érdekelt felekkel való párbeszéd céljából</t>
        </is>
      </c>
      <c r="BF410" s="2" t="inlineStr">
        <is>
          <t>EMAS|
sistema di ecogestione e audit|
sistema comunitario di ecogestione e audit</t>
        </is>
      </c>
      <c r="BG410" s="2" t="inlineStr">
        <is>
          <t>3|
3|
3</t>
        </is>
      </c>
      <c r="BH410" s="2" t="inlineStr">
        <is>
          <t xml:space="preserve">|
|
</t>
        </is>
      </c>
      <c r="BI410" t="inlineStr">
        <is>
          <t>strumento volontario al quale possono aderire le organizzazioni (aziende, enti pubblici, ecc.) per valutare e migliorare le proprie prestazioni ambientali e fornire al pubblico e ad altri soggetti interessanti informazioni sulla propria gestione ambientale</t>
        </is>
      </c>
      <c r="BJ410" s="2" t="inlineStr">
        <is>
          <t>aplinkosaugos vadybos ir audito sistema|
Bendrijos aplinkosaugos vadybos ir audito sistema|
EMAS</t>
        </is>
      </c>
      <c r="BK410" s="2" t="inlineStr">
        <is>
          <t>3|
3|
3</t>
        </is>
      </c>
      <c r="BL410" s="2" t="inlineStr">
        <is>
          <t xml:space="preserve">|
|
</t>
        </is>
      </c>
      <c r="BM410" t="inlineStr">
        <is>
          <t>savanorišku dalyvavimu grindžiama sistema, skirta įmonėms ir organizacijoms, kuria remiantis vertinami jų rezultatai aplinkosaugos srityje, apie juos pranešama ir siekiama juos gerinti</t>
        </is>
      </c>
      <c r="BN410" s="2" t="inlineStr">
        <is>
          <t>vides vadības un audita sistēma|
&lt;i&gt;EMAS&lt;/i&gt;</t>
        </is>
      </c>
      <c r="BO410" s="2" t="inlineStr">
        <is>
          <t>3|
3</t>
        </is>
      </c>
      <c r="BP410" s="2" t="inlineStr">
        <is>
          <t xml:space="preserve">|
</t>
        </is>
      </c>
      <c r="BQ410" t="inlineStr">
        <is>
          <t>Eiropas Komisijas izstrādāts brīvprātīgs vides vadības instruments, kas paredzēts, lai uzņēmumi un organizācijas izvērtētu un uzlabotu veikumu vides jomā un ziņotu par to</t>
        </is>
      </c>
      <c r="BR410" s="2" t="inlineStr">
        <is>
          <t>Skema ta’ Ġestjoni u Verifika Ambjentali|
EMAS</t>
        </is>
      </c>
      <c r="BS410" s="2" t="inlineStr">
        <is>
          <t>3|
3</t>
        </is>
      </c>
      <c r="BT410" s="2" t="inlineStr">
        <is>
          <t xml:space="preserve">|
</t>
        </is>
      </c>
      <c r="BU410" t="inlineStr">
        <is>
          <t>strument volontarju żviluppat mill-Kummissjoni Ewropea li jgħin lill-kumpanniji u l-organizzazzjonijiet jevalwaw u jirrapportaw dwar il-prestazzjoni ambjentali tagħhom, bl-għan li jtejbuha</t>
        </is>
      </c>
      <c r="BV410" s="2" t="inlineStr">
        <is>
          <t>milieubeheer- en milieuauditsysteem|
EMAS|
communautair milieubeheer-en milieuauditsysteem</t>
        </is>
      </c>
      <c r="BW410" s="2" t="inlineStr">
        <is>
          <t>3|
3|
3</t>
        </is>
      </c>
      <c r="BX410" s="2" t="inlineStr">
        <is>
          <t xml:space="preserve">|
|
</t>
        </is>
      </c>
      <c r="BY410" t="inlineStr">
        <is>
          <t>"vrijwillig instrument, [ontwikkeld door de Europese Commissie,] dat beschikbaar is voor elke organisatie in elke economische sector, binnen of buiten de EU, die voornemens is om zich in economisch en milieuopzicht verantwoordelijk te gedragen, haar milieuprestaties te verbeteren, belanghebbenden en de samenleving in het algemeen te informeren over haar milieuprestaties"</t>
        </is>
      </c>
      <c r="BZ410" s="2" t="inlineStr">
        <is>
          <t>system ekozarządzania i audytu|
EMAS</t>
        </is>
      </c>
      <c r="CA410" s="2" t="inlineStr">
        <is>
          <t>3|
3</t>
        </is>
      </c>
      <c r="CB410" s="2" t="inlineStr">
        <is>
          <t xml:space="preserve">|
</t>
        </is>
      </c>
      <c r="CC410" t="inlineStr">
        <is>
          <t>narzędzie przeznaczone dla wszystkich przedsiębiorstw i instytucji, których celem jest doskonalenie działalności środowiskowej. Jego głównym założeniem jest zredukowanie negatywnego oddziaływania na środowisko poprzez udoskonalenie działalności prowadzonej przez zainteresowane organizacje.</t>
        </is>
      </c>
      <c r="CD410" s="2" t="inlineStr">
        <is>
          <t>Sistema de Ecogestão e Auditoria|
EMAS|
sistema comunitário de ecogestão e auditoria</t>
        </is>
      </c>
      <c r="CE410" s="2" t="inlineStr">
        <is>
          <t>3|
3|
3</t>
        </is>
      </c>
      <c r="CF410" s="2" t="inlineStr">
        <is>
          <t xml:space="preserve">|
|
</t>
        </is>
      </c>
      <c r="CG410" t="inlineStr">
        <is>
          <t>Instrumento voluntário de gestão ambiental desenvolvido pela Comissão Europeia para as empresas e outras organizações avaliarem, comunicarem e melhorarem o seu desempenho ambiental. 
&lt;br&gt;O EMAS foi instituído em 1993, tendo evoluído ao longo do tempo (última revisão em 2009).</t>
        </is>
      </c>
      <c r="CH410" s="2" t="inlineStr">
        <is>
          <t>sistem de management de mediu și audit|
EMAS</t>
        </is>
      </c>
      <c r="CI410" s="2" t="inlineStr">
        <is>
          <t>3|
3</t>
        </is>
      </c>
      <c r="CJ410" s="2" t="inlineStr">
        <is>
          <t xml:space="preserve">|
</t>
        </is>
      </c>
      <c r="CK410" t="inlineStr">
        <is>
          <t>instrument voluntar dezvoltat de Comisia Europeană și aplicabil în organizații, având un rol de evaluare, raportare și îmbunătățire a performanței de mediu</t>
        </is>
      </c>
      <c r="CL410" s="2" t="inlineStr">
        <is>
          <t>schéma pre environmentálne manažérstvo a audit|
EMAS</t>
        </is>
      </c>
      <c r="CM410" s="2" t="inlineStr">
        <is>
          <t>3|
3</t>
        </is>
      </c>
      <c r="CN410" s="2" t="inlineStr">
        <is>
          <t xml:space="preserve">|
</t>
        </is>
      </c>
      <c r="CO410" t="inlineStr">
        <is>
          <t>manažérsky nástroj vypracovaný Európskou komisiou pre podniky a iné organizácíe, ktorý sa využíva na hodnotenie a zlepšovanie ich environmentálneho správania a na podávanie správ o ňom</t>
        </is>
      </c>
      <c r="CP410" s="2" t="inlineStr">
        <is>
          <t>EMAS|
sistem za okoljsko ravnanje in presojo</t>
        </is>
      </c>
      <c r="CQ410" s="2" t="inlineStr">
        <is>
          <t>3|
3</t>
        </is>
      </c>
      <c r="CR410" s="2" t="inlineStr">
        <is>
          <t xml:space="preserve">|
</t>
        </is>
      </c>
      <c r="CS410" t="inlineStr">
        <is>
          <t>shema, namenjena ocenjevanju in izboljševanju učinkov ravnanja z okoljem v organizacijah ter informiranju javnosti o teh učinkih</t>
        </is>
      </c>
      <c r="CT410" s="2" t="inlineStr">
        <is>
          <t>Emas|
miljölednings- och miljörevisionsordning</t>
        </is>
      </c>
      <c r="CU410" s="2" t="inlineStr">
        <is>
          <t>3|
3</t>
        </is>
      </c>
      <c r="CV410" s="2" t="inlineStr">
        <is>
          <t xml:space="preserve">|
</t>
        </is>
      </c>
      <c r="CW410" t="inlineStr">
        <is>
          <t/>
        </is>
      </c>
    </row>
    <row r="411">
      <c r="A411" s="1" t="str">
        <f>HYPERLINK("https://iate.europa.eu/entry/result/867624/all", "867624")</f>
        <v>867624</v>
      </c>
      <c r="B411" t="inlineStr">
        <is>
          <t>ENVIRONMENT</t>
        </is>
      </c>
      <c r="C411" t="inlineStr">
        <is>
          <t>ENVIRONMENT|natural environment|climate</t>
        </is>
      </c>
      <c r="D411" t="inlineStr">
        <is>
          <t>yes</t>
        </is>
      </c>
      <c r="E411" t="inlineStr">
        <is>
          <t/>
        </is>
      </c>
      <c r="F411" s="2" t="inlineStr">
        <is>
          <t>изменение на климата</t>
        </is>
      </c>
      <c r="G411" s="2" t="inlineStr">
        <is>
          <t>3</t>
        </is>
      </c>
      <c r="H411" s="2" t="inlineStr">
        <is>
          <t/>
        </is>
      </c>
      <c r="I411" t="inlineStr">
        <is>
          <t>изменение на климата, пряко или непряко свързано с човешка дейност, което променя състава на глобалната атмосфера и което се явява в допълнение към естественото вариране на климата, наблюдавано за сравними периоди от време</t>
        </is>
      </c>
      <c r="J411" s="2" t="inlineStr">
        <is>
          <t>změna klimatu</t>
        </is>
      </c>
      <c r="K411" s="2" t="inlineStr">
        <is>
          <t>4</t>
        </is>
      </c>
      <c r="L411" s="2" t="inlineStr">
        <is>
          <t/>
        </is>
      </c>
      <c r="M411" t="inlineStr">
        <is>
          <t>taková změna klimatu, která je vázána přímo nebo nepřímo na lidskou činnost měnící složení globální atmosféry a která je vedle přirozené variability klimatu pozorována za srovnatelný časový úsek</t>
        </is>
      </c>
      <c r="N411" s="2" t="inlineStr">
        <is>
          <t>klimaændringer|
klimaforandringer</t>
        </is>
      </c>
      <c r="O411" s="2" t="inlineStr">
        <is>
          <t>3|
3</t>
        </is>
      </c>
      <c r="P411" s="2" t="inlineStr">
        <is>
          <t xml:space="preserve">|
</t>
        </is>
      </c>
      <c r="Q411" t="inlineStr">
        <is>
          <t>klimaændringer, som ikke kan tilskrives naturlige klimavariationer iagttaget gennem sammenlignelige tidsrum, og som direkte eller indirekte kan tilskrives menneskelige aktiviteter, der ændrer sammensætningen i jordens atmosfære</t>
        </is>
      </c>
      <c r="R411" s="2" t="inlineStr">
        <is>
          <t>Klimaänderungen|
Klimawandel</t>
        </is>
      </c>
      <c r="S411" s="2" t="inlineStr">
        <is>
          <t>3|
3</t>
        </is>
      </c>
      <c r="T411" s="2" t="inlineStr">
        <is>
          <t xml:space="preserve">|
</t>
        </is>
      </c>
      <c r="U411" t="inlineStr">
        <is>
          <t>Änderungen des Klimas, die unmittelbar oder mittelbar auf menschliche Tätigkeiten zurückzuführen sind, welche die Zusammensetzung der Erdatmosphäre verändern, und die zu den über vergleichbare Zeiträume beobachteten natürlichen Klimaschwankungen hinzukommen</t>
        </is>
      </c>
      <c r="V411" s="2" t="inlineStr">
        <is>
          <t>κλιματική αλλαγή|
αλλαγή του κλίματος</t>
        </is>
      </c>
      <c r="W411" s="2" t="inlineStr">
        <is>
          <t>4|
3</t>
        </is>
      </c>
      <c r="X411" s="2" t="inlineStr">
        <is>
          <t xml:space="preserve">|
</t>
        </is>
      </c>
      <c r="Y411" t="inlineStr">
        <is>
          <t>κλιματικές αλλαγές οι οποίες αποδίδονται άμεσα ή έμμεσα σε ανθρώπινη δραστηριότητα που μεταβάλλει τη σύνθεση της ατμόσφαιρας του πλανήτη και η οποία προστίθεται στις φυσικές κλιματικές διακυμάνσεις που παρατηρούνται κατά τη διάρκεια συγκρισίμων χρονικών περιόδων</t>
        </is>
      </c>
      <c r="Z411" s="2" t="inlineStr">
        <is>
          <t>change in climate|
climate change</t>
        </is>
      </c>
      <c r="AA411" s="2" t="inlineStr">
        <is>
          <t>1|
3</t>
        </is>
      </c>
      <c r="AB411" s="2" t="inlineStr">
        <is>
          <t xml:space="preserve">|
</t>
        </is>
      </c>
      <c r="AC411" t="inlineStr">
        <is>
          <t>change of climate which is attributed directly or indirectly to human activity that alters the composition of the global atmosphere and which is in addition to natural climate variability observed over comparable time periods</t>
        </is>
      </c>
      <c r="AD411" s="2" t="inlineStr">
        <is>
          <t>cambio climático</t>
        </is>
      </c>
      <c r="AE411" s="2" t="inlineStr">
        <is>
          <t>3</t>
        </is>
      </c>
      <c r="AF411" s="2" t="inlineStr">
        <is>
          <t/>
        </is>
      </c>
      <c r="AG411" t="inlineStr">
        <is>
          <t>Cambio del clima atribuido directa o indirectamente a la actividad humana, que altera la composición de la atmósfera mundial y que se suma a la variabilidad natural del clima observada durante períodos de tiempo comparables.</t>
        </is>
      </c>
      <c r="AH411" s="2" t="inlineStr">
        <is>
          <t>kliimamuutused</t>
        </is>
      </c>
      <c r="AI411" s="2" t="inlineStr">
        <is>
          <t>3</t>
        </is>
      </c>
      <c r="AJ411" s="2" t="inlineStr">
        <is>
          <t/>
        </is>
      </c>
      <c r="AK411" t="inlineStr">
        <is>
          <t>muutused maakera kliimas, mille Maa atmosfääri koostise muutmise kaudu otseselt või kaudselt põhjustab inimtegevus ning mis ilmnevad lisaks kliima looduslikule varieerumisele võrreldavatel ajaperioodidel</t>
        </is>
      </c>
      <c r="AL411" s="2" t="inlineStr">
        <is>
          <t>ilmastonmuutos</t>
        </is>
      </c>
      <c r="AM411" s="2" t="inlineStr">
        <is>
          <t>3</t>
        </is>
      </c>
      <c r="AN411" s="2" t="inlineStr">
        <is>
          <t/>
        </is>
      </c>
      <c r="AO411" t="inlineStr">
        <is>
          <t>sellainen muutos ilmastossa, joka aiheutuu maapallon ilmakehän koostumusta suoraan tai välillisesti muuttavasta ihmisen toiminnasta ja joka ylittää ilmaston luonnollisen vaihtelun vertailukelpoisten ajanjaksojen kuluessa</t>
        </is>
      </c>
      <c r="AP411" s="2" t="inlineStr">
        <is>
          <t>changements climatiques|
changement climatique</t>
        </is>
      </c>
      <c r="AQ411" s="2" t="inlineStr">
        <is>
          <t>3|
3</t>
        </is>
      </c>
      <c r="AR411" s="2" t="inlineStr">
        <is>
          <t xml:space="preserve">|
</t>
        </is>
      </c>
      <c r="AS411" t="inlineStr">
        <is>
          <t>changements de climat qui sont attribués directement ou indirectement à une activité humaine altérant la composition de l'atmosphère mondiale et qui viennent s'ajouter à la variabilité naturelle du climat observée au cours de périodes comparables</t>
        </is>
      </c>
      <c r="AT411" s="2" t="inlineStr">
        <is>
          <t>athrú aeráide</t>
        </is>
      </c>
      <c r="AU411" s="2" t="inlineStr">
        <is>
          <t>3</t>
        </is>
      </c>
      <c r="AV411" s="2" t="inlineStr">
        <is>
          <t/>
        </is>
      </c>
      <c r="AW411" t="inlineStr">
        <is>
          <t>athrú ar an aeráid i ngeall ar ghíomhaíochtaí díreacha nó indíreacha an duine a dhéanann difear do chomhdhéanamh an atmaisféir, lena n-áirítear astú gás ceaptha teasa ó phróisis tionsclaíochta agus talmhaíochta, agus ídiú breosla iontaise</t>
        </is>
      </c>
      <c r="AX411" s="2" t="inlineStr">
        <is>
          <t>klimatske promjene</t>
        </is>
      </c>
      <c r="AY411" s="2" t="inlineStr">
        <is>
          <t>3</t>
        </is>
      </c>
      <c r="AZ411" s="2" t="inlineStr">
        <is>
          <t/>
        </is>
      </c>
      <c r="BA411" t="inlineStr">
        <is>
          <t>promjena klime izravno ili neizravno pripisana ljudskoj aktivnosti kojom se mijenja sastav globalne atmosfere i koja se nadodaje na prirodnu promjenjivost klime, praćena tijekom usporedivih razdoblja</t>
        </is>
      </c>
      <c r="BB411" s="2" t="inlineStr">
        <is>
          <t>klímaváltozás|
éghajlatváltozás</t>
        </is>
      </c>
      <c r="BC411" s="2" t="inlineStr">
        <is>
          <t>3|
3</t>
        </is>
      </c>
      <c r="BD411" s="2" t="inlineStr">
        <is>
          <t>|
preferred</t>
        </is>
      </c>
      <c r="BE411" t="inlineStr">
        <is>
          <t>az éghajlatnak a közvetlenül vagy közvetve a globális légkör összetételét módosító emberi tevékenységnek betudható, az összehasonlítható időtartamokon belül megfigyelt természetes éghajlati változékonyságon túli járulékos változásként jelentkező változása</t>
        </is>
      </c>
      <c r="BF411" s="2" t="inlineStr">
        <is>
          <t>cambiamenti climatici|
cambiamento climatico</t>
        </is>
      </c>
      <c r="BG411" s="2" t="inlineStr">
        <is>
          <t>4|
3</t>
        </is>
      </c>
      <c r="BH411" s="2" t="inlineStr">
        <is>
          <t xml:space="preserve">preferred|
</t>
        </is>
      </c>
      <c r="BI411" t="inlineStr">
        <is>
          <t>qualsiasi cambiamento di clima attribuito direttamente o indirettamente ad attività umane, il quale altera la composizione dell'atmosfera mondiale e si aggiunge alla variabilità naturale del clima osservata in periodi di tempo comparabili</t>
        </is>
      </c>
      <c r="BJ411" s="2" t="inlineStr">
        <is>
          <t>klimato kaita</t>
        </is>
      </c>
      <c r="BK411" s="2" t="inlineStr">
        <is>
          <t>4</t>
        </is>
      </c>
      <c r="BL411" s="2" t="inlineStr">
        <is>
          <t/>
        </is>
      </c>
      <c r="BM411" t="inlineStr">
        <is>
          <t>klimato pokyčiai, kurie tiesiogiai ar netiesiogiai kyla dėl žmogaus veiklos, keičiančios Žemės atmosferos sudėtį, ir kurie netelpa į natūralių klimato svyravimų, stebimų reguliariais laiko tarpais, ribas</t>
        </is>
      </c>
      <c r="BN411" s="2" t="inlineStr">
        <is>
          <t>klimata pārmaiņas</t>
        </is>
      </c>
      <c r="BO411" s="2" t="inlineStr">
        <is>
          <t>3</t>
        </is>
      </c>
      <c r="BP411" s="2" t="inlineStr">
        <is>
          <t/>
        </is>
      </c>
      <c r="BQ411" t="inlineStr">
        <is>
          <t>klimata izmaiņas, kas ir tieši vai netieši saistītas ar cilvēka darbību, kuras rezultātā mainās atmosfēras sastāvs, un kas salīdzināmos laika posmos ir novērojamas papildus klimata dabiskajam mainīgumam</t>
        </is>
      </c>
      <c r="BR411" s="2" t="inlineStr">
        <is>
          <t>tibdil fil-klima</t>
        </is>
      </c>
      <c r="BS411" s="2" t="inlineStr">
        <is>
          <t>3</t>
        </is>
      </c>
      <c r="BT411" s="2" t="inlineStr">
        <is>
          <t/>
        </is>
      </c>
      <c r="BU411" t="inlineStr">
        <is>
          <t>tibdil fil-klima kkawżat direttament jew indirettament minn attività tal-bnedmin li tibdel il-kompożizzjoni tal-atmosfera globali u li flimkien mal-varjabbiltà naturali tal-klima, tiġi osservata tul perjodi ta' żmien li jistgħu jitqabblu</t>
        </is>
      </c>
      <c r="BV411" s="2" t="inlineStr">
        <is>
          <t>klimaatverandering</t>
        </is>
      </c>
      <c r="BW411" s="2" t="inlineStr">
        <is>
          <t>3</t>
        </is>
      </c>
      <c r="BX411" s="2" t="inlineStr">
        <is>
          <t/>
        </is>
      </c>
      <c r="BY411" t="inlineStr">
        <is>
          <t>"een verandering in het klimaat die direct of indirect wordt toegeschreven aan menselijke activiteit, die de samenstelling van de atmosfeer wijzigt en die naast natuurlijke klimaatwisselingen wordt waargenomen gedurende vergelijkbare perioden"</t>
        </is>
      </c>
      <c r="BZ411" s="2" t="inlineStr">
        <is>
          <t>zmiana klimatu|
zmiany klimatu</t>
        </is>
      </c>
      <c r="CA411" s="2" t="inlineStr">
        <is>
          <t>3|
3</t>
        </is>
      </c>
      <c r="CB411" s="2" t="inlineStr">
        <is>
          <t>preferred|
admitted</t>
        </is>
      </c>
      <c r="CC411" t="inlineStr">
        <is>
          <t>zjawisko naturalne, które w skalach geologicznych (skalach setek/tysięcy lat) zachodzi na Ziemi w sposób ciągły i zależy w pierwszym przybliżeniu od 3 czynników: &lt;div&gt;1. Ilości energii docierającej do Ziemi (Słońce i jego aktywność, zmiany nachylenia orbity Ziemi), &lt;/div&gt;&lt;div&gt;2. Redystrybucji energii ‘na' Ziemi (rozłożenie kontynentów, orografia, rodzaj powierzchni Ziemi, układ prądów oceanicznych i cyrkulacji atmosferycznej)&lt;/div&gt;&lt;div&gt;3. Ilości energii opuszczającej Ziemię (stężenie gazów cieplarnianych i aerozoli, i ich zmiany, ilość i rodzaj chmur); &lt;/div&gt;</t>
        </is>
      </c>
      <c r="CD411" s="2" t="inlineStr">
        <is>
          <t>alterações climáticas</t>
        </is>
      </c>
      <c r="CE411" s="2" t="inlineStr">
        <is>
          <t>3</t>
        </is>
      </c>
      <c r="CF411" s="2" t="inlineStr">
        <is>
          <t/>
        </is>
      </c>
      <c r="CG411" t="inlineStr">
        <is>
          <t>Uma modificação no clima atribuível, direta ou indiretamente, à atividade humana que altera a composição da atmosfera global e que, conjugada com as variações climáticas naturais, é observada durante períodos de tempo comparáveis</t>
        </is>
      </c>
      <c r="CH411" s="2" t="inlineStr">
        <is>
          <t>schimbări climatice</t>
        </is>
      </c>
      <c r="CI411" s="2" t="inlineStr">
        <is>
          <t>3</t>
        </is>
      </c>
      <c r="CJ411" s="2" t="inlineStr">
        <is>
          <t/>
        </is>
      </c>
      <c r="CK411" t="inlineStr">
        <is>
          <t>variații climatice atribuite direct sau indirect unei activități umane, care alterează compoziția atmosferei mondiale și care se adaugă la variabilitatea naturală a climatului observată în perioade comparabile</t>
        </is>
      </c>
      <c r="CL411" s="2" t="inlineStr">
        <is>
          <t>klimatická zmena|
zmena klímy</t>
        </is>
      </c>
      <c r="CM411" s="2" t="inlineStr">
        <is>
          <t>3|
3</t>
        </is>
      </c>
      <c r="CN411" s="2" t="inlineStr">
        <is>
          <t>|
preferred</t>
        </is>
      </c>
      <c r="CO411" t="inlineStr">
        <is>
          <t>tie zmeny v klimatických pome­roch, ktoré súvisia s an­tro­pogénne podmieneným rastom skleníkového efektu atmosféry od začiatku prie­myselnej revolúcie (asi od 1750 r. n.l.), ak ich vieme odlíšiť od zmien prirodzených</t>
        </is>
      </c>
      <c r="CP411" s="2" t="inlineStr">
        <is>
          <t>podnebne spremembe|
podnebna sprememba</t>
        </is>
      </c>
      <c r="CQ411" s="2" t="inlineStr">
        <is>
          <t>3|
3</t>
        </is>
      </c>
      <c r="CR411" s="2" t="inlineStr">
        <is>
          <t xml:space="preserve">|
</t>
        </is>
      </c>
      <c r="CS411" t="inlineStr">
        <is>
          <t>sprememba podnebja, nastala neposredno ali posredno zaradi človekovih dejavnosti, ki spreminjajo sestavo zemeljskega ozračja, in se poleg naravne spremembe podnebja opaža v primerljivih časovnih obdobjih</t>
        </is>
      </c>
      <c r="CT411" s="2" t="inlineStr">
        <is>
          <t>klimatförändring</t>
        </is>
      </c>
      <c r="CU411" s="2" t="inlineStr">
        <is>
          <t>3</t>
        </is>
      </c>
      <c r="CV411" s="2" t="inlineStr">
        <is>
          <t/>
        </is>
      </c>
      <c r="CW411" t="inlineStr">
        <is>
          <t>klimatförändring som inte kan tillskrivas naturliga klimatvariationer iakttagna under samma jämförbara tidsperiod och som direkt eller indirekt kan tillskrivas mänskliga aktiviteter som ändrar sammansättningen i jordens atmosfär</t>
        </is>
      </c>
    </row>
    <row r="412">
      <c r="A412" s="1" t="str">
        <f>HYPERLINK("https://iate.europa.eu/entry/result/835189/all", "835189")</f>
        <v>835189</v>
      </c>
      <c r="B412" t="inlineStr">
        <is>
          <t>INTERNATIONAL RELATIONS;FINANCE;ENVIRONMENT</t>
        </is>
      </c>
      <c r="C412" t="inlineStr">
        <is>
          <t>INTERNATIONAL RELATIONS|cooperation policy;FINANCE;ENVIRONMENT;ENVIRONMENT|environmental policy|climate change policy</t>
        </is>
      </c>
      <c r="D412" t="inlineStr">
        <is>
          <t>yes</t>
        </is>
      </c>
      <c r="E412" t="inlineStr">
        <is>
          <t/>
        </is>
      </c>
      <c r="F412" s="2" t="inlineStr">
        <is>
          <t>Глобален екологичен фонд|
ГЕФ</t>
        </is>
      </c>
      <c r="G412" s="2" t="inlineStr">
        <is>
          <t>3|
3</t>
        </is>
      </c>
      <c r="H412" s="2" t="inlineStr">
        <is>
          <t xml:space="preserve">|
</t>
        </is>
      </c>
      <c r="I412" t="inlineStr">
        <is>
          <t>международно партньорство на 183 национални правителства, международни институции (вкл. агенции на ООН), гражданското общество и организации от частния сектор за борба с глобалните екологични проблеми</t>
        </is>
      </c>
      <c r="J412" s="2" t="inlineStr">
        <is>
          <t>Globální fond pro životní prostředí|
Světový fond životního prostředí</t>
        </is>
      </c>
      <c r="K412" s="2" t="inlineStr">
        <is>
          <t>3|
3</t>
        </is>
      </c>
      <c r="L412" s="2" t="inlineStr">
        <is>
          <t xml:space="preserve">|
</t>
        </is>
      </c>
      <c r="M412" t="inlineStr">
        <is>
          <t>mezinárodní partnerství 183 vlád, mezinárodních institucí (včetně orgánů OSN), občanské společnosti a organizací soukromého sektoru, které se zabývá otázkami životního prostředí</t>
        </is>
      </c>
      <c r="N412" s="2" t="inlineStr">
        <is>
          <t>GEF|
Den Globale Miljøfacilitet</t>
        </is>
      </c>
      <c r="O412" s="2" t="inlineStr">
        <is>
          <t>3|
3</t>
        </is>
      </c>
      <c r="P412" s="2" t="inlineStr">
        <is>
          <t xml:space="preserve">|
</t>
        </is>
      </c>
      <c r="Q412" t="inlineStr">
        <is>
          <t>ordning for global miljøstøtte og finansiering på favorable betingelser til at dække aftalte ekstraomkostninger ved foranstaltninger inden for fire vigtige områder til gavn for det globale miljø</t>
        </is>
      </c>
      <c r="R412" s="2" t="inlineStr">
        <is>
          <t>Globale Umweltfazilität|
GEF</t>
        </is>
      </c>
      <c r="S412" s="2" t="inlineStr">
        <is>
          <t>3|
3</t>
        </is>
      </c>
      <c r="T412" s="2" t="inlineStr">
        <is>
          <t xml:space="preserve">|
</t>
        </is>
      </c>
      <c r="U412" t="inlineStr">
        <is>
          <t>1991 eingerichtetes und von Weltbank, UNDP und UNEP gemeinsam verwaltetes mulitlaterales Finanzierungsinstrument, welches Zusatzkosten (incremental costs) bei Vorhaben mit globalem Umweltnutzen trägt</t>
        </is>
      </c>
      <c r="V412" s="2" t="inlineStr">
        <is>
          <t>Παγκόσμιο Περιβαλλοντικό Ταμείο</t>
        </is>
      </c>
      <c r="W412" s="2" t="inlineStr">
        <is>
          <t>4</t>
        </is>
      </c>
      <c r="X412" s="2" t="inlineStr">
        <is>
          <t/>
        </is>
      </c>
      <c r="Y412" t="inlineStr">
        <is>
          <t/>
        </is>
      </c>
      <c r="Z412" s="2" t="inlineStr">
        <is>
          <t>Global Environment Facility|
GEF|
Global Environment Facility of the United Nations Development Programme, the United Nations Environment Programme and the International Bank for Reconstruction and Development|
Global Environmental Facility</t>
        </is>
      </c>
      <c r="AA412" s="2" t="inlineStr">
        <is>
          <t>3|
3|
3|
1</t>
        </is>
      </c>
      <c r="AB412" s="2" t="inlineStr">
        <is>
          <t xml:space="preserve">|
|
obsolete|
</t>
        </is>
      </c>
      <c r="AC412" t="inlineStr">
        <is>
          <t>international partnership of 183 national governments, international institutions (including United Nations agencies), civil society and private sector organisations that addresses global environmental issues</t>
        </is>
      </c>
      <c r="AD412" s="2" t="inlineStr">
        <is>
          <t>Fondo para el Medio Ambiente Mundial|
FMAM</t>
        </is>
      </c>
      <c r="AE412" s="2" t="inlineStr">
        <is>
          <t>3|
3</t>
        </is>
      </c>
      <c r="AF412" s="2" t="inlineStr">
        <is>
          <t xml:space="preserve">|
</t>
        </is>
      </c>
      <c r="AG412" t="inlineStr">
        <is>
          <t>Mecanismo financiero independiente creado en 1991 por el Programa de las Naciones Unidas para el Desarrollo (PNUD) &lt;a href="/entry/result/791192/all" id="ENTRY_TO_ENTRY_CONVERTER" target="_blank"&gt;IATE:791192&lt;/a&gt; , el Programa de las Naciones Unidas para el Medio Ambiente (PNUMA) &lt;a href="/entry/result/797104/all" id="ENTRY_TO_ENTRY_CONVERTER" target="_blank"&gt;IATE:797104&lt;/a&gt; y el Banco Mundial &lt;a href="/entry/result/787443/all" id="ENTRY_TO_ENTRY_CONVERTER" target="_blank"&gt;IATE:787443&lt;/a&gt; , que otorga donaciones a países en desarrollo para sufragar los costes incrementales &lt;a href="/entry/result/3503067/all" id="ENTRY_TO_ENTRY_CONVERTER" target="_blank"&gt;IATE:3503067&lt;/a&gt; de proyectos que beneficien al medio ambiente mundial y promuevan la obtención de medios de vida sostenibles en las comunidades locales.</t>
        </is>
      </c>
      <c r="AH412" s="2" t="inlineStr">
        <is>
          <t>Ülemaailmne Keskkonnafond|
GEF</t>
        </is>
      </c>
      <c r="AI412" s="2" t="inlineStr">
        <is>
          <t>3|
3</t>
        </is>
      </c>
      <c r="AJ412" s="2" t="inlineStr">
        <is>
          <t xml:space="preserve">|
</t>
        </is>
      </c>
      <c r="AK412" t="inlineStr">
        <is>
          <t>ÜRO Arenguprogrammi, ÜRO Keskkonnaprogrammi ja Rahvusvahelise Rekonstruktsiooni- ja Arengupanga poolt moodustatud rahvusvaheline organ, kellele usaldatakse ajutiselt ÜRO kliimamuutuste raamkonventsiooni artiklis 11 osutatud finantsmehhanismi juhtimine</t>
        </is>
      </c>
      <c r="AL412" s="2" t="inlineStr">
        <is>
          <t>Maailman ympäristörahasto|
GEF|
Maailmanlaajuinen ympäristörahasto</t>
        </is>
      </c>
      <c r="AM412" s="2" t="inlineStr">
        <is>
          <t>2|
4|
4</t>
        </is>
      </c>
      <c r="AN412" s="2" t="inlineStr">
        <is>
          <t xml:space="preserve">|
|
</t>
        </is>
      </c>
      <c r="AO412" t="inlineStr">
        <is>
          <t>"Maailmanlaajuinen ympäristörahasto (Global Environment Facility, GEF) perustettiin alun perin Maailmanpankin pilottihankkeeksi avustamaan maailmanlaajuista ympäristönsuojelua. Vuonna 1992 GEF:n osapuolet päättivät muodostaa siitä Rion ympäristöhuippukokouksen toimintasuunnitelmassa (Agenda 21) sovitun mukaisesti YK:n ilmastopuitesopimuksen (UNFCCC) ja biologista monimuotoisuutta koskevan yleissopimuksen (CBD) rahoitusinstrumentin. Uuden muotoinen GEF aloitti toimintansa vuonna 1994. Tämän jälkeen GEF on valittu myös Tukholman sopimuksen (POPs), aavikoitumissopimuksen (UNCCD) ja elohopeasopimuksen (Minamata) viralliseksi rahoitusmekanismiksi. GEF:n tarkoituksena on saavuttaa globaaleja ympäristöhyötyjä tukemalla kehitysmaiden ympäristötoimia. Sillä on itsenäinen sihteeristö sekä evaluaatiotoimisto ja sen varainhoitajana toimii Maailmanpankki, joka kanavoi tukea toimeenpanevien järjestöjen kuten YK:n ympäristöohjelman (UNEP) kautta."</t>
        </is>
      </c>
      <c r="AP412" s="2" t="inlineStr">
        <is>
          <t>FEM|
Fonds pour l'environnement mondial</t>
        </is>
      </c>
      <c r="AQ412" s="2" t="inlineStr">
        <is>
          <t>3|
3</t>
        </is>
      </c>
      <c r="AR412" s="2" t="inlineStr">
        <is>
          <t xml:space="preserve">|
</t>
        </is>
      </c>
      <c r="AS412" t="inlineStr">
        <is>
          <t>instrument multilatéral servant de mécanisme financier à cinq grandes conventions internationales, dont la Convention sur la diversité biologique [ &lt;a href="/entry/result/858171/all" id="ENTRY_TO_ENTRY_CONVERTER" target="_blank"&gt;IATE:858171&lt;/a&gt; ] et la Convention-cadre sur les changements climatiques [ &lt;a href="/entry/result/843910/all" id="ENTRY_TO_ENTRY_CONVERTER" target="_blank"&gt;IATE:843910&lt;/a&gt; ], ayant pour objectif principal de financer les coûts incrémentaux liés à la protection de l'environnement mondial dans les stratégies de développement</t>
        </is>
      </c>
      <c r="AT412" s="2" t="inlineStr">
        <is>
          <t>Áis do Thimpeallacht na Cruinne|
GEF</t>
        </is>
      </c>
      <c r="AU412" s="2" t="inlineStr">
        <is>
          <t>3|
3</t>
        </is>
      </c>
      <c r="AV412" s="2" t="inlineStr">
        <is>
          <t xml:space="preserve">|
</t>
        </is>
      </c>
      <c r="AW412" t="inlineStr">
        <is>
          <t/>
        </is>
      </c>
      <c r="AX412" s="2" t="inlineStr">
        <is>
          <t>GEF|
Globalni fond za okoliš</t>
        </is>
      </c>
      <c r="AY412" s="2" t="inlineStr">
        <is>
          <t>3|
3</t>
        </is>
      </c>
      <c r="AZ412" s="2" t="inlineStr">
        <is>
          <t xml:space="preserve">|
</t>
        </is>
      </c>
      <c r="BA412" t="inlineStr">
        <is>
          <t>nezavisna financijska organizacija koja osigurava sredstva zemljama u razvoju za provedbu projekata vezanih za bioraznolikost, klimatske promjene, međunarodne vode, ozonski sloj i trajna organska onečišćavala, a koji doprinose očuvanju globalnog okoliša i promiču principe održivosti</t>
        </is>
      </c>
      <c r="BB412" s="2" t="inlineStr">
        <is>
          <t>az Egyesült Nemzetek Fejlesztési Programjának, az Egyesült Nemzetek Környezetvédelmi Programjának és a Nemzetközi Újjáépítési és Fejlesztési Banknak a Globális Környezetvédelmi Alapja|
Globális Környezetvédelmi Alap|
GEF</t>
        </is>
      </c>
      <c r="BC412" s="2" t="inlineStr">
        <is>
          <t>3|
3|
3</t>
        </is>
      </c>
      <c r="BD412" s="2" t="inlineStr">
        <is>
          <t xml:space="preserve">|
|
</t>
        </is>
      </c>
      <c r="BE412" t="inlineStr">
        <is>
          <t>Az ENSZ keretében létrehozott pénzalap, amely olyan projekteket támogat, amelyek a fejlődő országokban elősegítik a klímaváltozást okozó veszélyforrások csökkentését, valamint olyan projekteket is, amelyek célja a biológiai sokféleség megőrzése, az ózonréteg védelme, a nemzetközi vizek megtisztítása, a földfelszín eróziójának megfékezése és a szerves vegyi szennyező anyagok használatának fokozatos leépítése.</t>
        </is>
      </c>
      <c r="BF412" s="2" t="inlineStr">
        <is>
          <t>Fondo mondiale per l'ambiente|
GEF</t>
        </is>
      </c>
      <c r="BG412" s="2" t="inlineStr">
        <is>
          <t>3|
3</t>
        </is>
      </c>
      <c r="BH412" s="2" t="inlineStr">
        <is>
          <t xml:space="preserve">|
</t>
        </is>
      </c>
      <c r="BI412" t="inlineStr">
        <is>
          <t>istituito nel 1991, gestito in cooperazione dalla Banca mondiale, dal programma delle Nazioni Unite per lo sviluppo e dall’UNEP – è la principale risorsa per il finanziamento multilaterale di progetti ambientali nei Paesi in via di sviluppo</t>
        </is>
      </c>
      <c r="BJ412" s="2" t="inlineStr">
        <is>
          <t>Pasaulio aplinkos fondas|
GEF</t>
        </is>
      </c>
      <c r="BK412" s="2" t="inlineStr">
        <is>
          <t>3|
3</t>
        </is>
      </c>
      <c r="BL412" s="2" t="inlineStr">
        <is>
          <t xml:space="preserve">|
</t>
        </is>
      </c>
      <c r="BM412" t="inlineStr">
        <is>
          <t>182 šalių vyriausybes vienijanti partnerystė, kuri bendradarbiaudama su tarptautinėmis organizacijomis, nevyriausybinėmis organizacijomis ir privačiojo sektoriaus atstovais siekia spręsti pasaulio klimato kaitos problemas</t>
        </is>
      </c>
      <c r="BN412" s="2" t="inlineStr">
        <is>
          <t>Pasaules Vides fonds|
&lt;i&gt;GEF&lt;/i&gt;</t>
        </is>
      </c>
      <c r="BO412" s="2" t="inlineStr">
        <is>
          <t>3|
3</t>
        </is>
      </c>
      <c r="BP412" s="2" t="inlineStr">
        <is>
          <t xml:space="preserve">|
</t>
        </is>
      </c>
      <c r="BQ412" t="inlineStr">
        <is>
          <t>starptautiska finanšu institūcija, kas izveidota, lai veicinātu starptautisku sadarbību un finansētu aktivitātes, kas saistītas ar bioloģiskās daudzveidības saglabāšanu, klimata pārmaiņu novēršanu, starptautisko ūdeņu aizsardzību, ozona slāņa aizsardzību un noturīgiem organiskiem piesārņotājiem</t>
        </is>
      </c>
      <c r="BR412" s="2" t="inlineStr">
        <is>
          <t>GEF|
Fond għall-Ambjent Dinji</t>
        </is>
      </c>
      <c r="BS412" s="2" t="inlineStr">
        <is>
          <t>3|
3</t>
        </is>
      </c>
      <c r="BT412" s="2" t="inlineStr">
        <is>
          <t xml:space="preserve">|
</t>
        </is>
      </c>
      <c r="BU412" t="inlineStr">
        <is>
          <t>sħubija internazzjonali magħmula minn 183 gvern nazzjonali, istituzzjonijiet internazzjonali, soċjetà ċivili u organizzazzjonijiet tas-settur privat li tindirizza kwistjonijiet ambjentali globali, b'mekkaniżmu finanzjarju li jgħin lill-pajjiżi li qed jiżviluppaw biex jiffinanzjaw proġetti u programmi li jipproteġu lill-ambjent dinji</t>
        </is>
      </c>
      <c r="BV412" s="2" t="inlineStr">
        <is>
          <t>Wereldmilieufonds|
Global Environment Facility|
Mondiale Milieufaciliteit van het Ontwikkelingsprogramma van de Verenigde Naties, het Milieuprogramma van de Verenigde Naties en de Internationale Bank voor Herstel en Ontwikkeling|
GEF</t>
        </is>
      </c>
      <c r="BW412" s="2" t="inlineStr">
        <is>
          <t>3|
3|
2|
3</t>
        </is>
      </c>
      <c r="BX412" s="2" t="inlineStr">
        <is>
          <t xml:space="preserve">|
|
|
</t>
        </is>
      </c>
      <c r="BY412" t="inlineStr">
        <is>
          <t>het financieringsmechanisme voor zowel gouvernementele als niet-gouvernementele milieuprojecten op het gebied van biodiversiteit, klimaatverandering, internationale wateren, bodemdegradatie, de ozonlaag, persistente organische verontreinigende stoffen, alsmede voor vier internationale milieuovereenkomsten</t>
        </is>
      </c>
      <c r="BZ412" s="2" t="inlineStr">
        <is>
          <t>Fundusz na rzecz Globalnego Środowiska|
GEF</t>
        </is>
      </c>
      <c r="CA412" s="2" t="inlineStr">
        <is>
          <t>3|
4</t>
        </is>
      </c>
      <c r="CB412" s="2" t="inlineStr">
        <is>
          <t xml:space="preserve">|
</t>
        </is>
      </c>
      <c r="CC412" t="inlineStr">
        <is>
          <t>powstał w 1991 roku jako mechanizm finansowy zarządzany przez 3 agendy ONZ: Bank Światowy, UNEP oraz UNDP. Celem Funduszu jest osiągnięcie poprawy stanu środowiska naturalnego poprzez programy i projekty przyczyniające się do rozwiązywania problemów o charakterze globalnym w tak kluczowych dziedzinach jak:&lt;br&gt; - ochrona różnorodności biologicznej, &lt;br&gt; - ochrona wód międzynarodowych, &lt;br&gt; - zapobieganie zmianom klimatycznym, &lt;br&gt; - powstrzymywanie kurczenia się warstwy ozonowej, &lt;br&gt; - ochrona gruntów przed degradacją.</t>
        </is>
      </c>
      <c r="CD412" s="2" t="inlineStr">
        <is>
          <t>Fundo para o Meio Ambiente Mundial|
FAM|
FMAM|
Fundo para o Ambiente Mundial</t>
        </is>
      </c>
      <c r="CE412" s="2" t="inlineStr">
        <is>
          <t>3|
3|
3|
3</t>
        </is>
      </c>
      <c r="CF412" s="2" t="inlineStr">
        <is>
          <t xml:space="preserve">|
|
|
</t>
        </is>
      </c>
      <c r="CG412" t="inlineStr">
        <is>
          <t>Mecanismo financeiro das Nações Unidas que apoia os países em desenvolvimento e em transição em projectos de defesa do ambiente. Lançado em 1991 como programa piloto, foi oficialmente instituído em 1994. O PNUD, o PNUA e o Banco Mundial são os principais agentes executivos do Fundo.</t>
        </is>
      </c>
      <c r="CH412" s="2" t="inlineStr">
        <is>
          <t>GEF|
Fondul Global de Mediu</t>
        </is>
      </c>
      <c r="CI412" s="2" t="inlineStr">
        <is>
          <t>3|
3</t>
        </is>
      </c>
      <c r="CJ412" s="2" t="inlineStr">
        <is>
          <t xml:space="preserve">|
</t>
        </is>
      </c>
      <c r="CK412" t="inlineStr">
        <is>
          <t>organizație financiară care operează independent, sub forma unui parteneriat între 183 de țări, instituții internaționale, organizații ale societății civile și sectorul privat, și care abordează probleme de mediu la nivel mondial</t>
        </is>
      </c>
      <c r="CL412" s="2" t="inlineStr">
        <is>
          <t>Globálny fond pre životné prostredie|
GEF</t>
        </is>
      </c>
      <c r="CM412" s="2" t="inlineStr">
        <is>
          <t>3|
3</t>
        </is>
      </c>
      <c r="CN412" s="2" t="inlineStr">
        <is>
          <t xml:space="preserve">|
</t>
        </is>
      </c>
      <c r="CO412" t="inlineStr">
        <is>
          <t>globálne spoločenstvo 183 krajín, medzinárodných inštitúcií, mimovládnych organizácií a privátneho sektora, ktoré sa zaoberá globálnymi environmentálnymi problémami</t>
        </is>
      </c>
      <c r="CP412" s="2" t="inlineStr">
        <is>
          <t>GEF|
Globalni sklad za okolje</t>
        </is>
      </c>
      <c r="CQ412" s="2" t="inlineStr">
        <is>
          <t>3|
3</t>
        </is>
      </c>
      <c r="CR412" s="2" t="inlineStr">
        <is>
          <t xml:space="preserve">|
</t>
        </is>
      </c>
      <c r="CS412" t="inlineStr">
        <is>
          <t/>
        </is>
      </c>
      <c r="CT412" s="2" t="inlineStr">
        <is>
          <t>Globala miljöfonden|
GEF</t>
        </is>
      </c>
      <c r="CU412" s="2" t="inlineStr">
        <is>
          <t>3|
3</t>
        </is>
      </c>
      <c r="CV412" s="2" t="inlineStr">
        <is>
          <t xml:space="preserve">|
</t>
        </is>
      </c>
      <c r="CW412" t="inlineStr">
        <is>
          <t>mekanism som inrättades 1991 med uppdraget att bidra till globala miljönyttigheter genom finansiellt stöd till miljö- och klimatinslag i utvecklingsinsatser i låg- och medelinkomstländer</t>
        </is>
      </c>
    </row>
    <row r="413">
      <c r="A413" s="1" t="str">
        <f>HYPERLINK("https://iate.europa.eu/entry/result/2231293/all", "2231293")</f>
        <v>2231293</v>
      </c>
      <c r="B413" t="inlineStr">
        <is>
          <t>SOCIAL QUESTIONS;ENERGY</t>
        </is>
      </c>
      <c r="C413" t="inlineStr">
        <is>
          <t>SOCIAL QUESTIONS|construction and town planning|town planning;ENERGY|energy policy|energy policy</t>
        </is>
      </c>
      <c r="D413" t="inlineStr">
        <is>
          <t>yes</t>
        </is>
      </c>
      <c r="E413" t="inlineStr">
        <is>
          <t/>
        </is>
      </c>
      <c r="F413" s="2" t="inlineStr">
        <is>
          <t>Конвент на кметовете|
Споразумение на кметовете</t>
        </is>
      </c>
      <c r="G413" s="2" t="inlineStr">
        <is>
          <t>3|
3</t>
        </is>
      </c>
      <c r="H413" s="2" t="inlineStr">
        <is>
          <t>|
preferred</t>
        </is>
      </c>
      <c r="I413" t="inlineStr">
        <is>
          <t>амбициозна инициатива за ангажиране на европейските градове в борбата с климатичните промени; присъединилите се общини се ангажират да постигнат цели в областта на околната среда и енергията над европейските до 2020 г. чрез намаляване на емисиите въглероден диоксид (CO2) с най-малко 20%</t>
        </is>
      </c>
      <c r="J413" s="2" t="inlineStr">
        <is>
          <t>Pakt starostů a primátorů</t>
        </is>
      </c>
      <c r="K413" s="2" t="inlineStr">
        <is>
          <t>3</t>
        </is>
      </c>
      <c r="L413" s="2" t="inlineStr">
        <is>
          <t/>
        </is>
      </c>
      <c r="M413" t="inlineStr">
        <is>
          <t>evropská iniciativa zaměřená na orgány místní a regionální správy, které se dobrovolně zavazují ke zvýšení energetické účinnosti a používání obnovitelných zdrojů energie na území, jež spravují.</t>
        </is>
      </c>
      <c r="N413" s="2" t="inlineStr">
        <is>
          <t>borgmesteraftalen|
borgmesterpagten</t>
        </is>
      </c>
      <c r="O413" s="2" t="inlineStr">
        <is>
          <t>3|
4</t>
        </is>
      </c>
      <c r="P413" s="2" t="inlineStr">
        <is>
          <t xml:space="preserve">|
</t>
        </is>
      </c>
      <c r="Q413" t="inlineStr">
        <is>
          <t>aftale underskrevet af lokale og regionale myndigheder, som dermed frivilligt forpligter sig til at reducere CO 
&lt;sub&gt;2&lt;/sub&gt;-udledningerne med mindst 40 % inden 2030 samt til at vedtage en integreret tilgang til afhjælpning af og tilpasning til klimaforandringer</t>
        </is>
      </c>
      <c r="R413" s="2" t="inlineStr">
        <is>
          <t>Konvent der Bürgermeister|
Konvent der Bürgermeister für Klima und Energie</t>
        </is>
      </c>
      <c r="S413" s="2" t="inlineStr">
        <is>
          <t>3|
3</t>
        </is>
      </c>
      <c r="T413" s="2" t="inlineStr">
        <is>
          <t xml:space="preserve">|
</t>
        </is>
      </c>
      <c r="U413" t="inlineStr">
        <is>
          <t>offizielle europäische Bewegung, im Rahmen derer sich die beteiligten Städte freiwillig zur Steigerung der Energieeffizienz und Nutzung nachhaltiger Energiequellen verpflichten</t>
        </is>
      </c>
      <c r="V413" s="2" t="inlineStr">
        <is>
          <t>Σύμφωνο των Δημάρχων</t>
        </is>
      </c>
      <c r="W413" s="2" t="inlineStr">
        <is>
          <t>3</t>
        </is>
      </c>
      <c r="X413" s="2" t="inlineStr">
        <is>
          <t/>
        </is>
      </c>
      <c r="Y413" t="inlineStr">
        <is>
          <t>Από την Επιτροπή θα δημιουργηθεί, το 2007, ένα “Σύμφωνο των Δημάρχων” που θα συγκεντρώνει, σε ένα μόνιμο δίκτυο, τους δημάρχους των 20 έως 30 μεγαλύτερων και πλέον πρωτοπόρων ευρωπαϊκών πόλεων. Στόχος είναι η ανταλλαγή και εφαρμογή βέλτιστων πρακτικών, βελτιώνοντας τοιουτοτρόπως σημαντικά την ενεργειακή απόδοση στο αστικό περιβάλλον, όπου έχουν σημασία οι αποφάσεις και πρωτοβουλίες τοπικώς ασκούμενης πολιτικής, συμπεριλαμβανομένης της πολιτικής στον τομέα των μεταφορών.</t>
        </is>
      </c>
      <c r="Z413" s="2" t="inlineStr">
        <is>
          <t>EU Covenant of Mayors for Climate &amp;amp; Energy|
Covenant of Mayors for Climate &amp;amp; Energy|
Covenant of Mayors|
EU Covenant of Mayors</t>
        </is>
      </c>
      <c r="AA413" s="2" t="inlineStr">
        <is>
          <t>3|
3|
3|
3</t>
        </is>
      </c>
      <c r="AB413" s="2" t="inlineStr">
        <is>
          <t xml:space="preserve">|
|
|
</t>
        </is>
      </c>
      <c r="AC413" t="inlineStr">
        <is>
          <t>bottom-up movement whose signatory towns and cities commit to going beyond the objectives of EU energy policy in terms of reduction in CO 
&lt;sub&gt;2&lt;/sub&gt; emissions through, inter alia, enhanced energy efficiency and cleaner energy production and use</t>
        </is>
      </c>
      <c r="AD413" s="2" t="inlineStr">
        <is>
          <t>Pacto de las Alcaldías para el Clima y la Energía|
Pacto de los Alcaldes|
Pacto de las Alcaldías</t>
        </is>
      </c>
      <c r="AE413" s="2" t="inlineStr">
        <is>
          <t>3|
3|
3</t>
        </is>
      </c>
      <c r="AF413" s="2" t="inlineStr">
        <is>
          <t>|
|
preferred</t>
        </is>
      </c>
      <c r="AG413" t="inlineStr">
        <is>
          <t>Red permanente integrada por alcaldes de diversas ciudades y municipios europeos que se han comprometido a intercambiar y aplicar las mejores prácticas y aumentar la &lt;a href="https://iate.europa.eu/entry/result/755141/es" target="_blank"&gt;eficiencia energética&lt;/a&gt; en el entorno urbano, superando los objetivos de reducción de emisiones de CO&lt;sub&gt;2&lt;/sub&gt; de la política energética de la UE.</t>
        </is>
      </c>
      <c r="AH413" s="2" t="inlineStr">
        <is>
          <t>linnapeade pakt|
linnapeade kliima- ja energiapakt</t>
        </is>
      </c>
      <c r="AI413" s="2" t="inlineStr">
        <is>
          <t>3|
3</t>
        </is>
      </c>
      <c r="AJ413" s="2" t="inlineStr">
        <is>
          <t xml:space="preserve">|
</t>
        </is>
      </c>
      <c r="AK413" t="inlineStr">
        <is>
          <t>linnade liikumine, mille liikmete eesmärk on kiirendatud CO2 heite vähendamine oma territooriumil, kliimamuutuste vältimatu mõjuga kohanemise võime tugevdamine ja oma kodanikele turvalise, säästva ja soodsa energia kasutamise võimaldamine</t>
        </is>
      </c>
      <c r="AL413" s="2" t="inlineStr">
        <is>
          <t>kaupunginjohtajien ilmastosopimus|
kaupunginjohtajien energia- ja ilmastosopimus|
Covenant of Mayors -sopimus</t>
        </is>
      </c>
      <c r="AM413" s="2" t="inlineStr">
        <is>
          <t>3|
3|
2</t>
        </is>
      </c>
      <c r="AN413" s="2" t="inlineStr">
        <is>
          <t xml:space="preserve">|
|
</t>
        </is>
      </c>
      <c r="AO413" t="inlineStr">
        <is>
          <t/>
        </is>
      </c>
      <c r="AP413" s="2" t="inlineStr">
        <is>
          <t>Convention des maires pour le climat et l'énergie|
Convention des maires</t>
        </is>
      </c>
      <c r="AQ413" s="2" t="inlineStr">
        <is>
          <t>4|
4</t>
        </is>
      </c>
      <c r="AR413" s="2" t="inlineStr">
        <is>
          <t xml:space="preserve">|
</t>
        </is>
      </c>
      <c r="AS413" t="inlineStr">
        <is>
          <t>initiative regroupant les collectivités locales et régionales qui s’engagent volontairement à mettre en oeuvre les objectifs de l’UE en matière de climat et d’énergie sur leur territoire, lancée en 2008 avec le soutien de la Commission européenne</t>
        </is>
      </c>
      <c r="AT413" s="2" t="inlineStr">
        <is>
          <t>Cúnant na Méaraí</t>
        </is>
      </c>
      <c r="AU413" s="2" t="inlineStr">
        <is>
          <t>3</t>
        </is>
      </c>
      <c r="AV413" s="2" t="inlineStr">
        <is>
          <t/>
        </is>
      </c>
      <c r="AW413" t="inlineStr">
        <is>
          <t/>
        </is>
      </c>
      <c r="AX413" s="2" t="inlineStr">
        <is>
          <t>Sporazum gradonačelnika</t>
        </is>
      </c>
      <c r="AY413" s="2" t="inlineStr">
        <is>
          <t>4</t>
        </is>
      </c>
      <c r="AZ413" s="2" t="inlineStr">
        <is>
          <t/>
        </is>
      </c>
      <c r="BA413" t="inlineStr">
        <is>
          <t>europska inicijativa koja uključuje lokalne i regionalne vlasti koje se dobrovoljno obvezuju povećati energetsku učinkovitost i korištenje obnovljivih izvora energije na svojim područjima</t>
        </is>
      </c>
      <c r="BB413" s="2" t="inlineStr">
        <is>
          <t>Polgármesterek Klíma- és Energiaügyi Szövetsége|
Polgármesterek Szövetsége</t>
        </is>
      </c>
      <c r="BC413" s="2" t="inlineStr">
        <is>
          <t>4|
4</t>
        </is>
      </c>
      <c r="BD413" s="2" t="inlineStr">
        <is>
          <t xml:space="preserve">|
</t>
        </is>
      </c>
      <c r="BE413" t="inlineStr">
        <is>
          <t>Európai mozgalom, melyben a helyi és regionális önkormányzatok önkéntes kötelezettséget vállalnak az energiahatékonyság javítása és a megújuló energiaforrások fokozott hasznosítása iránt saját területükön. Az elkötelezettséggel a Covenant aláíróinak az a célja, hogy elérjék és túlszárnyalják az Európai Unió által 2020-ra kitűzött 20%-os CO2-kibocsátás-csökkentést.</t>
        </is>
      </c>
      <c r="BF413" s="2" t="inlineStr">
        <is>
          <t>Patto dei sindaci|
Patto dei sindaci per il clima e l'energia</t>
        </is>
      </c>
      <c r="BG413" s="2" t="inlineStr">
        <is>
          <t>3|
3</t>
        </is>
      </c>
      <c r="BH413" s="2" t="inlineStr">
        <is>
          <t xml:space="preserve">|
</t>
        </is>
      </c>
      <c r="BI413" t="inlineStr">
        <is>
          <t>iniziativa della Commissione europea intesa a promuovere azioni in difesa del clima, a cominciare dalla riduzione delle emissioni di CO2 del 20 % entro il 2020, attraverso una maggiore efficienza energetica e un maggiore ricorso a fonti di energia rinnovabile</t>
        </is>
      </c>
      <c r="BJ413" s="2" t="inlineStr">
        <is>
          <t>Merų paktas|
Merų paktas dėl klimato ir energetikos</t>
        </is>
      </c>
      <c r="BK413" s="2" t="inlineStr">
        <is>
          <t>3|
3</t>
        </is>
      </c>
      <c r="BL413" s="2" t="inlineStr">
        <is>
          <t xml:space="preserve">|
</t>
        </is>
      </c>
      <c r="BM413" t="inlineStr">
        <is>
          <t>ES valstybių narių regioninės valdžios institucijų savanoriškas įsipareigojimas siekti plataus užmojo efektyvaus energijos vartojimo ir atsinaujinančiosios energijos išteklių vartojimo tikslų</t>
        </is>
      </c>
      <c r="BN413" s="2" t="inlineStr">
        <is>
          <t>Pilsētas mēru pakts</t>
        </is>
      </c>
      <c r="BO413" s="2" t="inlineStr">
        <is>
          <t>3</t>
        </is>
      </c>
      <c r="BP413" s="2" t="inlineStr">
        <is>
          <t/>
        </is>
      </c>
      <c r="BQ413" t="inlineStr">
        <is>
          <t>Eiropas kustība, kurā iesaistītas vietējās un reģionālās iestādes, brīvprātīgi apņemoties savā teritorijā palielināt energoefektivitāti un izmantot atjaunojamos energoresursus.</t>
        </is>
      </c>
      <c r="BR413" s="2" t="inlineStr">
        <is>
          <t>Patt tas-Sindki</t>
        </is>
      </c>
      <c r="BS413" s="2" t="inlineStr">
        <is>
          <t>3</t>
        </is>
      </c>
      <c r="BT413" s="2" t="inlineStr">
        <is>
          <t/>
        </is>
      </c>
      <c r="BU413" t="inlineStr">
        <is>
          <t>impenn minn bliet firmatarji biex imorru lil hinn mill-objettivi tal-politika tal-UE dwar l-enerġija f'termini ta' tnaqqis ta' emissjonijiet ta' CO2 permezz ta' aktar effiċjenza enerġetika u produzzjoni u użu aktar nodfa tal-enerġija</t>
        </is>
      </c>
      <c r="BV413" s="2" t="inlineStr">
        <is>
          <t>Burgemeestersconvenant</t>
        </is>
      </c>
      <c r="BW413" s="2" t="inlineStr">
        <is>
          <t>3</t>
        </is>
      </c>
      <c r="BX413" s="2" t="inlineStr">
        <is>
          <t/>
        </is>
      </c>
      <c r="BY413" t="inlineStr">
        <is>
          <t>Europese beweging met deelname van lokale en regionale overheden die vrijwillig toezeggen de energie-efficiëntie en het gebruik van duurzame energiebronnen op hun grondgebied te verhogen en beogen om de 20% CO2-reductiedoelstelling van de Europese Unie tegen 2020 te behalen en te overtreffen</t>
        </is>
      </c>
      <c r="BZ413" s="2" t="inlineStr">
        <is>
          <t>Porozumienia Burmistrzów w sprawie Klimatu i Energii|
Porozumienie Burmistrzów na rzecz Klimatu i Energii|
Porozumienie Burmistrzów</t>
        </is>
      </c>
      <c r="CA413" s="2" t="inlineStr">
        <is>
          <t>3|
3|
3</t>
        </is>
      </c>
      <c r="CB413" s="2" t="inlineStr">
        <is>
          <t xml:space="preserve">|
|
</t>
        </is>
      </c>
      <c r="CC413" t="inlineStr">
        <is>
          <t>sformalizowana i ustrukturyzowana inicjatywa 350 europejskich miast (10.02.2009 Bruksela), które zobowiązały się do ograniczenia emisji CO 
&lt;sub&gt;2&lt;/sub&gt; o 20% do roku 2020</t>
        </is>
      </c>
      <c r="CD413" s="2" t="inlineStr">
        <is>
          <t>Pacto de Autarcas – Europa|
Pacto de Autarcas para o Clima e a Energia|
Pacto de Autarcas|
Pacto de Autarcas para o Clima e a Energia – Europa</t>
        </is>
      </c>
      <c r="CE413" s="2" t="inlineStr">
        <is>
          <t>3|
3|
3|
3</t>
        </is>
      </c>
      <c r="CF413" s="2" t="inlineStr">
        <is>
          <t xml:space="preserve">|
|
|
</t>
        </is>
      </c>
      <c r="CG413" t="inlineStr">
        <is>
          <t>Rede permanente dos presidentes das 20-30 maiores e mais pioneiras autarquias da Europa, com o objetivo de trocar e aplicar as boas práticas, melhorando, desse modo, significativamente a eficiência energética no ambiente urbano.</t>
        </is>
      </c>
      <c r="CH413" s="2" t="inlineStr">
        <is>
          <t>Convenția primarilor</t>
        </is>
      </c>
      <c r="CI413" s="2" t="inlineStr">
        <is>
          <t>3</t>
        </is>
      </c>
      <c r="CJ413" s="2" t="inlineStr">
        <is>
          <t>preferred</t>
        </is>
      </c>
      <c r="CK413" t="inlineStr">
        <is>
          <t>un angajament asumat în februarie 2009 de orașele semnatare în vederea depășirii obiectivelor politicii energetice a UE în ceea ce privește reducerea emisiilor de CO2 prin intermediul unui randament energetic sporit și printr-o producție și un consum de energie mai ecologice.</t>
        </is>
      </c>
      <c r="CL413" s="2" t="inlineStr">
        <is>
          <t>Dohovor primátorov a starostov o klíme a energetike|
Dohovor primátorov a starostov</t>
        </is>
      </c>
      <c r="CM413" s="2" t="inlineStr">
        <is>
          <t>3|
3</t>
        </is>
      </c>
      <c r="CN413" s="2" t="inlineStr">
        <is>
          <t xml:space="preserve">|
</t>
        </is>
      </c>
      <c r="CO413" t="inlineStr">
        <is>
          <t>iniciatíva združujúca tisíce orgánov miestnej samosprávy, ktoré sa dobrovoľne zaviazali implementovať klimatické a energetické ciele EÚ</t>
        </is>
      </c>
      <c r="CP413" s="2" t="inlineStr">
        <is>
          <t>Konvencija županov</t>
        </is>
      </c>
      <c r="CQ413" s="2" t="inlineStr">
        <is>
          <t>3</t>
        </is>
      </c>
      <c r="CR413" s="2" t="inlineStr">
        <is>
          <t/>
        </is>
      </c>
      <c r="CS413" t="inlineStr">
        <is>
          <t>Dogovor (na pobudo Evropske komisije), s katerim se mesta zavezujejo, da bodo z izboljšanjem energetske učinkovitosti ter s proizvodnjo in rabo čistejše energije presegla cilje energetske politike Evropske unije pri zmanjševanju emisij CO 
&lt;sub&gt;2&lt;/sub&gt;.</t>
        </is>
      </c>
      <c r="CT413" s="2" t="inlineStr">
        <is>
          <t>borgmästaravtalet</t>
        </is>
      </c>
      <c r="CU413" s="2" t="inlineStr">
        <is>
          <t>3</t>
        </is>
      </c>
      <c r="CV413" s="2" t="inlineStr">
        <is>
          <t/>
        </is>
      </c>
      <c r="CW413" t="inlineStr">
        <is>
          <t>"Borgmästaravtalet är den konventionella europeiska rörelsen som engagerar lokala och regionala myndigheter, som på frivillig väg åtar sig att öka energieffektivitet och användning av förnybara energikällor inom sina territorier. Avtalsparternas syfte genom detta sitt åtagande är att uppfylla och överskrida Europeiska unionens mål att senast år 2020 minska CO2-utsläppen med 20 %."</t>
        </is>
      </c>
    </row>
    <row r="414">
      <c r="A414" s="1" t="str">
        <f>HYPERLINK("https://iate.europa.eu/entry/result/2244400/all", "2244400")</f>
        <v>2244400</v>
      </c>
      <c r="B414" t="inlineStr">
        <is>
          <t>EUROPEAN UNION;ENERGY</t>
        </is>
      </c>
      <c r="C414" t="inlineStr">
        <is>
          <t>EUROPEAN UNION|European Union law|EU act;ENERGY|soft energy|soft energy</t>
        </is>
      </c>
      <c r="D414" t="inlineStr">
        <is>
          <t>yes</t>
        </is>
      </c>
      <c r="E414" t="inlineStr">
        <is>
          <t>historical</t>
        </is>
      </c>
      <c r="F414" s="2" t="inlineStr">
        <is>
          <t>Директива за енергията от възобновяеми източници|
ДЕВИ|
Директива 2009/28/ЕО на Eвропейския парламент и на Съвета от 23 април 2009 г. за насърчаване използването на енергия от възобновяеми източници и за изменение и впоследствие за отмяна на директиви 2001/77/ЕО и 2003/30/ЕО|
Директива за насърчаване на използването на енергия от възобновяеми източници</t>
        </is>
      </c>
      <c r="G414" s="2" t="inlineStr">
        <is>
          <t>3|
3|
4|
3</t>
        </is>
      </c>
      <c r="H414" s="2" t="inlineStr">
        <is>
          <t xml:space="preserve">|
|
|
</t>
        </is>
      </c>
      <c r="I414" t="inlineStr">
        <is>
          <t/>
        </is>
      </c>
      <c r="J414" s="2" t="inlineStr">
        <is>
          <t>směrnice o podpoře využívání energie z obnovitelných zdrojů|
směrnice Evropského parlamentu a Rady 2009/28/ES ze dne 23. dubna 2009 o podpoře využívání energie z obnovitelných zdrojů a o změně a následném zrušení směrnic 2001/77/ES a 2003/30/ES|
směrnice o obnovitelných zdrojích energie</t>
        </is>
      </c>
      <c r="K414" s="2" t="inlineStr">
        <is>
          <t>3|
3|
3</t>
        </is>
      </c>
      <c r="L414" s="2" t="inlineStr">
        <is>
          <t xml:space="preserve">|
|
</t>
        </is>
      </c>
      <c r="M414" t="inlineStr">
        <is>
          <t/>
        </is>
      </c>
      <c r="N414" s="2" t="inlineStr">
        <is>
          <t>Europa-Parlamentets og Rådets direktiv 2009/28/EF af 23. april 2009 om fremme af anvendelsen af energi fra vedvarende energikilder og om ændring og senere ophævelse af direktiv 2001/77/EF og 2003/30/EF|
direktivet om fremme af vedvarende energi|
direktivet om vedvarende energi</t>
        </is>
      </c>
      <c r="O414" s="2" t="inlineStr">
        <is>
          <t>4|
3|
3</t>
        </is>
      </c>
      <c r="P414" s="2" t="inlineStr">
        <is>
          <t xml:space="preserve">|
|
</t>
        </is>
      </c>
      <c r="Q414" t="inlineStr">
        <is>
          <t/>
        </is>
      </c>
      <c r="R414" s="2" t="inlineStr">
        <is>
          <t>Erneuerbare-Energien-Richtlinie|
Richtlinie 2009/28/EG des Europäischen Parlaments und des Rates vom 23. April 2009 zur Förderung der Nutzung von Energie aus erneuerbaren Quellen und zur Änderung und anschließenden Aufhebung der Richtlinien 2001/77/EG und 2003/30/EG|
Richtlinie Erneuerbare Energien</t>
        </is>
      </c>
      <c r="S414" s="2" t="inlineStr">
        <is>
          <t>2|
3|
2</t>
        </is>
      </c>
      <c r="T414" s="2" t="inlineStr">
        <is>
          <t xml:space="preserve">|
|
</t>
        </is>
      </c>
      <c r="U414" t="inlineStr">
        <is>
          <t/>
        </is>
      </c>
      <c r="V414" s="2" t="inlineStr">
        <is>
          <t>Οδηγία για την προώθηση της χρήσης ενέργειας από ανανεώσιμες πηγές|
Οδηγία 2009/28/ΕΚ του Ευρωπαϊκού Κοινοβουλίου και του Συμβουλίου, της 23ης Απριλίου 2009 , σχετικά με την προώθηση της χρήσης ενέργειας από ανανεώσιμες πηγές και την τροποποίηση και τη συνακόλουθη κατάργηση των οδηγιών 2001/77/ΕΚ και 2003/30/ΕΚ</t>
        </is>
      </c>
      <c r="W414" s="2" t="inlineStr">
        <is>
          <t>3|
4</t>
        </is>
      </c>
      <c r="X414" s="2" t="inlineStr">
        <is>
          <t xml:space="preserve">|
</t>
        </is>
      </c>
      <c r="Y414" t="inlineStr">
        <is>
          <t>Οδηγία 2009/28/ΕΚ του Ευρωπαϊκού Κοινοβουλίου και του Συμβουλίου, της 23ης Απριλίου 2009 , σχετικά με την προώθηση της χρήσης ενέργειας από ανανεώσιμες πηγές και την τροποποίηση και τη συνακόλουθη κατάργηση των οδηγιών 2001/77/ΕΚ και 2003/30/ΕΚ</t>
        </is>
      </c>
      <c r="Z414" s="2" t="inlineStr">
        <is>
          <t>RED I|
Directive on the promotion of the use of energy from renewable sources|
RED|
Directive on the promotion of renewable energies|
Directive on the promotion of renewable energy|
Renewable Energy Directive|
Directive on the promotion of renewable energy sources|
Directive 2009/28/EC of the European Parliament and of the Council of 23 April 2009 on the promotion of the use of energy from renewable sources and amending and subsequently repealing Directives 2001/77/EC and 2003/30/EC|
Renewables Directive</t>
        </is>
      </c>
      <c r="AA414" s="2" t="inlineStr">
        <is>
          <t>3|
3|
3|
1|
1|
2|
1|
4|
2</t>
        </is>
      </c>
      <c r="AB414" s="2" t="inlineStr">
        <is>
          <t xml:space="preserve">|
|
|
|
|
|
|
|
</t>
        </is>
      </c>
      <c r="AC414" t="inlineStr">
        <is>
          <t>Directive 2009/28/EC of the European Parliament and of the Council of 23 April 2009 on the promotion of the use of energy from renewable sources and amending and subsequently repealing Directives 2001/77/EC and 2003/30/EC</t>
        </is>
      </c>
      <c r="AD414" s="2" t="inlineStr">
        <is>
          <t>Directiva 2009/28/CE del Parlamento Europeo y del Consejo, de 23 de abril de 2009, relativa al fomento del uso de energía procedente de fuentes renovables y por la que se modifican y se derogan las Directivas 2001/77/CE y 2003/30/CE|
Directiva sobre fuentes de energía renovables</t>
        </is>
      </c>
      <c r="AE414" s="2" t="inlineStr">
        <is>
          <t>3|
3</t>
        </is>
      </c>
      <c r="AF414" s="2" t="inlineStr">
        <is>
          <t xml:space="preserve">|
</t>
        </is>
      </c>
      <c r="AG414" t="inlineStr">
        <is>
          <t/>
        </is>
      </c>
      <c r="AH414" s="2" t="inlineStr">
        <is>
          <t>taastuvenergia direktiiv</t>
        </is>
      </c>
      <c r="AI414" s="2" t="inlineStr">
        <is>
          <t>3</t>
        </is>
      </c>
      <c r="AJ414" s="2" t="inlineStr">
        <is>
          <t/>
        </is>
      </c>
      <c r="AK414" t="inlineStr">
        <is>
          <t/>
        </is>
      </c>
      <c r="AL414" s="2" t="inlineStr">
        <is>
          <t>Euroopan parlamentin ja neuvoston direktiivi 2009/28/EY, annettu 23 päivänä huhtikuuta 2009 , uusiutuvista lähteistä peräisin olevan energian käytön edistämisestä sekä direktiivien 2001/77/EY ja 2003/30/EY muuttamisesta ja myöhemmästä kumoamisesta|
uusiutuvan energian direktiivi|
uusiutuvan energian edistämistä koskeva direktiivi|
uusiutuvia energialähteitä koskeva direktiivi</t>
        </is>
      </c>
      <c r="AM414" s="2" t="inlineStr">
        <is>
          <t>4|
3|
3|
2</t>
        </is>
      </c>
      <c r="AN414" s="2" t="inlineStr">
        <is>
          <t xml:space="preserve">|
|
|
</t>
        </is>
      </c>
      <c r="AO414" t="inlineStr">
        <is>
          <t/>
        </is>
      </c>
      <c r="AP414" s="2" t="inlineStr">
        <is>
          <t>directive 2009/28/CE du Parlement européen et du Conseil du 23 avril 2009 relative à la promotion de l'utilisation de l'énergie produite à partir de sources renouvelables et modifiant puis abrogeant les directives 2001/77/CE et 2003/30/CE|
directive sur les énergies renouvelables|
directive RED|
RED|
directive sur les sources d'énergie renouvelables|
directive RED I|
RED I</t>
        </is>
      </c>
      <c r="AQ414" s="2" t="inlineStr">
        <is>
          <t>4|
3|
2|
2|
3|
3|
3</t>
        </is>
      </c>
      <c r="AR414" s="2" t="inlineStr">
        <is>
          <t xml:space="preserve">|
|
|
|
|
|
</t>
        </is>
      </c>
      <c r="AS414" t="inlineStr">
        <is>
          <t/>
        </is>
      </c>
      <c r="AT414" s="2" t="inlineStr">
        <is>
          <t>Treoir 2009/28/CE ó Pharlaimint na hEorpa agus ón gComhairle an 23 Aibreán 2009 maidir le húsáid fuinnimh ó fhoinsí inathnuaite a chur chun cinn agus lena leasaítear agus lena n-aisghairtear ina dhiaidh sin Treoir 2001/77/CE agus Treoir 2003/30/CE|
an Treoir maidir le Fuinneamh Inathnuaite</t>
        </is>
      </c>
      <c r="AU414" s="2" t="inlineStr">
        <is>
          <t>3|
3</t>
        </is>
      </c>
      <c r="AV414" s="2" t="inlineStr">
        <is>
          <t xml:space="preserve">|
</t>
        </is>
      </c>
      <c r="AW414" t="inlineStr">
        <is>
          <t/>
        </is>
      </c>
      <c r="AX414" s="2" t="inlineStr">
        <is>
          <t>Direktiva 2009/28/EZ Europskog parlamenta i Vijeća od 23. travnja 2009. o promicanju uporabe energije iz obnovljivih izvora te o izmjeni i kasnijem stavljanju izvan snage direktiva 2001/77/EZ i 2003/30/EZ|
Direktiva o promicanju uporabe energije iz obnovljivih izvora</t>
        </is>
      </c>
      <c r="AY414" s="2" t="inlineStr">
        <is>
          <t>3|
3</t>
        </is>
      </c>
      <c r="AZ414" s="2" t="inlineStr">
        <is>
          <t xml:space="preserve">|
</t>
        </is>
      </c>
      <c r="BA414" t="inlineStr">
        <is>
          <t>zakonodavstvo kojim se uspostavlja opća politika u vezi s promicanjem i proizvodnjom energije iz obnovljivih izvora u EU-u te državama članicama propisuje podnošenje nacionalnih akcijskih planova za obnovljivu energiju s detaljnim hodogramima u kojima je opisan način postizanja pravno obvezujućeg cilja za 2020. u pogledu udjela obnovljive energije u njihovoj konačnoj potrošnji energije</t>
        </is>
      </c>
      <c r="BB414" s="2" t="inlineStr">
        <is>
          <t>Az Európai Parlament és a Tanács 2009/28/EK irányelve (2009. április 23.) a megújuló energiaforrásból előállított energia támogatásáról, valamint a 2001/77/EK és a 2003/30/EK irányelv módosításáról és azt követő hatályon kívül helyezéséről|
RED I|
megújulóenergia-irányelv</t>
        </is>
      </c>
      <c r="BC414" s="2" t="inlineStr">
        <is>
          <t>4|
3|
4</t>
        </is>
      </c>
      <c r="BD414" s="2" t="inlineStr">
        <is>
          <t xml:space="preserve">|
|
</t>
        </is>
      </c>
      <c r="BE414" t="inlineStr">
        <is>
          <t>Az Európai Parlament és a Tanács 2009/28/EK irányelve (2009. április 23.) a megújuló energiaforrásból előállított energia támogatásáról, valamint a 2001/77/EK és a 2003/30/EK irányelv módosításáról és azt követő hatályon kívül helyezéséről</t>
        </is>
      </c>
      <c r="BF414" s="2" t="inlineStr">
        <is>
          <t>direttiva sulla promozione delle energie rinnovabili|
direttiva 2009/28/CE del Parlamento europeo e del Consiglio del 23 aprile 2009 sulla promozione dell’uso dell’energia da fonti rinnovabili, recante modifica e successiva abrogazione delle direttive 2001/77/CE e 2003/30/CE</t>
        </is>
      </c>
      <c r="BG414" s="2" t="inlineStr">
        <is>
          <t>3|
3</t>
        </is>
      </c>
      <c r="BH414" s="2" t="inlineStr">
        <is>
          <t xml:space="preserve">|
</t>
        </is>
      </c>
      <c r="BI414" t="inlineStr">
        <is>
          <t/>
        </is>
      </c>
      <c r="BJ414" s="2" t="inlineStr">
        <is>
          <t>2009 m. balandžio 23 d. Europos Parlamento ir Tarybos direktyva 2009/28/EB dėl skatinimo naudoti atsinaujinančių išteklių energiją, iš dalies keičianti bei vėliau panaikinanti Direktyvas 2001/77/EB ir 2003/30/EB|
Atsinaujinančiųjų išteklių energijos direktyva</t>
        </is>
      </c>
      <c r="BK414" s="2" t="inlineStr">
        <is>
          <t>3|
3</t>
        </is>
      </c>
      <c r="BL414" s="2" t="inlineStr">
        <is>
          <t xml:space="preserve">|
</t>
        </is>
      </c>
      <c r="BM414" t="inlineStr">
        <is>
          <t/>
        </is>
      </c>
      <c r="BN414" s="2" t="inlineStr">
        <is>
          <t>Direktīva par atjaunojamo energoresursu izmantošanas veicināšanu|
Eiropas Parlamenta un Padomes Direktīva 2009/28/EK (2009. gada 23. aprīlis) par atjaunojamo energoresursu izmantošanas veicināšanu un ar ko groza un sekojoši atceļ Direktīvas 2001/77/EK un 2003/30/EK|
Atjaunojamo energoresursu direktīva</t>
        </is>
      </c>
      <c r="BO414" s="2" t="inlineStr">
        <is>
          <t>3|
4|
3</t>
        </is>
      </c>
      <c r="BP414" s="2" t="inlineStr">
        <is>
          <t xml:space="preserve">|
|
</t>
        </is>
      </c>
      <c r="BQ414" t="inlineStr">
        <is>
          <t/>
        </is>
      </c>
      <c r="BR414" s="2" t="inlineStr">
        <is>
          <t>Direttiva dwar l-Enerġija Rinnovabbli|
RED I|
Direttiva 2009/28/KE tal-Parlament Ewropew u tal-Kunsill tat-23 ta’ April 2009 dwar il-promozzjoni tal-użu tal-enerġija minn sorsi rinnovabbli u li temenda u sussegwentement tħassar id-Direttivi 2001/77/KE u 2003/30/KE|
Direttiva dwar il-promozzjoni tal-użu tal-enerġija minn sorsi rinnovabbli</t>
        </is>
      </c>
      <c r="BS414" s="2" t="inlineStr">
        <is>
          <t>3|
3|
3|
3</t>
        </is>
      </c>
      <c r="BT414" s="2" t="inlineStr">
        <is>
          <t xml:space="preserve">|
|
|
</t>
        </is>
      </c>
      <c r="BU414" t="inlineStr">
        <is>
          <t>Id-Direttiva 2009/28/KE tal-Parlament Ewropew u tal-Kunsill tat-23 ta' April 2009 dwar il-promozzjoni tal-użu tal-enerġija minn sorsi rinnovabbli u li temenda u sussegwentement tħassar id-Direttivi 2001/77/KE u 2003/30/KE</t>
        </is>
      </c>
      <c r="BV414" s="2" t="inlineStr">
        <is>
          <t>Richtlijn 2009/28/EG van het Europees Parlement en de Raad van 23 april 2009 ter bevordering van het gebruik van energie uit hernieuwbare bronnen en houdende wijziging en intrekking van Richtlijn 2001/77/EG en Richtlijn 2003/30/EG|
richtlijn hernieuwbare energie</t>
        </is>
      </c>
      <c r="BW414" s="2" t="inlineStr">
        <is>
          <t>4|
3</t>
        </is>
      </c>
      <c r="BX414" s="2" t="inlineStr">
        <is>
          <t xml:space="preserve">|
</t>
        </is>
      </c>
      <c r="BY414" t="inlineStr">
        <is>
          <t>richtlijn waarin een gemeenschappelijk kader wordt vastgesteld voor het bevorderen van energie uit hernieuwbare bronnen, bindende nationale streefcijfers worden vastgesteld voor het totale aandeel van energie uit hernieuwbare bronnen in het bruto-eindverbruik van energie en voor het aandeel van energie uit hernieuwbare bronnen in het vervoer, alsook regels betreffende de statistische overdracht tussen lidstaten, gezamenlijke projecten tussen lidstaten onderling en met derde landen, garanties van oorsprong, administratieve procedures, voorlichting en opleiding en toegang tot het elektriciteitsnet voor energie uit hernieuwbare bronnen en duurzaamheidscriteria voor biobrandstoffen en vloeibare biomassa.</t>
        </is>
      </c>
      <c r="BZ414" s="2" t="inlineStr">
        <is>
          <t>dyrektywa w sprawie odnawialnych źródeł energii|
dyrektywa Parlamentu Europejskiego i Rady 2009/28/WE z dnia 23 kwietnia 2009 r. w sprawie promowania stosowania energii ze źródeł odnawialnych zmieniająca i w następstwie uchylająca dyrektywy 2001/77/WE oraz 2003/30/WE</t>
        </is>
      </c>
      <c r="CA414" s="2" t="inlineStr">
        <is>
          <t>3|
3</t>
        </is>
      </c>
      <c r="CB414" s="2" t="inlineStr">
        <is>
          <t xml:space="preserve">|
</t>
        </is>
      </c>
      <c r="CC414" t="inlineStr">
        <is>
          <t/>
        </is>
      </c>
      <c r="CD414" s="2" t="inlineStr">
        <is>
          <t>Diretiva Energias Renováveis I|
DER I|
Diretiva 2009/28/CE do Parlamento Europeu e do Conselho relativa à promoção da utilização de energia proveniente de fontes renováveis|
Diretiva Energias Renováveis</t>
        </is>
      </c>
      <c r="CE414" s="2" t="inlineStr">
        <is>
          <t>3|
3|
3|
3</t>
        </is>
      </c>
      <c r="CF414" s="2" t="inlineStr">
        <is>
          <t xml:space="preserve">|
|
|
</t>
        </is>
      </c>
      <c r="CG414" t="inlineStr">
        <is>
          <t>Diretiva da UE, adotada em 2009 (e posteriormente reformulada), que criou um quadro europeu para a promoção da energia proveniente de fontes renováveis, fixando objetivos nacionais obrigatórios nesta matéria a fim de alcançar, até 2020, uma quota de 20% de energias renováveis no consumo final de energia e uma quota de 10% no setor dos transportes.</t>
        </is>
      </c>
      <c r="CH414" s="2" t="inlineStr">
        <is>
          <t>Directiva 2009/28/CE a Parlamentului European și a Consiliului din 23 aprilie 2009 privind promovarea utilizării energiei din surse regenerabile, de modificare și ulterior de abrogare a Directivelor 2001/77/CE și 2003/30/CE|
Directiva privind energia din surse regenerabile</t>
        </is>
      </c>
      <c r="CI414" s="2" t="inlineStr">
        <is>
          <t>4|
3</t>
        </is>
      </c>
      <c r="CJ414" s="2" t="inlineStr">
        <is>
          <t xml:space="preserve">|
</t>
        </is>
      </c>
      <c r="CK414" t="inlineStr">
        <is>
          <t/>
        </is>
      </c>
      <c r="CL414" s="2" t="inlineStr">
        <is>
          <t>smernica o obnoviteľných zdrojoch energie|
smernica o podpore využívania energie z obnoviteľných zdrojov</t>
        </is>
      </c>
      <c r="CM414" s="2" t="inlineStr">
        <is>
          <t>3|
3</t>
        </is>
      </c>
      <c r="CN414" s="2" t="inlineStr">
        <is>
          <t xml:space="preserve">|
</t>
        </is>
      </c>
      <c r="CO414" t="inlineStr">
        <is>
          <t>smernica Európskeho parlamentu a Rady 2009/28/ES z 23. apríla 2009 o podpore využívania energie z obnoviteľných zdrojov energie a o zmene a doplnení a následnom zrušení smerníc 2001/77/ES a 2003/30/ES</t>
        </is>
      </c>
      <c r="CP414" s="2" t="inlineStr">
        <is>
          <t>Direktiva 2009/28/ES Evropskega parlamenta in Sveta z dne 23. aprila 2009 o spodbujanju uporabe energije iz obnovljivih virov, spremembi in poznejši razveljavitvi direktiv 2001/77/ES in 2003/30/ES|
direktiva o spodbujanju uporabe energije iz obnovljivih virov</t>
        </is>
      </c>
      <c r="CQ414" s="2" t="inlineStr">
        <is>
          <t>3|
3</t>
        </is>
      </c>
      <c r="CR414" s="2" t="inlineStr">
        <is>
          <t xml:space="preserve">|
</t>
        </is>
      </c>
      <c r="CS414" t="inlineStr">
        <is>
          <t/>
        </is>
      </c>
      <c r="CT414" s="2" t="inlineStr">
        <is>
          <t>direktivet om förnybar energi|
direktiv om främjande av användningen av energi från förnybara energikällor|
Europaparlamentets och rådets direktiv 2009/28/EG om främjande av användningen av energi från förnybara energikällor och om ändring och ett senare upphävande av direktiven 2001/77/EG och 2003/30/EG</t>
        </is>
      </c>
      <c r="CU414" s="2" t="inlineStr">
        <is>
          <t>3|
3|
3</t>
        </is>
      </c>
      <c r="CV414" s="2" t="inlineStr">
        <is>
          <t xml:space="preserve">|
|
</t>
        </is>
      </c>
      <c r="CW414" t="inlineStr">
        <is>
          <t/>
        </is>
      </c>
    </row>
    <row r="415">
      <c r="A415" s="1" t="str">
        <f>HYPERLINK("https://iate.europa.eu/entry/result/1372917/all", "1372917")</f>
        <v>1372917</v>
      </c>
      <c r="B415" t="inlineStr">
        <is>
          <t>INDUSTRY</t>
        </is>
      </c>
      <c r="C415" t="inlineStr">
        <is>
          <t>INDUSTRY|electronics and electrical engineering|electrical engineering</t>
        </is>
      </c>
      <c r="D415" t="inlineStr">
        <is>
          <t>yes</t>
        </is>
      </c>
      <c r="E415" t="inlineStr">
        <is>
          <t/>
        </is>
      </c>
      <c r="F415" s="2" t="inlineStr">
        <is>
          <t>изолационно съпротивление</t>
        </is>
      </c>
      <c r="G415" s="2" t="inlineStr">
        <is>
          <t>4</t>
        </is>
      </c>
      <c r="H415" s="2" t="inlineStr">
        <is>
          <t/>
        </is>
      </c>
      <c r="I415" t="inlineStr">
        <is>
          <t/>
        </is>
      </c>
      <c r="J415" s="2" t="inlineStr">
        <is>
          <t>izolační odpor</t>
        </is>
      </c>
      <c r="K415" s="2" t="inlineStr">
        <is>
          <t>3</t>
        </is>
      </c>
      <c r="L415" s="2" t="inlineStr">
        <is>
          <t/>
        </is>
      </c>
      <c r="M415" t="inlineStr">
        <is>
          <t>rezistance (elektrický odpor) za stanovených podmínek mezi dvěma vodivými prvky oddělenými izolačními materiály</t>
        </is>
      </c>
      <c r="N415" s="2" t="inlineStr">
        <is>
          <t>isolationsmodstand</t>
        </is>
      </c>
      <c r="O415" s="2" t="inlineStr">
        <is>
          <t>3</t>
        </is>
      </c>
      <c r="P415" s="2" t="inlineStr">
        <is>
          <t/>
        </is>
      </c>
      <c r="Q415" t="inlineStr">
        <is>
          <t/>
        </is>
      </c>
      <c r="R415" s="2" t="inlineStr">
        <is>
          <t>Isolationswiderstand</t>
        </is>
      </c>
      <c r="S415" s="2" t="inlineStr">
        <is>
          <t>3</t>
        </is>
      </c>
      <c r="T415" s="2" t="inlineStr">
        <is>
          <t/>
        </is>
      </c>
      <c r="U415" t="inlineStr">
        <is>
          <t/>
        </is>
      </c>
      <c r="V415" s="2" t="inlineStr">
        <is>
          <t>αντίσταση μόνωσης</t>
        </is>
      </c>
      <c r="W415" s="2" t="inlineStr">
        <is>
          <t>3</t>
        </is>
      </c>
      <c r="X415" s="2" t="inlineStr">
        <is>
          <t/>
        </is>
      </c>
      <c r="Y415" t="inlineStr">
        <is>
          <t/>
        </is>
      </c>
      <c r="Z415" s="2" t="inlineStr">
        <is>
          <t>insulation resistance|
isolation resistance|
ir</t>
        </is>
      </c>
      <c r="AA415" s="2" t="inlineStr">
        <is>
          <t>3|
3|
3</t>
        </is>
      </c>
      <c r="AB415" s="2" t="inlineStr">
        <is>
          <t xml:space="preserve">preferred|
|
</t>
        </is>
      </c>
      <c r="AC415" t="inlineStr">
        <is>
          <t>electrical resistance of an insulating material that is determined under specific conditions between any pair of contacts, conductors, or grounding devices in various combinations</t>
        </is>
      </c>
      <c r="AD415" s="2" t="inlineStr">
        <is>
          <t>resistencia del aislamiento|
resistencia de aislamiento</t>
        </is>
      </c>
      <c r="AE415" s="2" t="inlineStr">
        <is>
          <t>3|
3</t>
        </is>
      </c>
      <c r="AF415" s="2" t="inlineStr">
        <is>
          <t xml:space="preserve">|
</t>
        </is>
      </c>
      <c r="AG415" t="inlineStr">
        <is>
          <t/>
        </is>
      </c>
      <c r="AH415" s="2" t="inlineStr">
        <is>
          <t>isolatsioonitakistus</t>
        </is>
      </c>
      <c r="AI415" s="2" t="inlineStr">
        <is>
          <t>3</t>
        </is>
      </c>
      <c r="AJ415" s="2" t="inlineStr">
        <is>
          <t/>
        </is>
      </c>
      <c r="AK415" t="inlineStr">
        <is>
          <t/>
        </is>
      </c>
      <c r="AL415" s="2" t="inlineStr">
        <is>
          <t>eristysresistanssi|
eristysvastus</t>
        </is>
      </c>
      <c r="AM415" s="2" t="inlineStr">
        <is>
          <t>3|
3</t>
        </is>
      </c>
      <c r="AN415" s="2" t="inlineStr">
        <is>
          <t xml:space="preserve">|
</t>
        </is>
      </c>
      <c r="AO415" t="inlineStr">
        <is>
          <t>sulkemista edeltävän jännitteen suhde kahden elektrodin väliseen kokonaisvirtaan kontaktissa tietyn eristeen kanssa</t>
        </is>
      </c>
      <c r="AP415" s="2" t="inlineStr">
        <is>
          <t>résistance d’isolement</t>
        </is>
      </c>
      <c r="AQ415" s="2" t="inlineStr">
        <is>
          <t>3</t>
        </is>
      </c>
      <c r="AR415" s="2" t="inlineStr">
        <is>
          <t/>
        </is>
      </c>
      <c r="AS415" t="inlineStr">
        <is>
          <t>résistance mesurée, dans des conditions spécifiées, entre deux corps conducteurs séparés par des isolants</t>
        </is>
      </c>
      <c r="AT415" s="2" t="inlineStr">
        <is>
          <t>friotaíocht insliúcháin</t>
        </is>
      </c>
      <c r="AU415" s="2" t="inlineStr">
        <is>
          <t>3</t>
        </is>
      </c>
      <c r="AV415" s="2" t="inlineStr">
        <is>
          <t/>
        </is>
      </c>
      <c r="AW415" t="inlineStr">
        <is>
          <t/>
        </is>
      </c>
      <c r="AX415" t="inlineStr">
        <is>
          <t/>
        </is>
      </c>
      <c r="AY415" t="inlineStr">
        <is>
          <t/>
        </is>
      </c>
      <c r="AZ415" t="inlineStr">
        <is>
          <t/>
        </is>
      </c>
      <c r="BA415" t="inlineStr">
        <is>
          <t/>
        </is>
      </c>
      <c r="BB415" s="2" t="inlineStr">
        <is>
          <t>szigetelési ellenállás</t>
        </is>
      </c>
      <c r="BC415" s="2" t="inlineStr">
        <is>
          <t>4</t>
        </is>
      </c>
      <c r="BD415" s="2" t="inlineStr">
        <is>
          <t/>
        </is>
      </c>
      <c r="BE415" t="inlineStr">
        <is>
          <t/>
        </is>
      </c>
      <c r="BF415" s="2" t="inlineStr">
        <is>
          <t>resistenza di isolamento</t>
        </is>
      </c>
      <c r="BG415" s="2" t="inlineStr">
        <is>
          <t>3</t>
        </is>
      </c>
      <c r="BH415" s="2" t="inlineStr">
        <is>
          <t/>
        </is>
      </c>
      <c r="BI415" t="inlineStr">
        <is>
          <t>campo elettrico, presente tra le parti attive [&lt;a href="/entry/result/1367058/all" id="ENTRY_TO_ENTRY_CONVERTER" target="_blank"&gt;IATE:1367058&lt;/a&gt;] del circuito e la massa di un impianto, il cui valore deve rispettare i limiti massimi stabiliti affinché l'impianto sia isolato in modo sicuro</t>
        </is>
      </c>
      <c r="BJ415" s="2" t="inlineStr">
        <is>
          <t>izoliacijos atsparumas|
izoliacijos varža</t>
        </is>
      </c>
      <c r="BK415" s="2" t="inlineStr">
        <is>
          <t>3|
3</t>
        </is>
      </c>
      <c r="BL415" s="2" t="inlineStr">
        <is>
          <t xml:space="preserve">|
</t>
        </is>
      </c>
      <c r="BM415" t="inlineStr">
        <is>
          <t>varža tarp dviejų laidžiųjų kūnų, izoliuotų vienas nuo kito</t>
        </is>
      </c>
      <c r="BN415" s="2" t="inlineStr">
        <is>
          <t>izolācijas pretestība</t>
        </is>
      </c>
      <c r="BO415" s="2" t="inlineStr">
        <is>
          <t>3</t>
        </is>
      </c>
      <c r="BP415" s="2" t="inlineStr">
        <is>
          <t/>
        </is>
      </c>
      <c r="BQ415" t="inlineStr">
        <is>
          <t>ar noteiktām metodēm un noteiktos apstākļos mērīta pretestība starp divām vadītājdaļām, kas atdalītas ar izolāciju</t>
        </is>
      </c>
      <c r="BR415" s="2" t="inlineStr">
        <is>
          <t>reżistenza tal-iżolazzjoni|
Ri|
reżistenza tal-iżolament</t>
        </is>
      </c>
      <c r="BS415" s="2" t="inlineStr">
        <is>
          <t>3|
3|
3</t>
        </is>
      </c>
      <c r="BT415" s="2" t="inlineStr">
        <is>
          <t xml:space="preserve">preferred|
|
</t>
        </is>
      </c>
      <c r="BU415" t="inlineStr">
        <is>
          <t>reżistenza elettrika ta' materjal iżolanti li tkun iddeterminata f'kundizzjonijiet speċifiċi bejn kwalunkwe par ta' kuntatti, kondutturi, jew apparati ta' ert f'kombinazzjonijiet varji</t>
        </is>
      </c>
      <c r="BV415" s="2" t="inlineStr">
        <is>
          <t>isolatieweerstand</t>
        </is>
      </c>
      <c r="BW415" s="2" t="inlineStr">
        <is>
          <t>3</t>
        </is>
      </c>
      <c r="BX415" s="2" t="inlineStr">
        <is>
          <t/>
        </is>
      </c>
      <c r="BY415" t="inlineStr">
        <is>
          <t>weerstand tussen een geleider en de aarde bij elektrische installaties en elektrische apparatuur</t>
        </is>
      </c>
      <c r="BZ415" s="2" t="inlineStr">
        <is>
          <t>oporność instalacji|
rezystancja izolacji</t>
        </is>
      </c>
      <c r="CA415" s="2" t="inlineStr">
        <is>
          <t>3|
3</t>
        </is>
      </c>
      <c r="CB415" s="2" t="inlineStr">
        <is>
          <t xml:space="preserve">|
</t>
        </is>
      </c>
      <c r="CC415" t="inlineStr">
        <is>
          <t/>
        </is>
      </c>
      <c r="CD415" s="2" t="inlineStr">
        <is>
          <t>resistência de isolamento</t>
        </is>
      </c>
      <c r="CE415" s="2" t="inlineStr">
        <is>
          <t>3</t>
        </is>
      </c>
      <c r="CF415" s="2" t="inlineStr">
        <is>
          <t/>
        </is>
      </c>
      <c r="CG415" t="inlineStr">
        <is>
          <t/>
        </is>
      </c>
      <c r="CH415" s="2" t="inlineStr">
        <is>
          <t>rezistență de izolație</t>
        </is>
      </c>
      <c r="CI415" s="2" t="inlineStr">
        <is>
          <t>3</t>
        </is>
      </c>
      <c r="CJ415" s="2" t="inlineStr">
        <is>
          <t/>
        </is>
      </c>
      <c r="CK415" t="inlineStr">
        <is>
          <t/>
        </is>
      </c>
      <c r="CL415" s="2" t="inlineStr">
        <is>
          <t>izolačný odpor</t>
        </is>
      </c>
      <c r="CM415" s="2" t="inlineStr">
        <is>
          <t>3</t>
        </is>
      </c>
      <c r="CN415" s="2" t="inlineStr">
        <is>
          <t/>
        </is>
      </c>
      <c r="CO415" t="inlineStr">
        <is>
          <t/>
        </is>
      </c>
      <c r="CP415" s="2" t="inlineStr">
        <is>
          <t>izolacijska upornost</t>
        </is>
      </c>
      <c r="CQ415" s="2" t="inlineStr">
        <is>
          <t>3</t>
        </is>
      </c>
      <c r="CR415" s="2" t="inlineStr">
        <is>
          <t/>
        </is>
      </c>
      <c r="CS415" t="inlineStr">
        <is>
          <t/>
        </is>
      </c>
      <c r="CT415" s="2" t="inlineStr">
        <is>
          <t>isolationsresistans|
isoleringsmotstånd</t>
        </is>
      </c>
      <c r="CU415" s="2" t="inlineStr">
        <is>
          <t>3|
3</t>
        </is>
      </c>
      <c r="CV415" s="2" t="inlineStr">
        <is>
          <t xml:space="preserve">|
</t>
        </is>
      </c>
      <c r="CW415" t="inlineStr">
        <is>
          <t/>
        </is>
      </c>
    </row>
    <row r="416">
      <c r="A416" s="1" t="str">
        <f>HYPERLINK("https://iate.europa.eu/entry/result/3578157/all", "3578157")</f>
        <v>3578157</v>
      </c>
      <c r="B416" t="inlineStr">
        <is>
          <t>EUROPEAN UNION</t>
        </is>
      </c>
      <c r="C416" t="inlineStr">
        <is>
          <t>EUROPEAN UNION|EU finance|EU financing</t>
        </is>
      </c>
      <c r="D416" t="inlineStr">
        <is>
          <t>yes</t>
        </is>
      </c>
      <c r="E416" t="inlineStr">
        <is>
          <t/>
        </is>
      </c>
      <c r="F416" s="2" t="inlineStr">
        <is>
          <t>портал InvestEU</t>
        </is>
      </c>
      <c r="G416" s="2" t="inlineStr">
        <is>
          <t>3</t>
        </is>
      </c>
      <c r="H416" s="2" t="inlineStr">
        <is>
          <t/>
        </is>
      </c>
      <c r="I416" t="inlineStr">
        <is>
          <t>компонент от &lt;em&gt;програмата InvestEU&lt;/em&gt; [ &lt;a href="/entry/result/3578156/all" id="ENTRY_TO_ENTRY_CONVERTER" target="_blank"&gt;IATE:3578156&lt;/a&gt; ], който ще предоставя леснодостъпна база данни за проекти, търсещи финансиране, и ще подобрява видимостта им за инвеститорите</t>
        </is>
      </c>
      <c r="J416" s="2" t="inlineStr">
        <is>
          <t>Portál InvestEU</t>
        </is>
      </c>
      <c r="K416" s="2" t="inlineStr">
        <is>
          <t>3</t>
        </is>
      </c>
      <c r="L416" s="2" t="inlineStr">
        <is>
          <t/>
        </is>
      </c>
      <c r="M416" t="inlineStr">
        <is>
          <t>&lt;div&gt;databáze v rámci &lt;i&gt;programu InvestEU&lt;/i&gt; [ &lt;a href="/entry/result/3578156/all" id="ENTRY_TO_ENTRY_CONVERTER" target="_blank"&gt;IATE:3578156&lt;/a&gt; ], která zajišťuje viditelnost projektů, pro něž předkladatelé 
projektů hledají financování, a která poskytne investorům informace 
o investičních příležitostech&lt;br&gt;&lt;/div&gt;</t>
        </is>
      </c>
      <c r="N416" s="2" t="inlineStr">
        <is>
          <t>InvestEU-portal</t>
        </is>
      </c>
      <c r="O416" s="2" t="inlineStr">
        <is>
          <t>3</t>
        </is>
      </c>
      <c r="P416" s="2" t="inlineStr">
        <is>
          <t/>
        </is>
      </c>
      <c r="Q416" t="inlineStr">
        <is>
          <t>portal, der er oprettet af Europa-Kommissionen under &lt;a href="https://iate.europa.eu/entry/result/3578156/da" target="_blank"&gt;InvestEU-programmet&lt;/a&gt; og fungerer som en kanal for projektpromotorer til at synliggøre projekter, som de søger finansiering til</t>
        </is>
      </c>
      <c r="R416" s="2" t="inlineStr">
        <is>
          <t>InvestEU-Portal</t>
        </is>
      </c>
      <c r="S416" s="2" t="inlineStr">
        <is>
          <t>3</t>
        </is>
      </c>
      <c r="T416" s="2" t="inlineStr">
        <is>
          <t/>
        </is>
      </c>
      <c r="U416" t="inlineStr">
        <is>
          <t>kostenloses,
benutzerfreundliches Online-Portal, das EU-Unternehmen und Projektträgern auf
der Suche nach Finanzierungsmöglichkeiten jene Sichtbarkeit und Vernetzung
bietet, die sie gegenüber Investoren weltweit benötigen</t>
        </is>
      </c>
      <c r="V416" t="inlineStr">
        <is>
          <t/>
        </is>
      </c>
      <c r="W416" t="inlineStr">
        <is>
          <t/>
        </is>
      </c>
      <c r="X416" t="inlineStr">
        <is>
          <t/>
        </is>
      </c>
      <c r="Y416" t="inlineStr">
        <is>
          <t/>
        </is>
      </c>
      <c r="Z416" s="2" t="inlineStr">
        <is>
          <t>InvestEU Portal</t>
        </is>
      </c>
      <c r="AA416" s="2" t="inlineStr">
        <is>
          <t>3</t>
        </is>
      </c>
      <c r="AB416" s="2" t="inlineStr">
        <is>
          <t/>
        </is>
      </c>
      <c r="AC416" t="inlineStr">
        <is>
          <t>tool established by the Commission under the &lt;i&gt;InvestEU Programme&lt;/i&gt; [ &lt;a href="/entry/result/3578156/all" id="ENTRY_TO_ENTRY_CONVERTER" target="_blank"&gt;IATE:3578156&lt;/a&gt; ], providing a channel for project promoters to make projects for which they are seeking finance visible to investors</t>
        </is>
      </c>
      <c r="AD416" t="inlineStr">
        <is>
          <t/>
        </is>
      </c>
      <c r="AE416" t="inlineStr">
        <is>
          <t/>
        </is>
      </c>
      <c r="AF416" t="inlineStr">
        <is>
          <t/>
        </is>
      </c>
      <c r="AG416" t="inlineStr">
        <is>
          <t/>
        </is>
      </c>
      <c r="AH416" s="2" t="inlineStr">
        <is>
          <t>InvestEU portaal</t>
        </is>
      </c>
      <c r="AI416" s="2" t="inlineStr">
        <is>
          <t>3</t>
        </is>
      </c>
      <c r="AJ416" s="2" t="inlineStr">
        <is>
          <t/>
        </is>
      </c>
      <c r="AK416" t="inlineStr">
        <is>
          <t/>
        </is>
      </c>
      <c r="AL416" s="2" t="inlineStr">
        <is>
          <t>InvestEU-portaali</t>
        </is>
      </c>
      <c r="AM416" s="2" t="inlineStr">
        <is>
          <t>3</t>
        </is>
      </c>
      <c r="AN416" s="2" t="inlineStr">
        <is>
          <t/>
        </is>
      </c>
      <c r="AO416" t="inlineStr">
        <is>
          <t>&lt;i&gt;InvestEU-ohjelmaan&lt;/i&gt; [ &lt;a href="/entry/result/3578156/all" id="ENTRY_TO_ENTRY_CONVERTER" target="_blank"&gt;IATE:3578156&lt;/a&gt; ] kuuluva tietokanta, jonka avulla hankkeet, joille hankkeiden toteuttajat hakevat rahoitusta, saavat näkyvyyttä, ja jonka kautta sijoittajat saavat tietoa sijoitusmahdollisuuksista</t>
        </is>
      </c>
      <c r="AP416" s="2" t="inlineStr">
        <is>
          <t>portail InvestEU</t>
        </is>
      </c>
      <c r="AQ416" s="2" t="inlineStr">
        <is>
          <t>3</t>
        </is>
      </c>
      <c r="AR416" s="2" t="inlineStr">
        <is>
          <t/>
        </is>
      </c>
      <c r="AS416" t="inlineStr">
        <is>
          <t>élément du &lt;i&gt;programme InvestEU&lt;/i&gt; [ &lt;a href="/entry/result/3578156/all" id="ENTRY_TO_ENTRY_CONVERTER" target="_blank"&gt;IATE:3578156&lt;/a&gt; ] offrant une base de données facilement accessible pour promouvoir les projets qui sont à la recherche de financements</t>
        </is>
      </c>
      <c r="AT416" s="2" t="inlineStr">
        <is>
          <t>Tairseach InvestEU</t>
        </is>
      </c>
      <c r="AU416" s="2" t="inlineStr">
        <is>
          <t>3</t>
        </is>
      </c>
      <c r="AV416" s="2" t="inlineStr">
        <is>
          <t/>
        </is>
      </c>
      <c r="AW416" t="inlineStr">
        <is>
          <t/>
        </is>
      </c>
      <c r="AX416" t="inlineStr">
        <is>
          <t/>
        </is>
      </c>
      <c r="AY416" t="inlineStr">
        <is>
          <t/>
        </is>
      </c>
      <c r="AZ416" t="inlineStr">
        <is>
          <t/>
        </is>
      </c>
      <c r="BA416" t="inlineStr">
        <is>
          <t/>
        </is>
      </c>
      <c r="BB416" s="2" t="inlineStr">
        <is>
          <t>InvestEU portál</t>
        </is>
      </c>
      <c r="BC416" s="2" t="inlineStr">
        <is>
          <t>3</t>
        </is>
      </c>
      <c r="BD416" s="2" t="inlineStr">
        <is>
          <t>proposed</t>
        </is>
      </c>
      <c r="BE416" t="inlineStr">
        <is>
          <t>az InvestEU program [ &lt;a href="/entry/result/3578156/all" id="ENTRY_TO_ENTRY_CONVERTER" target="_blank"&gt;IATE:3578156&lt;/a&gt;] keretében létrehozandó projektadatbázis</t>
        </is>
      </c>
      <c r="BF416" t="inlineStr">
        <is>
          <t/>
        </is>
      </c>
      <c r="BG416" t="inlineStr">
        <is>
          <t/>
        </is>
      </c>
      <c r="BH416" t="inlineStr">
        <is>
          <t/>
        </is>
      </c>
      <c r="BI416" t="inlineStr">
        <is>
          <t/>
        </is>
      </c>
      <c r="BJ416" s="2" t="inlineStr">
        <is>
          <t>„InvestEU“ portalas</t>
        </is>
      </c>
      <c r="BK416" s="2" t="inlineStr">
        <is>
          <t>3</t>
        </is>
      </c>
      <c r="BL416" s="2" t="inlineStr">
        <is>
          <t/>
        </is>
      </c>
      <c r="BM416" t="inlineStr">
        <is>
          <t>Europos Komisijos sukurta platforma, kurioje projektų vykdytojai gali pristatyti savo projektus, kuriems siekia gauti finansavimą, ir taip investuotojams suteikti informacijos apie juos</t>
        </is>
      </c>
      <c r="BN416" s="2" t="inlineStr">
        <is>
          <t>portāls&lt;i&gt; InvestEU&lt;/i&gt;</t>
        </is>
      </c>
      <c r="BO416" s="2" t="inlineStr">
        <is>
          <t>3</t>
        </is>
      </c>
      <c r="BP416" s="2" t="inlineStr">
        <is>
          <t/>
        </is>
      </c>
      <c r="BQ416" t="inlineStr">
        <is>
          <t/>
        </is>
      </c>
      <c r="BR416" t="inlineStr">
        <is>
          <t/>
        </is>
      </c>
      <c r="BS416" t="inlineStr">
        <is>
          <t/>
        </is>
      </c>
      <c r="BT416" t="inlineStr">
        <is>
          <t/>
        </is>
      </c>
      <c r="BU416" t="inlineStr">
        <is>
          <t/>
        </is>
      </c>
      <c r="BV416" s="2" t="inlineStr">
        <is>
          <t>InvestEU-portaal</t>
        </is>
      </c>
      <c r="BW416" s="2" t="inlineStr">
        <is>
          <t>3</t>
        </is>
      </c>
      <c r="BX416" s="2" t="inlineStr">
        <is>
          <t/>
        </is>
      </c>
      <c r="BY416" t="inlineStr">
        <is>
          <t>databank die de Europese Commissie in het kader van het InvestEU-programma zal oprichten om zichtbaarheid te verlenen aan projecten waarvoor projectontwikkelaars financiering zoeken, en om investeerders informatie te verstrekken over investeringskansen</t>
        </is>
      </c>
      <c r="BZ416" s="2" t="inlineStr">
        <is>
          <t>portal InvestEU</t>
        </is>
      </c>
      <c r="CA416" s="2" t="inlineStr">
        <is>
          <t>3</t>
        </is>
      </c>
      <c r="CB416" s="2" t="inlineStr">
        <is>
          <t/>
        </is>
      </c>
      <c r="CC416" t="inlineStr">
        <is>
          <t>portal w ramach &lt;i&gt;Programu InvestEU&lt;/i&gt; [ &lt;a href="/entry/result/3578156/all" id="ENTRY_TO_ENTRY_CONVERTER" target="_blank"&gt;IATE:3578156&lt;/a&gt; ] oferujący łatwo dostępną bazę danych pomocną przy szukaniu źródeł finansowania dla projektów</t>
        </is>
      </c>
      <c r="CD416" s="2" t="inlineStr">
        <is>
          <t>portal InvestEU</t>
        </is>
      </c>
      <c r="CE416" s="2" t="inlineStr">
        <is>
          <t>3</t>
        </is>
      </c>
      <c r="CF416" s="2" t="inlineStr">
        <is>
          <t/>
        </is>
      </c>
      <c r="CG416" t="inlineStr">
        <is>
          <t>Base de dados da Comissão sobre os projetos cujos promotores solicitam financiamento ao abrigo do &lt;a href="https://iate.europa.eu/entry/result/3578156/en-pt" target="_blank"&gt;Programa InvestEU&lt;/a&gt;, na qual são dadas informações sobre cada projeto a fim de lhe dar visibilidade junto dos investidores.</t>
        </is>
      </c>
      <c r="CH416" s="2" t="inlineStr">
        <is>
          <t>Portalul InvestEU</t>
        </is>
      </c>
      <c r="CI416" s="2" t="inlineStr">
        <is>
          <t>3</t>
        </is>
      </c>
      <c r="CJ416" s="2" t="inlineStr">
        <is>
          <t/>
        </is>
      </c>
      <c r="CK416" t="inlineStr">
        <is>
          <t>componentă a &lt;i&gt;programului InvestEU&lt;/i&gt; [ &lt;a href="/entry/result/3578156/all" id="ENTRY_TO_ENTRY_CONVERTER" target="_blank"&gt;IATE:3578156&lt;/a&gt; ] care va reuni investitorii și promotorii de proiecte, oferind o bază de date ușor accesibilă și ușor de utilizat</t>
        </is>
      </c>
      <c r="CL416" s="2" t="inlineStr">
        <is>
          <t>Portál InvestEU</t>
        </is>
      </c>
      <c r="CM416" s="2" t="inlineStr">
        <is>
          <t>3</t>
        </is>
      </c>
      <c r="CN416" s="2" t="inlineStr">
        <is>
          <t/>
        </is>
      </c>
      <c r="CO416" t="inlineStr">
        <is>
          <t>nástroj, ktorý pre predkladateľov projektov predstavuje prostriedok na zviditeľnenie ich projektov, na ktoré sa snažia získať financovanie, a na následné poskytovanie informácií o týchto projektoch investorom</t>
        </is>
      </c>
      <c r="CP416" t="inlineStr">
        <is>
          <t/>
        </is>
      </c>
      <c r="CQ416" t="inlineStr">
        <is>
          <t/>
        </is>
      </c>
      <c r="CR416" t="inlineStr">
        <is>
          <t/>
        </is>
      </c>
      <c r="CS416" t="inlineStr">
        <is>
          <t/>
        </is>
      </c>
      <c r="CT416" t="inlineStr">
        <is>
          <t/>
        </is>
      </c>
      <c r="CU416" t="inlineStr">
        <is>
          <t/>
        </is>
      </c>
      <c r="CV416" t="inlineStr">
        <is>
          <t/>
        </is>
      </c>
      <c r="CW416" t="inlineStr">
        <is>
          <t/>
        </is>
      </c>
    </row>
    <row r="417">
      <c r="A417" s="1" t="str">
        <f>HYPERLINK("https://iate.europa.eu/entry/result/843910/all", "843910")</f>
        <v>843910</v>
      </c>
      <c r="B417" t="inlineStr">
        <is>
          <t>EUROPEAN UNION;INTERNATIONAL RELATIONS;ENVIRONMENT</t>
        </is>
      </c>
      <c r="C417" t="inlineStr">
        <is>
          <t>EUROPEAN UNION|European construction|EU relations;INTERNATIONAL RELATIONS|international affairs|international instrument|international convention|UN convention|UN Framework Convention on Climate Change;ENVIRONMENT</t>
        </is>
      </c>
      <c r="D417" t="inlineStr">
        <is>
          <t>yes</t>
        </is>
      </c>
      <c r="E417" t="inlineStr">
        <is>
          <t/>
        </is>
      </c>
      <c r="F417" s="2" t="inlineStr">
        <is>
          <t>Рамкова конвенция на ООН по изменението на климата|
РКООНИК|
Рамкова конвенция на Обединените нации по изменението на климата</t>
        </is>
      </c>
      <c r="G417" s="2" t="inlineStr">
        <is>
          <t>3|
3|
3</t>
        </is>
      </c>
      <c r="H417" s="2" t="inlineStr">
        <is>
          <t xml:space="preserve">preferred|
|
</t>
        </is>
      </c>
      <c r="I417" t="inlineStr">
        <is>
          <t>конвенция, приета по време на Срещата на върха за земята (&lt;a href="https://iate.europa.eu/entry/result/854133/bg" target="_blank"&gt;Конференция на Обединените нации по околна среда и развитие&lt;/a&gt;) в Рио де Жанейро през 1992 г., която има за цел да обедини народите в борбата с повишаването на емисиите на &lt;a href="https://iate.europa.eu/entry/result/835577/bg" target="_blank"&gt;парникови газове&lt;/a&gt;, свързани с дейностите на човека</t>
        </is>
      </c>
      <c r="J417" s="2" t="inlineStr">
        <is>
          <t>Rámcová úmluva Organizace spojených národů o změně klimatu|
UNFCCC</t>
        </is>
      </c>
      <c r="K417" s="2" t="inlineStr">
        <is>
          <t>4|
3</t>
        </is>
      </c>
      <c r="L417" s="2" t="inlineStr">
        <is>
          <t xml:space="preserve">|
</t>
        </is>
      </c>
      <c r="M417" t="inlineStr">
        <is>
          <t>úmluva, jejíž cílem je dosáhnout stabilizace koncentrací skleníkových plynů v atmosféře na úrovni, která by umožnila předejít nebezpečným důsledkům vzájemného působení lidstva a klimatického systému</t>
        </is>
      </c>
      <c r="N417" s="2" t="inlineStr">
        <is>
          <t>UNFCCC|
De Forenede Nationers rammekonvention om klimaændringer|
klimakonventionen|
FN's rammekonvention om klimaændringer</t>
        </is>
      </c>
      <c r="O417" s="2" t="inlineStr">
        <is>
          <t>4|
4|
3|
3</t>
        </is>
      </c>
      <c r="P417" s="2" t="inlineStr">
        <is>
          <t xml:space="preserve">|
|
|
</t>
        </is>
      </c>
      <c r="Q417" t="inlineStr">
        <is>
          <t>FN-konvention, som sigter mod at stabilisere atmosfærens indhold af drivhusgasser på et niveau, der forhindrer farlige menneskeskabte klimaændringer</t>
        </is>
      </c>
      <c r="R417" s="2" t="inlineStr">
        <is>
          <t>UNFCCC|
Rahmenübereinkommen der Vereinten Nationen über Klimaänderungen|
VN-Klimaübereinkommen|
Klimarahmenkonvention der Vereinten Nationen</t>
        </is>
      </c>
      <c r="S417" s="2" t="inlineStr">
        <is>
          <t>3|
4|
3|
3</t>
        </is>
      </c>
      <c r="T417" s="2" t="inlineStr">
        <is>
          <t xml:space="preserve">|
|
|
</t>
        </is>
      </c>
      <c r="U417" t="inlineStr">
        <is>
          <t>VN-Übereinkommen, mit dem auf internationaler Ebene ein kontinuierlicher Verhandlungsprozess zum Schutz des Klimas ins Leben gerufen wurde</t>
        </is>
      </c>
      <c r="V417" s="2" t="inlineStr">
        <is>
          <t>UNFCCC|
Σύμβαση-Πλαίσιο των Ηνωμένων Εθνών για τις κλιματικές μεταβολές|
σύμβαση-πλαίσιο των Ηνωμένων Εθνών για την αλλαγή του κλίματος|
Σύμβαση-Πλαίσιο των Ηνωμένων Εθνών για την κλιματική αλλαγή</t>
        </is>
      </c>
      <c r="W417" s="2" t="inlineStr">
        <is>
          <t>3|
3|
3|
3</t>
        </is>
      </c>
      <c r="X417" s="2" t="inlineStr">
        <is>
          <t>|
|
|
preferred</t>
        </is>
      </c>
      <c r="Y417" t="inlineStr">
        <is>
          <t/>
        </is>
      </c>
      <c r="Z417" s="2" t="inlineStr">
        <is>
          <t>FCCC|
UNFCC|
Rio convention|
convention on climatic change|
Convention on Climate Change|
United Nations Framework Convention on Climate Change|
UNFCCC|
UN Framework Convention on Climate Change</t>
        </is>
      </c>
      <c r="AA417" s="2" t="inlineStr">
        <is>
          <t>3|
1|
1|
1|
3|
4|
4|
3</t>
        </is>
      </c>
      <c r="AB417" s="2" t="inlineStr">
        <is>
          <t xml:space="preserve">|
|
|
|
|
|
|
</t>
        </is>
      </c>
      <c r="AC417" t="inlineStr">
        <is>
          <t>United Nations convention that sets an overall framework for intergovernmental efforts to tackle the challenge posed by climate change</t>
        </is>
      </c>
      <c r="AD417" s="2" t="inlineStr">
        <is>
          <t>CMNUCC|
Convención sobre el Cambio Climático|
Convención Marco de las Naciones Unidas sobre el Cambio Climático|
CMCC</t>
        </is>
      </c>
      <c r="AE417" s="2" t="inlineStr">
        <is>
          <t>3|
3|
4|
3</t>
        </is>
      </c>
      <c r="AF417" s="2" t="inlineStr">
        <is>
          <t xml:space="preserve">|
|
|
</t>
        </is>
      </c>
      <c r="AG417" t="inlineStr">
        <is>
          <t>Convención cuyo objetivo fundamental es «la estabilización de las concentraciones de &lt;a href="https://iate.europa.eu/entry/result/835577/es" target="_blank"&gt;gases de efecto invernadero&lt;/a&gt; en la atmósfera a un nivel que impida interferencias antropógenas peligrosas en el sistema climático.</t>
        </is>
      </c>
      <c r="AH417" s="2" t="inlineStr">
        <is>
          <t>ÜRO kliimamuutuste raamkonventsioon</t>
        </is>
      </c>
      <c r="AI417" s="2" t="inlineStr">
        <is>
          <t>3</t>
        </is>
      </c>
      <c r="AJ417" s="2" t="inlineStr">
        <is>
          <t/>
        </is>
      </c>
      <c r="AK417" t="inlineStr">
        <is>
          <t>rahvusvaheline keskkonnakaitsekokkulepe Maa kliima oluliste muutusteni viinud inimtekkelise saastamise otsustavaks vähendamiseks. Määrab ära liikmesriikide kohustused eelkõige kasvuhoonegaasiheite vähendamiseks ja konkreetsed suunised seatud eesmärgi saavutamiseks. Vastu võetud 1992. aasta juunis ÜRO keskkonna- ja arengukonverentsil Rio de Janeiros.</t>
        </is>
      </c>
      <c r="AL417" s="2" t="inlineStr">
        <is>
          <t>YK:n ilmastonmuutoksen puitesopimus|
ilmastonmuutossopimus|
ilmastonmuutosta koskeva Yhdistyneiden Kansakuntien puitesopimus|
UNFCCC|
ilmastopuitesopimus|
ilmastosopimus</t>
        </is>
      </c>
      <c r="AM417" s="2" t="inlineStr">
        <is>
          <t>3|
3|
4|
3|
3|
3</t>
        </is>
      </c>
      <c r="AN417" s="2" t="inlineStr">
        <is>
          <t xml:space="preserve">|
|
|
|
|
</t>
        </is>
      </c>
      <c r="AO417" t="inlineStr">
        <is>
          <t/>
        </is>
      </c>
      <c r="AP417" s="2" t="inlineStr">
        <is>
          <t>convention-cadre des Nations unies sur les changements climatiques|
CCNUCC</t>
        </is>
      </c>
      <c r="AQ417" s="2" t="inlineStr">
        <is>
          <t>4|
3</t>
        </is>
      </c>
      <c r="AR417" s="2" t="inlineStr">
        <is>
          <t xml:space="preserve">|
</t>
        </is>
      </c>
      <c r="AS417" t="inlineStr">
        <is>
          <t>convention des Nations unies mettant en place un cadre global de l'effort intergouvernemental pour faire face au défi posé par les changements climatiques en fixant l'objectif ultime de stabiliser les concentrations de gaz à effet de serre dans l'atmosphère à un niveau qui empêche toute perturbation anthropique dangereuse du système climatique</t>
        </is>
      </c>
      <c r="AT417" s="2" t="inlineStr">
        <is>
          <t>UNFCCC|
Coinbhinsiún ar an Athrú Aeráide|
Creat-Choinbhinsiún na Náisiún Aontaithe ar an Athrú Aeráide</t>
        </is>
      </c>
      <c r="AU417" s="2" t="inlineStr">
        <is>
          <t>3|
4|
4</t>
        </is>
      </c>
      <c r="AV417" s="2" t="inlineStr">
        <is>
          <t>|
|
preferred</t>
        </is>
      </c>
      <c r="AW417" t="inlineStr">
        <is>
          <t>Leis an gCoinbhinsiún ar an Athrú Aeráide, leagtar amach creatlach fhoriomlán d'iarrachtaí idir-rialtasacha chun aghaidh a thabhairt ar dhúshlán an athraithe aeráide. Aithnítear an córas aeráide mar acmhainn ar linn ar fad í agus ar féidir le hastaíochtaí tionsclaíocha agus astaíochtaí eile dé-oscaíd charbóine gás eile ceaptha teasa tionchar a imirt ar a chobhsaíocht. Tá ballraíocht an Choinbhinsiúin uilíoch beagnach agus é daingnithe ag 191 tír. Tháinig sé i bhfeidhm an 21 Márta 1994.</t>
        </is>
      </c>
      <c r="AX417" s="2" t="inlineStr">
        <is>
          <t>Okvirna konvencija Ujedinjenih naroda o promjeni klime|
UNFCCC</t>
        </is>
      </c>
      <c r="AY417" s="2" t="inlineStr">
        <is>
          <t>4|
3</t>
        </is>
      </c>
      <c r="AZ417" s="2" t="inlineStr">
        <is>
          <t xml:space="preserve">|
</t>
        </is>
      </c>
      <c r="BA417" t="inlineStr">
        <is>
          <t/>
        </is>
      </c>
      <c r="BB417" s="2" t="inlineStr">
        <is>
          <t>UNFCCC|
Éghajlatváltozási Keretegyezmény|
az ENSZ Éghajlatváltozási Keretegyezménye</t>
        </is>
      </c>
      <c r="BC417" s="2" t="inlineStr">
        <is>
          <t>4|
4|
4</t>
        </is>
      </c>
      <c r="BD417" s="2" t="inlineStr">
        <is>
          <t xml:space="preserve">|
|
</t>
        </is>
      </c>
      <c r="BE417" t="inlineStr">
        <is>
          <t>az ENSZ kormányközi egyezménye, amelynek célja az üvegház-gázok légköri koncentrációinak stabilizálása olyan szinten, amely megakadályozná az éghajlati rendszerre gyakorolt veszélyes antropogén hatást</t>
        </is>
      </c>
      <c r="BF417" s="2" t="inlineStr">
        <is>
          <t>convenzione quadro delle Nazioni Unite sui cambiamenti climatici|
UNFCCC</t>
        </is>
      </c>
      <c r="BG417" s="2" t="inlineStr">
        <is>
          <t>3|
3</t>
        </is>
      </c>
      <c r="BH417" s="2" t="inlineStr">
        <is>
          <t xml:space="preserve">|
</t>
        </is>
      </c>
      <c r="BI417" t="inlineStr">
        <is>
          <t>convenzione con l'obiettivo di stabilizzare le concentrazioni atmosferiche dei gas serra, a un livello tale da prevenire interferenze antropogeniche pericolose con il sistema climatico terrestre</t>
        </is>
      </c>
      <c r="BJ417" s="2" t="inlineStr">
        <is>
          <t>UNFCCC|
Jungtinių Tautų bendroji klimato kaitos konvencija</t>
        </is>
      </c>
      <c r="BK417" s="2" t="inlineStr">
        <is>
          <t>3|
4</t>
        </is>
      </c>
      <c r="BL417" s="2" t="inlineStr">
        <is>
          <t xml:space="preserve">|
</t>
        </is>
      </c>
      <c r="BM417" t="inlineStr">
        <is>
          <t>tarptautinė klimato kaitos konvencija, kuria siekiama, kad šiltnamio efektu pasižyminčių dujų koncentracijos atmosferoje stabilizuotųsi tokiame lygyje, kuriame pavojingas antropogeninis poveikis nesutrikdo klimato sistemos</t>
        </is>
      </c>
      <c r="BN417" s="2" t="inlineStr">
        <is>
          <t>&lt;i&gt;UNFCCC&lt;/i&gt;|
Apvienoto Nāciju Organizācijas Vispārējā konvencija par klimata pārmaiņām</t>
        </is>
      </c>
      <c r="BO417" s="2" t="inlineStr">
        <is>
          <t>3|
3</t>
        </is>
      </c>
      <c r="BP417" s="2" t="inlineStr">
        <is>
          <t xml:space="preserve">|
</t>
        </is>
      </c>
      <c r="BQ417" t="inlineStr">
        <is>
          <t>ANO konvencija, ar kuru tiek izveidots vispārējs starpvaldību centienu satvars nolūkā risināt klimata pārmaiņu radītās problēmas un kurā noteikts galvenais mērķis, proti, stabilizēt siltumnīcefekta gāzu koncentrāciju atmosfērā tādā līmenī, kas kavētu cilvēka izraisītus bīstamus klimatiskās sistēmas traucējumus</t>
        </is>
      </c>
      <c r="BR417" s="2" t="inlineStr">
        <is>
          <t>FCCC|
UNFCCC|
Konvenzjoni Qafas tan-Nazzjonijiet Uniti dwar it-Tibdil fil-Klima|
Konvenzjoni dwar it-Tibdil fil-Klima</t>
        </is>
      </c>
      <c r="BS417" s="2" t="inlineStr">
        <is>
          <t>3|
3|
3|
3</t>
        </is>
      </c>
      <c r="BT417" s="2" t="inlineStr">
        <is>
          <t xml:space="preserve">|
|
|
</t>
        </is>
      </c>
      <c r="BU417" t="inlineStr">
        <is>
          <t>konvenzjoni tan-NU li tistabbilixxi qafas ġenerali għall-isforzi intergovernattivi biex tiġi ttrattata l-isfida tat-tibdil fil-klima</t>
        </is>
      </c>
      <c r="BV417" s="2" t="inlineStr">
        <is>
          <t>Raamverdrag van de Verenigde Naties inzake klimaatverandering|
Klimaatverdrag|
UNFCCC</t>
        </is>
      </c>
      <c r="BW417" s="2" t="inlineStr">
        <is>
          <t>3|
3|
3</t>
        </is>
      </c>
      <c r="BX417" s="2" t="inlineStr">
        <is>
          <t xml:space="preserve">|
|
</t>
        </is>
      </c>
      <c r="BY417" t="inlineStr">
        <is>
          <t>verdrag met als uiteindelijke doelstelling de concentratie aan broeikasgassen in de atmosfeer te stabiliseren op zo’n niveau dat er geen gevaarlijke wijzigingen in het klimaatsysteem optreden</t>
        </is>
      </c>
      <c r="BZ417" s="2" t="inlineStr">
        <is>
          <t>Ramowa konwencja ONZ w sprawie zmian klimatu|
UNFCCC|
Ramowa konwencja Narodów Zjednoczonych w sprawie zmian klimatu</t>
        </is>
      </c>
      <c r="CA417" s="2" t="inlineStr">
        <is>
          <t>3|
3|
3</t>
        </is>
      </c>
      <c r="CB417" s="2" t="inlineStr">
        <is>
          <t xml:space="preserve">|
|
</t>
        </is>
      </c>
      <c r="CC417" t="inlineStr">
        <is>
          <t>międzynarodowy traktat, sygnowany przez ONZ, podpisany podczas Konferencji Narodów Zjednoczonych na temat Środowiska i Rozwoju popularnie zwanej Szczytem Ziemi w 1992 w Rio de Janeiro, określający założenia międzynarodowej współpracy dotyczącej ograniczenia emisji gazów cieplarnianych odpowiedzialnych za zjawisko globalnego ocieplenia</t>
        </is>
      </c>
      <c r="CD417" s="2" t="inlineStr">
        <is>
          <t>Convenção-Quadro das Nações Unidas sobre Alterações Climáticas|
Convenção-Quadro das Nações Unidas sobre Mudança do Clima|
CQNUAC|
Convenção-Quadro sobre Alterações Climáticas</t>
        </is>
      </c>
      <c r="CE417" s="2" t="inlineStr">
        <is>
          <t>4|
2|
3|
3</t>
        </is>
      </c>
      <c r="CF417" s="2" t="inlineStr">
        <is>
          <t xml:space="preserve">preferred|
|
|
</t>
        </is>
      </c>
      <c r="CG417" t="inlineStr">
        <is>
          <t>Nova Iorque, 09.05.1992. 
&lt;br&gt;Aprovada para ratificação por Portugal pelo Decreto nº 20/93, de 21 de Junho.</t>
        </is>
      </c>
      <c r="CH417" s="2" t="inlineStr">
        <is>
          <t>CCONUSC|
Convenția-cadru a Națiunilor Unite asupra schimbărilor climatice</t>
        </is>
      </c>
      <c r="CI417" s="2" t="inlineStr">
        <is>
          <t>3|
3</t>
        </is>
      </c>
      <c r="CJ417" s="2" t="inlineStr">
        <is>
          <t xml:space="preserve">|
</t>
        </is>
      </c>
      <c r="CK417" t="inlineStr">
        <is>
          <t/>
        </is>
      </c>
      <c r="CL417" s="2" t="inlineStr">
        <is>
          <t>UNFCCC|
Rámcový dohovor Organizácie Spojených národov o zmene klímy</t>
        </is>
      </c>
      <c r="CM417" s="2" t="inlineStr">
        <is>
          <t>3|
3</t>
        </is>
      </c>
      <c r="CN417" s="2" t="inlineStr">
        <is>
          <t xml:space="preserve">|
</t>
        </is>
      </c>
      <c r="CO417" t="inlineStr">
        <is>
          <t>dohovor, v ktorom sa prvýkrát zmena klímy označuje za problém a v ktorom sa stanovuje cieľ stabilizovať koncentráciu plynov spôsobujúcich skleníkový efekt v atmosfére na úrovni, ktorá by zabránila nebezpečnej a antropogénnej interferencii s klimatickým systémom</t>
        </is>
      </c>
      <c r="CP417" s="2" t="inlineStr">
        <is>
          <t>Okvirna konvencija Združenih narodov o spremembi podnebja|
UNFCCC</t>
        </is>
      </c>
      <c r="CQ417" s="2" t="inlineStr">
        <is>
          <t>3|
3</t>
        </is>
      </c>
      <c r="CR417" s="2" t="inlineStr">
        <is>
          <t xml:space="preserve">|
</t>
        </is>
      </c>
      <c r="CS417" t="inlineStr">
        <is>
          <t>pogodba, ki jo je leta 1992 podpisalo več kot 150 držav in katere cilj je ustalitev koncentracije toplogrednih plinov v ozračju na ravni, ki bi preprečila nevarne antropogene vplive na podnebje</t>
        </is>
      </c>
      <c r="CT417" s="2" t="inlineStr">
        <is>
          <t>Förenta nationernas ramkonvention om klimatförändringar|
UNFCCC</t>
        </is>
      </c>
      <c r="CU417" s="2" t="inlineStr">
        <is>
          <t>4|
3</t>
        </is>
      </c>
      <c r="CV417" s="2" t="inlineStr">
        <is>
          <t xml:space="preserve">|
</t>
        </is>
      </c>
      <c r="CW417" t="inlineStr">
        <is>
          <t/>
        </is>
      </c>
    </row>
    <row r="418">
      <c r="A418" s="1" t="str">
        <f>HYPERLINK("https://iate.europa.eu/entry/result/886296/all", "886296")</f>
        <v>886296</v>
      </c>
      <c r="B418" t="inlineStr">
        <is>
          <t>INTERNATIONAL RELATIONS;ENVIRONMENT;INTERNATIONAL ORGANISATIONS</t>
        </is>
      </c>
      <c r="C418" t="inlineStr">
        <is>
          <t>INTERNATIONAL RELATIONS|international affairs|international instrument;ENVIRONMENT|environmental policy;ENVIRONMENT|natural environment|climate;INTERNATIONAL ORGANISATIONS|United Nations</t>
        </is>
      </c>
      <c r="D418" t="inlineStr">
        <is>
          <t>yes</t>
        </is>
      </c>
      <c r="E418" t="inlineStr">
        <is>
          <t/>
        </is>
      </c>
      <c r="F418" s="2" t="inlineStr">
        <is>
          <t>COP|
Конференция на страните по Рамковата конвенция на ООН по изменение на климата</t>
        </is>
      </c>
      <c r="G418" s="2" t="inlineStr">
        <is>
          <t>3|
3</t>
        </is>
      </c>
      <c r="H418" s="2" t="inlineStr">
        <is>
          <t xml:space="preserve">|
</t>
        </is>
      </c>
      <c r="I418" t="inlineStr">
        <is>
          <t>управляващ орган на Рамковата конвенция на ООН по изменение на климата (РКООНИК), съставен от представители на държавите, които са ратифицирали конвенцията или са се присъединили към нея</t>
        </is>
      </c>
      <c r="J418" s="2" t="inlineStr">
        <is>
          <t>konference smluvních stran UNFCCC|
COP|
konference smluvních stran Rámcové úmluvy OSN o změně klimatu</t>
        </is>
      </c>
      <c r="K418" s="2" t="inlineStr">
        <is>
          <t>3|
3|
3</t>
        </is>
      </c>
      <c r="L418" s="2" t="inlineStr">
        <is>
          <t xml:space="preserve">|
|
</t>
        </is>
      </c>
      <c r="M418" t="inlineStr">
        <is>
          <t>hlavní orgán Rámcové úmluvy o změně klimatu složený ze zástupců vlád jednotlivých států, které úmluvu ratifikovaly či k ní přistoupily</t>
        </is>
      </c>
      <c r="N418" s="2" t="inlineStr">
        <is>
          <t>UNFCCC COP|
Partskonferencen under De Forenede Nationers Rammekonvention om Klimaændringer|
COP</t>
        </is>
      </c>
      <c r="O418" s="2" t="inlineStr">
        <is>
          <t>3|
3|
4</t>
        </is>
      </c>
      <c r="P418" s="2" t="inlineStr">
        <is>
          <t xml:space="preserve">|
|
</t>
        </is>
      </c>
      <c r="Q418" t="inlineStr">
        <is>
          <t>det øverste beslutningstagende organ under FN's rammekonvention om klimaændringer bestående af alle konventionens parter</t>
        </is>
      </c>
      <c r="R418" s="2" t="inlineStr">
        <is>
          <t>Konferenz der Vertragsparteien des Rahmenübereinkommens der Vereinten Nationen über Klimaänderungen|
Vertragsstaatenkonferenz|
UNFCCC-COP|
COP</t>
        </is>
      </c>
      <c r="S418" s="2" t="inlineStr">
        <is>
          <t>3|
3|
3|
2</t>
        </is>
      </c>
      <c r="T418" s="2" t="inlineStr">
        <is>
          <t xml:space="preserve">|
|
|
</t>
        </is>
      </c>
      <c r="U418" t="inlineStr">
        <is>
          <t>oberstes Entscheidungsgremium des Rahmenübereinkommens über Klimaänderungen &lt;a href="/entry/result/843910/all" id="ENTRY_TO_ENTRY_CONVERTER" target="_blank"&gt;IATE:843910&lt;/a&gt;</t>
        </is>
      </c>
      <c r="V418" s="2" t="inlineStr">
        <is>
          <t>διάσκεψη των μερών της σύμβασης-πλαισίου των Ηνωμένων Εθνών για την κλιματική αλλαγή</t>
        </is>
      </c>
      <c r="W418" s="2" t="inlineStr">
        <is>
          <t>3</t>
        </is>
      </c>
      <c r="X418" s="2" t="inlineStr">
        <is>
          <t/>
        </is>
      </c>
      <c r="Y418" t="inlineStr">
        <is>
          <t/>
        </is>
      </c>
      <c r="Z418" s="2" t="inlineStr">
        <is>
          <t>Conference of the Parties|
CoP|
COP 3|
COP|
Conference of the Parties to the UNFCCC|
COP 1|
COP 2|
Conference of the Parties to the United Nations Framework Convention on Climate Change|
COP 17</t>
        </is>
      </c>
      <c r="AA418" s="2" t="inlineStr">
        <is>
          <t>3|
1|
1|
3|
3|
1|
1|
3|
1</t>
        </is>
      </c>
      <c r="AB418" s="2" t="inlineStr">
        <is>
          <t xml:space="preserve">|
|
|
|
|
|
|
|
</t>
        </is>
      </c>
      <c r="AC418" t="inlineStr">
        <is>
          <t>supreme decision-making body of the UN Framework Convention on Climate Change [ &lt;a href="/entry/result/843910/all" id="ENTRY_TO_ENTRY_CONVERTER" target="_blank"&gt;IATE:843910&lt;/a&gt; ]</t>
        </is>
      </c>
      <c r="AD418" s="2" t="inlineStr">
        <is>
          <t>Conferencia de las Partes en la CMNUCC|
CP|
Conferencia de las Partes|
Conferencia de las Partes en la Convención Marco de las Naciones Unidas sobre el Cambio Climático</t>
        </is>
      </c>
      <c r="AE418" s="2" t="inlineStr">
        <is>
          <t>3|
4|
3|
3</t>
        </is>
      </c>
      <c r="AF418" s="2" t="inlineStr">
        <is>
          <t xml:space="preserve">|
|
|
</t>
        </is>
      </c>
      <c r="AG418" t="inlineStr">
        <is>
          <t>Órgano supremo de la Convención que se reúne una vez al año para evaluar la situación del cambio climático [ &lt;a href="/entry/result/867624/all" id="ENTRY_TO_ENTRY_CONVERTER" target="_blank"&gt;IATE:867624&lt;/a&gt; ] y la eficacia del tratado, coincidiendo con las sesiones de la Conferencia de las Partes en calidad de reunión de las Partes en el Protocolo de Kioto [ &lt;a href="/entry/result/931579/all" id="ENTRY_TO_ENTRY_CONVERTER" target="_blank"&gt;IATE:931579&lt;/a&gt; ].</t>
        </is>
      </c>
      <c r="AH418" s="2" t="inlineStr">
        <is>
          <t>Ühinenud Rahvaste Organisatsiooni kliimamuutuste raamkonventsiooni osaliste konverents|
COP|
ÜRO kliimamuutuste raamkonventsiooni osaliste konverents</t>
        </is>
      </c>
      <c r="AI418" s="2" t="inlineStr">
        <is>
          <t>3|
3|
3</t>
        </is>
      </c>
      <c r="AJ418" s="2" t="inlineStr">
        <is>
          <t xml:space="preserve">|
|
</t>
        </is>
      </c>
      <c r="AK418" t="inlineStr">
        <is>
          <t>konventsiooni kõrgeim otsustamisorgan, koguneb kord aastas</t>
        </is>
      </c>
      <c r="AL418" s="2" t="inlineStr">
        <is>
          <t>sopimuspuolten konferenssi|
ilmastosopimuksen osapuolten konferenssi|
osapuolikonferenssi|
COP</t>
        </is>
      </c>
      <c r="AM418" s="2" t="inlineStr">
        <is>
          <t>3|
3|
3|
3</t>
        </is>
      </c>
      <c r="AN418" s="2" t="inlineStr">
        <is>
          <t xml:space="preserve">|
|
|
</t>
        </is>
      </c>
      <c r="AO418" t="inlineStr">
        <is>
          <t>YK:n ilmastosopimuksen ylin päättävä elin, joka kokoontuu kerran vuodessa.</t>
        </is>
      </c>
      <c r="AP418" s="2" t="inlineStr">
        <is>
          <t>Conférence des Parties à la Convention-cadre des Nations unies sur les changements climatiques|
COP</t>
        </is>
      </c>
      <c r="AQ418" s="2" t="inlineStr">
        <is>
          <t>4|
3</t>
        </is>
      </c>
      <c r="AR418" s="2" t="inlineStr">
        <is>
          <t xml:space="preserve">|
</t>
        </is>
      </c>
      <c r="AS418" t="inlineStr">
        <is>
          <t>organe suprême de la &lt;a href="https://iate.europa.eu/entry/result/843910/en-fr" target="_blank"&gt;convention-cadre des Nations Unies sur les changements climatiques (CCNUCC)&lt;/a&gt;, composé des représentants des pays qui ont ratifié la convention ou y ont adhéré</t>
        </is>
      </c>
      <c r="AT418" s="2" t="inlineStr">
        <is>
          <t>Comhdháil Pháirtithe Chreat-Choinbhinsiún na Náisiún Aontaithe maidir leis an Athrú Aeráide|
COP|
Comhdháil na bPáirtithe</t>
        </is>
      </c>
      <c r="AU418" s="2" t="inlineStr">
        <is>
          <t>3|
3|
3</t>
        </is>
      </c>
      <c r="AV418" s="2" t="inlineStr">
        <is>
          <t xml:space="preserve">|
|
</t>
        </is>
      </c>
      <c r="AW418" t="inlineStr">
        <is>
          <t/>
        </is>
      </c>
      <c r="AX418" s="2" t="inlineStr">
        <is>
          <t>Konferencija stranaka Okvirne konvencije Ujedinjenih naroda o promjeni klime</t>
        </is>
      </c>
      <c r="AY418" s="2" t="inlineStr">
        <is>
          <t>3</t>
        </is>
      </c>
      <c r="AZ418" s="2" t="inlineStr">
        <is>
          <t/>
        </is>
      </c>
      <c r="BA418" t="inlineStr">
        <is>
          <t>najviše tijelo Okvirne konvencije UN-a o promjeni klime</t>
        </is>
      </c>
      <c r="BB418" s="2" t="inlineStr">
        <is>
          <t>az Egyesült Nemzetek Éghajlatváltozási Keretegyezménye Feleinek Konferenciája|
Felek Konferenciája|
az ENSZ Éghajlatváltozási Keretegyezménye Feleinek Konferenciája</t>
        </is>
      </c>
      <c r="BC418" s="2" t="inlineStr">
        <is>
          <t>3|
4|
3</t>
        </is>
      </c>
      <c r="BD418" s="2" t="inlineStr">
        <is>
          <t xml:space="preserve">|
|
</t>
        </is>
      </c>
      <c r="BE418" t="inlineStr">
        <is>
          <t>az 
&lt;i&gt;&lt;a href="https://iate.europa.eu/entry/result/843910/hu" target="_blank"&gt;Éghajlatváltozási Keretegyezmény&lt;/a&gt;&lt;/i&gt; részes felei alkotta testület, amely egyrészt figyelemmel kíséri az egyezmény és az ahhoz kapcsolódó jogi dokumentumok végrehajtását, másrészt döntéseket hoz a hatékony végrehajtás érdekében</t>
        </is>
      </c>
      <c r="BF418" s="2" t="inlineStr">
        <is>
          <t>conferenza delle parti della convenzione quadro delle Nazioni Unite sui cambiamenti climatici|
COP dell'UNFCCC|
COP</t>
        </is>
      </c>
      <c r="BG418" s="2" t="inlineStr">
        <is>
          <t>3|
3|
3</t>
        </is>
      </c>
      <c r="BH418" s="2" t="inlineStr">
        <is>
          <t xml:space="preserve">|
|
</t>
        </is>
      </c>
      <c r="BI418" t="inlineStr">
        <is>
          <t>maggiore organo decisionale dell'UNFCCC [ &lt;a href="/entry/result/843910/all" id="ENTRY_TO_ENTRY_CONVERTER" target="_blank"&gt;IATE:843910&lt;/a&gt; ]</t>
        </is>
      </c>
      <c r="BJ418" s="2" t="inlineStr">
        <is>
          <t>UNFCCC COP|
UNFCCC šalių konferencija|
Jungtinių Tautų bendrosios klimato kaitos konvencijos šalių konferencija</t>
        </is>
      </c>
      <c r="BK418" s="2" t="inlineStr">
        <is>
          <t>3|
3|
3</t>
        </is>
      </c>
      <c r="BL418" s="2" t="inlineStr">
        <is>
          <t xml:space="preserve">|
|
</t>
        </is>
      </c>
      <c r="BM418" t="inlineStr">
        <is>
          <t>aukščiausiasis JT bendrosios klimato kaitos konvencijos ( &lt;a href="/entry/result/843910/all" id="ENTRY_TO_ENTRY_CONVERTER" target="_blank"&gt;IATE:843910&lt;/a&gt; ) sprendimų priėmimo organas</t>
        </is>
      </c>
      <c r="BN418" s="2" t="inlineStr">
        <is>
          <t>Apvienoto Nāciju Organizācijas Vispārējās konvencijas par klimata pārmaiņām Pušu konference|
&lt;i&gt;UNFCCC COP&lt;/i&gt;|
&lt;i&gt;UNFCCC&lt;/i&gt; Pušu konference</t>
        </is>
      </c>
      <c r="BO418" s="2" t="inlineStr">
        <is>
          <t>3|
3|
3</t>
        </is>
      </c>
      <c r="BP418" s="2" t="inlineStr">
        <is>
          <t xml:space="preserve">|
|
</t>
        </is>
      </c>
      <c r="BQ418" t="inlineStr">
        <is>
          <t>Apvienoto Nāciju Organizācijas Vispārējās konvencijas par klimata pārmaiņām augstākā lēmumu pieņēmēja struktūra, kas parasti sanāk reizi gadā</t>
        </is>
      </c>
      <c r="BR418" s="2" t="inlineStr">
        <is>
          <t>Konferenza tal-Partijiet għall-Konvenzjoni Qafas tan-NU dwar it-Tibdil fil-Klima|
Konferenza tal-Partijiet|
COP</t>
        </is>
      </c>
      <c r="BS418" s="2" t="inlineStr">
        <is>
          <t>3|
3|
3</t>
        </is>
      </c>
      <c r="BT418" s="2" t="inlineStr">
        <is>
          <t xml:space="preserve">|
|
</t>
        </is>
      </c>
      <c r="BU418" t="inlineStr">
        <is>
          <t>Korp suprem tat-teħid ta' deċiżjonijiet tal-Konvenzjoni Qafas tan-NU dwar it-Tibdil fil-Klima</t>
        </is>
      </c>
      <c r="BV418" s="2" t="inlineStr">
        <is>
          <t>UNFCCC-COP|
Conferentie van de Partijen|
Conferentie van de Partijen bij het Raamverdrag van de Verenigde Naties inzake klimaatverandering|
COP</t>
        </is>
      </c>
      <c r="BW418" s="2" t="inlineStr">
        <is>
          <t>3|
3|
3|
3</t>
        </is>
      </c>
      <c r="BX418" s="2" t="inlineStr">
        <is>
          <t xml:space="preserve">|
|
|
</t>
        </is>
      </c>
      <c r="BY418" t="inlineStr">
        <is>
          <t>het hoogste orgaan van het Raamverdrag, dat regelmatig de toepassing van het Verdrag toetst en, binnen zijn mandaat, de besluiten neemt die nodig zijn ter bevordering van de toepassing van het Verdrag</t>
        </is>
      </c>
      <c r="BZ418" s="2" t="inlineStr">
        <is>
          <t>konferencja Narodów Zjednoczonych w sprawie zmian klimatu|
Konferencja Stron Ramowej Konwencji Narodów Zjednoczonych w sprawie Zmian Klimatu|
Konferencja Stron</t>
        </is>
      </c>
      <c r="CA418" s="2" t="inlineStr">
        <is>
          <t>2|
3|
3</t>
        </is>
      </c>
      <c r="CB418" s="2" t="inlineStr">
        <is>
          <t xml:space="preserve">|
|
</t>
        </is>
      </c>
      <c r="CC418" t="inlineStr">
        <is>
          <t>najwyższy organ Ramowej konwencji Narodów Zjednoczonych w sprawie zmian klimatu</t>
        </is>
      </c>
      <c r="CD418" s="2" t="inlineStr">
        <is>
          <t>Conferência das Partes na Convenção-Quadro das Nações Unidas sobre Alterações Climáticas|
Conferência das Partes na CQNUAC</t>
        </is>
      </c>
      <c r="CE418" s="2" t="inlineStr">
        <is>
          <t>3|
3</t>
        </is>
      </c>
      <c r="CF418" s="2" t="inlineStr">
        <is>
          <t xml:space="preserve">|
</t>
        </is>
      </c>
      <c r="CG418" t="inlineStr">
        <is>
          <t>Órgão decisório supremo (" 
&lt;i&gt;Conferência das Partes&lt;/i&gt;" [&lt;a href="/entry/result/884905/all" id="ENTRY_TO_ENTRY_CONVERTER" target="_blank"&gt;IATE:884905&lt;/a&gt; ]) da 
&lt;b&gt;&lt;i&gt;Convenção-Quadro das Nações Unidas sobre Alterações Climáticas (CQNUAC) &lt;/i&gt;&lt;/b&gt; [&lt;a href="/entry/result/843910/all" id="ENTRY_TO_ENTRY_CONVERTER" target="_blank"&gt;IATE:843910&lt;/a&gt; ]. 
&lt;br&gt;Nos termos da Convenção, a "Conferência das Partes, como órgão supremo da Convenção, deverá examinar regularmente a implementação da Convenção e quaisquer instrumentos legais com ela relacionados que a Conferência das Partes possa vir a adotar e deverá tomar, nos termos do seu mandato, as decisões necessárias para promover a implementação efetiva da Convenção".</t>
        </is>
      </c>
      <c r="CH418" s="2" t="inlineStr">
        <is>
          <t>Conferința părților la Convenția-cadru a Națiunilor Unite asupra schimbărilor climatice|
Conferința părților|
COP</t>
        </is>
      </c>
      <c r="CI418" s="2" t="inlineStr">
        <is>
          <t>3|
3|
3</t>
        </is>
      </c>
      <c r="CJ418" s="2" t="inlineStr">
        <is>
          <t xml:space="preserve">|
|
</t>
        </is>
      </c>
      <c r="CK418" t="inlineStr">
        <is>
          <t/>
        </is>
      </c>
      <c r="CL418" s="2" t="inlineStr">
        <is>
          <t>konferencia zmluvných strán|
Konferencia zmluvných strán Rámcového dohovoru Organizácie Spojených národov o zmene klímy|
COP</t>
        </is>
      </c>
      <c r="CM418" s="2" t="inlineStr">
        <is>
          <t>3|
3|
3</t>
        </is>
      </c>
      <c r="CN418" s="2" t="inlineStr">
        <is>
          <t xml:space="preserve">|
|
</t>
        </is>
      </c>
      <c r="CO418" t="inlineStr">
        <is>
          <t>najvyšší orgán Rámcového dohovoru OSN o zmene klímy, ktorý pravidelne kontroluje plnenie dohovoru a s ním súvisiacich právnych dokumentov, ktoré môže prijať, a v rámci svojho mandátu prijíma rozhodnutia, ktoré sú potrebné na podporu efektívneho plnenia tohto dohovoru</t>
        </is>
      </c>
      <c r="CP418" s="2" t="inlineStr">
        <is>
          <t>Konferenca pogodbenic Okvirne konvencije Združenih narodov o spremembi podnebja|
Konferenca pogodbenic</t>
        </is>
      </c>
      <c r="CQ418" s="2" t="inlineStr">
        <is>
          <t>3|
4</t>
        </is>
      </c>
      <c r="CR418" s="2" t="inlineStr">
        <is>
          <t xml:space="preserve">|
</t>
        </is>
      </c>
      <c r="CS418" t="inlineStr">
        <is>
          <t>najvišje telo Okvirne konvencije ZN o spremembi podnebja [ &lt;a href="/entry/result/843910/all" id="ENTRY_TO_ENTRY_CONVERTER" target="_blank"&gt;IATE:843910&lt;/a&gt; ]</t>
        </is>
      </c>
      <c r="CT418" s="2" t="inlineStr">
        <is>
          <t>partskonferensen för FN:s ramkonvention om klimatförändringar</t>
        </is>
      </c>
      <c r="CU418" s="2" t="inlineStr">
        <is>
          <t>3</t>
        </is>
      </c>
      <c r="CV418" s="2" t="inlineStr">
        <is>
          <t/>
        </is>
      </c>
      <c r="CW418" t="inlineStr">
        <is>
          <t>Det högsta organet för klimatkonventionen där dess slutliga beslut fattas.</t>
        </is>
      </c>
    </row>
    <row r="419">
      <c r="A419" s="1" t="str">
        <f>HYPERLINK("https://iate.europa.eu/entry/result/49663/all", "49663")</f>
        <v>49663</v>
      </c>
      <c r="B419" t="inlineStr">
        <is>
          <t>ENVIRONMENT;ENERGY</t>
        </is>
      </c>
      <c r="C419" t="inlineStr">
        <is>
          <t>ENVIRONMENT;ENERGY</t>
        </is>
      </c>
      <c r="D419" t="inlineStr">
        <is>
          <t>yes</t>
        </is>
      </c>
      <c r="E419" t="inlineStr">
        <is>
          <t/>
        </is>
      </c>
      <c r="F419" s="2" t="inlineStr">
        <is>
          <t>отпадна топлина</t>
        </is>
      </c>
      <c r="G419" s="2" t="inlineStr">
        <is>
          <t>3</t>
        </is>
      </c>
      <c r="H419" s="2" t="inlineStr">
        <is>
          <t/>
        </is>
      </c>
      <c r="I419" t="inlineStr">
        <is>
          <t/>
        </is>
      </c>
      <c r="J419" s="2" t="inlineStr">
        <is>
          <t>odpadní teplo|
zbytkové teplo</t>
        </is>
      </c>
      <c r="K419" s="2" t="inlineStr">
        <is>
          <t>3|
3</t>
        </is>
      </c>
      <c r="L419" s="2" t="inlineStr">
        <is>
          <t xml:space="preserve">|
</t>
        </is>
      </c>
      <c r="M419" t="inlineStr">
        <is>
          <t>teplo nevyhnutelně vzniklé jako vedlejší produkt v průmyslových zařízeních nebo zařízeních na výrobu elektřiny nebo v terciárním sektoru, kde byl nebo bude použit proces kombinované výroby tepla a elektřiny nebo kde není kombinovaná výroba tepla a elektřiny proveditelná, jež by se bez přístupu do soustavy dálkového vytápění bez využití rozptýlilo do vzduchu nebo vody</t>
        </is>
      </c>
      <c r="N419" s="2" t="inlineStr">
        <is>
          <t>tabsvarme|
spildvarme|
overskudsvarme</t>
        </is>
      </c>
      <c r="O419" s="2" t="inlineStr">
        <is>
          <t>3|
3|
3</t>
        </is>
      </c>
      <c r="P419" s="2" t="inlineStr">
        <is>
          <t xml:space="preserve">|
|
</t>
        </is>
      </c>
      <c r="Q419" t="inlineStr">
        <is>
          <t>restvarme, der genvindes fra elproduktion og industrianlæg, f.eks. fra køleprocesser</t>
        </is>
      </c>
      <c r="R419" s="2" t="inlineStr">
        <is>
          <t>Abwärme</t>
        </is>
      </c>
      <c r="S419" s="2" t="inlineStr">
        <is>
          <t>3</t>
        </is>
      </c>
      <c r="T419" s="2" t="inlineStr">
        <is>
          <t/>
        </is>
      </c>
      <c r="U419" t="inlineStr">
        <is>
          <t>Wärme, die bei einem Prozess als Nebenprodukt entsteht</t>
        </is>
      </c>
      <c r="V419" s="2" t="inlineStr">
        <is>
          <t>υπολειπόμενη θερμότητα|
απορριπτόμενη θερμότητα</t>
        </is>
      </c>
      <c r="W419" s="2" t="inlineStr">
        <is>
          <t>3|
3</t>
        </is>
      </c>
      <c r="X419" s="2" t="inlineStr">
        <is>
          <t xml:space="preserve">|
</t>
        </is>
      </c>
      <c r="Y419" t="inlineStr">
        <is>
          <t/>
        </is>
      </c>
      <c r="Z419" s="2" t="inlineStr">
        <is>
          <t>residual heat|
waste heat</t>
        </is>
      </c>
      <c r="AA419" s="2" t="inlineStr">
        <is>
          <t>3|
3</t>
        </is>
      </c>
      <c r="AB419" s="2" t="inlineStr">
        <is>
          <t xml:space="preserve">|
</t>
        </is>
      </c>
      <c r="AC419" t="inlineStr">
        <is>
          <t>unavoidable heat generated as a by-product in industrial or power generation installations, or in the tertiary sector, such as the operation of computers
in a data centre, which would be dissipated unused in air or water
without access to a district heating system, where a
cogeneration process has been used or will be used or where cogeneration is not
feasible</t>
        </is>
      </c>
      <c r="AD419" s="2" t="inlineStr">
        <is>
          <t>calor residual</t>
        </is>
      </c>
      <c r="AE419" s="2" t="inlineStr">
        <is>
          <t>3</t>
        </is>
      </c>
      <c r="AF419" s="2" t="inlineStr">
        <is>
          <t/>
        </is>
      </c>
      <c r="AG419" t="inlineStr">
        <is>
          <t>Calor sobrante en un proceso que normalmente sería disipado al ambiente pero que al disponer de contenido energético suficiente es susceptible de recuperación y aprovechamiento posterior.</t>
        </is>
      </c>
      <c r="AH419" s="2" t="inlineStr">
        <is>
          <t>heitsoojus|
heitsoojusenergia</t>
        </is>
      </c>
      <c r="AI419" s="2" t="inlineStr">
        <is>
          <t>3|
3</t>
        </is>
      </c>
      <c r="AJ419" s="2" t="inlineStr">
        <is>
          <t xml:space="preserve">|
</t>
        </is>
      </c>
      <c r="AK419" t="inlineStr">
        <is>
          <t>tootmisprotsessis vabanev ja seal kasutust mitteleidev soojusenergia. H-e teke on mis tahes energiamuunduses termodünaamiliselt paratamatu. H-e tagasisuunamine tootmistegevusse, kasutamine kütteks või vee soojendamiseks võimaldab kokku hoida loodusvarasid ja vähendada saastumist.</t>
        </is>
      </c>
      <c r="AL419" s="2" t="inlineStr">
        <is>
          <t>lämpöhäviö|
jälkilämpö|
hukkalämpö</t>
        </is>
      </c>
      <c r="AM419" s="2" t="inlineStr">
        <is>
          <t>3|
3|
3</t>
        </is>
      </c>
      <c r="AN419" s="2" t="inlineStr">
        <is>
          <t xml:space="preserve">|
|
</t>
        </is>
      </c>
      <c r="AO419" t="inlineStr">
        <is>
          <t>teollisuus- tai sähköntuotantolaitoksissa tai palvelualalla sivutuotteena väistämättä syntyvä lämpö, joka katoaisi käyttämättömänä ilmaan tai veteen, jos sitä ei johdettaisi kaukolämmitys- tai jäähdytysjärjestelmään, jos on käytetty tai käytetään yhteistuotantoprosessia tai jos yhteistuotanto ei ole mahdollista</t>
        </is>
      </c>
      <c r="AP419" s="2" t="inlineStr">
        <is>
          <t>chaleur fatale|
chaleur de récupération|
chaleur résiduelle</t>
        </is>
      </c>
      <c r="AQ419" s="2" t="inlineStr">
        <is>
          <t>3|
3|
3</t>
        </is>
      </c>
      <c r="AR419" s="2" t="inlineStr">
        <is>
          <t xml:space="preserve">|
|
</t>
        </is>
      </c>
      <c r="AS419" t="inlineStr">
        <is>
          <t>chaleur dégagée par un processus dont la production de chaleur n'est pas l'objet</t>
        </is>
      </c>
      <c r="AT419" s="2" t="inlineStr">
        <is>
          <t>fuíollteas|
teas iarmharach|
dramhtheas</t>
        </is>
      </c>
      <c r="AU419" s="2" t="inlineStr">
        <is>
          <t>3|
3|
3</t>
        </is>
      </c>
      <c r="AV419" s="2" t="inlineStr">
        <is>
          <t xml:space="preserve">|
|
</t>
        </is>
      </c>
      <c r="AW419" t="inlineStr">
        <is>
          <t/>
        </is>
      </c>
      <c r="AX419" s="2" t="inlineStr">
        <is>
          <t>otpadna toplina</t>
        </is>
      </c>
      <c r="AY419" s="2" t="inlineStr">
        <is>
          <t>3</t>
        </is>
      </c>
      <c r="AZ419" s="2" t="inlineStr">
        <is>
          <t/>
        </is>
      </c>
      <c r="BA419" t="inlineStr">
        <is>
          <t>toplina koja nastaje kao nusproizvod procesa hlađenja postrojenja za proizvodnju električne energije</t>
        </is>
      </c>
      <c r="BB419" s="2" t="inlineStr">
        <is>
          <t>maradékhő|
hulladékhő</t>
        </is>
      </c>
      <c r="BC419" s="2" t="inlineStr">
        <is>
          <t>3|
3</t>
        </is>
      </c>
      <c r="BD419" s="2" t="inlineStr">
        <is>
          <t xml:space="preserve">|
</t>
        </is>
      </c>
      <c r="BE419" t="inlineStr">
        <is>
          <t>a villamosenergia-termelő létesítmények hűtési folyamata során keletkező hő</t>
        </is>
      </c>
      <c r="BF419" s="2" t="inlineStr">
        <is>
          <t>calore di scarto|
calore di rifiuto|
calore residuo</t>
        </is>
      </c>
      <c r="BG419" s="2" t="inlineStr">
        <is>
          <t>3|
3|
3</t>
        </is>
      </c>
      <c r="BH419" s="2" t="inlineStr">
        <is>
          <t xml:space="preserve">|
|
</t>
        </is>
      </c>
      <c r="BI419" t="inlineStr">
        <is>
          <t>calore derivato dal processo di raffreddamento degli impianti di produzione di energia elettrica</t>
        </is>
      </c>
      <c r="BJ419" s="2" t="inlineStr">
        <is>
          <t>atliekinė šiluma</t>
        </is>
      </c>
      <c r="BK419" s="2" t="inlineStr">
        <is>
          <t>3</t>
        </is>
      </c>
      <c r="BL419" s="2" t="inlineStr">
        <is>
          <t/>
        </is>
      </c>
      <c r="BM419" t="inlineStr">
        <is>
          <t>pramoniniuose ar energijos gamybos įrenginiuose arba tretiniame sektoriuje neišvengiamai sukuriama perteklinė šiluma</t>
        </is>
      </c>
      <c r="BN419" s="2" t="inlineStr">
        <is>
          <t>siltuma pārpalikums|
atlikumsiltums</t>
        </is>
      </c>
      <c r="BO419" s="2" t="inlineStr">
        <is>
          <t>2|
3</t>
        </is>
      </c>
      <c r="BP419" s="2" t="inlineStr">
        <is>
          <t>|
preferred</t>
        </is>
      </c>
      <c r="BQ419" t="inlineStr">
        <is>
          <t>siltums, kas kā blakusprodukts rodas kāda tehnoloģiska procesa rezultātā</t>
        </is>
      </c>
      <c r="BR419" s="2" t="inlineStr">
        <is>
          <t>sħana mitlufa|
sħana residwa|
sħana mormija</t>
        </is>
      </c>
      <c r="BS419" s="2" t="inlineStr">
        <is>
          <t>2|
3|
3</t>
        </is>
      </c>
      <c r="BT419" s="2" t="inlineStr">
        <is>
          <t xml:space="preserve">|
|
</t>
        </is>
      </c>
      <c r="BU419" t="inlineStr">
        <is>
          <t>sħana inevitabbli ġġenerata bħala prodott sekondarju f'installazzjonijiet industrijali jew tal-enerġija, jew fis-settur terzjarju, bħat-tħaddim ta' kompjuters f'ċentru tad-&lt;i&gt;data, &lt;/i&gt;li normalment tinħela fl-arja jew fl-ilma mingħajr aċċess għal sistema tat-tisħin distrettwali, fejn ikun intuża jew ikun se jintuża proċess tal-koġenerazzjoni jew fejn il-koġenerazzjoni mhijiex fattibbli</t>
        </is>
      </c>
      <c r="BV419" s="2" t="inlineStr">
        <is>
          <t>afvalwarmte|
restwarmte</t>
        </is>
      </c>
      <c r="BW419" s="2" t="inlineStr">
        <is>
          <t>3|
3</t>
        </is>
      </c>
      <c r="BX419" s="2" t="inlineStr">
        <is>
          <t xml:space="preserve">|
</t>
        </is>
      </c>
      <c r="BY419" t="inlineStr">
        <is>
          <t>warmte die vrijkomt in eender welk proces, maar die niet nuttig wordt aangewend en naar een milieucompartiment wordt afgevoerd</t>
        </is>
      </c>
      <c r="BZ419" s="2" t="inlineStr">
        <is>
          <t>ciepło odpadowe</t>
        </is>
      </c>
      <c r="CA419" s="2" t="inlineStr">
        <is>
          <t>3</t>
        </is>
      </c>
      <c r="CB419" s="2" t="inlineStr">
        <is>
          <t/>
        </is>
      </c>
      <c r="CC419" t="inlineStr">
        <is>
          <t>ciepło powstające w procesach przetwarzania energii w urządzeniach energetycznych i oddawane do otoczenia</t>
        </is>
      </c>
      <c r="CD419" s="2" t="inlineStr">
        <is>
          <t>calor residual|
poder calorífero residual</t>
        </is>
      </c>
      <c r="CE419" s="2" t="inlineStr">
        <is>
          <t>3|
3</t>
        </is>
      </c>
      <c r="CF419" s="2" t="inlineStr">
        <is>
          <t xml:space="preserve">|
</t>
        </is>
      </c>
      <c r="CG419" t="inlineStr">
        <is>
          <t>Calor gerado pelo processo de arrefecimento em instalações de produção de energia elétrica ou noutras instalações industriais.</t>
        </is>
      </c>
      <c r="CH419" s="2" t="inlineStr">
        <is>
          <t>căldură reziduală</t>
        </is>
      </c>
      <c r="CI419" s="2" t="inlineStr">
        <is>
          <t>3</t>
        </is>
      </c>
      <c r="CJ419" s="2" t="inlineStr">
        <is>
          <t/>
        </is>
      </c>
      <c r="CK419" t="inlineStr">
        <is>
          <t/>
        </is>
      </c>
      <c r="CL419" s="2" t="inlineStr">
        <is>
          <t>odpadové teplo</t>
        </is>
      </c>
      <c r="CM419" s="2" t="inlineStr">
        <is>
          <t>3</t>
        </is>
      </c>
      <c r="CN419" s="2" t="inlineStr">
        <is>
          <t/>
        </is>
      </c>
      <c r="CO419" t="inlineStr">
        <is>
          <t>teplo, vznikajúce pri technologických procesoch, pre ktoré sa v priebehu procesu nenájde využitie</t>
        </is>
      </c>
      <c r="CP419" s="2" t="inlineStr">
        <is>
          <t>odpadna toplota|
odvečna toplota</t>
        </is>
      </c>
      <c r="CQ419" s="2" t="inlineStr">
        <is>
          <t>3|
3</t>
        </is>
      </c>
      <c r="CR419" s="2" t="inlineStr">
        <is>
          <t xml:space="preserve">|
</t>
        </is>
      </c>
      <c r="CS419" t="inlineStr">
        <is>
          <t>neizogibna toplota ali hlad, ki nastaneta kot stranski proizvod v industrijskih obratih ali elektrarnah ali v terciarnem sektorju in ki bi se brez dostopa do sistema daljinskega ogrevanja ali hlajenja neuporabljena odvedla v zrak ali vodo, kadar je bil ali bo uporabljen proces soproizvodnje ali kadar soproizvodnja ni izvedljiva</t>
        </is>
      </c>
      <c r="CT419" s="2" t="inlineStr">
        <is>
          <t>spillvärme|
restvärme</t>
        </is>
      </c>
      <c r="CU419" s="2" t="inlineStr">
        <is>
          <t>3|
3</t>
        </is>
      </c>
      <c r="CV419" s="2" t="inlineStr">
        <is>
          <t xml:space="preserve">|
</t>
        </is>
      </c>
      <c r="CW419" t="inlineStr">
        <is>
          <t>värmeenergi som avges från en process och som normalt inte tillgodogörs</t>
        </is>
      </c>
    </row>
    <row r="420">
      <c r="A420" s="1" t="str">
        <f>HYPERLINK("https://iate.europa.eu/entry/result/1085045/all", "1085045")</f>
        <v>1085045</v>
      </c>
      <c r="B420" t="inlineStr">
        <is>
          <t>INDUSTRY;SCIENCE;PRODUCTION, TECHNOLOGY AND RESEARCH;ENERGY</t>
        </is>
      </c>
      <c r="C420" t="inlineStr">
        <is>
          <t>INDUSTRY|chemistry|chemical compound;SCIENCE|natural and applied sciences|earth sciences;PRODUCTION, TECHNOLOGY AND RESEARCH|technology and technical regulations;ENERGY;INDUSTRY|mechanical engineering;INDUSTRY|electronics and electrical engineering</t>
        </is>
      </c>
      <c r="D420" t="inlineStr">
        <is>
          <t>no</t>
        </is>
      </c>
      <c r="E420" t="inlineStr">
        <is>
          <t/>
        </is>
      </c>
      <c r="F420" t="inlineStr">
        <is>
          <t/>
        </is>
      </c>
      <c r="G420" t="inlineStr">
        <is>
          <t/>
        </is>
      </c>
      <c r="H420" t="inlineStr">
        <is>
          <t/>
        </is>
      </c>
      <c r="I420" t="inlineStr">
        <is>
          <t/>
        </is>
      </c>
      <c r="J420" t="inlineStr">
        <is>
          <t/>
        </is>
      </c>
      <c r="K420" t="inlineStr">
        <is>
          <t/>
        </is>
      </c>
      <c r="L420" t="inlineStr">
        <is>
          <t/>
        </is>
      </c>
      <c r="M420" t="inlineStr">
        <is>
          <t/>
        </is>
      </c>
      <c r="N420" s="2" t="inlineStr">
        <is>
          <t>varmeoverførsel|
varmetransmission|
varmeoverføring|
varmespredning|
varmetransport|
varmetransfer</t>
        </is>
      </c>
      <c r="O420" s="2" t="inlineStr">
        <is>
          <t>3|
1|
3|
3|
3|
3</t>
        </is>
      </c>
      <c r="P420" s="2" t="inlineStr">
        <is>
          <t xml:space="preserve">|
|
|
|
|
</t>
        </is>
      </c>
      <c r="Q420" t="inlineStr">
        <is>
          <t>1) Overførsel af varme ved hjælp af en af de følgende måder: varmeledning, stråling, konvektion/varmestrømning eller ved direkte kontakt 2) overførsel af varmeenergi fra et legeme til et andet eller inden for et stof eller et medium, fra et sted til et andet, ved hjælp af varmeudledning, konvektion, stråling eller en kombination af disse</t>
        </is>
      </c>
      <c r="R420" s="2" t="inlineStr">
        <is>
          <t>Wärmeübertragung|
Wärmetransport|
Wärmeübergang|
Wärmeaustausch</t>
        </is>
      </c>
      <c r="S420" s="2" t="inlineStr">
        <is>
          <t>3|
1|
3|
3</t>
        </is>
      </c>
      <c r="T420" s="2" t="inlineStr">
        <is>
          <t xml:space="preserve">|
|
|
</t>
        </is>
      </c>
      <c r="U420" t="inlineStr">
        <is>
          <t>Übertragung von Wärme durch Leitung, Strahlung, Konvektion oder Direktkontakt</t>
        </is>
      </c>
      <c r="V420" s="2" t="inlineStr">
        <is>
          <t>διάδοση θερμóτητας|
μεταφορά θερμότητας|
θερμική μεταφορά|
διάδοση θερμότητας|
μετάδοση θερμότητας</t>
        </is>
      </c>
      <c r="W420" s="2" t="inlineStr">
        <is>
          <t>3|
3|
3|
3|
3</t>
        </is>
      </c>
      <c r="X420" s="2" t="inlineStr">
        <is>
          <t xml:space="preserve">|
|
|
|
</t>
        </is>
      </c>
      <c r="Y420" t="inlineStr">
        <is>
          <t>Η μεταβίβαση θερμότητας με έναν ή περισσότερους από τους εξής τρόπους:αγωγή,ακτινοβολία,μεταφορά ή άμεση επαφή</t>
        </is>
      </c>
      <c r="Z420" s="2" t="inlineStr">
        <is>
          <t>heat transfer|
thermal transfer|
heat transmission|
heat exchange|
heat transport</t>
        </is>
      </c>
      <c r="AA420" s="2" t="inlineStr">
        <is>
          <t>3|
1|
3|
3|
3</t>
        </is>
      </c>
      <c r="AB420" s="2" t="inlineStr">
        <is>
          <t xml:space="preserve">|
|
|
|
</t>
        </is>
      </c>
      <c r="AC420" t="inlineStr">
        <is>
          <t>exchange of thermal energy between materials (solid, liquid or gas) as a result of a temperature difference, where the heat is transferred from the warmer material to the cooler material</t>
        </is>
      </c>
      <c r="AD420" s="2" t="inlineStr">
        <is>
          <t>transmisión del calor|
transporte de calor|
transmisión de calor|
transferencia de calor|
transferencia térmica</t>
        </is>
      </c>
      <c r="AE420" s="2" t="inlineStr">
        <is>
          <t>3|
2|
3|
3|
3</t>
        </is>
      </c>
      <c r="AF420" s="2" t="inlineStr">
        <is>
          <t xml:space="preserve">|
|
|
|
</t>
        </is>
      </c>
      <c r="AG420" t="inlineStr">
        <is>
          <t>paso de calor por conducción, radiación, convección o contacto directo</t>
        </is>
      </c>
      <c r="AH420" t="inlineStr">
        <is>
          <t/>
        </is>
      </c>
      <c r="AI420" t="inlineStr">
        <is>
          <t/>
        </is>
      </c>
      <c r="AJ420" t="inlineStr">
        <is>
          <t/>
        </is>
      </c>
      <c r="AK420" t="inlineStr">
        <is>
          <t/>
        </is>
      </c>
      <c r="AL420" s="2" t="inlineStr">
        <is>
          <t>lämmönsiirto|
lämmön siirtyminen</t>
        </is>
      </c>
      <c r="AM420" s="2" t="inlineStr">
        <is>
          <t>3|
3</t>
        </is>
      </c>
      <c r="AN420" s="2" t="inlineStr">
        <is>
          <t xml:space="preserve">|
</t>
        </is>
      </c>
      <c r="AO420" t="inlineStr">
        <is>
          <t>lämmön johtuminen, kuljettuminen tai säteily</t>
        </is>
      </c>
      <c r="AP420" s="2" t="inlineStr">
        <is>
          <t>transmission de chaleur|
transmission thermique|
transmission calorifique|
transport de chaleur|
transfert de chaleur</t>
        </is>
      </c>
      <c r="AQ420" s="2" t="inlineStr">
        <is>
          <t>3|
1|
3|
3|
3</t>
        </is>
      </c>
      <c r="AR420" s="2" t="inlineStr">
        <is>
          <t xml:space="preserve">|
|
|
|
</t>
        </is>
      </c>
      <c r="AS420" t="inlineStr">
        <is>
          <t>1) Transfert de chaleur par une ou plusieurs des méthodes suivantes: conduction, rayonnement, convection ou contact direct 2) propagation d'énergie thermique dans un milieu, un système, etc. sous l'action d'écarts de température</t>
        </is>
      </c>
      <c r="AT420" s="2" t="inlineStr">
        <is>
          <t>teasmhalartú</t>
        </is>
      </c>
      <c r="AU420" s="2" t="inlineStr">
        <is>
          <t>3</t>
        </is>
      </c>
      <c r="AV420" s="2" t="inlineStr">
        <is>
          <t/>
        </is>
      </c>
      <c r="AW420" t="inlineStr">
        <is>
          <t/>
        </is>
      </c>
      <c r="AX420" t="inlineStr">
        <is>
          <t/>
        </is>
      </c>
      <c r="AY420" t="inlineStr">
        <is>
          <t/>
        </is>
      </c>
      <c r="AZ420" t="inlineStr">
        <is>
          <t/>
        </is>
      </c>
      <c r="BA420" t="inlineStr">
        <is>
          <t/>
        </is>
      </c>
      <c r="BB420" t="inlineStr">
        <is>
          <t/>
        </is>
      </c>
      <c r="BC420" t="inlineStr">
        <is>
          <t/>
        </is>
      </c>
      <c r="BD420" t="inlineStr">
        <is>
          <t/>
        </is>
      </c>
      <c r="BE420" t="inlineStr">
        <is>
          <t/>
        </is>
      </c>
      <c r="BF420" s="2" t="inlineStr">
        <is>
          <t>trasmissione del calore|
trasferimento di calore|
trasmissione di calore|
scambio termico</t>
        </is>
      </c>
      <c r="BG420" s="2" t="inlineStr">
        <is>
          <t>3|
3|
3|
2</t>
        </is>
      </c>
      <c r="BH420" s="2" t="inlineStr">
        <is>
          <t xml:space="preserve">|
|
|
</t>
        </is>
      </c>
      <c r="BI420" t="inlineStr">
        <is>
          <t>1) Passaggio di calore in uno dei seguenti nodi: conduzione, irraggiamento, convezione o contatto diretto 2) Meccanismo grazie al quale il calore si trasmette da un corpo ad un altro per effetto della differenza di temperatura esistente fra di essi. Per il secondo principio della termodinamica la direzione del trasferimento va dalle temperature maggiori alle temperature minori.</t>
        </is>
      </c>
      <c r="BJ420" t="inlineStr">
        <is>
          <t/>
        </is>
      </c>
      <c r="BK420" t="inlineStr">
        <is>
          <t/>
        </is>
      </c>
      <c r="BL420" t="inlineStr">
        <is>
          <t/>
        </is>
      </c>
      <c r="BM420" t="inlineStr">
        <is>
          <t/>
        </is>
      </c>
      <c r="BN420" s="2" t="inlineStr">
        <is>
          <t>siltumpāreja|
siltumpārnese</t>
        </is>
      </c>
      <c r="BO420" s="2" t="inlineStr">
        <is>
          <t>3|
3</t>
        </is>
      </c>
      <c r="BP420" s="2" t="inlineStr">
        <is>
          <t>|
preferred</t>
        </is>
      </c>
      <c r="BQ420" t="inlineStr">
        <is>
          <t/>
        </is>
      </c>
      <c r="BR420" t="inlineStr">
        <is>
          <t/>
        </is>
      </c>
      <c r="BS420" t="inlineStr">
        <is>
          <t/>
        </is>
      </c>
      <c r="BT420" t="inlineStr">
        <is>
          <t/>
        </is>
      </c>
      <c r="BU420" t="inlineStr">
        <is>
          <t/>
        </is>
      </c>
      <c r="BV420" s="2" t="inlineStr">
        <is>
          <t>warmtetransport|
warmteoverdracht</t>
        </is>
      </c>
      <c r="BW420" s="2" t="inlineStr">
        <is>
          <t>3|
3</t>
        </is>
      </c>
      <c r="BX420" s="2" t="inlineStr">
        <is>
          <t xml:space="preserve">|
</t>
        </is>
      </c>
      <c r="BY420" t="inlineStr">
        <is>
          <t>Het overdragen van warmte d.m.v.:geleiding, straling, convectie of direct contact</t>
        </is>
      </c>
      <c r="BZ420" t="inlineStr">
        <is>
          <t/>
        </is>
      </c>
      <c r="CA420" t="inlineStr">
        <is>
          <t/>
        </is>
      </c>
      <c r="CB420" t="inlineStr">
        <is>
          <t/>
        </is>
      </c>
      <c r="CC420" t="inlineStr">
        <is>
          <t/>
        </is>
      </c>
      <c r="CD420" s="2" t="inlineStr">
        <is>
          <t>transmissão calorífica|
transmissão de calor|
transferência térmica|
transferência de calor|
transmissão térmica</t>
        </is>
      </c>
      <c r="CE420" s="2" t="inlineStr">
        <is>
          <t>3|
3|
3|
3|
3</t>
        </is>
      </c>
      <c r="CF420" s="2" t="inlineStr">
        <is>
          <t xml:space="preserve">|
|
|
|
</t>
        </is>
      </c>
      <c r="CG420" t="inlineStr">
        <is>
          <t>Transferência de calor por uma ou mais das seguintes formas: condução, radiação, convecção ou contacto directo</t>
        </is>
      </c>
      <c r="CH420" t="inlineStr">
        <is>
          <t/>
        </is>
      </c>
      <c r="CI420" t="inlineStr">
        <is>
          <t/>
        </is>
      </c>
      <c r="CJ420" t="inlineStr">
        <is>
          <t/>
        </is>
      </c>
      <c r="CK420" t="inlineStr">
        <is>
          <t/>
        </is>
      </c>
      <c r="CL420" t="inlineStr">
        <is>
          <t/>
        </is>
      </c>
      <c r="CM420" t="inlineStr">
        <is>
          <t/>
        </is>
      </c>
      <c r="CN420" t="inlineStr">
        <is>
          <t/>
        </is>
      </c>
      <c r="CO420" t="inlineStr">
        <is>
          <t/>
        </is>
      </c>
      <c r="CP420" t="inlineStr">
        <is>
          <t/>
        </is>
      </c>
      <c r="CQ420" t="inlineStr">
        <is>
          <t/>
        </is>
      </c>
      <c r="CR420" t="inlineStr">
        <is>
          <t/>
        </is>
      </c>
      <c r="CS420" t="inlineStr">
        <is>
          <t/>
        </is>
      </c>
      <c r="CT420" s="2" t="inlineStr">
        <is>
          <t>värmetransport|
värmeövergång|
värmeöverföring|
värmetransmission</t>
        </is>
      </c>
      <c r="CU420" s="2" t="inlineStr">
        <is>
          <t>3|
3|
3|
3</t>
        </is>
      </c>
      <c r="CV420" s="2" t="inlineStr">
        <is>
          <t xml:space="preserve">|
|
|
</t>
        </is>
      </c>
      <c r="CW420" t="inlineStr">
        <is>
          <t>värmeledning, konvektion eller värmestrålning</t>
        </is>
      </c>
    </row>
    <row r="421">
      <c r="A421" s="1" t="str">
        <f>HYPERLINK("https://iate.europa.eu/entry/result/1372753/all", "1372753")</f>
        <v>1372753</v>
      </c>
      <c r="B421" t="inlineStr">
        <is>
          <t>SOCIAL QUESTIONS;ENERGY;INDUSTRY</t>
        </is>
      </c>
      <c r="C421" t="inlineStr">
        <is>
          <t>SOCIAL QUESTIONS|construction and town planning|town planning;ENERGY|electrical and nuclear industries|electrical industry;INDUSTRY|electronics and electrical engineering</t>
        </is>
      </c>
      <c r="D421" t="inlineStr">
        <is>
          <t>yes</t>
        </is>
      </c>
      <c r="E421" t="inlineStr">
        <is>
          <t/>
        </is>
      </c>
      <c r="F421" s="2" t="inlineStr">
        <is>
          <t>постоянен ток</t>
        </is>
      </c>
      <c r="G421" s="2" t="inlineStr">
        <is>
          <t>3</t>
        </is>
      </c>
      <c r="H421" s="2" t="inlineStr">
        <is>
          <t/>
        </is>
      </c>
      <c r="I421" t="inlineStr">
        <is>
          <t>електрически ток, който с течение на времето не се изменя по големина и посока</t>
        </is>
      </c>
      <c r="J421" s="2" t="inlineStr">
        <is>
          <t>stejnosměrný proud</t>
        </is>
      </c>
      <c r="K421" s="2" t="inlineStr">
        <is>
          <t>3</t>
        </is>
      </c>
      <c r="L421" s="2" t="inlineStr">
        <is>
          <t/>
        </is>
      </c>
      <c r="M421" t="inlineStr">
        <is>
          <t>elektrický proud, který má stále stejný směr</t>
        </is>
      </c>
      <c r="N421" s="2" t="inlineStr">
        <is>
          <t>jævnstrøm|
direkte strøm</t>
        </is>
      </c>
      <c r="O421" s="2" t="inlineStr">
        <is>
          <t>3|
3</t>
        </is>
      </c>
      <c r="P421" s="2" t="inlineStr">
        <is>
          <t xml:space="preserve">|
</t>
        </is>
      </c>
      <c r="Q421" t="inlineStr">
        <is>
          <t>Inden for elektricitet betegner jævnstrøm en ensrettet strøm uafhængig af tiden; "Jævnstrøm, eng. dc, direct current, elektrisk strøm, som ikke skifter retning (polaritet)."</t>
        </is>
      </c>
      <c r="R421" s="2" t="inlineStr">
        <is>
          <t>Gleichstrom|
GS</t>
        </is>
      </c>
      <c r="S421" s="2" t="inlineStr">
        <is>
          <t>3|
3</t>
        </is>
      </c>
      <c r="T421" s="2" t="inlineStr">
        <is>
          <t xml:space="preserve">|
</t>
        </is>
      </c>
      <c r="U421" t="inlineStr">
        <is>
          <t>in der Elektrizität ein zeitlich konstanter Strom</t>
        </is>
      </c>
      <c r="V421" s="2" t="inlineStr">
        <is>
          <t>συνεχές ρεύμα|
ΣΡ</t>
        </is>
      </c>
      <c r="W421" s="2" t="inlineStr">
        <is>
          <t>3|
2</t>
        </is>
      </c>
      <c r="X421" s="2" t="inlineStr">
        <is>
          <t xml:space="preserve">|
</t>
        </is>
      </c>
      <c r="Y421" t="inlineStr">
        <is>
          <t>στην ηλεκτρολογία, ρεύμα το οποίο είναι ανεξάρτητο ως προς το χρόνο</t>
        </is>
      </c>
      <c r="Z421" s="2" t="inlineStr">
        <is>
          <t>direct current|
DC|
dc|
galvanic current</t>
        </is>
      </c>
      <c r="AA421" s="2" t="inlineStr">
        <is>
          <t>3|
3|
3|
3</t>
        </is>
      </c>
      <c r="AB421" s="2" t="inlineStr">
        <is>
          <t>|
|
|
deprecated</t>
        </is>
      </c>
      <c r="AC421" t="inlineStr">
        <is>
          <t>electric current that flows in only one direction in a circuit</t>
        </is>
      </c>
      <c r="AD421" s="2" t="inlineStr">
        <is>
          <t>CC|
corriente continua|
c.c.</t>
        </is>
      </c>
      <c r="AE421" s="2" t="inlineStr">
        <is>
          <t>3|
3|
3</t>
        </is>
      </c>
      <c r="AF421" s="2" t="inlineStr">
        <is>
          <t xml:space="preserve">|
|
</t>
        </is>
      </c>
      <c r="AG421" t="inlineStr">
        <is>
          <t>Corriente eléctrica que circula en un solo sentido sin variación sustancial de su magnitud.</t>
        </is>
      </c>
      <c r="AH421" s="2" t="inlineStr">
        <is>
          <t>alalisvool</t>
        </is>
      </c>
      <c r="AI421" s="2" t="inlineStr">
        <is>
          <t>3</t>
        </is>
      </c>
      <c r="AJ421" s="2" t="inlineStr">
        <is>
          <t/>
        </is>
      </c>
      <c r="AK421" t="inlineStr">
        <is>
          <t>elektrivool, mille suund ajas ei muutu</t>
        </is>
      </c>
      <c r="AL421" s="2" t="inlineStr">
        <is>
          <t>tasavirta|
DC</t>
        </is>
      </c>
      <c r="AM421" s="2" t="inlineStr">
        <is>
          <t>3|
3</t>
        </is>
      </c>
      <c r="AN421" s="2" t="inlineStr">
        <is>
          <t xml:space="preserve">|
</t>
        </is>
      </c>
      <c r="AO421" t="inlineStr">
        <is>
          <t>tasajännitteen tuottama virta, jonka suunta ei muutu</t>
        </is>
      </c>
      <c r="AP421" s="2" t="inlineStr">
        <is>
          <t>courant continu|
CC</t>
        </is>
      </c>
      <c r="AQ421" s="2" t="inlineStr">
        <is>
          <t>3|
3</t>
        </is>
      </c>
      <c r="AR421" s="2" t="inlineStr">
        <is>
          <t xml:space="preserve">|
</t>
        </is>
      </c>
      <c r="AS421" t="inlineStr">
        <is>
          <t>courant électrique dans lequel les électrons circulent continuellement dans la même direction, c’est-à-dire du pôle négatif vers le pôle positif</t>
        </is>
      </c>
      <c r="AT421" s="2" t="inlineStr">
        <is>
          <t>DC|
sruth díreach</t>
        </is>
      </c>
      <c r="AU421" s="2" t="inlineStr">
        <is>
          <t>3|
3</t>
        </is>
      </c>
      <c r="AV421" s="2" t="inlineStr">
        <is>
          <t xml:space="preserve">|
</t>
        </is>
      </c>
      <c r="AW421" t="inlineStr">
        <is>
          <t/>
        </is>
      </c>
      <c r="AX421" s="2" t="inlineStr">
        <is>
          <t>istosmjerna struja</t>
        </is>
      </c>
      <c r="AY421" s="2" t="inlineStr">
        <is>
          <t>3</t>
        </is>
      </c>
      <c r="AZ421" s="2" t="inlineStr">
        <is>
          <t/>
        </is>
      </c>
      <c r="BA421" t="inlineStr">
        <is>
          <t>el. struja stalnoga smjera, uzrokovana el. izvorom stalnoga polariteta</t>
        </is>
      </c>
      <c r="BB421" s="2" t="inlineStr">
        <is>
          <t>egyenáram</t>
        </is>
      </c>
      <c r="BC421" s="2" t="inlineStr">
        <is>
          <t>4</t>
        </is>
      </c>
      <c r="BD421" s="2" t="inlineStr">
        <is>
          <t/>
        </is>
      </c>
      <c r="BE421" t="inlineStr">
        <is>
          <t>az elektromos áram azon típusa, amelynél az áramkörben a töltéshordozók állandó vagy változó áramerősséggel, de egyazon irányban haladnak</t>
        </is>
      </c>
      <c r="BF421" s="2" t="inlineStr">
        <is>
          <t>c.c.|
corrente continua</t>
        </is>
      </c>
      <c r="BG421" s="2" t="inlineStr">
        <is>
          <t>3|
3</t>
        </is>
      </c>
      <c r="BH421" s="2" t="inlineStr">
        <is>
          <t xml:space="preserve">|
</t>
        </is>
      </c>
      <c r="BI421" t="inlineStr">
        <is>
          <t>corrente unidirezionale che fluisce con intensità costante nel tempo</t>
        </is>
      </c>
      <c r="BJ421" s="2" t="inlineStr">
        <is>
          <t>nuolatinė srovė</t>
        </is>
      </c>
      <c r="BK421" s="2" t="inlineStr">
        <is>
          <t>3</t>
        </is>
      </c>
      <c r="BL421" s="2" t="inlineStr">
        <is>
          <t/>
        </is>
      </c>
      <c r="BM421" t="inlineStr">
        <is>
          <t>elektros srovė, kurios stipris ir kryptis nekinta laikui bėgant</t>
        </is>
      </c>
      <c r="BN421" s="2" t="inlineStr">
        <is>
          <t>līdzstrāva</t>
        </is>
      </c>
      <c r="BO421" s="2" t="inlineStr">
        <is>
          <t>3</t>
        </is>
      </c>
      <c r="BP421" s="2" t="inlineStr">
        <is>
          <t/>
        </is>
      </c>
      <c r="BQ421" t="inlineStr">
        <is>
          <t>laikā nemainīga &lt;i&gt;strāva&lt;/i&gt; [ &lt;a href="/entry/result/1573112/all" id="ENTRY_TO_ENTRY_CONVERTER" target="_blank"&gt;IATE:1573112&lt;/a&gt; ]</t>
        </is>
      </c>
      <c r="BR421" s="2" t="inlineStr">
        <is>
          <t>DC|
kurrent dirett</t>
        </is>
      </c>
      <c r="BS421" s="2" t="inlineStr">
        <is>
          <t>3|
3</t>
        </is>
      </c>
      <c r="BT421" s="2" t="inlineStr">
        <is>
          <t xml:space="preserve">|
</t>
        </is>
      </c>
      <c r="BU421" t="inlineStr">
        <is>
          <t>kurrent elettriku li f'ċirkwit jgħaddi f'direzzjoni waħda biss</t>
        </is>
      </c>
      <c r="BV421" s="2" t="inlineStr">
        <is>
          <t>DC|
gelijkstroom</t>
        </is>
      </c>
      <c r="BW421" s="2" t="inlineStr">
        <is>
          <t>3|
3</t>
        </is>
      </c>
      <c r="BX421" s="2" t="inlineStr">
        <is>
          <t xml:space="preserve">|
</t>
        </is>
      </c>
      <c r="BY421" t="inlineStr">
        <is>
          <t>"elektrische stroom die steeds dezelfde richting behoudt"</t>
        </is>
      </c>
      <c r="BZ421" s="2" t="inlineStr">
        <is>
          <t>prąd stały</t>
        </is>
      </c>
      <c r="CA421" s="2" t="inlineStr">
        <is>
          <t>3</t>
        </is>
      </c>
      <c r="CB421" s="2" t="inlineStr">
        <is>
          <t/>
        </is>
      </c>
      <c r="CC421" t="inlineStr">
        <is>
          <t>prąd charakteryzujący się stałą wartością natężenia oraz kierunkiem przepływu, w odróżnieniu od prądu zmiennego</t>
        </is>
      </c>
      <c r="CD421" s="2" t="inlineStr">
        <is>
          <t>CC|
corrente contínua</t>
        </is>
      </c>
      <c r="CE421" s="2" t="inlineStr">
        <is>
          <t>3|
3</t>
        </is>
      </c>
      <c r="CF421" s="2" t="inlineStr">
        <is>
          <t xml:space="preserve">|
</t>
        </is>
      </c>
      <c r="CG421" t="inlineStr">
        <is>
          <t>Em eletricidade, uma corrente que passa sempre na mesma direção, independente do tempo.</t>
        </is>
      </c>
      <c r="CH421" s="2" t="inlineStr">
        <is>
          <t>curent continuu</t>
        </is>
      </c>
      <c r="CI421" s="2" t="inlineStr">
        <is>
          <t>3</t>
        </is>
      </c>
      <c r="CJ421" s="2" t="inlineStr">
        <is>
          <t/>
        </is>
      </c>
      <c r="CK421" t="inlineStr">
        <is>
          <t>curent electric al cărui sens și a cărui intensitate nu variază periodic în timp</t>
        </is>
      </c>
      <c r="CL421" s="2" t="inlineStr">
        <is>
          <t>jednosmerný prúd</t>
        </is>
      </c>
      <c r="CM421" s="2" t="inlineStr">
        <is>
          <t>3</t>
        </is>
      </c>
      <c r="CN421" s="2" t="inlineStr">
        <is>
          <t/>
        </is>
      </c>
      <c r="CO421" t="inlineStr">
        <is>
          <t>elektrický prúd, ktorý má stále rovnaký smer prúdenia elektricky nabitých častíc (elektrónov alebo iónov) v elektricky vodivom materiáli</t>
        </is>
      </c>
      <c r="CP421" s="2" t="inlineStr">
        <is>
          <t>enosmerni tok</t>
        </is>
      </c>
      <c r="CQ421" s="2" t="inlineStr">
        <is>
          <t>3</t>
        </is>
      </c>
      <c r="CR421" s="2" t="inlineStr">
        <is>
          <t/>
        </is>
      </c>
      <c r="CS421" t="inlineStr">
        <is>
          <t>električni tok, katerega smer se ne spreminja</t>
        </is>
      </c>
      <c r="CT421" s="2" t="inlineStr">
        <is>
          <t>likström</t>
        </is>
      </c>
      <c r="CU421" s="2" t="inlineStr">
        <is>
          <t>3</t>
        </is>
      </c>
      <c r="CV421" s="2" t="inlineStr">
        <is>
          <t/>
        </is>
      </c>
      <c r="CW421" t="inlineStr">
        <is>
          <t>elektrisk ström med konstant riktning</t>
        </is>
      </c>
    </row>
    <row r="422">
      <c r="A422" s="1" t="str">
        <f>HYPERLINK("https://iate.europa.eu/entry/result/919513/all", "919513")</f>
        <v>919513</v>
      </c>
      <c r="B422" t="inlineStr">
        <is>
          <t>EDUCATION AND COMMUNICATIONS</t>
        </is>
      </c>
      <c r="C422" t="inlineStr">
        <is>
          <t>EDUCATION AND COMMUNICATIONS|communications|communications systems;EDUCATION AND COMMUNICATIONS|information technology and data processing</t>
        </is>
      </c>
      <c r="D422" t="inlineStr">
        <is>
          <t>yes</t>
        </is>
      </c>
      <c r="E422" t="inlineStr">
        <is>
          <t/>
        </is>
      </c>
      <c r="F422" s="2" t="inlineStr">
        <is>
          <t>CERT</t>
        </is>
      </c>
      <c r="G422" s="2" t="inlineStr">
        <is>
          <t>3</t>
        </is>
      </c>
      <c r="H422" s="2" t="inlineStr">
        <is>
          <t/>
        </is>
      </c>
      <c r="I422" t="inlineStr">
        <is>
          <t>регистрирана в САЩ търговска марка, която екипи за реагиране при инциденти с компютърната сигурност (&lt;a href="/entry/result/933803/all" id="ENTRY_TO_ENTRY_CONVERTER" target="_blank"&gt;IATE:933803&lt;/a&gt; ) може да използват след получаване на разрешение</t>
        </is>
      </c>
      <c r="J422" s="2" t="inlineStr">
        <is>
          <t>CERT</t>
        </is>
      </c>
      <c r="K422" s="2" t="inlineStr">
        <is>
          <t>3</t>
        </is>
      </c>
      <c r="L422" s="2" t="inlineStr">
        <is>
          <t/>
        </is>
      </c>
      <c r="M422" t="inlineStr">
        <is>
          <t>registrovaná ochranná známka, kterou vlastní Carnegie Mellon University a k jejímuž používání mohou dostat povolení týmy pro reakci na incidenty v oblasti počítačové bezpečnosti</t>
        </is>
      </c>
      <c r="N422" s="2" t="inlineStr">
        <is>
          <t>IT-beredskabsenheder|
CERT</t>
        </is>
      </c>
      <c r="O422" s="2" t="inlineStr">
        <is>
          <t>2|
3</t>
        </is>
      </c>
      <c r="P422" s="2" t="inlineStr">
        <is>
          <t xml:space="preserve">|
</t>
        </is>
      </c>
      <c r="Q422" t="inlineStr">
        <is>
          <t>registereret varemærke tilhørende Carnegie Mellon University, som IT-beredskabsenheder (CSIRT'er) kan få tilladelse til at anvende</t>
        </is>
      </c>
      <c r="R422" s="2" t="inlineStr">
        <is>
          <t>IT-Notfallteam|
CERT</t>
        </is>
      </c>
      <c r="S422" s="2" t="inlineStr">
        <is>
          <t>2|
3</t>
        </is>
      </c>
      <c r="T422" s="2" t="inlineStr">
        <is>
          <t xml:space="preserve">|
</t>
        </is>
      </c>
      <c r="U422" t="inlineStr">
        <is>
          <t>geschützte Marke der Carnegie Mellon Universität in Pittsburgh (USA), die zur Verwendung durch Computer Security Incident Response Teams (CSIRTs) &lt;a href="/entry/result/933803/all" id="ENTRY_TO_ENTRY_CONVERTER" target="_blank"&gt;IATE:933803&lt;/a&gt; erworben warden kann</t>
        </is>
      </c>
      <c r="V422" s="2" t="inlineStr">
        <is>
          <t>CERT</t>
        </is>
      </c>
      <c r="W422" s="2" t="inlineStr">
        <is>
          <t>3</t>
        </is>
      </c>
      <c r="X422" s="2" t="inlineStr">
        <is>
          <t/>
        </is>
      </c>
      <c r="Y422" t="inlineStr">
        <is>
          <t/>
        </is>
      </c>
      <c r="Z422" s="2" t="inlineStr">
        <is>
          <t>Computer Emergency Response Team|
CERT|
CERT</t>
        </is>
      </c>
      <c r="AA422" s="2" t="inlineStr">
        <is>
          <t>1|
1|
3</t>
        </is>
      </c>
      <c r="AB422" s="2" t="inlineStr">
        <is>
          <t xml:space="preserve">|
|
</t>
        </is>
      </c>
      <c r="AC422" t="inlineStr">
        <is>
          <t>registered trademark belonging to Carnegie Mellon University which can be authorized for use by computer security incident response teams (CSIRTs)</t>
        </is>
      </c>
      <c r="AD422" s="2" t="inlineStr">
        <is>
          <t>CERT|
equipo de respuesta a incidentes de seguridad informática</t>
        </is>
      </c>
      <c r="AE422" s="2" t="inlineStr">
        <is>
          <t>3|
3</t>
        </is>
      </c>
      <c r="AF422" s="2" t="inlineStr">
        <is>
          <t xml:space="preserve">|
</t>
        </is>
      </c>
      <c r="AG422" t="inlineStr">
        <is>
          <t>CERT® es, desde 1997, una marca registrada, propiedad de la Universidad Carnegie Mellon de Pittsburgh, Pennsylvania, cuya utilización está sujeta a un estricto procedimiento de control y a un contrato de licencia.</t>
        </is>
      </c>
      <c r="AH422" s="2" t="inlineStr">
        <is>
          <t>CERT</t>
        </is>
      </c>
      <c r="AI422" s="2" t="inlineStr">
        <is>
          <t>3</t>
        </is>
      </c>
      <c r="AJ422" s="2" t="inlineStr">
        <is>
          <t/>
        </is>
      </c>
      <c r="AK422" t="inlineStr">
        <is>
          <t>Carnegie Mellon'i ülikoolile kuuluv kaubamärk, mille kasutamiseks võidakse anda luba &lt;i&gt;küberturbe intsidentide lahendamise üksustele&lt;/i&gt; [ &lt;a href="/entry/result/933803/all" id="ENTRY_TO_ENTRY_CONVERTER" target="_blank"&gt;IATE:933803&lt;/a&gt; ]</t>
        </is>
      </c>
      <c r="AL422" s="2" t="inlineStr">
        <is>
          <t>tietotekniikan kriisiryhmien verkosto|
CERT</t>
        </is>
      </c>
      <c r="AM422" s="2" t="inlineStr">
        <is>
          <t>2|
3</t>
        </is>
      </c>
      <c r="AN422" s="2" t="inlineStr">
        <is>
          <t xml:space="preserve">|
</t>
        </is>
      </c>
      <c r="AO422" t="inlineStr">
        <is>
          <t>&lt;i&gt;Carnegie Mellon&lt;/i&gt; -yliopiston tavaramerkki, jota kansalliset &lt;a href="https://iate.europa.eu/entry/result/933803/en-fi" target="_blank"&gt;CSIRT-toimijat&lt;/a&gt; voivat käyttää nimessään haettuaan ja saatuaan siihen luvan</t>
        </is>
      </c>
      <c r="AP422" s="2" t="inlineStr">
        <is>
          <t>CERT|
équipe d'intervention en cas d'urgence informatique</t>
        </is>
      </c>
      <c r="AQ422" s="2" t="inlineStr">
        <is>
          <t>3|
2</t>
        </is>
      </c>
      <c r="AR422" s="2" t="inlineStr">
        <is>
          <t xml:space="preserve">|
</t>
        </is>
      </c>
      <c r="AS422" t="inlineStr">
        <is>
          <t>nom désignant des équipes d'experts en sécurité informatique organisées pour réagir en cas d'incident informatique, ayant reçu licence d'utiliser la marque déposée CERT® de l'université Carnegie Mellon</t>
        </is>
      </c>
      <c r="AT422" s="2" t="inlineStr">
        <is>
          <t>an Fhoireann Phráinnfhreagartha Ríomhaire|
CERT</t>
        </is>
      </c>
      <c r="AU422" s="2" t="inlineStr">
        <is>
          <t>3|
3</t>
        </is>
      </c>
      <c r="AV422" s="2" t="inlineStr">
        <is>
          <t xml:space="preserve">|
</t>
        </is>
      </c>
      <c r="AW422" t="inlineStr">
        <is>
          <t/>
        </is>
      </c>
      <c r="AX422" s="2" t="inlineStr">
        <is>
          <t>CERT|
timovi za hitne računalne intervencije</t>
        </is>
      </c>
      <c r="AY422" s="2" t="inlineStr">
        <is>
          <t>3|
2</t>
        </is>
      </c>
      <c r="AZ422" s="2" t="inlineStr">
        <is>
          <t xml:space="preserve">|
</t>
        </is>
      </c>
      <c r="BA422" t="inlineStr">
        <is>
          <t>registrirani žig sveučilišta Carnegie Mellon kojim se mogu ovlašteno služiti timovi za odgovor na računalne sigurnosne incidente</t>
        </is>
      </c>
      <c r="BB422" s="2" t="inlineStr">
        <is>
          <t>hálózatbiztonsági vészhelyzeteket elhárító csoport|
CERT|
számítástechnikai katasztrófaelhárító csoportok</t>
        </is>
      </c>
      <c r="BC422" s="2" t="inlineStr">
        <is>
          <t>3|
3|
2</t>
        </is>
      </c>
      <c r="BD422" s="2" t="inlineStr">
        <is>
          <t xml:space="preserve">|
|
</t>
        </is>
      </c>
      <c r="BE422" t="inlineStr">
        <is>
          <t>a 
Carnegie Mellon University bejegyzett márkaneve, amelynek használatát számítógép-biztonsági eseményekre reagáló csoportok [ &lt;a href="/entry/result/933803/all" id="ENTRY_TO_ENTRY_CONVERTER" target="_blank"&gt;IATE:933803&lt;/a&gt; ] számára engedélyezhetik</t>
        </is>
      </c>
      <c r="BF422" s="2" t="inlineStr">
        <is>
          <t>squadre di pronto intervento informatico|
CERT</t>
        </is>
      </c>
      <c r="BG422" s="2" t="inlineStr">
        <is>
          <t>2|
3</t>
        </is>
      </c>
      <c r="BH422" s="2" t="inlineStr">
        <is>
          <t xml:space="preserve">|
</t>
        </is>
      </c>
      <c r="BI422" t="inlineStr">
        <is>
          <t>CERT® è marchio registrato nel 1997, appartenente alla Carnegie Mellon University (USA) di Pittsburgh, Pennsylvania, il cui utilizzo da parte degli CSIRT è soggetto a un rigido procedimento di controllo</t>
        </is>
      </c>
      <c r="BJ422" s="2" t="inlineStr">
        <is>
          <t>kompiuterinių incidentų tyrimo tarnybų tinklas|
CERT</t>
        </is>
      </c>
      <c r="BK422" s="2" t="inlineStr">
        <is>
          <t>2|
3</t>
        </is>
      </c>
      <c r="BL422" s="2" t="inlineStr">
        <is>
          <t xml:space="preserve">|
</t>
        </is>
      </c>
      <c r="BM422" t="inlineStr">
        <is>
          <t>registruotas prekės ženklas, priklausantis Carnegie Mellon universitetui, kurį naudoti leidžiama reagavimo į kompiuterių saugumo incidentus tarnyboms</t>
        </is>
      </c>
      <c r="BN422" s="2" t="inlineStr">
        <is>
          <t>CERT|
datorapdraudējumu reaģēšanas vienība</t>
        </is>
      </c>
      <c r="BO422" s="2" t="inlineStr">
        <is>
          <t>2|
2</t>
        </is>
      </c>
      <c r="BP422" s="2" t="inlineStr">
        <is>
          <t xml:space="preserve">|
</t>
        </is>
      </c>
      <c r="BQ422" t="inlineStr">
        <is>
          <t/>
        </is>
      </c>
      <c r="BR422" s="2" t="inlineStr">
        <is>
          <t>CERT</t>
        </is>
      </c>
      <c r="BS422" s="2" t="inlineStr">
        <is>
          <t>3</t>
        </is>
      </c>
      <c r="BT422" s="2" t="inlineStr">
        <is>
          <t/>
        </is>
      </c>
      <c r="BU422" t="inlineStr">
        <is>
          <t>trademark irreġistrata ta' proprjetà tal-Università Carnegie Mellon li tista' tiġi awtorizzata biex tintuża mill-iskwadri ta’ rispons għal inċidenti relatati mas-sigurtà tal-kompjuters (CSIRTs ) [ &lt;a href="/entry/result/933803/all" id="ENTRY_TO_ENTRY_CONVERTER" target="_blank"&gt;IATE:933803&lt;/a&gt; ]</t>
        </is>
      </c>
      <c r="BV422" s="2" t="inlineStr">
        <is>
          <t>computercrisisteam|
CERT</t>
        </is>
      </c>
      <c r="BW422" s="2" t="inlineStr">
        <is>
          <t>3|
3</t>
        </is>
      </c>
      <c r="BX422" s="2" t="inlineStr">
        <is>
          <t xml:space="preserve">|
</t>
        </is>
      </c>
      <c r="BY422" t="inlineStr">
        <is>
          <t>team van ICT-specialisten dat in staat is snel te handelen bij een beveiligingsincident met computers of netwerken; het doel is om schade te beperken en snel herstel van de dienstverlening te bevorderen</t>
        </is>
      </c>
      <c r="BZ422" s="2" t="inlineStr">
        <is>
          <t>zespoły reagowania na incydenty komputerowe|
CERT</t>
        </is>
      </c>
      <c r="CA422" s="2" t="inlineStr">
        <is>
          <t>2|
3</t>
        </is>
      </c>
      <c r="CB422" s="2" t="inlineStr">
        <is>
          <t xml:space="preserve">|
</t>
        </is>
      </c>
      <c r="CC422" t="inlineStr">
        <is>
          <t/>
        </is>
      </c>
      <c r="CD422" s="2" t="inlineStr">
        <is>
          <t>CERT|
equipa de resposta a emergências no domínio da informática</t>
        </is>
      </c>
      <c r="CE422" s="2" t="inlineStr">
        <is>
          <t>3|
2</t>
        </is>
      </c>
      <c r="CF422" s="2" t="inlineStr">
        <is>
          <t xml:space="preserve">|
</t>
        </is>
      </c>
      <c r="CG422" t="inlineStr">
        <is>
          <t>Marca registada americana pertencente à universidade de Carnegie Mellon cuja utilização pode ser autorizada na designação de &lt;b&gt;CSIRT (equipas de resposta a incidentes de segurança informática)&lt;/b&gt; [&lt;a href="/entry/result/933803/all" id="ENTRY_TO_ENTRY_CONVERTER" target="_blank"&gt;IATE:933803&lt;/a&gt; ].&lt;br&gt;O Centro de Coordenação CERT (&lt;i&gt;CERT Coordination Center&lt;/i&gt;) foi a primeira CSIRT a existir. Atualmente, numerosas CSIRT governamentais, de organizações internacionais, empresas ou instituições académicas estão autorizadas a utilizar a marca CERT® na sua designação.&lt;br&gt;Por exemplo, a União Europeia dotou-se da &lt;b&gt;CERT-UE&lt;/b&gt; [&lt;a href="/entry/result/3571668/all" id="ENTRY_TO_ENTRY_CONVERTER" target="_blank"&gt;IATE:3571668&lt;/a&gt; ]. Em Portugal o CERT.PT é um serviço integrante do Centro Nacional de Cibersegurança que coordena a resposta a incidentes envolvendo entidades do Estado, operadores de serviços essenciais e prestadores de serviços digitais e, de uma forma geral, o ciberespaço nacional.</t>
        </is>
      </c>
      <c r="CH422" s="2" t="inlineStr">
        <is>
          <t>CERT</t>
        </is>
      </c>
      <c r="CI422" s="2" t="inlineStr">
        <is>
          <t>3</t>
        </is>
      </c>
      <c r="CJ422" s="2" t="inlineStr">
        <is>
          <t/>
        </is>
      </c>
      <c r="CK422" t="inlineStr">
        <is>
          <t>marcă înregistrată, proprietate a Universității Carnegie Mellon, a cărei utilizare de către centrele de răspuns la incidente de securitate cibernetică (CSIRT) [ &lt;a href="/entry/result/933803/all" id="ENTRY_TO_ENTRY_CONVERTER" target="_blank"&gt;IATE:933803&lt;/a&gt; ] este supusă obținerii unei autorizații în acest sens</t>
        </is>
      </c>
      <c r="CL422" s="2" t="inlineStr">
        <is>
          <t>CERT</t>
        </is>
      </c>
      <c r="CM422" s="2" t="inlineStr">
        <is>
          <t>3</t>
        </is>
      </c>
      <c r="CN422" s="2" t="inlineStr">
        <is>
          <t/>
        </is>
      </c>
      <c r="CO422" t="inlineStr">
        <is>
          <t>registrovaná ochranná známka patriaca Carnegie Mellon University, na ktorej používanie sa môže udeliť povolenie tímom reakcie na núdzové počítačové situácie</t>
        </is>
      </c>
      <c r="CP422" s="2" t="inlineStr">
        <is>
          <t>CERT</t>
        </is>
      </c>
      <c r="CQ422" s="2" t="inlineStr">
        <is>
          <t>3</t>
        </is>
      </c>
      <c r="CR422" s="2" t="inlineStr">
        <is>
          <t/>
        </is>
      </c>
      <c r="CS422" t="inlineStr">
        <is>
          <t/>
        </is>
      </c>
      <c r="CT422" s="2" t="inlineStr">
        <is>
          <t>CERT</t>
        </is>
      </c>
      <c r="CU422" s="2" t="inlineStr">
        <is>
          <t>3</t>
        </is>
      </c>
      <c r="CV422" s="2" t="inlineStr">
        <is>
          <t/>
        </is>
      </c>
      <c r="CW422" t="inlineStr">
        <is>
          <t/>
        </is>
      </c>
    </row>
    <row r="423">
      <c r="A423" s="1" t="str">
        <f>HYPERLINK("https://iate.europa.eu/entry/result/778021/all", "778021")</f>
        <v>778021</v>
      </c>
      <c r="B423" t="inlineStr">
        <is>
          <t>INTERNATIONAL RELATIONS;EUROPEAN UNION;ENERGY</t>
        </is>
      </c>
      <c r="C423" t="inlineStr">
        <is>
          <t>INTERNATIONAL RELATIONS|international affairs|international agreement;EUROPEAN UNION|European construction|EU relations;ENERGY|electrical and nuclear industries|nuclear energy</t>
        </is>
      </c>
      <c r="D423" t="inlineStr">
        <is>
          <t>yes</t>
        </is>
      </c>
      <c r="E423" t="inlineStr">
        <is>
          <t/>
        </is>
      </c>
      <c r="F423" s="2" t="inlineStr">
        <is>
          <t>Конвенция за физическа защита на ядрения материал и ядрените съоръжения|
Конвенция за физическа защита на ядрения материал</t>
        </is>
      </c>
      <c r="G423" s="2" t="inlineStr">
        <is>
          <t>3|
3</t>
        </is>
      </c>
      <c r="H423" s="2" t="inlineStr">
        <is>
          <t xml:space="preserve">|
</t>
        </is>
      </c>
      <c r="I423" t="inlineStr">
        <is>
          <t>Конвенция, подписана под егидата на Международната агенция по атомна енергия през 1980 г. Текстът, обхватът и заглавието са изменени през 2005 г.</t>
        </is>
      </c>
      <c r="J423" s="2" t="inlineStr">
        <is>
          <t>Úmluva o fyzické ochraně jaderných materiálů|
Úmluva o fyzické ochraně jaderných materiálů a jaderných zařízení</t>
        </is>
      </c>
      <c r="K423" s="2" t="inlineStr">
        <is>
          <t>4|
4</t>
        </is>
      </c>
      <c r="L423" s="2" t="inlineStr">
        <is>
          <t xml:space="preserve">|
</t>
        </is>
      </c>
      <c r="M423" t="inlineStr">
        <is>
          <t>jediný mezinárodní právně závazný nástroj v oblasti fyzické ochrany jaderných materiálů</t>
        </is>
      </c>
      <c r="N423" s="2" t="inlineStr">
        <is>
          <t>CPPNM|
konvention om fysisk beskyttelse af nukleart materiale og nukleare anlæg|
CPPNMNF|
konvention om fysisk beskyttelse af nukleart materiale</t>
        </is>
      </c>
      <c r="O423" s="2" t="inlineStr">
        <is>
          <t>3|
3|
3|
3</t>
        </is>
      </c>
      <c r="P423" s="2" t="inlineStr">
        <is>
          <t xml:space="preserve">|
|
|
</t>
        </is>
      </c>
      <c r="Q423" t="inlineStr">
        <is>
          <t>international aftale, der fastlægger foranstaltninger med henblik på at forebygge, opdage og straffe lovovertrædelser i forbindelse med nukleare materialer i international transport</t>
        </is>
      </c>
      <c r="R423" s="2" t="inlineStr">
        <is>
          <t>Übereinkommen über den physischen Schutz von Kernmaterial und Kernanlagen|
Übereinkommen über den physischen Schutz von Kernmaterial</t>
        </is>
      </c>
      <c r="S423" s="2" t="inlineStr">
        <is>
          <t>3|
3</t>
        </is>
      </c>
      <c r="T423" s="2" t="inlineStr">
        <is>
          <t xml:space="preserve">|
</t>
        </is>
      </c>
      <c r="U423" t="inlineStr">
        <is>
          <t>Übereinkommen mit dem Ziel der Sicherung internationaler Nukleartransporte und der Ahndung von Straftaten, die Kernmaterial betreffen</t>
        </is>
      </c>
      <c r="V423" s="2" t="inlineStr">
        <is>
          <t>Διεθνής Σύμβαση για τη φυσική προστασία του πυρηνικού υλικού και των πυρηνικών εγκαταστάσεων|
ΣΦΠΠΥ</t>
        </is>
      </c>
      <c r="W423" s="2" t="inlineStr">
        <is>
          <t>4|
4</t>
        </is>
      </c>
      <c r="X423" s="2" t="inlineStr">
        <is>
          <t xml:space="preserve">|
</t>
        </is>
      </c>
      <c r="Y423" t="inlineStr">
        <is>
          <t/>
        </is>
      </c>
      <c r="Z423" s="2" t="inlineStr">
        <is>
          <t>Convention on the Physical Protection of Nuclear Material and Nuclear Facilities|
CPPNM|
Convention on the Physical Protection of Nuclear Material|
CPPNMNF|
CPPNM|
Nuclear Materials Convention</t>
        </is>
      </c>
      <c r="AA423" s="2" t="inlineStr">
        <is>
          <t>4|
3|
4|
2|
1|
1</t>
        </is>
      </c>
      <c r="AB423" s="2" t="inlineStr">
        <is>
          <t xml:space="preserve">|
|
|
|
|
</t>
        </is>
      </c>
      <c r="AC423" t="inlineStr">
        <is>
          <t>international agreement establishing measures related to the prevention, detection and punishment of offenses related to nuclear material in international transport</t>
        </is>
      </c>
      <c r="AD423" s="2" t="inlineStr">
        <is>
          <t>Convención sobre la protección física de los materiales nucleares y las instalaciones nucleares|
CPFMN</t>
        </is>
      </c>
      <c r="AE423" s="2" t="inlineStr">
        <is>
          <t>4|
4</t>
        </is>
      </c>
      <c r="AF423" s="2" t="inlineStr">
        <is>
          <t xml:space="preserve">|
</t>
        </is>
      </c>
      <c r="AG423" t="inlineStr">
        <is>
          <t>Acuerdo internacional que tiene por objetivo establecer medidas eficaces en el plano internacional destinadas a garantizar la protección física [ &lt;a href="/entry/result/879628/all" id="ENTRY_TO_ENTRY_CONVERTER" target="_blank"&gt;IATE:879628&lt;/a&gt; ] de materiales nucleares [ &lt;a href="/entry/result/1234307/all" id="ENTRY_TO_ENTRY_CONVERTER" target="_blank"&gt;IATE:1234307&lt;/a&gt; ] utilizados con fines pacíficos durante su transporte internacional así como en su utilización, almacenamiento y transporte dentro de un país; garantizar la prevención, descubrimiento y castigo de los delitos relacionados con dichos materiales, y facilitar la cooperación internacional en la utilización pacífica de la energía nuclear [ &lt;a href="/entry/result/812483/all" id="ENTRY_TO_ENTRY_CONVERTER" target="_blank"&gt;IATE:812483&lt;/a&gt; ].</t>
        </is>
      </c>
      <c r="AH423" s="2" t="inlineStr">
        <is>
          <t>tuumamaterjali ja -rajatiste füüsilise kaitse konventsioon|
tuumamaterjali ja tuumarajatiste füüsilise kaitse konventsioon|
tuumamaterjalide ja tuumarajatiste füüsilise kaitse konventsioon|
CPPNM|
tuumamaterjali füüsilise kaitse konventsioon</t>
        </is>
      </c>
      <c r="AI423" s="2" t="inlineStr">
        <is>
          <t>2|
3|
3|
2|
3</t>
        </is>
      </c>
      <c r="AJ423" s="2" t="inlineStr">
        <is>
          <t xml:space="preserve">|
preferred|
|
|
</t>
        </is>
      </c>
      <c r="AK423" t="inlineStr">
        <is>
          <t>rahvusvaheline kokkulepe, millega nähakse ette meetmed tuumamaterjalide rahvusvahelise veoga seotud õigusrikkumiste ennetamiseks, tuvastamiseks ja nende eest karistuste määramiseks</t>
        </is>
      </c>
      <c r="AL423" s="2" t="inlineStr">
        <is>
          <t>yleissopimus ydinaineita ja ydinlaitoksia koskevista turvajärjestelyistä|
yleissopimus ydinaineiden turvajärjestelyjä koskevista toimista</t>
        </is>
      </c>
      <c r="AM423" s="2" t="inlineStr">
        <is>
          <t>4|
4</t>
        </is>
      </c>
      <c r="AN423" s="2" t="inlineStr">
        <is>
          <t xml:space="preserve">|
</t>
        </is>
      </c>
      <c r="AO423" t="inlineStr">
        <is>
          <t/>
        </is>
      </c>
      <c r="AP423" s="2" t="inlineStr">
        <is>
          <t>convention sur la protection physique des matières nucléaires et des installations nucléaires|
CPPMN|
convention sur la protection physique des matières nucléaires</t>
        </is>
      </c>
      <c r="AQ423" s="2" t="inlineStr">
        <is>
          <t>4|
3|
4</t>
        </is>
      </c>
      <c r="AR423" s="2" t="inlineStr">
        <is>
          <t xml:space="preserve">|
|
</t>
        </is>
      </c>
      <c r="AS423" t="inlineStr">
        <is>
          <t>accord international ayant pour objectifs d'instaurer et de maintenir dans le monde entier une protection physique efficace des matières nucléaires utilisées à des fins pacifiques et des installations nucléaires utilisées à des fins pacifiques, de prévenir et de combattre les infractions concernant de telles matières et installations dans le monde entier, et de faciliter la coopération entre les États parties à cette fin</t>
        </is>
      </c>
      <c r="AT423" s="2" t="inlineStr">
        <is>
          <t>an Coinbhinsiún maidir le Cosaint Fhisiciúil Ábhair Núicléach agus Saoráidí Núicléacha|
an Coinbhinsiún maidir le Cosaint Fhisiciúil Ábhair Núicléach</t>
        </is>
      </c>
      <c r="AU423" s="2" t="inlineStr">
        <is>
          <t>3|
3</t>
        </is>
      </c>
      <c r="AV423" s="2" t="inlineStr">
        <is>
          <t xml:space="preserve">|
</t>
        </is>
      </c>
      <c r="AW423" t="inlineStr">
        <is>
          <t/>
        </is>
      </c>
      <c r="AX423" s="2" t="inlineStr">
        <is>
          <t>Konvencija o fizičkoj zaštiti nuklearnog materijala i nuklearnih postrojenja</t>
        </is>
      </c>
      <c r="AY423" s="2" t="inlineStr">
        <is>
          <t>3</t>
        </is>
      </c>
      <c r="AZ423" s="2" t="inlineStr">
        <is>
          <t/>
        </is>
      </c>
      <c r="BA423" t="inlineStr">
        <is>
          <t/>
        </is>
      </c>
      <c r="BB423" s="2" t="inlineStr">
        <is>
          <t>Egyezmény a nukleáris anyagok és a nukleáris létesítmények fizikai védelméről|
Egyezmény a nukleáris anyagok fizikai védelméről</t>
        </is>
      </c>
      <c r="BC423" s="2" t="inlineStr">
        <is>
          <t>4|
4</t>
        </is>
      </c>
      <c r="BD423" s="2" t="inlineStr">
        <is>
          <t xml:space="preserve">|
</t>
        </is>
      </c>
      <c r="BE423" t="inlineStr">
        <is>
          <t>a Nemzetközi Atomenergiai Ügynökség [ &lt;a href="/entry/result/778845/all" id="ENTRY_TO_ENTRY_CONVERTER" target="_blank"&gt;IATE:778845&lt;/a&gt; ] keretében 1980. június 17-én aláírt egyezmény</t>
        </is>
      </c>
      <c r="BF423" s="2" t="inlineStr">
        <is>
          <t>convenzione sulla protezione fisica delle materie nucleari e degli impianti nucleari|
CPPNM|
convenzione sulla protezione fisica dei materiali nucleari</t>
        </is>
      </c>
      <c r="BG423" s="2" t="inlineStr">
        <is>
          <t>3|
3|
3</t>
        </is>
      </c>
      <c r="BH423" s="2" t="inlineStr">
        <is>
          <t xml:space="preserve">|
|
</t>
        </is>
      </c>
      <c r="BI423" t="inlineStr">
        <is>
          <t>convenzione volta a instaurare e mantenere a livello mondiale una protezione fisica efficace delle materie nucleari e degli impianti nucleari utilizzati a fini pacifici, così come a prevenire e contrastare i reati commessi ovunque nel mondo in relazione a tali materie e impianti nonché a facilitare la cooperazione tra le parti a tale scopo</t>
        </is>
      </c>
      <c r="BJ423" s="2" t="inlineStr">
        <is>
          <t>Branduolinių medžiagų ir branduolinių objektų fizinės saugos konvencija|
CPPNM|
Branduolinių medžiagų fizinės saugos konvencija</t>
        </is>
      </c>
      <c r="BK423" s="2" t="inlineStr">
        <is>
          <t>4|
3|
3</t>
        </is>
      </c>
      <c r="BL423" s="2" t="inlineStr">
        <is>
          <t xml:space="preserve">|
|
</t>
        </is>
      </c>
      <c r="BM423" t="inlineStr">
        <is>
          <t>tarptautinis susitarimas, kuriuo nustatomos pažeidimų branduolinių medžiagų tarptautinio transportavimo srityje prevencijos, identifikavimo ir sankcijų už juos skyrimo priemonės</t>
        </is>
      </c>
      <c r="BN423" s="2" t="inlineStr">
        <is>
          <t>&lt;i&gt;CPPNM&lt;/i&gt;|
Konvencija par kodolmateriālu fizisko aizsardzību|
Konvencija par kodolmateriālu un kodoliekārtu fizisko aizsardzību</t>
        </is>
      </c>
      <c r="BO423" s="2" t="inlineStr">
        <is>
          <t>4|
4|
4</t>
        </is>
      </c>
      <c r="BP423" s="2" t="inlineStr">
        <is>
          <t xml:space="preserve">|
|
</t>
        </is>
      </c>
      <c r="BQ423" t="inlineStr">
        <is>
          <t/>
        </is>
      </c>
      <c r="BR423" s="2" t="inlineStr">
        <is>
          <t>Konvenzjoni dwar il-Protezzjoni Fiżika tal-Materjal Nukleari u tal-Faċilitajiet Nukleari|
Konvenzjoni dwar il-Protezzjoni Fiżika tal-Materjal Nukleari|
CPPNM</t>
        </is>
      </c>
      <c r="BS423" s="2" t="inlineStr">
        <is>
          <t>3|
3|
3</t>
        </is>
      </c>
      <c r="BT423" s="2" t="inlineStr">
        <is>
          <t xml:space="preserve">|
|
</t>
        </is>
      </c>
      <c r="BU423" t="inlineStr">
        <is>
          <t>ftehim internazzjonali li jistabbilixxi miżuri b'rabta mal-prevenzjoni, l-identifikazzjoni u l-ikkastigar ta' reati relatati mal-materjal nukleari fit-trasport internazzjonali</t>
        </is>
      </c>
      <c r="BV423" s="2" t="inlineStr">
        <is>
          <t>VFBK|
Verdrag inzake de fysieke beveiliging van kernmateriaal en kerninstallaties|
Verdrag inzake de fysieke beveiliging van kernmateriaal</t>
        </is>
      </c>
      <c r="BW423" s="2" t="inlineStr">
        <is>
          <t>3|
4|
4</t>
        </is>
      </c>
      <c r="BX423" s="2" t="inlineStr">
        <is>
          <t xml:space="preserve">|
|
</t>
        </is>
      </c>
      <c r="BY423" t="inlineStr">
        <is>
          <t>verdrag met als doelstelling: het bereiken en handhaven van een doeltreffende wereldwijde fysieke beveiliging van kernmateriaal gebruikt voor vreedzame doeleinden en van kerninstallaties gebruikt voor vreedzame doeleinden; het voorkomen en bestrijden van strafbare feiten met betrekking tot dergelijk materiaal en dergelijke installaties over de hele wereld en tevens het vergemakkelijken van de samenwerking daartoe tussen de Verdragsluitende Staten</t>
        </is>
      </c>
      <c r="BZ423" s="2" t="inlineStr">
        <is>
          <t>Konwencja o ochronie fizycznej materiałów jądrowych|
Konwencja o ochronie fizycznej materiałów jądrowych i obiektów jądrowych</t>
        </is>
      </c>
      <c r="CA423" s="2" t="inlineStr">
        <is>
          <t>3|
3</t>
        </is>
      </c>
      <c r="CB423" s="2" t="inlineStr">
        <is>
          <t xml:space="preserve">|
</t>
        </is>
      </c>
      <c r="CC423" t="inlineStr">
        <is>
          <t>---</t>
        </is>
      </c>
      <c r="CD423" s="2" t="inlineStr">
        <is>
          <t>Convenção sobre a Proteção Física dos Materiais e das Instalações Nucleares|
Convenção sobre a Proteção Física dos Materiais Nucleares</t>
        </is>
      </c>
      <c r="CE423" s="2" t="inlineStr">
        <is>
          <t>3|
3</t>
        </is>
      </c>
      <c r="CF423" s="2" t="inlineStr">
        <is>
          <t xml:space="preserve">|
</t>
        </is>
      </c>
      <c r="CG423" t="inlineStr">
        <is>
          <t>Viena/Nova Iorque, 03.03.1980. &lt;br&gt;Ratificada por Portugal pelo Decreto do Presidente da República n.º 14/90, de 15 de Março. Alterada pela Conferência das Partes em 08.07.2005.&lt;br&gt;A Convenção alterada foi aprovada para adesão pela Comunidade Europeia da Energia Atómica (EURATOM) pela Decisão do Conselho 2007/513/Euratom, de 10.07.2007 e ratificada por Portugal (sob a designação de "Emendas à Convenção sobre a Proteção Física dos Materiais Nucleares") pelo Decreto do Presidente da República n.º 106/2010, de 26.10.2010.</t>
        </is>
      </c>
      <c r="CH423" s="2" t="inlineStr">
        <is>
          <t>Convenția privind protecția fizică a materialelor nucleare și a instalațiilor nucleare|
CPPNM|
Convenția privind protecția fizică a materialelor nucleare</t>
        </is>
      </c>
      <c r="CI423" s="2" t="inlineStr">
        <is>
          <t>4|
3|
4</t>
        </is>
      </c>
      <c r="CJ423" s="2" t="inlineStr">
        <is>
          <t xml:space="preserve">|
|
</t>
        </is>
      </c>
      <c r="CK423" t="inlineStr">
        <is>
          <t>acord internațional în domeniul protecției fizice
a materialului nuclear, care stabilește măsuri legate de prevenirea,
identificarea și pedepsirea încălcărilor vizând materialul nuclear</t>
        </is>
      </c>
      <c r="CL423" s="2" t="inlineStr">
        <is>
          <t>Dohovor o fyzickej ochrane jadrových materiálov|
Dohovor o fyzickej ochrane jadrových materiálov a jadrových zariadení</t>
        </is>
      </c>
      <c r="CM423" s="2" t="inlineStr">
        <is>
          <t>4|
3</t>
        </is>
      </c>
      <c r="CN423" s="2" t="inlineStr">
        <is>
          <t xml:space="preserve">|
</t>
        </is>
      </c>
      <c r="CO423" t="inlineStr">
        <is>
          <t/>
        </is>
      </c>
      <c r="CP423" s="2" t="inlineStr">
        <is>
          <t>Konvencija o fizičnem varovanju jedrskega materiala in jedrskih objektov|
Konvencija o fizičnem varovanju jedrskega materiala</t>
        </is>
      </c>
      <c r="CQ423" s="2" t="inlineStr">
        <is>
          <t>3|
3</t>
        </is>
      </c>
      <c r="CR423" s="2" t="inlineStr">
        <is>
          <t xml:space="preserve">|
</t>
        </is>
      </c>
      <c r="CS423" t="inlineStr">
        <is>
          <t/>
        </is>
      </c>
      <c r="CT423" s="2" t="inlineStr">
        <is>
          <t>konventionen om fysiskt skydd av kärnämne|
konventionen om fysiskt skydd av kärnämnen och kärntekniska anläggningar</t>
        </is>
      </c>
      <c r="CU423" s="2" t="inlineStr">
        <is>
          <t>3|
3</t>
        </is>
      </c>
      <c r="CV423" s="2" t="inlineStr">
        <is>
          <t xml:space="preserve">|
</t>
        </is>
      </c>
      <c r="CW423" t="inlineStr">
        <is>
          <t/>
        </is>
      </c>
    </row>
    <row r="424">
      <c r="A424" s="1" t="str">
        <f>HYPERLINK("https://iate.europa.eu/entry/result/3574978/all", "3574978")</f>
        <v>3574978</v>
      </c>
      <c r="B424" t="inlineStr">
        <is>
          <t>EDUCATION AND COMMUNICATIONS</t>
        </is>
      </c>
      <c r="C424" t="inlineStr">
        <is>
          <t>EDUCATION AND COMMUNICATIONS|communications|communications systems;EDUCATION AND COMMUNICATIONS|information technology and data processing</t>
        </is>
      </c>
      <c r="D424" t="inlineStr">
        <is>
          <t>yes</t>
        </is>
      </c>
      <c r="E424" t="inlineStr">
        <is>
          <t/>
        </is>
      </c>
      <c r="F424" s="2" t="inlineStr">
        <is>
          <t>периферни изчисления</t>
        </is>
      </c>
      <c r="G424" s="2" t="inlineStr">
        <is>
          <t>3</t>
        </is>
      </c>
      <c r="H424" s="2" t="inlineStr">
        <is>
          <t/>
        </is>
      </c>
      <c r="I424" t="inlineStr">
        <is>
          <t>вид разпределени изчисления — парадигма, която предвижда изчисленията и съхраняването на данни да стават по-близо до мястото, където са необходими, с цел да се намали времето за отговор на системата и натоварването на комуникационния канал</t>
        </is>
      </c>
      <c r="J424" s="2" t="inlineStr">
        <is>
          <t>edge computing|
hraniční architektura|
zpracování dat na okraji sítě</t>
        </is>
      </c>
      <c r="K424" s="2" t="inlineStr">
        <is>
          <t>3|
3|
3</t>
        </is>
      </c>
      <c r="L424" s="2" t="inlineStr">
        <is>
          <t xml:space="preserve">|
|
</t>
        </is>
      </c>
      <c r="M424" t="inlineStr">
        <is>
          <t>distribuovaná, otevřená IT architektura, která se vyznačuje decentralizovanou strukturou zpracování dat a používá se pro technologie mobilních zařízení a internetu věcí</t>
        </is>
      </c>
      <c r="N424" s="2" t="inlineStr">
        <is>
          <t>edgecomputing|
edge computing</t>
        </is>
      </c>
      <c r="O424" s="2" t="inlineStr">
        <is>
          <t>2|
3</t>
        </is>
      </c>
      <c r="P424" s="2" t="inlineStr">
        <is>
          <t xml:space="preserve">|
</t>
        </is>
      </c>
      <c r="Q424" t="inlineStr">
        <is>
          <t>databehandling, der udføres tæt på eller ved datakilden, hvilket forbedrer
svartiderne og sparer båndbredde</t>
        </is>
      </c>
      <c r="R424" s="2" t="inlineStr">
        <is>
          <t>Edge-Computing</t>
        </is>
      </c>
      <c r="S424" s="2" t="inlineStr">
        <is>
          <t>3</t>
        </is>
      </c>
      <c r="T424" s="2" t="inlineStr">
        <is>
          <t/>
        </is>
      </c>
      <c r="U424" t="inlineStr">
        <is>
          <t>dezentrale Datenverarbeitung am Rand des Netzes</t>
        </is>
      </c>
      <c r="V424" s="2" t="inlineStr">
        <is>
          <t>υπολογιστική παρυφών|
υπολογιστική παρυφής</t>
        </is>
      </c>
      <c r="W424" s="2" t="inlineStr">
        <is>
          <t>3|
3</t>
        </is>
      </c>
      <c r="X424" s="2" t="inlineStr">
        <is>
          <t xml:space="preserve">preferred|
</t>
        </is>
      </c>
      <c r="Y424" t="inlineStr">
        <is>
          <t>πολυεπίπεδο σχήμα διαμοιρασμού του
φόρτου εργασίας που παρουσιάζεται στις εφαρμογές οι οποίες εδράζονται στο διαδίκτυο και σύμφωνα με το οποίο, τμήματα του περιεχομένου ενός διαδικτυακού τόπου, αλλά και μέρος των εφαρμογών του, ανατίθενται όχι στον κύριο διακομιστή, αλλά σε μικρότερους, λιγότερο δαπανηρούς διακομιστές που βρισκονται πιο κοντά στο χρήστη και έτσι ο κεντρικός διακομιστής έχει λιγότερο
φόρτο εργασίας με αποτέλεσμα να αυξάνεται η ταχύτητα απόκρισης και η ανθεκτικότητα σε τυχόν προβλήματα</t>
        </is>
      </c>
      <c r="Z424" s="2" t="inlineStr">
        <is>
          <t>edge cloud computing|
edge computing</t>
        </is>
      </c>
      <c r="AA424" s="2" t="inlineStr">
        <is>
          <t>3|
3</t>
        </is>
      </c>
      <c r="AB424" s="2" t="inlineStr">
        <is>
          <t xml:space="preserve">|
</t>
        </is>
      </c>
      <c r="AC424" t="inlineStr">
        <is>
          <t>computing that is done near or at the source of the data to improve response times and save bandwidth</t>
        </is>
      </c>
      <c r="AD424" s="2" t="inlineStr">
        <is>
          <t>computación periférica|
computación en la periferia|
computación en el borde|
computación perimetral</t>
        </is>
      </c>
      <c r="AE424" s="2" t="inlineStr">
        <is>
          <t>3|
3|
3|
3</t>
        </is>
      </c>
      <c r="AF424" s="2" t="inlineStr">
        <is>
          <t xml:space="preserve">|
|
|
</t>
        </is>
      </c>
      <c r="AG424" t="inlineStr">
        <is>
          <t>Estrategia
de computación que consiste en dotar de capacidad computacional a los
dispositivos de la periferia de la red, que recogen la información, y evitar
que esta tenga que enviarse a través de largas distancias.</t>
        </is>
      </c>
      <c r="AH424" s="2" t="inlineStr">
        <is>
          <t>servtöötlus</t>
        </is>
      </c>
      <c r="AI424" s="2" t="inlineStr">
        <is>
          <t>3</t>
        </is>
      </c>
      <c r="AJ424" s="2" t="inlineStr">
        <is>
          <t/>
        </is>
      </c>
      <c r="AK424" t="inlineStr">
        <is>
          <t>üks pilvtöötluse tehnoloogilisi paradigmasid: &lt;div&gt;- rakendused, andmed ja teenused on viidud kesksetest kohtadest füüsilise maailmaga kokkupuutuvatele "servadele" &lt;/div&gt;&lt;div&gt;- kokkupuute loovad andurid, täiturid jms &lt;/div&gt;&lt;div&gt;- kasutatase ära servaresssursid ja nendevahelised seosed &lt;/div&gt;&lt;div&gt;- kokkupuude ressursiga ei tarvitse olla pidev (mobiilseadmed, autonoomsõidukid, implantaadid jms)&lt;/div&gt;</t>
        </is>
      </c>
      <c r="AL424" s="2" t="inlineStr">
        <is>
          <t>reunalaskenta</t>
        </is>
      </c>
      <c r="AM424" s="2" t="inlineStr">
        <is>
          <t>3</t>
        </is>
      </c>
      <c r="AN424" s="2" t="inlineStr">
        <is>
          <t/>
        </is>
      </c>
      <c r="AO424" t="inlineStr">
        <is>
          <t>hybridiratkaisu, jossa suuri osa datamassasta esikäsitellään paikallisesti ja pilveen viedään vain tarpeellinen tieto</t>
        </is>
      </c>
      <c r="AP424" s="2" t="inlineStr">
        <is>
          <t>informatique en périphérie de réseau|
traitement des données à la périphérie|
informatique de périphérie</t>
        </is>
      </c>
      <c r="AQ424" s="2" t="inlineStr">
        <is>
          <t>3|
3|
3</t>
        </is>
      </c>
      <c r="AR424" s="2" t="inlineStr">
        <is>
          <t xml:space="preserve">|
|
</t>
        </is>
      </c>
      <c r="AS424" t="inlineStr">
        <is>
          <t>architecture informatique destinée aux environnements de l’internet des objets, dans laquelle les ressources informatiques, la capacité de stockage et la puissance de calcul sont maintenues au plus près des équipements terminaux et des capteurs qui génèrent les données</t>
        </is>
      </c>
      <c r="AT424" s="2" t="inlineStr">
        <is>
          <t>imeall-ríomhaireacht</t>
        </is>
      </c>
      <c r="AU424" s="2" t="inlineStr">
        <is>
          <t>3</t>
        </is>
      </c>
      <c r="AV424" s="2" t="inlineStr">
        <is>
          <t/>
        </is>
      </c>
      <c r="AW424" t="inlineStr">
        <is>
          <t/>
        </is>
      </c>
      <c r="AX424" s="2" t="inlineStr">
        <is>
          <t>računalstvo na rubu mreže|
računalstvo na rubu</t>
        </is>
      </c>
      <c r="AY424" s="2" t="inlineStr">
        <is>
          <t>3|
3</t>
        </is>
      </c>
      <c r="AZ424" s="2" t="inlineStr">
        <is>
          <t xml:space="preserve">|
</t>
        </is>
      </c>
      <c r="BA424" t="inlineStr">
        <is>
          <t>distribuirano računalstvo kojim se računalstvo i pohrana podataka približavaju mjestima na kojima su potrebni kako bi se poboljšalo vrijeme odziva i smanjila upotreba pojasne širine</t>
        </is>
      </c>
      <c r="BB424" s="2" t="inlineStr">
        <is>
          <t>pereminformatika</t>
        </is>
      </c>
      <c r="BC424" s="2" t="inlineStr">
        <is>
          <t>3</t>
        </is>
      </c>
      <c r="BD424" s="2" t="inlineStr">
        <is>
          <t/>
        </is>
      </c>
      <c r="BE424" t="inlineStr">
        <is>
          <t>olyan számítógépes adatfeldolgozás, amelynél az információk feldolgozása az információforráshoz közel, a hálózat peremén zajlik; a (mobil) készüléken keletkező adatokat egy helyi személyi számítógép vagy szerver közvetlenül dolgozza fel, anélkül, hogy az adatok átkerülnének egy számítógépközpontba</t>
        </is>
      </c>
      <c r="BF424" s="2" t="inlineStr">
        <is>
          <t>edge computing</t>
        </is>
      </c>
      <c r="BG424" s="2" t="inlineStr">
        <is>
          <t>3</t>
        </is>
      </c>
      <c r="BH424" s="2" t="inlineStr">
        <is>
          <t/>
        </is>
      </c>
      <c r="BI424" t="inlineStr">
        <is>
          <t>paradigma di
calcolo distribuito che consente di elaborare e immagazzinare i dati più vicino
a dove servono, per migliorare i tempi di risposta e risparmiare larghezza di
banda</t>
        </is>
      </c>
      <c r="BJ424" s="2" t="inlineStr">
        <is>
          <t>pakraščio kompiuterija|
tinklo paribio kompiuterija</t>
        </is>
      </c>
      <c r="BK424" s="2" t="inlineStr">
        <is>
          <t>2|
2</t>
        </is>
      </c>
      <c r="BL424" s="2" t="inlineStr">
        <is>
          <t xml:space="preserve">|
</t>
        </is>
      </c>
      <c r="BM424" t="inlineStr">
        <is>
          <t>kompiuterinių veiksmų atlikimas arčiau galutinių įrenginių ir vartotojų</t>
        </is>
      </c>
      <c r="BN424" s="2" t="inlineStr">
        <is>
          <t>perifērdatošana</t>
        </is>
      </c>
      <c r="BO424" s="2" t="inlineStr">
        <is>
          <t>2</t>
        </is>
      </c>
      <c r="BP424" s="2" t="inlineStr">
        <is>
          <t/>
        </is>
      </c>
      <c r="BQ424" t="inlineStr">
        <is>
          <t>mākoņdatošanas sistēmu optimizācijas metode, kas paredz lietotņu, datu un pakalpojumu kontroles pārnešanu no attālinātiem centrālajiem mezgliem uz tīkla perifēriju, kas atrodas tuvāk aparatūrai</t>
        </is>
      </c>
      <c r="BR424" s="2" t="inlineStr">
        <is>
          <t>edge computing</t>
        </is>
      </c>
      <c r="BS424" s="2" t="inlineStr">
        <is>
          <t>3</t>
        </is>
      </c>
      <c r="BT424" s="2" t="inlineStr">
        <is>
          <t/>
        </is>
      </c>
      <c r="BU424" t="inlineStr">
        <is>
          <t>computing li jseħħ qrib is-sors tad-&lt;i&gt;data &lt;/i&gt;jew ġo fih biex jittejbu l-ġinijiet tar-rispons u jkun hemm iffrankar fil-bandwidth</t>
        </is>
      </c>
      <c r="BV424" s="2" t="inlineStr">
        <is>
          <t>edge computing|
edgecomputing</t>
        </is>
      </c>
      <c r="BW424" s="2" t="inlineStr">
        <is>
          <t>2|
3</t>
        </is>
      </c>
      <c r="BX424" s="2" t="inlineStr">
        <is>
          <t xml:space="preserve">|
</t>
        </is>
      </c>
      <c r="BY424" t="inlineStr">
        <is>
          <t>paradigma
 voor distributed computing waarbij computerprocessen en gegevensopslag
 dichter bij de locatie worden gebracht waar deze nodig zijn, teneinde de
 responstijd te verbeteren en de vereiste bandbreedte te beperken</t>
        </is>
      </c>
      <c r="BZ424" s="2" t="inlineStr">
        <is>
          <t>przetwarzanie brzegowe|
przetwarzanie danych na obrzeżach sieci</t>
        </is>
      </c>
      <c r="CA424" s="2" t="inlineStr">
        <is>
          <t>3|
3</t>
        </is>
      </c>
      <c r="CB424" s="2" t="inlineStr">
        <is>
          <t xml:space="preserve">|
</t>
        </is>
      </c>
      <c r="CC424" t="inlineStr">
        <is>
          <t>rozproszone przetwarzanie danych tak, aby informacje te, a przynajmniej znaczna ich część, były przetwarzane jak najbliżej miejsca ich powstawania</t>
        </is>
      </c>
      <c r="CD424" s="2" t="inlineStr">
        <is>
          <t>computação periférica</t>
        </is>
      </c>
      <c r="CE424" s="2" t="inlineStr">
        <is>
          <t>3</t>
        </is>
      </c>
      <c r="CF424" s="2" t="inlineStr">
        <is>
          <t/>
        </is>
      </c>
      <c r="CG424" t="inlineStr">
        <is>
          <t>Computação feita com recurso a dispositivos que se encontram perto dos utilizadores para reduzir a latência no acesso aos centros de dados remotos.</t>
        </is>
      </c>
      <c r="CH424" s="2" t="inlineStr">
        <is>
          <t>tehnică de calcul la margine|
edge computing|
procesare la margine</t>
        </is>
      </c>
      <c r="CI424" s="2" t="inlineStr">
        <is>
          <t>3|
3|
3</t>
        </is>
      </c>
      <c r="CJ424" s="2" t="inlineStr">
        <is>
          <t xml:space="preserve">|
|
</t>
        </is>
      </c>
      <c r="CK424" t="inlineStr">
        <is>
          <t/>
        </is>
      </c>
      <c r="CL424" s="2" t="inlineStr">
        <is>
          <t>edge computing</t>
        </is>
      </c>
      <c r="CM424" s="2" t="inlineStr">
        <is>
          <t>3</t>
        </is>
      </c>
      <c r="CN424" s="2" t="inlineStr">
        <is>
          <t/>
        </is>
      </c>
      <c r="CO424" t="inlineStr">
        <is>
          <t>paradigma distribuovaných výpočtových systémov, ktorá približuje
 výpočet a dátové úložisko k potrebnému miestu a tým zlepšuje čas odozvy a šetrí
 šírku pásma</t>
        </is>
      </c>
      <c r="CP424" s="2" t="inlineStr">
        <is>
          <t>računalništvo na robu</t>
        </is>
      </c>
      <c r="CQ424" s="2" t="inlineStr">
        <is>
          <t>3</t>
        </is>
      </c>
      <c r="CR424" s="2" t="inlineStr">
        <is>
          <t>preferred</t>
        </is>
      </c>
      <c r="CS424" t="inlineStr">
        <is>
          <t>tehnologija, pri kateri obdelava podatkov poteka delno na posameznih napravah, ki so vključene v lokalno mrežo in od katerih vsaka prispeva svoj delež k tej obdelavi</t>
        </is>
      </c>
      <c r="CT424" s="2" t="inlineStr">
        <is>
          <t>kantdatorsystem|
edge computing</t>
        </is>
      </c>
      <c r="CU424" s="2" t="inlineStr">
        <is>
          <t>3|
3</t>
        </is>
      </c>
      <c r="CV424" s="2" t="inlineStr">
        <is>
          <t xml:space="preserve">|
</t>
        </is>
      </c>
      <c r="CW424" t="inlineStr">
        <is>
          <t>ett distribuerat
beräkningsparadigm som utför beräkningar och datalagring närmare den plats där
de behövs, för att förbättra responstiden och spara bandbredd</t>
        </is>
      </c>
    </row>
    <row r="425">
      <c r="A425" s="1" t="str">
        <f>HYPERLINK("https://iate.europa.eu/entry/result/3583163/all", "3583163")</f>
        <v>3583163</v>
      </c>
      <c r="B425" t="inlineStr">
        <is>
          <t>ENVIRONMENT</t>
        </is>
      </c>
      <c r="C425" t="inlineStr">
        <is>
          <t>ENVIRONMENT|environmental policy|climate change policy</t>
        </is>
      </c>
      <c r="D425" t="inlineStr">
        <is>
          <t>yes</t>
        </is>
      </c>
      <c r="E425" t="inlineStr">
        <is>
          <t/>
        </is>
      </c>
      <c r="F425" t="inlineStr">
        <is>
          <t/>
        </is>
      </c>
      <c r="G425" t="inlineStr">
        <is>
          <t/>
        </is>
      </c>
      <c r="H425" t="inlineStr">
        <is>
          <t/>
        </is>
      </c>
      <c r="I425" t="inlineStr">
        <is>
          <t/>
        </is>
      </c>
      <c r="J425" s="2" t="inlineStr">
        <is>
          <t>klimatická banka|
evropská klimatická banka</t>
        </is>
      </c>
      <c r="K425" s="2" t="inlineStr">
        <is>
          <t>3|
3</t>
        </is>
      </c>
      <c r="L425" s="2" t="inlineStr">
        <is>
          <t xml:space="preserve">|
</t>
        </is>
      </c>
      <c r="M425" t="inlineStr">
        <is>
          <t>označení pro finacování poskytované Evropskou investiční bankou na projekty v oblasti klimatu</t>
        </is>
      </c>
      <c r="N425" s="2" t="inlineStr">
        <is>
          <t>Europas klimabank|
klimabank</t>
        </is>
      </c>
      <c r="O425" s="2" t="inlineStr">
        <is>
          <t>3|
3</t>
        </is>
      </c>
      <c r="P425" s="2" t="inlineStr">
        <is>
          <t xml:space="preserve">|
</t>
        </is>
      </c>
      <c r="Q425" t="inlineStr">
        <is>
          <t/>
        </is>
      </c>
      <c r="R425" s="2" t="inlineStr">
        <is>
          <t>Klimabank der EU</t>
        </is>
      </c>
      <c r="S425" s="2" t="inlineStr">
        <is>
          <t>3</t>
        </is>
      </c>
      <c r="T425" s="2" t="inlineStr">
        <is>
          <t/>
        </is>
      </c>
      <c r="U425" t="inlineStr">
        <is>
          <t>EIB als Bank, die mit ihren Investitionen den Klimaschutz fördert und den Klimawandel bekämpft</t>
        </is>
      </c>
      <c r="V425" s="2" t="inlineStr">
        <is>
          <t>τράπεζα της Ευρώπης για το κλίμα</t>
        </is>
      </c>
      <c r="W425" s="2" t="inlineStr">
        <is>
          <t>3</t>
        </is>
      </c>
      <c r="X425" s="2" t="inlineStr">
        <is>
          <t/>
        </is>
      </c>
      <c r="Y425" t="inlineStr">
        <is>
          <t/>
        </is>
      </c>
      <c r="Z425" s="2" t="inlineStr">
        <is>
          <t>European climate bank|
Europe's climate bank|
EU climate bank</t>
        </is>
      </c>
      <c r="AA425" s="2" t="inlineStr">
        <is>
          <t>1|
1|
3</t>
        </is>
      </c>
      <c r="AB425" s="2" t="inlineStr">
        <is>
          <t xml:space="preserve">|
|
</t>
        </is>
      </c>
      <c r="AC425" t="inlineStr">
        <is>
          <t>reference to the European Investment Bank, the lending arm of the European Union and one of the world’s main financiers of climate action and environmental sustainability</t>
        </is>
      </c>
      <c r="AD425" s="2" t="inlineStr">
        <is>
          <t>banco europeo del cambio climático</t>
        </is>
      </c>
      <c r="AE425" s="2" t="inlineStr">
        <is>
          <t>3</t>
        </is>
      </c>
      <c r="AF425" s="2" t="inlineStr">
        <is>
          <t/>
        </is>
      </c>
      <c r="AG425" t="inlineStr">
        <is>
          <t>Banco con una una política de préstamos para la energía y una estrategia climática par promover la sostenibilidad medioambiental.</t>
        </is>
      </c>
      <c r="AH425" t="inlineStr">
        <is>
          <t/>
        </is>
      </c>
      <c r="AI425" t="inlineStr">
        <is>
          <t/>
        </is>
      </c>
      <c r="AJ425" t="inlineStr">
        <is>
          <t/>
        </is>
      </c>
      <c r="AK425" t="inlineStr">
        <is>
          <t/>
        </is>
      </c>
      <c r="AL425" s="2" t="inlineStr">
        <is>
          <t>Euroopan ilmastopankki</t>
        </is>
      </c>
      <c r="AM425" s="2" t="inlineStr">
        <is>
          <t>3</t>
        </is>
      </c>
      <c r="AN425" s="2" t="inlineStr">
        <is>
          <t/>
        </is>
      </c>
      <c r="AO425" t="inlineStr">
        <is>
          <t/>
        </is>
      </c>
      <c r="AP425" s="2" t="inlineStr">
        <is>
          <t>banque européenne du climat</t>
        </is>
      </c>
      <c r="AQ425" s="2" t="inlineStr">
        <is>
          <t>4</t>
        </is>
      </c>
      <c r="AR425" s="2" t="inlineStr">
        <is>
          <t/>
        </is>
      </c>
      <c r="AS425" t="inlineStr">
        <is>
          <t>référence à la Banque européenne d'investissement, l’institution de financement de l’Union européenne et l'un des principaux bailleurs de fonds au monde pour le financement de l’action en faveur du climat et de la durabilité environnementale</t>
        </is>
      </c>
      <c r="AT425" s="2" t="inlineStr">
        <is>
          <t>banc aeráide|
banc aeráide na hEorpa</t>
        </is>
      </c>
      <c r="AU425" s="2" t="inlineStr">
        <is>
          <t>3|
3</t>
        </is>
      </c>
      <c r="AV425" s="2" t="inlineStr">
        <is>
          <t xml:space="preserve">|
</t>
        </is>
      </c>
      <c r="AW425" t="inlineStr">
        <is>
          <t/>
        </is>
      </c>
      <c r="AX425" t="inlineStr">
        <is>
          <t/>
        </is>
      </c>
      <c r="AY425" t="inlineStr">
        <is>
          <t/>
        </is>
      </c>
      <c r="AZ425" t="inlineStr">
        <is>
          <t/>
        </is>
      </c>
      <c r="BA425" t="inlineStr">
        <is>
          <t/>
        </is>
      </c>
      <c r="BB425" s="2" t="inlineStr">
        <is>
          <t>klímabank|
Európa klímabankja</t>
        </is>
      </c>
      <c r="BC425" s="2" t="inlineStr">
        <is>
          <t>3|
3</t>
        </is>
      </c>
      <c r="BD425" s="2" t="inlineStr">
        <is>
          <t xml:space="preserve">|
</t>
        </is>
      </c>
      <c r="BE425" t="inlineStr">
        <is>
          <t>energetikai hitelezési politikát és befektetési stratégiát folytató bank, amely elősegíti a környezeti fenntarthatóságot</t>
        </is>
      </c>
      <c r="BF425" s="2" t="inlineStr">
        <is>
          <t>banca dell’UE per il clima</t>
        </is>
      </c>
      <c r="BG425" s="2" t="inlineStr">
        <is>
          <t>3</t>
        </is>
      </c>
      <c r="BH425" s="2" t="inlineStr">
        <is>
          <t/>
        </is>
      </c>
      <c r="BI425" t="inlineStr">
        <is>
          <t>riferimento alla Banca europea per gli investimenti che, in qualità di braccio finanziario dell'Unione europea e di principale istituzione finanziaria multilaterale al mondo, è uno dei maggiori fornitori di finanziamenti per il clima</t>
        </is>
      </c>
      <c r="BJ425" s="2" t="inlineStr">
        <is>
          <t>Europos klimato bankas|
klimato bankas|
ES klimato politiką įgyvendinantis bankas</t>
        </is>
      </c>
      <c r="BK425" s="2" t="inlineStr">
        <is>
          <t>3|
3|
3</t>
        </is>
      </c>
      <c r="BL425" s="2" t="inlineStr">
        <is>
          <t xml:space="preserve">|
|
</t>
        </is>
      </c>
      <c r="BM425" t="inlineStr">
        <is>
          <t/>
        </is>
      </c>
      <c r="BN425" s="2" t="inlineStr">
        <is>
          <t>Eiropas klimata banka</t>
        </is>
      </c>
      <c r="BO425" s="2" t="inlineStr">
        <is>
          <t>3</t>
        </is>
      </c>
      <c r="BP425" s="2" t="inlineStr">
        <is>
          <t/>
        </is>
      </c>
      <c r="BQ425" t="inlineStr">
        <is>
          <t/>
        </is>
      </c>
      <c r="BR425" s="2" t="inlineStr">
        <is>
          <t>bank klimatiku tal-Ewropa|
bank klimatiku</t>
        </is>
      </c>
      <c r="BS425" s="2" t="inlineStr">
        <is>
          <t>3|
3</t>
        </is>
      </c>
      <c r="BT425" s="2" t="inlineStr">
        <is>
          <t xml:space="preserve">|
</t>
        </is>
      </c>
      <c r="BU425" t="inlineStr">
        <is>
          <t>bank b'politika dwar is-self fil-qasam tal-enerġija u strateġija ta' investiment li tippromwovi s-sostenibbiltà ambjentali</t>
        </is>
      </c>
      <c r="BV425" s="2" t="inlineStr">
        <is>
          <t>klimaatbank van Europa</t>
        </is>
      </c>
      <c r="BW425" s="2" t="inlineStr">
        <is>
          <t>3</t>
        </is>
      </c>
      <c r="BX425" s="2" t="inlineStr">
        <is>
          <t/>
        </is>
      </c>
      <c r="BY425" t="inlineStr">
        <is>
          <t>bank die de ambitie heeft een voorloper te zijn op het gebied van klimaatgerelateerde financiële verrichtingen</t>
        </is>
      </c>
      <c r="BZ425" s="2" t="inlineStr">
        <is>
          <t>bank klimatyczny|
europejski bank klimatyczny</t>
        </is>
      </c>
      <c r="CA425" s="2" t="inlineStr">
        <is>
          <t>3|
3</t>
        </is>
      </c>
      <c r="CB425" s="2" t="inlineStr">
        <is>
          <t xml:space="preserve">|
</t>
        </is>
      </c>
      <c r="CC425" t="inlineStr">
        <is>
          <t/>
        </is>
      </c>
      <c r="CD425" s="2" t="inlineStr">
        <is>
          <t>banco europeu em matéria de clima|
banco climático</t>
        </is>
      </c>
      <c r="CE425" s="2" t="inlineStr">
        <is>
          <t>3|
3</t>
        </is>
      </c>
      <c r="CF425" s="2" t="inlineStr">
        <is>
          <t xml:space="preserve">|
</t>
        </is>
      </c>
      <c r="CG425" t="inlineStr">
        <is>
          <t/>
        </is>
      </c>
      <c r="CH425" s="2" t="inlineStr">
        <is>
          <t>bancă pentru climă a UE|
bancă europeană pentru climă</t>
        </is>
      </c>
      <c r="CI425" s="2" t="inlineStr">
        <is>
          <t>3|
3</t>
        </is>
      </c>
      <c r="CJ425" s="2" t="inlineStr">
        <is>
          <t xml:space="preserve">|
</t>
        </is>
      </c>
      <c r="CK425" t="inlineStr">
        <is>
          <t>denumire dacă Băncii Europene de Investiții pentru a reflecta reorientarea sa către obiectivele de durabilitate a mediului și acțiune climatică</t>
        </is>
      </c>
      <c r="CL425" s="2" t="inlineStr">
        <is>
          <t>klimatická banka Európy|
európska klimatická banka|
klimatická banka</t>
        </is>
      </c>
      <c r="CM425" s="2" t="inlineStr">
        <is>
          <t>1|
1|
1</t>
        </is>
      </c>
      <c r="CN425" s="2" t="inlineStr">
        <is>
          <t xml:space="preserve">|
|
</t>
        </is>
      </c>
      <c r="CO425" t="inlineStr">
        <is>
          <t>banka, ktorá financuje projekty v oblasti klímy a ktorá
podporuje „zelené“ investície s cieľom environmentálnej udržateľnosti</t>
        </is>
      </c>
      <c r="CP425" s="2" t="inlineStr">
        <is>
          <t>evropska podnebna banka|
podnebna banka</t>
        </is>
      </c>
      <c r="CQ425" s="2" t="inlineStr">
        <is>
          <t>3|
3</t>
        </is>
      </c>
      <c r="CR425" s="2" t="inlineStr">
        <is>
          <t xml:space="preserve">|
</t>
        </is>
      </c>
      <c r="CS425" t="inlineStr">
        <is>
          <t/>
        </is>
      </c>
      <c r="CT425" t="inlineStr">
        <is>
          <t/>
        </is>
      </c>
      <c r="CU425" t="inlineStr">
        <is>
          <t/>
        </is>
      </c>
      <c r="CV425" t="inlineStr">
        <is>
          <t/>
        </is>
      </c>
      <c r="CW425" t="inlineStr">
        <is>
          <t/>
        </is>
      </c>
    </row>
    <row r="426">
      <c r="A426" s="1" t="str">
        <f>HYPERLINK("https://iate.europa.eu/entry/result/3563135/all", "3563135")</f>
        <v>3563135</v>
      </c>
      <c r="B426" t="inlineStr">
        <is>
          <t>EUROPEAN UNION;FINANCE</t>
        </is>
      </c>
      <c r="C426" t="inlineStr">
        <is>
          <t>EUROPEAN UNION|EU finance;FINANCE|financing and investment</t>
        </is>
      </c>
      <c r="D426" t="inlineStr">
        <is>
          <t>yes</t>
        </is>
      </c>
      <c r="E426" t="inlineStr">
        <is>
          <t/>
        </is>
      </c>
      <c r="F426" s="2" t="inlineStr">
        <is>
          <t>Европейски фонд за стратегически инвестиции|
ЕФСИ</t>
        </is>
      </c>
      <c r="G426" s="2" t="inlineStr">
        <is>
          <t>3|
3</t>
        </is>
      </c>
      <c r="H426" s="2" t="inlineStr">
        <is>
          <t xml:space="preserve">|
</t>
        </is>
      </c>
      <c r="I426" t="inlineStr">
        <is>
          <t>фонд на ЕС, почиващ на относително неголеми по размер публични средства, имащ за цел да привлече чрез ливъридж значителен капитал от частни източници за финансиране на проекти с високо качество, които да допринесат за оздравяването на икономиката на Европа</t>
        </is>
      </c>
      <c r="J426" s="2" t="inlineStr">
        <is>
          <t>Evropský fond pro strategické investice|
EFSI</t>
        </is>
      </c>
      <c r="K426" s="2" t="inlineStr">
        <is>
          <t>3|
3</t>
        </is>
      </c>
      <c r="L426" s="2" t="inlineStr">
        <is>
          <t xml:space="preserve">|
</t>
        </is>
      </c>
      <c r="M426" t="inlineStr">
        <is>
          <t>fond, jehož cílem je svěřit EIB schopnost nést riziko, a tím v Unii podpořit investice a lepší přístup k financování pro subjekty s nejvýše 3 000 zaměstnanci, se zvláštním důrazem na malé a střední podniky a malé společnosti se střední tržní kapitalizací</t>
        </is>
      </c>
      <c r="N426" s="2" t="inlineStr">
        <is>
          <t>Den Europæiske Fond for Strategiske Investeringer|
EFSI</t>
        </is>
      </c>
      <c r="O426" s="2" t="inlineStr">
        <is>
          <t>3|
3</t>
        </is>
      </c>
      <c r="P426" s="2" t="inlineStr">
        <is>
          <t xml:space="preserve">|
</t>
        </is>
      </c>
      <c r="Q426" t="inlineStr">
        <is>
          <t>fond, der med garanti i offentlige midler fra EU og EIB skal sikre adgang til risikovillig kapital til mere langsigtede investeringer samt til små og mellemstore virksomheder og såkaldte midcap-selskaber</t>
        </is>
      </c>
      <c r="R426" s="2" t="inlineStr">
        <is>
          <t>EFSI|
Europäischer Fonds für strategische Investitionen</t>
        </is>
      </c>
      <c r="S426" s="2" t="inlineStr">
        <is>
          <t>3|
3</t>
        </is>
      </c>
      <c r="T426" s="2" t="inlineStr">
        <is>
          <t xml:space="preserve">|
</t>
        </is>
      </c>
      <c r="U426" t="inlineStr">
        <is>
          <t>von der EIB &lt;a href="/entry/result/780826/all" id="ENTRY_TO_ENTRY_CONVERTER" target="_blank"&gt;IATE:780826&lt;/a&gt; verwalteter EU-Fonds zur Förderung der Investitionstätigkeit, insbesondere des Privatsektors, um so das Wirtschaftswachstum in der EU anzukurbeln</t>
        </is>
      </c>
      <c r="V426" s="2" t="inlineStr">
        <is>
          <t>Ευρωπαϊκό Ταμείο Στρατηγικών Επενδύσεων|
ΕΤΣΕ</t>
        </is>
      </c>
      <c r="W426" s="2" t="inlineStr">
        <is>
          <t>3|
3</t>
        </is>
      </c>
      <c r="X426" s="2" t="inlineStr">
        <is>
          <t xml:space="preserve">|
</t>
        </is>
      </c>
      <c r="Y426" t="inlineStr">
        <is>
          <t>ευρωπαϊκό ταμείο το οποίο έχει ως σκοπό να στηρίξει στην Ένωση επενδύσεις και μεγαλύτερη πρόσβαση στη χρηματοδότηση οντοτήτων που απασχολούν έως και 3 000 εργαζόμενους, με ιδιαίτερη έμφαση στις ΜΜΕ και τις μικρές επιχειρήσεις μεσαίας κεφαλαιοποίησης, παρέχοντας στην ΕΤΕπ την ικανότητα να αναλαμβάνει κινδύνους</t>
        </is>
      </c>
      <c r="Z426" s="2" t="inlineStr">
        <is>
          <t>EFSI|
European Fund for Strategic Investments</t>
        </is>
      </c>
      <c r="AA426" s="2" t="inlineStr">
        <is>
          <t>3|
3</t>
        </is>
      </c>
      <c r="AB426" s="2" t="inlineStr">
        <is>
          <t xml:space="preserve">|
</t>
        </is>
      </c>
      <c r="AC426" t="inlineStr">
        <is>
          <t>initiative launched jointly by the EIB Group and the European Commission to help overcome the investment gap [ &lt;a href="/entry/result/854123/all" id="ENTRY_TO_ENTRY_CONVERTER" target="_blank"&gt;IATE:854123&lt;/a&gt; ] in the EU by mobilising private financing for strategic investments</t>
        </is>
      </c>
      <c r="AD426" s="2" t="inlineStr">
        <is>
          <t>FEIE|
Fondo Europeo para Inversiones Estratégicas</t>
        </is>
      </c>
      <c r="AE426" s="2" t="inlineStr">
        <is>
          <t>3|
3</t>
        </is>
      </c>
      <c r="AF426" s="2" t="inlineStr">
        <is>
          <t xml:space="preserve">|
</t>
        </is>
      </c>
      <c r="AG426" t="inlineStr">
        <is>
          <t>Fondo de la UE que procurará potenciar el impacto de pequeños importes de inversión pública para atraer volúmenes mayores de capital privado con el fin de reactivar la economía de la UE.</t>
        </is>
      </c>
      <c r="AH426" s="2" t="inlineStr">
        <is>
          <t>Euroopa Strateegiliste Investeeringute Fond|
EFSI</t>
        </is>
      </c>
      <c r="AI426" s="2" t="inlineStr">
        <is>
          <t>3|
3</t>
        </is>
      </c>
      <c r="AJ426" s="2" t="inlineStr">
        <is>
          <t xml:space="preserve">|
</t>
        </is>
      </c>
      <c r="AK426" t="inlineStr">
        <is>
          <t>Euroopa Komisjoni ja EIP partnerluses loodud fond väljakujunenud oskusteabest kasu saamiseks</t>
        </is>
      </c>
      <c r="AL426" s="2" t="inlineStr">
        <is>
          <t>ESIR-rahasto|
Euroopan strategisten investointien rahasto|
ESIR</t>
        </is>
      </c>
      <c r="AM426" s="2" t="inlineStr">
        <is>
          <t>3|
3|
3</t>
        </is>
      </c>
      <c r="AN426" s="2" t="inlineStr">
        <is>
          <t xml:space="preserve">|
|
</t>
        </is>
      </c>
      <c r="AO426" t="inlineStr">
        <is>
          <t>EU:n rahasto, jonka avulla on tarkoitus tarjota riskinkantotukea pitkän aikavälin investointeja varten sekä varmistaa, että pk-yrityksille ja markkina-arvoltaan keskisuurille yrityksille (midcap-yrityksille) on tarjolla nykyistä enemmän riskirahoitusta.</t>
        </is>
      </c>
      <c r="AP426" s="2" t="inlineStr">
        <is>
          <t>EFSI|
Fonds européen pour les investissements stratégiques</t>
        </is>
      </c>
      <c r="AQ426" s="2" t="inlineStr">
        <is>
          <t>3|
3</t>
        </is>
      </c>
      <c r="AR426" s="2" t="inlineStr">
        <is>
          <t xml:space="preserve">preferred|
</t>
        </is>
      </c>
      <c r="AS426" t="inlineStr">
        <is>
          <t>élément central du plan d'investissement pour l'Europe, cette entité distincte et transparente prend la forme d'un compte géré séparément par la Banque européenne d'investissement et a pour objectif d'aider à utiliser des fonds publics, y compris des fonds issus du budget de l'UE, pour mobiliser des investissements privés</t>
        </is>
      </c>
      <c r="AT426" s="2" t="inlineStr">
        <is>
          <t>Ciste Eorpach le haghaidh Infheistíochtaí Straitéiseacha|
CEIS</t>
        </is>
      </c>
      <c r="AU426" s="2" t="inlineStr">
        <is>
          <t>3|
3</t>
        </is>
      </c>
      <c r="AV426" s="2" t="inlineStr">
        <is>
          <t xml:space="preserve">|
</t>
        </is>
      </c>
      <c r="AW426" t="inlineStr">
        <is>
          <t/>
        </is>
      </c>
      <c r="AX426" s="2" t="inlineStr">
        <is>
          <t>Europski fond za strateška ulaganja|
EFSU</t>
        </is>
      </c>
      <c r="AY426" s="2" t="inlineStr">
        <is>
          <t>3|
3</t>
        </is>
      </c>
      <c r="AZ426" s="2" t="inlineStr">
        <is>
          <t xml:space="preserve">|
</t>
        </is>
      </c>
      <c r="BA426" t="inlineStr">
        <is>
          <t>fond EU-a kojim se javna sredstava, među ostalim sredstava iz proračuna EU-a, upotrebljavaju kako bi se potaknula privatna ulaganja</t>
        </is>
      </c>
      <c r="BB426" s="2" t="inlineStr">
        <is>
          <t>ESBA|
Európai Stratégiai Beruházási Alap</t>
        </is>
      </c>
      <c r="BC426" s="2" t="inlineStr">
        <is>
          <t>4|
3</t>
        </is>
      </c>
      <c r="BD426" s="2" t="inlineStr">
        <is>
          <t xml:space="preserve">|
</t>
        </is>
      </c>
      <c r="BE426" t="inlineStr">
        <is>
          <t>A Bizottság elnökének kezdeményezése alapján létrehozandó beruházásösztönző alap, amely az európai gazdaság élénkítése céljából 315 milliárd eurót hivatott mozgósítani, az EBB részéről 5 milliárd euró, az uniós költségvetésből pedig összesen 16 milliárd euró biztosítása mellett, túlnyomórészt magánforrások bevonása révén.</t>
        </is>
      </c>
      <c r="BF426" s="2" t="inlineStr">
        <is>
          <t>FEIS|
Fondo europeo per gli investimenti strategici</t>
        </is>
      </c>
      <c r="BG426" s="2" t="inlineStr">
        <is>
          <t>3|
3</t>
        </is>
      </c>
      <c r="BH426" s="2" t="inlineStr">
        <is>
          <t xml:space="preserve">|
</t>
        </is>
      </c>
      <c r="BI426" t="inlineStr">
        <is>
          <t>fondo dell’UE istituito in collaborazione con la BEI volto a mobilitare risorse
private per investimenti strategici al fine di rilaciare la crescita economica
dell’Europa</t>
        </is>
      </c>
      <c r="BJ426" s="2" t="inlineStr">
        <is>
          <t>ESIF|
Europos strateginių investicijų fondas</t>
        </is>
      </c>
      <c r="BK426" s="2" t="inlineStr">
        <is>
          <t>3|
3</t>
        </is>
      </c>
      <c r="BL426" s="2" t="inlineStr">
        <is>
          <t xml:space="preserve">|
</t>
        </is>
      </c>
      <c r="BM426" t="inlineStr">
        <is>
          <t/>
        </is>
      </c>
      <c r="BN426" s="2" t="inlineStr">
        <is>
          <t>Eiropas Stratēģisko investīciju fonds|
ESIF</t>
        </is>
      </c>
      <c r="BO426" s="2" t="inlineStr">
        <is>
          <t>3|
3</t>
        </is>
      </c>
      <c r="BP426" s="2" t="inlineStr">
        <is>
          <t xml:space="preserve">|
</t>
        </is>
      </c>
      <c r="BQ426" t="inlineStr">
        <is>
          <t>sadarbībā ar Eiropas Investīciju banku veidots ES fonds, ar ko sākotnēji trīs gadu laikposmā (2015-2017) iecerēts, pamatojoties uz aplēsēm par multiplikatora efektu (1:15), mobilizēt vismaz 315 miljardu euro papildu investīcijās, lai sekmētu Savienības ekonomikas attīstību; fonda pamatā būs 16 miljardu euro garantija no ES budžeta un 5 miljardi euro, ko piešķirs EIB</t>
        </is>
      </c>
      <c r="BR426" s="2" t="inlineStr">
        <is>
          <t>EFSI|
FEIS|
Fond Ewropew għall-Investimenti Strateġiċi</t>
        </is>
      </c>
      <c r="BS426" s="2" t="inlineStr">
        <is>
          <t>3|
3|
3</t>
        </is>
      </c>
      <c r="BT426" s="2" t="inlineStr">
        <is>
          <t xml:space="preserve">|
preferred|
</t>
        </is>
      </c>
      <c r="BU426" t="inlineStr">
        <is>
          <t>fond tal-UE li għandu l-għan li jikkontribwixxi għar-rilanċ ekonomiku tal-Ewropa billi juża ammonti żgħar mill-finanzi pubbliċi biex jattira ammonti kbar ta' kapital privat. Dan il-fond ser ikun jista' jimmobilizza EUR 315-il biljun fit-tliet snin li ġejjin għal dan il-għan. Il-Fond ser ikollu profil tar-riskju differenti, jipprovdi sorsi addizzjonali ta' kapaċità li tindirizza r-riskji u ser jimmira proġetti li jwasslu valur soċjetali u ekonomiku iktar għoli, filwaqt li jikkomplementa l-proġetti attwalment finanzjatipermezz tal-BEI jew programmi tal-UE eżistenti. Il-firxa ta' prodotti possibbli ser tkun mingħajr limitu sabiex tadatta għal bżonnijiet tas-suq li jinbidlu</t>
        </is>
      </c>
      <c r="BV426" s="2" t="inlineStr">
        <is>
          <t>Europees Fonds voor strategische investeringen|
EFSI</t>
        </is>
      </c>
      <c r="BW426" s="2" t="inlineStr">
        <is>
          <t>3|
3</t>
        </is>
      </c>
      <c r="BX426" s="2" t="inlineStr">
        <is>
          <t xml:space="preserve">|
</t>
        </is>
      </c>
      <c r="BY426" t="inlineStr">
        <is>
          <t>EU-fonds bedoeld voor projecten die meer maatschappelijke en economische waarde opleveren, in aanvulling op de projecten die momenteel via de EIB of de bestaande EU-programma's worden gefinancierd</t>
        </is>
      </c>
      <c r="BZ426" s="2" t="inlineStr">
        <is>
          <t>Europejski Fundusz na rzecz Inwestycji Strategicznych|
EFIS</t>
        </is>
      </c>
      <c r="CA426" s="2" t="inlineStr">
        <is>
          <t>3|
3</t>
        </is>
      </c>
      <c r="CB426" s="2" t="inlineStr">
        <is>
          <t xml:space="preserve">|
</t>
        </is>
      </c>
      <c r="CC426" t="inlineStr">
        <is>
          <t>planowany fundusz, który ma zostać utworzony we współpracy z Komisją i EBI, mający zapewnić wsparcie na pokrycie ryzyka dla długoterminowych inwestycji i zapewnić większy dostęp do finansowania ryzyka dla MŚP oraz spółek o średniej kapitalizacji</t>
        </is>
      </c>
      <c r="CD426" s="2" t="inlineStr">
        <is>
          <t>Fundo Europeu para Investimentos Estratégicos|
FEIE</t>
        </is>
      </c>
      <c r="CE426" s="2" t="inlineStr">
        <is>
          <t>3|
3</t>
        </is>
      </c>
      <c r="CF426" s="2" t="inlineStr">
        <is>
          <t xml:space="preserve">|
</t>
        </is>
      </c>
      <c r="CG426" t="inlineStr">
        <is>
          <t>Fundo da UE garantido através de fundos públicos que deverá mobilizar, no mínimo, 315 mil milhões de EUR de investimento adicional em 2015-2017 para apoiar o risco nos investimentos de longo prazo e facilitar o acesso das PME e empresas de média capitalização ao financiamento de risco.&lt;br&gt;O fundo, proposto no âmbito do &lt;b&gt;Plano de Investimento para a Europa&lt;/b&gt; [&lt;a href="/entry/result/3563204/all" id="ENTRY_TO_ENTRY_CONVERTER" target="_blank"&gt;IATE:3563204&lt;/a&gt; ], deverá ser criado em parceria entre a Comissão e o BEI.</t>
        </is>
      </c>
      <c r="CH426" s="2" t="inlineStr">
        <is>
          <t>Fondul european pentru investiții strategice|
FEIS</t>
        </is>
      </c>
      <c r="CI426" s="2" t="inlineStr">
        <is>
          <t>3|
3</t>
        </is>
      </c>
      <c r="CJ426" s="2" t="inlineStr">
        <is>
          <t xml:space="preserve">|
</t>
        </is>
      </c>
      <c r="CK426" t="inlineStr">
        <is>
          <t>fond al UE gestionat de Banca Europeană de Investiții, destinat să mobilizeze 315 miliarde EUR în vederea relansării economiei europene</t>
        </is>
      </c>
      <c r="CL426" s="2" t="inlineStr">
        <is>
          <t>EFSI|
Európsky fond pre strategické investície</t>
        </is>
      </c>
      <c r="CM426" s="2" t="inlineStr">
        <is>
          <t>3|
3</t>
        </is>
      </c>
      <c r="CN426" s="2" t="inlineStr">
        <is>
          <t xml:space="preserve">|
</t>
        </is>
      </c>
      <c r="CO426" t="inlineStr">
        <is>
          <t>fond, ktorého účelom je podporovať v Únii prostredníctvom poskytnutia kapacity pre EIB na podstupovanie rizík:&lt;br&gt;a) investície;&lt;br&gt;b) väčší prístup k financovaniu pre subjekty s maximálne 3 000 zamestnancami s osobitným dôrazom na MSP a malé spoločnosti so strednou trhovou kapitalizáciou</t>
        </is>
      </c>
      <c r="CP426" s="2" t="inlineStr">
        <is>
          <t>Evropski sklad za strateške naložbe|
EFSI</t>
        </is>
      </c>
      <c r="CQ426" s="2" t="inlineStr">
        <is>
          <t>3|
3</t>
        </is>
      </c>
      <c r="CR426" s="2" t="inlineStr">
        <is>
          <t xml:space="preserve">|
</t>
        </is>
      </c>
      <c r="CS426" t="inlineStr">
        <is>
          <t/>
        </is>
      </c>
      <c r="CT426" s="2" t="inlineStr">
        <is>
          <t>Europeiska fonden för strategiska investeringar|
Efsi</t>
        </is>
      </c>
      <c r="CU426" s="2" t="inlineStr">
        <is>
          <t>3|
3</t>
        </is>
      </c>
      <c r="CV426" s="2" t="inlineStr">
        <is>
          <t xml:space="preserve">|
</t>
        </is>
      </c>
      <c r="CW426" t="inlineStr">
        <is>
          <t/>
        </is>
      </c>
    </row>
    <row r="427">
      <c r="A427" s="1" t="str">
        <f>HYPERLINK("https://iate.europa.eu/entry/result/758512/all", "758512")</f>
        <v>758512</v>
      </c>
      <c r="B427" t="inlineStr">
        <is>
          <t>AGRICULTURE, FORESTRY AND FISHERIES;ENVIRONMENT</t>
        </is>
      </c>
      <c r="C427" t="inlineStr">
        <is>
          <t>AGRICULTURE, FORESTRY AND FISHERIES|forestry|forest;ENVIRONMENT|environmental policy|climate change policy;AGRICULTURE, FORESTRY AND FISHERIES|forestry|forestry policy</t>
        </is>
      </c>
      <c r="D427" t="inlineStr">
        <is>
          <t>yes</t>
        </is>
      </c>
      <c r="E427" t="inlineStr">
        <is>
          <t/>
        </is>
      </c>
      <c r="F427" t="inlineStr">
        <is>
          <t/>
        </is>
      </c>
      <c r="G427" t="inlineStr">
        <is>
          <t/>
        </is>
      </c>
      <c r="H427" t="inlineStr">
        <is>
          <t/>
        </is>
      </c>
      <c r="I427" t="inlineStr">
        <is>
          <t/>
        </is>
      </c>
      <c r="J427" s="2" t="inlineStr">
        <is>
          <t>obnova lesů</t>
        </is>
      </c>
      <c r="K427" s="2" t="inlineStr">
        <is>
          <t>3</t>
        </is>
      </c>
      <c r="L427" s="2" t="inlineStr">
        <is>
          <t/>
        </is>
      </c>
      <c r="M427" t="inlineStr">
        <is>
          <t>proces nahrazování stávajícího, zpravidla dospělého lesa novým pokolením lesních dřevin</t>
        </is>
      </c>
      <c r="N427" s="2" t="inlineStr">
        <is>
          <t>genopretning af degraderet skov|
genopretning af skov|
genetablering af skov</t>
        </is>
      </c>
      <c r="O427" s="2" t="inlineStr">
        <is>
          <t>3|
3|
3</t>
        </is>
      </c>
      <c r="P427" s="2" t="inlineStr">
        <is>
          <t xml:space="preserve">|
|
</t>
        </is>
      </c>
      <c r="Q427" t="inlineStr">
        <is>
          <t/>
        </is>
      </c>
      <c r="R427" s="2" t="inlineStr">
        <is>
          <t>Wiederherstellung geschädigter Wälder|
Wiederherstellung von Wäldern</t>
        </is>
      </c>
      <c r="S427" s="2" t="inlineStr">
        <is>
          <t>3|
3</t>
        </is>
      </c>
      <c r="T427" s="2" t="inlineStr">
        <is>
          <t xml:space="preserve">|
</t>
        </is>
      </c>
      <c r="U427" t="inlineStr">
        <is>
          <t/>
        </is>
      </c>
      <c r="V427" s="2" t="inlineStr">
        <is>
          <t>αποκατάσταση υποβαθμισμένων δασών|
αποκατάσταση των δασών</t>
        </is>
      </c>
      <c r="W427" s="2" t="inlineStr">
        <is>
          <t>3|
3</t>
        </is>
      </c>
      <c r="X427" s="2" t="inlineStr">
        <is>
          <t xml:space="preserve">|
</t>
        </is>
      </c>
      <c r="Y427" t="inlineStr">
        <is>
          <t/>
        </is>
      </c>
      <c r="Z427" s="2" t="inlineStr">
        <is>
          <t>forest restoration|
restoration of degraded forests|
restoration of forests</t>
        </is>
      </c>
      <c r="AA427" s="2" t="inlineStr">
        <is>
          <t>3|
3|
3</t>
        </is>
      </c>
      <c r="AB427" s="2" t="inlineStr">
        <is>
          <t xml:space="preserve">|
|
</t>
        </is>
      </c>
      <c r="AC427" t="inlineStr">
        <is>
          <t>to restore a degraded forest to its original state</t>
        </is>
      </c>
      <c r="AD427" s="2" t="inlineStr">
        <is>
          <t>restauración de los bosques|
recuperación de bosques degradados|
restauración forestal</t>
        </is>
      </c>
      <c r="AE427" s="2" t="inlineStr">
        <is>
          <t>3|
3|
3</t>
        </is>
      </c>
      <c r="AF427" s="2" t="inlineStr">
        <is>
          <t xml:space="preserve">|
|
</t>
        </is>
      </c>
      <c r="AG427" t="inlineStr">
        <is>
          <t>Devolver un bosque degradado a su estado original.</t>
        </is>
      </c>
      <c r="AH427" s="2" t="inlineStr">
        <is>
          <t>halvenenud seisundiga metsade taastamine</t>
        </is>
      </c>
      <c r="AI427" s="2" t="inlineStr">
        <is>
          <t>3</t>
        </is>
      </c>
      <c r="AJ427" s="2" t="inlineStr">
        <is>
          <t/>
        </is>
      </c>
      <c r="AK427" t="inlineStr">
        <is>
          <t>halvas seisundis oleva metsa ökoloogiliste protsesside taaskäivitamine, taastamaks metsa struktuuri, ökoloogilist funktsiooni ja elurikkust</t>
        </is>
      </c>
      <c r="AL427" s="2" t="inlineStr">
        <is>
          <t>metsien ennallistaminen|
heikkokuntoisten metsien ennallistaminen</t>
        </is>
      </c>
      <c r="AM427" s="2" t="inlineStr">
        <is>
          <t>3|
3</t>
        </is>
      </c>
      <c r="AN427" s="2" t="inlineStr">
        <is>
          <t xml:space="preserve">|
</t>
        </is>
      </c>
      <c r="AO427" t="inlineStr">
        <is>
          <t>metsätalouden seurauksena heikentyneen metsäekosysteemin palauttaminen luonnontilaisen kaltaiseksi</t>
        </is>
      </c>
      <c r="AP427" s="2" t="inlineStr">
        <is>
          <t>reconstitution des forêts|
restauration des forêts</t>
        </is>
      </c>
      <c r="AQ427" s="2" t="inlineStr">
        <is>
          <t>3|
1</t>
        </is>
      </c>
      <c r="AR427" s="2" t="inlineStr">
        <is>
          <t xml:space="preserve">|
</t>
        </is>
      </c>
      <c r="AS427" t="inlineStr">
        <is>
          <t/>
        </is>
      </c>
      <c r="AT427" s="2" t="inlineStr">
        <is>
          <t>athbhunú foraoisí díghrádaithe|
athbhunú foraoisí</t>
        </is>
      </c>
      <c r="AU427" s="2" t="inlineStr">
        <is>
          <t>3|
3</t>
        </is>
      </c>
      <c r="AV427" s="2" t="inlineStr">
        <is>
          <t xml:space="preserve">|
</t>
        </is>
      </c>
      <c r="AW427" t="inlineStr">
        <is>
          <t/>
        </is>
      </c>
      <c r="AX427" t="inlineStr">
        <is>
          <t/>
        </is>
      </c>
      <c r="AY427" t="inlineStr">
        <is>
          <t/>
        </is>
      </c>
      <c r="AZ427" t="inlineStr">
        <is>
          <t/>
        </is>
      </c>
      <c r="BA427" t="inlineStr">
        <is>
          <t/>
        </is>
      </c>
      <c r="BB427" s="2" t="inlineStr">
        <is>
          <t>erdő-helyreállítás|
erdő helyreállítása|
pusztuló erdők helyreállítása</t>
        </is>
      </c>
      <c r="BC427" s="2" t="inlineStr">
        <is>
          <t>3|
3|
2</t>
        </is>
      </c>
      <c r="BD427" s="2" t="inlineStr">
        <is>
          <t xml:space="preserve">|
|
</t>
        </is>
      </c>
      <c r="BE427" t="inlineStr">
        <is>
          <t>károsodott erdő eredeti állapotának helyreállítása, azaz a területen eredetileg jelen lévő erdő feltételezett szerkezetének, termőképességének és biológiai sokféleségének visszaállítása</t>
        </is>
      </c>
      <c r="BF427" t="inlineStr">
        <is>
          <t/>
        </is>
      </c>
      <c r="BG427" t="inlineStr">
        <is>
          <t/>
        </is>
      </c>
      <c r="BH427" t="inlineStr">
        <is>
          <t/>
        </is>
      </c>
      <c r="BI427" t="inlineStr">
        <is>
          <t/>
        </is>
      </c>
      <c r="BJ427" t="inlineStr">
        <is>
          <t/>
        </is>
      </c>
      <c r="BK427" t="inlineStr">
        <is>
          <t/>
        </is>
      </c>
      <c r="BL427" t="inlineStr">
        <is>
          <t/>
        </is>
      </c>
      <c r="BM427" t="inlineStr">
        <is>
          <t/>
        </is>
      </c>
      <c r="BN427" s="2" t="inlineStr">
        <is>
          <t>meža atjaunošana</t>
        </is>
      </c>
      <c r="BO427" s="2" t="inlineStr">
        <is>
          <t>2</t>
        </is>
      </c>
      <c r="BP427" s="2" t="inlineStr">
        <is>
          <t/>
        </is>
      </c>
      <c r="BQ427" t="inlineStr">
        <is>
          <t>degradēta meža atgriešana sākotnējā stāvoklī, proti, sākotnējās mežaudzes struktūras, ražības, augsnes stāvokļa un augu un dzīvnieku sugu sastāva atjaunošana</t>
        </is>
      </c>
      <c r="BR427" s="2" t="inlineStr">
        <is>
          <t>restawr tal-foresti</t>
        </is>
      </c>
      <c r="BS427" s="2" t="inlineStr">
        <is>
          <t>3</t>
        </is>
      </c>
      <c r="BT427" s="2" t="inlineStr">
        <is>
          <t/>
        </is>
      </c>
      <c r="BU427" t="inlineStr">
        <is>
          <t>l-istabbiliment mill-ġdid tal-istruttura, tal-produttività u tad-diversità tal-ispeċijiet tal-foresta kif maħsub li kienu oriġinarjament f'sit partikolari</t>
        </is>
      </c>
      <c r="BV427" t="inlineStr">
        <is>
          <t/>
        </is>
      </c>
      <c r="BW427" t="inlineStr">
        <is>
          <t/>
        </is>
      </c>
      <c r="BX427" t="inlineStr">
        <is>
          <t/>
        </is>
      </c>
      <c r="BY427" t="inlineStr">
        <is>
          <t/>
        </is>
      </c>
      <c r="BZ427" s="2" t="inlineStr">
        <is>
          <t>odbudowa lasów|
odtwarzanie zdegradowanych lasów</t>
        </is>
      </c>
      <c r="CA427" s="2" t="inlineStr">
        <is>
          <t>3|
3</t>
        </is>
      </c>
      <c r="CB427" s="2" t="inlineStr">
        <is>
          <t xml:space="preserve">|
</t>
        </is>
      </c>
      <c r="CC427" t="inlineStr">
        <is>
          <t>przywracanie zniszczonych lasów do ich pierwotego stanu</t>
        </is>
      </c>
      <c r="CD427" s="2" t="inlineStr">
        <is>
          <t>recuperação de florestas|
restauração de florestas</t>
        </is>
      </c>
      <c r="CE427" s="2" t="inlineStr">
        <is>
          <t>3|
3</t>
        </is>
      </c>
      <c r="CF427" s="2" t="inlineStr">
        <is>
          <t xml:space="preserve">|
</t>
        </is>
      </c>
      <c r="CG427" t="inlineStr">
        <is>
          <t/>
        </is>
      </c>
      <c r="CH427" s="2" t="inlineStr">
        <is>
          <t>refacere a pădurilor destructurate</t>
        </is>
      </c>
      <c r="CI427" s="2" t="inlineStr">
        <is>
          <t>3</t>
        </is>
      </c>
      <c r="CJ427" s="2" t="inlineStr">
        <is>
          <t/>
        </is>
      </c>
      <c r="CK427" t="inlineStr">
        <is>
          <t/>
        </is>
      </c>
      <c r="CL427" s="2" t="inlineStr">
        <is>
          <t>obnova lesného porastu|
obnova lesa|
obnova degradovaných lesov</t>
        </is>
      </c>
      <c r="CM427" s="2" t="inlineStr">
        <is>
          <t>3|
3|
3</t>
        </is>
      </c>
      <c r="CN427" s="2" t="inlineStr">
        <is>
          <t xml:space="preserve">|
|
</t>
        </is>
      </c>
      <c r="CO427" t="inlineStr">
        <is>
          <t>súbor činností zameraný na obnovu poškodených lesných porastov</t>
        </is>
      </c>
      <c r="CP427" s="2" t="inlineStr">
        <is>
          <t>obnova gozdov|
obnova degradiranih gozdov</t>
        </is>
      </c>
      <c r="CQ427" s="2" t="inlineStr">
        <is>
          <t>3|
3</t>
        </is>
      </c>
      <c r="CR427" s="2" t="inlineStr">
        <is>
          <t xml:space="preserve">|
</t>
        </is>
      </c>
      <c r="CS427" t="inlineStr">
        <is>
          <t/>
        </is>
      </c>
      <c r="CT427" s="2" t="inlineStr">
        <is>
          <t>restaurering av skog</t>
        </is>
      </c>
      <c r="CU427" s="2" t="inlineStr">
        <is>
          <t>3</t>
        </is>
      </c>
      <c r="CV427" s="2" t="inlineStr">
        <is>
          <t/>
        </is>
      </c>
      <c r="CW427" t="inlineStr">
        <is>
          <t/>
        </is>
      </c>
    </row>
    <row r="428">
      <c r="A428" s="1" t="str">
        <f>HYPERLINK("https://iate.europa.eu/entry/result/760430/all", "760430")</f>
        <v>760430</v>
      </c>
      <c r="B428" t="inlineStr">
        <is>
          <t>ENERGY</t>
        </is>
      </c>
      <c r="C428" t="inlineStr">
        <is>
          <t>ENERGY</t>
        </is>
      </c>
      <c r="D428" t="inlineStr">
        <is>
          <t>yes</t>
        </is>
      </c>
      <c r="E428" t="inlineStr">
        <is>
          <t/>
        </is>
      </c>
      <c r="F428" s="2" t="inlineStr">
        <is>
          <t>енергоносител</t>
        </is>
      </c>
      <c r="G428" s="2" t="inlineStr">
        <is>
          <t>3</t>
        </is>
      </c>
      <c r="H428" s="2" t="inlineStr">
        <is>
          <t/>
        </is>
      </c>
      <c r="I428" t="inlineStr">
        <is>
          <t>среда (газообразна, течна или твърда), в която се складира, пренася и доставя енергия на потребителя във форма, подходяща за приложение</t>
        </is>
      </c>
      <c r="J428" s="2" t="inlineStr">
        <is>
          <t>energonositel|
nosič energie|
energetický nosič</t>
        </is>
      </c>
      <c r="K428" s="2" t="inlineStr">
        <is>
          <t>3|
3|
3</t>
        </is>
      </c>
      <c r="L428" s="2" t="inlineStr">
        <is>
          <t xml:space="preserve">|
|
</t>
        </is>
      </c>
      <c r="M428" t="inlineStr">
        <is>
          <t>hmota nebo jev, které mohou být použity k výrobě mechanické práce nebo tepla nebo na ovládání chemických nebo fyzikálních procesů</t>
        </is>
      </c>
      <c r="N428" s="2" t="inlineStr">
        <is>
          <t>energibærer|
energivektor</t>
        </is>
      </c>
      <c r="O428" s="2" t="inlineStr">
        <is>
          <t>4|
4</t>
        </is>
      </c>
      <c r="P428" s="2" t="inlineStr">
        <is>
          <t xml:space="preserve">|
</t>
        </is>
      </c>
      <c r="Q428" t="inlineStr">
        <is>
          <t>mekanisme eller stof, som kan lagre energi, der kan konverteres til udnyttelse på et andet sted og et andet tidspunkt. Sådanne energibærere er f.eks. elektrisk energi, kondensatorer, trykluft, brint, petroleum, kul, træ og naturgas</t>
        </is>
      </c>
      <c r="R428" s="2" t="inlineStr">
        <is>
          <t>Energieträger</t>
        </is>
      </c>
      <c r="S428" s="2" t="inlineStr">
        <is>
          <t>3</t>
        </is>
      </c>
      <c r="T428" s="2" t="inlineStr">
        <is>
          <t/>
        </is>
      </c>
      <c r="U428" t="inlineStr">
        <is>
          <t>Quelle/Stoff, in der/dem Energie mechanisch, thermisch, chemisch oder physikalisch gespeichert ist, wodurch die Energie transportierbar wird</t>
        </is>
      </c>
      <c r="V428" s="2" t="inlineStr">
        <is>
          <t>φορέας ενέργειας|
ενεργειακός φορέας</t>
        </is>
      </c>
      <c r="W428" s="2" t="inlineStr">
        <is>
          <t>3|
3</t>
        </is>
      </c>
      <c r="X428" s="2" t="inlineStr">
        <is>
          <t xml:space="preserve">|
</t>
        </is>
      </c>
      <c r="Y428" t="inlineStr">
        <is>
          <t>ουσία ή μέθοδος χρησιμοποιούμενη για μεταφορά ενέργειας από έναν τόπο σε άλλο και για αποθήκευσή της</t>
        </is>
      </c>
      <c r="Z428" s="2" t="inlineStr">
        <is>
          <t>energy carrier|
energy vector|
vector</t>
        </is>
      </c>
      <c r="AA428" s="2" t="inlineStr">
        <is>
          <t>3|
3|
3</t>
        </is>
      </c>
      <c r="AB428" s="2" t="inlineStr">
        <is>
          <t xml:space="preserve">|
|
</t>
        </is>
      </c>
      <c r="AC428" t="inlineStr">
        <is>
          <t>substance or a method to transport energy from one place to another and to stock it</t>
        </is>
      </c>
      <c r="AD428" s="2" t="inlineStr">
        <is>
          <t>vector energético</t>
        </is>
      </c>
      <c r="AE428" s="2" t="inlineStr">
        <is>
          <t>3</t>
        </is>
      </c>
      <c r="AF428" s="2" t="inlineStr">
        <is>
          <t/>
        </is>
      </c>
      <c r="AG428" t="inlineStr">
        <is>
          <t>Se denomina &lt;b&gt;vector energético&lt;/b&gt; a aquellas sustancias o dispositivos que almacenan energía &lt;a href="/entry/result/1372453/all" id="ENTRY_TO_ENTRY_CONVERTER" target="_blank"&gt;IATE:1372453&lt;/a&gt; de tal manera que ésta pueda liberarse posteriormente de forma controlada.&lt;br&gt;Se diferencian de las &lt;b&gt;fuentes&lt;/b&gt; primarias de energía en que, a diferencia de éstas, se trata de productos manufacturados, en los que previamente se ha invertido una determinada cantidad de energía para su elaboración.</t>
        </is>
      </c>
      <c r="AH428" s="2" t="inlineStr">
        <is>
          <t>energiakandja</t>
        </is>
      </c>
      <c r="AI428" s="2" t="inlineStr">
        <is>
          <t>3</t>
        </is>
      </c>
      <c r="AJ428" s="2" t="inlineStr">
        <is>
          <t/>
        </is>
      </c>
      <c r="AK428" t="inlineStr">
        <is>
          <t>kandja (gaasiline, vedel või tahke), mis säilitab energiat keemilisel kujul; energiakandjate abil saab energiat säilitada ja transportida</t>
        </is>
      </c>
      <c r="AL428" s="2" t="inlineStr">
        <is>
          <t>energiankantaja</t>
        </is>
      </c>
      <c r="AM428" s="2" t="inlineStr">
        <is>
          <t>3</t>
        </is>
      </c>
      <c r="AN428" s="2" t="inlineStr">
        <is>
          <t/>
        </is>
      </c>
      <c r="AO428" t="inlineStr">
        <is>
          <t/>
        </is>
      </c>
      <c r="AP428" s="2" t="inlineStr">
        <is>
          <t>vecteur énergétique|
transporteur d'énergie|
vecteur d'énergie</t>
        </is>
      </c>
      <c r="AQ428" s="2" t="inlineStr">
        <is>
          <t>3|
3|
3</t>
        </is>
      </c>
      <c r="AR428" s="2" t="inlineStr">
        <is>
          <t xml:space="preserve">|
|
</t>
        </is>
      </c>
      <c r="AS428" t="inlineStr">
        <is>
          <t>Forme intermédiaire (électricité, hydrogène, essence, méthanol, etc.) en laquelle est transformée l'énergie d'une source primaire pour son transport, son stockage avant son utilisation.</t>
        </is>
      </c>
      <c r="AT428" s="2" t="inlineStr">
        <is>
          <t>veicteoir fuinnimh|
iompróir fuinnimh</t>
        </is>
      </c>
      <c r="AU428" s="2" t="inlineStr">
        <is>
          <t>3|
3</t>
        </is>
      </c>
      <c r="AV428" s="2" t="inlineStr">
        <is>
          <t xml:space="preserve">|
</t>
        </is>
      </c>
      <c r="AW428" t="inlineStr">
        <is>
          <t/>
        </is>
      </c>
      <c r="AX428" s="2" t="inlineStr">
        <is>
          <t>nositelj energije</t>
        </is>
      </c>
      <c r="AY428" s="2" t="inlineStr">
        <is>
          <t>3</t>
        </is>
      </c>
      <c r="AZ428" s="2" t="inlineStr">
        <is>
          <t/>
        </is>
      </c>
      <c r="BA428" t="inlineStr">
        <is>
          <t>stvar pomoću koje se energija pohranjuje, transportira i dostavlja potrošačima u upotrebljivom obliku</t>
        </is>
      </c>
      <c r="BB428" s="2" t="inlineStr">
        <is>
          <t>energiahordozó</t>
        </is>
      </c>
      <c r="BC428" s="2" t="inlineStr">
        <is>
          <t>3</t>
        </is>
      </c>
      <c r="BD428" s="2" t="inlineStr">
        <is>
          <t/>
        </is>
      </c>
      <c r="BE428" t="inlineStr">
        <is>
          <t>olyan anyag (gáznemű, pl. földgáz v. hidrogén; folyékony, pl. benzin, bioüzemanyagok; vagy szilárd, pl. fa, szén), amely kémiai kötés révén energiát tárol</t>
        </is>
      </c>
      <c r="BF428" s="2" t="inlineStr">
        <is>
          <t>vettore energetico</t>
        </is>
      </c>
      <c r="BG428" s="2" t="inlineStr">
        <is>
          <t>3</t>
        </is>
      </c>
      <c r="BH428" s="2" t="inlineStr">
        <is>
          <t/>
        </is>
      </c>
      <c r="BI428" t="inlineStr">
        <is>
          <t>forma di energia secondaria, che si presta a essere trasportata fino al luogo di utilizzazione ed è costituito spesso da una sostanza trasportabile che può facilmente rilasciare l'energia in essa contenuta</t>
        </is>
      </c>
      <c r="BJ428" s="2" t="inlineStr">
        <is>
          <t>energijos nešėjas|
energijos nešiklis</t>
        </is>
      </c>
      <c r="BK428" s="2" t="inlineStr">
        <is>
          <t>3|
3</t>
        </is>
      </c>
      <c r="BL428" s="2" t="inlineStr">
        <is>
          <t xml:space="preserve">|
</t>
        </is>
      </c>
      <c r="BM428" t="inlineStr">
        <is>
          <t>terpė (pvz., dujinė - gamtinės dujos, vandenilis; skysta – benzinas, biodegalai; kieta – anglys, malkos), kurioje saugoma energija; energijos nešikliai sudaro galimybę energiją saugoti ir transportuoti</t>
        </is>
      </c>
      <c r="BN428" s="2" t="inlineStr">
        <is>
          <t>enerģijas nesējs|
energonesējs</t>
        </is>
      </c>
      <c r="BO428" s="2" t="inlineStr">
        <is>
          <t>3|
3</t>
        </is>
      </c>
      <c r="BP428" s="2" t="inlineStr">
        <is>
          <t xml:space="preserve">|
</t>
        </is>
      </c>
      <c r="BQ428" t="inlineStr">
        <is>
          <t>Nesējs, kurā ķīmiskā formā tiek uzglabāta enerģija (gāzveida - piem., dabasgāze, ūdeņradis; šķidrs - piem., benzīns, biodegviela; ciets - piem., koks, ogle). Ar enerģijas nesēju starpniecību enerģija ir uzlabājama un transportējama.</t>
        </is>
      </c>
      <c r="BR428" s="2" t="inlineStr">
        <is>
          <t>vettur tal-enerġija</t>
        </is>
      </c>
      <c r="BS428" s="2" t="inlineStr">
        <is>
          <t>3</t>
        </is>
      </c>
      <c r="BT428" s="2" t="inlineStr">
        <is>
          <t/>
        </is>
      </c>
      <c r="BU428" t="inlineStr">
        <is>
          <t>mezz f'forma ta' gass (eż. gass naturali, idroġenu), likwidu (eż. petrol, bijokarburant) jew solidu (eż. injam, faħam) kif l-enerġija tista' tinħażen f'għamla kimika u tinġarr minn post għal ieħor</t>
        </is>
      </c>
      <c r="BV428" s="2" t="inlineStr">
        <is>
          <t>energiedrager</t>
        </is>
      </c>
      <c r="BW428" s="2" t="inlineStr">
        <is>
          <t>3</t>
        </is>
      </c>
      <c r="BX428" s="2" t="inlineStr">
        <is>
          <t/>
        </is>
      </c>
      <c r="BY428" t="inlineStr">
        <is>
          <t>stof of ander medium waarin, in een zekere geconcentreerde vorm, energie opgesloten ligt, die via een omzettingsproces kan worden vrijgemaakt</t>
        </is>
      </c>
      <c r="BZ428" s="2" t="inlineStr">
        <is>
          <t>nośnik|
nośnik energii</t>
        </is>
      </c>
      <c r="CA428" s="2" t="inlineStr">
        <is>
          <t>3|
3</t>
        </is>
      </c>
      <c r="CB428" s="2" t="inlineStr">
        <is>
          <t xml:space="preserve">|
</t>
        </is>
      </c>
      <c r="CC428" t="inlineStr">
        <is>
          <t>substancja, w której zmagazynowana jest energia w formie chemicznej; medium, które transportuje energię do jej użytkowników</t>
        </is>
      </c>
      <c r="CD428" s="2" t="inlineStr">
        <is>
          <t>vetor|
vetor energético</t>
        </is>
      </c>
      <c r="CE428" s="2" t="inlineStr">
        <is>
          <t>3|
3</t>
        </is>
      </c>
      <c r="CF428" s="2" t="inlineStr">
        <is>
          <t xml:space="preserve">|
</t>
        </is>
      </c>
      <c r="CG428" t="inlineStr">
        <is>
          <t>Substância ou método para transportar energia de um local para outro e armazená-la.</t>
        </is>
      </c>
      <c r="CH428" s="2" t="inlineStr">
        <is>
          <t>vector energetic|
purtător de energie</t>
        </is>
      </c>
      <c r="CI428" s="2" t="inlineStr">
        <is>
          <t>3|
3</t>
        </is>
      </c>
      <c r="CJ428" s="2" t="inlineStr">
        <is>
          <t>|
preferred</t>
        </is>
      </c>
      <c r="CK428" t="inlineStr">
        <is>
          <t>mediu sau fenomen utilizat pentru a produce lucru mecanic sau căldură sau pentru inițierea proceselor chimice sau fizic</t>
        </is>
      </c>
      <c r="CL428" s="2" t="inlineStr">
        <is>
          <t>energetický nosič|
nosič energie</t>
        </is>
      </c>
      <c r="CM428" s="2" t="inlineStr">
        <is>
          <t>3|
3</t>
        </is>
      </c>
      <c r="CN428" s="2" t="inlineStr">
        <is>
          <t xml:space="preserve">|
</t>
        </is>
      </c>
      <c r="CO428" t="inlineStr">
        <is>
          <t>prostredie (plynné: napr. zemný plyn, vodík; kvapalné: napr. biopalivá, olej, pevné: napr. uhlie, drevo a pod.), v ktorom sa energia uskladňuje v chemickej forme</t>
        </is>
      </c>
      <c r="CP428" s="2" t="inlineStr">
        <is>
          <t>vektor energije|
nosilec energije</t>
        </is>
      </c>
      <c r="CQ428" s="2" t="inlineStr">
        <is>
          <t>3|
3</t>
        </is>
      </c>
      <c r="CR428" s="2" t="inlineStr">
        <is>
          <t xml:space="preserve">|
</t>
        </is>
      </c>
      <c r="CS428" t="inlineStr">
        <is>
          <t>snov ali pojav, ki ga je mogoče uporabiti za proizvodnjo mehanskega dela ali toplote ali za izvajanje kemičnih ali fizikalnih postopkov</t>
        </is>
      </c>
      <c r="CT428" s="2" t="inlineStr">
        <is>
          <t>energibärare</t>
        </is>
      </c>
      <c r="CU428" s="2" t="inlineStr">
        <is>
          <t>3</t>
        </is>
      </c>
      <c r="CV428" s="2" t="inlineStr">
        <is>
          <t/>
        </is>
      </c>
      <c r="CW428" t="inlineStr">
        <is>
          <t>"Energibärare är ett ämne eller en fysikalisk process som används för att lagra eller transportera energi. [...] Några exempel är elektricitet och varmt vatten. Även bensin och diesel är exempel på energibärare."</t>
        </is>
      </c>
    </row>
    <row r="429">
      <c r="A429" s="1" t="str">
        <f>HYPERLINK("https://iate.europa.eu/entry/result/1255151/all", "1255151")</f>
        <v>1255151</v>
      </c>
      <c r="B429" t="inlineStr">
        <is>
          <t>ENVIRONMENT;AGRICULTURE, FORESTRY AND FISHERIES</t>
        </is>
      </c>
      <c r="C429" t="inlineStr">
        <is>
          <t>ENVIRONMENT|deterioration of the environment|pollution;AGRICULTURE, FORESTRY AND FISHERIES|means of agricultural production|means of agricultural production</t>
        </is>
      </c>
      <c r="D429" t="inlineStr">
        <is>
          <t>yes</t>
        </is>
      </c>
      <c r="E429" t="inlineStr">
        <is>
          <t/>
        </is>
      </c>
      <c r="F429" s="2" t="inlineStr">
        <is>
          <t>полутечен оборски тор|
полутечен тор</t>
        </is>
      </c>
      <c r="G429" s="2" t="inlineStr">
        <is>
          <t>3|
3</t>
        </is>
      </c>
      <c r="H429" s="2" t="inlineStr">
        <is>
          <t xml:space="preserve">|
</t>
        </is>
      </c>
      <c r="I429" t="inlineStr">
        <is>
          <t>животински тор в течна форма, който представлява смес от екскременти и урина от домашни животни, в който е възможно да се съдържа вода и/или малко количество слама</t>
        </is>
      </c>
      <c r="J429" s="2" t="inlineStr">
        <is>
          <t>kejda|
tekutý hnůj</t>
        </is>
      </c>
      <c r="K429" s="2" t="inlineStr">
        <is>
          <t>3|
3</t>
        </is>
      </c>
      <c r="L429" s="2" t="inlineStr">
        <is>
          <t xml:space="preserve">|
</t>
        </is>
      </c>
      <c r="M429" t="inlineStr">
        <is>
          <t>výkaly a moč smíchané nebo nesmíchané s podestýlkovým materiálem a vodou, kdy je obsah sušiny v tekutém hnoji nejvýše asi 10 %, který vlivem gravitace odtéká a lze jej odčerpat</t>
        </is>
      </c>
      <c r="N429" s="2" t="inlineStr">
        <is>
          <t>flydende husdyrgødning|
gylle|
flydende staldgødning|
flydende gødning</t>
        </is>
      </c>
      <c r="O429" s="2" t="inlineStr">
        <is>
          <t>3|
3|
3|
3</t>
        </is>
      </c>
      <c r="P429" s="2" t="inlineStr">
        <is>
          <t xml:space="preserve">|
|
|
</t>
        </is>
      </c>
      <c r="Q429" t="inlineStr">
        <is>
          <t>afføring og urin, evt. blandet med strøelse og vand for at give en flydende husdyrgødning med et tørstofindhold på op til ca. 10 %, der flyder ved egen kraft, og som kan pumpes</t>
        </is>
      </c>
      <c r="R429" s="2" t="inlineStr">
        <is>
          <t>Flüssigmist|
Gülle</t>
        </is>
      </c>
      <c r="S429" s="2" t="inlineStr">
        <is>
          <t>3|
3</t>
        </is>
      </c>
      <c r="T429" s="2" t="inlineStr">
        <is>
          <t xml:space="preserve">|
</t>
        </is>
      </c>
      <c r="U429" t="inlineStr">
        <is>
          <t>flüssiger Wirtschaftsdünger aus Kot und Urin, möglicherweise gemischt mit Einstreu und Wasser, der einen Trockenmassegehalt von etwa 10 % aufweist und pump- und fließfähig ist</t>
        </is>
      </c>
      <c r="V429" s="2" t="inlineStr">
        <is>
          <t>υδαρής κοπριά</t>
        </is>
      </c>
      <c r="W429" s="2" t="inlineStr">
        <is>
          <t>3</t>
        </is>
      </c>
      <c r="X429" s="2" t="inlineStr">
        <is>
          <t/>
        </is>
      </c>
      <c r="Y429" t="inlineStr">
        <is>
          <t>κόπρανα και ούρα, αναμεμειγμένα ή μη αναμεμειγμένα με στρωμνή και νερό, έτσι ώστε να παράγεται υγρή κοπριά περιεκτικότητας σε ξηρή ύλη έως περίπου 10 %, η οποία ρέει διά της βαρύτητας και μπορεί να αντληθεί</t>
        </is>
      </c>
      <c r="Z429" s="2" t="inlineStr">
        <is>
          <t>liquid manure|
slurry</t>
        </is>
      </c>
      <c r="AA429" s="2" t="inlineStr">
        <is>
          <t>2|
3</t>
        </is>
      </c>
      <c r="AB429" s="2" t="inlineStr">
        <is>
          <t xml:space="preserve">|
</t>
        </is>
      </c>
      <c r="AC429" t="inlineStr">
        <is>
          <t>faeces and urine mixed or not with some litter material and some water to give a liquid manure with a dry matter content up to about 10 % that flows under gravity and can be pumped</t>
        </is>
      </c>
      <c r="AD429" s="2" t="inlineStr">
        <is>
          <t>purines|
estiércol líquido</t>
        </is>
      </c>
      <c r="AE429" s="2" t="inlineStr">
        <is>
          <t>3|
3</t>
        </is>
      </c>
      <c r="AF429" s="2" t="inlineStr">
        <is>
          <t xml:space="preserve">|
</t>
        </is>
      </c>
      <c r="AG429" t="inlineStr">
        <is>
          <t>Heces y orina, mezcladas o no con restos de cama y agua para obtener un estiércol líquido con un contenido de materia seca de hasta el 10 %, que pueden fluir por gravedad y ser bombeadas.</t>
        </is>
      </c>
      <c r="AH429" s="2" t="inlineStr">
        <is>
          <t>vedelsõnnik|
läga</t>
        </is>
      </c>
      <c r="AI429" s="2" t="inlineStr">
        <is>
          <t>3|
3</t>
        </is>
      </c>
      <c r="AJ429" s="2" t="inlineStr">
        <is>
          <t xml:space="preserve">|
</t>
        </is>
      </c>
      <c r="AK429" t="inlineStr">
        <is>
          <t>allapanumaterjali ja mõningase veega segatud või segamata roe ja uriin, millega on saadud 10 % kuivainesisaldusega vedelsõnnik, mis gravitatsioonist tingituna voolab allapoole ja mida saab pumbata</t>
        </is>
      </c>
      <c r="AL429" s="2" t="inlineStr">
        <is>
          <t>liete|
lietelanta</t>
        </is>
      </c>
      <c r="AM429" s="2" t="inlineStr">
        <is>
          <t>3|
3</t>
        </is>
      </c>
      <c r="AN429" s="2" t="inlineStr">
        <is>
          <t xml:space="preserve">|
</t>
        </is>
      </c>
      <c r="AO429" t="inlineStr">
        <is>
          <t>sonnan ja virtsan sekoitus, jossa voi olla joukossa hieman kuiviketta ja vettä niin, että lanta on lietemäistä ja siinä on enintään noin 10 prosenttia kuiva-ainetta ja lanta valuu omalla painollaan ja sitä voidaan pumpata</t>
        </is>
      </c>
      <c r="AP429" s="2" t="inlineStr">
        <is>
          <t>lisier</t>
        </is>
      </c>
      <c r="AQ429" s="2" t="inlineStr">
        <is>
          <t>3</t>
        </is>
      </c>
      <c r="AR429" s="2" t="inlineStr">
        <is>
          <t/>
        </is>
      </c>
      <c r="AS429" t="inlineStr">
        <is>
          <t>mélange des déjections liquides et solides des animaux sans ou avec très peu de litière dont la collecte peut se faire par gravité avec des préfosses situées sous les aires d'exercice et des canalisations vers la fosse, ou bien par raclage mécanique vers une fosse de stockage spécifique</t>
        </is>
      </c>
      <c r="AT429" s="2" t="inlineStr">
        <is>
          <t>sciodar|
aoileach leachtach</t>
        </is>
      </c>
      <c r="AU429" s="2" t="inlineStr">
        <is>
          <t>3|
3</t>
        </is>
      </c>
      <c r="AV429" s="2" t="inlineStr">
        <is>
          <t xml:space="preserve">|
</t>
        </is>
      </c>
      <c r="AW429" t="inlineStr">
        <is>
          <t/>
        </is>
      </c>
      <c r="AX429" s="2" t="inlineStr">
        <is>
          <t>tekući gnoj|
gnojovka</t>
        </is>
      </c>
      <c r="AY429" s="2" t="inlineStr">
        <is>
          <t>3|
3</t>
        </is>
      </c>
      <c r="AZ429" s="2" t="inlineStr">
        <is>
          <t xml:space="preserve">|
</t>
        </is>
      </c>
      <c r="BA429" t="inlineStr">
        <is>
          <t>izmet i urin koji je pomiješan ili nije pomiješan s malo stelje i malo vode kako bi se dobio tekući gnoj s udjelom suhe tvari od oko najviše 10 % koji teče uslijed gravitacije i može se crpiti</t>
        </is>
      </c>
      <c r="BB429" s="2" t="inlineStr">
        <is>
          <t>hígtrágya</t>
        </is>
      </c>
      <c r="BC429" s="2" t="inlineStr">
        <is>
          <t>3</t>
        </is>
      </c>
      <c r="BD429" s="2" t="inlineStr">
        <is>
          <t/>
        </is>
      </c>
      <c r="BE429" t="inlineStr">
        <is>
          <t>bélsár és vizelet, alommal és a folyékonyság biztosítása érdekében némi vízzel keverve is, amelynek szárazanyag-tartalma legfeljebb körülbelül 10%, és amely magától elfolyik és szivattyúzható</t>
        </is>
      </c>
      <c r="BF429" s="2" t="inlineStr">
        <is>
          <t>deiezioni liquide|
purino|
colaticcio|
liquame</t>
        </is>
      </c>
      <c r="BG429" s="2" t="inlineStr">
        <is>
          <t>3|
3|
3|
3</t>
        </is>
      </c>
      <c r="BH429" s="2" t="inlineStr">
        <is>
          <t xml:space="preserve">|
|
|
</t>
        </is>
      </c>
      <c r="BI429" t="inlineStr">
        <is>
          <t>feci e urina, anche non mescolate con lettiera e poca acqua per ottenere un effluente liquido avente un contenuto di materia secca di circa 10 %, che galleggia per gravità e può essere pompato</t>
        </is>
      </c>
      <c r="BJ429" s="2" t="inlineStr">
        <is>
          <t>srutos|
skystasis mėšlas</t>
        </is>
      </c>
      <c r="BK429" s="2" t="inlineStr">
        <is>
          <t>3|
3</t>
        </is>
      </c>
      <c r="BL429" s="2" t="inlineStr">
        <is>
          <t xml:space="preserve">|
</t>
        </is>
      </c>
      <c r="BM429" t="inlineStr">
        <is>
          <t>išmatų ir šlapimo mišinys, kuris gali būti sumaišytas su kraiku ir vandeniu, kad sausosios medžiagos sudarytų apie 10 proc., ir kuris teka veikiamas svorio jėgos ir gali būti išsiurbiamas</t>
        </is>
      </c>
      <c r="BN429" s="2" t="inlineStr">
        <is>
          <t>šķidrie kūtsmēsli|
šķidrmēsli</t>
        </is>
      </c>
      <c r="BO429" s="2" t="inlineStr">
        <is>
          <t>3|
3</t>
        </is>
      </c>
      <c r="BP429" s="2" t="inlineStr">
        <is>
          <t xml:space="preserve">|
</t>
        </is>
      </c>
      <c r="BQ429" t="inlineStr">
        <is>
          <t/>
        </is>
      </c>
      <c r="BR429" s="2" t="inlineStr">
        <is>
          <t>demel likwidu</t>
        </is>
      </c>
      <c r="BS429" s="2" t="inlineStr">
        <is>
          <t>3</t>
        </is>
      </c>
      <c r="BT429" s="2" t="inlineStr">
        <is>
          <t/>
        </is>
      </c>
      <c r="BU429" t="inlineStr">
        <is>
          <t>feċi u awrina mħalltin jew mhux imħalltin ma' ftit ilma biex jinkiseb demel likwidu b'kontenut ta' materja niexfa sa madwar 10 % li tiskula bil-gravità u tista' tiġi ppumpjata</t>
        </is>
      </c>
      <c r="BV429" s="2" t="inlineStr">
        <is>
          <t>drijfmest|
vloeibare mest|
dunne mest|
mengmest</t>
        </is>
      </c>
      <c r="BW429" s="2" t="inlineStr">
        <is>
          <t>3|
3|
3|
3</t>
        </is>
      </c>
      <c r="BX429" s="2" t="inlineStr">
        <is>
          <t xml:space="preserve">preferred|
|
|
</t>
        </is>
      </c>
      <c r="BY429" t="inlineStr">
        <is>
          <t>feces en urine, al dan niet vermengd met een bepaalde hoeveelheid strooisel en water, zodat een vloeibare mest ontstaat met een drogestofgehalte van ten hoogste ongeveer 10 % die onder invloed van de zwaartekracht kan vloeien en die kan worden gepompt</t>
        </is>
      </c>
      <c r="BZ429" s="2" t="inlineStr">
        <is>
          <t>gnojowica</t>
        </is>
      </c>
      <c r="CA429" s="2" t="inlineStr">
        <is>
          <t>3</t>
        </is>
      </c>
      <c r="CB429" s="2" t="inlineStr">
        <is>
          <t/>
        </is>
      </c>
      <c r="CC429" t="inlineStr">
        <is>
          <t>kał i mocz, zmieszane lub nie ze ściółką i wodą, tworzące obornik płynny z zawartością substancji suchej do 10 %, który przepływa na skutek działania grawitacji i który można pompować</t>
        </is>
      </c>
      <c r="CD429" s="2" t="inlineStr">
        <is>
          <t>estrume líquido|
chorume</t>
        </is>
      </c>
      <c r="CE429" s="2" t="inlineStr">
        <is>
          <t>3|
3</t>
        </is>
      </c>
      <c r="CF429" s="2" t="inlineStr">
        <is>
          <t xml:space="preserve">|
</t>
        </is>
      </c>
      <c r="CG429" t="inlineStr">
        <is>
          <t>Fezes e urina misturados, ou não, com algum material de cama e com água para se obter estrume líquido com teor de matéria seca até cerca de 10 %, que flui por gravidade e pode ser bombeado.</t>
        </is>
      </c>
      <c r="CH429" s="2" t="inlineStr">
        <is>
          <t>tulbureală|
dejecții lichide</t>
        </is>
      </c>
      <c r="CI429" s="2" t="inlineStr">
        <is>
          <t>3|
3</t>
        </is>
      </c>
      <c r="CJ429" s="2" t="inlineStr">
        <is>
          <t xml:space="preserve">|
</t>
        </is>
      </c>
      <c r="CK429" t="inlineStr">
        <is>
          <t>îngrășământ organic natural care constă dintr-un amestec de dejecții animale, lichide și solide cu apă de ploaie sau de canal, iar în unele cazuri și cu o cantitate mică de paie tocate, praf de turbă, rumeguș etc. și nutrețul care rămâne de la hrana animalelor</t>
        </is>
      </c>
      <c r="CL429" s="2" t="inlineStr">
        <is>
          <t>hnojovica|
kvapalné hospodárske hnojivo</t>
        </is>
      </c>
      <c r="CM429" s="2" t="inlineStr">
        <is>
          <t>3|
2</t>
        </is>
      </c>
      <c r="CN429" s="2" t="inlineStr">
        <is>
          <t xml:space="preserve">|
</t>
        </is>
      </c>
      <c r="CO429" t="inlineStr">
        <is>
          <t>zmes kvapalných výkalov a tuhých výkalov hospodárskych zvierat zriedených vodou</t>
        </is>
      </c>
      <c r="CP429" s="2" t="inlineStr">
        <is>
          <t>gnojevka</t>
        </is>
      </c>
      <c r="CQ429" s="2" t="inlineStr">
        <is>
          <t>3</t>
        </is>
      </c>
      <c r="CR429" s="2" t="inlineStr">
        <is>
          <t/>
        </is>
      </c>
      <c r="CS429" t="inlineStr">
        <is>
          <t>iztrebki in urin, ki so ali niso pomešani z manjšo količino nastilja in vode, iz česar nastane gnojevka z vsebnostjo suhe snovi do približno 10 %, ki odteka zaradi težnosti in se lahko črpa</t>
        </is>
      </c>
      <c r="CT429" s="2" t="inlineStr">
        <is>
          <t>flytgödsel</t>
        </is>
      </c>
      <c r="CU429" s="2" t="inlineStr">
        <is>
          <t>3</t>
        </is>
      </c>
      <c r="CV429" s="2" t="inlineStr">
        <is>
          <t/>
        </is>
      </c>
      <c r="CW429" t="inlineStr">
        <is>
          <t>träck och urin, även med inblandning av strömedel och vatten, som bildar en flytande stallgödsel med en torrsubstanshalt på upp till cirka 10 %, som rinner på grund av tyngdkraften och som är pumpbar</t>
        </is>
      </c>
    </row>
    <row r="430">
      <c r="A430" s="1" t="str">
        <f>HYPERLINK("https://iate.europa.eu/entry/result/3548285/all", "3548285")</f>
        <v>3548285</v>
      </c>
      <c r="B430" t="inlineStr">
        <is>
          <t>ENVIRONMENT</t>
        </is>
      </c>
      <c r="C430" t="inlineStr">
        <is>
          <t>ENVIRONMENT|deterioration of the environment|nuisance|pollutant|atmospheric pollutant|greenhouse gas;ENVIRONMENT|environmental policy|climate change policy|reduction of gas emissions</t>
        </is>
      </c>
      <c r="D430" t="inlineStr">
        <is>
          <t>yes</t>
        </is>
      </c>
      <c r="E430" t="inlineStr">
        <is>
          <t/>
        </is>
      </c>
      <c r="F430" t="inlineStr">
        <is>
          <t/>
        </is>
      </c>
      <c r="G430" t="inlineStr">
        <is>
          <t/>
        </is>
      </c>
      <c r="H430" t="inlineStr">
        <is>
          <t/>
        </is>
      </c>
      <c r="I430" t="inlineStr">
        <is>
          <t/>
        </is>
      </c>
      <c r="J430" t="inlineStr">
        <is>
          <t/>
        </is>
      </c>
      <c r="K430" t="inlineStr">
        <is>
          <t/>
        </is>
      </c>
      <c r="L430" t="inlineStr">
        <is>
          <t/>
        </is>
      </c>
      <c r="M430" t="inlineStr">
        <is>
          <t/>
        </is>
      </c>
      <c r="N430" s="2" t="inlineStr">
        <is>
          <t>nettoemission|
nettoudledning</t>
        </is>
      </c>
      <c r="O430" s="2" t="inlineStr">
        <is>
          <t>3|
3</t>
        </is>
      </c>
      <c r="P430" s="2" t="inlineStr">
        <is>
          <t xml:space="preserve">|
</t>
        </is>
      </c>
      <c r="Q430" t="inlineStr">
        <is>
          <t/>
        </is>
      </c>
      <c r="R430" t="inlineStr">
        <is>
          <t/>
        </is>
      </c>
      <c r="S430" t="inlineStr">
        <is>
          <t/>
        </is>
      </c>
      <c r="T430" t="inlineStr">
        <is>
          <t/>
        </is>
      </c>
      <c r="U430" t="inlineStr">
        <is>
          <t/>
        </is>
      </c>
      <c r="V430" s="2" t="inlineStr">
        <is>
          <t>καθαρές εκπομπές</t>
        </is>
      </c>
      <c r="W430" s="2" t="inlineStr">
        <is>
          <t>3</t>
        </is>
      </c>
      <c r="X430" s="2" t="inlineStr">
        <is>
          <t/>
        </is>
      </c>
      <c r="Y430" t="inlineStr">
        <is>
          <t/>
        </is>
      </c>
      <c r="Z430" s="2" t="inlineStr">
        <is>
          <t>net emissions of greenhouse gases|
net GHG emissions|
greenhouse gas net emissions|
net emission|
net emissions|
net GHG emission|
net greenhouse gas emissions</t>
        </is>
      </c>
      <c r="AA430" s="2" t="inlineStr">
        <is>
          <t>3|
3|
3|
1|
3|
1|
3</t>
        </is>
      </c>
      <c r="AB430" s="2" t="inlineStr">
        <is>
          <t xml:space="preserve">|
|
|
|
|
|
</t>
        </is>
      </c>
      <c r="AC430" t="inlineStr">
        <is>
          <t>emissions after deduction of &lt;a href="https://iate.europa.eu/entry/result/3541445/en" target="_blank"&gt;&lt;i&gt;removals&lt;/i&gt;&lt;/a&gt;</t>
        </is>
      </c>
      <c r="AD430" s="2" t="inlineStr">
        <is>
          <t>emisiones netas de gases de efecto invernadero|
emisiones netas|
emisiones netas de GEI</t>
        </is>
      </c>
      <c r="AE430" s="2" t="inlineStr">
        <is>
          <t>3|
3|
3</t>
        </is>
      </c>
      <c r="AF430" s="2" t="inlineStr">
        <is>
          <t xml:space="preserve">|
|
</t>
        </is>
      </c>
      <c r="AG430" t="inlineStr">
        <is>
          <t>Diferencia
 entre las emisiones y absorciones de CO&lt;sub&gt;2&lt;/sub&gt; a la atmósfera.</t>
        </is>
      </c>
      <c r="AH430" s="2" t="inlineStr">
        <is>
          <t>netoheide|
heite netokogus</t>
        </is>
      </c>
      <c r="AI430" s="2" t="inlineStr">
        <is>
          <t>3|
3</t>
        </is>
      </c>
      <c r="AJ430" s="2" t="inlineStr">
        <is>
          <t xml:space="preserve">|
</t>
        </is>
      </c>
      <c r="AK430" t="inlineStr">
        <is>
          <t/>
        </is>
      </c>
      <c r="AL430" s="2" t="inlineStr">
        <is>
          <t>nettopäästöt</t>
        </is>
      </c>
      <c r="AM430" s="2" t="inlineStr">
        <is>
          <t>3</t>
        </is>
      </c>
      <c r="AN430" s="2" t="inlineStr">
        <is>
          <t/>
        </is>
      </c>
      <c r="AO430" t="inlineStr">
        <is>
          <t>päästöjen ja poistumien erotus</t>
        </is>
      </c>
      <c r="AP430" t="inlineStr">
        <is>
          <t/>
        </is>
      </c>
      <c r="AQ430" t="inlineStr">
        <is>
          <t/>
        </is>
      </c>
      <c r="AR430" t="inlineStr">
        <is>
          <t/>
        </is>
      </c>
      <c r="AS430" t="inlineStr">
        <is>
          <t/>
        </is>
      </c>
      <c r="AT430" s="2" t="inlineStr">
        <is>
          <t>glanastaíochtaí gás ceaptha teasa|
glanastaíochtaí|
glanastaíochtaí carbóin</t>
        </is>
      </c>
      <c r="AU430" s="2" t="inlineStr">
        <is>
          <t>3|
3|
3</t>
        </is>
      </c>
      <c r="AV430" s="2" t="inlineStr">
        <is>
          <t xml:space="preserve">|
|
</t>
        </is>
      </c>
      <c r="AW430" t="inlineStr">
        <is>
          <t>astaíochtaí iomlána CO2 lúide na hastaíochtaí CO2 a choisctear trí mheán linnte carbóin agus gníomhaíochtaí eile ionsúite carbóin</t>
        </is>
      </c>
      <c r="AX430" t="inlineStr">
        <is>
          <t/>
        </is>
      </c>
      <c r="AY430" t="inlineStr">
        <is>
          <t/>
        </is>
      </c>
      <c r="AZ430" t="inlineStr">
        <is>
          <t/>
        </is>
      </c>
      <c r="BA430" t="inlineStr">
        <is>
          <t/>
        </is>
      </c>
      <c r="BB430" s="2" t="inlineStr">
        <is>
          <t>nettó üvegházhatásúgáz-kibocsátás|
nettó kibocsátás</t>
        </is>
      </c>
      <c r="BC430" s="2" t="inlineStr">
        <is>
          <t>3|
3</t>
        </is>
      </c>
      <c r="BD430" s="2" t="inlineStr">
        <is>
          <t xml:space="preserve">|
</t>
        </is>
      </c>
      <c r="BE430" t="inlineStr">
        <is>
          <t>valamennyi üvegházhatást okozó gáz légköri szintjének az erdőkkel és a földhasználat megváltoztatásával kapcsolatos tevékenységek miatti változása</t>
        </is>
      </c>
      <c r="BF430" t="inlineStr">
        <is>
          <t/>
        </is>
      </c>
      <c r="BG430" t="inlineStr">
        <is>
          <t/>
        </is>
      </c>
      <c r="BH430" t="inlineStr">
        <is>
          <t/>
        </is>
      </c>
      <c r="BI430" t="inlineStr">
        <is>
          <t/>
        </is>
      </c>
      <c r="BJ430" s="2" t="inlineStr">
        <is>
          <t>grynasis išmetamas šiltnamio efektą sukeliančių dujų kiekis</t>
        </is>
      </c>
      <c r="BK430" s="2" t="inlineStr">
        <is>
          <t>3</t>
        </is>
      </c>
      <c r="BL430" s="2" t="inlineStr">
        <is>
          <t/>
        </is>
      </c>
      <c r="BM430" t="inlineStr">
        <is>
          <t/>
        </is>
      </c>
      <c r="BN430" t="inlineStr">
        <is>
          <t/>
        </is>
      </c>
      <c r="BO430" t="inlineStr">
        <is>
          <t/>
        </is>
      </c>
      <c r="BP430" t="inlineStr">
        <is>
          <t/>
        </is>
      </c>
      <c r="BQ430" t="inlineStr">
        <is>
          <t/>
        </is>
      </c>
      <c r="BR430" t="inlineStr">
        <is>
          <t/>
        </is>
      </c>
      <c r="BS430" t="inlineStr">
        <is>
          <t/>
        </is>
      </c>
      <c r="BT430" t="inlineStr">
        <is>
          <t/>
        </is>
      </c>
      <c r="BU430" t="inlineStr">
        <is>
          <t/>
        </is>
      </c>
      <c r="BV430" t="inlineStr">
        <is>
          <t/>
        </is>
      </c>
      <c r="BW430" t="inlineStr">
        <is>
          <t/>
        </is>
      </c>
      <c r="BX430" t="inlineStr">
        <is>
          <t/>
        </is>
      </c>
      <c r="BY430" t="inlineStr">
        <is>
          <t/>
        </is>
      </c>
      <c r="BZ430" s="2" t="inlineStr">
        <is>
          <t>emisje netto|
emisje netto gazów cieplarnianych</t>
        </is>
      </c>
      <c r="CA430" s="2" t="inlineStr">
        <is>
          <t>3|
3</t>
        </is>
      </c>
      <c r="CB430" s="2" t="inlineStr">
        <is>
          <t xml:space="preserve">|
</t>
        </is>
      </c>
      <c r="CC430" t="inlineStr">
        <is>
          <t>emisje po odliczeniu usuwania przez pochłaniacze</t>
        </is>
      </c>
      <c r="CD430" s="2" t="inlineStr">
        <is>
          <t>emissões líquidas de gases com efeito de estufa|
emissões líquidas</t>
        </is>
      </c>
      <c r="CE430" s="2" t="inlineStr">
        <is>
          <t>3|
3</t>
        </is>
      </c>
      <c r="CF430" s="2" t="inlineStr">
        <is>
          <t xml:space="preserve">|
</t>
        </is>
      </c>
      <c r="CG430" t="inlineStr">
        <is>
          <t>Emissões após dedução das&lt;a href="https://iate.europa.eu/entry/result/3541445/pt" target="_blank"&gt; remoções&lt;/a&gt;.</t>
        </is>
      </c>
      <c r="CH430" s="2" t="inlineStr">
        <is>
          <t>emisii nete</t>
        </is>
      </c>
      <c r="CI430" s="2" t="inlineStr">
        <is>
          <t>3</t>
        </is>
      </c>
      <c r="CJ430" s="2" t="inlineStr">
        <is>
          <t/>
        </is>
      </c>
      <c r="CK430" t="inlineStr">
        <is>
          <t/>
        </is>
      </c>
      <c r="CL430" s="2" t="inlineStr">
        <is>
          <t>čisté emisie</t>
        </is>
      </c>
      <c r="CM430" s="2" t="inlineStr">
        <is>
          <t>3</t>
        </is>
      </c>
      <c r="CN430" s="2" t="inlineStr">
        <is>
          <t/>
        </is>
      </c>
      <c r="CO430" t="inlineStr">
        <is>
          <t>súčet všetkých emisií zo zdrojov po odpočítaní všetkých &lt;a href="https://iate.europa.eu/entry/result/3541445/sk" target="_blank"&gt;odstraňovaní záchytmi&lt;/a&gt;</t>
        </is>
      </c>
      <c r="CP430" s="2" t="inlineStr">
        <is>
          <t>neto emisije toplogrednih plinov|
neto emisije TGP|
neto emisije</t>
        </is>
      </c>
      <c r="CQ430" s="2" t="inlineStr">
        <is>
          <t>3|
3|
3</t>
        </is>
      </c>
      <c r="CR430" s="2" t="inlineStr">
        <is>
          <t xml:space="preserve">|
|
</t>
        </is>
      </c>
      <c r="CS430" t="inlineStr">
        <is>
          <t>emisije, potem ko se odštejejo &lt;a href="https://iate.europa.eu/entry/result/3541445/sl" target="_blank"&gt;odvzemi&lt;/a&gt;</t>
        </is>
      </c>
      <c r="CT430" s="2" t="inlineStr">
        <is>
          <t>nettoutsläpp</t>
        </is>
      </c>
      <c r="CU430" s="2" t="inlineStr">
        <is>
          <t>3</t>
        </is>
      </c>
      <c r="CV430" s="2" t="inlineStr">
        <is>
          <t/>
        </is>
      </c>
      <c r="CW430" t="inlineStr">
        <is>
          <t>skillnad mellan utsläpp och upptag av växthusgaser i en särskild sektor, till exempel skogsbruk och markanvändning</t>
        </is>
      </c>
    </row>
    <row r="431">
      <c r="A431" s="1" t="str">
        <f>HYPERLINK("https://iate.europa.eu/entry/result/3628753/all", "3628753")</f>
        <v>3628753</v>
      </c>
      <c r="B431" t="inlineStr">
        <is>
          <t>SOCIAL QUESTIONS;ENERGY</t>
        </is>
      </c>
      <c r="C431" t="inlineStr">
        <is>
          <t>SOCIAL QUESTIONS|construction and town planning|town planning|urban infrastructure|electricity supply;ENERGY|electrical and nuclear industries|electrical industry|electrical energy</t>
        </is>
      </c>
      <c r="D431" t="inlineStr">
        <is>
          <t>yes</t>
        </is>
      </c>
      <c r="E431" t="inlineStr">
        <is>
          <t/>
        </is>
      </c>
      <c r="F431" t="inlineStr">
        <is>
          <t/>
        </is>
      </c>
      <c r="G431" t="inlineStr">
        <is>
          <t/>
        </is>
      </c>
      <c r="H431" t="inlineStr">
        <is>
          <t/>
        </is>
      </c>
      <c r="I431" t="inlineStr">
        <is>
          <t/>
        </is>
      </c>
      <c r="J431" t="inlineStr">
        <is>
          <t/>
        </is>
      </c>
      <c r="K431" t="inlineStr">
        <is>
          <t/>
        </is>
      </c>
      <c r="L431" t="inlineStr">
        <is>
          <t/>
        </is>
      </c>
      <c r="M431" t="inlineStr">
        <is>
          <t/>
        </is>
      </c>
      <c r="N431" s="2" t="inlineStr">
        <is>
          <t>elektricitetspool</t>
        </is>
      </c>
      <c r="O431" s="2" t="inlineStr">
        <is>
          <t>3</t>
        </is>
      </c>
      <c r="P431" s="2" t="inlineStr">
        <is>
          <t/>
        </is>
      </c>
      <c r="Q431" t="inlineStr">
        <is>
          <t>mekanisme til udveksling af strøm mellem to eller flere forsyningsselskaber, der leverer eller genererer elektricitet</t>
        </is>
      </c>
      <c r="R431" s="2" t="inlineStr">
        <is>
          <t>Elektrizitätspool</t>
        </is>
      </c>
      <c r="S431" s="2" t="inlineStr">
        <is>
          <t>2</t>
        </is>
      </c>
      <c r="T431" s="2" t="inlineStr">
        <is>
          <t/>
        </is>
      </c>
      <c r="U431" t="inlineStr">
        <is>
          <t>Mechanismus für die
Kooperation zwischen zwei oder mehreren Stromversorgern</t>
        </is>
      </c>
      <c r="V431" s="2" t="inlineStr">
        <is>
          <t>σύστημα συναλλαγών ηλεκτρικής ενέργειας</t>
        </is>
      </c>
      <c r="W431" s="2" t="inlineStr">
        <is>
          <t>3</t>
        </is>
      </c>
      <c r="X431" s="2" t="inlineStr">
        <is>
          <t/>
        </is>
      </c>
      <c r="Y431" t="inlineStr">
        <is>
          <t>σύστημα που συγκεντρώνει τη διαθέσιμη ηλεκτρική ενέργεια από διάφορες μονάδες παραγωγής και με βάση την προσφορά και ζήτηση, τα τεχνικά χαρακτηριστικά και τους περιορισμούς των 
μονάδων παραγωγής και του εθνικού συστήματος, καταλήγει στον προσδιορισμό της οριακής τιμής</t>
        </is>
      </c>
      <c r="Z431" s="2" t="inlineStr">
        <is>
          <t>power pool|
electricity pool</t>
        </is>
      </c>
      <c r="AA431" s="2" t="inlineStr">
        <is>
          <t>3|
1</t>
        </is>
      </c>
      <c r="AB431" s="2" t="inlineStr">
        <is>
          <t xml:space="preserve">|
</t>
        </is>
      </c>
      <c r="AC431" t="inlineStr">
        <is>
          <t>mechanism for the interchange of power between two or more utilities which provide or generate electricity</t>
        </is>
      </c>
      <c r="AD431" s="2" t="inlineStr">
        <is>
          <t>consorcio eléctrico</t>
        </is>
      </c>
      <c r="AE431" s="2" t="inlineStr">
        <is>
          <t>3</t>
        </is>
      </c>
      <c r="AF431" s="2" t="inlineStr">
        <is>
          <t/>
        </is>
      </c>
      <c r="AG431" t="inlineStr">
        <is>
          <t>Sistema de intercambio de electricidad en el que confluyen varios servicios de distribución o producción.</t>
        </is>
      </c>
      <c r="AH431" t="inlineStr">
        <is>
          <t/>
        </is>
      </c>
      <c r="AI431" t="inlineStr">
        <is>
          <t/>
        </is>
      </c>
      <c r="AJ431" t="inlineStr">
        <is>
          <t/>
        </is>
      </c>
      <c r="AK431" t="inlineStr">
        <is>
          <t/>
        </is>
      </c>
      <c r="AL431" s="2" t="inlineStr">
        <is>
          <t>sähköpooli|
useamman sähköyhtiön yhteinen alueellinen sähköpörssi</t>
        </is>
      </c>
      <c r="AM431" s="2" t="inlineStr">
        <is>
          <t>2|
2</t>
        </is>
      </c>
      <c r="AN431" s="2" t="inlineStr">
        <is>
          <t xml:space="preserve">|
</t>
        </is>
      </c>
      <c r="AO431" t="inlineStr">
        <is>
          <t>tukkusähkön fyysisten markkinoiden organisoituna markkinapaikkana toimiva alueellinen sähköyhtiöiden ryhmittymä</t>
        </is>
      </c>
      <c r="AP431" s="2" t="inlineStr">
        <is>
          <t>groupement énergétique|
groupement de compagnies d'électricité</t>
        </is>
      </c>
      <c r="AQ431" s="2" t="inlineStr">
        <is>
          <t>2|
2</t>
        </is>
      </c>
      <c r="AR431" s="2" t="inlineStr">
        <is>
          <t xml:space="preserve">|
</t>
        </is>
      </c>
      <c r="AS431" t="inlineStr">
        <is>
          <t>mécanisme permettant l'échange d'électricité entre un ou plusieurs services de distribution ou de production d'électricité</t>
        </is>
      </c>
      <c r="AT431" t="inlineStr">
        <is>
          <t/>
        </is>
      </c>
      <c r="AU431" t="inlineStr">
        <is>
          <t/>
        </is>
      </c>
      <c r="AV431" t="inlineStr">
        <is>
          <t/>
        </is>
      </c>
      <c r="AW431" t="inlineStr">
        <is>
          <t/>
        </is>
      </c>
      <c r="AX431" t="inlineStr">
        <is>
          <t/>
        </is>
      </c>
      <c r="AY431" t="inlineStr">
        <is>
          <t/>
        </is>
      </c>
      <c r="AZ431" t="inlineStr">
        <is>
          <t/>
        </is>
      </c>
      <c r="BA431" t="inlineStr">
        <is>
          <t/>
        </is>
      </c>
      <c r="BB431" s="2" t="inlineStr">
        <is>
          <t>villamosenergia-társulás</t>
        </is>
      </c>
      <c r="BC431" s="2" t="inlineStr">
        <is>
          <t>3</t>
        </is>
      </c>
      <c r="BD431" s="2" t="inlineStr">
        <is>
          <t/>
        </is>
      </c>
      <c r="BE431" t="inlineStr">
        <is>
          <t>villamos energiának kettő vagy több, villamos energiát biztosító vagy előállító szolgáltató közötti megosztására szolgáló mechanizmus</t>
        </is>
      </c>
      <c r="BF431" s="2" t="inlineStr">
        <is>
          <t>pool energetico|
consorzio energetico|
consorzio elettrico comune e centralizzato|
bacino di offerta elettrica</t>
        </is>
      </c>
      <c r="BG431" s="2" t="inlineStr">
        <is>
          <t>3|
3|
3|
3</t>
        </is>
      </c>
      <c r="BH431" s="2" t="inlineStr">
        <is>
          <t xml:space="preserve">|
|
|
</t>
        </is>
      </c>
      <c r="BI431" t="inlineStr">
        <is>
          <t>associazione di imprese operanti nel settore energetico che coordina le attività (aggregazione della produzione di vari generatori, accordo sugli scambi tra generatori, determinazione e rispetto delle regole di condotta per le transazioni all’ingrosso) al fine di massimizzare le stabilità del sistema e di realizzare il dispacciamento dell’ energia al minor costo possibile. Tale associazione può possedere, gestire e/o utilizzare le reti di trasmissione oppure essere un’entità indipendente che gestisce le transazioni di altre società</t>
        </is>
      </c>
      <c r="BJ431" s="2" t="inlineStr">
        <is>
          <t>elektros energijos įmonių grupė</t>
        </is>
      </c>
      <c r="BK431" s="2" t="inlineStr">
        <is>
          <t>3</t>
        </is>
      </c>
      <c r="BL431" s="2" t="inlineStr">
        <is>
          <t/>
        </is>
      </c>
      <c r="BM431" t="inlineStr">
        <is>
          <t>dažniausiai vieno regiono elektros energijos įmonių grupė, kurios narės, tiekiančios ar gaminančios elektros energija, ja keičiasi</t>
        </is>
      </c>
      <c r="BN431" t="inlineStr">
        <is>
          <t/>
        </is>
      </c>
      <c r="BO431" t="inlineStr">
        <is>
          <t/>
        </is>
      </c>
      <c r="BP431" t="inlineStr">
        <is>
          <t/>
        </is>
      </c>
      <c r="BQ431" t="inlineStr">
        <is>
          <t/>
        </is>
      </c>
      <c r="BR431" s="2" t="inlineStr">
        <is>
          <t>raggruppament ta' kumpaniji tal-elettriku|
konsorzju tal-elettriku</t>
        </is>
      </c>
      <c r="BS431" s="2" t="inlineStr">
        <is>
          <t>3|
3</t>
        </is>
      </c>
      <c r="BT431" s="2" t="inlineStr">
        <is>
          <t xml:space="preserve">|
</t>
        </is>
      </c>
      <c r="BU431" t="inlineStr">
        <is>
          <t>mekkaniżmu għall-iskambju ta' elettriku bejn żewġ utilitajiet jew aktar li jipprovdu jew jiġġeneraw l-elettriku</t>
        </is>
      </c>
      <c r="BV431" s="2" t="inlineStr">
        <is>
          <t>energieconsortium</t>
        </is>
      </c>
      <c r="BW431" s="2" t="inlineStr">
        <is>
          <t>2</t>
        </is>
      </c>
      <c r="BX431" s="2" t="inlineStr">
        <is>
          <t/>
        </is>
      </c>
      <c r="BY431" t="inlineStr">
        <is>
          <t/>
        </is>
      </c>
      <c r="BZ431" s="2" t="inlineStr">
        <is>
          <t>rynek ofertowy</t>
        </is>
      </c>
      <c r="CA431" s="2" t="inlineStr">
        <is>
          <t>3</t>
        </is>
      </c>
      <c r="CB431" s="2" t="inlineStr">
        <is>
          <t/>
        </is>
      </c>
      <c r="CC431" t="inlineStr">
        <is>
          <t>jeden z dwóch zasadniczych modeli rynku energii elektrycznej, który charakteryzuje występowanie jednego nabywcy hurtowego. Zazwyczaj operator rynku ofertowego jest zarazem odpowiedzialny za bezpieczeństwo systemu, co stwarza połączony mechanizm nabywcy i operatora</t>
        </is>
      </c>
      <c r="CD431" t="inlineStr">
        <is>
          <t/>
        </is>
      </c>
      <c r="CE431" t="inlineStr">
        <is>
          <t/>
        </is>
      </c>
      <c r="CF431" t="inlineStr">
        <is>
          <t/>
        </is>
      </c>
      <c r="CG431" t="inlineStr">
        <is>
          <t/>
        </is>
      </c>
      <c r="CH431" s="2" t="inlineStr">
        <is>
          <t>grupare de companii de electricitate (&lt;i&gt;power pool&lt;/i&gt;)</t>
        </is>
      </c>
      <c r="CI431" s="2" t="inlineStr">
        <is>
          <t>2</t>
        </is>
      </c>
      <c r="CJ431" s="2" t="inlineStr">
        <is>
          <t>proposed</t>
        </is>
      </c>
      <c r="CK431" t="inlineStr">
        <is>
          <t>mecanism care permite schimbul de energie electrică între două sau mai multe servicii care produc sau distribuie electricitate</t>
        </is>
      </c>
      <c r="CL431" t="inlineStr">
        <is>
          <t/>
        </is>
      </c>
      <c r="CM431" t="inlineStr">
        <is>
          <t/>
        </is>
      </c>
      <c r="CN431" t="inlineStr">
        <is>
          <t/>
        </is>
      </c>
      <c r="CO431" t="inlineStr">
        <is>
          <t/>
        </is>
      </c>
      <c r="CP431" s="2" t="inlineStr">
        <is>
          <t>združenje za energijo</t>
        </is>
      </c>
      <c r="CQ431" s="2" t="inlineStr">
        <is>
          <t>3</t>
        </is>
      </c>
      <c r="CR431" s="2" t="inlineStr">
        <is>
          <t/>
        </is>
      </c>
      <c r="CS431" t="inlineStr">
        <is>
          <t/>
        </is>
      </c>
      <c r="CT431" s="2" t="inlineStr">
        <is>
          <t>elsammanslutning|
sammanslutning av elproducenter</t>
        </is>
      </c>
      <c r="CU431" s="2" t="inlineStr">
        <is>
          <t>2|
2</t>
        </is>
      </c>
      <c r="CV431" s="2" t="inlineStr">
        <is>
          <t xml:space="preserve">|
</t>
        </is>
      </c>
      <c r="CW431" t="inlineStr">
        <is>
          <t>mekanism for effektutbyte mellan två eller flera elleverantörer eller
elproducenter</t>
        </is>
      </c>
    </row>
    <row r="432">
      <c r="A432" s="1" t="str">
        <f>HYPERLINK("https://iate.europa.eu/entry/result/1200142/all", "1200142")</f>
        <v>1200142</v>
      </c>
      <c r="B432" t="inlineStr">
        <is>
          <t>TRANSPORT;INDUSTRY</t>
        </is>
      </c>
      <c r="C432" t="inlineStr">
        <is>
          <t>TRANSPORT|land transport;TRANSPORT;INDUSTRY|mechanical engineering</t>
        </is>
      </c>
      <c r="D432" t="inlineStr">
        <is>
          <t>no</t>
        </is>
      </c>
      <c r="E432" t="inlineStr">
        <is>
          <t/>
        </is>
      </c>
      <c r="F432" t="inlineStr">
        <is>
          <t/>
        </is>
      </c>
      <c r="G432" t="inlineStr">
        <is>
          <t/>
        </is>
      </c>
      <c r="H432" t="inlineStr">
        <is>
          <t/>
        </is>
      </c>
      <c r="I432" t="inlineStr">
        <is>
          <t/>
        </is>
      </c>
      <c r="J432" t="inlineStr">
        <is>
          <t/>
        </is>
      </c>
      <c r="K432" t="inlineStr">
        <is>
          <t/>
        </is>
      </c>
      <c r="L432" t="inlineStr">
        <is>
          <t/>
        </is>
      </c>
      <c r="M432" t="inlineStr">
        <is>
          <t/>
        </is>
      </c>
      <c r="N432" s="2" t="inlineStr">
        <is>
          <t>hydrokrakning</t>
        </is>
      </c>
      <c r="O432" s="2" t="inlineStr">
        <is>
          <t>3</t>
        </is>
      </c>
      <c r="P432" s="2" t="inlineStr">
        <is>
          <t/>
        </is>
      </c>
      <c r="Q432" t="inlineStr">
        <is>
          <t/>
        </is>
      </c>
      <c r="R432" s="2" t="inlineStr">
        <is>
          <t>Hydrocracken</t>
        </is>
      </c>
      <c r="S432" s="2" t="inlineStr">
        <is>
          <t>3</t>
        </is>
      </c>
      <c r="T432" s="2" t="inlineStr">
        <is>
          <t/>
        </is>
      </c>
      <c r="U432" t="inlineStr">
        <is>
          <t>Spaltung von Kohlenwasserstoffen in Gegenwart von Wasserstoff</t>
        </is>
      </c>
      <c r="V432" s="2" t="inlineStr">
        <is>
          <t>κράκινγκ παρουσία υδρογόνου|
υδροκράκινγκ</t>
        </is>
      </c>
      <c r="W432" s="2" t="inlineStr">
        <is>
          <t>3|
3</t>
        </is>
      </c>
      <c r="X432" s="2" t="inlineStr">
        <is>
          <t xml:space="preserve">|
</t>
        </is>
      </c>
      <c r="Y432" t="inlineStr">
        <is>
          <t/>
        </is>
      </c>
      <c r="Z432" s="2" t="inlineStr">
        <is>
          <t>hydro-cracking</t>
        </is>
      </c>
      <c r="AA432" s="2" t="inlineStr">
        <is>
          <t>3</t>
        </is>
      </c>
      <c r="AB432" s="2" t="inlineStr">
        <is>
          <t/>
        </is>
      </c>
      <c r="AC432" t="inlineStr">
        <is>
          <t/>
        </is>
      </c>
      <c r="AD432" s="2" t="inlineStr">
        <is>
          <t>hidrocracking|
hidrofraccionamiento</t>
        </is>
      </c>
      <c r="AE432" s="2" t="inlineStr">
        <is>
          <t>3|
3</t>
        </is>
      </c>
      <c r="AF432" s="2" t="inlineStr">
        <is>
          <t xml:space="preserve">|
</t>
        </is>
      </c>
      <c r="AG432" t="inlineStr">
        <is>
          <t/>
        </is>
      </c>
      <c r="AH432" t="inlineStr">
        <is>
          <t/>
        </is>
      </c>
      <c r="AI432" t="inlineStr">
        <is>
          <t/>
        </is>
      </c>
      <c r="AJ432" t="inlineStr">
        <is>
          <t/>
        </is>
      </c>
      <c r="AK432" t="inlineStr">
        <is>
          <t/>
        </is>
      </c>
      <c r="AL432" t="inlineStr">
        <is>
          <t/>
        </is>
      </c>
      <c r="AM432" t="inlineStr">
        <is>
          <t/>
        </is>
      </c>
      <c r="AN432" t="inlineStr">
        <is>
          <t/>
        </is>
      </c>
      <c r="AO432" t="inlineStr">
        <is>
          <t/>
        </is>
      </c>
      <c r="AP432" s="2" t="inlineStr">
        <is>
          <t>cracking hydrogénant|
hydro-cracking</t>
        </is>
      </c>
      <c r="AQ432" s="2" t="inlineStr">
        <is>
          <t>3|
3</t>
        </is>
      </c>
      <c r="AR432" s="2" t="inlineStr">
        <is>
          <t xml:space="preserve">|
</t>
        </is>
      </c>
      <c r="AS432" t="inlineStr">
        <is>
          <t>opération de craquage d'hydrocarbures en présence d'hydrogène</t>
        </is>
      </c>
      <c r="AT432" t="inlineStr">
        <is>
          <t/>
        </is>
      </c>
      <c r="AU432" t="inlineStr">
        <is>
          <t/>
        </is>
      </c>
      <c r="AV432" t="inlineStr">
        <is>
          <t/>
        </is>
      </c>
      <c r="AW432" t="inlineStr">
        <is>
          <t/>
        </is>
      </c>
      <c r="AX432" t="inlineStr">
        <is>
          <t/>
        </is>
      </c>
      <c r="AY432" t="inlineStr">
        <is>
          <t/>
        </is>
      </c>
      <c r="AZ432" t="inlineStr">
        <is>
          <t/>
        </is>
      </c>
      <c r="BA432" t="inlineStr">
        <is>
          <t/>
        </is>
      </c>
      <c r="BB432" t="inlineStr">
        <is>
          <t/>
        </is>
      </c>
      <c r="BC432" t="inlineStr">
        <is>
          <t/>
        </is>
      </c>
      <c r="BD432" t="inlineStr">
        <is>
          <t/>
        </is>
      </c>
      <c r="BE432" t="inlineStr">
        <is>
          <t/>
        </is>
      </c>
      <c r="BF432" t="inlineStr">
        <is>
          <t/>
        </is>
      </c>
      <c r="BG432" t="inlineStr">
        <is>
          <t/>
        </is>
      </c>
      <c r="BH432" t="inlineStr">
        <is>
          <t/>
        </is>
      </c>
      <c r="BI432" t="inlineStr">
        <is>
          <t/>
        </is>
      </c>
      <c r="BJ432" t="inlineStr">
        <is>
          <t/>
        </is>
      </c>
      <c r="BK432" t="inlineStr">
        <is>
          <t/>
        </is>
      </c>
      <c r="BL432" t="inlineStr">
        <is>
          <t/>
        </is>
      </c>
      <c r="BM432" t="inlineStr">
        <is>
          <t/>
        </is>
      </c>
      <c r="BN432" t="inlineStr">
        <is>
          <t/>
        </is>
      </c>
      <c r="BO432" t="inlineStr">
        <is>
          <t/>
        </is>
      </c>
      <c r="BP432" t="inlineStr">
        <is>
          <t/>
        </is>
      </c>
      <c r="BQ432" t="inlineStr">
        <is>
          <t/>
        </is>
      </c>
      <c r="BR432" t="inlineStr">
        <is>
          <t/>
        </is>
      </c>
      <c r="BS432" t="inlineStr">
        <is>
          <t/>
        </is>
      </c>
      <c r="BT432" t="inlineStr">
        <is>
          <t/>
        </is>
      </c>
      <c r="BU432" t="inlineStr">
        <is>
          <t/>
        </is>
      </c>
      <c r="BV432" s="2" t="inlineStr">
        <is>
          <t>hydrokraken</t>
        </is>
      </c>
      <c r="BW432" s="2" t="inlineStr">
        <is>
          <t>3</t>
        </is>
      </c>
      <c r="BX432" s="2" t="inlineStr">
        <is>
          <t/>
        </is>
      </c>
      <c r="BY432" t="inlineStr">
        <is>
          <t>combinatie van katalytisch kraken en hydrogeneren(in de aardolie-industrie)</t>
        </is>
      </c>
      <c r="BZ432" t="inlineStr">
        <is>
          <t/>
        </is>
      </c>
      <c r="CA432" t="inlineStr">
        <is>
          <t/>
        </is>
      </c>
      <c r="CB432" t="inlineStr">
        <is>
          <t/>
        </is>
      </c>
      <c r="CC432" t="inlineStr">
        <is>
          <t/>
        </is>
      </c>
      <c r="CD432" s="2" t="inlineStr">
        <is>
          <t>hidrocraqueamento</t>
        </is>
      </c>
      <c r="CE432" s="2" t="inlineStr">
        <is>
          <t>3</t>
        </is>
      </c>
      <c r="CF432" s="2" t="inlineStr">
        <is>
          <t/>
        </is>
      </c>
      <c r="CG432" t="inlineStr">
        <is>
          <t/>
        </is>
      </c>
      <c r="CH432" t="inlineStr">
        <is>
          <t/>
        </is>
      </c>
      <c r="CI432" t="inlineStr">
        <is>
          <t/>
        </is>
      </c>
      <c r="CJ432" t="inlineStr">
        <is>
          <t/>
        </is>
      </c>
      <c r="CK432" t="inlineStr">
        <is>
          <t/>
        </is>
      </c>
      <c r="CL432" t="inlineStr">
        <is>
          <t/>
        </is>
      </c>
      <c r="CM432" t="inlineStr">
        <is>
          <t/>
        </is>
      </c>
      <c r="CN432" t="inlineStr">
        <is>
          <t/>
        </is>
      </c>
      <c r="CO432" t="inlineStr">
        <is>
          <t/>
        </is>
      </c>
      <c r="CP432" t="inlineStr">
        <is>
          <t/>
        </is>
      </c>
      <c r="CQ432" t="inlineStr">
        <is>
          <t/>
        </is>
      </c>
      <c r="CR432" t="inlineStr">
        <is>
          <t/>
        </is>
      </c>
      <c r="CS432" t="inlineStr">
        <is>
          <t/>
        </is>
      </c>
      <c r="CT432" t="inlineStr">
        <is>
          <t/>
        </is>
      </c>
      <c r="CU432" t="inlineStr">
        <is>
          <t/>
        </is>
      </c>
      <c r="CV432" t="inlineStr">
        <is>
          <t/>
        </is>
      </c>
      <c r="CW432" t="inlineStr">
        <is>
          <t/>
        </is>
      </c>
    </row>
    <row r="433">
      <c r="A433" s="1" t="str">
        <f>HYPERLINK("https://iate.europa.eu/entry/result/210005/all", "210005")</f>
        <v>210005</v>
      </c>
      <c r="B433" t="inlineStr">
        <is>
          <t>TRANSPORT;ENERGY;INDUSTRY</t>
        </is>
      </c>
      <c r="C433" t="inlineStr">
        <is>
          <t>TRANSPORT|organisation of transport|means of transport;TRANSPORT|land transport|land transport;ENERGY|energy policy|energy industry;ENERGY|energy policy|energy policy;ENERGY|soft energy|soft energy;INDUSTRY|mechanical engineering|machinery</t>
        </is>
      </c>
      <c r="D433" t="inlineStr">
        <is>
          <t>yes</t>
        </is>
      </c>
      <c r="E433" t="inlineStr">
        <is>
          <t/>
        </is>
      </c>
      <c r="F433" s="2" t="inlineStr">
        <is>
          <t>превозно средство, предназначено да работи със смес от горива</t>
        </is>
      </c>
      <c r="G433" s="2" t="inlineStr">
        <is>
          <t>3</t>
        </is>
      </c>
      <c r="H433" s="2" t="inlineStr">
        <is>
          <t/>
        </is>
      </c>
      <c r="I433" t="inlineStr">
        <is>
          <t>превозно средство с една система за съхранение на гориво, което може да работи с различни смеси от два или повече вида гориво</t>
        </is>
      </c>
      <c r="J433" s="2" t="inlineStr">
        <is>
          <t>vozidlo flex fuel</t>
        </is>
      </c>
      <c r="K433" s="2" t="inlineStr">
        <is>
          <t>3</t>
        </is>
      </c>
      <c r="L433" s="2" t="inlineStr">
        <is>
          <t/>
        </is>
      </c>
      <c r="M433" t="inlineStr">
        <is>
          <t>vozidlo s jedním systémem pro skladování paliva, které může být poháněno různými směsmi dvou či více paliv</t>
        </is>
      </c>
      <c r="N433" s="2" t="inlineStr">
        <is>
          <t>flex-brændstofkøretøj|
blandingsbrændstofkøretøj</t>
        </is>
      </c>
      <c r="O433" s="2" t="inlineStr">
        <is>
          <t>3|
3</t>
        </is>
      </c>
      <c r="P433" s="2" t="inlineStr">
        <is>
          <t xml:space="preserve">|
</t>
        </is>
      </c>
      <c r="Q433" t="inlineStr">
        <is>
          <t>køretøj med et enkelt brændstofbeholdersystem, der kan køre på forskellige blandinger af to eller flere brændstoffer</t>
        </is>
      </c>
      <c r="R433" s="2" t="inlineStr">
        <is>
          <t>Flexfuel-Fahrzeug</t>
        </is>
      </c>
      <c r="S433" s="2" t="inlineStr">
        <is>
          <t>3</t>
        </is>
      </c>
      <c r="T433" s="2" t="inlineStr">
        <is>
          <t/>
        </is>
      </c>
      <c r="U433" t="inlineStr">
        <is>
          <t>ein Fahrzeug mit einem einzigen Kraftstoffspeichersystem, das mit unterschiedlichen Gemischen aus zwei oder mehr Kraftstoffen betrieben werden kann</t>
        </is>
      </c>
      <c r="V433" s="2" t="inlineStr">
        <is>
          <t>όχημα ευέλικτου καυσίμου|
πλειοκαύσιμο όχημα</t>
        </is>
      </c>
      <c r="W433" s="2" t="inlineStr">
        <is>
          <t>3|
4</t>
        </is>
      </c>
      <c r="X433" s="2" t="inlineStr">
        <is>
          <t xml:space="preserve">|
</t>
        </is>
      </c>
      <c r="Y433" t="inlineStr">
        <is>
          <t>"όχημα ευέλικτου καυσίμου": όχημα με ένα μόνο σύστημα αποθήκευσης καυσίμου το οποίο μπορεί να κινείται με διαφορετικά μείγματα δύο ή περισσότερων καυσίμων</t>
        </is>
      </c>
      <c r="Z433" s="2" t="inlineStr">
        <is>
          <t>flexible fuel vehicle|
flex fuel vehicle|
FFV|
flex-fuel vehicle</t>
        </is>
      </c>
      <c r="AA433" s="2" t="inlineStr">
        <is>
          <t>3|
3|
3|
1</t>
        </is>
      </c>
      <c r="AB433" s="2" t="inlineStr">
        <is>
          <t xml:space="preserve">|
preferred|
|
</t>
        </is>
      </c>
      <c r="AC433" t="inlineStr">
        <is>
          <t>vehicle with one fuel storage system that can run on different mixtures of two or more fuels</t>
        </is>
      </c>
      <c r="AD433" s="2" t="inlineStr">
        <is>
          <t>vehículo de combustible flexible|
vehículo flexifuel</t>
        </is>
      </c>
      <c r="AE433" s="2" t="inlineStr">
        <is>
          <t>3|
3</t>
        </is>
      </c>
      <c r="AF433" s="2" t="inlineStr">
        <is>
          <t xml:space="preserve">|
</t>
        </is>
      </c>
      <c r="AG433" t="inlineStr">
        <is>
          <t>Vehículo fabricado con un motor de combustión interna convencional de cuatro tiempos (Ciclo Otto) que tiene la capacidad de utilizar dos combustibles mezclados en un mismo depósito de combustible. El tipo de vehículo flexible más común disponible en el mercado mundial es el dotado de un motor que acepta tanto gasolina como etanol mezclados en cualquier proporción</t>
        </is>
      </c>
      <c r="AH433" s="2" t="inlineStr">
        <is>
          <t>segakütuseline sõiduk</t>
        </is>
      </c>
      <c r="AI433" s="2" t="inlineStr">
        <is>
          <t>3</t>
        </is>
      </c>
      <c r="AJ433" s="2" t="inlineStr">
        <is>
          <t/>
        </is>
      </c>
      <c r="AK433" t="inlineStr">
        <is>
          <t>ühe kütusemahutiga sõiduk, mis on konstrueeritud liikuma erinevate kahe või enama kütuse seguga</t>
        </is>
      </c>
      <c r="AL433" s="2" t="inlineStr">
        <is>
          <t>flexifuel-ajoneuvo|
flex-fuel-ajoneuvo|
polttoainevaatimuksiltaan joustava ajoneuvo|
monipolttoaineajoneuvo</t>
        </is>
      </c>
      <c r="AM433" s="2" t="inlineStr">
        <is>
          <t>3|
3|
3|
3</t>
        </is>
      </c>
      <c r="AN433" s="2" t="inlineStr">
        <is>
          <t>|
|
|
preferred</t>
        </is>
      </c>
      <c r="AO433" t="inlineStr">
        <is>
          <t>ajoneuvo, jossa on yksi polttoaineenvarastointijärjestelmä ja joka voi toimia erilaisilla kahden tai useamman polttoaineen seoksilla</t>
        </is>
      </c>
      <c r="AP433" s="2" t="inlineStr">
        <is>
          <t>véhicule multicarburants|
véhicule tous carburants|
véhicule à carburant modulable|
VCM</t>
        </is>
      </c>
      <c r="AQ433" s="2" t="inlineStr">
        <is>
          <t>1|
1|
3|
3</t>
        </is>
      </c>
      <c r="AR433" s="2" t="inlineStr">
        <is>
          <t xml:space="preserve">|
|
preferred|
</t>
        </is>
      </c>
      <c r="AS433" t="inlineStr">
        <is>
          <t>véhicule doté d'un système de stockage de carburant qui peut fonctionner à différents mélanges de deux ou de plusieurs carburants</t>
        </is>
      </c>
      <c r="AT433" s="2" t="inlineStr">
        <is>
          <t>feithicil ilbhreosla</t>
        </is>
      </c>
      <c r="AU433" s="2" t="inlineStr">
        <is>
          <t>3</t>
        </is>
      </c>
      <c r="AV433" s="2" t="inlineStr">
        <is>
          <t/>
        </is>
      </c>
      <c r="AW433" t="inlineStr">
        <is>
          <t/>
        </is>
      </c>
      <c r="AX433" s="2" t="inlineStr">
        <is>
          <t>vozilo prilagodljivo vrsti goriva|
vozilo s prilagodljivim gorivom</t>
        </is>
      </c>
      <c r="AY433" s="2" t="inlineStr">
        <is>
          <t>3|
3</t>
        </is>
      </c>
      <c r="AZ433" s="2" t="inlineStr">
        <is>
          <t xml:space="preserve">|
</t>
        </is>
      </c>
      <c r="BA433" t="inlineStr">
        <is>
          <t>vozilo s jednim sustavom za pohranjivanje goriva koje može voziti na mješavine dvaju ili više goriva</t>
        </is>
      </c>
      <c r="BB433" s="2" t="inlineStr">
        <is>
          <t>rugalmas tüzelőanyag-felhasználású jármű|
rugalmas üzemanyag-felhasználású jármű</t>
        </is>
      </c>
      <c r="BC433" s="2" t="inlineStr">
        <is>
          <t>4|
4</t>
        </is>
      </c>
      <c r="BD433" s="2" t="inlineStr">
        <is>
          <t xml:space="preserve">|
</t>
        </is>
      </c>
      <c r="BE433" t="inlineStr">
        <is>
          <t>olyan jármű, amely egy tüzelőanyag-tároló rendszerrel rendelkezik és két vagy több tüzelőanyag különböző keverékeivel működik</t>
        </is>
      </c>
      <c r="BF433" s="2" t="inlineStr">
        <is>
          <t>veicolo policarburante</t>
        </is>
      </c>
      <c r="BG433" s="2" t="inlineStr">
        <is>
          <t>3</t>
        </is>
      </c>
      <c r="BH433" s="2" t="inlineStr">
        <is>
          <t/>
        </is>
      </c>
      <c r="BI433" t="inlineStr">
        <is>
          <t>veicolo, munito di un unico sistema di stoccaggio del carburante, che può funzionare con miscele diverse di due o più carburanti</t>
        </is>
      </c>
      <c r="BJ433" s="2" t="inlineStr">
        <is>
          <t>mišrių degalų transporto priemonė|
mišriais degalais varoma transporto priemonė|
mišrius degalus naudojanti transporto priemonė</t>
        </is>
      </c>
      <c r="BK433" s="2" t="inlineStr">
        <is>
          <t>2|
3|
2</t>
        </is>
      </c>
      <c r="BL433" s="2" t="inlineStr">
        <is>
          <t xml:space="preserve">|
preferred|
</t>
        </is>
      </c>
      <c r="BM433" t="inlineStr">
        <is>
          <t>vieną degalų laikymo sistemą turinti transporto priemonė, kuri gali būti varoma įvairiais dviejų arba daugiau rūšių degalų mišiniais</t>
        </is>
      </c>
      <c r="BN433" s="2" t="inlineStr">
        <is>
          <t>maināmas degvielas transportlīdzeklis|
transportlīdzeklis ar pielāgojamu degvielu</t>
        </is>
      </c>
      <c r="BO433" s="2" t="inlineStr">
        <is>
          <t>3|
3</t>
        </is>
      </c>
      <c r="BP433" s="2" t="inlineStr">
        <is>
          <t xml:space="preserve">preferred|
</t>
        </is>
      </c>
      <c r="BQ433" t="inlineStr">
        <is>
          <t>transportlīdzeklis ar vienu degvielas tvertnes sistēmu, kuru var darbināt ar dažādiem divu vai vairāku degvielu maisījumiem</t>
        </is>
      </c>
      <c r="BR433" s="2" t="inlineStr">
        <is>
          <t>vettura bi fjuwil flessibbli|
vettura flex fuel</t>
        </is>
      </c>
      <c r="BS433" s="2" t="inlineStr">
        <is>
          <t>3|
3</t>
        </is>
      </c>
      <c r="BT433" s="2" t="inlineStr">
        <is>
          <t xml:space="preserve">|
</t>
        </is>
      </c>
      <c r="BU433" t="inlineStr">
        <is>
          <t>vettura b’sistema ta’ ħażna tal-fjuwil waħda li tista’ taħdem b’taħlitiet differenti ta’ żewġ fjuwils jew aktar</t>
        </is>
      </c>
      <c r="BV433" s="2" t="inlineStr">
        <is>
          <t>flexfuelvoertuig</t>
        </is>
      </c>
      <c r="BW433" s="2" t="inlineStr">
        <is>
          <t>3</t>
        </is>
      </c>
      <c r="BX433" s="2" t="inlineStr">
        <is>
          <t/>
        </is>
      </c>
      <c r="BY433" t="inlineStr">
        <is>
          <t>voertuig met één brandstofopslagsysteem dat op verschillende mengsels van twee of meer brandstoffen kan rijden</t>
        </is>
      </c>
      <c r="BZ433" s="2" t="inlineStr">
        <is>
          <t>pojazd FFV|
pojazd wielopaliwowy|
pojazd typu &lt;i&gt;flex-fuel&lt;/i&gt;</t>
        </is>
      </c>
      <c r="CA433" s="2" t="inlineStr">
        <is>
          <t>3|
2|
3</t>
        </is>
      </c>
      <c r="CB433" s="2" t="inlineStr">
        <is>
          <t xml:space="preserve">|
|
</t>
        </is>
      </c>
      <c r="CC433" t="inlineStr">
        <is>
          <t>pojazd posiadający jeden
układ przechowywania paliwa, który może być zasilany różnymi mieszankami co
najmniej dwóch paliw</t>
        </is>
      </c>
      <c r="CD433" s="2" t="inlineStr">
        <is>
          <t>veículo multicombustível</t>
        </is>
      </c>
      <c r="CE433" s="2" t="inlineStr">
        <is>
          <t>3</t>
        </is>
      </c>
      <c r="CF433" s="2" t="inlineStr">
        <is>
          <t/>
        </is>
      </c>
      <c r="CG433" t="inlineStr">
        <is>
          <t>Veículo com um sistema de armazenagem de combustível que pode funcionar com diferentes misturas de dois ou mais combustíveis.</t>
        </is>
      </c>
      <c r="CH433" s="2" t="inlineStr">
        <is>
          <t>vehicul multicarburant</t>
        </is>
      </c>
      <c r="CI433" s="2" t="inlineStr">
        <is>
          <t>3</t>
        </is>
      </c>
      <c r="CJ433" s="2" t="inlineStr">
        <is>
          <t/>
        </is>
      </c>
      <c r="CK433" t="inlineStr">
        <is>
          <t>vehicul cu un sistem de alimentare cu carburant care poate funcționa cu amestecuri diferite de doi sau mai mulți carburanți</t>
        </is>
      </c>
      <c r="CL433" s="2" t="inlineStr">
        <is>
          <t>vozidlo na flexibilné palivo</t>
        </is>
      </c>
      <c r="CM433" s="2" t="inlineStr">
        <is>
          <t>3</t>
        </is>
      </c>
      <c r="CN433" s="2" t="inlineStr">
        <is>
          <t/>
        </is>
      </c>
      <c r="CO433" t="inlineStr">
        <is>
          <t>vozidlo s jednou palivovou nádržou, ktoré môže byť poháňané rôznymi zmesami dvoch alebo viacerých palív</t>
        </is>
      </c>
      <c r="CP433" s="2" t="inlineStr">
        <is>
          <t>vozilo na poljubno gorivo|
vozilo s prilagodljivim tipom goriva|
vozilo FFV|
FFV</t>
        </is>
      </c>
      <c r="CQ433" s="2" t="inlineStr">
        <is>
          <t>2|
3|
2|
2</t>
        </is>
      </c>
      <c r="CR433" s="2" t="inlineStr">
        <is>
          <t xml:space="preserve">|
preferred|
|
</t>
        </is>
      </c>
      <c r="CS433" t="inlineStr">
        <is>
          <t>vozilo z enim sistemom hranjenja goriva in sistemom za prilagajanje vrsti goriva, ki omogoča vožnjo z različnimi mešanicami goriv</t>
        </is>
      </c>
      <c r="CT433" s="2" t="inlineStr">
        <is>
          <t>flexbränslefordon</t>
        </is>
      </c>
      <c r="CU433" s="2" t="inlineStr">
        <is>
          <t>3</t>
        </is>
      </c>
      <c r="CV433" s="2" t="inlineStr">
        <is>
          <t/>
        </is>
      </c>
      <c r="CW433" t="inlineStr">
        <is>
          <t>fordon med ett bränslelagringssystem som kan drivas med olika blandningar av två eller flera bränslen</t>
        </is>
      </c>
    </row>
    <row r="434">
      <c r="A434" s="1" t="str">
        <f>HYPERLINK("https://iate.europa.eu/entry/result/3634284/all", "3634284")</f>
        <v>3634284</v>
      </c>
      <c r="B434" t="inlineStr">
        <is>
          <t>ENERGY</t>
        </is>
      </c>
      <c r="C434" t="inlineStr">
        <is>
          <t>ENERGY</t>
        </is>
      </c>
      <c r="D434" t="inlineStr">
        <is>
          <t>no</t>
        </is>
      </c>
      <c r="E434" t="inlineStr">
        <is>
          <t/>
        </is>
      </c>
      <c r="F434" t="inlineStr">
        <is>
          <t/>
        </is>
      </c>
      <c r="G434" t="inlineStr">
        <is>
          <t/>
        </is>
      </c>
      <c r="H434" t="inlineStr">
        <is>
          <t/>
        </is>
      </c>
      <c r="I434" t="inlineStr">
        <is>
          <t/>
        </is>
      </c>
      <c r="J434" t="inlineStr">
        <is>
          <t/>
        </is>
      </c>
      <c r="K434" t="inlineStr">
        <is>
          <t/>
        </is>
      </c>
      <c r="L434" t="inlineStr">
        <is>
          <t/>
        </is>
      </c>
      <c r="M434" t="inlineStr">
        <is>
          <t/>
        </is>
      </c>
      <c r="N434" t="inlineStr">
        <is>
          <t/>
        </is>
      </c>
      <c r="O434" t="inlineStr">
        <is>
          <t/>
        </is>
      </c>
      <c r="P434" t="inlineStr">
        <is>
          <t/>
        </is>
      </c>
      <c r="Q434" t="inlineStr">
        <is>
          <t/>
        </is>
      </c>
      <c r="R434" s="2" t="inlineStr">
        <is>
          <t>fluktuierende Erzeugung erneuerbarer Energie</t>
        </is>
      </c>
      <c r="S434" s="2" t="inlineStr">
        <is>
          <t>2</t>
        </is>
      </c>
      <c r="T434" s="2" t="inlineStr">
        <is>
          <t/>
        </is>
      </c>
      <c r="U434" t="inlineStr">
        <is>
          <t/>
        </is>
      </c>
      <c r="V434" s="2" t="inlineStr">
        <is>
          <t>διαλείπουσα παραγωγή ανανεώσιμης ενέργειας</t>
        </is>
      </c>
      <c r="W434" s="2" t="inlineStr">
        <is>
          <t>2</t>
        </is>
      </c>
      <c r="X434" s="2" t="inlineStr">
        <is>
          <t/>
        </is>
      </c>
      <c r="Y434" t="inlineStr">
        <is>
          <t/>
        </is>
      </c>
      <c r="Z434" s="2" t="inlineStr">
        <is>
          <t>intermittency of renewable energy</t>
        </is>
      </c>
      <c r="AA434" s="2" t="inlineStr">
        <is>
          <t>2</t>
        </is>
      </c>
      <c r="AB434" s="2" t="inlineStr">
        <is>
          <t/>
        </is>
      </c>
      <c r="AC434" t="inlineStr">
        <is>
          <t/>
        </is>
      </c>
      <c r="AD434" s="2" t="inlineStr">
        <is>
          <t>intermitencia de las energías renovables</t>
        </is>
      </c>
      <c r="AE434" s="2" t="inlineStr">
        <is>
          <t>2</t>
        </is>
      </c>
      <c r="AF434" s="2" t="inlineStr">
        <is>
          <t/>
        </is>
      </c>
      <c r="AG434" t="inlineStr">
        <is>
          <t/>
        </is>
      </c>
      <c r="AH434" t="inlineStr">
        <is>
          <t/>
        </is>
      </c>
      <c r="AI434" t="inlineStr">
        <is>
          <t/>
        </is>
      </c>
      <c r="AJ434" t="inlineStr">
        <is>
          <t/>
        </is>
      </c>
      <c r="AK434" t="inlineStr">
        <is>
          <t/>
        </is>
      </c>
      <c r="AL434" s="2" t="inlineStr">
        <is>
          <t>uusiutuvien energialähteiden tuotannon epäsäännöllisyys</t>
        </is>
      </c>
      <c r="AM434" s="2" t="inlineStr">
        <is>
          <t>2</t>
        </is>
      </c>
      <c r="AN434" s="2" t="inlineStr">
        <is>
          <t/>
        </is>
      </c>
      <c r="AO434" t="inlineStr">
        <is>
          <t/>
        </is>
      </c>
      <c r="AP434" s="2" t="inlineStr">
        <is>
          <t>intermittence des énergies renouvelables</t>
        </is>
      </c>
      <c r="AQ434" s="2" t="inlineStr">
        <is>
          <t>2</t>
        </is>
      </c>
      <c r="AR434" s="2" t="inlineStr">
        <is>
          <t/>
        </is>
      </c>
      <c r="AS434" t="inlineStr">
        <is>
          <t/>
        </is>
      </c>
      <c r="AT434" t="inlineStr">
        <is>
          <t/>
        </is>
      </c>
      <c r="AU434" t="inlineStr">
        <is>
          <t/>
        </is>
      </c>
      <c r="AV434" t="inlineStr">
        <is>
          <t/>
        </is>
      </c>
      <c r="AW434" t="inlineStr">
        <is>
          <t/>
        </is>
      </c>
      <c r="AX434" s="2" t="inlineStr">
        <is>
          <t>nepostojanost energije iz obnovljivih izvora</t>
        </is>
      </c>
      <c r="AY434" s="2" t="inlineStr">
        <is>
          <t>2</t>
        </is>
      </c>
      <c r="AZ434" s="2" t="inlineStr">
        <is>
          <t/>
        </is>
      </c>
      <c r="BA434" t="inlineStr">
        <is>
          <t/>
        </is>
      </c>
      <c r="BB434" s="2" t="inlineStr">
        <is>
          <t>a megújuló energiák szakaszos jellege</t>
        </is>
      </c>
      <c r="BC434" s="2" t="inlineStr">
        <is>
          <t>2</t>
        </is>
      </c>
      <c r="BD434" s="2" t="inlineStr">
        <is>
          <t/>
        </is>
      </c>
      <c r="BE434" t="inlineStr">
        <is>
          <t/>
        </is>
      </c>
      <c r="BF434" s="2" t="inlineStr">
        <is>
          <t>intermittente produzione di energia rinnovabile</t>
        </is>
      </c>
      <c r="BG434" s="2" t="inlineStr">
        <is>
          <t>2</t>
        </is>
      </c>
      <c r="BH434" s="2" t="inlineStr">
        <is>
          <t/>
        </is>
      </c>
      <c r="BI434" t="inlineStr">
        <is>
          <t/>
        </is>
      </c>
      <c r="BJ434" t="inlineStr">
        <is>
          <t/>
        </is>
      </c>
      <c r="BK434" t="inlineStr">
        <is>
          <t/>
        </is>
      </c>
      <c r="BL434" t="inlineStr">
        <is>
          <t/>
        </is>
      </c>
      <c r="BM434" t="inlineStr">
        <is>
          <t/>
        </is>
      </c>
      <c r="BN434" t="inlineStr">
        <is>
          <t/>
        </is>
      </c>
      <c r="BO434" t="inlineStr">
        <is>
          <t/>
        </is>
      </c>
      <c r="BP434" t="inlineStr">
        <is>
          <t/>
        </is>
      </c>
      <c r="BQ434" t="inlineStr">
        <is>
          <t/>
        </is>
      </c>
      <c r="BR434" t="inlineStr">
        <is>
          <t/>
        </is>
      </c>
      <c r="BS434" t="inlineStr">
        <is>
          <t/>
        </is>
      </c>
      <c r="BT434" t="inlineStr">
        <is>
          <t/>
        </is>
      </c>
      <c r="BU434" t="inlineStr">
        <is>
          <t/>
        </is>
      </c>
      <c r="BV434" s="2" t="inlineStr">
        <is>
          <t>onderbrekingen in de aanvoer uit hernieuwbare energiesystemen|
fluctuerend karakter van de productie van hernieuwbare energie</t>
        </is>
      </c>
      <c r="BW434" s="2" t="inlineStr">
        <is>
          <t>2|
2</t>
        </is>
      </c>
      <c r="BX434" s="2" t="inlineStr">
        <is>
          <t xml:space="preserve">|
</t>
        </is>
      </c>
      <c r="BY434" t="inlineStr">
        <is>
          <t/>
        </is>
      </c>
      <c r="BZ434" t="inlineStr">
        <is>
          <t/>
        </is>
      </c>
      <c r="CA434" t="inlineStr">
        <is>
          <t/>
        </is>
      </c>
      <c r="CB434" t="inlineStr">
        <is>
          <t/>
        </is>
      </c>
      <c r="CC434" t="inlineStr">
        <is>
          <t/>
        </is>
      </c>
      <c r="CD434" s="2" t="inlineStr">
        <is>
          <t>intermitência das energias renováveis</t>
        </is>
      </c>
      <c r="CE434" s="2" t="inlineStr">
        <is>
          <t>2</t>
        </is>
      </c>
      <c r="CF434" s="2" t="inlineStr">
        <is>
          <t/>
        </is>
      </c>
      <c r="CG434" t="inlineStr">
        <is>
          <t/>
        </is>
      </c>
      <c r="CH434" t="inlineStr">
        <is>
          <t/>
        </is>
      </c>
      <c r="CI434" t="inlineStr">
        <is>
          <t/>
        </is>
      </c>
      <c r="CJ434" t="inlineStr">
        <is>
          <t/>
        </is>
      </c>
      <c r="CK434" t="inlineStr">
        <is>
          <t/>
        </is>
      </c>
      <c r="CL434" t="inlineStr">
        <is>
          <t/>
        </is>
      </c>
      <c r="CM434" t="inlineStr">
        <is>
          <t/>
        </is>
      </c>
      <c r="CN434" t="inlineStr">
        <is>
          <t/>
        </is>
      </c>
      <c r="CO434" t="inlineStr">
        <is>
          <t/>
        </is>
      </c>
      <c r="CP434" t="inlineStr">
        <is>
          <t/>
        </is>
      </c>
      <c r="CQ434" t="inlineStr">
        <is>
          <t/>
        </is>
      </c>
      <c r="CR434" t="inlineStr">
        <is>
          <t/>
        </is>
      </c>
      <c r="CS434" t="inlineStr">
        <is>
          <t/>
        </is>
      </c>
      <c r="CT434" s="2" t="inlineStr">
        <is>
          <t>förnybara energikällors oregelbundenhet</t>
        </is>
      </c>
      <c r="CU434" s="2" t="inlineStr">
        <is>
          <t>2</t>
        </is>
      </c>
      <c r="CV434" s="2" t="inlineStr">
        <is>
          <t/>
        </is>
      </c>
      <c r="CW434" t="inlineStr">
        <is>
          <t/>
        </is>
      </c>
    </row>
    <row r="435">
      <c r="A435" s="1" t="str">
        <f>HYPERLINK("https://iate.europa.eu/entry/result/3634323/all", "3634323")</f>
        <v>3634323</v>
      </c>
      <c r="B435" t="inlineStr">
        <is>
          <t>ENERGY</t>
        </is>
      </c>
      <c r="C435" t="inlineStr">
        <is>
          <t>ENERGY</t>
        </is>
      </c>
      <c r="D435" t="inlineStr">
        <is>
          <t>no</t>
        </is>
      </c>
      <c r="E435" t="inlineStr">
        <is>
          <t/>
        </is>
      </c>
      <c r="F435" s="2" t="inlineStr">
        <is>
          <t>резервно производство</t>
        </is>
      </c>
      <c r="G435" s="2" t="inlineStr">
        <is>
          <t>2</t>
        </is>
      </c>
      <c r="H435" s="2" t="inlineStr">
        <is>
          <t/>
        </is>
      </c>
      <c r="I435" t="inlineStr">
        <is>
          <t/>
        </is>
      </c>
      <c r="J435" s="2" t="inlineStr">
        <is>
          <t>záložní výroba|
záložní kapacity pro výroby elektřiny</t>
        </is>
      </c>
      <c r="K435" s="2" t="inlineStr">
        <is>
          <t>2|
2</t>
        </is>
      </c>
      <c r="L435" s="2" t="inlineStr">
        <is>
          <t xml:space="preserve">|
</t>
        </is>
      </c>
      <c r="M435" t="inlineStr">
        <is>
          <t/>
        </is>
      </c>
      <c r="N435" t="inlineStr">
        <is>
          <t/>
        </is>
      </c>
      <c r="O435" t="inlineStr">
        <is>
          <t/>
        </is>
      </c>
      <c r="P435" t="inlineStr">
        <is>
          <t/>
        </is>
      </c>
      <c r="Q435" t="inlineStr">
        <is>
          <t/>
        </is>
      </c>
      <c r="R435" s="2" t="inlineStr">
        <is>
          <t>Reserveerzeugung|
Backup-Stromerzeugung</t>
        </is>
      </c>
      <c r="S435" s="2" t="inlineStr">
        <is>
          <t>2|
2</t>
        </is>
      </c>
      <c r="T435" s="2" t="inlineStr">
        <is>
          <t xml:space="preserve">|
</t>
        </is>
      </c>
      <c r="U435" t="inlineStr">
        <is>
          <t/>
        </is>
      </c>
      <c r="V435" s="2" t="inlineStr">
        <is>
          <t>εφεδρική παραγωγή</t>
        </is>
      </c>
      <c r="W435" s="2" t="inlineStr">
        <is>
          <t>2</t>
        </is>
      </c>
      <c r="X435" s="2" t="inlineStr">
        <is>
          <t/>
        </is>
      </c>
      <c r="Y435" t="inlineStr">
        <is>
          <t/>
        </is>
      </c>
      <c r="Z435" s="2" t="inlineStr">
        <is>
          <t>backup generation</t>
        </is>
      </c>
      <c r="AA435" s="2" t="inlineStr">
        <is>
          <t>2</t>
        </is>
      </c>
      <c r="AB435" s="2" t="inlineStr">
        <is>
          <t/>
        </is>
      </c>
      <c r="AC435" t="inlineStr">
        <is>
          <t/>
        </is>
      </c>
      <c r="AD435" s="2" t="inlineStr">
        <is>
          <t>generación de reserva|
generación de apoyo</t>
        </is>
      </c>
      <c r="AE435" s="2" t="inlineStr">
        <is>
          <t>2|
2</t>
        </is>
      </c>
      <c r="AF435" s="2" t="inlineStr">
        <is>
          <t xml:space="preserve">|
</t>
        </is>
      </c>
      <c r="AG435" t="inlineStr">
        <is>
          <t/>
        </is>
      </c>
      <c r="AH435" t="inlineStr">
        <is>
          <t/>
        </is>
      </c>
      <c r="AI435" t="inlineStr">
        <is>
          <t/>
        </is>
      </c>
      <c r="AJ435" t="inlineStr">
        <is>
          <t/>
        </is>
      </c>
      <c r="AK435" t="inlineStr">
        <is>
          <t/>
        </is>
      </c>
      <c r="AL435" s="2" t="inlineStr">
        <is>
          <t>varatuotanto</t>
        </is>
      </c>
      <c r="AM435" s="2" t="inlineStr">
        <is>
          <t>2</t>
        </is>
      </c>
      <c r="AN435" s="2" t="inlineStr">
        <is>
          <t/>
        </is>
      </c>
      <c r="AO435" t="inlineStr">
        <is>
          <t/>
        </is>
      </c>
      <c r="AP435" s="2" t="inlineStr">
        <is>
          <t>production d’appoint|
production de secours</t>
        </is>
      </c>
      <c r="AQ435" s="2" t="inlineStr">
        <is>
          <t>2|
2</t>
        </is>
      </c>
      <c r="AR435" s="2" t="inlineStr">
        <is>
          <t xml:space="preserve">|
</t>
        </is>
      </c>
      <c r="AS435" t="inlineStr">
        <is>
          <t/>
        </is>
      </c>
      <c r="AT435" t="inlineStr">
        <is>
          <t/>
        </is>
      </c>
      <c r="AU435" t="inlineStr">
        <is>
          <t/>
        </is>
      </c>
      <c r="AV435" t="inlineStr">
        <is>
          <t/>
        </is>
      </c>
      <c r="AW435" t="inlineStr">
        <is>
          <t/>
        </is>
      </c>
      <c r="AX435" s="2" t="inlineStr">
        <is>
          <t>rezervna proizvodnja</t>
        </is>
      </c>
      <c r="AY435" s="2" t="inlineStr">
        <is>
          <t>2</t>
        </is>
      </c>
      <c r="AZ435" s="2" t="inlineStr">
        <is>
          <t/>
        </is>
      </c>
      <c r="BA435" t="inlineStr">
        <is>
          <t/>
        </is>
      </c>
      <c r="BB435" t="inlineStr">
        <is>
          <t/>
        </is>
      </c>
      <c r="BC435" t="inlineStr">
        <is>
          <t/>
        </is>
      </c>
      <c r="BD435" t="inlineStr">
        <is>
          <t/>
        </is>
      </c>
      <c r="BE435" t="inlineStr">
        <is>
          <t/>
        </is>
      </c>
      <c r="BF435" s="2" t="inlineStr">
        <is>
          <t>generazione di energia di riserva|
generazione "di riserva"|
capacità di generazione "di riserva"</t>
        </is>
      </c>
      <c r="BG435" s="2" t="inlineStr">
        <is>
          <t>2|
2|
2</t>
        </is>
      </c>
      <c r="BH435" s="2" t="inlineStr">
        <is>
          <t xml:space="preserve">|
|
</t>
        </is>
      </c>
      <c r="BI435" t="inlineStr">
        <is>
          <t/>
        </is>
      </c>
      <c r="BJ435" t="inlineStr">
        <is>
          <t/>
        </is>
      </c>
      <c r="BK435" t="inlineStr">
        <is>
          <t/>
        </is>
      </c>
      <c r="BL435" t="inlineStr">
        <is>
          <t/>
        </is>
      </c>
      <c r="BM435" t="inlineStr">
        <is>
          <t/>
        </is>
      </c>
      <c r="BN435" t="inlineStr">
        <is>
          <t/>
        </is>
      </c>
      <c r="BO435" t="inlineStr">
        <is>
          <t/>
        </is>
      </c>
      <c r="BP435" t="inlineStr">
        <is>
          <t/>
        </is>
      </c>
      <c r="BQ435" t="inlineStr">
        <is>
          <t/>
        </is>
      </c>
      <c r="BR435" t="inlineStr">
        <is>
          <t/>
        </is>
      </c>
      <c r="BS435" t="inlineStr">
        <is>
          <t/>
        </is>
      </c>
      <c r="BT435" t="inlineStr">
        <is>
          <t/>
        </is>
      </c>
      <c r="BU435" t="inlineStr">
        <is>
          <t/>
        </is>
      </c>
      <c r="BV435" s="2" t="inlineStr">
        <is>
          <t>reservecapaciteit voor stroomopwekking|
backup-opwekking van energie</t>
        </is>
      </c>
      <c r="BW435" s="2" t="inlineStr">
        <is>
          <t>2|
2</t>
        </is>
      </c>
      <c r="BX435" s="2" t="inlineStr">
        <is>
          <t xml:space="preserve">|
</t>
        </is>
      </c>
      <c r="BY435" t="inlineStr">
        <is>
          <t/>
        </is>
      </c>
      <c r="BZ435" s="2" t="inlineStr">
        <is>
          <t>wytwarzanie rezerwowe</t>
        </is>
      </c>
      <c r="CA435" s="2" t="inlineStr">
        <is>
          <t>2</t>
        </is>
      </c>
      <c r="CB435" s="2" t="inlineStr">
        <is>
          <t/>
        </is>
      </c>
      <c r="CC435" t="inlineStr">
        <is>
          <t/>
        </is>
      </c>
      <c r="CD435" s="2" t="inlineStr">
        <is>
          <t>produção de reserva|
geração de reserva</t>
        </is>
      </c>
      <c r="CE435" s="2" t="inlineStr">
        <is>
          <t>2|
2</t>
        </is>
      </c>
      <c r="CF435" s="2" t="inlineStr">
        <is>
          <t xml:space="preserve">|
</t>
        </is>
      </c>
      <c r="CG435" t="inlineStr">
        <is>
          <t/>
        </is>
      </c>
      <c r="CH435" s="2" t="inlineStr">
        <is>
          <t>producție „de rezervă”</t>
        </is>
      </c>
      <c r="CI435" s="2" t="inlineStr">
        <is>
          <t>2</t>
        </is>
      </c>
      <c r="CJ435" s="2" t="inlineStr">
        <is>
          <t/>
        </is>
      </c>
      <c r="CK435" t="inlineStr">
        <is>
          <t/>
        </is>
      </c>
      <c r="CL435" t="inlineStr">
        <is>
          <t/>
        </is>
      </c>
      <c r="CM435" t="inlineStr">
        <is>
          <t/>
        </is>
      </c>
      <c r="CN435" t="inlineStr">
        <is>
          <t/>
        </is>
      </c>
      <c r="CO435" t="inlineStr">
        <is>
          <t/>
        </is>
      </c>
      <c r="CP435" s="2" t="inlineStr">
        <is>
          <t>rezervna proizvodnja</t>
        </is>
      </c>
      <c r="CQ435" s="2" t="inlineStr">
        <is>
          <t>2</t>
        </is>
      </c>
      <c r="CR435" s="2" t="inlineStr">
        <is>
          <t/>
        </is>
      </c>
      <c r="CS435" t="inlineStr">
        <is>
          <t/>
        </is>
      </c>
      <c r="CT435" t="inlineStr">
        <is>
          <t/>
        </is>
      </c>
      <c r="CU435" t="inlineStr">
        <is>
          <t/>
        </is>
      </c>
      <c r="CV435" t="inlineStr">
        <is>
          <t/>
        </is>
      </c>
      <c r="CW435" t="inlineStr">
        <is>
          <t/>
        </is>
      </c>
    </row>
    <row r="436">
      <c r="A436" s="1" t="str">
        <f>HYPERLINK("https://iate.europa.eu/entry/result/3634134/all", "3634134")</f>
        <v>3634134</v>
      </c>
      <c r="B436" t="inlineStr">
        <is>
          <t>ENERGY</t>
        </is>
      </c>
      <c r="C436" t="inlineStr">
        <is>
          <t>ENERGY</t>
        </is>
      </c>
      <c r="D436" t="inlineStr">
        <is>
          <t>no</t>
        </is>
      </c>
      <c r="E436" t="inlineStr">
        <is>
          <t/>
        </is>
      </c>
      <c r="F436" s="2" t="inlineStr">
        <is>
          <t>улавяне и замяна на въглероден диоксид</t>
        </is>
      </c>
      <c r="G436" s="2" t="inlineStr">
        <is>
          <t>2</t>
        </is>
      </c>
      <c r="H436" s="2" t="inlineStr">
        <is>
          <t/>
        </is>
      </c>
      <c r="I436" t="inlineStr">
        <is>
          <t/>
        </is>
      </c>
      <c r="J436" s="2" t="inlineStr">
        <is>
          <t>zachycení a náhrada uhlíku</t>
        </is>
      </c>
      <c r="K436" s="2" t="inlineStr">
        <is>
          <t>2</t>
        </is>
      </c>
      <c r="L436" s="2" t="inlineStr">
        <is>
          <t/>
        </is>
      </c>
      <c r="M436" t="inlineStr">
        <is>
          <t/>
        </is>
      </c>
      <c r="N436" s="2" t="inlineStr">
        <is>
          <t>separation og erstatning af kulstof</t>
        </is>
      </c>
      <c r="O436" s="2" t="inlineStr">
        <is>
          <t>2</t>
        </is>
      </c>
      <c r="P436" s="2" t="inlineStr">
        <is>
          <t/>
        </is>
      </c>
      <c r="Q436" t="inlineStr">
        <is>
          <t/>
        </is>
      </c>
      <c r="R436" s="2" t="inlineStr">
        <is>
          <t>Kohlenstoffabscheidung und -ersetzung</t>
        </is>
      </c>
      <c r="S436" s="2" t="inlineStr">
        <is>
          <t>2</t>
        </is>
      </c>
      <c r="T436" s="2" t="inlineStr">
        <is>
          <t/>
        </is>
      </c>
      <c r="U436" t="inlineStr">
        <is>
          <t/>
        </is>
      </c>
      <c r="V436" s="2" t="inlineStr">
        <is>
          <t>δέσμευση και αντικατάσταση του άνθρακα</t>
        </is>
      </c>
      <c r="W436" s="2" t="inlineStr">
        <is>
          <t>2</t>
        </is>
      </c>
      <c r="X436" s="2" t="inlineStr">
        <is>
          <t/>
        </is>
      </c>
      <c r="Y436" t="inlineStr">
        <is>
          <t/>
        </is>
      </c>
      <c r="Z436" s="2" t="inlineStr">
        <is>
          <t>carbon capture and replacement</t>
        </is>
      </c>
      <c r="AA436" s="2" t="inlineStr">
        <is>
          <t>2</t>
        </is>
      </c>
      <c r="AB436" s="2" t="inlineStr">
        <is>
          <t/>
        </is>
      </c>
      <c r="AC436" t="inlineStr">
        <is>
          <t/>
        </is>
      </c>
      <c r="AD436" s="2" t="inlineStr">
        <is>
          <t>captura y sustitución del carbono</t>
        </is>
      </c>
      <c r="AE436" s="2" t="inlineStr">
        <is>
          <t>2</t>
        </is>
      </c>
      <c r="AF436" s="2" t="inlineStr">
        <is>
          <t/>
        </is>
      </c>
      <c r="AG436" t="inlineStr">
        <is>
          <t/>
        </is>
      </c>
      <c r="AH436" t="inlineStr">
        <is>
          <t/>
        </is>
      </c>
      <c r="AI436" t="inlineStr">
        <is>
          <t/>
        </is>
      </c>
      <c r="AJ436" t="inlineStr">
        <is>
          <t/>
        </is>
      </c>
      <c r="AK436" t="inlineStr">
        <is>
          <t/>
        </is>
      </c>
      <c r="AL436" s="2" t="inlineStr">
        <is>
          <t>CCR|
hiilidioksidin talteenotto ja korvaaminen</t>
        </is>
      </c>
      <c r="AM436" s="2" t="inlineStr">
        <is>
          <t>2|
2</t>
        </is>
      </c>
      <c r="AN436" s="2" t="inlineStr">
        <is>
          <t xml:space="preserve">|
</t>
        </is>
      </c>
      <c r="AO436" t="inlineStr">
        <is>
          <t/>
        </is>
      </c>
      <c r="AP436" s="2" t="inlineStr">
        <is>
          <t>piégeage et substitution du carbone</t>
        </is>
      </c>
      <c r="AQ436" s="2" t="inlineStr">
        <is>
          <t>2</t>
        </is>
      </c>
      <c r="AR436" s="2" t="inlineStr">
        <is>
          <t/>
        </is>
      </c>
      <c r="AS436" t="inlineStr">
        <is>
          <t/>
        </is>
      </c>
      <c r="AT436" t="inlineStr">
        <is>
          <t/>
        </is>
      </c>
      <c r="AU436" t="inlineStr">
        <is>
          <t/>
        </is>
      </c>
      <c r="AV436" t="inlineStr">
        <is>
          <t/>
        </is>
      </c>
      <c r="AW436" t="inlineStr">
        <is>
          <t/>
        </is>
      </c>
      <c r="AX436" t="inlineStr">
        <is>
          <t/>
        </is>
      </c>
      <c r="AY436" t="inlineStr">
        <is>
          <t/>
        </is>
      </c>
      <c r="AZ436" t="inlineStr">
        <is>
          <t/>
        </is>
      </c>
      <c r="BA436" t="inlineStr">
        <is>
          <t/>
        </is>
      </c>
      <c r="BB436" t="inlineStr">
        <is>
          <t/>
        </is>
      </c>
      <c r="BC436" t="inlineStr">
        <is>
          <t/>
        </is>
      </c>
      <c r="BD436" t="inlineStr">
        <is>
          <t/>
        </is>
      </c>
      <c r="BE436" t="inlineStr">
        <is>
          <t/>
        </is>
      </c>
      <c r="BF436" s="2" t="inlineStr">
        <is>
          <t>cattura e sostituzione del carbonio</t>
        </is>
      </c>
      <c r="BG436" s="2" t="inlineStr">
        <is>
          <t>2</t>
        </is>
      </c>
      <c r="BH436" s="2" t="inlineStr">
        <is>
          <t/>
        </is>
      </c>
      <c r="BI436" t="inlineStr">
        <is>
          <t/>
        </is>
      </c>
      <c r="BJ436" s="2" t="inlineStr">
        <is>
          <t>anglies surinkimas ir pakeitimas</t>
        </is>
      </c>
      <c r="BK436" s="2" t="inlineStr">
        <is>
          <t>2</t>
        </is>
      </c>
      <c r="BL436" s="2" t="inlineStr">
        <is>
          <t/>
        </is>
      </c>
      <c r="BM436" t="inlineStr">
        <is>
          <t/>
        </is>
      </c>
      <c r="BN436" t="inlineStr">
        <is>
          <t/>
        </is>
      </c>
      <c r="BO436" t="inlineStr">
        <is>
          <t/>
        </is>
      </c>
      <c r="BP436" t="inlineStr">
        <is>
          <t/>
        </is>
      </c>
      <c r="BQ436" t="inlineStr">
        <is>
          <t/>
        </is>
      </c>
      <c r="BR436" t="inlineStr">
        <is>
          <t/>
        </is>
      </c>
      <c r="BS436" t="inlineStr">
        <is>
          <t/>
        </is>
      </c>
      <c r="BT436" t="inlineStr">
        <is>
          <t/>
        </is>
      </c>
      <c r="BU436" t="inlineStr">
        <is>
          <t/>
        </is>
      </c>
      <c r="BV436" t="inlineStr">
        <is>
          <t/>
        </is>
      </c>
      <c r="BW436" t="inlineStr">
        <is>
          <t/>
        </is>
      </c>
      <c r="BX436" t="inlineStr">
        <is>
          <t/>
        </is>
      </c>
      <c r="BY436" t="inlineStr">
        <is>
          <t/>
        </is>
      </c>
      <c r="BZ436" s="2" t="inlineStr">
        <is>
          <t>wychwytywanie dwutlenku węgla i jego zastępowanie</t>
        </is>
      </c>
      <c r="CA436" s="2" t="inlineStr">
        <is>
          <t>2</t>
        </is>
      </c>
      <c r="CB436" s="2" t="inlineStr">
        <is>
          <t/>
        </is>
      </c>
      <c r="CC436" t="inlineStr">
        <is>
          <t/>
        </is>
      </c>
      <c r="CD436" t="inlineStr">
        <is>
          <t/>
        </is>
      </c>
      <c r="CE436" t="inlineStr">
        <is>
          <t/>
        </is>
      </c>
      <c r="CF436" t="inlineStr">
        <is>
          <t/>
        </is>
      </c>
      <c r="CG436" t="inlineStr">
        <is>
          <t/>
        </is>
      </c>
      <c r="CH436" s="2" t="inlineStr">
        <is>
          <t>captarea și înlocuirea carbonului</t>
        </is>
      </c>
      <c r="CI436" s="2" t="inlineStr">
        <is>
          <t>2</t>
        </is>
      </c>
      <c r="CJ436" s="2" t="inlineStr">
        <is>
          <t/>
        </is>
      </c>
      <c r="CK436" t="inlineStr">
        <is>
          <t/>
        </is>
      </c>
      <c r="CL436" s="2" t="inlineStr">
        <is>
          <t>zachytávanie a nahradzovanie uhlíka</t>
        </is>
      </c>
      <c r="CM436" s="2" t="inlineStr">
        <is>
          <t>2</t>
        </is>
      </c>
      <c r="CN436" s="2" t="inlineStr">
        <is>
          <t/>
        </is>
      </c>
      <c r="CO436" t="inlineStr">
        <is>
          <t/>
        </is>
      </c>
      <c r="CP436" s="2" t="inlineStr">
        <is>
          <t>zajem in nadomestitve ogljika</t>
        </is>
      </c>
      <c r="CQ436" s="2" t="inlineStr">
        <is>
          <t>2</t>
        </is>
      </c>
      <c r="CR436" s="2" t="inlineStr">
        <is>
          <t/>
        </is>
      </c>
      <c r="CS436" t="inlineStr">
        <is>
          <t/>
        </is>
      </c>
      <c r="CT436" s="2" t="inlineStr">
        <is>
          <t>avskiljning och ersättning av koldioxid</t>
        </is>
      </c>
      <c r="CU436" s="2" t="inlineStr">
        <is>
          <t>2</t>
        </is>
      </c>
      <c r="CV436" s="2" t="inlineStr">
        <is>
          <t/>
        </is>
      </c>
      <c r="CW436" t="inlineStr">
        <is>
          <t/>
        </is>
      </c>
    </row>
    <row r="437">
      <c r="A437" s="1" t="str">
        <f>HYPERLINK("https://iate.europa.eu/entry/result/1255137/all", "1255137")</f>
        <v>1255137</v>
      </c>
      <c r="B437" t="inlineStr">
        <is>
          <t>ENVIRONMENT;AGRICULTURE, FORESTRY AND FISHERIES</t>
        </is>
      </c>
      <c r="C437" t="inlineStr">
        <is>
          <t>ENVIRONMENT;AGRICULTURE, FORESTRY AND FISHERIES|means of agricultural production|means of agricultural production</t>
        </is>
      </c>
      <c r="D437" t="inlineStr">
        <is>
          <t>yes</t>
        </is>
      </c>
      <c r="E437" t="inlineStr">
        <is>
          <t/>
        </is>
      </c>
      <c r="F437" t="inlineStr">
        <is>
          <t/>
        </is>
      </c>
      <c r="G437" t="inlineStr">
        <is>
          <t/>
        </is>
      </c>
      <c r="H437" t="inlineStr">
        <is>
          <t/>
        </is>
      </c>
      <c r="I437" t="inlineStr">
        <is>
          <t/>
        </is>
      </c>
      <c r="J437" t="inlineStr">
        <is>
          <t/>
        </is>
      </c>
      <c r="K437" t="inlineStr">
        <is>
          <t/>
        </is>
      </c>
      <c r="L437" t="inlineStr">
        <is>
          <t/>
        </is>
      </c>
      <c r="M437" t="inlineStr">
        <is>
          <t/>
        </is>
      </c>
      <c r="N437" s="2" t="inlineStr">
        <is>
          <t>ajle|
møddingvand|
flydende husdyrgødning|
møddingsaft|
flydende gødning</t>
        </is>
      </c>
      <c r="O437" s="2" t="inlineStr">
        <is>
          <t>3|
3|
3|
3|
3</t>
        </is>
      </c>
      <c r="P437" s="2" t="inlineStr">
        <is>
          <t xml:space="preserve">|
|
|
|
</t>
        </is>
      </c>
      <c r="Q437" t="inlineStr">
        <is>
          <t/>
        </is>
      </c>
      <c r="R437" s="2" t="inlineStr">
        <is>
          <t>Jauche|
Flüssigmist</t>
        </is>
      </c>
      <c r="S437" s="2" t="inlineStr">
        <is>
          <t>3|
3</t>
        </is>
      </c>
      <c r="T437" s="2" t="inlineStr">
        <is>
          <t xml:space="preserve">|
</t>
        </is>
      </c>
      <c r="U437" t="inlineStr">
        <is>
          <t/>
        </is>
      </c>
      <c r="V437" t="inlineStr">
        <is>
          <t/>
        </is>
      </c>
      <c r="W437" t="inlineStr">
        <is>
          <t/>
        </is>
      </c>
      <c r="X437" t="inlineStr">
        <is>
          <t/>
        </is>
      </c>
      <c r="Y437" t="inlineStr">
        <is>
          <t/>
        </is>
      </c>
      <c r="Z437" s="2" t="inlineStr">
        <is>
          <t>manure effluent|
black liquid|
liquid manure|
slurry</t>
        </is>
      </c>
      <c r="AA437" s="2" t="inlineStr">
        <is>
          <t>1|
1|
3|
3</t>
        </is>
      </c>
      <c r="AB437" s="2" t="inlineStr">
        <is>
          <t xml:space="preserve">|
|
|
</t>
        </is>
      </c>
      <c r="AC437" t="inlineStr">
        <is>
          <t>liquid excrement from animals, mainly urine, or run-off from the manure heap, collected from the gutters of barns, etc.</t>
        </is>
      </c>
      <c r="AD437" t="inlineStr">
        <is>
          <t/>
        </is>
      </c>
      <c r="AE437" t="inlineStr">
        <is>
          <t/>
        </is>
      </c>
      <c r="AF437" t="inlineStr">
        <is>
          <t/>
        </is>
      </c>
      <c r="AG437" t="inlineStr">
        <is>
          <t/>
        </is>
      </c>
      <c r="AH437" t="inlineStr">
        <is>
          <t/>
        </is>
      </c>
      <c r="AI437" t="inlineStr">
        <is>
          <t/>
        </is>
      </c>
      <c r="AJ437" t="inlineStr">
        <is>
          <t/>
        </is>
      </c>
      <c r="AK437" t="inlineStr">
        <is>
          <t/>
        </is>
      </c>
      <c r="AL437" s="2" t="inlineStr">
        <is>
          <t>lietelanta|
lantavesi</t>
        </is>
      </c>
      <c r="AM437" s="2" t="inlineStr">
        <is>
          <t>3|
3</t>
        </is>
      </c>
      <c r="AN437" s="2" t="inlineStr">
        <is>
          <t xml:space="preserve">|
</t>
        </is>
      </c>
      <c r="AO437" t="inlineStr">
        <is>
          <t/>
        </is>
      </c>
      <c r="AP437" s="2" t="inlineStr">
        <is>
          <t>purin</t>
        </is>
      </c>
      <c r="AQ437" s="2" t="inlineStr">
        <is>
          <t>3</t>
        </is>
      </c>
      <c r="AR437" s="2" t="inlineStr">
        <is>
          <t/>
        </is>
      </c>
      <c r="AS437" t="inlineStr">
        <is>
          <t>partie liquide du fumier, constituée par les déjections animales liquides (urines) et par la décomposition des parties solides, qui s'écoule des aires de couchage ou d'exercice et des aires de stockage des fumiers et qui est collectée généralement dans une fosse</t>
        </is>
      </c>
      <c r="AT437" s="2" t="inlineStr">
        <is>
          <t>sciodar|
aoileach leachtach</t>
        </is>
      </c>
      <c r="AU437" s="2" t="inlineStr">
        <is>
          <t>3|
3</t>
        </is>
      </c>
      <c r="AV437" s="2" t="inlineStr">
        <is>
          <t xml:space="preserve">|
</t>
        </is>
      </c>
      <c r="AW437" t="inlineStr">
        <is>
          <t/>
        </is>
      </c>
      <c r="AX437" t="inlineStr">
        <is>
          <t/>
        </is>
      </c>
      <c r="AY437" t="inlineStr">
        <is>
          <t/>
        </is>
      </c>
      <c r="AZ437" t="inlineStr">
        <is>
          <t/>
        </is>
      </c>
      <c r="BA437" t="inlineStr">
        <is>
          <t/>
        </is>
      </c>
      <c r="BB437" t="inlineStr">
        <is>
          <t/>
        </is>
      </c>
      <c r="BC437" t="inlineStr">
        <is>
          <t/>
        </is>
      </c>
      <c r="BD437" t="inlineStr">
        <is>
          <t/>
        </is>
      </c>
      <c r="BE437" t="inlineStr">
        <is>
          <t/>
        </is>
      </c>
      <c r="BF437" s="2" t="inlineStr">
        <is>
          <t>purino|
deiezioni liquide|
letame fluido|
colaticcio</t>
        </is>
      </c>
      <c r="BG437" s="2" t="inlineStr">
        <is>
          <t>3|
3|
3|
3</t>
        </is>
      </c>
      <c r="BH437" s="2" t="inlineStr">
        <is>
          <t xml:space="preserve">|
|
|
</t>
        </is>
      </c>
      <c r="BI437" t="inlineStr">
        <is>
          <t/>
        </is>
      </c>
      <c r="BJ437" t="inlineStr">
        <is>
          <t/>
        </is>
      </c>
      <c r="BK437" t="inlineStr">
        <is>
          <t/>
        </is>
      </c>
      <c r="BL437" t="inlineStr">
        <is>
          <t/>
        </is>
      </c>
      <c r="BM437" t="inlineStr">
        <is>
          <t/>
        </is>
      </c>
      <c r="BN437" t="inlineStr">
        <is>
          <t/>
        </is>
      </c>
      <c r="BO437" t="inlineStr">
        <is>
          <t/>
        </is>
      </c>
      <c r="BP437" t="inlineStr">
        <is>
          <t/>
        </is>
      </c>
      <c r="BQ437" t="inlineStr">
        <is>
          <t/>
        </is>
      </c>
      <c r="BR437" t="inlineStr">
        <is>
          <t/>
        </is>
      </c>
      <c r="BS437" t="inlineStr">
        <is>
          <t/>
        </is>
      </c>
      <c r="BT437" t="inlineStr">
        <is>
          <t/>
        </is>
      </c>
      <c r="BU437" t="inlineStr">
        <is>
          <t/>
        </is>
      </c>
      <c r="BV437" s="2" t="inlineStr">
        <is>
          <t>aalt|
vloeibare mest|
gier</t>
        </is>
      </c>
      <c r="BW437" s="2" t="inlineStr">
        <is>
          <t>3|
3|
3</t>
        </is>
      </c>
      <c r="BX437" s="2" t="inlineStr">
        <is>
          <t>|
|
preferred</t>
        </is>
      </c>
      <c r="BY437" t="inlineStr">
        <is>
          <t>vocht (urine en water) dat uit dierlijke mest sijpelt en als meststof wordt gebruikt</t>
        </is>
      </c>
      <c r="BZ437" t="inlineStr">
        <is>
          <t/>
        </is>
      </c>
      <c r="CA437" t="inlineStr">
        <is>
          <t/>
        </is>
      </c>
      <c r="CB437" t="inlineStr">
        <is>
          <t/>
        </is>
      </c>
      <c r="CC437" t="inlineStr">
        <is>
          <t/>
        </is>
      </c>
      <c r="CD437" s="2" t="inlineStr">
        <is>
          <t>estrume líquido</t>
        </is>
      </c>
      <c r="CE437" s="2" t="inlineStr">
        <is>
          <t>3</t>
        </is>
      </c>
      <c r="CF437" s="2" t="inlineStr">
        <is>
          <t/>
        </is>
      </c>
      <c r="CG437" t="inlineStr">
        <is>
          <t>Compostos fundamentalmente de urinas de animais, mais ou menos diluídas pelas águas das chuvas e que se espalha nos campos.</t>
        </is>
      </c>
      <c r="CH437" s="2" t="inlineStr">
        <is>
          <t>purin|
gunoi de grajd lichid</t>
        </is>
      </c>
      <c r="CI437" s="2" t="inlineStr">
        <is>
          <t>3|
3</t>
        </is>
      </c>
      <c r="CJ437" s="2" t="inlineStr">
        <is>
          <t xml:space="preserve">|
</t>
        </is>
      </c>
      <c r="CK437" t="inlineStr">
        <is>
          <t/>
        </is>
      </c>
      <c r="CL437" s="2" t="inlineStr">
        <is>
          <t>močovka</t>
        </is>
      </c>
      <c r="CM437" s="2" t="inlineStr">
        <is>
          <t>3</t>
        </is>
      </c>
      <c r="CN437" s="2" t="inlineStr">
        <is>
          <t/>
        </is>
      </c>
      <c r="CO437" t="inlineStr">
        <is>
          <t>sčasti rozložený moč hospodárskych zvierat ustajnených v odkanalizovaných maštaliach zriedený odpadovou vodou</t>
        </is>
      </c>
      <c r="CP437" t="inlineStr">
        <is>
          <t/>
        </is>
      </c>
      <c r="CQ437" t="inlineStr">
        <is>
          <t/>
        </is>
      </c>
      <c r="CR437" t="inlineStr">
        <is>
          <t/>
        </is>
      </c>
      <c r="CS437" t="inlineStr">
        <is>
          <t/>
        </is>
      </c>
      <c r="CT437" s="2" t="inlineStr">
        <is>
          <t>gödselvatten|
urin</t>
        </is>
      </c>
      <c r="CU437" s="2" t="inlineStr">
        <is>
          <t>3|
3</t>
        </is>
      </c>
      <c r="CV437" s="2" t="inlineStr">
        <is>
          <t xml:space="preserve">|
</t>
        </is>
      </c>
      <c r="CW437" t="inlineStr">
        <is>
          <t>vätska från t.ex. gödselstad, bestående av urin, lös träck och dagvatten</t>
        </is>
      </c>
    </row>
    <row r="438">
      <c r="A438" s="1" t="str">
        <f>HYPERLINK("https://iate.europa.eu/entry/result/1106713/all", "1106713")</f>
        <v>1106713</v>
      </c>
      <c r="B438" t="inlineStr">
        <is>
          <t>SCIENCE;AGRICULTURE, FORESTRY AND FISHERIES</t>
        </is>
      </c>
      <c r="C438" t="inlineStr">
        <is>
          <t>SCIENCE|natural and applied sciences|earth sciences;AGRICULTURE, FORESTRY AND FISHERIES</t>
        </is>
      </c>
      <c r="D438" t="inlineStr">
        <is>
          <t>yes</t>
        </is>
      </c>
      <c r="E438" t="inlineStr">
        <is>
          <t/>
        </is>
      </c>
      <c r="F438" s="2" t="inlineStr">
        <is>
          <t>торф|
сфагнов мъх|
сфагнов торф</t>
        </is>
      </c>
      <c r="G438" s="2" t="inlineStr">
        <is>
          <t>3|
3|
3</t>
        </is>
      </c>
      <c r="H438" s="2" t="inlineStr">
        <is>
          <t xml:space="preserve">|
|
</t>
        </is>
      </c>
      <c r="I438" t="inlineStr">
        <is>
          <t>група от торфове от различен тип, съдържащи между растителните останки минимум 70 % сфагнови мъхове, до 10 % дървесни растения, до 20 % тревисти растения или жълти мъхове</t>
        </is>
      </c>
      <c r="J438" t="inlineStr">
        <is>
          <t/>
        </is>
      </c>
      <c r="K438" t="inlineStr">
        <is>
          <t/>
        </is>
      </c>
      <c r="L438" t="inlineStr">
        <is>
          <t/>
        </is>
      </c>
      <c r="M438" t="inlineStr">
        <is>
          <t/>
        </is>
      </c>
      <c r="N438" s="2" t="inlineStr">
        <is>
          <t>sphagnum</t>
        </is>
      </c>
      <c r="O438" s="2" t="inlineStr">
        <is>
          <t>3</t>
        </is>
      </c>
      <c r="P438" s="2" t="inlineStr">
        <is>
          <t/>
        </is>
      </c>
      <c r="Q438" t="inlineStr">
        <is>
          <t/>
        </is>
      </c>
      <c r="R438" s="2" t="inlineStr">
        <is>
          <t>Sphagnumtorf</t>
        </is>
      </c>
      <c r="S438" s="2" t="inlineStr">
        <is>
          <t>3</t>
        </is>
      </c>
      <c r="T438" s="2" t="inlineStr">
        <is>
          <t/>
        </is>
      </c>
      <c r="U438" t="inlineStr">
        <is>
          <t/>
        </is>
      </c>
      <c r="V438" s="2" t="inlineStr">
        <is>
          <t>τύρφη|
τύρφη σφάγνων</t>
        </is>
      </c>
      <c r="W438" s="2" t="inlineStr">
        <is>
          <t>3|
4</t>
        </is>
      </c>
      <c r="X438" s="2" t="inlineStr">
        <is>
          <t xml:space="preserve">|
</t>
        </is>
      </c>
      <c r="Y438" t="inlineStr">
        <is>
          <t>Καύσιμο, μαλακό, πορώδες ή συμπιεσμένο ιζηματογενές ορυκτό φυτικής προέλευσης, με υψηλή περιεκτικότητα σε νερό (έως 90 % σε φυσική κατάσταση), εύκολης κοπής και χρώματος καφέανοικτού ή καφέσκούρου. Δεν περιλαμβάνεται στην κατηγορία αυτή η τύρφη που χρησιμοποιείται για μη ενεργειακούς σκοπούς.</t>
        </is>
      </c>
      <c r="Z438" s="2" t="inlineStr">
        <is>
          <t>peat|
sphagnum peat|
sphagnum peat moss</t>
        </is>
      </c>
      <c r="AA438" s="2" t="inlineStr">
        <is>
          <t>3|
3|
3</t>
        </is>
      </c>
      <c r="AB438" s="2" t="inlineStr">
        <is>
          <t xml:space="preserve">admitted|
|
</t>
        </is>
      </c>
      <c r="AC438" t="inlineStr">
        <is>
          <t>decaying matter underneath a peat bog</t>
        </is>
      </c>
      <c r="AD438" s="2" t="inlineStr">
        <is>
          <t>turba esfágnea</t>
        </is>
      </c>
      <c r="AE438" s="2" t="inlineStr">
        <is>
          <t>3</t>
        </is>
      </c>
      <c r="AF438" s="2" t="inlineStr">
        <is>
          <t/>
        </is>
      </c>
      <c r="AG438" t="inlineStr">
        <is>
          <t/>
        </is>
      </c>
      <c r="AH438" s="2" t="inlineStr">
        <is>
          <t>turbasammal|
turvas</t>
        </is>
      </c>
      <c r="AI438" s="2" t="inlineStr">
        <is>
          <t>3|
3</t>
        </is>
      </c>
      <c r="AJ438" s="2" t="inlineStr">
        <is>
          <t xml:space="preserve">|
</t>
        </is>
      </c>
      <c r="AK438" t="inlineStr">
        <is>
          <t/>
        </is>
      </c>
      <c r="AL438" t="inlineStr">
        <is>
          <t/>
        </is>
      </c>
      <c r="AM438" t="inlineStr">
        <is>
          <t/>
        </is>
      </c>
      <c r="AN438" t="inlineStr">
        <is>
          <t/>
        </is>
      </c>
      <c r="AO438" t="inlineStr">
        <is>
          <t/>
        </is>
      </c>
      <c r="AP438" s="2" t="inlineStr">
        <is>
          <t>tourbe à sphaignes</t>
        </is>
      </c>
      <c r="AQ438" s="2" t="inlineStr">
        <is>
          <t>3</t>
        </is>
      </c>
      <c r="AR438" s="2" t="inlineStr">
        <is>
          <t/>
        </is>
      </c>
      <c r="AS438" t="inlineStr">
        <is>
          <t/>
        </is>
      </c>
      <c r="AT438" s="2" t="inlineStr">
        <is>
          <t>móin sfagnaim</t>
        </is>
      </c>
      <c r="AU438" s="2" t="inlineStr">
        <is>
          <t>3</t>
        </is>
      </c>
      <c r="AV438" s="2" t="inlineStr">
        <is>
          <t/>
        </is>
      </c>
      <c r="AW438" t="inlineStr">
        <is>
          <t/>
        </is>
      </c>
      <c r="AX438" t="inlineStr">
        <is>
          <t/>
        </is>
      </c>
      <c r="AY438" t="inlineStr">
        <is>
          <t/>
        </is>
      </c>
      <c r="AZ438" t="inlineStr">
        <is>
          <t/>
        </is>
      </c>
      <c r="BA438" t="inlineStr">
        <is>
          <t/>
        </is>
      </c>
      <c r="BB438" t="inlineStr">
        <is>
          <t/>
        </is>
      </c>
      <c r="BC438" t="inlineStr">
        <is>
          <t/>
        </is>
      </c>
      <c r="BD438" t="inlineStr">
        <is>
          <t/>
        </is>
      </c>
      <c r="BE438" t="inlineStr">
        <is>
          <t/>
        </is>
      </c>
      <c r="BF438" s="2" t="inlineStr">
        <is>
          <t>torba|
torba di sfagno</t>
        </is>
      </c>
      <c r="BG438" s="2" t="inlineStr">
        <is>
          <t>3|
3</t>
        </is>
      </c>
      <c r="BH438" s="2" t="inlineStr">
        <is>
          <t xml:space="preserve">|
</t>
        </is>
      </c>
      <c r="BI438" t="inlineStr">
        <is>
          <t>tipo comune di torba con piante morte parzialmente mineralizzate e decomposte, appartenenti in prevalenza al genere Sphagnum</t>
        </is>
      </c>
      <c r="BJ438" s="2" t="inlineStr">
        <is>
          <t>durpės|
samaninės durpės</t>
        </is>
      </c>
      <c r="BK438" s="2" t="inlineStr">
        <is>
          <t>3|
3</t>
        </is>
      </c>
      <c r="BL438" s="2" t="inlineStr">
        <is>
          <t xml:space="preserve">|
</t>
        </is>
      </c>
      <c r="BM438" t="inlineStr">
        <is>
          <t>organinės kilmės nuosėdinė degioji uoliena, susidariusi iš augalų liekanų, kurios dėl drėgmės pertekliaus ir deguonies trūkumo ne visai mineralizavosi</t>
        </is>
      </c>
      <c r="BN438" s="2" t="inlineStr">
        <is>
          <t>sfagnu kūdra</t>
        </is>
      </c>
      <c r="BO438" s="2" t="inlineStr">
        <is>
          <t>3</t>
        </is>
      </c>
      <c r="BP438" s="2" t="inlineStr">
        <is>
          <t/>
        </is>
      </c>
      <c r="BQ438" t="inlineStr">
        <is>
          <t/>
        </is>
      </c>
      <c r="BR438" s="2" t="inlineStr">
        <is>
          <t>pit ta' sfanju</t>
        </is>
      </c>
      <c r="BS438" s="2" t="inlineStr">
        <is>
          <t>3</t>
        </is>
      </c>
      <c r="BT438" s="2" t="inlineStr">
        <is>
          <t/>
        </is>
      </c>
      <c r="BU438" t="inlineStr">
        <is>
          <t>tip komuni ta' pit li fih pjanti mejtin parzjalment mineralizzati u dekomposti li tipikament jaqgħu taħt il-ġenus &lt;i&gt;Sphagnum&lt;/i&gt;</t>
        </is>
      </c>
      <c r="BV438" s="2" t="inlineStr">
        <is>
          <t>veenmosturf</t>
        </is>
      </c>
      <c r="BW438" s="2" t="inlineStr">
        <is>
          <t>3</t>
        </is>
      </c>
      <c r="BX438" s="2" t="inlineStr">
        <is>
          <t/>
        </is>
      </c>
      <c r="BY438" t="inlineStr">
        <is>
          <t/>
        </is>
      </c>
      <c r="BZ438" s="2" t="inlineStr">
        <is>
          <t>torf</t>
        </is>
      </c>
      <c r="CA438" s="2" t="inlineStr">
        <is>
          <t>3</t>
        </is>
      </c>
      <c r="CB438" s="2" t="inlineStr">
        <is>
          <t/>
        </is>
      </c>
      <c r="CC438" t="inlineStr">
        <is>
          <t/>
        </is>
      </c>
      <c r="CD438" s="2" t="inlineStr">
        <is>
          <t>turfa de esfagno</t>
        </is>
      </c>
      <c r="CE438" s="2" t="inlineStr">
        <is>
          <t>3</t>
        </is>
      </c>
      <c r="CF438" s="2" t="inlineStr">
        <is>
          <t/>
        </is>
      </c>
      <c r="CG438" t="inlineStr">
        <is>
          <t/>
        </is>
      </c>
      <c r="CH438" s="2" t="inlineStr">
        <is>
          <t>turbă de sphagnum|
turbă roșie</t>
        </is>
      </c>
      <c r="CI438" s="2" t="inlineStr">
        <is>
          <t>3|
3</t>
        </is>
      </c>
      <c r="CJ438" s="2" t="inlineStr">
        <is>
          <t xml:space="preserve">|
</t>
        </is>
      </c>
      <c r="CK438" t="inlineStr">
        <is>
          <t>rezultatul descompunerii parțiale a mușchiului sphagnum</t>
        </is>
      </c>
      <c r="CL438" s="2" t="inlineStr">
        <is>
          <t>rašelina</t>
        </is>
      </c>
      <c r="CM438" s="2" t="inlineStr">
        <is>
          <t>3</t>
        </is>
      </c>
      <c r="CN438" s="2" t="inlineStr">
        <is>
          <t/>
        </is>
      </c>
      <c r="CO438" t="inlineStr">
        <is>
          <t>hmota organického pôvodu obsahujúca v sušine viac ako 50 % spáliteľných látok, ktorá vznikla pomalým rozkladom a rozpadom machov, trávnatých rastín a stromov v prítomnosti vody pri nedostačnom prístupe vzduchu</t>
        </is>
      </c>
      <c r="CP438" s="2" t="inlineStr">
        <is>
          <t>sfagnumska šota</t>
        </is>
      </c>
      <c r="CQ438" s="2" t="inlineStr">
        <is>
          <t>3</t>
        </is>
      </c>
      <c r="CR438" s="2" t="inlineStr">
        <is>
          <t/>
        </is>
      </c>
      <c r="CS438" t="inlineStr">
        <is>
          <t>šota, nastala zlasti iz šotnih mahov (Sphagnum)</t>
        </is>
      </c>
      <c r="CT438" t="inlineStr">
        <is>
          <t/>
        </is>
      </c>
      <c r="CU438" t="inlineStr">
        <is>
          <t/>
        </is>
      </c>
      <c r="CV438" t="inlineStr">
        <is>
          <t/>
        </is>
      </c>
      <c r="CW438" t="inlineStr">
        <is>
          <t/>
        </is>
      </c>
    </row>
    <row r="439">
      <c r="A439" s="1" t="str">
        <f>HYPERLINK("https://iate.europa.eu/entry/result/3533438/all", "3533438")</f>
        <v>3533438</v>
      </c>
      <c r="B439" t="inlineStr">
        <is>
          <t>INDUSTRY</t>
        </is>
      </c>
      <c r="C439" t="inlineStr">
        <is>
          <t>INDUSTRY|building and public works|building services</t>
        </is>
      </c>
      <c r="D439" t="inlineStr">
        <is>
          <t>no</t>
        </is>
      </c>
      <c r="E439" t="inlineStr">
        <is>
          <t/>
        </is>
      </c>
      <c r="F439" s="2" t="inlineStr">
        <is>
          <t>топлинен комфорт</t>
        </is>
      </c>
      <c r="G439" s="2" t="inlineStr">
        <is>
          <t>3</t>
        </is>
      </c>
      <c r="H439" s="2" t="inlineStr">
        <is>
          <t/>
        </is>
      </c>
      <c r="I439" t="inlineStr">
        <is>
          <t>Състояние на духа, което изразява задоволство от топлинната среда.</t>
        </is>
      </c>
      <c r="J439" s="2" t="inlineStr">
        <is>
          <t>tepelná pohoda</t>
        </is>
      </c>
      <c r="K439" s="2" t="inlineStr">
        <is>
          <t>3</t>
        </is>
      </c>
      <c r="L439" s="2" t="inlineStr">
        <is>
          <t/>
        </is>
      </c>
      <c r="M439" t="inlineStr">
        <is>
          <t>stav mysli, který vyjadřuje uspokojení s tepelným prostředím</t>
        </is>
      </c>
      <c r="N439" s="2" t="inlineStr">
        <is>
          <t>termisk komfort</t>
        </is>
      </c>
      <c r="O439" s="2" t="inlineStr">
        <is>
          <t>3</t>
        </is>
      </c>
      <c r="P439" s="2" t="inlineStr">
        <is>
          <t/>
        </is>
      </c>
      <c r="Q439" t="inlineStr">
        <is>
          <t>subjektivt velbefindende ved de herskende varmeforhold</t>
        </is>
      </c>
      <c r="R439" s="2" t="inlineStr">
        <is>
          <t>für Menschen angenehmes Temperaturniveau|
Temperaturkomfort|
thermische Behaglichkeit|
Wärmekomfort</t>
        </is>
      </c>
      <c r="S439" s="2" t="inlineStr">
        <is>
          <t>3|
3|
3|
3</t>
        </is>
      </c>
      <c r="T439" s="2" t="inlineStr">
        <is>
          <t xml:space="preserve">|
|
|
</t>
        </is>
      </c>
      <c r="U439" t="inlineStr">
        <is>
          <t>Befinden, bei dem die Person mit den thermischen Verhältnissen ihrer Umgebung zufrieden ist</t>
        </is>
      </c>
      <c r="V439" s="2" t="inlineStr">
        <is>
          <t>θερμική άνεση</t>
        </is>
      </c>
      <c r="W439" s="2" t="inlineStr">
        <is>
          <t>3</t>
        </is>
      </c>
      <c r="X439" s="2" t="inlineStr">
        <is>
          <t/>
        </is>
      </c>
      <c r="Y439" t="inlineStr">
        <is>
          <t>αίσθηση ικανοποίησης με τη θερμοκρασία περιβάλλοντος.</t>
        </is>
      </c>
      <c r="Z439" s="2" t="inlineStr">
        <is>
          <t>thermal comfort</t>
        </is>
      </c>
      <c r="AA439" s="2" t="inlineStr">
        <is>
          <t>3</t>
        </is>
      </c>
      <c r="AB439" s="2" t="inlineStr">
        <is>
          <t/>
        </is>
      </c>
      <c r="AC439" t="inlineStr">
        <is>
          <t>Condition of mind which expresses satisfaction with the thermal environment.</t>
        </is>
      </c>
      <c r="AD439" s="2" t="inlineStr">
        <is>
          <t>confort térmico</t>
        </is>
      </c>
      <c r="AE439" s="2" t="inlineStr">
        <is>
          <t>3</t>
        </is>
      </c>
      <c r="AF439" s="2" t="inlineStr">
        <is>
          <t/>
        </is>
      </c>
      <c r="AG439" t="inlineStr">
        <is>
          <t>sensación de satisfacción con la temperatura del entorno</t>
        </is>
      </c>
      <c r="AH439" s="2" t="inlineStr">
        <is>
          <t>soojusmugavus</t>
        </is>
      </c>
      <c r="AI439" s="2" t="inlineStr">
        <is>
          <t>3</t>
        </is>
      </c>
      <c r="AJ439" s="2" t="inlineStr">
        <is>
          <t/>
        </is>
      </c>
      <c r="AK439" t="inlineStr">
        <is>
          <t>meeleseisund, mida iseloomustab rahulolu ümbritseva õhu soojusega</t>
        </is>
      </c>
      <c r="AL439" s="2" t="inlineStr">
        <is>
          <t>lämpöviihtyvyys</t>
        </is>
      </c>
      <c r="AM439" s="2" t="inlineStr">
        <is>
          <t>3</t>
        </is>
      </c>
      <c r="AN439" s="2" t="inlineStr">
        <is>
          <t/>
        </is>
      </c>
      <c r="AO439" t="inlineStr">
        <is>
          <t>subjektiivinen tyytyväisyys ympäristön lämpöoloihin</t>
        </is>
      </c>
      <c r="AP439" s="2" t="inlineStr">
        <is>
          <t>confort thermique</t>
        </is>
      </c>
      <c r="AQ439" s="2" t="inlineStr">
        <is>
          <t>3</t>
        </is>
      </c>
      <c r="AR439" s="2" t="inlineStr">
        <is>
          <t/>
        </is>
      </c>
      <c r="AS439" t="inlineStr">
        <is>
          <t>bien-être résultant de la satisfaction éprouvée à l'égard de l'environnement thermique</t>
        </is>
      </c>
      <c r="AT439" t="inlineStr">
        <is>
          <t/>
        </is>
      </c>
      <c r="AU439" t="inlineStr">
        <is>
          <t/>
        </is>
      </c>
      <c r="AV439" t="inlineStr">
        <is>
          <t/>
        </is>
      </c>
      <c r="AW439" t="inlineStr">
        <is>
          <t/>
        </is>
      </c>
      <c r="AX439" t="inlineStr">
        <is>
          <t/>
        </is>
      </c>
      <c r="AY439" t="inlineStr">
        <is>
          <t/>
        </is>
      </c>
      <c r="AZ439" t="inlineStr">
        <is>
          <t/>
        </is>
      </c>
      <c r="BA439" t="inlineStr">
        <is>
          <t/>
        </is>
      </c>
      <c r="BB439" t="inlineStr">
        <is>
          <t/>
        </is>
      </c>
      <c r="BC439" t="inlineStr">
        <is>
          <t/>
        </is>
      </c>
      <c r="BD439" t="inlineStr">
        <is>
          <t/>
        </is>
      </c>
      <c r="BE439" t="inlineStr">
        <is>
          <t/>
        </is>
      </c>
      <c r="BF439" s="2" t="inlineStr">
        <is>
          <t>conforto termico</t>
        </is>
      </c>
      <c r="BG439" s="2" t="inlineStr">
        <is>
          <t>3</t>
        </is>
      </c>
      <c r="BH439" s="2" t="inlineStr">
        <is>
          <t/>
        </is>
      </c>
      <c r="BI439" t="inlineStr">
        <is>
          <t>stato mentale che esprime la condizione di benessere dell'individuo rispetto all'ambiente termico in cui si trova</t>
        </is>
      </c>
      <c r="BJ439" s="2" t="inlineStr">
        <is>
          <t>šiluminis komfortas</t>
        </is>
      </c>
      <c r="BK439" s="2" t="inlineStr">
        <is>
          <t>3</t>
        </is>
      </c>
      <c r="BL439" s="2" t="inlineStr">
        <is>
          <t/>
        </is>
      </c>
      <c r="BM439" t="inlineStr">
        <is>
          <t>vidinė būsena, kuriai būdingas pasitenkinimas šilumine aplinka</t>
        </is>
      </c>
      <c r="BN439" t="inlineStr">
        <is>
          <t/>
        </is>
      </c>
      <c r="BO439" t="inlineStr">
        <is>
          <t/>
        </is>
      </c>
      <c r="BP439" t="inlineStr">
        <is>
          <t/>
        </is>
      </c>
      <c r="BQ439" t="inlineStr">
        <is>
          <t/>
        </is>
      </c>
      <c r="BR439" t="inlineStr">
        <is>
          <t/>
        </is>
      </c>
      <c r="BS439" t="inlineStr">
        <is>
          <t/>
        </is>
      </c>
      <c r="BT439" t="inlineStr">
        <is>
          <t/>
        </is>
      </c>
      <c r="BU439" t="inlineStr">
        <is>
          <t/>
        </is>
      </c>
      <c r="BV439" t="inlineStr">
        <is>
          <t/>
        </is>
      </c>
      <c r="BW439" t="inlineStr">
        <is>
          <t/>
        </is>
      </c>
      <c r="BX439" t="inlineStr">
        <is>
          <t/>
        </is>
      </c>
      <c r="BY439" t="inlineStr">
        <is>
          <t/>
        </is>
      </c>
      <c r="BZ439" t="inlineStr">
        <is>
          <t/>
        </is>
      </c>
      <c r="CA439" t="inlineStr">
        <is>
          <t/>
        </is>
      </c>
      <c r="CB439" t="inlineStr">
        <is>
          <t/>
        </is>
      </c>
      <c r="CC439" t="inlineStr">
        <is>
          <t/>
        </is>
      </c>
      <c r="CD439" s="2" t="inlineStr">
        <is>
          <t>conforto térmico</t>
        </is>
      </c>
      <c r="CE439" s="2" t="inlineStr">
        <is>
          <t>3</t>
        </is>
      </c>
      <c r="CF439" s="2" t="inlineStr">
        <is>
          <t/>
        </is>
      </c>
      <c r="CG439" t="inlineStr">
        <is>
          <t>Satisfação com as condições térmicas.</t>
        </is>
      </c>
      <c r="CH439" s="2" t="inlineStr">
        <is>
          <t>confort termic</t>
        </is>
      </c>
      <c r="CI439" s="2" t="inlineStr">
        <is>
          <t>3</t>
        </is>
      </c>
      <c r="CJ439" s="2" t="inlineStr">
        <is>
          <t/>
        </is>
      </c>
      <c r="CK439" t="inlineStr">
        <is>
          <t>condiție sau idee care exprimă satisfacția cu privire la mediul termic</t>
        </is>
      </c>
      <c r="CL439" s="2" t="inlineStr">
        <is>
          <t>tepelná pohoda</t>
        </is>
      </c>
      <c r="CM439" s="2" t="inlineStr">
        <is>
          <t>3</t>
        </is>
      </c>
      <c r="CN439" s="2" t="inlineStr">
        <is>
          <t/>
        </is>
      </c>
      <c r="CO439" t="inlineStr">
        <is>
          <t>pocit spokojnosti s teplotným prostredím</t>
        </is>
      </c>
      <c r="CP439" t="inlineStr">
        <is>
          <t/>
        </is>
      </c>
      <c r="CQ439" t="inlineStr">
        <is>
          <t/>
        </is>
      </c>
      <c r="CR439" t="inlineStr">
        <is>
          <t/>
        </is>
      </c>
      <c r="CS439" t="inlineStr">
        <is>
          <t/>
        </is>
      </c>
      <c r="CT439" t="inlineStr">
        <is>
          <t/>
        </is>
      </c>
      <c r="CU439" t="inlineStr">
        <is>
          <t/>
        </is>
      </c>
      <c r="CV439" t="inlineStr">
        <is>
          <t/>
        </is>
      </c>
      <c r="CW439" t="inlineStr">
        <is>
          <t/>
        </is>
      </c>
    </row>
    <row r="440">
      <c r="A440" s="1" t="str">
        <f>HYPERLINK("https://iate.europa.eu/entry/result/3587132/all", "3587132")</f>
        <v>3587132</v>
      </c>
      <c r="B440" t="inlineStr">
        <is>
          <t>ENERGY;INDUSTRY</t>
        </is>
      </c>
      <c r="C440" t="inlineStr">
        <is>
          <t>ENERGY|energy policy|energy policy;INDUSTRY|building and public works|building industry;ENERGY|energy policy|energy policy|energy saving</t>
        </is>
      </c>
      <c r="D440" t="inlineStr">
        <is>
          <t>yes</t>
        </is>
      </c>
      <c r="E440" t="inlineStr">
        <is>
          <t/>
        </is>
      </c>
      <c r="F440" s="2" t="inlineStr">
        <is>
          <t>вълна на саниране|
Стратегия „Вълна на саниране“|
Вълна на саниране за Европа|
инициатива „вълна на саниране“</t>
        </is>
      </c>
      <c r="G440" s="2" t="inlineStr">
        <is>
          <t>3|
3|
3|
3</t>
        </is>
      </c>
      <c r="H440" s="2" t="inlineStr">
        <is>
          <t xml:space="preserve">|
|
|
</t>
        </is>
      </c>
      <c r="I440" t="inlineStr">
        <is>
          <t>предложение в рамките на Европейския зелен пакт, чиято цел е да се увеличи процентът на саниране на публични и частни сгради, което да доведе до намаляване на сметките за енергия, намаляване на енергийната бедност, както и до насърчаване на строителния сектор и подпомагане на МСП и местните работни места</t>
        </is>
      </c>
      <c r="J440" s="2" t="inlineStr">
        <is>
          <t>vlna renovací budov|
renovační vlna|
renovační vlna pro Evropu|
strategie „renovační vlna“|
iniciativa „renovační vlna“</t>
        </is>
      </c>
      <c r="K440" s="2" t="inlineStr">
        <is>
          <t>3|
3|
3|
3|
3</t>
        </is>
      </c>
      <c r="L440" s="2" t="inlineStr">
        <is>
          <t xml:space="preserve">|
|
|
|
</t>
        </is>
      </c>
      <c r="M440" t="inlineStr">
        <is>
          <t>iniciativa Evropské komise navržená v Zelené dohodě pro Evropu, spočívající ve zvýšení míry renovace veřejných a soukromých budov, což by mělo vést ke snížení výdajů za energie, oživení stavebnictví a vytvoření příležitostí pro podporu malých a středních podniků a pracovních míst na místní úrovni</t>
        </is>
      </c>
      <c r="N440" s="2" t="inlineStr">
        <is>
          <t>renoveringsbølge|
renoveringsbølge for Europa|
renoveringsbølgeinitiativ</t>
        </is>
      </c>
      <c r="O440" s="2" t="inlineStr">
        <is>
          <t>3|
3|
3</t>
        </is>
      </c>
      <c r="P440" s="2" t="inlineStr">
        <is>
          <t xml:space="preserve">|
|
</t>
        </is>
      </c>
      <c r="Q440" t="inlineStr">
        <is>
          <t>initiativ
fremlagt i den europæiske grønne pagt om en indsats for at renovere offentlige
og private bygninger på en energi- og ressourceeffektiv måde med deraf følgende
billigere energiregninger og reduktion af energifattigdommen, samtidig med at
der sættes skub i anlægssektoren og gives mulighed for at støtte små og
mellemstore virksomheder og lokale arbejdspladser</t>
        </is>
      </c>
      <c r="R440" s="2" t="inlineStr">
        <is>
          <t>Strategie für eine Renovierungswelle|
Renovierungswelle für Europa|
Initiative „Renovierungswelle“|
Renovierungswelle</t>
        </is>
      </c>
      <c r="S440" s="2" t="inlineStr">
        <is>
          <t>3|
3|
3|
3</t>
        </is>
      </c>
      <c r="T440" s="2" t="inlineStr">
        <is>
          <t xml:space="preserve">|
|
|
</t>
        </is>
      </c>
      <c r="U440" t="inlineStr">
        <is>
          <t>von der Europäischen Kommission am 14. Oktober 2020 ins Leben gerufene Initiative zur Verbesserung der Energieeffizienz des Gebäudebestands, die Teil des &lt;a href="https://iate.europa.eu/entry/result/3582003/all" target="_blank"&gt;europäischen Green Deals&lt;/a&gt; ist</t>
        </is>
      </c>
      <c r="V440" s="2" t="inlineStr">
        <is>
          <t>πρωτοβουλία «κύμα ανακαινίσεων»|
κύμα ανακαινίσεων για την Ευρώπη|
κύμα ανακαινίσεων|
στρατηγική «κύμα ανακαινίσεων»|
κύμα ανακαινίσεων κτιρίων</t>
        </is>
      </c>
      <c r="W440" s="2" t="inlineStr">
        <is>
          <t>3|
3|
3|
3|
3</t>
        </is>
      </c>
      <c r="X440" s="2" t="inlineStr">
        <is>
          <t xml:space="preserve">|
|
|
|
</t>
        </is>
      </c>
      <c r="Y440" t="inlineStr">
        <is>
          <t>πρόταση στο πλαίσιο της Ευρωπαϊκής Πράσινης Συμφωνίας με στόχο τη σημαντική αύξηση των ποσοστών ανακαίνισης δημόσιων και ιδιωτικών κτιρίων σε όλα τα κράτη μέλη της ΕΕ, με τρόπο αποδοτικό ως προς τη χρήση των ενεργειακών και άλλων πόρων, που θα επιτρέψει τη μείωση των λογαριασμών ενέργειας και την ελάττωση της ενεργειακής φτώχειας, καθώς και την τόνωση του οικοδομικού κλάδου και τη στήριξη των ΜΜΕ και των τοπικών θέσεων εργασίας</t>
        </is>
      </c>
      <c r="Z440" s="2" t="inlineStr">
        <is>
          <t>Renovation Wave for buildings|
building renovation wave|
Renovation Wave for Europe|
Renovation Wave Strategy|
renovation wave|
'renovation wave' initiative</t>
        </is>
      </c>
      <c r="AA440" s="2" t="inlineStr">
        <is>
          <t>3|
3|
3|
3|
3|
2</t>
        </is>
      </c>
      <c r="AB440" s="2" t="inlineStr">
        <is>
          <t xml:space="preserve">|
|
|
|
|
</t>
        </is>
      </c>
      <c r="AC440" t="inlineStr">
        <is>
          <t>proposal set out within the European Green Deal that would see a considerable increase in the renovation of public and private buildings across EU Member States, an undertaking that would be carried out in an energy- and resource-efficient way in order to lower energy bills and reduce energy poverty, as well as to boost the construction sector and support SMEs and local jobs</t>
        </is>
      </c>
      <c r="AD440" s="2" t="inlineStr">
        <is>
          <t>oleada de renovación para Europa|
oleada de renovación|
Estrategia «Oleada de Renovación»|
iniciativa «Oleada de renovación»</t>
        </is>
      </c>
      <c r="AE440" s="2" t="inlineStr">
        <is>
          <t>3|
3|
3|
3</t>
        </is>
      </c>
      <c r="AF440" s="2" t="inlineStr">
        <is>
          <t xml:space="preserve">|
|
|
</t>
        </is>
      </c>
      <c r="AG440" t="inlineStr">
        <is>
          <t>Propuesta formulada en el marco del &lt;a href="https://iate.europa.eu/entry/result/3582003/es" target="_blank"&gt;Pacto Verde Europeo&lt;/a&gt; para aumentar las renovaciones de edificios públicos y privados en el conjunto de los Estados miembros de la UE con arreglo a criterios de eficiencia energética con el fin de crear empleo y mejorar las vidas e los ciudadanos europeos.</t>
        </is>
      </c>
      <c r="AH440" s="2" t="inlineStr">
        <is>
          <t>hoonete renoveerimise laine|
renoveerimislaine algatus|
Euroopa renoveerimislaine|
renoveerimislaine|
renoveerimislaine strateegia</t>
        </is>
      </c>
      <c r="AI440" s="2" t="inlineStr">
        <is>
          <t>3|
3|
3|
3|
3</t>
        </is>
      </c>
      <c r="AJ440" s="2" t="inlineStr">
        <is>
          <t xml:space="preserve">|
|
|
|
</t>
        </is>
      </c>
      <c r="AK440" t="inlineStr">
        <is>
          <t>algatus, mille eesmärk on 2030. aastaks vähemalt kahekordistada elamute ja mitteeluhoonete energiakasutusega seotud aastast renoveerimismäära ning edendada põhjalikku renoveerimist energiatõhususe suurendamise eesmärgil</t>
        </is>
      </c>
      <c r="AL440" s="2" t="inlineStr">
        <is>
          <t>kunnostamiseen kannustava aloite|
rakennusten kunnostamiseen kannustava aloite|
rakennusten perusparannusaalto|
perusparannusaalto</t>
        </is>
      </c>
      <c r="AM440" s="2" t="inlineStr">
        <is>
          <t>3|
3|
3|
3</t>
        </is>
      </c>
      <c r="AN440" s="2" t="inlineStr">
        <is>
          <t>|
|
preferred|
preferred</t>
        </is>
      </c>
      <c r="AO440" t="inlineStr">
        <is>
          <t>Euroopan vihreän kehityksen ohjelmassa annettu ehdotus, joka lisäisi merkittävästi julkisessa ja yksityisessä omistuksessa olevien rakennusten kunnostamista EU:n jäsenvaltiossa; kunnostaminen suoritettaisiin energia- ja resurssitehokkaalla tavalla energialaskujen pienentämiseksi ja energiaköyhyyden vähentämiseksi, rakennusalan piristämiseksi sekä pk-yritysten ja paikallisten työllistymisen tukemiseksi</t>
        </is>
      </c>
      <c r="AP440" s="2" t="inlineStr">
        <is>
          <t>initiative «vague de rénovations»|
vague de rénovations pour l'Europe|
stratégie pour une vague de rénovations|
vague de rénovation</t>
        </is>
      </c>
      <c r="AQ440" s="2" t="inlineStr">
        <is>
          <t>2|
3|
3|
2</t>
        </is>
      </c>
      <c r="AR440" s="2" t="inlineStr">
        <is>
          <t xml:space="preserve">|
|
|
</t>
        </is>
      </c>
      <c r="AS440" t="inlineStr">
        <is>
          <t>proposition dans le cadre du Pacte vert pour l'Europe visant à augmenter considérablement les rénovations des bâtiments publics et privés dans l'ensemble des États membres de l'UE, dans le respect des principes d'efficacité énergétique et du coût abordable de l’énergie, dans le but réduire les factures d’énergie, d'atténuer la précarité énergétique, de stimuler le secteur de la construction ainsi que de soutenir les PME et les emplois locaux</t>
        </is>
      </c>
      <c r="AT440" s="2" t="inlineStr">
        <is>
          <t>rabharta athchóirithe don Eoraip|
straitéis an “rabharta athchóiriúcháin”|
an tionscnamh 'rabharta athchóiriúcháin'|
rabharta athchóiriúcháin</t>
        </is>
      </c>
      <c r="AU440" s="2" t="inlineStr">
        <is>
          <t>3|
3|
3|
3</t>
        </is>
      </c>
      <c r="AV440" s="2" t="inlineStr">
        <is>
          <t xml:space="preserve">|
|
|
</t>
        </is>
      </c>
      <c r="AW440" t="inlineStr">
        <is>
          <t/>
        </is>
      </c>
      <c r="AX440" s="2" t="inlineStr">
        <is>
          <t>val obnove|
Val obnove za Europu</t>
        </is>
      </c>
      <c r="AY440" s="2" t="inlineStr">
        <is>
          <t>3|
3</t>
        </is>
      </c>
      <c r="AZ440" s="2" t="inlineStr">
        <is>
          <t xml:space="preserve">|
</t>
        </is>
      </c>
      <c r="BA440" t="inlineStr">
        <is>
          <t>prijedlog u okviru Europskog zelenog plana koji bi doveo do značajnog povećanja obnove javnih i privatnih zgrada u državama članicama EU-a i koji bi se provodio na energetski i resursno učinkovit način kako bi se smanjile cijene enrgije i pružio poticaj sektoru graditeljstva te poduprli MSP-ovi i lokalna radna mjesta</t>
        </is>
      </c>
      <c r="BB440" s="2" t="inlineStr">
        <is>
          <t>európai épületkorszerűsítési program|
korszerűsítési program|
épületkorszerűsítési program</t>
        </is>
      </c>
      <c r="BC440" s="2" t="inlineStr">
        <is>
          <t>3|
3|
3</t>
        </is>
      </c>
      <c r="BD440" s="2" t="inlineStr">
        <is>
          <t xml:space="preserve">|
|
</t>
        </is>
      </c>
      <c r="BE440" t="inlineStr">
        <is>
          <t>az energiahatékonyság növelésére irányuló javaslat, amely szerint az EU-nak és a tagállamoknak be kell indítaniuk a köz- és magánépületek energiahatékonysági elveknek megfelelő megújítását</t>
        </is>
      </c>
      <c r="BF440" s="2" t="inlineStr">
        <is>
          <t>ondata di ristrutturazioni|
iniziativa dell'ondata di ristrutturazioni|
ondata di ristrutturazioni per l’Europa|
strategia per l’ondata di ristrutturazioni|
ondata di ristrutturazioni nel settore edilizio</t>
        </is>
      </c>
      <c r="BG440" s="2" t="inlineStr">
        <is>
          <t>3|
3|
3|
3|
3</t>
        </is>
      </c>
      <c r="BH440" s="2" t="inlineStr">
        <is>
          <t xml:space="preserve">|
|
|
|
</t>
        </is>
      </c>
      <c r="BI440" t="inlineStr">
        <is>
          <t>iniziativa della
Commissione esposta nella comunicazione sul Green Deal europeo volta a una diffusa ristrutturazione di edifici
pubblici e privati negli Stati membri dell'UE che permetterebbe di ridurre l'importo delle bollette
energetiche e potrebbe contrastare la povertà energetica, oltre a dare impulso
al settore dell'edilizia, costituendo così un'occasione per sostenere le PMI e
i posti di lavoro a livello locale</t>
        </is>
      </c>
      <c r="BJ440" s="2" t="inlineStr">
        <is>
          <t>strategija „Renovacijos banga“|
pastatų renovacijos banga|
iniciatyva „Renovacijos banga“</t>
        </is>
      </c>
      <c r="BK440" s="2" t="inlineStr">
        <is>
          <t>2|
2|
2</t>
        </is>
      </c>
      <c r="BL440" s="2" t="inlineStr">
        <is>
          <t xml:space="preserve">|
|
</t>
        </is>
      </c>
      <c r="BM440" t="inlineStr">
        <is>
          <t/>
        </is>
      </c>
      <c r="BN440" s="2" t="inlineStr">
        <is>
          <t>Renovācijas viļņa iniciatīva|
Eiropas Renovācijas vilnis|
renovācijas vilnis</t>
        </is>
      </c>
      <c r="BO440" s="2" t="inlineStr">
        <is>
          <t>2|
3|
3</t>
        </is>
      </c>
      <c r="BP440" s="2" t="inlineStr">
        <is>
          <t xml:space="preserve">|
|
</t>
        </is>
      </c>
      <c r="BQ440" t="inlineStr">
        <is>
          <t>Eiropas zaļā kursa priekšlikums, saskaņā ar kuru ES dalībvalstīs pastiprināti tiktu renovētas publiskās un privātās ēkas, proti, tas tiktu darīts energoefektīvā un rentablā veidā, lai samazinātu rēķinus par patērēto enerģiju un enerģētisko nabadzību, kā arī stimulētu būvniecības nozari un sniegtu iespēju atbalstīt MVU un vietējās darbvietas</t>
        </is>
      </c>
      <c r="BR440" s="2" t="inlineStr">
        <is>
          <t>inizjattiva "mewġa ta' rinnovazzjoni"|
mewġa ta’ rinnovazzjoni tal-bini|
Mewġa ta' Rinnovazzjoni għall-Ewropa|
Mewġa ta’ Rinnovazzjoni għall-bini|
Strateġija Mewġa ta' Rinnovazzjoni|
mewġa ta' rinnovazzjoni</t>
        </is>
      </c>
      <c r="BS440" s="2" t="inlineStr">
        <is>
          <t>3|
3|
3|
3|
3|
3</t>
        </is>
      </c>
      <c r="BT440" s="2" t="inlineStr">
        <is>
          <t xml:space="preserve">|
|
|
|
|
</t>
        </is>
      </c>
      <c r="BU440" t="inlineStr">
        <is>
          <t>proposta stabbilita fi ħdan il-&lt;a href="https://iate.europa.eu/entry/result/3582003/mt" target="_blank"&gt;Patt Ekoloġiku Ewropew&lt;/a&gt; maħsuba biex tara żieda konsiderevoli fir-rinnovazzjoni ta' binjiet pubbliċi u privati fl-Istati Membri tal-UE, inizjattiva li ser titwettaq b'mod effiċjenti fl-użu tal-enerġija u tar-riżorsi sabiex tbaxxi l-kontijiet tal-enerġija u tnaqqas il-faqar enerġetiku, kif ukoll tagħti spinta lis-settur tal-kostruzzjoni u tappoġġa lill-SMEs u l-impjiegi lokali</t>
        </is>
      </c>
      <c r="BV440" s="2" t="inlineStr">
        <is>
          <t>"renovatiegolf"-initiatief|
renovatiegolf voor Europa|
renovatiegolf</t>
        </is>
      </c>
      <c r="BW440" s="2" t="inlineStr">
        <is>
          <t>2|
3|
3</t>
        </is>
      </c>
      <c r="BX440" s="2" t="inlineStr">
        <is>
          <t xml:space="preserve">|
|
</t>
        </is>
      </c>
      <c r="BY440" t="inlineStr">
        <is>
          <t>voorstel in het kader van de Europese Green Deal waardoor veel meer openbare en particuliere gebouwen in de EU-lidstaten op energie- en hulpbronnenefficiënte wijze zouden worden gerenoveerd, wat zou zorgen voor lagere energierekeningen en minder energiearmoede en wat ook de bouwsector kan stimuleren en kmo’s en lokale werkgelegenheid kan ondersteunen</t>
        </is>
      </c>
      <c r="BZ440" s="2" t="inlineStr">
        <is>
          <t>inicjatywa „Fala renowacji”|
fala renowacji</t>
        </is>
      </c>
      <c r="CA440" s="2" t="inlineStr">
        <is>
          <t>3|
3</t>
        </is>
      </c>
      <c r="CB440" s="2" t="inlineStr">
        <is>
          <t xml:space="preserve">|
</t>
        </is>
      </c>
      <c r="CC440" t="inlineStr">
        <is>
          <t>przewidziane w Zielonym Ładzie remontowanie budynków publicznych i prywatnych w większym stopniu niż obecnie w sposób oszczędzający energię i zasoby, w celu obniżenia rachunków za energię i wskaźnika ubóstwa energetycznego, pobudzenia sektora budowlanego oraz rozwoju MŚP i tworzenia lokalnych miejsc pracy</t>
        </is>
      </c>
      <c r="CD440" s="2" t="inlineStr">
        <is>
          <t>Iniciativa Vaga de Renovação na Europa|
Vaga de Renovação na Europa</t>
        </is>
      </c>
      <c r="CE440" s="2" t="inlineStr">
        <is>
          <t>3|
3</t>
        </is>
      </c>
      <c r="CF440" s="2" t="inlineStr">
        <is>
          <t xml:space="preserve">|
</t>
        </is>
      </c>
      <c r="CG440" t="inlineStr">
        <is>
          <t>Proposta apresentada no âmbito do Pacto Ecológico Europeu que pretende otimizar a renovação dos edifícios em toda a UE, nomeadamente incentivando o investimento e o financiamento em estratégias de redução das 
emissões de CO2, em conformidade com os objetivos da UE em matéria de 
clima.</t>
        </is>
      </c>
      <c r="CH440" s="2" t="inlineStr">
        <is>
          <t>val de renovări|
val de renovări pentru Europa|
strategia privind valul de renovări ale clădirilor|
inițiativa „Valul de renovări ale clădirilor”|
val de renovări ale clădirilor</t>
        </is>
      </c>
      <c r="CI440" s="2" t="inlineStr">
        <is>
          <t>3|
3|
3|
3|
3</t>
        </is>
      </c>
      <c r="CJ440" s="2" t="inlineStr">
        <is>
          <t xml:space="preserve">|
|
|
|
</t>
        </is>
      </c>
      <c r="CK440" t="inlineStr">
        <is>
          <t>propunere prezentată ca parte a &lt;a href="https://iate.europa.eu/entry/result/3582003/ro" target="_blank"&gt;Pactului verde european&lt;/a&gt; și care vizează intensificarea considerabilă a ritmului și amplorii lucrărilor de renovare a clădirilor publice și private într-un mod eficient din punct de vedere energetic și din punctul de vedere al utilizării resurselor, cu scopul de a reduce facturile la energie și sărăcia energetică, de a stimula sectorul construcțiilor și de a sprijini IMM-urile și locurile de muncă locale</t>
        </is>
      </c>
      <c r="CL440" s="2" t="inlineStr">
        <is>
          <t>vlna obnovy|
iniciatíva „vlna obnovy“|
vlna obnovy budov</t>
        </is>
      </c>
      <c r="CM440" s="2" t="inlineStr">
        <is>
          <t>3|
3|
3</t>
        </is>
      </c>
      <c r="CN440" s="2" t="inlineStr">
        <is>
          <t xml:space="preserve">|
|
</t>
        </is>
      </c>
      <c r="CO440" t="inlineStr">
        <is>
          <t>iniciatíva, ktorú Európska komisia navrhla v rámci Európskej zelenej dohody, sa zameriava na zvýšenie miery obnovy verejných a súkromných budov v celej EÚ, čím by sa riešil problém energetickej efektívnosti a cenovej dostupnosti a zároveň by sa podporil stavebný sektor, vytvorili by sa príležitosti pre malé a stredné podniky a podporila by sa tvorba lokálnych pracovných miest</t>
        </is>
      </c>
      <c r="CP440" s="2" t="inlineStr">
        <is>
          <t>val prenove za Evropo|
pobuda „val prenove“|
val prenove|
val prenove stavb|
strategija za val prenove</t>
        </is>
      </c>
      <c r="CQ440" s="2" t="inlineStr">
        <is>
          <t>3|
3|
3|
3|
3</t>
        </is>
      </c>
      <c r="CR440" s="2" t="inlineStr">
        <is>
          <t xml:space="preserve">|
|
|
|
</t>
        </is>
      </c>
      <c r="CS440" t="inlineStr">
        <is>
          <t>strategija za izboljšanje energijske učinkovitosti stavb s ciljem v naslednjih desetih letih vsaj podvojiti stopnjo prenove ter tako zagotoviti večjo energijsko učinkovitost in učinkovitejšo rabo virov z izvajanjem ukrepov na treh prednostnih področjih: razogljičenje ogrevanja in hlajenja, reševanje vprašanj energijske revščine in energijsko najmanj učinkovitih stavb ter prenova javnih stavb, kot so šole, bolnišnice in upravne stavbe</t>
        </is>
      </c>
      <c r="CT440" s="2" t="inlineStr">
        <is>
          <t>renoveringsvågen|
initiativet "renoveringsvåg" för byggsektorn</t>
        </is>
      </c>
      <c r="CU440" s="2" t="inlineStr">
        <is>
          <t>3|
2</t>
        </is>
      </c>
      <c r="CV440" s="2" t="inlineStr">
        <is>
          <t xml:space="preserve">|
</t>
        </is>
      </c>
      <c r="CW440" t="inlineStr">
        <is>
          <t/>
        </is>
      </c>
    </row>
    <row r="441">
      <c r="A441" s="1" t="str">
        <f>HYPERLINK("https://iate.europa.eu/entry/result/3588469/all", "3588469")</f>
        <v>3588469</v>
      </c>
      <c r="B441" t="inlineStr">
        <is>
          <t>BUSINESS AND COMPETITION;ECONOMICS</t>
        </is>
      </c>
      <c r="C441" t="inlineStr">
        <is>
          <t>BUSINESS AND COMPETITION|management|management|business management;ECONOMICS|economic policy|economic policy|development policy|sustainable development</t>
        </is>
      </c>
      <c r="D441" t="inlineStr">
        <is>
          <t>yes</t>
        </is>
      </c>
      <c r="E441" t="inlineStr">
        <is>
          <t/>
        </is>
      </c>
      <c r="F441" t="inlineStr">
        <is>
          <t/>
        </is>
      </c>
      <c r="G441" t="inlineStr">
        <is>
          <t/>
        </is>
      </c>
      <c r="H441" t="inlineStr">
        <is>
          <t/>
        </is>
      </c>
      <c r="I441" t="inlineStr">
        <is>
          <t/>
        </is>
      </c>
      <c r="J441" s="2" t="inlineStr">
        <is>
          <t>zpřístupnění informaci o udržitelnosti</t>
        </is>
      </c>
      <c r="K441" s="2" t="inlineStr">
        <is>
          <t>3</t>
        </is>
      </c>
      <c r="L441" s="2" t="inlineStr">
        <is>
          <t/>
        </is>
      </c>
      <c r="M441" t="inlineStr">
        <is>
          <t>informování o klíčových environmentálních, sociálních a správních aspektech ze strany velkých společností a o tom, jak tyto společnosti řídí související rizika</t>
        </is>
      </c>
      <c r="N441" s="2" t="inlineStr">
        <is>
          <t>offentliggørelse af oplysninger om bæredygtighed</t>
        </is>
      </c>
      <c r="O441" s="2" t="inlineStr">
        <is>
          <t>3</t>
        </is>
      </c>
      <c r="P441" s="2" t="inlineStr">
        <is>
          <t/>
        </is>
      </c>
      <c r="Q441" t="inlineStr">
        <is>
          <t>væsentlige oplysninger afgivet af store virksomheder af interesse for offentligheden om vigtige miljømæssige, sociale og ledelsesmæssige aspekter og om, hvordan risici forbundet hermed styres</t>
        </is>
      </c>
      <c r="R441" s="2" t="inlineStr">
        <is>
          <t>Offenlegung zu Fragen der Nachhaltigkeit</t>
        </is>
      </c>
      <c r="S441" s="2" t="inlineStr">
        <is>
          <t>3</t>
        </is>
      </c>
      <c r="T441" s="2" t="inlineStr">
        <is>
          <t/>
        </is>
      </c>
      <c r="U441" t="inlineStr">
        <is>
          <t/>
        </is>
      </c>
      <c r="V441" s="2" t="inlineStr">
        <is>
          <t>δημοσιοποίηση δεδομένων σχετικά με τη βιωσιμότητα</t>
        </is>
      </c>
      <c r="W441" s="2" t="inlineStr">
        <is>
          <t>3</t>
        </is>
      </c>
      <c r="X441" s="2" t="inlineStr">
        <is>
          <t/>
        </is>
      </c>
      <c r="Y441" t="inlineStr">
        <is>
          <t>δημοσιοποίηση, από μεγάλες οντότητες δημοσίου συμφέροντος, των ουσιωδών πληροφοριών σχετικά με σημαντικές περιβαλλοντικές, κοινωνικές παραμέτρους και παραμέτρους της διακυβέρνησης, καθώς και τον τρόπο διαχείρισης των κινδύνων που απορρέουν από αυτές</t>
        </is>
      </c>
      <c r="Z441" s="2" t="inlineStr">
        <is>
          <t>disclosure on sustainability</t>
        </is>
      </c>
      <c r="AA441" s="2" t="inlineStr">
        <is>
          <t>3</t>
        </is>
      </c>
      <c r="AB441" s="2" t="inlineStr">
        <is>
          <t/>
        </is>
      </c>
      <c r="AC441" t="inlineStr">
        <is>
          <t>disclosure, by large public interest
entities, of material information on key environmental, social and
governance aspects and how risks stemming from them are managed</t>
        </is>
      </c>
      <c r="AD441" s="2" t="inlineStr">
        <is>
          <t>divulgación de información en materia de sostenibilidad</t>
        </is>
      </c>
      <c r="AE441" s="2" t="inlineStr">
        <is>
          <t>3</t>
        </is>
      </c>
      <c r="AF441" s="2" t="inlineStr">
        <is>
          <t/>
        </is>
      </c>
      <c r="AG441" t="inlineStr">
        <is>
          <t>Divulgación
por parte de las grandes entidades de interés público de la información relevante sobre los
principales aspectos ambientales, sociales y de gobernanza y sobre la forma en
que se gestionan los riesgos derivados de los mismos.</t>
        </is>
      </c>
      <c r="AH441" s="2" t="inlineStr">
        <is>
          <t>kestlikkuse kohta avalikustatav teave</t>
        </is>
      </c>
      <c r="AI441" s="2" t="inlineStr">
        <is>
          <t>3</t>
        </is>
      </c>
      <c r="AJ441" s="2" t="inlineStr">
        <is>
          <t/>
        </is>
      </c>
      <c r="AK441" t="inlineStr">
        <is>
          <t/>
        </is>
      </c>
      <c r="AL441" s="2" t="inlineStr">
        <is>
          <t>kestävyyteen liittyvien tietojen antaminen|
kestävyystiedonanto</t>
        </is>
      </c>
      <c r="AM441" s="2" t="inlineStr">
        <is>
          <t>3|
3</t>
        </is>
      </c>
      <c r="AN441" s="2" t="inlineStr">
        <is>
          <t xml:space="preserve">|
</t>
        </is>
      </c>
      <c r="AO441" t="inlineStr">
        <is>
          <t/>
        </is>
      </c>
      <c r="AP441" s="2" t="inlineStr">
        <is>
          <t>publication d’informations sur la durabilité</t>
        </is>
      </c>
      <c r="AQ441" s="2" t="inlineStr">
        <is>
          <t>3</t>
        </is>
      </c>
      <c r="AR441" s="2" t="inlineStr">
        <is>
          <t/>
        </is>
      </c>
      <c r="AS441" t="inlineStr">
        <is>
          <t>publication, par les grandes entités d’intérêt
public, d’informations significatives sur des aspects essentiels en matière
environnementale, sociale et de gouvernance, ainsi que sur la manière dont
elles gèrent les risques qui en découlent</t>
        </is>
      </c>
      <c r="AT441" s="2" t="inlineStr">
        <is>
          <t>nochtadh inbhuanaitheachta</t>
        </is>
      </c>
      <c r="AU441" s="2" t="inlineStr">
        <is>
          <t>3</t>
        </is>
      </c>
      <c r="AV441" s="2" t="inlineStr">
        <is>
          <t/>
        </is>
      </c>
      <c r="AW441" t="inlineStr">
        <is>
          <t/>
        </is>
      </c>
      <c r="AX441" s="2" t="inlineStr">
        <is>
          <t>objavljivanje podataka o održivosti</t>
        </is>
      </c>
      <c r="AY441" s="2" t="inlineStr">
        <is>
          <t>3</t>
        </is>
      </c>
      <c r="AZ441" s="2" t="inlineStr">
        <is>
          <t/>
        </is>
      </c>
      <c r="BA441" t="inlineStr">
        <is>
          <t>bitne informacije koje objavljuju veliki subjekti od javnog interesa o ključnim okolišnim, socijalnim i 
upravljačkim aspektima i načinu na koji upravljaju rizicima koji iz njih
 proizlaze</t>
        </is>
      </c>
      <c r="BB441" s="2" t="inlineStr">
        <is>
          <t>fenntarthatósági tájékoztatás</t>
        </is>
      </c>
      <c r="BC441" s="2" t="inlineStr">
        <is>
          <t>2</t>
        </is>
      </c>
      <c r="BD441" s="2" t="inlineStr">
        <is>
          <t>proposed</t>
        </is>
      </c>
      <c r="BE441" t="inlineStr">
        <is>
          <t>nagy közérdekű intézmények által a környezeti, társadalmi és kormányzási mutatókkal kapcsolatos információk, valamint az ezekből eredő kockázatok kezelésének közzététele</t>
        </is>
      </c>
      <c r="BF441" s="2" t="inlineStr">
        <is>
          <t>informativa sulla sostenibilità</t>
        </is>
      </c>
      <c r="BG441" s="2" t="inlineStr">
        <is>
          <t>3</t>
        </is>
      </c>
      <c r="BH441" s="2" t="inlineStr">
        <is>
          <t/>
        </is>
      </c>
      <c r="BI441" t="inlineStr">
        <is>
          <t>informazioni che i partecipanti ai mercati finanziari e i consulenti finanziari devono includere nelle loro politiche di remunerazione per indicare come tali politiche siano coerenti con l’integrazione dei rischi di sostenibilità</t>
        </is>
      </c>
      <c r="BJ441" s="2" t="inlineStr">
        <is>
          <t>informacijos apie tvarumą atskleidimas</t>
        </is>
      </c>
      <c r="BK441" s="2" t="inlineStr">
        <is>
          <t>3</t>
        </is>
      </c>
      <c r="BL441" s="2" t="inlineStr">
        <is>
          <t/>
        </is>
      </c>
      <c r="BM441" t="inlineStr">
        <is>
          <t/>
        </is>
      </c>
      <c r="BN441" s="2" t="inlineStr">
        <is>
          <t>informācijas sniegšana par ilgtspēju</t>
        </is>
      </c>
      <c r="BO441" s="2" t="inlineStr">
        <is>
          <t>2</t>
        </is>
      </c>
      <c r="BP441" s="2" t="inlineStr">
        <is>
          <t/>
        </is>
      </c>
      <c r="BQ441" t="inlineStr">
        <is>
          <t>lielu sabiedriskas nozīmes struktūru veikta būtiskas informācijas sniegšana par galvenajiem vidiskajiem, sociālajiem un
pārvaldības aspektiem un par to, kā tiek pārvaldīti no tiem izrietošie riski</t>
        </is>
      </c>
      <c r="BR441" s="2" t="inlineStr">
        <is>
          <t>divulgazzjoni dwar is-sostenibbiltà</t>
        </is>
      </c>
      <c r="BS441" s="2" t="inlineStr">
        <is>
          <t>3</t>
        </is>
      </c>
      <c r="BT441" s="2" t="inlineStr">
        <is>
          <t/>
        </is>
      </c>
      <c r="BU441" t="inlineStr">
        <is>
          <t>id-divulgazzjoni, minn entitajiet kbar ta’ interess pubbliku, ta' informazzjoni materjali dwar l-aspetti ambjentali, soċjali u ta’ governanza u dwar kif jiġu ġestiti r-riskji li joriġinaw minnhom</t>
        </is>
      </c>
      <c r="BV441" s="2" t="inlineStr">
        <is>
          <t>informatieverschaffing over duurzaamheid</t>
        </is>
      </c>
      <c r="BW441" s="2" t="inlineStr">
        <is>
          <t>3</t>
        </is>
      </c>
      <c r="BX441" s="2" t="inlineStr">
        <is>
          <t/>
        </is>
      </c>
      <c r="BY441" t="inlineStr">
        <is>
          <t>openbaarmaking door grote organisaties van openbaar belang van
 wezenlijke informatie over belangrijke ecologische, sociale en
 governanceaspecten en de wijze waarop de hieruit voortvloeiende risico's
 worden beheerd</t>
        </is>
      </c>
      <c r="BZ441" s="2" t="inlineStr">
        <is>
          <t>ujawnianie informacji na temat zrównoważoności</t>
        </is>
      </c>
      <c r="CA441" s="2" t="inlineStr">
        <is>
          <t>3</t>
        </is>
      </c>
      <c r="CB441" s="2" t="inlineStr">
        <is>
          <t/>
        </is>
      </c>
      <c r="CC441" t="inlineStr">
        <is>
          <t>ujawnianie przez duże jednostki interesu publicznego istotnych informacji dotyczących kluczowych aspektów z zakresu ochrony środowiska, polityki społecznej i ładu korporacyjnego oraz sposobów zarządzania związanymi z tym zagrożeniami</t>
        </is>
      </c>
      <c r="CD441" s="2" t="inlineStr">
        <is>
          <t>divulgação de informações relativas à sustentabilidade</t>
        </is>
      </c>
      <c r="CE441" s="2" t="inlineStr">
        <is>
          <t>3</t>
        </is>
      </c>
      <c r="CF441" s="2" t="inlineStr">
        <is>
          <t/>
        </is>
      </c>
      <c r="CG441" t="inlineStr">
        <is>
          <t/>
        </is>
      </c>
      <c r="CH441" s="2" t="inlineStr">
        <is>
          <t>comunicare de informații referitoare la durabilitate</t>
        </is>
      </c>
      <c r="CI441" s="2" t="inlineStr">
        <is>
          <t>2</t>
        </is>
      </c>
      <c r="CJ441" s="2" t="inlineStr">
        <is>
          <t/>
        </is>
      </c>
      <c r="CK441" t="inlineStr">
        <is>
          <t>comunicarea, de către entitățile de interes public, de informații referitoare la aspecte-cheie de mediu, sociale și de guvernanță, în special referitoare la modul în care țin seama de factorii de durabilitate în strategia pe care o aplică și în procesul de luare a deciziilor de investiții</t>
        </is>
      </c>
      <c r="CL441" s="2" t="inlineStr">
        <is>
          <t>zverejňovanie informácií o udržateľnosti</t>
        </is>
      </c>
      <c r="CM441" s="2" t="inlineStr">
        <is>
          <t>3</t>
        </is>
      </c>
      <c r="CN441" s="2" t="inlineStr">
        <is>
          <t/>
        </is>
      </c>
      <c r="CO441" t="inlineStr">
        <is>
          <t>informovanie o kľúčových environmentálnych, sociálnych a správnych aspektoch zo strany veľkých spoločností, ako aj o tom, ako tieto súvisiace riziká riadia</t>
        </is>
      </c>
      <c r="CP441" s="2" t="inlineStr">
        <is>
          <t>razkrivanje informacij o trajnostnosti</t>
        </is>
      </c>
      <c r="CQ441" s="2" t="inlineStr">
        <is>
          <t>3</t>
        </is>
      </c>
      <c r="CR441" s="2" t="inlineStr">
        <is>
          <t/>
        </is>
      </c>
      <c r="CS441" t="inlineStr">
        <is>
          <t/>
        </is>
      </c>
      <c r="CT441" s="2" t="inlineStr">
        <is>
          <t>information om hållbarhet|
hållbarhetsrapportering</t>
        </is>
      </c>
      <c r="CU441" s="2" t="inlineStr">
        <is>
          <t>2|
3</t>
        </is>
      </c>
      <c r="CV441" s="2" t="inlineStr">
        <is>
          <t xml:space="preserve">|
</t>
        </is>
      </c>
      <c r="CW441" t="inlineStr">
        <is>
          <t/>
        </is>
      </c>
    </row>
    <row r="442">
      <c r="A442" s="1" t="str">
        <f>HYPERLINK("https://iate.europa.eu/entry/result/3566775/all", "3566775")</f>
        <v>3566775</v>
      </c>
      <c r="B442" t="inlineStr">
        <is>
          <t>ENVIRONMENT</t>
        </is>
      </c>
      <c r="C442" t="inlineStr">
        <is>
          <t>ENVIRONMENT|environmental policy|waste management</t>
        </is>
      </c>
      <c r="D442" t="inlineStr">
        <is>
          <t>yes</t>
        </is>
      </c>
      <c r="E442" t="inlineStr">
        <is>
          <t/>
        </is>
      </c>
      <c r="F442" s="2" t="inlineStr">
        <is>
          <t>система за обратно приемане</t>
        </is>
      </c>
      <c r="G442" s="2" t="inlineStr">
        <is>
          <t>3</t>
        </is>
      </c>
      <c r="H442" s="2" t="inlineStr">
        <is>
          <t/>
        </is>
      </c>
      <c r="I442" t="inlineStr">
        <is>
          <t>система, която позволява на крайните притежатели и дистрибуторите да връщат отпадъци от електрическо и електронно оборудване най-малко безплатно, за да бъдат специално третирани и рециклирани, и чиято цел е постигане на избраното ниво на закрила на човешкото здраве и околната среда в Съюза</t>
        </is>
      </c>
      <c r="J442" s="2" t="inlineStr">
        <is>
          <t>systém zpětného odběru</t>
        </is>
      </c>
      <c r="K442" s="2" t="inlineStr">
        <is>
          <t>3</t>
        </is>
      </c>
      <c r="L442" s="2" t="inlineStr">
        <is>
          <t/>
        </is>
      </c>
      <c r="M442" t="inlineStr">
        <is>
          <t/>
        </is>
      </c>
      <c r="N442" s="2" t="inlineStr">
        <is>
          <t>tilbagetagelsesordning</t>
        </is>
      </c>
      <c r="O442" s="2" t="inlineStr">
        <is>
          <t>4</t>
        </is>
      </c>
      <c r="P442" s="2" t="inlineStr">
        <is>
          <t/>
        </is>
      </c>
      <c r="Q442" t="inlineStr">
        <is>
          <t>system for genanvendelse af affald, der giver forbrugerne mulighed for at returnere udtjent elektronisk udstyr til producenten, så de kan bortskaffes på en miljøvenlig måde</t>
        </is>
      </c>
      <c r="R442" s="2" t="inlineStr">
        <is>
          <t>Rücknahmesystem</t>
        </is>
      </c>
      <c r="S442" s="2" t="inlineStr">
        <is>
          <t>4</t>
        </is>
      </c>
      <c r="T442" s="2" t="inlineStr">
        <is>
          <t/>
        </is>
      </c>
      <c r="U442" t="inlineStr">
        <is>
          <t/>
        </is>
      </c>
      <c r="V442" s="2" t="inlineStr">
        <is>
          <t>σύστημα επιστροφής</t>
        </is>
      </c>
      <c r="W442" s="2" t="inlineStr">
        <is>
          <t>3</t>
        </is>
      </c>
      <c r="X442" s="2" t="inlineStr">
        <is>
          <t/>
        </is>
      </c>
      <c r="Y442" t="inlineStr">
        <is>
          <t/>
        </is>
      </c>
      <c r="Z442" s="2" t="inlineStr">
        <is>
          <t>take-back system|
take-back scheme|
takeback system</t>
        </is>
      </c>
      <c r="AA442" s="2" t="inlineStr">
        <is>
          <t>3|
3|
1</t>
        </is>
      </c>
      <c r="AB442" s="2" t="inlineStr">
        <is>
          <t xml:space="preserve">|
|
</t>
        </is>
      </c>
      <c r="AC442" t="inlineStr">
        <is>
          <t>waste recycling system which allows consumers to return electronic goods which have reached the end of their life to the manufacturer so that they may be disposed of in an environmentally sound manner</t>
        </is>
      </c>
      <c r="AD442" s="2" t="inlineStr">
        <is>
          <t>sistema de recogida</t>
        </is>
      </c>
      <c r="AE442" s="2" t="inlineStr">
        <is>
          <t>3</t>
        </is>
      </c>
      <c r="AF442" s="2" t="inlineStr">
        <is>
          <t/>
        </is>
      </c>
      <c r="AG442" t="inlineStr">
        <is>
          <t>Sistema que permite a consumidores y distribuidores devolver al fabricante los aparatos eléctricos y electrónicos al final de su vida útil para su eliminación de forma respetuosa con el medio ambiente.</t>
        </is>
      </c>
      <c r="AH442" s="2" t="inlineStr">
        <is>
          <t>tagasivõtusüsteem</t>
        </is>
      </c>
      <c r="AI442" s="2" t="inlineStr">
        <is>
          <t>3</t>
        </is>
      </c>
      <c r="AJ442" s="2" t="inlineStr">
        <is>
          <t/>
        </is>
      </c>
      <c r="AK442" t="inlineStr">
        <is>
          <t/>
        </is>
      </c>
      <c r="AL442" s="2" t="inlineStr">
        <is>
          <t>vastaanottojärjestelmä</t>
        </is>
      </c>
      <c r="AM442" s="2" t="inlineStr">
        <is>
          <t>3</t>
        </is>
      </c>
      <c r="AN442" s="2" t="inlineStr">
        <is>
          <t/>
        </is>
      </c>
      <c r="AO442" t="inlineStr">
        <is>
          <t/>
        </is>
      </c>
      <c r="AP442" s="2" t="inlineStr">
        <is>
          <t>système de reprise</t>
        </is>
      </c>
      <c r="AQ442" s="2" t="inlineStr">
        <is>
          <t>3</t>
        </is>
      </c>
      <c r="AR442" s="2" t="inlineStr">
        <is>
          <t/>
        </is>
      </c>
      <c r="AS442" t="inlineStr">
        <is>
          <t/>
        </is>
      </c>
      <c r="AT442" s="2" t="inlineStr">
        <is>
          <t>córas aisghlactha</t>
        </is>
      </c>
      <c r="AU442" s="2" t="inlineStr">
        <is>
          <t>3</t>
        </is>
      </c>
      <c r="AV442" s="2" t="inlineStr">
        <is>
          <t/>
        </is>
      </c>
      <c r="AW442" t="inlineStr">
        <is>
          <t/>
        </is>
      </c>
      <c r="AX442" s="2" t="inlineStr">
        <is>
          <t>sustav za povrat</t>
        </is>
      </c>
      <c r="AY442" s="2" t="inlineStr">
        <is>
          <t>2</t>
        </is>
      </c>
      <c r="AZ442" s="2" t="inlineStr">
        <is>
          <t/>
        </is>
      </c>
      <c r="BA442" t="inlineStr">
        <is>
          <t/>
        </is>
      </c>
      <c r="BB442" s="2" t="inlineStr">
        <is>
          <t>visszavételi rendszer</t>
        </is>
      </c>
      <c r="BC442" s="2" t="inlineStr">
        <is>
          <t>3</t>
        </is>
      </c>
      <c r="BD442" s="2" t="inlineStr">
        <is>
          <t/>
        </is>
      </c>
      <c r="BE442" t="inlineStr">
        <is>
          <t/>
        </is>
      </c>
      <c r="BF442" s="2" t="inlineStr">
        <is>
          <t>sistema di resa</t>
        </is>
      </c>
      <c r="BG442" s="2" t="inlineStr">
        <is>
          <t>3</t>
        </is>
      </c>
      <c r="BH442" s="2" t="inlineStr">
        <is>
          <t/>
        </is>
      </c>
      <c r="BI442" t="inlineStr">
        <is>
          <t>sistema che permette ai consumatori e ai distributori di restituire gratuitamente la apparecchiature elettriche ed elettroniche alla fine del loro ciclo di vita</t>
        </is>
      </c>
      <c r="BJ442" s="2" t="inlineStr">
        <is>
          <t>grąžinimo sistema</t>
        </is>
      </c>
      <c r="BK442" s="2" t="inlineStr">
        <is>
          <t>3</t>
        </is>
      </c>
      <c r="BL442" s="2" t="inlineStr">
        <is>
          <t/>
        </is>
      </c>
      <c r="BM442" t="inlineStr">
        <is>
          <t>atliekų perdirbimo sistema, kai vartotojai savo nebeveikiančias elektronines prekes grąžina gamintojui, kad jos būtų pašalintos aplinkai palankiu būdu</t>
        </is>
      </c>
      <c r="BN442" s="2" t="inlineStr">
        <is>
          <t>atpakaļnodošanas sistēma</t>
        </is>
      </c>
      <c r="BO442" s="2" t="inlineStr">
        <is>
          <t>3</t>
        </is>
      </c>
      <c r="BP442" s="2" t="inlineStr">
        <is>
          <t/>
        </is>
      </c>
      <c r="BQ442" t="inlineStr">
        <is>
          <t/>
        </is>
      </c>
      <c r="BR442" s="2" t="inlineStr">
        <is>
          <t>sistema ta' teħid lura</t>
        </is>
      </c>
      <c r="BS442" s="2" t="inlineStr">
        <is>
          <t>3</t>
        </is>
      </c>
      <c r="BT442" s="2" t="inlineStr">
        <is>
          <t/>
        </is>
      </c>
      <c r="BU442" t="inlineStr">
        <is>
          <t>sistema ta' riċiklaġġ ta' skart li tippermetti lill-konsumaturi li jirritornaw prodotti elettroniċi li jkunu waslu fl-aħħar tal-ħajja tagħhom lill-manifattur sabiex ikun jista' jarmihom b'mod li ma jkunx ta' ħsara għall-ambjent.</t>
        </is>
      </c>
      <c r="BV442" s="2" t="inlineStr">
        <is>
          <t>terugnamesysteem</t>
        </is>
      </c>
      <c r="BW442" s="2" t="inlineStr">
        <is>
          <t>3</t>
        </is>
      </c>
      <c r="BX442" s="2" t="inlineStr">
        <is>
          <t/>
        </is>
      </c>
      <c r="BY442" t="inlineStr">
        <is>
          <t>recyclingsysteem op basis waarvan consumenten opgebruikte elektronica weer kunnen inleveren bij de producent zodat deze op milieuvriendelijke wijze kunnen worden afgebroken</t>
        </is>
      </c>
      <c r="BZ442" s="2" t="inlineStr">
        <is>
          <t>system zwrotu</t>
        </is>
      </c>
      <c r="CA442" s="2" t="inlineStr">
        <is>
          <t>3</t>
        </is>
      </c>
      <c r="CB442" s="2" t="inlineStr">
        <is>
          <t/>
        </is>
      </c>
      <c r="CC442" t="inlineStr">
        <is>
          <t/>
        </is>
      </c>
      <c r="CD442" s="2" t="inlineStr">
        <is>
          <t>sistema de retoma</t>
        </is>
      </c>
      <c r="CE442" s="2" t="inlineStr">
        <is>
          <t>3</t>
        </is>
      </c>
      <c r="CF442" s="2" t="inlineStr">
        <is>
          <t/>
        </is>
      </c>
      <c r="CG442" t="inlineStr">
        <is>
          <t/>
        </is>
      </c>
      <c r="CH442" s="2" t="inlineStr">
        <is>
          <t>sistem de preluare</t>
        </is>
      </c>
      <c r="CI442" s="2" t="inlineStr">
        <is>
          <t>3</t>
        </is>
      </c>
      <c r="CJ442" s="2" t="inlineStr">
        <is>
          <t/>
        </is>
      </c>
      <c r="CK442" t="inlineStr">
        <is>
          <t/>
        </is>
      </c>
      <c r="CL442" s="2" t="inlineStr">
        <is>
          <t>systém spätného zberu</t>
        </is>
      </c>
      <c r="CM442" s="2" t="inlineStr">
        <is>
          <t>2</t>
        </is>
      </c>
      <c r="CN442" s="2" t="inlineStr">
        <is>
          <t/>
        </is>
      </c>
      <c r="CO442" t="inlineStr">
        <is>
          <t>systém založený na bezplatnom odobratí starého elektrozariadenia pri kúpe nového, na výmennom základe kus za kus</t>
        </is>
      </c>
      <c r="CP442" s="2" t="inlineStr">
        <is>
          <t>sistem jemanja nazaj</t>
        </is>
      </c>
      <c r="CQ442" s="2" t="inlineStr">
        <is>
          <t>3</t>
        </is>
      </c>
      <c r="CR442" s="2" t="inlineStr">
        <is>
          <t/>
        </is>
      </c>
      <c r="CS442" t="inlineStr">
        <is>
          <t/>
        </is>
      </c>
      <c r="CT442" s="2" t="inlineStr">
        <is>
          <t>system för återlämnande</t>
        </is>
      </c>
      <c r="CU442" s="2" t="inlineStr">
        <is>
          <t>3</t>
        </is>
      </c>
      <c r="CV442" s="2" t="inlineStr">
        <is>
          <t/>
        </is>
      </c>
      <c r="CW442" t="inlineStr">
        <is>
          <t>system för avfallsåtervinning som gör det möjligt för konsumenterna att till tillverkaren återlämna uttjänta elektriska och elektroniska varor, så att varorna kan bortskaffas på ett miljövänligt sätt</t>
        </is>
      </c>
    </row>
    <row r="443">
      <c r="A443" s="1" t="str">
        <f>HYPERLINK("https://iate.europa.eu/entry/result/1596365/all", "1596365")</f>
        <v>1596365</v>
      </c>
      <c r="B443" t="inlineStr">
        <is>
          <t>INDUSTRY</t>
        </is>
      </c>
      <c r="C443" t="inlineStr">
        <is>
          <t>INDUSTRY|mechanical engineering</t>
        </is>
      </c>
      <c r="D443" t="inlineStr">
        <is>
          <t>no</t>
        </is>
      </c>
      <c r="E443" t="inlineStr">
        <is>
          <t/>
        </is>
      </c>
      <c r="F443" t="inlineStr">
        <is>
          <t/>
        </is>
      </c>
      <c r="G443" t="inlineStr">
        <is>
          <t/>
        </is>
      </c>
      <c r="H443" t="inlineStr">
        <is>
          <t/>
        </is>
      </c>
      <c r="I443" t="inlineStr">
        <is>
          <t/>
        </is>
      </c>
      <c r="J443" t="inlineStr">
        <is>
          <t/>
        </is>
      </c>
      <c r="K443" t="inlineStr">
        <is>
          <t/>
        </is>
      </c>
      <c r="L443" t="inlineStr">
        <is>
          <t/>
        </is>
      </c>
      <c r="M443" t="inlineStr">
        <is>
          <t/>
        </is>
      </c>
      <c r="N443" s="2" t="inlineStr">
        <is>
          <t>kølekredsløb</t>
        </is>
      </c>
      <c r="O443" s="2" t="inlineStr">
        <is>
          <t>3</t>
        </is>
      </c>
      <c r="P443" s="2" t="inlineStr">
        <is>
          <t/>
        </is>
      </c>
      <c r="Q443" t="inlineStr">
        <is>
          <t/>
        </is>
      </c>
      <c r="R443" s="2" t="inlineStr">
        <is>
          <t>Kühlkreis</t>
        </is>
      </c>
      <c r="S443" s="2" t="inlineStr">
        <is>
          <t>3</t>
        </is>
      </c>
      <c r="T443" s="2" t="inlineStr">
        <is>
          <t/>
        </is>
      </c>
      <c r="U443" t="inlineStr">
        <is>
          <t/>
        </is>
      </c>
      <c r="V443" s="2" t="inlineStr">
        <is>
          <t>κύκλωμα ψύξης|
κύκλος ψύξης</t>
        </is>
      </c>
      <c r="W443" s="2" t="inlineStr">
        <is>
          <t>3|
3</t>
        </is>
      </c>
      <c r="X443" s="2" t="inlineStr">
        <is>
          <t xml:space="preserve">|
</t>
        </is>
      </c>
      <c r="Y443" t="inlineStr">
        <is>
          <t/>
        </is>
      </c>
      <c r="Z443" s="2" t="inlineStr">
        <is>
          <t>cooling circuit</t>
        </is>
      </c>
      <c r="AA443" s="2" t="inlineStr">
        <is>
          <t>3</t>
        </is>
      </c>
      <c r="AB443" s="2" t="inlineStr">
        <is>
          <t/>
        </is>
      </c>
      <c r="AC443" t="inlineStr">
        <is>
          <t/>
        </is>
      </c>
      <c r="AD443" s="2" t="inlineStr">
        <is>
          <t>circuito de enfriamiento</t>
        </is>
      </c>
      <c r="AE443" s="2" t="inlineStr">
        <is>
          <t>3</t>
        </is>
      </c>
      <c r="AF443" s="2" t="inlineStr">
        <is>
          <t/>
        </is>
      </c>
      <c r="AG443" t="inlineStr">
        <is>
          <t/>
        </is>
      </c>
      <c r="AH443" t="inlineStr">
        <is>
          <t/>
        </is>
      </c>
      <c r="AI443" t="inlineStr">
        <is>
          <t/>
        </is>
      </c>
      <c r="AJ443" t="inlineStr">
        <is>
          <t/>
        </is>
      </c>
      <c r="AK443" t="inlineStr">
        <is>
          <t/>
        </is>
      </c>
      <c r="AL443" t="inlineStr">
        <is>
          <t/>
        </is>
      </c>
      <c r="AM443" t="inlineStr">
        <is>
          <t/>
        </is>
      </c>
      <c r="AN443" t="inlineStr">
        <is>
          <t/>
        </is>
      </c>
      <c r="AO443" t="inlineStr">
        <is>
          <t/>
        </is>
      </c>
      <c r="AP443" s="2" t="inlineStr">
        <is>
          <t>circuit de refroidissement</t>
        </is>
      </c>
      <c r="AQ443" s="2" t="inlineStr">
        <is>
          <t>3</t>
        </is>
      </c>
      <c r="AR443" s="2" t="inlineStr">
        <is>
          <t/>
        </is>
      </c>
      <c r="AS443" t="inlineStr">
        <is>
          <t/>
        </is>
      </c>
      <c r="AT443" t="inlineStr">
        <is>
          <t/>
        </is>
      </c>
      <c r="AU443" t="inlineStr">
        <is>
          <t/>
        </is>
      </c>
      <c r="AV443" t="inlineStr">
        <is>
          <t/>
        </is>
      </c>
      <c r="AW443" t="inlineStr">
        <is>
          <t/>
        </is>
      </c>
      <c r="AX443" t="inlineStr">
        <is>
          <t/>
        </is>
      </c>
      <c r="AY443" t="inlineStr">
        <is>
          <t/>
        </is>
      </c>
      <c r="AZ443" t="inlineStr">
        <is>
          <t/>
        </is>
      </c>
      <c r="BA443" t="inlineStr">
        <is>
          <t/>
        </is>
      </c>
      <c r="BB443" t="inlineStr">
        <is>
          <t/>
        </is>
      </c>
      <c r="BC443" t="inlineStr">
        <is>
          <t/>
        </is>
      </c>
      <c r="BD443" t="inlineStr">
        <is>
          <t/>
        </is>
      </c>
      <c r="BE443" t="inlineStr">
        <is>
          <t/>
        </is>
      </c>
      <c r="BF443" s="2" t="inlineStr">
        <is>
          <t>circuito di raffreddamento</t>
        </is>
      </c>
      <c r="BG443" s="2" t="inlineStr">
        <is>
          <t>3</t>
        </is>
      </c>
      <c r="BH443" s="2" t="inlineStr">
        <is>
          <t/>
        </is>
      </c>
      <c r="BI443" t="inlineStr">
        <is>
          <t/>
        </is>
      </c>
      <c r="BJ443" t="inlineStr">
        <is>
          <t/>
        </is>
      </c>
      <c r="BK443" t="inlineStr">
        <is>
          <t/>
        </is>
      </c>
      <c r="BL443" t="inlineStr">
        <is>
          <t/>
        </is>
      </c>
      <c r="BM443" t="inlineStr">
        <is>
          <t/>
        </is>
      </c>
      <c r="BN443" t="inlineStr">
        <is>
          <t/>
        </is>
      </c>
      <c r="BO443" t="inlineStr">
        <is>
          <t/>
        </is>
      </c>
      <c r="BP443" t="inlineStr">
        <is>
          <t/>
        </is>
      </c>
      <c r="BQ443" t="inlineStr">
        <is>
          <t/>
        </is>
      </c>
      <c r="BR443" t="inlineStr">
        <is>
          <t/>
        </is>
      </c>
      <c r="BS443" t="inlineStr">
        <is>
          <t/>
        </is>
      </c>
      <c r="BT443" t="inlineStr">
        <is>
          <t/>
        </is>
      </c>
      <c r="BU443" t="inlineStr">
        <is>
          <t/>
        </is>
      </c>
      <c r="BV443" s="2" t="inlineStr">
        <is>
          <t>koelcircuit</t>
        </is>
      </c>
      <c r="BW443" s="2" t="inlineStr">
        <is>
          <t>3</t>
        </is>
      </c>
      <c r="BX443" s="2" t="inlineStr">
        <is>
          <t/>
        </is>
      </c>
      <c r="BY443" t="inlineStr">
        <is>
          <t/>
        </is>
      </c>
      <c r="BZ443" t="inlineStr">
        <is>
          <t/>
        </is>
      </c>
      <c r="CA443" t="inlineStr">
        <is>
          <t/>
        </is>
      </c>
      <c r="CB443" t="inlineStr">
        <is>
          <t/>
        </is>
      </c>
      <c r="CC443" t="inlineStr">
        <is>
          <t/>
        </is>
      </c>
      <c r="CD443" t="inlineStr">
        <is>
          <t/>
        </is>
      </c>
      <c r="CE443" t="inlineStr">
        <is>
          <t/>
        </is>
      </c>
      <c r="CF443" t="inlineStr">
        <is>
          <t/>
        </is>
      </c>
      <c r="CG443" t="inlineStr">
        <is>
          <t/>
        </is>
      </c>
      <c r="CH443" t="inlineStr">
        <is>
          <t/>
        </is>
      </c>
      <c r="CI443" t="inlineStr">
        <is>
          <t/>
        </is>
      </c>
      <c r="CJ443" t="inlineStr">
        <is>
          <t/>
        </is>
      </c>
      <c r="CK443" t="inlineStr">
        <is>
          <t/>
        </is>
      </c>
      <c r="CL443" t="inlineStr">
        <is>
          <t/>
        </is>
      </c>
      <c r="CM443" t="inlineStr">
        <is>
          <t/>
        </is>
      </c>
      <c r="CN443" t="inlineStr">
        <is>
          <t/>
        </is>
      </c>
      <c r="CO443" t="inlineStr">
        <is>
          <t/>
        </is>
      </c>
      <c r="CP443" t="inlineStr">
        <is>
          <t/>
        </is>
      </c>
      <c r="CQ443" t="inlineStr">
        <is>
          <t/>
        </is>
      </c>
      <c r="CR443" t="inlineStr">
        <is>
          <t/>
        </is>
      </c>
      <c r="CS443" t="inlineStr">
        <is>
          <t/>
        </is>
      </c>
      <c r="CT443" t="inlineStr">
        <is>
          <t/>
        </is>
      </c>
      <c r="CU443" t="inlineStr">
        <is>
          <t/>
        </is>
      </c>
      <c r="CV443" t="inlineStr">
        <is>
          <t/>
        </is>
      </c>
      <c r="CW443" t="inlineStr">
        <is>
          <t/>
        </is>
      </c>
    </row>
    <row r="444">
      <c r="A444" s="1" t="str">
        <f>HYPERLINK("https://iate.europa.eu/entry/result/1596263/all", "1596263")</f>
        <v>1596263</v>
      </c>
      <c r="B444" t="inlineStr">
        <is>
          <t>PRODUCTION, TECHNOLOGY AND RESEARCH</t>
        </is>
      </c>
      <c r="C444" t="inlineStr">
        <is>
          <t>PRODUCTION, TECHNOLOGY AND RESEARCH|technology and technical regulations|materials technology</t>
        </is>
      </c>
      <c r="D444" t="inlineStr">
        <is>
          <t>no</t>
        </is>
      </c>
      <c r="E444" t="inlineStr">
        <is>
          <t/>
        </is>
      </c>
      <c r="F444" t="inlineStr">
        <is>
          <t/>
        </is>
      </c>
      <c r="G444" t="inlineStr">
        <is>
          <t/>
        </is>
      </c>
      <c r="H444" t="inlineStr">
        <is>
          <t/>
        </is>
      </c>
      <c r="I444" t="inlineStr">
        <is>
          <t/>
        </is>
      </c>
      <c r="J444" t="inlineStr">
        <is>
          <t/>
        </is>
      </c>
      <c r="K444" t="inlineStr">
        <is>
          <t/>
        </is>
      </c>
      <c r="L444" t="inlineStr">
        <is>
          <t/>
        </is>
      </c>
      <c r="M444" t="inlineStr">
        <is>
          <t/>
        </is>
      </c>
      <c r="N444" s="2" t="inlineStr">
        <is>
          <t>luftopvarmning</t>
        </is>
      </c>
      <c r="O444" s="2" t="inlineStr">
        <is>
          <t>3</t>
        </is>
      </c>
      <c r="P444" s="2" t="inlineStr">
        <is>
          <t/>
        </is>
      </c>
      <c r="Q444" t="inlineStr">
        <is>
          <t/>
        </is>
      </c>
      <c r="R444" s="2" t="inlineStr">
        <is>
          <t>Luftheizung</t>
        </is>
      </c>
      <c r="S444" s="2" t="inlineStr">
        <is>
          <t>3</t>
        </is>
      </c>
      <c r="T444" s="2" t="inlineStr">
        <is>
          <t/>
        </is>
      </c>
      <c r="U444" t="inlineStr">
        <is>
          <t/>
        </is>
      </c>
      <c r="V444" s="2" t="inlineStr">
        <is>
          <t>θέρμανση με αέρα</t>
        </is>
      </c>
      <c r="W444" s="2" t="inlineStr">
        <is>
          <t>3</t>
        </is>
      </c>
      <c r="X444" s="2" t="inlineStr">
        <is>
          <t/>
        </is>
      </c>
      <c r="Y444" t="inlineStr">
        <is>
          <t/>
        </is>
      </c>
      <c r="Z444" s="2" t="inlineStr">
        <is>
          <t>air heating</t>
        </is>
      </c>
      <c r="AA444" s="2" t="inlineStr">
        <is>
          <t>3</t>
        </is>
      </c>
      <c r="AB444" s="2" t="inlineStr">
        <is>
          <t/>
        </is>
      </c>
      <c r="AC444" t="inlineStr">
        <is>
          <t/>
        </is>
      </c>
      <c r="AD444" s="2" t="inlineStr">
        <is>
          <t>calefacción por aire</t>
        </is>
      </c>
      <c r="AE444" s="2" t="inlineStr">
        <is>
          <t>3</t>
        </is>
      </c>
      <c r="AF444" s="2" t="inlineStr">
        <is>
          <t/>
        </is>
      </c>
      <c r="AG444" t="inlineStr">
        <is>
          <t/>
        </is>
      </c>
      <c r="AH444" t="inlineStr">
        <is>
          <t/>
        </is>
      </c>
      <c r="AI444" t="inlineStr">
        <is>
          <t/>
        </is>
      </c>
      <c r="AJ444" t="inlineStr">
        <is>
          <t/>
        </is>
      </c>
      <c r="AK444" t="inlineStr">
        <is>
          <t/>
        </is>
      </c>
      <c r="AL444" t="inlineStr">
        <is>
          <t/>
        </is>
      </c>
      <c r="AM444" t="inlineStr">
        <is>
          <t/>
        </is>
      </c>
      <c r="AN444" t="inlineStr">
        <is>
          <t/>
        </is>
      </c>
      <c r="AO444" t="inlineStr">
        <is>
          <t/>
        </is>
      </c>
      <c r="AP444" s="2" t="inlineStr">
        <is>
          <t>chauffage à air</t>
        </is>
      </c>
      <c r="AQ444" s="2" t="inlineStr">
        <is>
          <t>3</t>
        </is>
      </c>
      <c r="AR444" s="2" t="inlineStr">
        <is>
          <t/>
        </is>
      </c>
      <c r="AS444" t="inlineStr">
        <is>
          <t/>
        </is>
      </c>
      <c r="AT444" t="inlineStr">
        <is>
          <t/>
        </is>
      </c>
      <c r="AU444" t="inlineStr">
        <is>
          <t/>
        </is>
      </c>
      <c r="AV444" t="inlineStr">
        <is>
          <t/>
        </is>
      </c>
      <c r="AW444" t="inlineStr">
        <is>
          <t/>
        </is>
      </c>
      <c r="AX444" t="inlineStr">
        <is>
          <t/>
        </is>
      </c>
      <c r="AY444" t="inlineStr">
        <is>
          <t/>
        </is>
      </c>
      <c r="AZ444" t="inlineStr">
        <is>
          <t/>
        </is>
      </c>
      <c r="BA444" t="inlineStr">
        <is>
          <t/>
        </is>
      </c>
      <c r="BB444" t="inlineStr">
        <is>
          <t/>
        </is>
      </c>
      <c r="BC444" t="inlineStr">
        <is>
          <t/>
        </is>
      </c>
      <c r="BD444" t="inlineStr">
        <is>
          <t/>
        </is>
      </c>
      <c r="BE444" t="inlineStr">
        <is>
          <t/>
        </is>
      </c>
      <c r="BF444" s="2" t="inlineStr">
        <is>
          <t>riscaldamento ad aria</t>
        </is>
      </c>
      <c r="BG444" s="2" t="inlineStr">
        <is>
          <t>3</t>
        </is>
      </c>
      <c r="BH444" s="2" t="inlineStr">
        <is>
          <t/>
        </is>
      </c>
      <c r="BI444" t="inlineStr">
        <is>
          <t/>
        </is>
      </c>
      <c r="BJ444" s="2" t="inlineStr">
        <is>
          <t>oro šildymas</t>
        </is>
      </c>
      <c r="BK444" s="2" t="inlineStr">
        <is>
          <t>1</t>
        </is>
      </c>
      <c r="BL444" s="2" t="inlineStr">
        <is>
          <t/>
        </is>
      </c>
      <c r="BM444" t="inlineStr">
        <is>
          <t/>
        </is>
      </c>
      <c r="BN444" t="inlineStr">
        <is>
          <t/>
        </is>
      </c>
      <c r="BO444" t="inlineStr">
        <is>
          <t/>
        </is>
      </c>
      <c r="BP444" t="inlineStr">
        <is>
          <t/>
        </is>
      </c>
      <c r="BQ444" t="inlineStr">
        <is>
          <t/>
        </is>
      </c>
      <c r="BR444" t="inlineStr">
        <is>
          <t/>
        </is>
      </c>
      <c r="BS444" t="inlineStr">
        <is>
          <t/>
        </is>
      </c>
      <c r="BT444" t="inlineStr">
        <is>
          <t/>
        </is>
      </c>
      <c r="BU444" t="inlineStr">
        <is>
          <t/>
        </is>
      </c>
      <c r="BV444" s="2" t="inlineStr">
        <is>
          <t>luchtverwarming</t>
        </is>
      </c>
      <c r="BW444" s="2" t="inlineStr">
        <is>
          <t>3</t>
        </is>
      </c>
      <c r="BX444" s="2" t="inlineStr">
        <is>
          <t/>
        </is>
      </c>
      <c r="BY444" t="inlineStr">
        <is>
          <t/>
        </is>
      </c>
      <c r="BZ444" t="inlineStr">
        <is>
          <t/>
        </is>
      </c>
      <c r="CA444" t="inlineStr">
        <is>
          <t/>
        </is>
      </c>
      <c r="CB444" t="inlineStr">
        <is>
          <t/>
        </is>
      </c>
      <c r="CC444" t="inlineStr">
        <is>
          <t/>
        </is>
      </c>
      <c r="CD444" t="inlineStr">
        <is>
          <t/>
        </is>
      </c>
      <c r="CE444" t="inlineStr">
        <is>
          <t/>
        </is>
      </c>
      <c r="CF444" t="inlineStr">
        <is>
          <t/>
        </is>
      </c>
      <c r="CG444" t="inlineStr">
        <is>
          <t/>
        </is>
      </c>
      <c r="CH444" t="inlineStr">
        <is>
          <t/>
        </is>
      </c>
      <c r="CI444" t="inlineStr">
        <is>
          <t/>
        </is>
      </c>
      <c r="CJ444" t="inlineStr">
        <is>
          <t/>
        </is>
      </c>
      <c r="CK444" t="inlineStr">
        <is>
          <t/>
        </is>
      </c>
      <c r="CL444" t="inlineStr">
        <is>
          <t/>
        </is>
      </c>
      <c r="CM444" t="inlineStr">
        <is>
          <t/>
        </is>
      </c>
      <c r="CN444" t="inlineStr">
        <is>
          <t/>
        </is>
      </c>
      <c r="CO444" t="inlineStr">
        <is>
          <t/>
        </is>
      </c>
      <c r="CP444" t="inlineStr">
        <is>
          <t/>
        </is>
      </c>
      <c r="CQ444" t="inlineStr">
        <is>
          <t/>
        </is>
      </c>
      <c r="CR444" t="inlineStr">
        <is>
          <t/>
        </is>
      </c>
      <c r="CS444" t="inlineStr">
        <is>
          <t/>
        </is>
      </c>
      <c r="CT444" t="inlineStr">
        <is>
          <t/>
        </is>
      </c>
      <c r="CU444" t="inlineStr">
        <is>
          <t/>
        </is>
      </c>
      <c r="CV444" t="inlineStr">
        <is>
          <t/>
        </is>
      </c>
      <c r="CW444" t="inlineStr">
        <is>
          <t/>
        </is>
      </c>
    </row>
    <row r="445">
      <c r="A445" s="1" t="str">
        <f>HYPERLINK("https://iate.europa.eu/entry/result/1596269/all", "1596269")</f>
        <v>1596269</v>
      </c>
      <c r="B445" t="inlineStr">
        <is>
          <t>PRODUCTION, TECHNOLOGY AND RESEARCH;INDUSTRY</t>
        </is>
      </c>
      <c r="C445" t="inlineStr">
        <is>
          <t>PRODUCTION, TECHNOLOGY AND RESEARCH|technology and technical regulations|materials technology;INDUSTRY|mechanical engineering</t>
        </is>
      </c>
      <c r="D445" t="inlineStr">
        <is>
          <t>no</t>
        </is>
      </c>
      <c r="E445" t="inlineStr">
        <is>
          <t/>
        </is>
      </c>
      <c r="F445" t="inlineStr">
        <is>
          <t/>
        </is>
      </c>
      <c r="G445" t="inlineStr">
        <is>
          <t/>
        </is>
      </c>
      <c r="H445" t="inlineStr">
        <is>
          <t/>
        </is>
      </c>
      <c r="I445" t="inlineStr">
        <is>
          <t/>
        </is>
      </c>
      <c r="J445" t="inlineStr">
        <is>
          <t/>
        </is>
      </c>
      <c r="K445" t="inlineStr">
        <is>
          <t/>
        </is>
      </c>
      <c r="L445" t="inlineStr">
        <is>
          <t/>
        </is>
      </c>
      <c r="M445" t="inlineStr">
        <is>
          <t/>
        </is>
      </c>
      <c r="N445" s="2" t="inlineStr">
        <is>
          <t>dampopvarmning|
dampvarme</t>
        </is>
      </c>
      <c r="O445" s="2" t="inlineStr">
        <is>
          <t>3|
3</t>
        </is>
      </c>
      <c r="P445" s="2" t="inlineStr">
        <is>
          <t xml:space="preserve">|
</t>
        </is>
      </c>
      <c r="Q445" t="inlineStr">
        <is>
          <t/>
        </is>
      </c>
      <c r="R445" s="2" t="inlineStr">
        <is>
          <t>Dampfheizung</t>
        </is>
      </c>
      <c r="S445" s="2" t="inlineStr">
        <is>
          <t>3</t>
        </is>
      </c>
      <c r="T445" s="2" t="inlineStr">
        <is>
          <t/>
        </is>
      </c>
      <c r="U445" t="inlineStr">
        <is>
          <t/>
        </is>
      </c>
      <c r="V445" s="2" t="inlineStr">
        <is>
          <t>θέρμανση με ατμό</t>
        </is>
      </c>
      <c r="W445" s="2" t="inlineStr">
        <is>
          <t>3</t>
        </is>
      </c>
      <c r="X445" s="2" t="inlineStr">
        <is>
          <t/>
        </is>
      </c>
      <c r="Y445" t="inlineStr">
        <is>
          <t/>
        </is>
      </c>
      <c r="Z445" s="2" t="inlineStr">
        <is>
          <t>steam-heating</t>
        </is>
      </c>
      <c r="AA445" s="2" t="inlineStr">
        <is>
          <t>3</t>
        </is>
      </c>
      <c r="AB445" s="2" t="inlineStr">
        <is>
          <t/>
        </is>
      </c>
      <c r="AC445" t="inlineStr">
        <is>
          <t/>
        </is>
      </c>
      <c r="AD445" s="2" t="inlineStr">
        <is>
          <t>calefacción por vapor</t>
        </is>
      </c>
      <c r="AE445" s="2" t="inlineStr">
        <is>
          <t>3</t>
        </is>
      </c>
      <c r="AF445" s="2" t="inlineStr">
        <is>
          <t/>
        </is>
      </c>
      <c r="AG445" t="inlineStr">
        <is>
          <t/>
        </is>
      </c>
      <c r="AH445" t="inlineStr">
        <is>
          <t/>
        </is>
      </c>
      <c r="AI445" t="inlineStr">
        <is>
          <t/>
        </is>
      </c>
      <c r="AJ445" t="inlineStr">
        <is>
          <t/>
        </is>
      </c>
      <c r="AK445" t="inlineStr">
        <is>
          <t/>
        </is>
      </c>
      <c r="AL445" t="inlineStr">
        <is>
          <t/>
        </is>
      </c>
      <c r="AM445" t="inlineStr">
        <is>
          <t/>
        </is>
      </c>
      <c r="AN445" t="inlineStr">
        <is>
          <t/>
        </is>
      </c>
      <c r="AO445" t="inlineStr">
        <is>
          <t/>
        </is>
      </c>
      <c r="AP445" s="2" t="inlineStr">
        <is>
          <t>chauffage à vapeur</t>
        </is>
      </c>
      <c r="AQ445" s="2" t="inlineStr">
        <is>
          <t>3</t>
        </is>
      </c>
      <c r="AR445" s="2" t="inlineStr">
        <is>
          <t/>
        </is>
      </c>
      <c r="AS445" t="inlineStr">
        <is>
          <t/>
        </is>
      </c>
      <c r="AT445" t="inlineStr">
        <is>
          <t/>
        </is>
      </c>
      <c r="AU445" t="inlineStr">
        <is>
          <t/>
        </is>
      </c>
      <c r="AV445" t="inlineStr">
        <is>
          <t/>
        </is>
      </c>
      <c r="AW445" t="inlineStr">
        <is>
          <t/>
        </is>
      </c>
      <c r="AX445" t="inlineStr">
        <is>
          <t/>
        </is>
      </c>
      <c r="AY445" t="inlineStr">
        <is>
          <t/>
        </is>
      </c>
      <c r="AZ445" t="inlineStr">
        <is>
          <t/>
        </is>
      </c>
      <c r="BA445" t="inlineStr">
        <is>
          <t/>
        </is>
      </c>
      <c r="BB445" t="inlineStr">
        <is>
          <t/>
        </is>
      </c>
      <c r="BC445" t="inlineStr">
        <is>
          <t/>
        </is>
      </c>
      <c r="BD445" t="inlineStr">
        <is>
          <t/>
        </is>
      </c>
      <c r="BE445" t="inlineStr">
        <is>
          <t/>
        </is>
      </c>
      <c r="BF445" s="2" t="inlineStr">
        <is>
          <t>riscaldamento a vapore</t>
        </is>
      </c>
      <c r="BG445" s="2" t="inlineStr">
        <is>
          <t>3</t>
        </is>
      </c>
      <c r="BH445" s="2" t="inlineStr">
        <is>
          <t/>
        </is>
      </c>
      <c r="BI445" t="inlineStr">
        <is>
          <t/>
        </is>
      </c>
      <c r="BJ445" t="inlineStr">
        <is>
          <t/>
        </is>
      </c>
      <c r="BK445" t="inlineStr">
        <is>
          <t/>
        </is>
      </c>
      <c r="BL445" t="inlineStr">
        <is>
          <t/>
        </is>
      </c>
      <c r="BM445" t="inlineStr">
        <is>
          <t/>
        </is>
      </c>
      <c r="BN445" t="inlineStr">
        <is>
          <t/>
        </is>
      </c>
      <c r="BO445" t="inlineStr">
        <is>
          <t/>
        </is>
      </c>
      <c r="BP445" t="inlineStr">
        <is>
          <t/>
        </is>
      </c>
      <c r="BQ445" t="inlineStr">
        <is>
          <t/>
        </is>
      </c>
      <c r="BR445" t="inlineStr">
        <is>
          <t/>
        </is>
      </c>
      <c r="BS445" t="inlineStr">
        <is>
          <t/>
        </is>
      </c>
      <c r="BT445" t="inlineStr">
        <is>
          <t/>
        </is>
      </c>
      <c r="BU445" t="inlineStr">
        <is>
          <t/>
        </is>
      </c>
      <c r="BV445" s="2" t="inlineStr">
        <is>
          <t>stoomverwarming</t>
        </is>
      </c>
      <c r="BW445" s="2" t="inlineStr">
        <is>
          <t>3</t>
        </is>
      </c>
      <c r="BX445" s="2" t="inlineStr">
        <is>
          <t/>
        </is>
      </c>
      <c r="BY445" t="inlineStr">
        <is>
          <t/>
        </is>
      </c>
      <c r="BZ445" t="inlineStr">
        <is>
          <t/>
        </is>
      </c>
      <c r="CA445" t="inlineStr">
        <is>
          <t/>
        </is>
      </c>
      <c r="CB445" t="inlineStr">
        <is>
          <t/>
        </is>
      </c>
      <c r="CC445" t="inlineStr">
        <is>
          <t/>
        </is>
      </c>
      <c r="CD445" t="inlineStr">
        <is>
          <t/>
        </is>
      </c>
      <c r="CE445" t="inlineStr">
        <is>
          <t/>
        </is>
      </c>
      <c r="CF445" t="inlineStr">
        <is>
          <t/>
        </is>
      </c>
      <c r="CG445" t="inlineStr">
        <is>
          <t/>
        </is>
      </c>
      <c r="CH445" t="inlineStr">
        <is>
          <t/>
        </is>
      </c>
      <c r="CI445" t="inlineStr">
        <is>
          <t/>
        </is>
      </c>
      <c r="CJ445" t="inlineStr">
        <is>
          <t/>
        </is>
      </c>
      <c r="CK445" t="inlineStr">
        <is>
          <t/>
        </is>
      </c>
      <c r="CL445" t="inlineStr">
        <is>
          <t/>
        </is>
      </c>
      <c r="CM445" t="inlineStr">
        <is>
          <t/>
        </is>
      </c>
      <c r="CN445" t="inlineStr">
        <is>
          <t/>
        </is>
      </c>
      <c r="CO445" t="inlineStr">
        <is>
          <t/>
        </is>
      </c>
      <c r="CP445" t="inlineStr">
        <is>
          <t/>
        </is>
      </c>
      <c r="CQ445" t="inlineStr">
        <is>
          <t/>
        </is>
      </c>
      <c r="CR445" t="inlineStr">
        <is>
          <t/>
        </is>
      </c>
      <c r="CS445" t="inlineStr">
        <is>
          <t/>
        </is>
      </c>
      <c r="CT445" t="inlineStr">
        <is>
          <t/>
        </is>
      </c>
      <c r="CU445" t="inlineStr">
        <is>
          <t/>
        </is>
      </c>
      <c r="CV445" t="inlineStr">
        <is>
          <t/>
        </is>
      </c>
      <c r="CW445" t="inlineStr">
        <is>
          <t/>
        </is>
      </c>
    </row>
    <row r="446">
      <c r="A446" s="1" t="str">
        <f>HYPERLINK("https://iate.europa.eu/entry/result/1596079/all", "1596079")</f>
        <v>1596079</v>
      </c>
      <c r="B446" t="inlineStr">
        <is>
          <t>INDUSTRY</t>
        </is>
      </c>
      <c r="C446" t="inlineStr">
        <is>
          <t>INDUSTRY|chemistry|chemical compound;INDUSTRY|electronics and electrical engineering</t>
        </is>
      </c>
      <c r="D446" t="inlineStr">
        <is>
          <t>no</t>
        </is>
      </c>
      <c r="E446" t="inlineStr">
        <is>
          <t/>
        </is>
      </c>
      <c r="F446" t="inlineStr">
        <is>
          <t/>
        </is>
      </c>
      <c r="G446" t="inlineStr">
        <is>
          <t/>
        </is>
      </c>
      <c r="H446" t="inlineStr">
        <is>
          <t/>
        </is>
      </c>
      <c r="I446" t="inlineStr">
        <is>
          <t/>
        </is>
      </c>
      <c r="J446" t="inlineStr">
        <is>
          <t/>
        </is>
      </c>
      <c r="K446" t="inlineStr">
        <is>
          <t/>
        </is>
      </c>
      <c r="L446" t="inlineStr">
        <is>
          <t/>
        </is>
      </c>
      <c r="M446" t="inlineStr">
        <is>
          <t/>
        </is>
      </c>
      <c r="N446" s="2" t="inlineStr">
        <is>
          <t>Dieselkraftværk</t>
        </is>
      </c>
      <c r="O446" s="2" t="inlineStr">
        <is>
          <t>3</t>
        </is>
      </c>
      <c r="P446" s="2" t="inlineStr">
        <is>
          <t/>
        </is>
      </c>
      <c r="Q446" t="inlineStr">
        <is>
          <t/>
        </is>
      </c>
      <c r="R446" s="2" t="inlineStr">
        <is>
          <t>Dieselkraftwerk</t>
        </is>
      </c>
      <c r="S446" s="2" t="inlineStr">
        <is>
          <t>3</t>
        </is>
      </c>
      <c r="T446" s="2" t="inlineStr">
        <is>
          <t/>
        </is>
      </c>
      <c r="U446" t="inlineStr">
        <is>
          <t/>
        </is>
      </c>
      <c r="V446" s="2" t="inlineStr">
        <is>
          <t>κεντρική μονάδα μηχανικής ισχύος</t>
        </is>
      </c>
      <c r="W446" s="2" t="inlineStr">
        <is>
          <t>3</t>
        </is>
      </c>
      <c r="X446" s="2" t="inlineStr">
        <is>
          <t/>
        </is>
      </c>
      <c r="Y446" t="inlineStr">
        <is>
          <t/>
        </is>
      </c>
      <c r="Z446" s="2" t="inlineStr">
        <is>
          <t>diesel power station</t>
        </is>
      </c>
      <c r="AA446" s="2" t="inlineStr">
        <is>
          <t>3</t>
        </is>
      </c>
      <c r="AB446" s="2" t="inlineStr">
        <is>
          <t/>
        </is>
      </c>
      <c r="AC446" t="inlineStr">
        <is>
          <t/>
        </is>
      </c>
      <c r="AD446" s="2" t="inlineStr">
        <is>
          <t>central diesel</t>
        </is>
      </c>
      <c r="AE446" s="2" t="inlineStr">
        <is>
          <t>3</t>
        </is>
      </c>
      <c r="AF446" s="2" t="inlineStr">
        <is>
          <t/>
        </is>
      </c>
      <c r="AG446" t="inlineStr">
        <is>
          <t/>
        </is>
      </c>
      <c r="AH446" t="inlineStr">
        <is>
          <t/>
        </is>
      </c>
      <c r="AI446" t="inlineStr">
        <is>
          <t/>
        </is>
      </c>
      <c r="AJ446" t="inlineStr">
        <is>
          <t/>
        </is>
      </c>
      <c r="AK446" t="inlineStr">
        <is>
          <t/>
        </is>
      </c>
      <c r="AL446" t="inlineStr">
        <is>
          <t/>
        </is>
      </c>
      <c r="AM446" t="inlineStr">
        <is>
          <t/>
        </is>
      </c>
      <c r="AN446" t="inlineStr">
        <is>
          <t/>
        </is>
      </c>
      <c r="AO446" t="inlineStr">
        <is>
          <t/>
        </is>
      </c>
      <c r="AP446" s="2" t="inlineStr">
        <is>
          <t>centrale Diesel</t>
        </is>
      </c>
      <c r="AQ446" s="2" t="inlineStr">
        <is>
          <t>3</t>
        </is>
      </c>
      <c r="AR446" s="2" t="inlineStr">
        <is>
          <t/>
        </is>
      </c>
      <c r="AS446" t="inlineStr">
        <is>
          <t/>
        </is>
      </c>
      <c r="AT446" t="inlineStr">
        <is>
          <t/>
        </is>
      </c>
      <c r="AU446" t="inlineStr">
        <is>
          <t/>
        </is>
      </c>
      <c r="AV446" t="inlineStr">
        <is>
          <t/>
        </is>
      </c>
      <c r="AW446" t="inlineStr">
        <is>
          <t/>
        </is>
      </c>
      <c r="AX446" t="inlineStr">
        <is>
          <t/>
        </is>
      </c>
      <c r="AY446" t="inlineStr">
        <is>
          <t/>
        </is>
      </c>
      <c r="AZ446" t="inlineStr">
        <is>
          <t/>
        </is>
      </c>
      <c r="BA446" t="inlineStr">
        <is>
          <t/>
        </is>
      </c>
      <c r="BB446" t="inlineStr">
        <is>
          <t/>
        </is>
      </c>
      <c r="BC446" t="inlineStr">
        <is>
          <t/>
        </is>
      </c>
      <c r="BD446" t="inlineStr">
        <is>
          <t/>
        </is>
      </c>
      <c r="BE446" t="inlineStr">
        <is>
          <t/>
        </is>
      </c>
      <c r="BF446" s="2" t="inlineStr">
        <is>
          <t>centrale Diesel</t>
        </is>
      </c>
      <c r="BG446" s="2" t="inlineStr">
        <is>
          <t>3</t>
        </is>
      </c>
      <c r="BH446" s="2" t="inlineStr">
        <is>
          <t/>
        </is>
      </c>
      <c r="BI446" t="inlineStr">
        <is>
          <t/>
        </is>
      </c>
      <c r="BJ446" t="inlineStr">
        <is>
          <t/>
        </is>
      </c>
      <c r="BK446" t="inlineStr">
        <is>
          <t/>
        </is>
      </c>
      <c r="BL446" t="inlineStr">
        <is>
          <t/>
        </is>
      </c>
      <c r="BM446" t="inlineStr">
        <is>
          <t/>
        </is>
      </c>
      <c r="BN446" t="inlineStr">
        <is>
          <t/>
        </is>
      </c>
      <c r="BO446" t="inlineStr">
        <is>
          <t/>
        </is>
      </c>
      <c r="BP446" t="inlineStr">
        <is>
          <t/>
        </is>
      </c>
      <c r="BQ446" t="inlineStr">
        <is>
          <t/>
        </is>
      </c>
      <c r="BR446" t="inlineStr">
        <is>
          <t/>
        </is>
      </c>
      <c r="BS446" t="inlineStr">
        <is>
          <t/>
        </is>
      </c>
      <c r="BT446" t="inlineStr">
        <is>
          <t/>
        </is>
      </c>
      <c r="BU446" t="inlineStr">
        <is>
          <t/>
        </is>
      </c>
      <c r="BV446" s="2" t="inlineStr">
        <is>
          <t>dieselcentrale</t>
        </is>
      </c>
      <c r="BW446" s="2" t="inlineStr">
        <is>
          <t>3</t>
        </is>
      </c>
      <c r="BX446" s="2" t="inlineStr">
        <is>
          <t/>
        </is>
      </c>
      <c r="BY446" t="inlineStr">
        <is>
          <t/>
        </is>
      </c>
      <c r="BZ446" t="inlineStr">
        <is>
          <t/>
        </is>
      </c>
      <c r="CA446" t="inlineStr">
        <is>
          <t/>
        </is>
      </c>
      <c r="CB446" t="inlineStr">
        <is>
          <t/>
        </is>
      </c>
      <c r="CC446" t="inlineStr">
        <is>
          <t/>
        </is>
      </c>
      <c r="CD446" t="inlineStr">
        <is>
          <t/>
        </is>
      </c>
      <c r="CE446" t="inlineStr">
        <is>
          <t/>
        </is>
      </c>
      <c r="CF446" t="inlineStr">
        <is>
          <t/>
        </is>
      </c>
      <c r="CG446" t="inlineStr">
        <is>
          <t/>
        </is>
      </c>
      <c r="CH446" t="inlineStr">
        <is>
          <t/>
        </is>
      </c>
      <c r="CI446" t="inlineStr">
        <is>
          <t/>
        </is>
      </c>
      <c r="CJ446" t="inlineStr">
        <is>
          <t/>
        </is>
      </c>
      <c r="CK446" t="inlineStr">
        <is>
          <t/>
        </is>
      </c>
      <c r="CL446" t="inlineStr">
        <is>
          <t/>
        </is>
      </c>
      <c r="CM446" t="inlineStr">
        <is>
          <t/>
        </is>
      </c>
      <c r="CN446" t="inlineStr">
        <is>
          <t/>
        </is>
      </c>
      <c r="CO446" t="inlineStr">
        <is>
          <t/>
        </is>
      </c>
      <c r="CP446" t="inlineStr">
        <is>
          <t/>
        </is>
      </c>
      <c r="CQ446" t="inlineStr">
        <is>
          <t/>
        </is>
      </c>
      <c r="CR446" t="inlineStr">
        <is>
          <t/>
        </is>
      </c>
      <c r="CS446" t="inlineStr">
        <is>
          <t/>
        </is>
      </c>
      <c r="CT446" t="inlineStr">
        <is>
          <t/>
        </is>
      </c>
      <c r="CU446" t="inlineStr">
        <is>
          <t/>
        </is>
      </c>
      <c r="CV446" t="inlineStr">
        <is>
          <t/>
        </is>
      </c>
      <c r="CW446" t="inlineStr">
        <is>
          <t/>
        </is>
      </c>
    </row>
    <row r="447">
      <c r="A447" s="1" t="str">
        <f>HYPERLINK("https://iate.europa.eu/entry/result/1599678/all", "1599678")</f>
        <v>1599678</v>
      </c>
      <c r="B447" t="inlineStr">
        <is>
          <t>TRANSPORT;INDUSTRY</t>
        </is>
      </c>
      <c r="C447" t="inlineStr">
        <is>
          <t>TRANSPORT;TRANSPORT|land transport|land transport;INDUSTRY|electronics and electrical engineering</t>
        </is>
      </c>
      <c r="D447" t="inlineStr">
        <is>
          <t>no</t>
        </is>
      </c>
      <c r="E447" t="inlineStr">
        <is>
          <t/>
        </is>
      </c>
      <c r="F447" t="inlineStr">
        <is>
          <t/>
        </is>
      </c>
      <c r="G447" t="inlineStr">
        <is>
          <t/>
        </is>
      </c>
      <c r="H447" t="inlineStr">
        <is>
          <t/>
        </is>
      </c>
      <c r="I447" t="inlineStr">
        <is>
          <t/>
        </is>
      </c>
      <c r="J447" t="inlineStr">
        <is>
          <t/>
        </is>
      </c>
      <c r="K447" t="inlineStr">
        <is>
          <t/>
        </is>
      </c>
      <c r="L447" t="inlineStr">
        <is>
          <t/>
        </is>
      </c>
      <c r="M447" t="inlineStr">
        <is>
          <t/>
        </is>
      </c>
      <c r="N447" s="2" t="inlineStr">
        <is>
          <t>koblingssted</t>
        </is>
      </c>
      <c r="O447" s="2" t="inlineStr">
        <is>
          <t>3</t>
        </is>
      </c>
      <c r="P447" s="2" t="inlineStr">
        <is>
          <t/>
        </is>
      </c>
      <c r="Q447" t="inlineStr">
        <is>
          <t/>
        </is>
      </c>
      <c r="R447" s="2" t="inlineStr">
        <is>
          <t>Kuppelstelle|
Streckenkuppelstelle</t>
        </is>
      </c>
      <c r="S447" s="2" t="inlineStr">
        <is>
          <t>3|
3</t>
        </is>
      </c>
      <c r="T447" s="2" t="inlineStr">
        <is>
          <t xml:space="preserve">|
</t>
        </is>
      </c>
      <c r="U447" t="inlineStr">
        <is>
          <t/>
        </is>
      </c>
      <c r="V447" s="2" t="inlineStr">
        <is>
          <t>σημείο παραλληλισμού|
θέση παραλληλισμού</t>
        </is>
      </c>
      <c r="W447" s="2" t="inlineStr">
        <is>
          <t>3|
3</t>
        </is>
      </c>
      <c r="X447" s="2" t="inlineStr">
        <is>
          <t xml:space="preserve">|
</t>
        </is>
      </c>
      <c r="Y447" t="inlineStr">
        <is>
          <t/>
        </is>
      </c>
      <c r="Z447" s="2" t="inlineStr">
        <is>
          <t>paralleling point</t>
        </is>
      </c>
      <c r="AA447" s="2" t="inlineStr">
        <is>
          <t>3</t>
        </is>
      </c>
      <c r="AB447" s="2" t="inlineStr">
        <is>
          <t/>
        </is>
      </c>
      <c r="AC447" t="inlineStr">
        <is>
          <t/>
        </is>
      </c>
      <c r="AD447" s="2" t="inlineStr">
        <is>
          <t>puesto de puesta en paralelo|
caseta de puesta en paralelo</t>
        </is>
      </c>
      <c r="AE447" s="2" t="inlineStr">
        <is>
          <t>3|
3</t>
        </is>
      </c>
      <c r="AF447" s="2" t="inlineStr">
        <is>
          <t xml:space="preserve">|
</t>
        </is>
      </c>
      <c r="AG447" t="inlineStr">
        <is>
          <t/>
        </is>
      </c>
      <c r="AH447" t="inlineStr">
        <is>
          <t/>
        </is>
      </c>
      <c r="AI447" t="inlineStr">
        <is>
          <t/>
        </is>
      </c>
      <c r="AJ447" t="inlineStr">
        <is>
          <t/>
        </is>
      </c>
      <c r="AK447" t="inlineStr">
        <is>
          <t/>
        </is>
      </c>
      <c r="AL447" t="inlineStr">
        <is>
          <t/>
        </is>
      </c>
      <c r="AM447" t="inlineStr">
        <is>
          <t/>
        </is>
      </c>
      <c r="AN447" t="inlineStr">
        <is>
          <t/>
        </is>
      </c>
      <c r="AO447" t="inlineStr">
        <is>
          <t/>
        </is>
      </c>
      <c r="AP447" s="2" t="inlineStr">
        <is>
          <t>poste de mise en parallèle</t>
        </is>
      </c>
      <c r="AQ447" s="2" t="inlineStr">
        <is>
          <t>3</t>
        </is>
      </c>
      <c r="AR447" s="2" t="inlineStr">
        <is>
          <t/>
        </is>
      </c>
      <c r="AS447" t="inlineStr">
        <is>
          <t/>
        </is>
      </c>
      <c r="AT447" t="inlineStr">
        <is>
          <t/>
        </is>
      </c>
      <c r="AU447" t="inlineStr">
        <is>
          <t/>
        </is>
      </c>
      <c r="AV447" t="inlineStr">
        <is>
          <t/>
        </is>
      </c>
      <c r="AW447" t="inlineStr">
        <is>
          <t/>
        </is>
      </c>
      <c r="AX447" t="inlineStr">
        <is>
          <t/>
        </is>
      </c>
      <c r="AY447" t="inlineStr">
        <is>
          <t/>
        </is>
      </c>
      <c r="AZ447" t="inlineStr">
        <is>
          <t/>
        </is>
      </c>
      <c r="BA447" t="inlineStr">
        <is>
          <t/>
        </is>
      </c>
      <c r="BB447" t="inlineStr">
        <is>
          <t/>
        </is>
      </c>
      <c r="BC447" t="inlineStr">
        <is>
          <t/>
        </is>
      </c>
      <c r="BD447" t="inlineStr">
        <is>
          <t/>
        </is>
      </c>
      <c r="BE447" t="inlineStr">
        <is>
          <t/>
        </is>
      </c>
      <c r="BF447" s="2" t="inlineStr">
        <is>
          <t>sezionatore aereo(con corna)per il collegamento binari pari-dispari nelle stazioni</t>
        </is>
      </c>
      <c r="BG447" s="2" t="inlineStr">
        <is>
          <t>3</t>
        </is>
      </c>
      <c r="BH447" s="2" t="inlineStr">
        <is>
          <t/>
        </is>
      </c>
      <c r="BI447" t="inlineStr">
        <is>
          <t/>
        </is>
      </c>
      <c r="BJ447" t="inlineStr">
        <is>
          <t/>
        </is>
      </c>
      <c r="BK447" t="inlineStr">
        <is>
          <t/>
        </is>
      </c>
      <c r="BL447" t="inlineStr">
        <is>
          <t/>
        </is>
      </c>
      <c r="BM447" t="inlineStr">
        <is>
          <t/>
        </is>
      </c>
      <c r="BN447" t="inlineStr">
        <is>
          <t/>
        </is>
      </c>
      <c r="BO447" t="inlineStr">
        <is>
          <t/>
        </is>
      </c>
      <c r="BP447" t="inlineStr">
        <is>
          <t/>
        </is>
      </c>
      <c r="BQ447" t="inlineStr">
        <is>
          <t/>
        </is>
      </c>
      <c r="BR447" t="inlineStr">
        <is>
          <t/>
        </is>
      </c>
      <c r="BS447" t="inlineStr">
        <is>
          <t/>
        </is>
      </c>
      <c r="BT447" t="inlineStr">
        <is>
          <t/>
        </is>
      </c>
      <c r="BU447" t="inlineStr">
        <is>
          <t/>
        </is>
      </c>
      <c r="BV447" s="2" t="inlineStr">
        <is>
          <t>schakelstation</t>
        </is>
      </c>
      <c r="BW447" s="2" t="inlineStr">
        <is>
          <t>3</t>
        </is>
      </c>
      <c r="BX447" s="2" t="inlineStr">
        <is>
          <t/>
        </is>
      </c>
      <c r="BY447" t="inlineStr">
        <is>
          <t/>
        </is>
      </c>
      <c r="BZ447" t="inlineStr">
        <is>
          <t/>
        </is>
      </c>
      <c r="CA447" t="inlineStr">
        <is>
          <t/>
        </is>
      </c>
      <c r="CB447" t="inlineStr">
        <is>
          <t/>
        </is>
      </c>
      <c r="CC447" t="inlineStr">
        <is>
          <t/>
        </is>
      </c>
      <c r="CD447" t="inlineStr">
        <is>
          <t/>
        </is>
      </c>
      <c r="CE447" t="inlineStr">
        <is>
          <t/>
        </is>
      </c>
      <c r="CF447" t="inlineStr">
        <is>
          <t/>
        </is>
      </c>
      <c r="CG447" t="inlineStr">
        <is>
          <t/>
        </is>
      </c>
      <c r="CH447" t="inlineStr">
        <is>
          <t/>
        </is>
      </c>
      <c r="CI447" t="inlineStr">
        <is>
          <t/>
        </is>
      </c>
      <c r="CJ447" t="inlineStr">
        <is>
          <t/>
        </is>
      </c>
      <c r="CK447" t="inlineStr">
        <is>
          <t/>
        </is>
      </c>
      <c r="CL447" t="inlineStr">
        <is>
          <t/>
        </is>
      </c>
      <c r="CM447" t="inlineStr">
        <is>
          <t/>
        </is>
      </c>
      <c r="CN447" t="inlineStr">
        <is>
          <t/>
        </is>
      </c>
      <c r="CO447" t="inlineStr">
        <is>
          <t/>
        </is>
      </c>
      <c r="CP447" t="inlineStr">
        <is>
          <t/>
        </is>
      </c>
      <c r="CQ447" t="inlineStr">
        <is>
          <t/>
        </is>
      </c>
      <c r="CR447" t="inlineStr">
        <is>
          <t/>
        </is>
      </c>
      <c r="CS447" t="inlineStr">
        <is>
          <t/>
        </is>
      </c>
      <c r="CT447" t="inlineStr">
        <is>
          <t/>
        </is>
      </c>
      <c r="CU447" t="inlineStr">
        <is>
          <t/>
        </is>
      </c>
      <c r="CV447" t="inlineStr">
        <is>
          <t/>
        </is>
      </c>
      <c r="CW447" t="inlineStr">
        <is>
          <t/>
        </is>
      </c>
    </row>
    <row r="448">
      <c r="A448" s="1" t="str">
        <f>HYPERLINK("https://iate.europa.eu/entry/result/3577213/all", "3577213")</f>
        <v>3577213</v>
      </c>
      <c r="B448" t="inlineStr">
        <is>
          <t>INDUSTRY;ENERGY</t>
        </is>
      </c>
      <c r="C448" t="inlineStr">
        <is>
          <t>INDUSTRY|industrial structures and policy;ENERGY|energy policy|energy industry;INDUSTRY|electronics and electrical engineering|electrical engineering|electrical equipment</t>
        </is>
      </c>
      <c r="D448" t="inlineStr">
        <is>
          <t>yes</t>
        </is>
      </c>
      <c r="E448" t="inlineStr">
        <is>
          <t/>
        </is>
      </c>
      <c r="F448" s="2" t="inlineStr">
        <is>
          <t>Европейски алианс за акумулаторните батерии</t>
        </is>
      </c>
      <c r="G448" s="2" t="inlineStr">
        <is>
          <t>3</t>
        </is>
      </c>
      <c r="H448" s="2" t="inlineStr">
        <is>
          <t/>
        </is>
      </c>
      <c r="I448" t="inlineStr">
        <is>
          <t>платформа за сътрудничество, която има за цел да улеснява разработването на добре интегрирани и осъществявани по инициатива на сектора проекти за производство на акумулаторни елементи, които да обединяват силните страни на ЕС и чрез които да се подкрепя сътрудничеството между различните участници по веригата на стойността, да се разгръщат синергиите и да се засилват конкурентоспособността и икономиите от мащаба</t>
        </is>
      </c>
      <c r="J448" s="2" t="inlineStr">
        <is>
          <t>Evropská bateriová aliance</t>
        </is>
      </c>
      <c r="K448" s="2" t="inlineStr">
        <is>
          <t>3</t>
        </is>
      </c>
      <c r="L448" s="2" t="inlineStr">
        <is>
          <t/>
        </is>
      </c>
      <c r="M448" t="inlineStr">
        <is>
          <t/>
        </is>
      </c>
      <c r="N448" s="2" t="inlineStr">
        <is>
          <t>europæisk batterialliance</t>
        </is>
      </c>
      <c r="O448" s="2" t="inlineStr">
        <is>
          <t>3</t>
        </is>
      </c>
      <c r="P448" s="2" t="inlineStr">
        <is>
          <t/>
        </is>
      </c>
      <c r="Q448" t="inlineStr">
        <is>
          <t>samarbejdsplatform lanceret af Kommissionen i 2017 i samarbejde med vigtige industrielle aktører, interesserede medlemsstater og Den Europæiske Investeringsbank med det formål at lette fremvæksten af velintegrerede og industristyrede projekter vedrørende fremstilling af battericeller</t>
        </is>
      </c>
      <c r="R448" s="2" t="inlineStr">
        <is>
          <t>Europäische Batterie-Allianz</t>
        </is>
      </c>
      <c r="S448" s="2" t="inlineStr">
        <is>
          <t>3</t>
        </is>
      </c>
      <c r="T448" s="2" t="inlineStr">
        <is>
          <t/>
        </is>
      </c>
      <c r="U448" t="inlineStr">
        <is>
          <t/>
        </is>
      </c>
      <c r="V448" s="2" t="inlineStr">
        <is>
          <t>ευρωπαϊκή συμμαχία για τους συσσωρευτές</t>
        </is>
      </c>
      <c r="W448" s="2" t="inlineStr">
        <is>
          <t>3</t>
        </is>
      </c>
      <c r="X448" s="2" t="inlineStr">
        <is>
          <t/>
        </is>
      </c>
      <c r="Y448" t="inlineStr">
        <is>
          <t/>
        </is>
      </c>
      <c r="Z448" s="2" t="inlineStr">
        <is>
          <t>EU Battery Alliance|
European Battery Alliance</t>
        </is>
      </c>
      <c r="AA448" s="2" t="inlineStr">
        <is>
          <t>1|
4</t>
        </is>
      </c>
      <c r="AB448" s="2" t="inlineStr">
        <is>
          <t xml:space="preserve">|
</t>
        </is>
      </c>
      <c r="AC448" t="inlineStr">
        <is>
          <t>cooperative platform launched in 2017 gathering the European Commission, interested EU countries, the European Investment Bank, key industrial stakeholders and innovation actors, and aiming at creating a competitive manufacturing value chain in Europe with sustainable battery cells at its core</t>
        </is>
      </c>
      <c r="AD448" s="2" t="inlineStr">
        <is>
          <t>Alianza Europea de Baterías</t>
        </is>
      </c>
      <c r="AE448" s="2" t="inlineStr">
        <is>
          <t>3</t>
        </is>
      </c>
      <c r="AF448" s="2" t="inlineStr">
        <is>
          <t/>
        </is>
      </c>
      <c r="AG448" t="inlineStr">
        <is>
          <t>Plataforma de cooperación puesta en marcha en 2017 por la Comisión Europea con las principales partes interesadas, los Estados miembros interesados y el Banco Europeo de Inversiones con el objetivo de crear una cadena de valor competitiva en la industria de fabricación de baterías sostenibles.</t>
        </is>
      </c>
      <c r="AH448" s="2" t="inlineStr">
        <is>
          <t>Euroopa akuliit</t>
        </is>
      </c>
      <c r="AI448" s="2" t="inlineStr">
        <is>
          <t>3</t>
        </is>
      </c>
      <c r="AJ448" s="2" t="inlineStr">
        <is>
          <t/>
        </is>
      </c>
      <c r="AK448" t="inlineStr">
        <is>
          <t>Euroopa Komisjoni, liikmesriikide, &lt;i&gt;Euroopa Investeerimispanga&lt;/i&gt; &lt;a href="/entry/result/780826/all" id="ENTRY_TO_ENTRY_CONVERTER" target="_blank"&gt;IATE:780826&lt;/a&gt; ning ettevõtjate poolt 2017ndal aastal jätkusuutlike akuelementide tootmiseks asutatud koostööplatvorm</t>
        </is>
      </c>
      <c r="AL448" s="2" t="inlineStr">
        <is>
          <t>EU:n akkualan yhteenliittymä|
EU:n akkualan allianssi</t>
        </is>
      </c>
      <c r="AM448" s="2" t="inlineStr">
        <is>
          <t>3|
2</t>
        </is>
      </c>
      <c r="AN448" s="2" t="inlineStr">
        <is>
          <t xml:space="preserve">|
</t>
        </is>
      </c>
      <c r="AO448" t="inlineStr">
        <is>
          <t>yhteistyöfoorumi, joka kokoaa yhteen Euroopan komission,
kiinnostuneet EU-maat, Euroopan investointipankin ja yli 260 teollisuuden ja innovoinnin alan
sidosryhmää ja jonka tavoitteena on luoda Eurooppaan kilpailukykyinen, innovatiivinen ja kestävä arvoketju,
jonka ytimen muodostavat kestävät akkukennot</t>
        </is>
      </c>
      <c r="AP448" s="2" t="inlineStr">
        <is>
          <t>alliance européenne pour les batteries</t>
        </is>
      </c>
      <c r="AQ448" s="2" t="inlineStr">
        <is>
          <t>3</t>
        </is>
      </c>
      <c r="AR448" s="2" t="inlineStr">
        <is>
          <t/>
        </is>
      </c>
      <c r="AS448" t="inlineStr">
        <is>
          <t>plateforme de coopération créée en octobre 2017 par la Commission européenne avec les pays de l’UE intéressés, la Banque européenne d'investissement et les acteurs de l’industrie, afin de développer les technologies et les capacités de production des batteries dans l’Union européenne</t>
        </is>
      </c>
      <c r="AT448" s="2" t="inlineStr">
        <is>
          <t>Comhghuaillíocht Eorpach Ceallraí|
Comhghuaillíocht Ceallraí AE|
Comhghuaillíocht Ceallraí an Aontais</t>
        </is>
      </c>
      <c r="AU448" s="2" t="inlineStr">
        <is>
          <t>3|
3|
3</t>
        </is>
      </c>
      <c r="AV448" s="2" t="inlineStr">
        <is>
          <t xml:space="preserve">|
|
</t>
        </is>
      </c>
      <c r="AW448" t="inlineStr">
        <is>
          <t/>
        </is>
      </c>
      <c r="AX448" t="inlineStr">
        <is>
          <t/>
        </is>
      </c>
      <c r="AY448" t="inlineStr">
        <is>
          <t/>
        </is>
      </c>
      <c r="AZ448" t="inlineStr">
        <is>
          <t/>
        </is>
      </c>
      <c r="BA448" t="inlineStr">
        <is>
          <t/>
        </is>
      </c>
      <c r="BB448" s="2" t="inlineStr">
        <is>
          <t>Európai Akkumulátorszövetség</t>
        </is>
      </c>
      <c r="BC448" s="2" t="inlineStr">
        <is>
          <t>3</t>
        </is>
      </c>
      <c r="BD448" s="2" t="inlineStr">
        <is>
          <t/>
        </is>
      </c>
      <c r="BE448" t="inlineStr">
        <is>
          <t>2017-ben indított, az Európai Bizottságot, az érdeklődő uniós országokat, az Európai Beruházási Bankot, a fő ipari szereplőket és az innovációs szereplőket tömörítő együttműködési platform, amelynek célja a megfelelően integrált és az ipar által vezérelt akkumulátorcella-gyártásra vonatkozó projektek elősegítése, a szinergiateremtés, az együttműködés erősítése, valamint a versenyképesség és a méretgazdaságosság növelése</t>
        </is>
      </c>
      <c r="BF448" s="2" t="inlineStr">
        <is>
          <t>Alleanza europea delle batterie|
European Battery Alliance</t>
        </is>
      </c>
      <c r="BG448" s="2" t="inlineStr">
        <is>
          <t>3|
3</t>
        </is>
      </c>
      <c r="BH448" s="2" t="inlineStr">
        <is>
          <t xml:space="preserve">preferred|
</t>
        </is>
      </c>
      <c r="BI448" t="inlineStr">
        <is>
          <t>piattaforma di cooperazione lanciata dalla Commissione europea con i principali soggetti industriali interessati, gli Stati membri attivi e la Banca europea per gli investimenti e finalizzata ad agevolare la nascita di progetti promossi dall’industria e ben integrati di produzione di celle di batterie che riuniscano i punti di forza dell’UE e sostengano la cooperazione tra i vari operatori lungo la catena del valore</t>
        </is>
      </c>
      <c r="BJ448" s="2" t="inlineStr">
        <is>
          <t>EBA|
Europos baterijų aljansas</t>
        </is>
      </c>
      <c r="BK448" s="2" t="inlineStr">
        <is>
          <t>3|
3</t>
        </is>
      </c>
      <c r="BL448" s="2" t="inlineStr">
        <is>
          <t xml:space="preserve">|
</t>
        </is>
      </c>
      <c r="BM448" t="inlineStr">
        <is>
          <t/>
        </is>
      </c>
      <c r="BN448" s="2" t="inlineStr">
        <is>
          <t>Eiropas Akumulatoru alianse</t>
        </is>
      </c>
      <c r="BO448" s="2" t="inlineStr">
        <is>
          <t>3</t>
        </is>
      </c>
      <c r="BP448" s="2" t="inlineStr">
        <is>
          <t/>
        </is>
      </c>
      <c r="BQ448" t="inlineStr">
        <is>
          <t>2017. gadā izveidota sadarbības platforma, kurā kopīgi darbojas Eiropas Komisija, ieinteresētās ES valstis, Eiropas Investīciju banka, galvenās nozares ieinteresētās personas un inovācijas dalībnieki un kuras mērķis ir izveidot ilgtspējīgu un konkurētspējīgu akumulatoru vērtības ķēdi Eiropā</t>
        </is>
      </c>
      <c r="BR448" s="2" t="inlineStr">
        <is>
          <t>Alleanza Ewropea tal-Batteriji</t>
        </is>
      </c>
      <c r="BS448" s="2" t="inlineStr">
        <is>
          <t>3</t>
        </is>
      </c>
      <c r="BT448" s="2" t="inlineStr">
        <is>
          <t/>
        </is>
      </c>
      <c r="BU448" t="inlineStr">
        <is>
          <t>pjattaforma ta' kooperazzjoni, imnedija fl-2017, li tgħaqqad lill-Kummissjoni Ewropea, lill-pajjiżi tal-UE interessati, lill-Bank Ewropew tal-Investiment, lill-partijiet ikkonċernati industrijali prinċipali u lill-atturi tal-innovazzjoni, bil-għan li toħloq katina tal-valur għall-manifatturar kompetittiv fl-Ewropa b'ċelloli ta' batteriji sostenibbli fil-qalba tagħha</t>
        </is>
      </c>
      <c r="BV448" s="2" t="inlineStr">
        <is>
          <t>Europese alliantie voor batterijen|
EBA</t>
        </is>
      </c>
      <c r="BW448" s="2" t="inlineStr">
        <is>
          <t>3|
2</t>
        </is>
      </c>
      <c r="BX448" s="2" t="inlineStr">
        <is>
          <t xml:space="preserve">|
</t>
        </is>
      </c>
      <c r="BY448" t="inlineStr">
        <is>
          <t/>
        </is>
      </c>
      <c r="BZ448" s="2" t="inlineStr">
        <is>
          <t>europejski sojusz na rzecz baterii</t>
        </is>
      </c>
      <c r="CA448" s="2" t="inlineStr">
        <is>
          <t>3</t>
        </is>
      </c>
      <c r="CB448" s="2" t="inlineStr">
        <is>
          <t/>
        </is>
      </c>
      <c r="CC448" t="inlineStr">
        <is>
          <t>platforma współpracy z najważniejszymi zainteresowanymi stronami z sektora, zainteresowanymi państwami członkowskimi i Europejskim Bankiem Inwestycyjnym w dziedzinie rozwoju i produkcji baterii</t>
        </is>
      </c>
      <c r="CD448" s="2" t="inlineStr">
        <is>
          <t>Aliança Europeia para as Baterias</t>
        </is>
      </c>
      <c r="CE448" s="2" t="inlineStr">
        <is>
          <t>3</t>
        </is>
      </c>
      <c r="CF448" s="2" t="inlineStr">
        <is>
          <t/>
        </is>
      </c>
      <c r="CG448" t="inlineStr">
        <is>
          <t/>
        </is>
      </c>
      <c r="CH448" s="2" t="inlineStr">
        <is>
          <t>Alianța europeană pentru baterii</t>
        </is>
      </c>
      <c r="CI448" s="2" t="inlineStr">
        <is>
          <t>3</t>
        </is>
      </c>
      <c r="CJ448" s="2" t="inlineStr">
        <is>
          <t/>
        </is>
      </c>
      <c r="CK448" t="inlineStr">
        <is>
          <t/>
        </is>
      </c>
      <c r="CL448" s="2" t="inlineStr">
        <is>
          <t>Európska aliancia pre batérie|
Európska batériová aliancia</t>
        </is>
      </c>
      <c r="CM448" s="2" t="inlineStr">
        <is>
          <t>3|
3</t>
        </is>
      </c>
      <c r="CN448" s="2" t="inlineStr">
        <is>
          <t xml:space="preserve">|
</t>
        </is>
      </c>
      <c r="CO448" t="inlineStr">
        <is>
          <t>kooperatívna platforma, ktorú v októbri 2017 založila Komisia s kľúčovými zainteresovanými stranami v oblasti priemyslu, aktívnymi členskými štátmi a Európskou investičnou bankou a ktorej cieľom je uľahčiť vznik optimálne integrovaných projektov výroby batériových článkov pod vedením priemyslu</t>
        </is>
      </c>
      <c r="CP448" s="2" t="inlineStr">
        <is>
          <t>evropsko zavezništvo za baterije</t>
        </is>
      </c>
      <c r="CQ448" s="2" t="inlineStr">
        <is>
          <t>3</t>
        </is>
      </c>
      <c r="CR448" s="2" t="inlineStr">
        <is>
          <t/>
        </is>
      </c>
      <c r="CS448" t="inlineStr">
        <is>
          <t/>
        </is>
      </c>
      <c r="CT448" s="2" t="inlineStr">
        <is>
          <t>europeiska batterialliansen</t>
        </is>
      </c>
      <c r="CU448" s="2" t="inlineStr">
        <is>
          <t>3</t>
        </is>
      </c>
      <c r="CV448" s="2" t="inlineStr">
        <is>
          <t/>
        </is>
      </c>
      <c r="CW448" t="inlineStr">
        <is>
          <t/>
        </is>
      </c>
    </row>
    <row r="449">
      <c r="A449" s="1" t="str">
        <f>HYPERLINK("https://iate.europa.eu/entry/result/767320/all", "767320")</f>
        <v>767320</v>
      </c>
      <c r="B449" t="inlineStr">
        <is>
          <t>ECONOMICS;ENVIRONMENT</t>
        </is>
      </c>
      <c r="C449" t="inlineStr">
        <is>
          <t>ECONOMICS|economic conditions;ENVIRONMENT</t>
        </is>
      </c>
      <c r="D449" t="inlineStr">
        <is>
          <t>yes</t>
        </is>
      </c>
      <c r="E449" t="inlineStr">
        <is>
          <t/>
        </is>
      </c>
      <c r="F449" s="2" t="inlineStr">
        <is>
          <t>екосъобразен растеж|
„зелен“ растеж|
екологосъобразен растеж</t>
        </is>
      </c>
      <c r="G449" s="2" t="inlineStr">
        <is>
          <t>3|
3|
3</t>
        </is>
      </c>
      <c r="H449" s="2" t="inlineStr">
        <is>
          <t xml:space="preserve">|
|
</t>
        </is>
      </c>
      <c r="I449" t="inlineStr">
        <is>
          <t>икономически растеж, който е устойчив от екологична гледна точка</t>
        </is>
      </c>
      <c r="J449" s="2" t="inlineStr">
        <is>
          <t>zelený růst|
růst udržitelný z hlediska životního prostředí</t>
        </is>
      </c>
      <c r="K449" s="2" t="inlineStr">
        <is>
          <t>3|
3</t>
        </is>
      </c>
      <c r="L449" s="2" t="inlineStr">
        <is>
          <t xml:space="preserve">|
</t>
        </is>
      </c>
      <c r="M449" t="inlineStr">
        <is>
          <t>dlouhodobý hospodářský růst nevyčerpávající neobnovitelné zdroje nebo nezpůsobující neúnosné znečištění</t>
        </is>
      </c>
      <c r="N449" s="2" t="inlineStr">
        <is>
          <t>grøn vækst|
miljømæssigt bæredygtig vækst</t>
        </is>
      </c>
      <c r="O449" s="2" t="inlineStr">
        <is>
          <t>3|
3</t>
        </is>
      </c>
      <c r="P449" s="2" t="inlineStr">
        <is>
          <t xml:space="preserve">|
</t>
        </is>
      </c>
      <c r="Q449" t="inlineStr">
        <is>
          <t>en metode til at fremme økonomisk vækst og samtidig sørge for, at naturressourcerne fortsat kan levere de ressourcer og miljøydelser, som vores velvære er afhængigt af</t>
        </is>
      </c>
      <c r="R449" s="2" t="inlineStr">
        <is>
          <t>umweltverträgliches Wachstum|
grünes Wachstum</t>
        </is>
      </c>
      <c r="S449" s="2" t="inlineStr">
        <is>
          <t>3|
3</t>
        </is>
      </c>
      <c r="T449" s="2" t="inlineStr">
        <is>
          <t xml:space="preserve">|
</t>
        </is>
      </c>
      <c r="U449" t="inlineStr">
        <is>
          <t>Fortsetzung von Wirtschaftswachstum und Entwicklung bei gleichzeitiger Vermeidung von Umweltdegradation, Verlust biologischer Vielfalt und nicht nachhaltiger Naturressourcennutzung</t>
        </is>
      </c>
      <c r="V449" s="2" t="inlineStr">
        <is>
          <t>πράσινη ανάπτυξη|
περιβαλλοντικά βιώσιμη ανάπτυξη</t>
        </is>
      </c>
      <c r="W449" s="2" t="inlineStr">
        <is>
          <t>4|
4</t>
        </is>
      </c>
      <c r="X449" s="2" t="inlineStr">
        <is>
          <t xml:space="preserve">|
</t>
        </is>
      </c>
      <c r="Y449" t="inlineStr">
        <is>
          <t/>
        </is>
      </c>
      <c r="Z449" s="2" t="inlineStr">
        <is>
          <t>green growth|
ecologically sustainable growth|
environmentally sustainable growth</t>
        </is>
      </c>
      <c r="AA449" s="2" t="inlineStr">
        <is>
          <t>3|
3|
3</t>
        </is>
      </c>
      <c r="AB449" s="2" t="inlineStr">
        <is>
          <t xml:space="preserve">|
|
</t>
        </is>
      </c>
      <c r="AC449" t="inlineStr">
        <is>
          <t>economic growth achieved in such a way that natural assets continue to provide the resources and environmental services on which our well-being relies</t>
        </is>
      </c>
      <c r="AD449" s="2" t="inlineStr">
        <is>
          <t>crecimiento ecológico|
crecimiento verde|
crecimiento ecológicamente sostenible</t>
        </is>
      </c>
      <c r="AE449" s="2" t="inlineStr">
        <is>
          <t>3|
3|
3</t>
        </is>
      </c>
      <c r="AF449" s="2" t="inlineStr">
        <is>
          <t xml:space="preserve">|
|
</t>
        </is>
      </c>
      <c r="AG449" t="inlineStr">
        <is>
          <t>El que puede mantenerse a largo plazo sin menoscabar el equilibrio dinámico del ecosistema necesario para la supervivencia de la especie humana.</t>
        </is>
      </c>
      <c r="AH449" s="2" t="inlineStr">
        <is>
          <t>keskkonnakestlik majanduskasv|
roheline majanduskasv|
keskkonnasäästlik majanduskasv</t>
        </is>
      </c>
      <c r="AI449" s="2" t="inlineStr">
        <is>
          <t>3|
3|
3</t>
        </is>
      </c>
      <c r="AJ449" s="2" t="inlineStr">
        <is>
          <t xml:space="preserve">|
|
</t>
        </is>
      </c>
      <c r="AK449" t="inlineStr">
        <is>
          <t>majanduslik kasv ja areng viisil, mis kindlustab loodusvarade ja keskkonnafunktsioonide jätkumise</t>
        </is>
      </c>
      <c r="AL449" s="2" t="inlineStr">
        <is>
          <t>vihreä kasvu|
ympäristön kannalta kestävä kasvu</t>
        </is>
      </c>
      <c r="AM449" s="2" t="inlineStr">
        <is>
          <t>3|
3</t>
        </is>
      </c>
      <c r="AN449" s="2" t="inlineStr">
        <is>
          <t xml:space="preserve">|
</t>
        </is>
      </c>
      <c r="AO449" t="inlineStr">
        <is>
          <t>vähähiilisyyteen ja resurssitehokkuuteen perustuva,
ekosysteemien toimintakyvyn turvaava talouden kasvu, joka edistää hyvinvointia
ja sosiaalista oikeudenmukaisuutta</t>
        </is>
      </c>
      <c r="AP449" s="2" t="inlineStr">
        <is>
          <t>croissance verte|
croissance écologiquement durable|
croissance écologiquement viable</t>
        </is>
      </c>
      <c r="AQ449" s="2" t="inlineStr">
        <is>
          <t>3|
3|
3</t>
        </is>
      </c>
      <c r="AR449" s="2" t="inlineStr">
        <is>
          <t xml:space="preserve">|
|
</t>
        </is>
      </c>
      <c r="AS449" t="inlineStr">
        <is>
          <t>mode de croissance économique qui peut se poursuivre à long terme sans compromettre la pérennité des ressources naturelles non renouvelables et sans créer un niveau de pollution supérieur à la capacité de régénération de l'environnement</t>
        </is>
      </c>
      <c r="AT449" s="2" t="inlineStr">
        <is>
          <t>forás glas|
fás glas|
fás inbhuanaithe ó thaobh na héiceolaíochta de|
fás inbhuanaithe ó thaobh an chomhshaoil de</t>
        </is>
      </c>
      <c r="AU449" s="2" t="inlineStr">
        <is>
          <t>3|
3|
3|
3</t>
        </is>
      </c>
      <c r="AV449" s="2" t="inlineStr">
        <is>
          <t xml:space="preserve">|
preferred|
|
</t>
        </is>
      </c>
      <c r="AW449" t="inlineStr">
        <is>
          <t/>
        </is>
      </c>
      <c r="AX449" s="2" t="inlineStr">
        <is>
          <t>zeleni rast|
ekološki održiv rast</t>
        </is>
      </c>
      <c r="AY449" s="2" t="inlineStr">
        <is>
          <t>3|
3</t>
        </is>
      </c>
      <c r="AZ449" s="2" t="inlineStr">
        <is>
          <t xml:space="preserve">|
</t>
        </is>
      </c>
      <c r="BA449" t="inlineStr">
        <is>
          <t>vrsta gospodarskog rasta ostvarenog na način koji ne ugrožava održivost neobnovljivih prirodnih resursa i ne dovodi do razine onečišćenja veće od sposobnosti okoliša za regeneraciju</t>
        </is>
      </c>
      <c r="BB449" s="2" t="inlineStr">
        <is>
          <t>környezeti szempontból fenntartható növekedés|
zöld növekedés</t>
        </is>
      </c>
      <c r="BC449" s="2" t="inlineStr">
        <is>
          <t>3|
3</t>
        </is>
      </c>
      <c r="BD449" s="2" t="inlineStr">
        <is>
          <t xml:space="preserve">|
</t>
        </is>
      </c>
      <c r="BE449" t="inlineStr">
        <is>
          <t>környezetvédelmi szempontból fenntartható gazdasági fejlődés</t>
        </is>
      </c>
      <c r="BF449" s="2" t="inlineStr">
        <is>
          <t>crescita verde|
crescita compatibile con l'ambiente|
crescita eco-sostenibile|
crescita eco-compatibile|
crescita sostenibile da un punto di vista ambientale</t>
        </is>
      </c>
      <c r="BG449" s="2" t="inlineStr">
        <is>
          <t>3|
3|
3|
3|
3</t>
        </is>
      </c>
      <c r="BH449" s="2" t="inlineStr">
        <is>
          <t xml:space="preserve">|
|
|
|
</t>
        </is>
      </c>
      <c r="BI449" t="inlineStr">
        <is>
          <t>crescita economica che può protrarsi mantenendo la qualità e la riproducibilità delle risorse naturali.</t>
        </is>
      </c>
      <c r="BJ449" s="2" t="inlineStr">
        <is>
          <t>žaliasis ekonomikos augimas|
ekologiškai tvarus augimas|
aplinkos atžvilgiu tvarus augimas</t>
        </is>
      </c>
      <c r="BK449" s="2" t="inlineStr">
        <is>
          <t>3|
3|
3</t>
        </is>
      </c>
      <c r="BL449" s="2" t="inlineStr">
        <is>
          <t>|
|
preferred</t>
        </is>
      </c>
      <c r="BM449" t="inlineStr">
        <is>
          <t>ekonomikos augimas kartu užtikrinant, kad nenyktų gamtos ištekliai ir būtų toliau vykdomos ekosistemų funkcijos, nuo kurių priklauso žmogaus gerovė</t>
        </is>
      </c>
      <c r="BN449" s="2" t="inlineStr">
        <is>
          <t>vidi saudzējoša ilgtspējīga izaugsme|
zaļā izaugsme|
videi draudzīga ilgtspējīga izaugsme</t>
        </is>
      </c>
      <c r="BO449" s="2" t="inlineStr">
        <is>
          <t>2|
3|
2</t>
        </is>
      </c>
      <c r="BP449" s="2" t="inlineStr">
        <is>
          <t xml:space="preserve">|
|
</t>
        </is>
      </c>
      <c r="BQ449" t="inlineStr">
        <is>
          <t/>
        </is>
      </c>
      <c r="BR449" s="2" t="inlineStr">
        <is>
          <t>tkabbir ambjentalment sostenibbli|
tkabbir ekoloġiku|
tkabbir kompatibbli mal-ambjent</t>
        </is>
      </c>
      <c r="BS449" s="2" t="inlineStr">
        <is>
          <t>3|
3|
3</t>
        </is>
      </c>
      <c r="BT449" s="2" t="inlineStr">
        <is>
          <t xml:space="preserve">|
|
</t>
        </is>
      </c>
      <c r="BU449" t="inlineStr">
        <is>
          <t>forma ta' tkabbir ekonomiku li jista' jibqa' jseħħ għall-perijodu fit-tul mingħajr ma tiġi kompromessa r-riproduċibbiltà tar-riżorsi naturali mhux rinnovabbli u mingħajr ma jinħoloq livell ta' tniġġis superjuri għall-kapaċità ta' riġenerazzjoni tal-ambjent</t>
        </is>
      </c>
      <c r="BV449" s="2" t="inlineStr">
        <is>
          <t>ecologisch duurzame groei|
groene groei</t>
        </is>
      </c>
      <c r="BW449" s="2" t="inlineStr">
        <is>
          <t>3|
3</t>
        </is>
      </c>
      <c r="BX449" s="2" t="inlineStr">
        <is>
          <t xml:space="preserve">|
</t>
        </is>
      </c>
      <c r="BY449" t="inlineStr">
        <is>
          <t/>
        </is>
      </c>
      <c r="BZ449" s="2" t="inlineStr">
        <is>
          <t>zielony wzrost|
ekologiczny wzrost gospodarczy</t>
        </is>
      </c>
      <c r="CA449" s="2" t="inlineStr">
        <is>
          <t>3|
3</t>
        </is>
      </c>
      <c r="CB449" s="2" t="inlineStr">
        <is>
          <t xml:space="preserve">|
</t>
        </is>
      </c>
      <c r="CC449" t="inlineStr">
        <is>
          <t/>
        </is>
      </c>
      <c r="CD449" s="2" t="inlineStr">
        <is>
          <t>crescimento ecologicamente sustentável|
crescimento verde</t>
        </is>
      </c>
      <c r="CE449" s="2" t="inlineStr">
        <is>
          <t>3|
3</t>
        </is>
      </c>
      <c r="CF449" s="2" t="inlineStr">
        <is>
          <t xml:space="preserve">|
</t>
        </is>
      </c>
      <c r="CG449" t="inlineStr">
        <is>
          <t>Crescimento económico susceptível de perdurar no tempo de forma compatível com a preservação da qualidade ambiental (ar, água e solos) e com a preservação e regeneração dos recursos naturais, nomeadamente através de uma utilização crescente das fontes de energia renováveis (eólica, solar, etc.), em detrimento das fontes de energia esgotáveis.</t>
        </is>
      </c>
      <c r="CH449" s="2" t="inlineStr">
        <is>
          <t>creștere economică durabilă|
creștere ecologică|
creștere verde</t>
        </is>
      </c>
      <c r="CI449" s="2" t="inlineStr">
        <is>
          <t>3|
3|
3</t>
        </is>
      </c>
      <c r="CJ449" s="2" t="inlineStr">
        <is>
          <t>|
|
preferred</t>
        </is>
      </c>
      <c r="CK449" t="inlineStr">
        <is>
          <t/>
        </is>
      </c>
      <c r="CL449" s="2" t="inlineStr">
        <is>
          <t>zelený rast|
ekologický rast|
environmentálne udržateľný rast</t>
        </is>
      </c>
      <c r="CM449" s="2" t="inlineStr">
        <is>
          <t>3|
3|
3</t>
        </is>
      </c>
      <c r="CN449" s="2" t="inlineStr">
        <is>
          <t xml:space="preserve">|
|
</t>
        </is>
      </c>
      <c r="CO449" t="inlineStr">
        <is>
          <t>hospodársky rast udržateľný v dlhodobom horizonte na základe efektívneho využívania obnoviteľných zdrojov, obmedzeného využívania neobnoviteľných zdrojov a obmedzeného znečisťovania životného prostredia</t>
        </is>
      </c>
      <c r="CP449" s="2" t="inlineStr">
        <is>
          <t>zelena rast|
okoljsko trajnostna rast</t>
        </is>
      </c>
      <c r="CQ449" s="2" t="inlineStr">
        <is>
          <t>3|
2</t>
        </is>
      </c>
      <c r="CR449" s="2" t="inlineStr">
        <is>
          <t xml:space="preserve">|
</t>
        </is>
      </c>
      <c r="CS449" t="inlineStr">
        <is>
          <t/>
        </is>
      </c>
      <c r="CT449" s="2" t="inlineStr">
        <is>
          <t>grön tillväxt|
miljömässigt hållbar tillväxt</t>
        </is>
      </c>
      <c r="CU449" s="2" t="inlineStr">
        <is>
          <t>3|
3</t>
        </is>
      </c>
      <c r="CV449" s="2" t="inlineStr">
        <is>
          <t xml:space="preserve">|
</t>
        </is>
      </c>
      <c r="CW449" t="inlineStr">
        <is>
          <t/>
        </is>
      </c>
    </row>
    <row r="450">
      <c r="A450" s="1" t="str">
        <f>HYPERLINK("https://iate.europa.eu/entry/result/905869/all", "905869")</f>
        <v>905869</v>
      </c>
      <c r="B450" t="inlineStr">
        <is>
          <t>INTERNATIONAL ORGANISATIONS;ENVIRONMENT</t>
        </is>
      </c>
      <c r="C450" t="inlineStr">
        <is>
          <t>INTERNATIONAL ORGANISATIONS|United Nations;ENVIRONMENT|environmental policy|climate change policy</t>
        </is>
      </c>
      <c r="D450" t="inlineStr">
        <is>
          <t>yes</t>
        </is>
      </c>
      <c r="E450" t="inlineStr">
        <is>
          <t/>
        </is>
      </c>
      <c r="F450" s="2" t="inlineStr">
        <is>
          <t>механизъм за чисто развитие</t>
        </is>
      </c>
      <c r="G450" s="2" t="inlineStr">
        <is>
          <t>3</t>
        </is>
      </c>
      <c r="H450" s="2" t="inlineStr">
        <is>
          <t/>
        </is>
      </c>
      <c r="I450" t="inlineStr">
        <is>
          <t/>
        </is>
      </c>
      <c r="J450" s="2" t="inlineStr">
        <is>
          <t>mechanismus čistého rozvoje</t>
        </is>
      </c>
      <c r="K450" s="2" t="inlineStr">
        <is>
          <t>3</t>
        </is>
      </c>
      <c r="L450" s="2" t="inlineStr">
        <is>
          <t/>
        </is>
      </c>
      <c r="M450" t="inlineStr">
        <is>
          <t>mechanismus (definovaný v článku 12 Kjótského protokolu), který umožňuje zemím, které přijaly závazky na omezení nebo snížení emisí v rámci Kjótského protokolu, uskutečňovat projekty zaměřené na snížení emisí v rozvojových zemích</t>
        </is>
      </c>
      <c r="N450" s="2" t="inlineStr">
        <is>
          <t>CDM|
mekanismen for bæredygtig udvikling|
CDM-mekanismen</t>
        </is>
      </c>
      <c r="O450" s="2" t="inlineStr">
        <is>
          <t>4|
4|
4</t>
        </is>
      </c>
      <c r="P450" s="2" t="inlineStr">
        <is>
          <t>|
|
preferred</t>
        </is>
      </c>
      <c r="Q450" t="inlineStr">
        <is>
          <t>"Hvordan fungerer Clean Development Mechanism (CDM)? Mekanismen gør det muligt for industrilande at supplere hjemlige CO&lt;sub&gt;2&lt;/sub&gt;-reduktioner med investeringer i projekter i udviklingslandene, der reducerer udledning af drivhusgasser el. øger CO&lt;sub&gt;2&lt;/sub&gt;-optag. CO&lt;sub&gt;2&lt;/sub&gt;-gevinsten omsættes i kreditter, der kan fratrækkes i industrilandets nationale klimaregnskab."</t>
        </is>
      </c>
      <c r="R450" s="2" t="inlineStr">
        <is>
          <t>Mechanismus für umweltverträgliche Entwicklung|
CDM</t>
        </is>
      </c>
      <c r="S450" s="2" t="inlineStr">
        <is>
          <t>4|
3</t>
        </is>
      </c>
      <c r="T450" s="2" t="inlineStr">
        <is>
          <t xml:space="preserve">|
</t>
        </is>
      </c>
      <c r="U450" t="inlineStr">
        <is>
          <t>projektbezogener "Kyoto-Mechanismus" &lt;a href="/entry/result/933375/all" id="ENTRY_TO_ENTRY_CONVERTER" target="_blank"&gt;IATE:933375&lt;/a&gt; , bei dem ein Industrieland in einem Entwicklungsland ohne Reduktionsverpflichtung ein emissionseinsparendes Klimaprojekt durchführt und sich die eingesparten Emissionseinheiten als "zertifizierte Emissionsreduktion" &lt;a href="/entry/result/909947/all" id="ENTRY_TO_ENTRY_CONVERTER" target="_blank"&gt;IATE:909947&lt;/a&gt; gutschreiben lässt</t>
        </is>
      </c>
      <c r="V450" s="2" t="inlineStr">
        <is>
          <t>μηχανισμός καθαρής ανάπτυξης|
CDM</t>
        </is>
      </c>
      <c r="W450" s="2" t="inlineStr">
        <is>
          <t>4|
3</t>
        </is>
      </c>
      <c r="X450" s="2" t="inlineStr">
        <is>
          <t xml:space="preserve">|
</t>
        </is>
      </c>
      <c r="Y450" t="inlineStr">
        <is>
          <t/>
        </is>
      </c>
      <c r="Z450" s="2" t="inlineStr">
        <is>
          <t>clean development mechanism|
CDM</t>
        </is>
      </c>
      <c r="AA450" s="2" t="inlineStr">
        <is>
          <t>4|
4</t>
        </is>
      </c>
      <c r="AB450" s="2" t="inlineStr">
        <is>
          <t xml:space="preserve">|
</t>
        </is>
      </c>
      <c r="AC450" t="inlineStr">
        <is>
          <t>mechanism defined in Article 12 of the Kyoto Protocol, which allows certain countries (Annex I Parties with a quantified emission limitation or reduction commitment) to implement emission reduction projects in developing countries, in order to earn certified emission reduction (CER [&lt;a href="/entry/result/909947/all" id="ENTRY_TO_ENTRY_CONVERTER" target="_blank"&gt;IATE:909947&lt;/a&gt; ]) credits that can be counted towards meeting the initiating country's Kyoto targets</t>
        </is>
      </c>
      <c r="AD450" s="2" t="inlineStr">
        <is>
          <t>Mecanismo de Desarrollo Limpio|
MDL</t>
        </is>
      </c>
      <c r="AE450" s="2" t="inlineStr">
        <is>
          <t>3|
3</t>
        </is>
      </c>
      <c r="AF450" s="2" t="inlineStr">
        <is>
          <t xml:space="preserve">|
</t>
        </is>
      </c>
      <c r="AG450" t="inlineStr">
        <is>
          <t>Mecanismo de mercado definido en el Artículo 12 del Protocolo de Kioto [ &lt;a href="/entry/result/906420/all" id="ENTRY_TO_ENTRY_CONVERTER" target="_blank"&gt;IATE:906420&lt;/a&gt; ], que permite que los países incluidos en el Anexo I [ &lt;a href="/entry/result/3508617/all" id="ENTRY_TO_ENTRY_CONVERTER" target="_blank"&gt;IATE:3508617&lt;/a&gt; ] ejecuten proyectos de reducción de emisiones en países en desarrollo [ &lt;a href="/entry/result/791200/all" id="ENTRY_TO_ENTRY_CONVERTER" target="_blank"&gt;IATE:791200&lt;/a&gt; ] con los que pueden recibir unidades de reducción certificada de emisiones [ &lt;a href="/entry/result/909947/all" id="ENTRY_TO_ENTRY_CONVERTER" target="_blank"&gt;IATE:909947&lt;/a&gt; ] por el volumen de gases de efecto invernadero que el proyecto consigue reducir.</t>
        </is>
      </c>
      <c r="AH450" s="2" t="inlineStr">
        <is>
          <t>puhta arengu mehhanism</t>
        </is>
      </c>
      <c r="AI450" s="2" t="inlineStr">
        <is>
          <t>4</t>
        </is>
      </c>
      <c r="AJ450" s="2" t="inlineStr">
        <is>
          <t/>
        </is>
      </c>
      <c r="AK450" t="inlineStr">
        <is>
          <t>Kyoto protokolli artiklis 12 sätestatud paindlik projektipõhine mehhanism, mis võimaldab protokolli B lisas loetletud riikidel, kes on endale võtnud heitkoguste piiramise ja vähendamise kohustused, rakendada heitkoguste vähendamise projekte arengumaades. B lisas loetletud riigid võivad selliste projektide rakendamise eest saada nn kaubeldavat krediiti (tõendatud heitkoguste vähendamise ühikuid, &lt;a href="/entry/result/909947/all" id="ENTRY_TO_ENTRY_CONVERTER" target="_blank"&gt;IATE:909947&lt;/a&gt; ), mida saab kasutada koguseliste kohustuste täitmiseks.</t>
        </is>
      </c>
      <c r="AL450" s="2" t="inlineStr">
        <is>
          <t>puhtaan kehityksen mekanismi|
CDM</t>
        </is>
      </c>
      <c r="AM450" s="2" t="inlineStr">
        <is>
          <t>3|
3</t>
        </is>
      </c>
      <c r="AN450" s="2" t="inlineStr">
        <is>
          <t xml:space="preserve">|
</t>
        </is>
      </c>
      <c r="AO450" t="inlineStr">
        <is>
          <t>"Mekanismin puitteissa voidaan toteuttaa I liitteen osapuolten ja kehitysmaiden välisiä kasvihuonekaasujen päästöjä vähentäviä tai hiilinieluja lisääviä hankkeita. Hankkeiden tuloksena syntyneistä päästövähennyksistä saatavia päästöyksiköitä kutsutaan nimellä sertifioidut päästövähennykset (CER)."</t>
        </is>
      </c>
      <c r="AP450" s="2" t="inlineStr">
        <is>
          <t>mécanisme pour un développement propre|
MDP</t>
        </is>
      </c>
      <c r="AQ450" s="2" t="inlineStr">
        <is>
          <t>3|
3</t>
        </is>
      </c>
      <c r="AR450" s="2" t="inlineStr">
        <is>
          <t xml:space="preserve">|
</t>
        </is>
      </c>
      <c r="AS450" t="inlineStr">
        <is>
          <t>mécanisme, conçu dans le cadre du Protocole de Kyoto (art. 12), permettant aux pays de financer des projets de réduction des émissions dans des pays en développement et de recevoir en contrepartie un crédit d'émissions de carbone [&lt;a href="/entry/result/929374/all" id="ENTRY_TO_ENTRY_CONVERTER" target="_blank"&gt;IATE:929374&lt;/a&gt; ]</t>
        </is>
      </c>
      <c r="AT450" s="2" t="inlineStr">
        <is>
          <t>sásra glanfhorbraíochta|
CDM</t>
        </is>
      </c>
      <c r="AU450" s="2" t="inlineStr">
        <is>
          <t>3|
3</t>
        </is>
      </c>
      <c r="AV450" s="2" t="inlineStr">
        <is>
          <t xml:space="preserve">|
</t>
        </is>
      </c>
      <c r="AW450" t="inlineStr">
        <is>
          <t/>
        </is>
      </c>
      <c r="AX450" s="2" t="inlineStr">
        <is>
          <t>mehanizam čistog razvoja|
CDM</t>
        </is>
      </c>
      <c r="AY450" s="2" t="inlineStr">
        <is>
          <t>3|
2</t>
        </is>
      </c>
      <c r="AZ450" s="2" t="inlineStr">
        <is>
          <t xml:space="preserve">|
</t>
        </is>
      </c>
      <c r="BA450" t="inlineStr">
        <is>
          <t>mehanizam utvrđen u članku 12. Kyotskog protokola kojim se određenim zemljama (iz Priloga I.) omogućuje da provedu projekte za smanjenje emisija u zemljama u razvoju kako bi zaradile jedinice ovjerenog smanjena emisija koje se uračunavaju u postizanje početnih ciljeva iz Kyota</t>
        </is>
      </c>
      <c r="BB450" s="2" t="inlineStr">
        <is>
          <t>tiszta fejlesztési mechanizmus</t>
        </is>
      </c>
      <c r="BC450" s="2" t="inlineStr">
        <is>
          <t>4</t>
        </is>
      </c>
      <c r="BD450" s="2" t="inlineStr">
        <is>
          <t/>
        </is>
      </c>
      <c r="BE450" t="inlineStr">
        <is>
          <t>A Kiotói Jegyzőkönyv 12. cikke által létrehozott mechanizmus, amelynek célja, hogy segítse a fenntartható fejlődés elérését és a mennyiségileg meghatározott kibocsátáskorlátozási és -csökkentési kötelezettségvállalások teljesítését.</t>
        </is>
      </c>
      <c r="BF450" s="2" t="inlineStr">
        <is>
          <t>meccanismo per lo sviluppo pulito|
CDM</t>
        </is>
      </c>
      <c r="BG450" s="2" t="inlineStr">
        <is>
          <t>3|
3</t>
        </is>
      </c>
      <c r="BH450" s="2" t="inlineStr">
        <is>
          <t xml:space="preserve">|
</t>
        </is>
      </c>
      <c r="BI450" t="inlineStr">
        <is>
          <t>Meccanismo flessibile previsto dal Protocollo di Kyoto in base al quale i paesi industrializzati e le economie in transizione possono realizzare, nei paesi in via di sviluppo, progetti che conseguano un beneficio ambientale in termini di emissioni di gas serra e trasferire tali benefici (crediti) sull'obbligo relativo al proprio paese.</t>
        </is>
      </c>
      <c r="BJ450" s="2" t="inlineStr">
        <is>
          <t>švarios plėtros mechanizmas</t>
        </is>
      </c>
      <c r="BK450" s="2" t="inlineStr">
        <is>
          <t>3</t>
        </is>
      </c>
      <c r="BL450" s="2" t="inlineStr">
        <is>
          <t/>
        </is>
      </c>
      <c r="BM450" t="inlineStr">
        <is>
          <t>Kioto protokolo 12 straipsnyje apibrėžtas mechanizmas</t>
        </is>
      </c>
      <c r="BN450" s="2" t="inlineStr">
        <is>
          <t>&lt;i&gt;CDM&lt;/i&gt;|
tīras attīstības mehānisms|
ekoloģiski tīras attīstības mehānisms</t>
        </is>
      </c>
      <c r="BO450" s="2" t="inlineStr">
        <is>
          <t>2|
3|
2</t>
        </is>
      </c>
      <c r="BP450" s="2" t="inlineStr">
        <is>
          <t xml:space="preserve">|
|
</t>
        </is>
      </c>
      <c r="BQ450" t="inlineStr">
        <is>
          <t>Tīras attīstības mehānisms (&lt;i&gt;CDM&lt;/i&gt;) paredzēts Kioto protokola 12. pantā, ar to valstīm, kuras saskaņā ar Kioto protokolu ir apņēmušās samazināt vai ierobežot CO2 emisijas, ir dota iespēja īstenot emisiju samazināšanas projektus jaunattīstības valstīs.</t>
        </is>
      </c>
      <c r="BR450" s="2" t="inlineStr">
        <is>
          <t>CDM|
mekkaniżmu għal żvilupp nadif</t>
        </is>
      </c>
      <c r="BS450" s="2" t="inlineStr">
        <is>
          <t>3|
3</t>
        </is>
      </c>
      <c r="BT450" s="2" t="inlineStr">
        <is>
          <t xml:space="preserve">|
</t>
        </is>
      </c>
      <c r="BU450" t="inlineStr">
        <is>
          <t>Arranġament taħt il-Protokoll ta' Kjoto li permezz tiegħu l-pajjiżi industrijalizzati b'impenn ta' tnaqqis ta' gassijiet serra (hekk imsejħin pajjiżi tal-Anness B) ikunu jistgħu jinvestu fi proġetti li jnaqqsu l-emissjonijiet f'pajjiżi li qed jiżviluppaw bħala alternattiva għat-tnaqqis ta' emissjonijiet aktar għali f'pajjiżhom.</t>
        </is>
      </c>
      <c r="BV450" s="2" t="inlineStr">
        <is>
          <t>mechanisme voor schone ontwikkeling|
CDM</t>
        </is>
      </c>
      <c r="BW450" s="2" t="inlineStr">
        <is>
          <t>3|
3</t>
        </is>
      </c>
      <c r="BX450" s="2" t="inlineStr">
        <is>
          <t xml:space="preserve">|
</t>
        </is>
      </c>
      <c r="BY450" t="inlineStr">
        <is>
          <t>mechanisme dat de geïndustrialiseerde landen de mogelijkheid biedt de ontwikkelingslanden te helpen met projecten ter vermindering van de emissie van broeikasgassen en deze reducties dan bij de in hun eigen land gerealiseerde reducties op te tellen, waardoor zij met minder reducties in eigen land toch kunnen voldoen aan de eisen van het Protocol van Kyoto</t>
        </is>
      </c>
      <c r="BZ450" s="2" t="inlineStr">
        <is>
          <t>CDM|
mechanizm czystego rozwoju</t>
        </is>
      </c>
      <c r="CA450" s="2" t="inlineStr">
        <is>
          <t>3|
3</t>
        </is>
      </c>
      <c r="CB450" s="2" t="inlineStr">
        <is>
          <t xml:space="preserve">|
</t>
        </is>
      </c>
      <c r="CC450" t="inlineStr">
        <is>
          <t>mechanizm wprowadzony na podstawie art. 12 protokołu z Kioto; służy zachęcaniu krajów rozwiniętych do finansowania projektów mających na celu redukcję emisji w krajach rozwijających się, na które nie został nałożony limit emisji; kraj inwestujący otrzymuje w zamian certyfikat redukcji emisji – CER</t>
        </is>
      </c>
      <c r="CD450" s="2" t="inlineStr">
        <is>
          <t>MDL|
Mecanismo de Desenvolvimento Limpo</t>
        </is>
      </c>
      <c r="CE450" s="2" t="inlineStr">
        <is>
          <t>4|
4</t>
        </is>
      </c>
      <c r="CF450" s="2" t="inlineStr">
        <is>
          <t xml:space="preserve">|
</t>
        </is>
      </c>
      <c r="CG450" t="inlineStr">
        <is>
          <t>Instrumento de política ambiental à escala mundial criado pelo artigo 12.º do Protocolo de Quioto (1997) à Convenção-Quadro das Nações Unidas sobre as Alterações Climáticas e que prevê, em substância, que as Partes não incluídas no Anexo I à Convenção (essencialmente, países em desenvolvimento) [ &lt;a href="/entry/result/3508619/all" id="ENTRY_TO_ENTRY_CONVERTER" target="_blank"&gt;IATE:3508619&lt;/a&gt; ] beneficiem das actividades de projecto que resultem em reduções certificadas de emissões (RCE) [ &lt;a href="/entry/result/909947/all" id="ENTRY_TO_ENTRY_CONVERTER" target="_blank"&gt;IATE:909947&lt;/a&gt; ] e que as Partes incluídas no dito Anexo (nomeadamente, os países desenvolvidos) [ &lt;a href="/entry/result/905873/all" id="ENTRY_TO_ENTRY_CONVERTER" target="_blank"&gt;IATE:905873&lt;/a&gt; ] possam utilizar as RCE resultantes dessas actividades como contributo para o cumprimento de parte dos seus compromissos quantificados de limitação e redução das emissões.</t>
        </is>
      </c>
      <c r="CH450" s="2" t="inlineStr">
        <is>
          <t>CDM|
mecanism de dezvoltare nepoluantă</t>
        </is>
      </c>
      <c r="CI450" s="2" t="inlineStr">
        <is>
          <t>3|
3</t>
        </is>
      </c>
      <c r="CJ450" s="2" t="inlineStr">
        <is>
          <t xml:space="preserve">|
</t>
        </is>
      </c>
      <c r="CK450" t="inlineStr">
        <is>
          <t/>
        </is>
      </c>
      <c r="CL450" s="2" t="inlineStr">
        <is>
          <t>CDM|
mechanizmus čistého rozvoja</t>
        </is>
      </c>
      <c r="CM450" s="2" t="inlineStr">
        <is>
          <t>3|
3</t>
        </is>
      </c>
      <c r="CN450" s="2" t="inlineStr">
        <is>
          <t xml:space="preserve">|
</t>
        </is>
      </c>
      <c r="CO450" t="inlineStr">
        <is>
          <t>režim v rámci Kjótskeho protokolu, ktorý umožňuje industrializovaným krajinám so záväzkami v oblasti znižovania emisií skleníkových plynov (označovaným ako „krajiny prílohy B“) investovať do projektov na zníženie emisií v rozvojových krajinách ako alternatívy k finančne náročnejšiemu znižovaniu emisií v ich vlastných krajinách</t>
        </is>
      </c>
      <c r="CP450" s="2" t="inlineStr">
        <is>
          <t>CDM|
mehanizem čistega razvoja</t>
        </is>
      </c>
      <c r="CQ450" s="2" t="inlineStr">
        <is>
          <t>3|
3</t>
        </is>
      </c>
      <c r="CR450" s="2" t="inlineStr">
        <is>
          <t xml:space="preserve">|
</t>
        </is>
      </c>
      <c r="CS450" t="inlineStr">
        <is>
          <t>eden od treh prožnih mehanizmov kjotskega protokola k Okvirni konvenciji ZN o spremembi podnebja, s katerim lahko države, ki so se zavezale omejiti svoje emisije toplogrednih plinov (pogodbenice iz Aneksa I konvencije), izpolnijo del svojih obveznosti zmanjšanja emisij tako, da zmanjšajo emisije v drugi državi (državi gostiteljici), ki po kjotskem protokolu nima omejitev</t>
        </is>
      </c>
      <c r="CT450" s="2" t="inlineStr">
        <is>
          <t>mekanism för ren utveckling|
mekanism för en ren utveckling</t>
        </is>
      </c>
      <c r="CU450" s="2" t="inlineStr">
        <is>
          <t>3|
3</t>
        </is>
      </c>
      <c r="CV450" s="2" t="inlineStr">
        <is>
          <t xml:space="preserve">|
</t>
        </is>
      </c>
      <c r="CW450" t="inlineStr">
        <is>
          <t>"Syftet med mekanismen för en ren utveckling skall vara att hjälpa de parter som inte är upptagna i bilaga I att uppnå en hållbar utveckling och att bidra till att uppnå konventionens yttersta målsättning samt att hjälpa parterna i bilaga I att fullgöra sina kvantifierade åtaganden om begränsning och minskning av utsläpp i enlighet med artikel 3."</t>
        </is>
      </c>
    </row>
    <row r="451">
      <c r="A451" s="1" t="str">
        <f>HYPERLINK("https://iate.europa.eu/entry/result/2228093/all", "2228093")</f>
        <v>2228093</v>
      </c>
      <c r="B451" t="inlineStr">
        <is>
          <t>TRANSPORT</t>
        </is>
      </c>
      <c r="C451" t="inlineStr">
        <is>
          <t>TRANSPORT|air and space transport|air transport</t>
        </is>
      </c>
      <c r="D451" t="inlineStr">
        <is>
          <t>yes</t>
        </is>
      </c>
      <c r="E451" t="inlineStr">
        <is>
          <t/>
        </is>
      </c>
      <c r="F451" s="2" t="inlineStr">
        <is>
          <t>изследване на управлението на въздушното движение в единното европейско небе|
SESAR</t>
        </is>
      </c>
      <c r="G451" s="2" t="inlineStr">
        <is>
          <t>2|
2</t>
        </is>
      </c>
      <c r="H451" s="2" t="inlineStr">
        <is>
          <t xml:space="preserve">|
</t>
        </is>
      </c>
      <c r="I451" t="inlineStr">
        <is>
          <t/>
        </is>
      </c>
      <c r="J451" s="2" t="inlineStr">
        <is>
          <t>výzkum uspořádání letového provozu jednotného evropského nebe|
SESAR</t>
        </is>
      </c>
      <c r="K451" s="2" t="inlineStr">
        <is>
          <t>3|
3</t>
        </is>
      </c>
      <c r="L451" s="2" t="inlineStr">
        <is>
          <t xml:space="preserve">|
</t>
        </is>
      </c>
      <c r="M451" t="inlineStr">
        <is>
          <t>technologická součást &lt;a href="https://iate.europa.eu/entry/result/919560/cs" target="_blank"&gt;jednotného evropského nebe&lt;/a&gt;</t>
        </is>
      </c>
      <c r="N451" s="2" t="inlineStr">
        <is>
          <t>SESAR|
ATM-forskning i det fælles europæiske luftrum|
forskning i lufttrafikstyring i det fælles europæiske luftrum</t>
        </is>
      </c>
      <c r="O451" s="2" t="inlineStr">
        <is>
          <t>4|
4|
4</t>
        </is>
      </c>
      <c r="P451" s="2" t="inlineStr">
        <is>
          <t xml:space="preserve">|
|
</t>
        </is>
      </c>
      <c r="Q451" t="inlineStr">
        <is>
          <t>Forskning til fremme af gennemførelsen af det fælles europæiske luftrum.&lt;br&gt;"SESAR udgør det teknologiske element af det fælles europæiske luftrum."</t>
        </is>
      </c>
      <c r="R451" s="2" t="inlineStr">
        <is>
          <t>SESAR|
SESAR-Projekt</t>
        </is>
      </c>
      <c r="S451" s="2" t="inlineStr">
        <is>
          <t>3|
2</t>
        </is>
      </c>
      <c r="T451" s="2" t="inlineStr">
        <is>
          <t xml:space="preserve">|
</t>
        </is>
      </c>
      <c r="U451" t="inlineStr">
        <is>
          <t>Vorhaben zur Modernisierung des Flugverkehrsmanagements (ATM) in Europa; Durchführungsprogramm für den einheitlichen europäischen Luftraum (SES) &lt;a href="/entry/result/919560/all" id="ENTRY_TO_ENTRY_CONVERTER" target="_blank"&gt;IATE:919560&lt;/a&gt;</t>
        </is>
      </c>
      <c r="V451" s="2" t="inlineStr">
        <is>
          <t>SESAR|
Έρευνα για τη διαχείριση της εναέριας κυκλοφορίας στον Ενιαίο Ευρωπαϊκό Ουρανό|
ερευνητικό σχέδιο ΑΤΜ του Ενιαίου Ευρωπαϊκού Ουρανού</t>
        </is>
      </c>
      <c r="W451" s="2" t="inlineStr">
        <is>
          <t>4|
4|
3</t>
        </is>
      </c>
      <c r="X451" s="2" t="inlineStr">
        <is>
          <t xml:space="preserve">|
|
</t>
        </is>
      </c>
      <c r="Y451" t="inlineStr">
        <is>
          <t/>
        </is>
      </c>
      <c r="Z451" s="2" t="inlineStr">
        <is>
          <t>Single European Sky Air Traffic Management Research|
Single European Sky Air Traffic Management Research Joint Undertaking|
new generation European air traffic management system|
SESAME|
SESAR|
Single European Sky ATM Research</t>
        </is>
      </c>
      <c r="AA451" s="2" t="inlineStr">
        <is>
          <t>1|
1|
1|
1|
3|
3</t>
        </is>
      </c>
      <c r="AB451" s="2" t="inlineStr">
        <is>
          <t xml:space="preserve">|
|
|
|
|
</t>
        </is>
      </c>
      <c r="AC451" t="inlineStr">
        <is>
          <t>&lt;a href="https://iate.europa.eu/entry/result/919560/en" target="_blank"&gt;&lt;i&gt;Single European Sky&lt;/i&gt;&lt;/a&gt; implementation programme</t>
        </is>
      </c>
      <c r="AD451" s="2" t="inlineStr">
        <is>
          <t>Investigación sobre la gestión del tráfico aéreo en el contexto del Cielo Único Europeo|
SESAR</t>
        </is>
      </c>
      <c r="AE451" s="2" t="inlineStr">
        <is>
          <t>3|
3</t>
        </is>
      </c>
      <c r="AF451" s="2" t="inlineStr">
        <is>
          <t xml:space="preserve">|
</t>
        </is>
      </c>
      <c r="AG451" t="inlineStr">
        <is>
          <t>Empresa común concebida para modernizar la gestión del tráfico aéreo europeo en tres fases que culminarán en 2020.</t>
        </is>
      </c>
      <c r="AH451" s="2" t="inlineStr">
        <is>
          <t>Euroopa lennuliikluse uue põlvkonna juhtimissüsteem</t>
        </is>
      </c>
      <c r="AI451" s="2" t="inlineStr">
        <is>
          <t>2</t>
        </is>
      </c>
      <c r="AJ451" s="2" t="inlineStr">
        <is>
          <t/>
        </is>
      </c>
      <c r="AK451" t="inlineStr">
        <is>
          <t/>
        </is>
      </c>
      <c r="AL451" s="2" t="inlineStr">
        <is>
          <t>uuden sukupolven eurooppalainen lentoliikenteen hallintajärjestelmä|
SESAR-järjestelmä|
eurooppalaisen ilmaliikenteen hallinnan nykyaikaistamishanke|
SESAR|
yhtenäisen eurooppalaisen ilmatilan ilmaliikenteen hallinnan tutkimushanke</t>
        </is>
      </c>
      <c r="AM451" s="2" t="inlineStr">
        <is>
          <t>3|
2|
3|
3|
3</t>
        </is>
      </c>
      <c r="AN451" s="2" t="inlineStr">
        <is>
          <t xml:space="preserve">|
|
|
|
</t>
        </is>
      </c>
      <c r="AO451" t="inlineStr">
        <is>
          <t/>
        </is>
      </c>
      <c r="AP451" s="2" t="inlineStr">
        <is>
          <t>Système européen de nouvelle génération pour la gestion du trafic aérien|
SESAR|
Single European Sky ATM Research</t>
        </is>
      </c>
      <c r="AQ451" s="2" t="inlineStr">
        <is>
          <t>3|
3|
3</t>
        </is>
      </c>
      <c r="AR451" s="2" t="inlineStr">
        <is>
          <t xml:space="preserve">|
|
</t>
        </is>
      </c>
      <c r="AS451" t="inlineStr">
        <is>
          <t>programme de mise en place du Ciel unique européen</t>
        </is>
      </c>
      <c r="AT451" s="2" t="inlineStr">
        <is>
          <t>SESAR|
taighde um bainistíocht aerthráchta maidir leis an Aerspás Eorpach Aonair</t>
        </is>
      </c>
      <c r="AU451" s="2" t="inlineStr">
        <is>
          <t>2|
3</t>
        </is>
      </c>
      <c r="AV451" s="2" t="inlineStr">
        <is>
          <t xml:space="preserve">|
</t>
        </is>
      </c>
      <c r="AW451" t="inlineStr">
        <is>
          <t/>
        </is>
      </c>
      <c r="AX451" s="2" t="inlineStr">
        <is>
          <t>Istraživanje i razvoj upravljanja zračnim prometom na jedinstvenom europskom nebu|
SESAR</t>
        </is>
      </c>
      <c r="AY451" s="2" t="inlineStr">
        <is>
          <t>3|
3</t>
        </is>
      </c>
      <c r="AZ451" s="2" t="inlineStr">
        <is>
          <t xml:space="preserve">|
</t>
        </is>
      </c>
      <c r="BA451" t="inlineStr">
        <is>
          <t>program provedbe jedinstvenog europskog neba ( &lt;a href="/entry/result/919560/all" id="ENTRY_TO_ENTRY_CONVERTER" target="_blank"&gt;IATE:919560&lt;/a&gt; )</t>
        </is>
      </c>
      <c r="BB451" s="2" t="inlineStr">
        <is>
          <t>SESAR|
„Egységes európai égbolt” légiforgalmi szolgáltatási kutatás</t>
        </is>
      </c>
      <c r="BC451" s="2" t="inlineStr">
        <is>
          <t>3|
3</t>
        </is>
      </c>
      <c r="BD451" s="2" t="inlineStr">
        <is>
          <t xml:space="preserve">|
</t>
        </is>
      </c>
      <c r="BE451" t="inlineStr">
        <is>
          <t>az&lt;a href="https://iate.europa.eu/entry/result/919560/hu" target="_blank"&gt; egységes európai égbolt&lt;/a&gt; programja, amelynek célja a légiforgalmi szolgáltatás korszerűsítése</t>
        </is>
      </c>
      <c r="BF451" s="2" t="inlineStr">
        <is>
          <t>SESAR|
ricerca ATM nel cielo unico europeo|
ricerca sulla gestione del traffico aereo nel cielo unico europeo</t>
        </is>
      </c>
      <c r="BG451" s="2" t="inlineStr">
        <is>
          <t>3|
2|
3</t>
        </is>
      </c>
      <c r="BH451" s="2" t="inlineStr">
        <is>
          <t xml:space="preserve">|
|
</t>
        </is>
      </c>
      <c r="BI451" t="inlineStr">
        <is>
          <t>SESAR è un'impresa comune finanziata dalla Commissione europea e da Eurocontrol e rappresenta la componente tecnologica dell'iniziativa Cielo unico europeo: sta sviluppando un sistema di ATM (gestione del traffico aereo) di nuova generazione che assicurerà la sicurezza e la fluidità del trasporto aereo in tutto il mondo nei prossimi 30 anni</t>
        </is>
      </c>
      <c r="BJ451" s="2" t="inlineStr">
        <is>
          <t>Bendro Europos dangaus oro eismo valdymo mokslinių tyrimų programa|
SESAR</t>
        </is>
      </c>
      <c r="BK451" s="2" t="inlineStr">
        <is>
          <t>2|
3</t>
        </is>
      </c>
      <c r="BL451" s="2" t="inlineStr">
        <is>
          <t xml:space="preserve">|
</t>
        </is>
      </c>
      <c r="BM451" t="inlineStr">
        <is>
          <t>Bendro Europos dangaus ( &lt;a href="/entry/result/919560/all" id="ENTRY_TO_ENTRY_CONVERTER" target="_blank"&gt;IATE:919560&lt;/a&gt; ) įgyvendinimo programa</t>
        </is>
      </c>
      <c r="BN451" s="2" t="inlineStr">
        <is>
          <t>&lt;i&gt;SESAR&lt;/i&gt;|
Eiropas vienotās gaisa telpas gaisa satiksmes pārvaldības (&lt;i&gt;ATM&lt;/i&gt;) pētniecības programma|
jaunas paaudzes gaisa satiksmes pārvaldības sistēma</t>
        </is>
      </c>
      <c r="BO451" s="2" t="inlineStr">
        <is>
          <t>3|
2|
3</t>
        </is>
      </c>
      <c r="BP451" s="2" t="inlineStr">
        <is>
          <t xml:space="preserve">|
|
</t>
        </is>
      </c>
      <c r="BQ451" t="inlineStr">
        <is>
          <t/>
        </is>
      </c>
      <c r="BR451" s="2" t="inlineStr">
        <is>
          <t>SESAR|
Riċerka dwar il-Ġestjoni tat-Traffiku tal-Ajru Uniku Ewropew</t>
        </is>
      </c>
      <c r="BS451" s="2" t="inlineStr">
        <is>
          <t>3|
3</t>
        </is>
      </c>
      <c r="BT451" s="2" t="inlineStr">
        <is>
          <t xml:space="preserve">|
</t>
        </is>
      </c>
      <c r="BU451" t="inlineStr">
        <is>
          <t>il-pilastru teknoloġiku tal-&lt;a href="https://iate.europa.eu/entry/result/919560/mt" target="_blank"&gt;Ajru Uniku Ewropew&lt;/a&gt;, li għandu l-għan li jtejjeb il-prestazzjoni tal-&lt;a href="https://iate.europa.eu/entry/slideshow/1619523508801/871996/mt" target="_blank"&gt;ġestjoni tat-traffiku tal-ajru&lt;/a&gt; (ATM) billi jimmodernizza u jarmonizza s-sistema tal-ATM billi jiddefinixxi, jiżviluppa, jivvalida u jniedi soluzzjonijiet teknoloġiċi u operazzjonali innovattivi fil-qasam tal-ATM</t>
        </is>
      </c>
      <c r="BV451" s="2" t="inlineStr">
        <is>
          <t>ATM-onderzoek voor het gemeenschappelijk Europees luchtruim|
SESAR</t>
        </is>
      </c>
      <c r="BW451" s="2" t="inlineStr">
        <is>
          <t>2|
3</t>
        </is>
      </c>
      <c r="BX451" s="2" t="inlineStr">
        <is>
          <t xml:space="preserve">|
</t>
        </is>
      </c>
      <c r="BY451" t="inlineStr">
        <is>
          <t>project voor de modernisering van het luchtverkeersbeheer in Europa, dat het technologische onderdeel van het gemeenschappelijk Europees luchtruim vormt</t>
        </is>
      </c>
      <c r="BZ451" s="2" t="inlineStr">
        <is>
          <t>SESAR</t>
        </is>
      </c>
      <c r="CA451" s="2" t="inlineStr">
        <is>
          <t>3</t>
        </is>
      </c>
      <c r="CB451" s="2" t="inlineStr">
        <is>
          <t/>
        </is>
      </c>
      <c r="CC451" t="inlineStr">
        <is>
          <t>1. projekt badawczo-rozwojowy z zakresu zarządzania ruchem lotniczym w jednolitej europejskiej przestrzeni powietrznej [ &lt;a href="/entry/result/919560/all" id="ENTRY_TO_ENTRY_CONVERTER" target="_blank"&gt;IATE:919560&lt;/a&gt; ] stawiający sobie za cel modernizację zarządzania ruchem lotniczym [ &lt;a href="/entry/result/871996/all" id="ENTRY_TO_ENTRY_CONVERTER" target="_blank"&gt;IATE:871996&lt;/a&gt; ] w Europie i stanowiący filar technologiczny jednolitej europejskiej przestrzeni powietrznej &lt;br&gt;2. nazwa wspólnego przedsięwzięcia utworzonego w rozporządzeniu Rady (WE) nr 219/2007 na potrzeby zarządzania działaniami prowadzonymi w fazie opracowywania projektu SESAR; głównym zadaniem wspólnego przedsięwzięcia jest realizowanie centralnego planu ATM [ &lt;a href="/entry/result/2228916/all" id="ENTRY_TO_ENTRY_CONVERTER" target="_blank"&gt;IATE:2228916&lt;/a&gt; ]</t>
        </is>
      </c>
      <c r="CD451" s="2" t="inlineStr">
        <is>
          <t>SESAR|
Investigação sobre a Gestão do Tráfego Aéreo no Céu Único Europeu</t>
        </is>
      </c>
      <c r="CE451" s="2" t="inlineStr">
        <is>
          <t>4|
3</t>
        </is>
      </c>
      <c r="CF451" s="2" t="inlineStr">
        <is>
          <t xml:space="preserve">|
</t>
        </is>
      </c>
      <c r="CG451" t="inlineStr">
        <is>
          <t>Projecto destinado a modernizar a gestão do tráfego aéreo europeu e que constitui a componente tecnológica do &lt;i&gt;&lt;b&gt;Céu Único Europeu&lt;/b&gt;&lt;/i&gt; [ &lt;a href="/entry/result/919560/all" id="ENTRY_TO_ENTRY_CONVERTER" target="_blank"&gt;IATE:919560&lt;/a&gt; ]. Este projecto, que visa dotar a Comunidade, até 2020, de uma infraestrutura de gestão do tráfego aéreo altamente eficaz, desenrola-se ao longo de três fases: a &lt;i&gt;&lt;b&gt;fase de definição (2005-2008)&lt;/b&gt;&lt;/i&gt;, destinada a estabelecer as várias etapas tecnológicas a vencer, as prioridades em termos de programas de modernização e os planos de implementação operacional; a &lt;i&gt;&lt;b&gt;fase de desenvolvimento (2008-2013)&lt;/b&gt;&lt;/i&gt;, em que serão desenvolvidos novos equipamentos, sistemas ou normas, que assegurarão a convergência para um sistema de gestão do tráfego aéreo globalmente interoperável na Europa; e a &lt;i&gt;&lt;b&gt;fase de implementação (2014-2020)&lt;/b&gt;&lt;/i&gt;, que consistirá numa produção e aplicação em larga escala da nova infraestrutura do sistema de gestão do tráfego aéreo.</t>
        </is>
      </c>
      <c r="CH451" s="2" t="inlineStr">
        <is>
          <t>SESAR|
Proiectul de cercetare privind ATM în contextul Cerului unic european (SESAR)</t>
        </is>
      </c>
      <c r="CI451" s="2" t="inlineStr">
        <is>
          <t>3|
3</t>
        </is>
      </c>
      <c r="CJ451" s="2" t="inlineStr">
        <is>
          <t xml:space="preserve">|
</t>
        </is>
      </c>
      <c r="CK451" t="inlineStr">
        <is>
          <t/>
        </is>
      </c>
      <c r="CL451" s="2" t="inlineStr">
        <is>
          <t>Výskum manažmentu letovej prevádzky jednotného európskeho neba|
SESAR</t>
        </is>
      </c>
      <c r="CM451" s="2" t="inlineStr">
        <is>
          <t>3|
3</t>
        </is>
      </c>
      <c r="CN451" s="2" t="inlineStr">
        <is>
          <t xml:space="preserve">|
</t>
        </is>
      </c>
      <c r="CO451" t="inlineStr">
        <is>
          <t>projekt na modernizáciu manažmentu letovej prevádzky v Európe a zvýšenie bezpečnosti</t>
        </is>
      </c>
      <c r="CP451" s="2" t="inlineStr">
        <is>
          <t>SESAR</t>
        </is>
      </c>
      <c r="CQ451" s="2" t="inlineStr">
        <is>
          <t>3</t>
        </is>
      </c>
      <c r="CR451" s="2" t="inlineStr">
        <is>
          <t/>
        </is>
      </c>
      <c r="CS451" t="inlineStr">
        <is>
          <t>program za raziskave o upravljanju zračnega prometa enotnega evropskega neba, ki je konceptualno in tehnološko sestavni del regulativnega okvira enotnega evropskega neba in ki naj bi do leta 2020 zagotovil delovanje nove generacije evropskega sistema upravljanja zračnega prometa</t>
        </is>
      </c>
      <c r="CT451" s="2" t="inlineStr">
        <is>
          <t>Single European Sky ATM Research|
Sesar</t>
        </is>
      </c>
      <c r="CU451" s="2" t="inlineStr">
        <is>
          <t>3|
3</t>
        </is>
      </c>
      <c r="CV451" s="2" t="inlineStr">
        <is>
          <t xml:space="preserve">|
</t>
        </is>
      </c>
      <c r="CW451" t="inlineStr">
        <is>
          <t/>
        </is>
      </c>
    </row>
    <row r="452">
      <c r="A452" s="1" t="str">
        <f>HYPERLINK("https://iate.europa.eu/entry/result/2230146/all", "2230146")</f>
        <v>2230146</v>
      </c>
      <c r="B452" t="inlineStr">
        <is>
          <t>EUROPEAN UNION;ENERGY</t>
        </is>
      </c>
      <c r="C452" t="inlineStr">
        <is>
          <t>EUROPEAN UNION|EU finance;ENERGY|energy policy|energy policy</t>
        </is>
      </c>
      <c r="D452" t="inlineStr">
        <is>
          <t>yes</t>
        </is>
      </c>
      <c r="E452" t="inlineStr">
        <is>
          <t/>
        </is>
      </c>
      <c r="F452" s="2" t="inlineStr">
        <is>
          <t>GEEREF|
Световен фонд за енергийна ефективност и възобновяема енергия</t>
        </is>
      </c>
      <c r="G452" s="2" t="inlineStr">
        <is>
          <t>3|
3</t>
        </is>
      </c>
      <c r="H452" s="2" t="inlineStr">
        <is>
          <t xml:space="preserve">|
</t>
        </is>
      </c>
      <c r="I452" t="inlineStr">
        <is>
          <t/>
        </is>
      </c>
      <c r="J452" s="2" t="inlineStr">
        <is>
          <t>GEEREF|
Globální fond pro energetickou účinnost a obnovitelnou energii</t>
        </is>
      </c>
      <c r="K452" s="2" t="inlineStr">
        <is>
          <t>3|
3</t>
        </is>
      </c>
      <c r="L452" s="2" t="inlineStr">
        <is>
          <t xml:space="preserve">|
</t>
        </is>
      </c>
      <c r="M452" t="inlineStr">
        <is>
          <t>Veřejno-soukromé partnerství v oblasti obnovitelné energie a technologií ke zlepšení energetické účinnosti, které má za úkol mobilizovat soukromé investice ve prospěch rozvojových zemí a ekonomik v procesu transformace.</t>
        </is>
      </c>
      <c r="N452" s="2" t="inlineStr">
        <is>
          <t>Global Fond for Energieffektivitet og Vedvarende Energi|
Verdensfond for Energieffektivitet og Vedvarende Energi|
GEEREF</t>
        </is>
      </c>
      <c r="O452" s="2" t="inlineStr">
        <is>
          <t>4|
4|
4</t>
        </is>
      </c>
      <c r="P452" s="2" t="inlineStr">
        <is>
          <t xml:space="preserve">|
|
</t>
        </is>
      </c>
      <c r="Q452" t="inlineStr">
        <is>
          <t/>
        </is>
      </c>
      <c r="R452" s="2" t="inlineStr">
        <is>
          <t>Globaler Dachfonds für Energieeffizienz und erneuerbare Energien</t>
        </is>
      </c>
      <c r="S452" s="2" t="inlineStr">
        <is>
          <t>2</t>
        </is>
      </c>
      <c r="T452" s="2" t="inlineStr">
        <is>
          <t/>
        </is>
      </c>
      <c r="U452" t="inlineStr">
        <is>
          <t/>
        </is>
      </c>
      <c r="V452" s="2" t="inlineStr">
        <is>
          <t>Παγκόσμιο Ταμείο Ενεργειακής Απόδοσης και Ανανεώσιμων Πηγών Ενέργειας</t>
        </is>
      </c>
      <c r="W452" s="2" t="inlineStr">
        <is>
          <t>3</t>
        </is>
      </c>
      <c r="X452" s="2" t="inlineStr">
        <is>
          <t/>
        </is>
      </c>
      <c r="Y452" t="inlineStr">
        <is>
          <t/>
        </is>
      </c>
      <c r="Z452" s="2" t="inlineStr">
        <is>
          <t>Global Energy Efficiency and Renewable Energy Fund|
GEEREF</t>
        </is>
      </c>
      <c r="AA452" s="2" t="inlineStr">
        <is>
          <t>3|
3</t>
        </is>
      </c>
      <c r="AB452" s="2" t="inlineStr">
        <is>
          <t xml:space="preserve">|
</t>
        </is>
      </c>
      <c r="AC452" t="inlineStr">
        <is>
          <t>Fund-of-Funds set up in 2004 by the European Commission, providing global risk capital through private investment for energy efficiency and renewable energy projects in developing countries and economies in transition</t>
        </is>
      </c>
      <c r="AD452" s="2" t="inlineStr">
        <is>
          <t>Fondo mundial para la eficiencia energética y las energías renovables|
GEEREF</t>
        </is>
      </c>
      <c r="AE452" s="2" t="inlineStr">
        <is>
          <t>3|
3</t>
        </is>
      </c>
      <c r="AF452" s="2" t="inlineStr">
        <is>
          <t xml:space="preserve">|
</t>
        </is>
      </c>
      <c r="AG452" t="inlineStr">
        <is>
          <t>Fondo destinado a proporcionar capital de riesgo a diferentes tipos de proyectos de inversión en energías renovables y eficiencia energética en el África Subsahariana, los Estados insulares del Caribe y el Pacífico (región ACP), los países de la política europea de vecindad (el norte de África y la Europa Oriental no integrada en la UE, incluida Rusia), América Latina y Asia (incluidos Asia Central y Oriente Próximo).</t>
        </is>
      </c>
      <c r="AH452" t="inlineStr">
        <is>
          <t/>
        </is>
      </c>
      <c r="AI452" t="inlineStr">
        <is>
          <t/>
        </is>
      </c>
      <c r="AJ452" t="inlineStr">
        <is>
          <t/>
        </is>
      </c>
      <c r="AK452" t="inlineStr">
        <is>
          <t/>
        </is>
      </c>
      <c r="AL452" s="2" t="inlineStr">
        <is>
          <t>Energiatehokkuuden ja uusiutuvien energialähteiden maailmanlaajuinen rahasto|
energiatehokkuutta ja uusiutuvien energialähteiden käyttöä edistävä maailmanlaajuinen rahasto</t>
        </is>
      </c>
      <c r="AM452" s="2" t="inlineStr">
        <is>
          <t>3|
2</t>
        </is>
      </c>
      <c r="AN452" s="2" t="inlineStr">
        <is>
          <t xml:space="preserve">preferred|
</t>
        </is>
      </c>
      <c r="AO452" t="inlineStr">
        <is>
          <t/>
        </is>
      </c>
      <c r="AP452" s="2" t="inlineStr">
        <is>
          <t>Fonds mondial pour la promotion de l'efficacité énergétique et des énergies renouvelables</t>
        </is>
      </c>
      <c r="AQ452" s="2" t="inlineStr">
        <is>
          <t>3</t>
        </is>
      </c>
      <c r="AR452" s="2" t="inlineStr">
        <is>
          <t/>
        </is>
      </c>
      <c r="AS452" t="inlineStr">
        <is>
          <t/>
        </is>
      </c>
      <c r="AT452" s="2" t="inlineStr">
        <is>
          <t>GEEREF|
an Ciste Domhanda don Éifeachtúlacht Fuinnimh agus don Fhuinneamh Inathnuaite</t>
        </is>
      </c>
      <c r="AU452" s="2" t="inlineStr">
        <is>
          <t>3|
3</t>
        </is>
      </c>
      <c r="AV452" s="2" t="inlineStr">
        <is>
          <t xml:space="preserve">|
</t>
        </is>
      </c>
      <c r="AW452" t="inlineStr">
        <is>
          <t/>
        </is>
      </c>
      <c r="AX452" s="2" t="inlineStr">
        <is>
          <t>Fond za globalnu energetsku učinkovitost i obnovljivu energiju</t>
        </is>
      </c>
      <c r="AY452" s="2" t="inlineStr">
        <is>
          <t>3</t>
        </is>
      </c>
      <c r="AZ452" s="2" t="inlineStr">
        <is>
          <t/>
        </is>
      </c>
      <c r="BA452" t="inlineStr">
        <is>
          <t/>
        </is>
      </c>
      <c r="BB452" s="2" t="inlineStr">
        <is>
          <t>GEEREF|
Globális Energiahatékonysági és Megújulóenergia-alap</t>
        </is>
      </c>
      <c r="BC452" s="2" t="inlineStr">
        <is>
          <t>4|
4</t>
        </is>
      </c>
      <c r="BD452" s="2" t="inlineStr">
        <is>
          <t xml:space="preserve">|
</t>
        </is>
      </c>
      <c r="BE452" t="inlineStr">
        <is>
          <t>az energiahatékonyságot és a megújuló energiák használatát ösztönző világalap</t>
        </is>
      </c>
      <c r="BF452" s="2" t="inlineStr">
        <is>
          <t>Fondo globale per l’efficienza energetica e le energie rinnovabili</t>
        </is>
      </c>
      <c r="BG452" s="2" t="inlineStr">
        <is>
          <t>3</t>
        </is>
      </c>
      <c r="BH452" s="2" t="inlineStr">
        <is>
          <t/>
        </is>
      </c>
      <c r="BI452" t="inlineStr">
        <is>
          <t>Partenariato pubblico-privato, inteso a mobilitare investimenti privati a favore dei paesi in via di sviluppo e delle economie in transizione.</t>
        </is>
      </c>
      <c r="BJ452" s="2" t="inlineStr">
        <is>
          <t>Pasaulinis energijos vartojimo efektyvumo ir atsinaujinančiosios energijos fondas</t>
        </is>
      </c>
      <c r="BK452" s="2" t="inlineStr">
        <is>
          <t>3</t>
        </is>
      </c>
      <c r="BL452" s="2" t="inlineStr">
        <is>
          <t/>
        </is>
      </c>
      <c r="BM452" t="inlineStr">
        <is>
          <t/>
        </is>
      </c>
      <c r="BN452" s="2" t="inlineStr">
        <is>
          <t>Pasaules energoefektivitātes un atjaunojamās enerģijas fonds|
GEEREF</t>
        </is>
      </c>
      <c r="BO452" s="2" t="inlineStr">
        <is>
          <t>2|
2</t>
        </is>
      </c>
      <c r="BP452" s="2" t="inlineStr">
        <is>
          <t xml:space="preserve">|
</t>
        </is>
      </c>
      <c r="BQ452" t="inlineStr">
        <is>
          <t/>
        </is>
      </c>
      <c r="BR452" s="2" t="inlineStr">
        <is>
          <t>Fond Globali għall-Effiċjenza fl-Użu tal-Enerġija u għall-Enerġija Rinnovabbli|
GEEREF</t>
        </is>
      </c>
      <c r="BS452" s="2" t="inlineStr">
        <is>
          <t>3|
3</t>
        </is>
      </c>
      <c r="BT452" s="2" t="inlineStr">
        <is>
          <t xml:space="preserve">|
</t>
        </is>
      </c>
      <c r="BU452" t="inlineStr">
        <is>
          <t>&lt;div&gt;sħubija bejn is-settur pubbliku u dak privat maħsuba biex timmobilizza l-investimenti privati għall-benefiċċju tal-pajjiżi li qed jiżviluppaw u l-ekonomiji emerġenti&lt;/div&gt;</t>
        </is>
      </c>
      <c r="BV452" s="2" t="inlineStr">
        <is>
          <t>Wereldfonds voor energie-efficiency en hernieuwbare energie</t>
        </is>
      </c>
      <c r="BW452" s="2" t="inlineStr">
        <is>
          <t>3</t>
        </is>
      </c>
      <c r="BX452" s="2" t="inlineStr">
        <is>
          <t/>
        </is>
      </c>
      <c r="BY452" t="inlineStr">
        <is>
          <t/>
        </is>
      </c>
      <c r="BZ452" s="2" t="inlineStr">
        <is>
          <t>Globalny Fundusz Efektywności Energetycznej oraz Energii Odnawialnej</t>
        </is>
      </c>
      <c r="CA452" s="2" t="inlineStr">
        <is>
          <t>3</t>
        </is>
      </c>
      <c r="CB452" s="2" t="inlineStr">
        <is>
          <t/>
        </is>
      </c>
      <c r="CC452" t="inlineStr">
        <is>
          <t/>
        </is>
      </c>
      <c r="CD452" s="2" t="inlineStr">
        <is>
          <t>Fundo Mundial para a Eficiência Energética e as Energias Renováveis|
GEEREF</t>
        </is>
      </c>
      <c r="CE452" s="2" t="inlineStr">
        <is>
          <t>3|
3</t>
        </is>
      </c>
      <c r="CF452" s="2" t="inlineStr">
        <is>
          <t xml:space="preserve">|
</t>
        </is>
      </c>
      <c r="CG452" t="inlineStr">
        <is>
          <t>Fundo mundial de capital de risco, cuja criação foi proposta pela Comissão em Outubro de 2006, destinado a mobilizar fundos públicos e privados para apoiar projectos em matéria de eficiência energética e energias renováveis nos países em desenvolvimento e nas economias em transição, nomeadamente na África subsariana, nas Caraíbas e Pacífico, nos países abrangidos pela Política Europeia de Vizinhança, na América Latina e na Ásia.</t>
        </is>
      </c>
      <c r="CH452" s="2" t="inlineStr">
        <is>
          <t>Fondul mondial pentru eficiență energetică și energii regenerabile</t>
        </is>
      </c>
      <c r="CI452" s="2" t="inlineStr">
        <is>
          <t>3</t>
        </is>
      </c>
      <c r="CJ452" s="2" t="inlineStr">
        <is>
          <t/>
        </is>
      </c>
      <c r="CK452" t="inlineStr">
        <is>
          <t/>
        </is>
      </c>
      <c r="CL452" s="2" t="inlineStr">
        <is>
          <t>Fond globálnej energetickej účinnosti a obnoviteľnej energie|
GEEREF</t>
        </is>
      </c>
      <c r="CM452" s="2" t="inlineStr">
        <is>
          <t>3|
3</t>
        </is>
      </c>
      <c r="CN452" s="2" t="inlineStr">
        <is>
          <t xml:space="preserve">|
</t>
        </is>
      </c>
      <c r="CO452" t="inlineStr">
        <is>
          <t>predstavuje nové partnerstvo verejného a súkromného sektora, ktoré dopĺňa finančné nástroje Spoločenstva a je osobitne navrhnutý tak, aby posilnil schopnosť Spoločenstva podporiť implementáciu programov zameraných na trvalo udržateľný rozvoj a odstránenie chudoby v jeho partnerských krajinách, ako aj urýchlil prenos, rozvoj a rozmiestnenie technológií, ktoré sú šetrné k životnému prostrediu</t>
        </is>
      </c>
      <c r="CP452" t="inlineStr">
        <is>
          <t/>
        </is>
      </c>
      <c r="CQ452" t="inlineStr">
        <is>
          <t/>
        </is>
      </c>
      <c r="CR452" t="inlineStr">
        <is>
          <t/>
        </is>
      </c>
      <c r="CS452" t="inlineStr">
        <is>
          <t/>
        </is>
      </c>
      <c r="CT452" s="2" t="inlineStr">
        <is>
          <t>globala fonden för energieffektivitet och förnybar energi</t>
        </is>
      </c>
      <c r="CU452" s="2" t="inlineStr">
        <is>
          <t>3</t>
        </is>
      </c>
      <c r="CV452" s="2" t="inlineStr">
        <is>
          <t/>
        </is>
      </c>
      <c r="CW452" t="inlineStr">
        <is>
          <t/>
        </is>
      </c>
    </row>
    <row r="453">
      <c r="A453" s="1" t="str">
        <f>HYPERLINK("https://iate.europa.eu/entry/result/2251259/all", "2251259")</f>
        <v>2251259</v>
      </c>
      <c r="B453" t="inlineStr">
        <is>
          <t>POLITICS;EDUCATION AND COMMUNICATIONS</t>
        </is>
      </c>
      <c r="C453" t="inlineStr">
        <is>
          <t>POLITICS|politics and public safety|public safety;EDUCATION AND COMMUNICATIONS|information technology and data processing</t>
        </is>
      </c>
      <c r="D453" t="inlineStr">
        <is>
          <t>yes</t>
        </is>
      </c>
      <c r="E453" t="inlineStr">
        <is>
          <t/>
        </is>
      </c>
      <c r="F453" s="2" t="inlineStr">
        <is>
          <t>защита на критична информационна инфраструктура</t>
        </is>
      </c>
      <c r="G453" s="2" t="inlineStr">
        <is>
          <t>3</t>
        </is>
      </c>
      <c r="H453" s="2" t="inlineStr">
        <is>
          <t/>
        </is>
      </c>
      <c r="I453" t="inlineStr">
        <is>
          <t>гарантиране на фунционирането на критична информационна инфраструктура чрез солидни гаранции за недопускане на бедствия и атаки, които биха могли да доведат до сериозни отражения върху здравето, безопасността, сигурността и/или икономическото благосъстояние на хората, както и върху ефективната работа на държавното управление</t>
        </is>
      </c>
      <c r="J453" s="2" t="inlineStr">
        <is>
          <t>ochrana kritické informační infrastruktury</t>
        </is>
      </c>
      <c r="K453" s="2" t="inlineStr">
        <is>
          <t>3</t>
        </is>
      </c>
      <c r="L453" s="2" t="inlineStr">
        <is>
          <t/>
        </is>
      </c>
      <c r="M453" t="inlineStr">
        <is>
          <t/>
        </is>
      </c>
      <c r="N453" s="2" t="inlineStr">
        <is>
          <t>beskyttelse af kritisk informationsinfrastruktur</t>
        </is>
      </c>
      <c r="O453" s="2" t="inlineStr">
        <is>
          <t>4</t>
        </is>
      </c>
      <c r="P453" s="2" t="inlineStr">
        <is>
          <t/>
        </is>
      </c>
      <c r="Q453" t="inlineStr">
        <is>
          <t>beskyttelse af informationsinfrastruktur, der spiller en helt afgørende rolle i den europæiske økonomi og det europæiske samfund som grundlag for levering af uundværlige varer og tjenesteydelser eller som basis for andre kritiske infrastrukturer</t>
        </is>
      </c>
      <c r="R453" s="2" t="inlineStr">
        <is>
          <t>Schutz kritischer Informationsinfrastrukturen</t>
        </is>
      </c>
      <c r="S453" s="2" t="inlineStr">
        <is>
          <t>3</t>
        </is>
      </c>
      <c r="T453" s="2" t="inlineStr">
        <is>
          <t/>
        </is>
      </c>
      <c r="U453" t="inlineStr">
        <is>
          <t/>
        </is>
      </c>
      <c r="V453" t="inlineStr">
        <is>
          <t/>
        </is>
      </c>
      <c r="W453" t="inlineStr">
        <is>
          <t/>
        </is>
      </c>
      <c r="X453" t="inlineStr">
        <is>
          <t/>
        </is>
      </c>
      <c r="Y453" t="inlineStr">
        <is>
          <t/>
        </is>
      </c>
      <c r="Z453" s="2" t="inlineStr">
        <is>
          <t>CIIP|
Critical Information Infrastructure Protection</t>
        </is>
      </c>
      <c r="AA453" s="2" t="inlineStr">
        <is>
          <t>3|
3</t>
        </is>
      </c>
      <c r="AB453" s="2" t="inlineStr">
        <is>
          <t xml:space="preserve">|
</t>
        </is>
      </c>
      <c r="AC453" t="inlineStr">
        <is>
          <t>organisations and systems established to protect a country´s critical information infrastructure</t>
        </is>
      </c>
      <c r="AD453" s="2" t="inlineStr">
        <is>
          <t>protección de infraestructuras críticas de información</t>
        </is>
      </c>
      <c r="AE453" s="2" t="inlineStr">
        <is>
          <t>3</t>
        </is>
      </c>
      <c r="AF453" s="2" t="inlineStr">
        <is>
          <t/>
        </is>
      </c>
      <c r="AG453" t="inlineStr">
        <is>
          <t/>
        </is>
      </c>
      <c r="AH453" s="2" t="inlineStr">
        <is>
          <t>elutähtsa teabetaristu kaitse</t>
        </is>
      </c>
      <c r="AI453" s="2" t="inlineStr">
        <is>
          <t>3</t>
        </is>
      </c>
      <c r="AJ453" s="2" t="inlineStr">
        <is>
          <t/>
        </is>
      </c>
      <c r="AK453" t="inlineStr">
        <is>
          <t>elutähtsa taristu (näiteks energia-, side- ja veevarustuse) tarnijate antavate või käitatavate süsteemide kaitse nende süsteemide ja võrkude kaitseks infoturvariskide, võrguturvariskide, Interneti turvariskide, küberturvariskide eest ning elastsuseks nende suhtes</t>
        </is>
      </c>
      <c r="AL453" s="2" t="inlineStr">
        <is>
          <t>kriittisen tietoinfrastruktuurin suojaaminen|
elintärkeiden tietoinfrastruktuureiden suojaaminen</t>
        </is>
      </c>
      <c r="AM453" s="2" t="inlineStr">
        <is>
          <t>3|
3</t>
        </is>
      </c>
      <c r="AN453" s="2" t="inlineStr">
        <is>
          <t xml:space="preserve">|
</t>
        </is>
      </c>
      <c r="AO453" t="inlineStr">
        <is>
          <t/>
        </is>
      </c>
      <c r="AP453" s="2" t="inlineStr">
        <is>
          <t>protection des infrastructures d'information critiques|
PIIC</t>
        </is>
      </c>
      <c r="AQ453" s="2" t="inlineStr">
        <is>
          <t>3|
3</t>
        </is>
      </c>
      <c r="AR453" s="2" t="inlineStr">
        <is>
          <t xml:space="preserve">|
</t>
        </is>
      </c>
      <c r="AS453" t="inlineStr">
        <is>
          <t>programmes et activités des propriétaires, exploitants, fabricants, utilisateurs et autorités de régulation des infrastructures visant à maintenir, en cas de panne, d'attaque ou d'accident, la performance des infrastructures d'information critiques à un niveau supérieur au niveau de service minimum défini et à réduire au maximum les dommages et le temps de dépannage</t>
        </is>
      </c>
      <c r="AT453" t="inlineStr">
        <is>
          <t/>
        </is>
      </c>
      <c r="AU453" t="inlineStr">
        <is>
          <t/>
        </is>
      </c>
      <c r="AV453" t="inlineStr">
        <is>
          <t/>
        </is>
      </c>
      <c r="AW453" t="inlineStr">
        <is>
          <t/>
        </is>
      </c>
      <c r="AX453" s="2" t="inlineStr">
        <is>
          <t>zaštita kritične informacijske infrastrukture</t>
        </is>
      </c>
      <c r="AY453" s="2" t="inlineStr">
        <is>
          <t>2</t>
        </is>
      </c>
      <c r="AZ453" s="2" t="inlineStr">
        <is>
          <t/>
        </is>
      </c>
      <c r="BA453" t="inlineStr">
        <is>
          <t/>
        </is>
      </c>
      <c r="BB453" s="2" t="inlineStr">
        <is>
          <t>kritikus információs infrastruktúra védelme</t>
        </is>
      </c>
      <c r="BC453" s="2" t="inlineStr">
        <is>
          <t>3</t>
        </is>
      </c>
      <c r="BD453" s="2" t="inlineStr">
        <is>
          <t/>
        </is>
      </c>
      <c r="BE453" t="inlineStr">
        <is>
          <t/>
        </is>
      </c>
      <c r="BF453" s="2" t="inlineStr">
        <is>
          <t>protezione delle infrastrutture critiche informatizzate</t>
        </is>
      </c>
      <c r="BG453" s="2" t="inlineStr">
        <is>
          <t>2</t>
        </is>
      </c>
      <c r="BH453" s="2" t="inlineStr">
        <is>
          <t/>
        </is>
      </c>
      <c r="BI453" t="inlineStr">
        <is>
          <t>insieme di azioni connesse con il problema di innalzare il livello di sicurezza, affidabilità e correttezza di tutte quelle infrastrutture critiche che utilizzano, in tutto o in parte, una qualunque infrastruttura informatica per il loro monitoraggio, la loro gestione o il loro controllo; includendo, naturalmente, nel novero delle infrastrutture critiche anche quelle informatiche e specificatamente Internet</t>
        </is>
      </c>
      <c r="BJ453" s="2" t="inlineStr">
        <is>
          <t>ypatingos svarbos informacinės infrastruktūros apsauga</t>
        </is>
      </c>
      <c r="BK453" s="2" t="inlineStr">
        <is>
          <t>3</t>
        </is>
      </c>
      <c r="BL453" s="2" t="inlineStr">
        <is>
          <t/>
        </is>
      </c>
      <c r="BM453" t="inlineStr">
        <is>
          <t/>
        </is>
      </c>
      <c r="BN453" s="2" t="inlineStr">
        <is>
          <t>&lt;i&gt;CIIP&lt;/i&gt;|
informācijas kritiskās infrastruktūras aizsardzība</t>
        </is>
      </c>
      <c r="BO453" s="2" t="inlineStr">
        <is>
          <t>3|
3</t>
        </is>
      </c>
      <c r="BP453" s="2" t="inlineStr">
        <is>
          <t xml:space="preserve">|
</t>
        </is>
      </c>
      <c r="BQ453" t="inlineStr">
        <is>
          <t/>
        </is>
      </c>
      <c r="BR453" t="inlineStr">
        <is>
          <t/>
        </is>
      </c>
      <c r="BS453" t="inlineStr">
        <is>
          <t/>
        </is>
      </c>
      <c r="BT453" t="inlineStr">
        <is>
          <t/>
        </is>
      </c>
      <c r="BU453" t="inlineStr">
        <is>
          <t/>
        </is>
      </c>
      <c r="BV453" s="2" t="inlineStr">
        <is>
          <t>bescherming van de kritieke informatie-infrastructuur</t>
        </is>
      </c>
      <c r="BW453" s="2" t="inlineStr">
        <is>
          <t>3</t>
        </is>
      </c>
      <c r="BX453" s="2" t="inlineStr">
        <is>
          <t/>
        </is>
      </c>
      <c r="BY453" t="inlineStr">
        <is>
          <t/>
        </is>
      </c>
      <c r="BZ453" s="2" t="inlineStr">
        <is>
          <t>ochrona krytycznej infrastruktury teleinformatycznej</t>
        </is>
      </c>
      <c r="CA453" s="2" t="inlineStr">
        <is>
          <t>3</t>
        </is>
      </c>
      <c r="CB453" s="2" t="inlineStr">
        <is>
          <t/>
        </is>
      </c>
      <c r="CC453" t="inlineStr">
        <is>
          <t/>
        </is>
      </c>
      <c r="CD453" s="2" t="inlineStr">
        <is>
          <t>proteção das infraestruturas críticas da informação|
PICI</t>
        </is>
      </c>
      <c r="CE453" s="2" t="inlineStr">
        <is>
          <t>3|
3</t>
        </is>
      </c>
      <c r="CF453" s="2" t="inlineStr">
        <is>
          <t xml:space="preserve">|
</t>
        </is>
      </c>
      <c r="CG453" t="inlineStr">
        <is>
          <t/>
        </is>
      </c>
      <c r="CH453" s="2" t="inlineStr">
        <is>
          <t>protecția infrastructurilor critice de informație</t>
        </is>
      </c>
      <c r="CI453" s="2" t="inlineStr">
        <is>
          <t>2</t>
        </is>
      </c>
      <c r="CJ453" s="2" t="inlineStr">
        <is>
          <t/>
        </is>
      </c>
      <c r="CK453" t="inlineStr">
        <is>
          <t/>
        </is>
      </c>
      <c r="CL453" s="2" t="inlineStr">
        <is>
          <t>ochrana kritickej informačnej infraštruktúry</t>
        </is>
      </c>
      <c r="CM453" s="2" t="inlineStr">
        <is>
          <t>3</t>
        </is>
      </c>
      <c r="CN453" s="2" t="inlineStr">
        <is>
          <t/>
        </is>
      </c>
      <c r="CO453" t="inlineStr">
        <is>
          <t>organizácie a systémy vytvorené na ochranu kritickej informačnej infraštruktúry štátu</t>
        </is>
      </c>
      <c r="CP453" s="2" t="inlineStr">
        <is>
          <t>zaščita kritične informacijske infrastrukture</t>
        </is>
      </c>
      <c r="CQ453" s="2" t="inlineStr">
        <is>
          <t>3</t>
        </is>
      </c>
      <c r="CR453" s="2" t="inlineStr">
        <is>
          <t/>
        </is>
      </c>
      <c r="CS453" t="inlineStr">
        <is>
          <t/>
        </is>
      </c>
      <c r="CT453" s="2" t="inlineStr">
        <is>
          <t>skydd av kritisk informationsinfrastruktur</t>
        </is>
      </c>
      <c r="CU453" s="2" t="inlineStr">
        <is>
          <t>3</t>
        </is>
      </c>
      <c r="CV453" s="2" t="inlineStr">
        <is>
          <t/>
        </is>
      </c>
      <c r="CW453" t="inlineStr">
        <is>
          <t/>
        </is>
      </c>
    </row>
    <row r="454">
      <c r="A454" s="1" t="str">
        <f>HYPERLINK("https://iate.europa.eu/entry/result/1407750/all", "1407750")</f>
        <v>1407750</v>
      </c>
      <c r="B454" t="inlineStr">
        <is>
          <t>ENERGY</t>
        </is>
      </c>
      <c r="C454" t="inlineStr">
        <is>
          <t>ENERGY|electrical and nuclear industries</t>
        </is>
      </c>
      <c r="D454" t="inlineStr">
        <is>
          <t>no</t>
        </is>
      </c>
      <c r="E454" t="inlineStr">
        <is>
          <t/>
        </is>
      </c>
      <c r="F454" t="inlineStr">
        <is>
          <t/>
        </is>
      </c>
      <c r="G454" t="inlineStr">
        <is>
          <t/>
        </is>
      </c>
      <c r="H454" t="inlineStr">
        <is>
          <t/>
        </is>
      </c>
      <c r="I454" t="inlineStr">
        <is>
          <t/>
        </is>
      </c>
      <c r="J454" t="inlineStr">
        <is>
          <t/>
        </is>
      </c>
      <c r="K454" t="inlineStr">
        <is>
          <t/>
        </is>
      </c>
      <c r="L454" t="inlineStr">
        <is>
          <t/>
        </is>
      </c>
      <c r="M454" t="inlineStr">
        <is>
          <t/>
        </is>
      </c>
      <c r="N454" s="2" t="inlineStr">
        <is>
          <t>dosishastighed</t>
        </is>
      </c>
      <c r="O454" s="2" t="inlineStr">
        <is>
          <t>3</t>
        </is>
      </c>
      <c r="P454" s="2" t="inlineStr">
        <is>
          <t/>
        </is>
      </c>
      <c r="Q454" t="inlineStr">
        <is>
          <t/>
        </is>
      </c>
      <c r="R454" s="2" t="inlineStr">
        <is>
          <t>Dosisrate|
Dosisleistung</t>
        </is>
      </c>
      <c r="S454" s="2" t="inlineStr">
        <is>
          <t>3|
3</t>
        </is>
      </c>
      <c r="T454" s="2" t="inlineStr">
        <is>
          <t xml:space="preserve">|
</t>
        </is>
      </c>
      <c r="U454" t="inlineStr">
        <is>
          <t>die Dosisleistung ist der Quotient aus der Dosis in einem angemessen kleinen Zeitintervall und diesem Zeitintervall</t>
        </is>
      </c>
      <c r="V454" s="2" t="inlineStr">
        <is>
          <t>ρυθμός δόσης</t>
        </is>
      </c>
      <c r="W454" s="2" t="inlineStr">
        <is>
          <t>3</t>
        </is>
      </c>
      <c r="X454" s="2" t="inlineStr">
        <is>
          <t/>
        </is>
      </c>
      <c r="Y454" t="inlineStr">
        <is>
          <t/>
        </is>
      </c>
      <c r="Z454" s="2" t="inlineStr">
        <is>
          <t>dose rate|
dosage rate</t>
        </is>
      </c>
      <c r="AA454" s="2" t="inlineStr">
        <is>
          <t>3|
3</t>
        </is>
      </c>
      <c r="AB454" s="2" t="inlineStr">
        <is>
          <t xml:space="preserve">|
</t>
        </is>
      </c>
      <c r="AC454" t="inlineStr">
        <is>
          <t>the ratio of the dose in a suitably small time interval to the time interval</t>
        </is>
      </c>
      <c r="AD454" s="2" t="inlineStr">
        <is>
          <t>dosis por unidad de tiempo</t>
        </is>
      </c>
      <c r="AE454" s="2" t="inlineStr">
        <is>
          <t>3</t>
        </is>
      </c>
      <c r="AF454" s="2" t="inlineStr">
        <is>
          <t/>
        </is>
      </c>
      <c r="AG454" t="inlineStr">
        <is>
          <t>relación de la dosis, en un intervalo de tiempo apropiadamente pequeño, a dicho intervalo de tiempo</t>
        </is>
      </c>
      <c r="AH454" t="inlineStr">
        <is>
          <t/>
        </is>
      </c>
      <c r="AI454" t="inlineStr">
        <is>
          <t/>
        </is>
      </c>
      <c r="AJ454" t="inlineStr">
        <is>
          <t/>
        </is>
      </c>
      <c r="AK454" t="inlineStr">
        <is>
          <t/>
        </is>
      </c>
      <c r="AL454" t="inlineStr">
        <is>
          <t/>
        </is>
      </c>
      <c r="AM454" t="inlineStr">
        <is>
          <t/>
        </is>
      </c>
      <c r="AN454" t="inlineStr">
        <is>
          <t/>
        </is>
      </c>
      <c r="AO454" t="inlineStr">
        <is>
          <t/>
        </is>
      </c>
      <c r="AP454" s="2" t="inlineStr">
        <is>
          <t>taux de dose|
débit de dose</t>
        </is>
      </c>
      <c r="AQ454" s="2" t="inlineStr">
        <is>
          <t>3|
3</t>
        </is>
      </c>
      <c r="AR454" s="2" t="inlineStr">
        <is>
          <t xml:space="preserve">|
</t>
        </is>
      </c>
      <c r="AS454" t="inlineStr">
        <is>
          <t>quotient de la dose pendant un intervalle de temps suffisamment court par la durée de cet intervalle</t>
        </is>
      </c>
      <c r="AT454" t="inlineStr">
        <is>
          <t/>
        </is>
      </c>
      <c r="AU454" t="inlineStr">
        <is>
          <t/>
        </is>
      </c>
      <c r="AV454" t="inlineStr">
        <is>
          <t/>
        </is>
      </c>
      <c r="AW454" t="inlineStr">
        <is>
          <t/>
        </is>
      </c>
      <c r="AX454" t="inlineStr">
        <is>
          <t/>
        </is>
      </c>
      <c r="AY454" t="inlineStr">
        <is>
          <t/>
        </is>
      </c>
      <c r="AZ454" t="inlineStr">
        <is>
          <t/>
        </is>
      </c>
      <c r="BA454" t="inlineStr">
        <is>
          <t/>
        </is>
      </c>
      <c r="BB454" t="inlineStr">
        <is>
          <t/>
        </is>
      </c>
      <c r="BC454" t="inlineStr">
        <is>
          <t/>
        </is>
      </c>
      <c r="BD454" t="inlineStr">
        <is>
          <t/>
        </is>
      </c>
      <c r="BE454" t="inlineStr">
        <is>
          <t/>
        </is>
      </c>
      <c r="BF454" s="2" t="inlineStr">
        <is>
          <t>intensità di dose</t>
        </is>
      </c>
      <c r="BG454" s="2" t="inlineStr">
        <is>
          <t>3</t>
        </is>
      </c>
      <c r="BH454" s="2" t="inlineStr">
        <is>
          <t/>
        </is>
      </c>
      <c r="BI454" t="inlineStr">
        <is>
          <t/>
        </is>
      </c>
      <c r="BJ454" s="2" t="inlineStr">
        <is>
          <t>dozės norma</t>
        </is>
      </c>
      <c r="BK454" s="2" t="inlineStr">
        <is>
          <t>3</t>
        </is>
      </c>
      <c r="BL454" s="2" t="inlineStr">
        <is>
          <t/>
        </is>
      </c>
      <c r="BM454" t="inlineStr">
        <is>
          <t/>
        </is>
      </c>
      <c r="BN454" t="inlineStr">
        <is>
          <t/>
        </is>
      </c>
      <c r="BO454" t="inlineStr">
        <is>
          <t/>
        </is>
      </c>
      <c r="BP454" t="inlineStr">
        <is>
          <t/>
        </is>
      </c>
      <c r="BQ454" t="inlineStr">
        <is>
          <t/>
        </is>
      </c>
      <c r="BR454" t="inlineStr">
        <is>
          <t/>
        </is>
      </c>
      <c r="BS454" t="inlineStr">
        <is>
          <t/>
        </is>
      </c>
      <c r="BT454" t="inlineStr">
        <is>
          <t/>
        </is>
      </c>
      <c r="BU454" t="inlineStr">
        <is>
          <t/>
        </is>
      </c>
      <c r="BV454" s="2" t="inlineStr">
        <is>
          <t>dosistempo</t>
        </is>
      </c>
      <c r="BW454" s="2" t="inlineStr">
        <is>
          <t>3</t>
        </is>
      </c>
      <c r="BX454" s="2" t="inlineStr">
        <is>
          <t/>
        </is>
      </c>
      <c r="BY454" t="inlineStr">
        <is>
          <t/>
        </is>
      </c>
      <c r="BZ454" s="2" t="inlineStr">
        <is>
          <t>moc dawki</t>
        </is>
      </c>
      <c r="CA454" s="2" t="inlineStr">
        <is>
          <t>3</t>
        </is>
      </c>
      <c r="CB454" s="2" t="inlineStr">
        <is>
          <t/>
        </is>
      </c>
      <c r="CC454" t="inlineStr">
        <is>
          <t>dawka promieniowania pochłonięta w jednostce czasu</t>
        </is>
      </c>
      <c r="CD454" s="2" t="inlineStr">
        <is>
          <t>débito de dose</t>
        </is>
      </c>
      <c r="CE454" s="2" t="inlineStr">
        <is>
          <t>3</t>
        </is>
      </c>
      <c r="CF454" s="2" t="inlineStr">
        <is>
          <t/>
        </is>
      </c>
      <c r="CG454" t="inlineStr">
        <is>
          <t>Quociente entre a dose num intervalo de tempo suficiente pequeno e a duração desse intervalo.</t>
        </is>
      </c>
      <c r="CH454" t="inlineStr">
        <is>
          <t/>
        </is>
      </c>
      <c r="CI454" t="inlineStr">
        <is>
          <t/>
        </is>
      </c>
      <c r="CJ454" t="inlineStr">
        <is>
          <t/>
        </is>
      </c>
      <c r="CK454" t="inlineStr">
        <is>
          <t/>
        </is>
      </c>
      <c r="CL454" t="inlineStr">
        <is>
          <t/>
        </is>
      </c>
      <c r="CM454" t="inlineStr">
        <is>
          <t/>
        </is>
      </c>
      <c r="CN454" t="inlineStr">
        <is>
          <t/>
        </is>
      </c>
      <c r="CO454" t="inlineStr">
        <is>
          <t/>
        </is>
      </c>
      <c r="CP454" t="inlineStr">
        <is>
          <t/>
        </is>
      </c>
      <c r="CQ454" t="inlineStr">
        <is>
          <t/>
        </is>
      </c>
      <c r="CR454" t="inlineStr">
        <is>
          <t/>
        </is>
      </c>
      <c r="CS454" t="inlineStr">
        <is>
          <t/>
        </is>
      </c>
      <c r="CT454" t="inlineStr">
        <is>
          <t/>
        </is>
      </c>
      <c r="CU454" t="inlineStr">
        <is>
          <t/>
        </is>
      </c>
      <c r="CV454" t="inlineStr">
        <is>
          <t/>
        </is>
      </c>
      <c r="CW454" t="inlineStr">
        <is>
          <t/>
        </is>
      </c>
    </row>
    <row r="455">
      <c r="A455" s="1" t="str">
        <f>HYPERLINK("https://iate.europa.eu/entry/result/45939/all", "45939")</f>
        <v>45939</v>
      </c>
      <c r="B455" t="inlineStr">
        <is>
          <t>ENVIRONMENT</t>
        </is>
      </c>
      <c r="C455" t="inlineStr">
        <is>
          <t>ENVIRONMENT</t>
        </is>
      </c>
      <c r="D455" t="inlineStr">
        <is>
          <t>no</t>
        </is>
      </c>
      <c r="E455" t="inlineStr">
        <is>
          <t/>
        </is>
      </c>
      <c r="F455" t="inlineStr">
        <is>
          <t/>
        </is>
      </c>
      <c r="G455" t="inlineStr">
        <is>
          <t/>
        </is>
      </c>
      <c r="H455" t="inlineStr">
        <is>
          <t/>
        </is>
      </c>
      <c r="I455" t="inlineStr">
        <is>
          <t/>
        </is>
      </c>
      <c r="J455" t="inlineStr">
        <is>
          <t/>
        </is>
      </c>
      <c r="K455" t="inlineStr">
        <is>
          <t/>
        </is>
      </c>
      <c r="L455" t="inlineStr">
        <is>
          <t/>
        </is>
      </c>
      <c r="M455" t="inlineStr">
        <is>
          <t/>
        </is>
      </c>
      <c r="N455" s="2" t="inlineStr">
        <is>
          <t>datterprodukt</t>
        </is>
      </c>
      <c r="O455" s="2" t="inlineStr">
        <is>
          <t>2</t>
        </is>
      </c>
      <c r="P455" s="2" t="inlineStr">
        <is>
          <t/>
        </is>
      </c>
      <c r="Q455" t="inlineStr">
        <is>
          <t/>
        </is>
      </c>
      <c r="R455" t="inlineStr">
        <is>
          <t/>
        </is>
      </c>
      <c r="S455" t="inlineStr">
        <is>
          <t/>
        </is>
      </c>
      <c r="T455" t="inlineStr">
        <is>
          <t/>
        </is>
      </c>
      <c r="U455" t="inlineStr">
        <is>
          <t/>
        </is>
      </c>
      <c r="V455" s="2" t="inlineStr">
        <is>
          <t>θυγατρικό προϊόν</t>
        </is>
      </c>
      <c r="W455" s="2" t="inlineStr">
        <is>
          <t>2</t>
        </is>
      </c>
      <c r="X455" s="2" t="inlineStr">
        <is>
          <t/>
        </is>
      </c>
      <c r="Y455" t="inlineStr">
        <is>
          <t/>
        </is>
      </c>
      <c r="Z455" s="2" t="inlineStr">
        <is>
          <t>daughter product</t>
        </is>
      </c>
      <c r="AA455" s="2" t="inlineStr">
        <is>
          <t>2</t>
        </is>
      </c>
      <c r="AB455" s="2" t="inlineStr">
        <is>
          <t/>
        </is>
      </c>
      <c r="AC455" t="inlineStr">
        <is>
          <t/>
        </is>
      </c>
      <c r="AD455" t="inlineStr">
        <is>
          <t/>
        </is>
      </c>
      <c r="AE455" t="inlineStr">
        <is>
          <t/>
        </is>
      </c>
      <c r="AF455" t="inlineStr">
        <is>
          <t/>
        </is>
      </c>
      <c r="AG455" t="inlineStr">
        <is>
          <t/>
        </is>
      </c>
      <c r="AH455" t="inlineStr">
        <is>
          <t/>
        </is>
      </c>
      <c r="AI455" t="inlineStr">
        <is>
          <t/>
        </is>
      </c>
      <c r="AJ455" t="inlineStr">
        <is>
          <t/>
        </is>
      </c>
      <c r="AK455" t="inlineStr">
        <is>
          <t/>
        </is>
      </c>
      <c r="AL455" s="2" t="inlineStr">
        <is>
          <t>tytärtuote</t>
        </is>
      </c>
      <c r="AM455" s="2" t="inlineStr">
        <is>
          <t>2</t>
        </is>
      </c>
      <c r="AN455" s="2" t="inlineStr">
        <is>
          <t/>
        </is>
      </c>
      <c r="AO455" t="inlineStr">
        <is>
          <t/>
        </is>
      </c>
      <c r="AP455" s="2" t="inlineStr">
        <is>
          <t>descendant radioactif</t>
        </is>
      </c>
      <c r="AQ455" s="2" t="inlineStr">
        <is>
          <t>2</t>
        </is>
      </c>
      <c r="AR455" s="2" t="inlineStr">
        <is>
          <t/>
        </is>
      </c>
      <c r="AS455" t="inlineStr">
        <is>
          <t/>
        </is>
      </c>
      <c r="AT455" t="inlineStr">
        <is>
          <t/>
        </is>
      </c>
      <c r="AU455" t="inlineStr">
        <is>
          <t/>
        </is>
      </c>
      <c r="AV455" t="inlineStr">
        <is>
          <t/>
        </is>
      </c>
      <c r="AW455" t="inlineStr">
        <is>
          <t/>
        </is>
      </c>
      <c r="AX455" t="inlineStr">
        <is>
          <t/>
        </is>
      </c>
      <c r="AY455" t="inlineStr">
        <is>
          <t/>
        </is>
      </c>
      <c r="AZ455" t="inlineStr">
        <is>
          <t/>
        </is>
      </c>
      <c r="BA455" t="inlineStr">
        <is>
          <t/>
        </is>
      </c>
      <c r="BB455" t="inlineStr">
        <is>
          <t/>
        </is>
      </c>
      <c r="BC455" t="inlineStr">
        <is>
          <t/>
        </is>
      </c>
      <c r="BD455" t="inlineStr">
        <is>
          <t/>
        </is>
      </c>
      <c r="BE455" t="inlineStr">
        <is>
          <t/>
        </is>
      </c>
      <c r="BF455" t="inlineStr">
        <is>
          <t/>
        </is>
      </c>
      <c r="BG455" t="inlineStr">
        <is>
          <t/>
        </is>
      </c>
      <c r="BH455" t="inlineStr">
        <is>
          <t/>
        </is>
      </c>
      <c r="BI455" t="inlineStr">
        <is>
          <t/>
        </is>
      </c>
      <c r="BJ455" t="inlineStr">
        <is>
          <t/>
        </is>
      </c>
      <c r="BK455" t="inlineStr">
        <is>
          <t/>
        </is>
      </c>
      <c r="BL455" t="inlineStr">
        <is>
          <t/>
        </is>
      </c>
      <c r="BM455" t="inlineStr">
        <is>
          <t/>
        </is>
      </c>
      <c r="BN455" t="inlineStr">
        <is>
          <t/>
        </is>
      </c>
      <c r="BO455" t="inlineStr">
        <is>
          <t/>
        </is>
      </c>
      <c r="BP455" t="inlineStr">
        <is>
          <t/>
        </is>
      </c>
      <c r="BQ455" t="inlineStr">
        <is>
          <t/>
        </is>
      </c>
      <c r="BR455" t="inlineStr">
        <is>
          <t/>
        </is>
      </c>
      <c r="BS455" t="inlineStr">
        <is>
          <t/>
        </is>
      </c>
      <c r="BT455" t="inlineStr">
        <is>
          <t/>
        </is>
      </c>
      <c r="BU455" t="inlineStr">
        <is>
          <t/>
        </is>
      </c>
      <c r="BV455" s="2" t="inlineStr">
        <is>
          <t>afgeleid product|
dochterproduct</t>
        </is>
      </c>
      <c r="BW455" s="2" t="inlineStr">
        <is>
          <t>2|
2</t>
        </is>
      </c>
      <c r="BX455" s="2" t="inlineStr">
        <is>
          <t xml:space="preserve">|
</t>
        </is>
      </c>
      <c r="BY455" t="inlineStr">
        <is>
          <t/>
        </is>
      </c>
      <c r="BZ455" t="inlineStr">
        <is>
          <t/>
        </is>
      </c>
      <c r="CA455" t="inlineStr">
        <is>
          <t/>
        </is>
      </c>
      <c r="CB455" t="inlineStr">
        <is>
          <t/>
        </is>
      </c>
      <c r="CC455" t="inlineStr">
        <is>
          <t/>
        </is>
      </c>
      <c r="CD455" s="2" t="inlineStr">
        <is>
          <t>produto derivado</t>
        </is>
      </c>
      <c r="CE455" s="2" t="inlineStr">
        <is>
          <t>2</t>
        </is>
      </c>
      <c r="CF455" s="2" t="inlineStr">
        <is>
          <t/>
        </is>
      </c>
      <c r="CG455" t="inlineStr">
        <is>
          <t/>
        </is>
      </c>
      <c r="CH455" t="inlineStr">
        <is>
          <t/>
        </is>
      </c>
      <c r="CI455" t="inlineStr">
        <is>
          <t/>
        </is>
      </c>
      <c r="CJ455" t="inlineStr">
        <is>
          <t/>
        </is>
      </c>
      <c r="CK455" t="inlineStr">
        <is>
          <t/>
        </is>
      </c>
      <c r="CL455" t="inlineStr">
        <is>
          <t/>
        </is>
      </c>
      <c r="CM455" t="inlineStr">
        <is>
          <t/>
        </is>
      </c>
      <c r="CN455" t="inlineStr">
        <is>
          <t/>
        </is>
      </c>
      <c r="CO455" t="inlineStr">
        <is>
          <t/>
        </is>
      </c>
      <c r="CP455" t="inlineStr">
        <is>
          <t/>
        </is>
      </c>
      <c r="CQ455" t="inlineStr">
        <is>
          <t/>
        </is>
      </c>
      <c r="CR455" t="inlineStr">
        <is>
          <t/>
        </is>
      </c>
      <c r="CS455" t="inlineStr">
        <is>
          <t/>
        </is>
      </c>
      <c r="CT455" s="2" t="inlineStr">
        <is>
          <t>dotterprodukt</t>
        </is>
      </c>
      <c r="CU455" s="2" t="inlineStr">
        <is>
          <t>2</t>
        </is>
      </c>
      <c r="CV455" s="2" t="inlineStr">
        <is>
          <t/>
        </is>
      </c>
      <c r="CW455" t="inlineStr">
        <is>
          <t/>
        </is>
      </c>
    </row>
    <row r="456">
      <c r="A456" s="1" t="str">
        <f>HYPERLINK("https://iate.europa.eu/entry/result/873472/all", "873472")</f>
        <v>873472</v>
      </c>
      <c r="B456" t="inlineStr">
        <is>
          <t>ENVIRONMENT</t>
        </is>
      </c>
      <c r="C456" t="inlineStr">
        <is>
          <t>ENVIRONMENT|environmental policy|climate change policy;ENVIRONMENT</t>
        </is>
      </c>
      <c r="D456" t="inlineStr">
        <is>
          <t>yes</t>
        </is>
      </c>
      <c r="E456" t="inlineStr">
        <is>
          <t/>
        </is>
      </c>
      <c r="F456" s="2" t="inlineStr">
        <is>
          <t>емисии на парникови газове</t>
        </is>
      </c>
      <c r="G456" s="2" t="inlineStr">
        <is>
          <t>4</t>
        </is>
      </c>
      <c r="H456" s="2" t="inlineStr">
        <is>
          <t/>
        </is>
      </c>
      <c r="I456" t="inlineStr">
        <is>
          <t>процесът на изпускане на парникови газове [ &lt;a href="/entry/result/835577/all" id="ENTRY_TO_ENTRY_CONVERTER" target="_blank"&gt;IATE:835577&lt;/a&gt; ] в земната атмосфера, който допринася за парниковия ефект [&lt;a href="/entry/result/770477/all" id="ENTRY_TO_ENTRY_CONVERTER" target="_blank"&gt;IATE:770477&lt;/a&gt; ] , или количеството изпуснати парникови газове</t>
        </is>
      </c>
      <c r="J456" s="2" t="inlineStr">
        <is>
          <t>emise skleníkových plynů</t>
        </is>
      </c>
      <c r="K456" s="2" t="inlineStr">
        <is>
          <t>3</t>
        </is>
      </c>
      <c r="L456" s="2" t="inlineStr">
        <is>
          <t/>
        </is>
      </c>
      <c r="M456" t="inlineStr">
        <is>
          <t>uvolňování skleníkových plynů [ &lt;a href="/entry/result/835577/all" id="ENTRY_TO_ENTRY_CONVERTER" target="_blank"&gt;IATE:835577&lt;/a&gt; ] nebo jejich prekurzorů do atmosféry nad určitou oblastí po určitou dobu</t>
        </is>
      </c>
      <c r="N456" s="2" t="inlineStr">
        <is>
          <t>drivhusgasudledninger|
drivhusgasemissioner</t>
        </is>
      </c>
      <c r="O456" s="2" t="inlineStr">
        <is>
          <t>3|
3</t>
        </is>
      </c>
      <c r="P456" s="2" t="inlineStr">
        <is>
          <t xml:space="preserve">|
</t>
        </is>
      </c>
      <c r="Q456" t="inlineStr">
        <is>
          <t>udledning af drivhusgasser, herunder kuldioxid (CO2), methan (CH4), nitrogenoxid (N2O), hydrofluorcarboner (HFC), perfluorcarboner (PFC) og svovlhexafluorid (SF6), udtrykt i tons kuldioxidækvivalenter</t>
        </is>
      </c>
      <c r="R456" s="2" t="inlineStr">
        <is>
          <t>THG-Emission|
Treibhausgasemission</t>
        </is>
      </c>
      <c r="S456" s="2" t="inlineStr">
        <is>
          <t>3|
3</t>
        </is>
      </c>
      <c r="T456" s="2" t="inlineStr">
        <is>
          <t xml:space="preserve">|
</t>
        </is>
      </c>
      <c r="U456" t="inlineStr">
        <is>
          <t>Emission von Treibhausgasen &lt;a href="/entry/result/835577/all" id="ENTRY_TO_ENTRY_CONVERTER" target="_blank"&gt;IATE:835577&lt;/a&gt; in die Atmosphäre</t>
        </is>
      </c>
      <c r="V456" s="2" t="inlineStr">
        <is>
          <t>εκπομπές αερίων του θερμοκηπίου|
εκπομπή αερίων θερμοκηπίου</t>
        </is>
      </c>
      <c r="W456" s="2" t="inlineStr">
        <is>
          <t>3|
3</t>
        </is>
      </c>
      <c r="X456" s="2" t="inlineStr">
        <is>
          <t xml:space="preserve">|
</t>
        </is>
      </c>
      <c r="Y456" t="inlineStr">
        <is>
          <t/>
        </is>
      </c>
      <c r="Z456" s="2" t="inlineStr">
        <is>
          <t>GHG emissions|
greenhouse gas emissions</t>
        </is>
      </c>
      <c r="AA456" s="2" t="inlineStr">
        <is>
          <t>3|
3</t>
        </is>
      </c>
      <c r="AB456" s="2" t="inlineStr">
        <is>
          <t xml:space="preserve">|
</t>
        </is>
      </c>
      <c r="AC456" t="inlineStr">
        <is>
          <t>release of &lt;a href="https://iate.europa.eu/entry/result/835577/en" target="_blank"&gt;greenhouse gases&lt;/a&gt; into the earth's atmosphere, thus contributing to the &lt;a href="https://iate.europa.eu/entry/result/770477/en" target="_blank"&gt;greenhouse effect&lt;/a&gt;</t>
        </is>
      </c>
      <c r="AD456" s="2" t="inlineStr">
        <is>
          <t>emisión de gases de efecto invernadero</t>
        </is>
      </c>
      <c r="AE456" s="2" t="inlineStr">
        <is>
          <t>4</t>
        </is>
      </c>
      <c r="AF456" s="2" t="inlineStr">
        <is>
          <t/>
        </is>
      </c>
      <c r="AG456" t="inlineStr">
        <is>
          <t>En el contexto del cambio climático &lt;a href="/entry/result/867624/all" id="ENTRY_TO_ENTRY_CONVERTER" target="_blank"&gt;IATE:867624&lt;/a&gt; , liberación de gases de efecto invernadero y/o sus precursores y aerosoles en la atmósfera, en una zona y un período de tiempo específicos.</t>
        </is>
      </c>
      <c r="AH456" s="2" t="inlineStr">
        <is>
          <t>kasvuhoonegaaside heitkogused|
kasvuhoonegaaside heide</t>
        </is>
      </c>
      <c r="AI456" s="2" t="inlineStr">
        <is>
          <t>3|
3</t>
        </is>
      </c>
      <c r="AJ456" s="2" t="inlineStr">
        <is>
          <t xml:space="preserve">|
</t>
        </is>
      </c>
      <c r="AK456" t="inlineStr">
        <is>
          <t>kasvuhoonegaaside ja/või nende lähteainete heide atmosfääri teatud alal teatud ajaühiku jooksul</t>
        </is>
      </c>
      <c r="AL456" s="2" t="inlineStr">
        <is>
          <t>kasvihuonekaasupäästöt</t>
        </is>
      </c>
      <c r="AM456" s="2" t="inlineStr">
        <is>
          <t>3</t>
        </is>
      </c>
      <c r="AN456" s="2" t="inlineStr">
        <is>
          <t/>
        </is>
      </c>
      <c r="AO456" t="inlineStr">
        <is>
          <t>sellaiset ihmisen toiminnasta aiheutuvat tai luonnossa muuten syntyvät kaasumaiset päästöt, jotka lisäävät ilmakehän pitkän aikavälin lämpötiloja ns. &lt;a href="https://iate.europa.eu/entry/result/770477" target="_blank"&gt;kasvihuoneilmiön&lt;/a&gt; kautta</t>
        </is>
      </c>
      <c r="AP456" s="2" t="inlineStr">
        <is>
          <t>émissions de gaz à effet de serre|
émissions de GES</t>
        </is>
      </c>
      <c r="AQ456" s="2" t="inlineStr">
        <is>
          <t>3|
3</t>
        </is>
      </c>
      <c r="AR456" s="2" t="inlineStr">
        <is>
          <t xml:space="preserve">|
</t>
        </is>
      </c>
      <c r="AS456" t="inlineStr">
        <is>
          <t>émissions dans l'atmosphère terrestre de gaz responsable de l'augmentation de l'effet de serre, notamment ceux réglementés par le Protocole de Kyoto (par ex. dioxyde de carbone (CO2), de méthane (CH4), protoxyde d'azote (N2O), hydrocarbures fluorés (HFC), perfluorocarbures (PFC) et hexafluorure de soufre (SF6) et par la directive 2003/87/CE cf. &lt;a href="http://eur-lex.europa.eu/legal-content/fr/TXT/?uri=CELEX:32003L0087" target="_blank"&gt;CELEX:32003L0087/fr&lt;/a&gt; )</t>
        </is>
      </c>
      <c r="AT456" s="2" t="inlineStr">
        <is>
          <t>astaíochtaí gás ceaptha teasa</t>
        </is>
      </c>
      <c r="AU456" s="2" t="inlineStr">
        <is>
          <t>3</t>
        </is>
      </c>
      <c r="AV456" s="2" t="inlineStr">
        <is>
          <t/>
        </is>
      </c>
      <c r="AW456" t="inlineStr">
        <is>
          <t>---</t>
        </is>
      </c>
      <c r="AX456" s="2" t="inlineStr">
        <is>
          <t>emisije stakleničkih plinova</t>
        </is>
      </c>
      <c r="AY456" s="2" t="inlineStr">
        <is>
          <t>3</t>
        </is>
      </c>
      <c r="AZ456" s="2" t="inlineStr">
        <is>
          <t/>
        </is>
      </c>
      <c r="BA456" t="inlineStr">
        <is>
          <t>otpuštanje stakleničkih plinova [ &lt;a href="/entry/result/835577/all" id="ENTRY_TO_ENTRY_CONVERTER" target="_blank"&gt;IATE:835577&lt;/a&gt; ] u Zemljinu atmosferu, čime se doprinosi efektu staklenika [&lt;a href="/entry/result/770477/all" id="ENTRY_TO_ENTRY_CONVERTER" target="_blank"&gt;IATE:770477&lt;/a&gt; ]</t>
        </is>
      </c>
      <c r="BB456" s="2" t="inlineStr">
        <is>
          <t>üvegházhatásúgáz-kibocsátás|
ÜHG-kibocsátás</t>
        </is>
      </c>
      <c r="BC456" s="2" t="inlineStr">
        <is>
          <t>4|
4</t>
        </is>
      </c>
      <c r="BD456" s="2" t="inlineStr">
        <is>
          <t xml:space="preserve">|
</t>
        </is>
      </c>
      <c r="BE456" t="inlineStr">
        <is>
          <t>üvegházhatású gázok [ &lt;a href="https://iate.europa.eu/entry/result/835577/all" target="_blank"&gt;835577&lt;/a&gt; ] és/vagy azok előanyagainak a légkörbe juttatása</t>
        </is>
      </c>
      <c r="BF456" s="2" t="inlineStr">
        <is>
          <t>emissione di gas serra|
emissione di gas a effetto serra|
emissione climalterante</t>
        </is>
      </c>
      <c r="BG456" s="2" t="inlineStr">
        <is>
          <t>3|
3|
2</t>
        </is>
      </c>
      <c r="BH456" s="2" t="inlineStr">
        <is>
          <t xml:space="preserve">|
|
</t>
        </is>
      </c>
      <c r="BI456" t="inlineStr">
        <is>
          <t>rilascio nell'atmosfera di gas a effetto serra [ &lt;a href="/entry/result/835577/all" id="ENTRY_TO_ENTRY_CONVERTER" target="_blank"&gt;IATE:835577&lt;/a&gt; ]</t>
        </is>
      </c>
      <c r="BJ456" s="2" t="inlineStr">
        <is>
          <t>išmetamas ŠESD kiekis|
išmetamas šiltnamio efektą sukeliančių dujų kiekis</t>
        </is>
      </c>
      <c r="BK456" s="2" t="inlineStr">
        <is>
          <t>3|
3</t>
        </is>
      </c>
      <c r="BL456" s="2" t="inlineStr">
        <is>
          <t xml:space="preserve">|
</t>
        </is>
      </c>
      <c r="BM456" t="inlineStr">
        <is>
          <t>per tam tikrą laikotarpį į atmosferą išmestų šiltnamio efektą sukeliančių dujų (&lt;a href="/entry/result/835577/all" id="ENTRY_TO_ENTRY_CONVERTER" target="_blank"&gt;IATE:835577&lt;/a&gt; ) visuminė masė</t>
        </is>
      </c>
      <c r="BN456" s="2" t="inlineStr">
        <is>
          <t>siltumnīcefekta gāzu emisija|
SEG emisija|
siltumnīcas efektu izraisošo gāzu emisija</t>
        </is>
      </c>
      <c r="BO456" s="2" t="inlineStr">
        <is>
          <t>3|
3|
3</t>
        </is>
      </c>
      <c r="BP456" s="2" t="inlineStr">
        <is>
          <t xml:space="preserve">preferred|
|
</t>
        </is>
      </c>
      <c r="BQ456" t="inlineStr">
        <is>
          <t>siltumnīcefekta gāzu izplūde atmosfērā</t>
        </is>
      </c>
      <c r="BR456" s="2" t="inlineStr">
        <is>
          <t>emissjonijiet ta' gassijiet b'effett ta' serra|
emissjonijiet ta’ gassijiet serra</t>
        </is>
      </c>
      <c r="BS456" s="2" t="inlineStr">
        <is>
          <t>3|
3</t>
        </is>
      </c>
      <c r="BT456" s="2" t="inlineStr">
        <is>
          <t xml:space="preserve">|
</t>
        </is>
      </c>
      <c r="BU456" t="inlineStr">
        <is>
          <t>il-ħruġ ta' gassijiet serra [ &lt;a href="/entry/result/835577/all" id="ENTRY_TO_ENTRY_CONVERTER" target="_blank"&gt;IATE:835577&lt;/a&gt; ] fl-atmosfera, li jikkontribwixi għall-effett serra [ &lt;a href="/entry/result/770477/all" id="ENTRY_TO_ENTRY_CONVERTER" target="_blank"&gt;IATE:770477&lt;/a&gt; ]</t>
        </is>
      </c>
      <c r="BV456" s="2" t="inlineStr">
        <is>
          <t>emissie van broeikasgassen|
uitstoot van broeikasgassen|
broeikasgasemissie|
broeikasgasuitstoot</t>
        </is>
      </c>
      <c r="BW456" s="2" t="inlineStr">
        <is>
          <t>3|
3|
3|
3</t>
        </is>
      </c>
      <c r="BX456" s="2" t="inlineStr">
        <is>
          <t xml:space="preserve">|
|
|
</t>
        </is>
      </c>
      <c r="BY456" t="inlineStr">
        <is>
          <t>het vrijkomen in de atmosfeer van broeikasgassen</t>
        </is>
      </c>
      <c r="BZ456" s="2" t="inlineStr">
        <is>
          <t>emisja gazów cieplarnianych</t>
        </is>
      </c>
      <c r="CA456" s="2" t="inlineStr">
        <is>
          <t>3</t>
        </is>
      </c>
      <c r="CB456" s="2" t="inlineStr">
        <is>
          <t/>
        </is>
      </c>
      <c r="CC456" t="inlineStr">
        <is>
          <t>uwalnianie gazów cieplarnianych &lt;a href="/entry/result/835577/all" id="ENTRY_TO_ENTRY_CONVERTER" target="_blank"&gt;IATE:835577&lt;/a&gt; do atmosfery ziemskiej</t>
        </is>
      </c>
      <c r="CD456" s="2" t="inlineStr">
        <is>
          <t>emissão de gás com efeito de estufa</t>
        </is>
      </c>
      <c r="CE456" s="2" t="inlineStr">
        <is>
          <t>3</t>
        </is>
      </c>
      <c r="CF456" s="2" t="inlineStr">
        <is>
          <t/>
        </is>
      </c>
      <c r="CG456" t="inlineStr">
        <is>
          <t>Libertação de 
&lt;i&gt;gases com efeito de estufa&lt;/i&gt; [&lt;a href="/entry/result/835577/all" id="ENTRY_TO_ENTRY_CONVERTER" target="_blank"&gt;IATE:835577&lt;/a&gt; ] na atmosfera da Terra, que, ao absorverem radiação infravermelha, contribuem para o efeito de estufa.</t>
        </is>
      </c>
      <c r="CH456" s="2" t="inlineStr">
        <is>
          <t>emisii de gaze cu efect de seră|
emisii de GES</t>
        </is>
      </c>
      <c r="CI456" s="2" t="inlineStr">
        <is>
          <t>4|
3</t>
        </is>
      </c>
      <c r="CJ456" s="2" t="inlineStr">
        <is>
          <t xml:space="preserve">|
</t>
        </is>
      </c>
      <c r="CK456" t="inlineStr">
        <is>
          <t>eliberare de gaze cu efect de seră ( &lt;a href="/entry/result/835577/all" id="ENTRY_TO_ENTRY_CONVERTER" target="_blank"&gt;IATE:835577&lt;/a&gt; ) în atmosfera Pământului</t>
        </is>
      </c>
      <c r="CL456" s="2" t="inlineStr">
        <is>
          <t>emisie skleníkových plynov</t>
        </is>
      </c>
      <c r="CM456" s="2" t="inlineStr">
        <is>
          <t>3</t>
        </is>
      </c>
      <c r="CN456" s="2" t="inlineStr">
        <is>
          <t/>
        </is>
      </c>
      <c r="CO456" t="inlineStr">
        <is>
          <t>uvoľňovanie skleníkových plynov a/alebo ich prekurzorov do atmosféry nad špecifickou oblasťou za určitý čas</t>
        </is>
      </c>
      <c r="CP456" s="2" t="inlineStr">
        <is>
          <t>emisija TGP|
emisija toplogrednih plinov</t>
        </is>
      </c>
      <c r="CQ456" s="2" t="inlineStr">
        <is>
          <t>3|
3</t>
        </is>
      </c>
      <c r="CR456" s="2" t="inlineStr">
        <is>
          <t xml:space="preserve">|
</t>
        </is>
      </c>
      <c r="CS456" t="inlineStr">
        <is>
          <t>izpust toplogrednih plinov [ &lt;a href="/entry/result/835577/all" id="ENTRY_TO_ENTRY_CONVERTER" target="_blank"&gt;IATE:835577&lt;/a&gt; ] v ozračje – npr. ogljikovega dioksida (CO2), metana (CH4) in didušikovega monoksida (N2O) –, ki se dolgo časa zadržujejo v atmosferi, so sicer inertni, nestrupeni in zato neposredno neškodljivi za okolje, vendar pa absorbirajo dolgovalovno sevanje, ki ga Zemlja oddaja v vesolje, del njegove energije vrnejo nazaj ter tako vplivajo na njeno toplotno bilanco; antropogene (tj. ki jih povzroči človek) emisije teh plinov so povezane s proizvodnjo in porabo fosilnih goriv, z nekaterimi industrijskimi procesi, s kmetijstvom in z ravnanjem z odpadki (glej "fluorirani toplogredni plini" pod &lt;a href="/entry/result/928242/all" id="ENTRY_TO_ENTRY_CONVERTER" target="_blank"&gt;IATE:928242&lt;/a&gt; )</t>
        </is>
      </c>
      <c r="CT456" s="2" t="inlineStr">
        <is>
          <t>utsläpp av växthusgaser|
växthusgasutsläpp</t>
        </is>
      </c>
      <c r="CU456" s="2" t="inlineStr">
        <is>
          <t>3|
3</t>
        </is>
      </c>
      <c r="CV456" s="2" t="inlineStr">
        <is>
          <t xml:space="preserve">|
</t>
        </is>
      </c>
      <c r="CW456" t="inlineStr">
        <is>
          <t>total mängd växthusgaser, i enhet för massa, som släpps ut till atmosfären över en given tidsperiod</t>
        </is>
      </c>
    </row>
    <row r="457">
      <c r="A457" s="1" t="str">
        <f>HYPERLINK("https://iate.europa.eu/entry/result/1442821/all", "1442821")</f>
        <v>1442821</v>
      </c>
      <c r="B457" t="inlineStr">
        <is>
          <t>EDUCATION AND COMMUNICATIONS;TRANSPORT;ENERGY</t>
        </is>
      </c>
      <c r="C457" t="inlineStr">
        <is>
          <t>EDUCATION AND COMMUNICATIONS|communications|communications policy;TRANSPORT|transport policy;ENERGY|energy policy</t>
        </is>
      </c>
      <c r="D457" t="inlineStr">
        <is>
          <t>yes</t>
        </is>
      </c>
      <c r="E457" t="inlineStr">
        <is>
          <t/>
        </is>
      </c>
      <c r="F457" s="2" t="inlineStr">
        <is>
          <t>задължение за извършване на обществена услуга|
задължение за обществена услуга</t>
        </is>
      </c>
      <c r="G457" s="2" t="inlineStr">
        <is>
          <t>3|
2</t>
        </is>
      </c>
      <c r="H457" s="2" t="inlineStr">
        <is>
          <t xml:space="preserve">preferred|
</t>
        </is>
      </c>
      <c r="I457" t="inlineStr">
        <is>
          <t>означава задължението, наложено на въздушен превозвач за изпълнение, което той поема по отношение на всеки маршрут, за който е лицензиран да оперира от държава-членка, всички необходими мерки за осигуряване на разпоредбата относно услуга, задоволяваща фиксирани стандарти за продължителност, регулярност и капацитет, където тези стандарти не биха се изпълнявали от въздушния превозвач, ако той се ръководи единствено от търговския си интерес.</t>
        </is>
      </c>
      <c r="J457" s="2" t="inlineStr">
        <is>
          <t>závazek veřejné služby</t>
        </is>
      </c>
      <c r="K457" s="2" t="inlineStr">
        <is>
          <t>3</t>
        </is>
      </c>
      <c r="L457" s="2" t="inlineStr">
        <is>
          <t/>
        </is>
      </c>
      <c r="M457" t="inlineStr">
        <is>
          <t/>
        </is>
      </c>
      <c r="N457" s="2" t="inlineStr">
        <is>
          <t>forpligtelse til offentlig tjeneste|
offentlig serviceforpligtelse</t>
        </is>
      </c>
      <c r="O457" s="2" t="inlineStr">
        <is>
          <t>3|
3</t>
        </is>
      </c>
      <c r="P457" s="2" t="inlineStr">
        <is>
          <t xml:space="preserve">|
</t>
        </is>
      </c>
      <c r="Q457" t="inlineStr">
        <is>
          <t>"det krav, som en kompetent myndighed definerer eller fastsætter for at sikre ydelser i forbindelse med offentlig personbefordring, som en operatør på rent forretningsmæssigt grundlag ikke ville påtage sig eller ikke ville påtage sig i samme omfang eller under samme vilkår uden at modtage nogen modydelse"</t>
        </is>
      </c>
      <c r="R457" s="2" t="inlineStr">
        <is>
          <t>gemeinwirtschaftliche Verpflichtung</t>
        </is>
      </c>
      <c r="S457" s="2" t="inlineStr">
        <is>
          <t>3</t>
        </is>
      </c>
      <c r="T457" s="2" t="inlineStr">
        <is>
          <t/>
        </is>
      </c>
      <c r="U457" t="inlineStr">
        <is>
          <t>von der zuständigen Behörde festgelegte oder bestimmte Anforderung im Hinblick auf die Sicherstellung von im allgemeinen Interesse liegenden öffentlichen Personenverkehrsdiensten, die der Betreiber unter Berücksichtigung seines eigenen wirtschaftlichen Interesses nicht oder nicht im gleichen Umfang oder nicht zu den gleichen Bedingungen ohne Gegenleistung übernommen hätte</t>
        </is>
      </c>
      <c r="V457" s="2" t="inlineStr">
        <is>
          <t>υποχρέωση παροχής δημοσιας υπηρεσίας</t>
        </is>
      </c>
      <c r="W457" s="2" t="inlineStr">
        <is>
          <t>3</t>
        </is>
      </c>
      <c r="X457" s="2" t="inlineStr">
        <is>
          <t/>
        </is>
      </c>
      <c r="Y457" t="inlineStr">
        <is>
          <t>"υποχρέωση παροχής δημόσιας υπηρεσίας": η απαίτηση που προσδιορίζεται ή καθορίζεται από μια αρμόδια αρχή, προκειμένου να εξασφαλίζονται δημόσιες υπηρεσίες επιβατικών μεταφορών προς το κοινό συμφέρον, τις οποίες δεν θα αναλάμβανε ένας φορέας που μεριμνά περί των ιδίων εμπορικών συμφερόντων ή τουλάχιστον δεν θα τις αναλάμβανε στην ίδια έκταση ή υπό τις αυτές προϋποθέσεις χωρίς αμοιβή.</t>
        </is>
      </c>
      <c r="Z457" s="2" t="inlineStr">
        <is>
          <t>public service obligation</t>
        </is>
      </c>
      <c r="AA457" s="2" t="inlineStr">
        <is>
          <t>3</t>
        </is>
      </c>
      <c r="AB457" s="2" t="inlineStr">
        <is>
          <t/>
        </is>
      </c>
      <c r="AC457" t="inlineStr">
        <is>
          <t>requirement defined or determined by a competent authority in order to ensure public passenger transport services in the general interest that an operator, if it were considering its own commercial interests, would not assume or would not assume to the same extent or under the same conditions without reward</t>
        </is>
      </c>
      <c r="AD457" s="2" t="inlineStr">
        <is>
          <t>obligación de servicio público</t>
        </is>
      </c>
      <c r="AE457" s="2" t="inlineStr">
        <is>
          <t>3</t>
        </is>
      </c>
      <c r="AF457" s="2" t="inlineStr">
        <is>
          <t/>
        </is>
      </c>
      <c r="AG457" t="inlineStr">
        <is>
          <t>Exigencia definida o determinada por una autoridad competente a fin de garantizar los servicios públicos de transporte de viajeros de interés general que un operador, si considerase exclusivamente su propio interés comercial, no asumiría o no asumiría en la misma medida o en las mismas condiciones sin retribución.</t>
        </is>
      </c>
      <c r="AH457" s="2" t="inlineStr">
        <is>
          <t>avaliku teenindamise kohustus|
avalike teenuste osutamise kohustus</t>
        </is>
      </c>
      <c r="AI457" s="2" t="inlineStr">
        <is>
          <t>3|
2</t>
        </is>
      </c>
      <c r="AJ457" s="2" t="inlineStr">
        <is>
          <t xml:space="preserve">|
</t>
        </is>
      </c>
      <c r="AK457" t="inlineStr">
        <is>
          <t>pädeva asutuse määratletud või kindlaksmääratud nõue üldist huvi pakkuva avaliku reisijateveoteenuse osutamise tagamiseks, mida teenusepakkuja oma majanduslikest huvidest lähtuvalt ilma hüvituseta ei osutaks või ei osutaks samas mahus või samadel tingimustel</t>
        </is>
      </c>
      <c r="AL457" s="2" t="inlineStr">
        <is>
          <t>julkisen palvelun velvoite</t>
        </is>
      </c>
      <c r="AM457" s="2" t="inlineStr">
        <is>
          <t>3</t>
        </is>
      </c>
      <c r="AN457" s="2" t="inlineStr">
        <is>
          <t/>
        </is>
      </c>
      <c r="AO457" t="inlineStr">
        <is>
          <t/>
        </is>
      </c>
      <c r="AP457" s="2" t="inlineStr">
        <is>
          <t>obligation de service public</t>
        </is>
      </c>
      <c r="AQ457" s="2" t="inlineStr">
        <is>
          <t>3</t>
        </is>
      </c>
      <c r="AR457" s="2" t="inlineStr">
        <is>
          <t/>
        </is>
      </c>
      <c r="AS457" t="inlineStr">
        <is>
          <t>toute obligation imposée à un transporteur en vue de prendre, à l'égard de toute liaison qu'il peut exploiter, toutes les mesures propres à assurer la prestation d'un service répondant à des normes fixes en matière de continuité, de régularité et de capacité, normes auxquelles le transporteur ne satisferait pas s'il ne devait considérer que son seul intérêt commercial</t>
        </is>
      </c>
      <c r="AT457" s="2" t="inlineStr">
        <is>
          <t>oibleagáid seirbhíse poiblí</t>
        </is>
      </c>
      <c r="AU457" s="2" t="inlineStr">
        <is>
          <t>3</t>
        </is>
      </c>
      <c r="AV457" s="2" t="inlineStr">
        <is>
          <t/>
        </is>
      </c>
      <c r="AW457" t="inlineStr">
        <is>
          <t/>
        </is>
      </c>
      <c r="AX457" s="2" t="inlineStr">
        <is>
          <t>obveza pružanja javne usluge</t>
        </is>
      </c>
      <c r="AY457" s="2" t="inlineStr">
        <is>
          <t>3</t>
        </is>
      </c>
      <c r="AZ457" s="2" t="inlineStr">
        <is>
          <t/>
        </is>
      </c>
      <c r="BA457" t="inlineStr">
        <is>
          <t>zahtjev koji je odredilo nadležno tijelo kako bi se osigurale usluge javnog prijevoza putnika od općeg interesa koje operater, ako bi u obzir uzimao vlastite komercijalne interese, ne bi preuzeo ili ne bi preuzeo u istoj mjeri ili pod istim uvjetima bez naknade</t>
        </is>
      </c>
      <c r="BB457" s="2" t="inlineStr">
        <is>
          <t>közszolgáltatási kötelezettség</t>
        </is>
      </c>
      <c r="BC457" s="2" t="inlineStr">
        <is>
          <t>4</t>
        </is>
      </c>
      <c r="BD457" s="2" t="inlineStr">
        <is>
          <t/>
        </is>
      </c>
      <c r="BE457" t="inlineStr">
        <is>
          <t>Valamely illetékes hatóság által annak érdekében meghatározott vagy megállapított kötelezettség, hogy biztosítsa az olyan általános érdekű személyszállítási közszolgáltatások nyújtását, amelyeket egy szolgáltató – amennyiben saját gazdasági érdekeit venné figyelembe – ellenszolgáltatás nélkül nem, vagy nem olyan mértékben vagy nem ugyanolyan feltételekkel végezne el.</t>
        </is>
      </c>
      <c r="BF457" s="2" t="inlineStr">
        <is>
          <t>onere di servizio pubblico|
obbligo di servizio pubblico</t>
        </is>
      </c>
      <c r="BG457" s="2" t="inlineStr">
        <is>
          <t>3|
3</t>
        </is>
      </c>
      <c r="BH457" s="2" t="inlineStr">
        <is>
          <t xml:space="preserve">|
</t>
        </is>
      </c>
      <c r="BI457" t="inlineStr">
        <is>
          <t>obbligo definito o individuato da un’autorità competente al fine di garantire la prestazione di servizi di trasporto pubblico di passeggeri di interesse generale che un operatore, ove considerasse il proprio interesse commerciale, non si assumerebbe o non si assumerebbe nella stessa misura o alle stesse condizioni senza compenso</t>
        </is>
      </c>
      <c r="BJ457" s="2" t="inlineStr">
        <is>
          <t>viešųjų paslaugų įsipareigojimas</t>
        </is>
      </c>
      <c r="BK457" s="2" t="inlineStr">
        <is>
          <t>3</t>
        </is>
      </c>
      <c r="BL457" s="2" t="inlineStr">
        <is>
          <t/>
        </is>
      </c>
      <c r="BM457" t="inlineStr">
        <is>
          <t>kompetentingos institucijos apibrėžtas ar nustatytas reikalavimas siekiant užtikrinti bendrus interesus tenkinančių viešojo keleivinio transporto paslaugų teikimą, kurio, atsižvelgdamas į savo komercinius interesus, operatorius neprisiimtų arba neprisiimtų tokiu mastu ar tokiomis pačiomis sąlygomis negaudamas atlygio</t>
        </is>
      </c>
      <c r="BN457" s="2" t="inlineStr">
        <is>
          <t>sabiedrisko pakalpojumu sniegšanas saistības|
sabiedrisko pakalpojumu saistības</t>
        </is>
      </c>
      <c r="BO457" s="2" t="inlineStr">
        <is>
          <t>3|
3</t>
        </is>
      </c>
      <c r="BP457" s="2" t="inlineStr">
        <is>
          <t>|
preferred</t>
        </is>
      </c>
      <c r="BQ457" t="inlineStr">
        <is>
          <t>kompetentās iestādes definēta vai noteikta prasība, lai nodrošinātu vispārējas nozīmes sabiedriskā pasažieru transporta pakalpojumus, ko tirgus dalībnieks, ja tas ņemtu vērā savas komerciālās intereses, neuzņemtos vai neuzņemtos tādā pašā mērā vai ar tādiem pašiem nosacījumiem, nesaņemot papildu atlīdzību</t>
        </is>
      </c>
      <c r="BR457" s="2" t="inlineStr">
        <is>
          <t>obbligu ta' servizz pubbliku</t>
        </is>
      </c>
      <c r="BS457" s="2" t="inlineStr">
        <is>
          <t>3</t>
        </is>
      </c>
      <c r="BT457" s="2" t="inlineStr">
        <is>
          <t/>
        </is>
      </c>
      <c r="BU457" t="inlineStr">
        <is>
          <t>rekwiżit definit jew determinat minn awtorità kompetenti sabiex jiġu żgurati servizzi tat-trasport pubbliku għall-passiġġieri fl-interess ġenerali li operatur, li kieku kellu jqis l-interessi kummerċjali tiegħu, ma jassumix jew ma jassumix sa l-istess punt jew taħt l-istess kondizzjonijiet mingħajr kumpens</t>
        </is>
      </c>
      <c r="BV457" s="2" t="inlineStr">
        <is>
          <t>openbaredienstverplichting</t>
        </is>
      </c>
      <c r="BW457" s="2" t="inlineStr">
        <is>
          <t>3</t>
        </is>
      </c>
      <c r="BX457" s="2" t="inlineStr">
        <is>
          <t/>
        </is>
      </c>
      <c r="BY457" t="inlineStr">
        <is>
          <t>door een bevoegde instantie met het oog op de algemene dienstverlening inzake openbaar personenvervoer omschreven of vastgestelde prestatie die een exploitant, indien hij zich door zijn eigen commerciële belangen zou laten leiden, zonder compensatie niet, of niet in dezelfde mate of onder dezelfde voorwaarden, zou leveren</t>
        </is>
      </c>
      <c r="BZ457" s="2" t="inlineStr">
        <is>
          <t>obowiązek użyteczności publicznej</t>
        </is>
      </c>
      <c r="CA457" s="2" t="inlineStr">
        <is>
          <t>3</t>
        </is>
      </c>
      <c r="CB457" s="2" t="inlineStr">
        <is>
          <t/>
        </is>
      </c>
      <c r="CC457" t="inlineStr">
        <is>
          <t>każdy obowiązek nałożony na przewoźników w celu zapewnienia na określonej trasie minimalnej liczby regularnych przewozów, spełniających ustalone normy dotyczące ciągłości, regularności, ustalania cen i minimalnej zdolności przewozowej, których przewoźnicy nie przyjęliby, gdyby brali pod uwagę wyłącznie swój interes handlowy</t>
        </is>
      </c>
      <c r="CD457" s="2" t="inlineStr">
        <is>
          <t>obrigação de serviço público</t>
        </is>
      </c>
      <c r="CE457" s="2" t="inlineStr">
        <is>
          <t>3</t>
        </is>
      </c>
      <c r="CF457" s="2" t="inlineStr">
        <is>
          <t/>
        </is>
      </c>
      <c r="CG457" t="inlineStr">
        <is>
          <t>A imposição definida ou determinada por uma autoridade competente com vista a assegurar serviços públicos de transporte de passageiros de interesse geral que um operador, caso considerasse o seu próprio interesse comercial, não assumiria, ou não assumiria na mesma medida ou nas mesmas condições sem contrapartidas.</t>
        </is>
      </c>
      <c r="CH457" s="2" t="inlineStr">
        <is>
          <t>obligație de serviciu public</t>
        </is>
      </c>
      <c r="CI457" s="2" t="inlineStr">
        <is>
          <t>3</t>
        </is>
      </c>
      <c r="CJ457" s="2" t="inlineStr">
        <is>
          <t/>
        </is>
      </c>
      <c r="CK457" t="inlineStr">
        <is>
          <t>cerință definită sau stabilită de către o autoritate competentă, pentru a asigura servicii publice de transport de călători de interes general, pe care un operator, dacă ar ține seama de propriile sale interese comerciale, nu și le-ar asuma sau nu și le-ar asuma în aceeași măsură sau în aceleași condiții fără a fi retribuit</t>
        </is>
      </c>
      <c r="CL457" s="2" t="inlineStr">
        <is>
          <t>záväzok vyplývajúci zo služieb vo verejnom záujme</t>
        </is>
      </c>
      <c r="CM457" s="2" t="inlineStr">
        <is>
          <t>3</t>
        </is>
      </c>
      <c r="CN457" s="2" t="inlineStr">
        <is>
          <t/>
        </is>
      </c>
      <c r="CO457" t="inlineStr">
        <is>
          <t>podmienka vymedzená alebo určená príslušným orgánom s cieľom zaručiť také služby vo verejnom záujme v osobnej doprave, ktoré by poskytovateľ, ak by zohľadňoval svoj obchodný záujem, neposkytoval alebo neposkytoval v rovnakom rozsahu alebo za rovnakých podmienok bez odmeny</t>
        </is>
      </c>
      <c r="CP457" s="2" t="inlineStr">
        <is>
          <t>obveznost javne službe</t>
        </is>
      </c>
      <c r="CQ457" s="2" t="inlineStr">
        <is>
          <t>3</t>
        </is>
      </c>
      <c r="CR457" s="2" t="inlineStr">
        <is>
          <t/>
        </is>
      </c>
      <c r="CS457" t="inlineStr">
        <is>
          <t>zahteva, opredeljena ali določena s strani pristojnega organa, da se zagotovijo storitve javnega potniškega prevoza v splošnem interesu, ki jih izvajalec, če bi upošteval svoje poslovne interese, ne bi opravljal ali jih ne bi opravljal v istem obsegu ali pod istimi pogoji brez plačila</t>
        </is>
      </c>
      <c r="CT457" s="2" t="inlineStr">
        <is>
          <t>allmän trafikplikt</t>
        </is>
      </c>
      <c r="CU457" s="2" t="inlineStr">
        <is>
          <t>3</t>
        </is>
      </c>
      <c r="CV457" s="2" t="inlineStr">
        <is>
          <t/>
        </is>
      </c>
      <c r="CW457" t="inlineStr">
        <is>
          <t/>
        </is>
      </c>
    </row>
    <row r="458">
      <c r="A458" s="1" t="str">
        <f>HYPERLINK("https://iate.europa.eu/entry/result/1374624/all", "1374624")</f>
        <v>1374624</v>
      </c>
      <c r="B458" t="inlineStr">
        <is>
          <t>INDUSTRY</t>
        </is>
      </c>
      <c r="C458" t="inlineStr">
        <is>
          <t>INDUSTRY|electronics and electrical engineering|electrical engineering</t>
        </is>
      </c>
      <c r="D458" t="inlineStr">
        <is>
          <t>yes</t>
        </is>
      </c>
      <c r="E458" t="inlineStr">
        <is>
          <t/>
        </is>
      </c>
      <c r="F458" s="2" t="inlineStr">
        <is>
          <t>обявено напрежение</t>
        </is>
      </c>
      <c r="G458" s="2" t="inlineStr">
        <is>
          <t>3</t>
        </is>
      </c>
      <c r="H458" s="2" t="inlineStr">
        <is>
          <t/>
        </is>
      </c>
      <c r="I458" t="inlineStr">
        <is>
          <t/>
        </is>
      </c>
      <c r="J458" s="2" t="inlineStr">
        <is>
          <t>jmenovité napětí systému EES|
jmenovité napětí</t>
        </is>
      </c>
      <c r="K458" s="2" t="inlineStr">
        <is>
          <t>3|
3</t>
        </is>
      </c>
      <c r="L458" s="2" t="inlineStr">
        <is>
          <t xml:space="preserve">|
</t>
        </is>
      </c>
      <c r="M458" t="inlineStr">
        <is>
          <t>hodnota napětí stanovená výrobcem nebo jiným subjektem pro určitý provozní stav prvků, zařízení nebo předmětů</t>
        </is>
      </c>
      <c r="N458" s="2" t="inlineStr">
        <is>
          <t>mærkespænding</t>
        </is>
      </c>
      <c r="O458" s="2" t="inlineStr">
        <is>
          <t>3</t>
        </is>
      </c>
      <c r="P458" s="2" t="inlineStr">
        <is>
          <t/>
        </is>
      </c>
      <c r="Q458" t="inlineStr">
        <is>
          <t>den spænding i volt, V, der er markeret på den elektriske brugsgenstand</t>
        </is>
      </c>
      <c r="R458" s="2" t="inlineStr">
        <is>
          <t>Bemessungsspannung</t>
        </is>
      </c>
      <c r="S458" s="2" t="inlineStr">
        <is>
          <t>3</t>
        </is>
      </c>
      <c r="T458" s="2" t="inlineStr">
        <is>
          <t/>
        </is>
      </c>
      <c r="U458" t="inlineStr">
        <is>
          <t/>
        </is>
      </c>
      <c r="V458" s="2" t="inlineStr">
        <is>
          <t>ονομαστική τάση</t>
        </is>
      </c>
      <c r="W458" s="2" t="inlineStr">
        <is>
          <t>3</t>
        </is>
      </c>
      <c r="X458" s="2" t="inlineStr">
        <is>
          <t/>
        </is>
      </c>
      <c r="Y458" t="inlineStr">
        <is>
          <t/>
        </is>
      </c>
      <c r="Z458" s="2" t="inlineStr">
        <is>
          <t>rated voltage</t>
        </is>
      </c>
      <c r="AA458" s="2" t="inlineStr">
        <is>
          <t>3</t>
        </is>
      </c>
      <c r="AB458" s="2" t="inlineStr">
        <is>
          <t/>
        </is>
      </c>
      <c r="AC458" t="inlineStr">
        <is>
          <t>voltage value assigned by a manufacturer or other
 entity for a component, device or
 equipment to operate reliably under stable conditions</t>
        </is>
      </c>
      <c r="AD458" s="2" t="inlineStr">
        <is>
          <t>tensión asignada</t>
        </is>
      </c>
      <c r="AE458" s="2" t="inlineStr">
        <is>
          <t>3</t>
        </is>
      </c>
      <c r="AF458" s="2" t="inlineStr">
        <is>
          <t/>
        </is>
      </c>
      <c r="AG458" t="inlineStr">
        <is>
          <t>Valor de tensión fijado por el
fabricante que determina el intervalo de funcionamiento, así como las
condiciones de los ensayos correspondientes.</t>
        </is>
      </c>
      <c r="AH458" s="2" t="inlineStr">
        <is>
          <t>nimipinge</t>
        </is>
      </c>
      <c r="AI458" s="2" t="inlineStr">
        <is>
          <t>3</t>
        </is>
      </c>
      <c r="AJ458" s="2" t="inlineStr">
        <is>
          <t/>
        </is>
      </c>
      <c r="AK458" t="inlineStr">
        <is>
          <t>elektrienergia allikate ja tarvitite puhul elektripinge väärtus, millel nad on ette nähtud normaalolukorras töötama</t>
        </is>
      </c>
      <c r="AL458" s="2" t="inlineStr">
        <is>
          <t>mitoitusjännite</t>
        </is>
      </c>
      <c r="AM458" s="2" t="inlineStr">
        <is>
          <t>3</t>
        </is>
      </c>
      <c r="AN458" s="2" t="inlineStr">
        <is>
          <t/>
        </is>
      </c>
      <c r="AO458" t="inlineStr">
        <is>
          <t>valmistajan komponentille, osalle tai laitteelle ilmoittama jännitteen arvo, johon viitataan käyttö- ja suorituskykyominaisuuksissa</t>
        </is>
      </c>
      <c r="AP458" s="2" t="inlineStr">
        <is>
          <t>tension assignée</t>
        </is>
      </c>
      <c r="AQ458" s="2" t="inlineStr">
        <is>
          <t>3</t>
        </is>
      </c>
      <c r="AR458" s="2" t="inlineStr">
        <is>
          <t/>
        </is>
      </c>
      <c r="AS458" t="inlineStr">
        <is>
          <t>valeur de la tension fixée par le fabricant pour un composant, un dispositif ou un matériel et à laquelle on se réfère pour le fonctionnement et pour les caractéristiques fonctionnelles</t>
        </is>
      </c>
      <c r="AT458" s="2" t="inlineStr">
        <is>
          <t>voltas rátaithe</t>
        </is>
      </c>
      <c r="AU458" s="2" t="inlineStr">
        <is>
          <t>3</t>
        </is>
      </c>
      <c r="AV458" s="2" t="inlineStr">
        <is>
          <t/>
        </is>
      </c>
      <c r="AW458" t="inlineStr">
        <is>
          <t/>
        </is>
      </c>
      <c r="AX458" s="2" t="inlineStr">
        <is>
          <t>nazivni napon</t>
        </is>
      </c>
      <c r="AY458" s="2" t="inlineStr">
        <is>
          <t>3</t>
        </is>
      </c>
      <c r="AZ458" s="2" t="inlineStr">
        <is>
          <t/>
        </is>
      </c>
      <c r="BA458" t="inlineStr">
        <is>
          <t/>
        </is>
      </c>
      <c r="BB458" s="2" t="inlineStr">
        <is>
          <t>névleges feszültség</t>
        </is>
      </c>
      <c r="BC458" s="2" t="inlineStr">
        <is>
          <t>3</t>
        </is>
      </c>
      <c r="BD458" s="2" t="inlineStr">
        <is>
          <t/>
        </is>
      </c>
      <c r="BE458" t="inlineStr">
        <is>
          <t/>
        </is>
      </c>
      <c r="BF458" s="2" t="inlineStr">
        <is>
          <t>tensione nominale</t>
        </is>
      </c>
      <c r="BG458" s="2" t="inlineStr">
        <is>
          <t>3</t>
        </is>
      </c>
      <c r="BH458" s="2" t="inlineStr">
        <is>
          <t/>
        </is>
      </c>
      <c r="BI458" t="inlineStr">
        <is>
          <t>indicazione dei
limiti di tensione entro i quali un materiale elettrico è destinato ad essere
adoperato</t>
        </is>
      </c>
      <c r="BJ458" s="2" t="inlineStr">
        <is>
          <t>vardinė įtampa|
nurodytoji įtampa</t>
        </is>
      </c>
      <c r="BK458" s="2" t="inlineStr">
        <is>
          <t>3|
2</t>
        </is>
      </c>
      <c r="BL458" s="2" t="inlineStr">
        <is>
          <t xml:space="preserve">|
</t>
        </is>
      </c>
      <c r="BM458" t="inlineStr">
        <is>
          <t>įtampa, kuriai esant įtaisas arba matuoklis gali veikti, kai išorinės eksploatacinės vardinės apkrovos išlieka laiko tarpą, artimą projektiniam ilgalaikiškumui</t>
        </is>
      </c>
      <c r="BN458" s="2" t="inlineStr">
        <is>
          <t>nominālais spriegums</t>
        </is>
      </c>
      <c r="BO458" s="2" t="inlineStr">
        <is>
          <t>2</t>
        </is>
      </c>
      <c r="BP458" s="2" t="inlineStr">
        <is>
          <t/>
        </is>
      </c>
      <c r="BQ458" t="inlineStr">
        <is>
          <t/>
        </is>
      </c>
      <c r="BR458" s="2" t="inlineStr">
        <is>
          <t>vultaġġ speċifikat|
vultaġġ nominali|
vultaġġ attribwit</t>
        </is>
      </c>
      <c r="BS458" s="2" t="inlineStr">
        <is>
          <t>2|
2|
3</t>
        </is>
      </c>
      <c r="BT458" s="2" t="inlineStr">
        <is>
          <t xml:space="preserve">|
|
</t>
        </is>
      </c>
      <c r="BU458" t="inlineStr">
        <is>
          <t>medda ta' vultaġġ li għaliha jkun iddisinjat it-tagħmir biex jaħdem taħt kundizzjoni stabbli u joffri affidabbiltà</t>
        </is>
      </c>
      <c r="BV458" s="2" t="inlineStr">
        <is>
          <t>nominale spanning</t>
        </is>
      </c>
      <c r="BW458" s="2" t="inlineStr">
        <is>
          <t>3</t>
        </is>
      </c>
      <c r="BX458" s="2" t="inlineStr">
        <is>
          <t/>
        </is>
      </c>
      <c r="BY458" t="inlineStr">
        <is>
          <t>spanningsbereik
 waarbinnen een apparaat volgens de fabrikant op betrouwbare wijze werkt</t>
        </is>
      </c>
      <c r="BZ458" s="2" t="inlineStr">
        <is>
          <t>napięcie znamionowe</t>
        </is>
      </c>
      <c r="CA458" s="2" t="inlineStr">
        <is>
          <t>3</t>
        </is>
      </c>
      <c r="CB458" s="2" t="inlineStr">
        <is>
          <t/>
        </is>
      </c>
      <c r="CC458" t="inlineStr">
        <is>
          <t/>
        </is>
      </c>
      <c r="CD458" s="2" t="inlineStr">
        <is>
          <t>tensão estipulada</t>
        </is>
      </c>
      <c r="CE458" s="2" t="inlineStr">
        <is>
          <t>3</t>
        </is>
      </c>
      <c r="CF458" s="2" t="inlineStr">
        <is>
          <t/>
        </is>
      </c>
      <c r="CG458" t="inlineStr">
        <is>
          <t/>
        </is>
      </c>
      <c r="CH458" s="2" t="inlineStr">
        <is>
          <t>tensiune nominală</t>
        </is>
      </c>
      <c r="CI458" s="2" t="inlineStr">
        <is>
          <t>3</t>
        </is>
      </c>
      <c r="CJ458" s="2" t="inlineStr">
        <is>
          <t/>
        </is>
      </c>
      <c r="CK458" t="inlineStr">
        <is>
          <t>tensiunea pentru care sistemul este proiectat sau identificat și la care sereferă anumite caracteristici de funcționare</t>
        </is>
      </c>
      <c r="CL458" s="2" t="inlineStr">
        <is>
          <t>menovité napätie</t>
        </is>
      </c>
      <c r="CM458" s="2" t="inlineStr">
        <is>
          <t>3</t>
        </is>
      </c>
      <c r="CN458" s="2" t="inlineStr">
        <is>
          <t/>
        </is>
      </c>
      <c r="CO458" t="inlineStr">
        <is>
          <t>napätie, na ktoré je navrhnuté zariadenie alebo jeho časť</t>
        </is>
      </c>
      <c r="CP458" s="2" t="inlineStr">
        <is>
          <t>predpisana napetost</t>
        </is>
      </c>
      <c r="CQ458" s="2" t="inlineStr">
        <is>
          <t>3</t>
        </is>
      </c>
      <c r="CR458" s="2" t="inlineStr">
        <is>
          <t/>
        </is>
      </c>
      <c r="CS458" t="inlineStr">
        <is>
          <t>vrednost napetosti, ki jo za dani element, sklop ali napravo določi proizvajalec in velja v danih obratovalnih pogojih</t>
        </is>
      </c>
      <c r="CT458" s="2" t="inlineStr">
        <is>
          <t>märkspänning</t>
        </is>
      </c>
      <c r="CU458" s="2" t="inlineStr">
        <is>
          <t>3</t>
        </is>
      </c>
      <c r="CV458" s="2" t="inlineStr">
        <is>
          <t/>
        </is>
      </c>
      <c r="CW458" t="inlineStr">
        <is>
          <t>angivna värdet för spänningen under bestämda driftsförhållanden, som anges på utrustningen av tillverkaren</t>
        </is>
      </c>
    </row>
    <row r="459">
      <c r="A459" s="1" t="str">
        <f>HYPERLINK("https://iate.europa.eu/entry/result/1372759/all", "1372759")</f>
        <v>1372759</v>
      </c>
      <c r="B459" t="inlineStr">
        <is>
          <t>INDUSTRY</t>
        </is>
      </c>
      <c r="C459" t="inlineStr">
        <is>
          <t>INDUSTRY|electronics and electrical engineering</t>
        </is>
      </c>
      <c r="D459" t="inlineStr">
        <is>
          <t>yes</t>
        </is>
      </c>
      <c r="E459" t="inlineStr">
        <is>
          <t/>
        </is>
      </c>
      <c r="F459" s="2" t="inlineStr">
        <is>
          <t>пълна мощност</t>
        </is>
      </c>
      <c r="G459" s="2" t="inlineStr">
        <is>
          <t>3</t>
        </is>
      </c>
      <c r="H459" s="2" t="inlineStr">
        <is>
          <t/>
        </is>
      </c>
      <c r="I459" t="inlineStr">
        <is>
          <t/>
        </is>
      </c>
      <c r="J459" s="2" t="inlineStr">
        <is>
          <t>zdánlivý výkon</t>
        </is>
      </c>
      <c r="K459" s="2" t="inlineStr">
        <is>
          <t>3</t>
        </is>
      </c>
      <c r="L459" s="2" t="inlineStr">
        <is>
          <t/>
        </is>
      </c>
      <c r="M459" t="inlineStr">
        <is>
          <t>součin napětí a proudu při frekvenci základní harmonické</t>
        </is>
      </c>
      <c r="N459" s="2" t="inlineStr">
        <is>
          <t>skineffekt|
tilsyneladende effekt</t>
        </is>
      </c>
      <c r="O459" s="2" t="inlineStr">
        <is>
          <t>3|
3</t>
        </is>
      </c>
      <c r="P459" s="2" t="inlineStr">
        <is>
          <t xml:space="preserve">|
</t>
        </is>
      </c>
      <c r="Q459" t="inlineStr">
        <is>
          <t>Produktet af den tilførte spænding og strøm i et AC-kredsløb</t>
        </is>
      </c>
      <c r="R459" s="2" t="inlineStr">
        <is>
          <t>Scheinleistung</t>
        </is>
      </c>
      <c r="S459" s="2" t="inlineStr">
        <is>
          <t>3</t>
        </is>
      </c>
      <c r="T459" s="2" t="inlineStr">
        <is>
          <t/>
        </is>
      </c>
      <c r="U459" t="inlineStr">
        <is>
          <t>das gewöhnlich in Kilovoltampere („kVA“) oder Megavoltampere („MVA“) angegebene, bei Drehstromsystemen zusätzlich mit der Quadratwurzel von drei multiplizierte Produkt aus Spannung und Stromstärke bei Grundfrequenz</t>
        </is>
      </c>
      <c r="V459" s="2" t="inlineStr">
        <is>
          <t>φαινόμενη ισχύς</t>
        </is>
      </c>
      <c r="W459" s="2" t="inlineStr">
        <is>
          <t>3</t>
        </is>
      </c>
      <c r="X459" s="2" t="inlineStr">
        <is>
          <t/>
        </is>
      </c>
      <c r="Y459" t="inlineStr">
        <is>
          <t>η ενέργεια που καταναλώνεται από μια συσκευή ανά μονάδα χρόνου (δευτερόλεπτο)</t>
        </is>
      </c>
      <c r="Z459" s="2" t="inlineStr">
        <is>
          <t>apparent power</t>
        </is>
      </c>
      <c r="AA459" s="2" t="inlineStr">
        <is>
          <t>3</t>
        </is>
      </c>
      <c r="AB459" s="2" t="inlineStr">
        <is>
          <t/>
        </is>
      </c>
      <c r="AC459" t="inlineStr">
        <is>
          <t>total power in an AC electric power system, corresponding to the vector sum of &lt;i&gt;active power&lt;/i&gt; and &lt;i&gt;reactive power&lt;/i&gt;</t>
        </is>
      </c>
      <c r="AD459" s="2" t="inlineStr">
        <is>
          <t>potencia aparente</t>
        </is>
      </c>
      <c r="AE459" s="2" t="inlineStr">
        <is>
          <t>3</t>
        </is>
      </c>
      <c r="AF459" s="2" t="inlineStr">
        <is>
          <t/>
        </is>
      </c>
      <c r="AG459" t="inlineStr">
        <is>
          <t>Producto de la tensión por la intensidad.</t>
        </is>
      </c>
      <c r="AH459" s="2" t="inlineStr">
        <is>
          <t>näivvõimsus</t>
        </is>
      </c>
      <c r="AI459" s="2" t="inlineStr">
        <is>
          <t>3</t>
        </is>
      </c>
      <c r="AJ459" s="2" t="inlineStr">
        <is>
          <t/>
        </is>
      </c>
      <c r="AK459" t="inlineStr">
        <is>
          <t/>
        </is>
      </c>
      <c r="AL459" s="2" t="inlineStr">
        <is>
          <t>näennäisteho</t>
        </is>
      </c>
      <c r="AM459" s="2" t="inlineStr">
        <is>
          <t>3</t>
        </is>
      </c>
      <c r="AN459" s="2" t="inlineStr">
        <is>
          <t/>
        </is>
      </c>
      <c r="AO459" t="inlineStr">
        <is>
          <t>jännitteen ja virran tehollisarvojen tulo</t>
        </is>
      </c>
      <c r="AP459" s="2" t="inlineStr">
        <is>
          <t>puissance apparente électrique|
puissance apparente</t>
        </is>
      </c>
      <c r="AQ459" s="2" t="inlineStr">
        <is>
          <t>3|
3</t>
        </is>
      </c>
      <c r="AR459" s="2" t="inlineStr">
        <is>
          <t xml:space="preserve">|
</t>
        </is>
      </c>
      <c r="AS459" t="inlineStr">
        <is>
          <t>produit des valeurs efficaces de la tension et du courant relatifs à une porte; produit des valeurs efficaces du courant et de la tension entre deux points d'un circuit électrique, tels qu'un accès</t>
        </is>
      </c>
      <c r="AT459" s="2" t="inlineStr">
        <is>
          <t>cumhacht dhealraitheach</t>
        </is>
      </c>
      <c r="AU459" s="2" t="inlineStr">
        <is>
          <t>3</t>
        </is>
      </c>
      <c r="AV459" s="2" t="inlineStr">
        <is>
          <t/>
        </is>
      </c>
      <c r="AW459" t="inlineStr">
        <is>
          <t/>
        </is>
      </c>
      <c r="AX459" s="2" t="inlineStr">
        <is>
          <t>prividna snaga</t>
        </is>
      </c>
      <c r="AY459" s="2" t="inlineStr">
        <is>
          <t>3</t>
        </is>
      </c>
      <c r="AZ459" s="2" t="inlineStr">
        <is>
          <t/>
        </is>
      </c>
      <c r="BA459" t="inlineStr">
        <is>
          <t>umnožak efektivnih vrijednosti napona i struje. To je kvadratni korijen iz zbroja kvadrata &lt;i&gt;djelatne i jalove snage&lt;/i&gt;.</t>
        </is>
      </c>
      <c r="BB459" s="2" t="inlineStr">
        <is>
          <t>látszólagos teljesítmény</t>
        </is>
      </c>
      <c r="BC459" s="2" t="inlineStr">
        <is>
          <t>4</t>
        </is>
      </c>
      <c r="BD459" s="2" t="inlineStr">
        <is>
          <t/>
        </is>
      </c>
      <c r="BE459" t="inlineStr">
        <is>
          <t/>
        </is>
      </c>
      <c r="BF459" s="2" t="inlineStr">
        <is>
          <t>potenza apparente</t>
        </is>
      </c>
      <c r="BG459" s="2" t="inlineStr">
        <is>
          <t>3</t>
        </is>
      </c>
      <c r="BH459" s="2" t="inlineStr">
        <is>
          <t/>
        </is>
      </c>
      <c r="BI459" t="inlineStr">
        <is>
          <t>prodotto dei valori della tensione e della corrente alla frequenza fondamentale, moltiplicato per la radice quadrata di tre nel caso dei sistemi trifase, solitamente espressa in kilovolt-ampere (kVA) o in megavolt-ampere (MVA)</t>
        </is>
      </c>
      <c r="BJ459" s="2" t="inlineStr">
        <is>
          <t>pilnutinė galia</t>
        </is>
      </c>
      <c r="BK459" s="2" t="inlineStr">
        <is>
          <t>4</t>
        </is>
      </c>
      <c r="BL459" s="2" t="inlineStr">
        <is>
          <t/>
        </is>
      </c>
      <c r="BM459" t="inlineStr">
        <is>
          <t>dydis, išreiškiamas efektinės įtampos ir efektinio srovės stiprio sandauga: S = U · I</t>
        </is>
      </c>
      <c r="BN459" s="2" t="inlineStr">
        <is>
          <t>pilna jauda</t>
        </is>
      </c>
      <c r="BO459" s="2" t="inlineStr">
        <is>
          <t>3</t>
        </is>
      </c>
      <c r="BP459" s="2" t="inlineStr">
        <is>
          <t/>
        </is>
      </c>
      <c r="BQ459" t="inlineStr">
        <is>
          <t>pieslēgvietas sprieguma un strāvas efektīvo vērtību reizinājums</t>
        </is>
      </c>
      <c r="BR459" s="2" t="inlineStr">
        <is>
          <t>potenza apparenti</t>
        </is>
      </c>
      <c r="BS459" s="2" t="inlineStr">
        <is>
          <t>3</t>
        </is>
      </c>
      <c r="BT459" s="2" t="inlineStr">
        <is>
          <t/>
        </is>
      </c>
      <c r="BU459" t="inlineStr">
        <is>
          <t>potenza totali f'sistema ta’ potenza elettrika AC, li tikkorrispondi mas-somma vektor ta’ potenza attiva&lt;sup&gt;1&lt;/sup&gt; u potenza reattiva&lt;sup&gt;2&lt;/sup&gt; &lt;p&gt; &lt;sup&gt;1&lt;/sup&gt;&lt;a href="/entry/result/1372761/all" id="ENTRY_TO_ENTRY_CONVERTER" target="_blank"&gt;IATE:1372761&lt;/a&gt; &lt;br&gt;&lt;sup&gt;2&lt;/sup&gt;&lt;a href="/entry/result/1372762&lt;&gt;&lt;&gt;&lt;&gt;&lt;&gt;&lt;/all" id="ENTRY_TO_ENTRY_CONVERTER" target="_blank"&gt;IATE:1372762&amp;lt;&amp;gt;&amp;lt;&amp;gt;&amp;lt;&amp;gt;&amp;lt;&amp;gt;&amp;lt;&lt;/a&gt;&amp;gt;&lt;/p&gt;</t>
        </is>
      </c>
      <c r="BV459" s="2" t="inlineStr">
        <is>
          <t>schijnbaar vermogen</t>
        </is>
      </c>
      <c r="BW459" s="2" t="inlineStr">
        <is>
          <t>3</t>
        </is>
      </c>
      <c r="BX459" s="2" t="inlineStr">
        <is>
          <t/>
        </is>
      </c>
      <c r="BY459" t="inlineStr">
        <is>
          <t>totaal vermogen, som van het actief vermogen (het gedeelte dat nuttig wordt verbruikt) en het blindvermogen (dat verloren gaat door inductie en capaciteiten die worden aangesloten)</t>
        </is>
      </c>
      <c r="BZ459" s="2" t="inlineStr">
        <is>
          <t>moc pozorna</t>
        </is>
      </c>
      <c r="CA459" s="2" t="inlineStr">
        <is>
          <t>3</t>
        </is>
      </c>
      <c r="CB459" s="2" t="inlineStr">
        <is>
          <t/>
        </is>
      </c>
      <c r="CC459" t="inlineStr">
        <is>
          <t>geometryczna suma mocy czynnej i biernej prądu elektrycznego pobieranego przez odbiornik ze źródła</t>
        </is>
      </c>
      <c r="CD459" s="2" t="inlineStr">
        <is>
          <t>potência aparente</t>
        </is>
      </c>
      <c r="CE459" s="2" t="inlineStr">
        <is>
          <t>3</t>
        </is>
      </c>
      <c r="CF459" s="2" t="inlineStr">
        <is>
          <t/>
        </is>
      </c>
      <c r="CG459" t="inlineStr">
        <is>
          <t>Produto dos valores eficazes da tensão e da corrente numa dada instalação, que é igual à raiz quadrada da soma dos quadrados da potência ativa e da potência reativa.</t>
        </is>
      </c>
      <c r="CH459" s="2" t="inlineStr">
        <is>
          <t>putere aparentă</t>
        </is>
      </c>
      <c r="CI459" s="2" t="inlineStr">
        <is>
          <t>3</t>
        </is>
      </c>
      <c r="CJ459" s="2" t="inlineStr">
        <is>
          <t/>
        </is>
      </c>
      <c r="CK459" t="inlineStr">
        <is>
          <t>cantitate convențională, care reprezintă maximul puterii active la tensiune și curent impuse</t>
        </is>
      </c>
      <c r="CL459" s="2" t="inlineStr">
        <is>
          <t>zdanlivý výkon</t>
        </is>
      </c>
      <c r="CM459" s="2" t="inlineStr">
        <is>
          <t>3</t>
        </is>
      </c>
      <c r="CN459" s="2" t="inlineStr">
        <is>
          <t/>
        </is>
      </c>
      <c r="CO459" t="inlineStr">
        <is>
          <t/>
        </is>
      </c>
      <c r="CP459" s="2" t="inlineStr">
        <is>
          <t>navidezna moč</t>
        </is>
      </c>
      <c r="CQ459" s="2" t="inlineStr">
        <is>
          <t>3</t>
        </is>
      </c>
      <c r="CR459" s="2" t="inlineStr">
        <is>
          <t/>
        </is>
      </c>
      <c r="CS459" t="inlineStr">
        <is>
          <t>zmnožek napetosti in toka pri osnovni frekvenci, pri trifaznih sistemih pomnožen še s kvadratnim korenom iz tri, ki je običajno izražen v kilovolt amperih (kVA) ali megavolt amperih (MVA)</t>
        </is>
      </c>
      <c r="CT459" s="2" t="inlineStr">
        <is>
          <t>skenbar effekt</t>
        </is>
      </c>
      <c r="CU459" s="2" t="inlineStr">
        <is>
          <t>3</t>
        </is>
      </c>
      <c r="CV459" s="2" t="inlineStr">
        <is>
          <t/>
        </is>
      </c>
      <c r="CW459" t="inlineStr">
        <is>
          <t>produkten av spänningens och strömmens effektivvärden vid växelström</t>
        </is>
      </c>
    </row>
    <row r="460">
      <c r="A460" s="1" t="str">
        <f>HYPERLINK("https://iate.europa.eu/entry/result/3588129/all", "3588129")</f>
        <v>3588129</v>
      </c>
      <c r="B460" t="inlineStr">
        <is>
          <t>ENVIRONMENT</t>
        </is>
      </c>
      <c r="C460" t="inlineStr">
        <is>
          <t>ENVIRONMENT|natural environment|physical environment|biosphere|biodiversity</t>
        </is>
      </c>
      <c r="D460" t="inlineStr">
        <is>
          <t>yes</t>
        </is>
      </c>
      <c r="E460" t="inlineStr">
        <is>
          <t/>
        </is>
      </c>
      <c r="F460" s="2" t="inlineStr">
        <is>
          <t>Стратегия за биологичното разнообразие|
Стратегия на ЕС за биологичното разнообразие за 2030 г.|
Стратегия на ЕС за биологичното разнообразие до 2030 г.</t>
        </is>
      </c>
      <c r="G460" s="2" t="inlineStr">
        <is>
          <t>3|
2|
3</t>
        </is>
      </c>
      <c r="H460" s="2" t="inlineStr">
        <is>
          <t xml:space="preserve">|
|
</t>
        </is>
      </c>
      <c r="I460" t="inlineStr">
        <is>
          <t/>
        </is>
      </c>
      <c r="J460" s="2" t="inlineStr">
        <is>
          <t>Strategie v oblasti biologické rozmanitosti do roku 2030|
Strategie v oblasti biologické rozmanitosti|
Strategie EU v oblasti biologické rozmanitosti do roku 2030</t>
        </is>
      </c>
      <c r="K460" s="2" t="inlineStr">
        <is>
          <t>3|
3|
3</t>
        </is>
      </c>
      <c r="L460" s="2" t="inlineStr">
        <is>
          <t xml:space="preserve">|
|
</t>
        </is>
      </c>
      <c r="M460" t="inlineStr">
        <is>
          <t>iniciativa, která nastiňuje ambice EU k vytvoření celosvětového rámce pro biologickou rozmanitost po roce 2020 a zavazuje ji k tomu, aby omezila ztrátu biologické rozmanitosti a zachovávala a obnovovala ekosystémy</t>
        </is>
      </c>
      <c r="N460" s="2" t="inlineStr">
        <is>
          <t>EU's biodiversitetsstrategi for 2030</t>
        </is>
      </c>
      <c r="O460" s="2" t="inlineStr">
        <is>
          <t>3</t>
        </is>
      </c>
      <c r="P460" s="2" t="inlineStr">
        <is>
          <t/>
        </is>
      </c>
      <c r="Q460" t="inlineStr">
        <is>
          <t>biodiversitetsstrategi,
som fremsættes af Europa-Kommissionen som led i den europæiske grønne pagt med
henblik på at bevare og beskytte det naturlige miljø</t>
        </is>
      </c>
      <c r="R460" s="2" t="inlineStr">
        <is>
          <t>EU-Biodiversitätsstrategie für 2030</t>
        </is>
      </c>
      <c r="S460" s="2" t="inlineStr">
        <is>
          <t>3</t>
        </is>
      </c>
      <c r="T460" s="2" t="inlineStr">
        <is>
          <t/>
        </is>
      </c>
      <c r="U460" t="inlineStr">
        <is>
          <t/>
        </is>
      </c>
      <c r="V460" s="2" t="inlineStr">
        <is>
          <t>στρατηγική για τη βιοποικιλότητα|
στρατηγική της ΕΕ για τη βιοποικιλότητα με ορίζοντα το 2030</t>
        </is>
      </c>
      <c r="W460" s="2" t="inlineStr">
        <is>
          <t>3|
3</t>
        </is>
      </c>
      <c r="X460" s="2" t="inlineStr">
        <is>
          <t xml:space="preserve">|
</t>
        </is>
      </c>
      <c r="Y460" t="inlineStr">
        <is>
          <t/>
        </is>
      </c>
      <c r="Z460" s="2" t="inlineStr">
        <is>
          <t>Biodiversity Strategy|
EU Biodiversity Strategy for 2030|
2030 biodiversity strategy</t>
        </is>
      </c>
      <c r="AA460" s="2" t="inlineStr">
        <is>
          <t>3|
3|
3</t>
        </is>
      </c>
      <c r="AB460" s="2" t="inlineStr">
        <is>
          <t xml:space="preserve">|
|
</t>
        </is>
      </c>
      <c r="AC460" t="inlineStr">
        <is>
          <t>EU strategy for including biodiversity in all EU policies and setting aside part of the long-term budget for the protection of ecosystems</t>
        </is>
      </c>
      <c r="AD460" s="2" t="inlineStr">
        <is>
          <t>Estrategia sobre Biodiversidad|
Estrategia de la UE sobre la biodiversidad de aquí a 2030</t>
        </is>
      </c>
      <c r="AE460" s="2" t="inlineStr">
        <is>
          <t>3|
3</t>
        </is>
      </c>
      <c r="AF460" s="2" t="inlineStr">
        <is>
          <t xml:space="preserve">|
</t>
        </is>
      </c>
      <c r="AG460" t="inlineStr">
        <is>
          <t/>
        </is>
      </c>
      <c r="AH460" s="2" t="inlineStr">
        <is>
          <t>ELi bioloogilise mitmekesisuse strateegia 2030|
ELi elurikkuse strateegia aastani 2030|
ELi bioloogilise mitmekesisuse strateegia aastani 2030</t>
        </is>
      </c>
      <c r="AI460" s="2" t="inlineStr">
        <is>
          <t>2|
3|
2</t>
        </is>
      </c>
      <c r="AJ460" s="2" t="inlineStr">
        <is>
          <t xml:space="preserve">|
preferred|
</t>
        </is>
      </c>
      <c r="AK460" t="inlineStr">
        <is>
          <t/>
        </is>
      </c>
      <c r="AL460" s="2" t="inlineStr">
        <is>
          <t>biodiversiteettistrategia|
vuoteen 2030 ulottuva EU:n biodiversiteettistrategia|
EU:n biodiversiteettistrategia</t>
        </is>
      </c>
      <c r="AM460" s="2" t="inlineStr">
        <is>
          <t>3|
3|
3</t>
        </is>
      </c>
      <c r="AN460" s="2" t="inlineStr">
        <is>
          <t xml:space="preserve">|
|
</t>
        </is>
      </c>
      <c r="AO460" t="inlineStr">
        <is>
          <t>EU:n strategia, jonka tavoitteena on sisällyttää biodiversiteettiä koskevat tavoitteet kaikkiin EU:n politiikkoihin ja varata osa EU:n pitkän aikavälin talousarviosta ekosysteemien suojeluun</t>
        </is>
      </c>
      <c r="AP460" s="2" t="inlineStr">
        <is>
          <t>stratégie de l’UE en faveur de la biodiversité à l’horizon 2030</t>
        </is>
      </c>
      <c r="AQ460" s="2" t="inlineStr">
        <is>
          <t>3</t>
        </is>
      </c>
      <c r="AR460" s="2" t="inlineStr">
        <is>
          <t/>
        </is>
      </c>
      <c r="AS460" t="inlineStr">
        <is>
          <t/>
        </is>
      </c>
      <c r="AT460" s="2" t="inlineStr">
        <is>
          <t>Straitéis Bhithéagsúlachta|
Straitéis Bhithéagsúlachta an Aontais Eorpaigh go dtí 2030</t>
        </is>
      </c>
      <c r="AU460" s="2" t="inlineStr">
        <is>
          <t>3|
3</t>
        </is>
      </c>
      <c r="AV460" s="2" t="inlineStr">
        <is>
          <t xml:space="preserve">|
</t>
        </is>
      </c>
      <c r="AW460" t="inlineStr">
        <is>
          <t/>
        </is>
      </c>
      <c r="AX460" s="2" t="inlineStr">
        <is>
          <t>strategija za biološku raznolikost|
strategija za biološku raznolikost za 2030|
Strategija EU-a za bioraznolikost do 2030.</t>
        </is>
      </c>
      <c r="AY460" s="2" t="inlineStr">
        <is>
          <t>3|
3|
3</t>
        </is>
      </c>
      <c r="AZ460" s="2" t="inlineStr">
        <is>
          <t xml:space="preserve">|
|
</t>
        </is>
      </c>
      <c r="BA460" t="inlineStr">
        <is>
          <t/>
        </is>
      </c>
      <c r="BB460" s="2" t="inlineStr">
        <is>
          <t>a 2030-ig tartó időszakra szóló uniós biodiverzitási stratégia|
a 2030-ig tartó időszakra szóló biodiverzitási stratégia|
biodiverzitási stratégia</t>
        </is>
      </c>
      <c r="BC460" s="2" t="inlineStr">
        <is>
          <t>3|
3|
3</t>
        </is>
      </c>
      <c r="BD460" s="2" t="inlineStr">
        <is>
          <t xml:space="preserve">|
|
</t>
        </is>
      </c>
      <c r="BE460" t="inlineStr">
        <is>
          <t>a stratégia célkitűzése, hogy 2030-ig megkezdődjön kontinensünk biológiai sokféleségének helyreállítása olyan jogszabályok, intézkedések és célkitűzések által, melyek segíthetik a tagállamokat többek között a sérült ökoszisztémák helyzetének javításában és jó ökológiai állapotuk helyreállításában ezáltal hozzájárulva Európa természeti tőkéjének megőrzéséhez és helyreállításához</t>
        </is>
      </c>
      <c r="BF460" s="2" t="inlineStr">
        <is>
          <t>strategia dell'UE sulla biodiversità per il 2030</t>
        </is>
      </c>
      <c r="BG460" s="2" t="inlineStr">
        <is>
          <t>3</t>
        </is>
      </c>
      <c r="BH460" s="2" t="inlineStr">
        <is>
          <t/>
        </is>
      </c>
      <c r="BI460" t="inlineStr">
        <is>
          <t>strategia che: affronta le principali cause della perdita di biodiversità, come l’uso insostenibile della superficie terrestre e del mare, lo sfruttamento eccessivo delle risorse naturali, l’inquinamento e le specie esotiche invasive, propone di stabilire obiettivi vincolanti per ripristinare gli ecosistemi e promuove misure concrete per rimettere la biodiversità europea sul percorso della ripresa entro il 2030</t>
        </is>
      </c>
      <c r="BJ460" s="2" t="inlineStr">
        <is>
          <t>2030 m. ES biologinės įvairovės strategija|
Biologinės įvairovės strategija|
2030 m. biologinės įvairovės strategija</t>
        </is>
      </c>
      <c r="BK460" s="2" t="inlineStr">
        <is>
          <t>3|
3|
3</t>
        </is>
      </c>
      <c r="BL460" s="2" t="inlineStr">
        <is>
          <t xml:space="preserve">|
|
</t>
        </is>
      </c>
      <c r="BM460" t="inlineStr">
        <is>
          <t/>
        </is>
      </c>
      <c r="BN460" s="2" t="inlineStr">
        <is>
          <t>Biodaudzveidības stratēģija|
ES Biodaudzveidības stratēģija 2030. gadam</t>
        </is>
      </c>
      <c r="BO460" s="2" t="inlineStr">
        <is>
          <t>3|
3</t>
        </is>
      </c>
      <c r="BP460" s="2" t="inlineStr">
        <is>
          <t xml:space="preserve">|
</t>
        </is>
      </c>
      <c r="BQ460" t="inlineStr">
        <is>
          <t>ES stratēģija, kas paredz bioloģisko daudzveidību iekļaut visās ES politikas jomās un ES ilgtermiņa budžeta daļu rezervēt ekosistēmu aizsardzībai</t>
        </is>
      </c>
      <c r="BR460" s="2" t="inlineStr">
        <is>
          <t>Strateġija tal-UE għall-Bijodiversità għall-2030</t>
        </is>
      </c>
      <c r="BS460" s="2" t="inlineStr">
        <is>
          <t>3</t>
        </is>
      </c>
      <c r="BT460" s="2" t="inlineStr">
        <is>
          <t/>
        </is>
      </c>
      <c r="BU460" t="inlineStr">
        <is>
          <t>strateġija tal-Unjoni Ewropea li tinkludi l-bijodiversità fil-politiki kollha tal-UE u li talloka parti mill-baġit ta' terminu twil għall-protezzjoni tal-ekosistemi</t>
        </is>
      </c>
      <c r="BV460" s="2" t="inlineStr">
        <is>
          <t>biodiversiteitsstrategie|
biodiversiteitsstrategie voor 2030|
EU-biodiversiteitsstrategie voor 2030</t>
        </is>
      </c>
      <c r="BW460" s="2" t="inlineStr">
        <is>
          <t>3|
3|
3</t>
        </is>
      </c>
      <c r="BX460" s="2" t="inlineStr">
        <is>
          <t xml:space="preserve">|
|
</t>
        </is>
      </c>
      <c r="BY460" t="inlineStr">
        <is>
          <t>strategie voor het herstel en behoud van verschillende ecosystemen</t>
        </is>
      </c>
      <c r="BZ460" s="2" t="inlineStr">
        <is>
          <t>unijna strategia na rzecz bioróżnorodności 2030|
strategia na rzecz bioróżnorodności 2030|
strategia na rzecz bioróżnorodności</t>
        </is>
      </c>
      <c r="CA460" s="2" t="inlineStr">
        <is>
          <t>3|
3|
3</t>
        </is>
      </c>
      <c r="CB460" s="2" t="inlineStr">
        <is>
          <t xml:space="preserve">|
|
</t>
        </is>
      </c>
      <c r="CC460" t="inlineStr">
        <is>
          <t>unijna strategia przedstawiająca cele w zakresie ochrony bioróżnorodności do 2030 r. i środki służące do ich osiągnięcia</t>
        </is>
      </c>
      <c r="CD460" s="2" t="inlineStr">
        <is>
          <t>Estratégia de Biodiversidade da UE para 2030|
Estratégia para a Biodiversidade 2030</t>
        </is>
      </c>
      <c r="CE460" s="2" t="inlineStr">
        <is>
          <t>3|
3</t>
        </is>
      </c>
      <c r="CF460" s="2" t="inlineStr">
        <is>
          <t xml:space="preserve">|
</t>
        </is>
      </c>
      <c r="CG460" t="inlineStr">
        <is>
          <t>Plano da UE&lt;small&gt; que &lt;/small&gt;estabelece metas globais para proteger a biodiversidade, bem como compromissos que visem dar resposta às principais causas da perda de biodiversidade na UE, assentes em objetivos mensuráveis relacionados com estas.</t>
        </is>
      </c>
      <c r="CH460" s="2" t="inlineStr">
        <is>
          <t>Strategia UE privind biodiversitatea pentru 2030</t>
        </is>
      </c>
      <c r="CI460" s="2" t="inlineStr">
        <is>
          <t>3</t>
        </is>
      </c>
      <c r="CJ460" s="2" t="inlineStr">
        <is>
          <t/>
        </is>
      </c>
      <c r="CK460" t="inlineStr">
        <is>
          <t/>
        </is>
      </c>
      <c r="CL460" s="2" t="inlineStr">
        <is>
          <t>stratégia EÚ v oblasti biodiverzity do roku 2030|
stratégia biodiverzity|
stratégia biodiverzity do roku 2030</t>
        </is>
      </c>
      <c r="CM460" s="2" t="inlineStr">
        <is>
          <t>3|
3|
3</t>
        </is>
      </c>
      <c r="CN460" s="2" t="inlineStr">
        <is>
          <t xml:space="preserve">|
|
</t>
        </is>
      </c>
      <c r="CO460" t="inlineStr">
        <is>
          <t/>
        </is>
      </c>
      <c r="CP460" s="2" t="inlineStr">
        <is>
          <t>strategija EU za biotsko raznovrstnost do leta 2030|
strategija za biotsko raznovrstnost</t>
        </is>
      </c>
      <c r="CQ460" s="2" t="inlineStr">
        <is>
          <t>3|
3</t>
        </is>
      </c>
      <c r="CR460" s="2" t="inlineStr">
        <is>
          <t xml:space="preserve">|
</t>
        </is>
      </c>
      <c r="CS460" t="inlineStr">
        <is>
          <t/>
        </is>
      </c>
      <c r="CT460" s="2" t="inlineStr">
        <is>
          <t>EU:s strategi för biologisk mångfald 2030</t>
        </is>
      </c>
      <c r="CU460" s="2" t="inlineStr">
        <is>
          <t>3</t>
        </is>
      </c>
      <c r="CV460" s="2" t="inlineStr">
        <is>
          <t/>
        </is>
      </c>
      <c r="CW460" t="inlineStr">
        <is>
          <t/>
        </is>
      </c>
    </row>
    <row r="461">
      <c r="A461" s="1" t="str">
        <f>HYPERLINK("https://iate.europa.eu/entry/result/1097936/all", "1097936")</f>
        <v>1097936</v>
      </c>
      <c r="B461" t="inlineStr">
        <is>
          <t>SCIENCE</t>
        </is>
      </c>
      <c r="C461" t="inlineStr">
        <is>
          <t>SCIENCE|natural and applied sciences|physical sciences</t>
        </is>
      </c>
      <c r="D461" t="inlineStr">
        <is>
          <t>yes</t>
        </is>
      </c>
      <c r="E461" t="inlineStr">
        <is>
          <t/>
        </is>
      </c>
      <c r="F461" s="2" t="inlineStr">
        <is>
          <t>ТО|
топлообменник</t>
        </is>
      </c>
      <c r="G461" s="2" t="inlineStr">
        <is>
          <t>3|
3</t>
        </is>
      </c>
      <c r="H461" s="2" t="inlineStr">
        <is>
          <t xml:space="preserve">|
</t>
        </is>
      </c>
      <c r="I461" t="inlineStr">
        <is>
          <t>устройство, предназначено да пренася топлина между два физически разделени флуида</t>
        </is>
      </c>
      <c r="J461" s="2" t="inlineStr">
        <is>
          <t>výměník tepla|
tepelný výměník</t>
        </is>
      </c>
      <c r="K461" s="2" t="inlineStr">
        <is>
          <t>3|
3</t>
        </is>
      </c>
      <c r="L461" s="2" t="inlineStr">
        <is>
          <t xml:space="preserve">|
</t>
        </is>
      </c>
      <c r="M461" t="inlineStr">
        <is>
          <t>zařízení k účinnému sdílení tepla z jednoho pracovního média do druhého</t>
        </is>
      </c>
      <c r="N461" s="2" t="inlineStr">
        <is>
          <t>varmeveksler</t>
        </is>
      </c>
      <c r="O461" s="2" t="inlineStr">
        <is>
          <t>3</t>
        </is>
      </c>
      <c r="P461" s="2" t="inlineStr">
        <is>
          <t/>
        </is>
      </c>
      <c r="Q461" t="inlineStr">
        <is>
          <t>anordning til effektiv varmetransmission fra et medium til et andet</t>
        </is>
      </c>
      <c r="R461" s="2" t="inlineStr">
        <is>
          <t>Wärmeaustauscher|
Wärmeübertrager|
Wärmetauscher</t>
        </is>
      </c>
      <c r="S461" s="2" t="inlineStr">
        <is>
          <t>3|
3|
3</t>
        </is>
      </c>
      <c r="T461" s="2" t="inlineStr">
        <is>
          <t xml:space="preserve">|
|
</t>
        </is>
      </c>
      <c r="U461" t="inlineStr">
        <is>
          <t>technischer Apparat, in dem Wärme von einem fluiden Medium (z. B. Gas, Flüssigkeit) höherer Eintrittstemperatur stetig an eines niedrigerer Eintrittstemperatur übertragen wird</t>
        </is>
      </c>
      <c r="V461" s="2" t="inlineStr">
        <is>
          <t>εναλλάκτης θερμότητας</t>
        </is>
      </c>
      <c r="W461" s="2" t="inlineStr">
        <is>
          <t>4</t>
        </is>
      </c>
      <c r="X461" s="2" t="inlineStr">
        <is>
          <t/>
        </is>
      </c>
      <c r="Y461" t="inlineStr">
        <is>
          <t/>
        </is>
      </c>
      <c r="Z461" s="2" t="inlineStr">
        <is>
          <t>heat exchanger</t>
        </is>
      </c>
      <c r="AA461" s="2" t="inlineStr">
        <is>
          <t>3</t>
        </is>
      </c>
      <c r="AB461" s="2" t="inlineStr">
        <is>
          <t/>
        </is>
      </c>
      <c r="AC461" t="inlineStr">
        <is>
          <t>device that allows heat from a fluid (a liquid or a gas) to pass to a second fluid (another liquid or gas) without the two fluids having to mix together or come into direct contact</t>
        </is>
      </c>
      <c r="AD461" s="2" t="inlineStr">
        <is>
          <t>intercambiador de calor|
cambiador de calor</t>
        </is>
      </c>
      <c r="AE461" s="2" t="inlineStr">
        <is>
          <t>3|
3</t>
        </is>
      </c>
      <c r="AF461" s="2" t="inlineStr">
        <is>
          <t xml:space="preserve">preferred|
</t>
        </is>
      </c>
      <c r="AG461" t="inlineStr">
        <is>
          <t>Dispositivo empleado para que dos fluidos puedan transferir calor desde el de temperatura más alta al de temperatura más baja a través de una pared sólida que los separa.</t>
        </is>
      </c>
      <c r="AH461" s="2" t="inlineStr">
        <is>
          <t>soojusvaheti</t>
        </is>
      </c>
      <c r="AI461" s="2" t="inlineStr">
        <is>
          <t>3</t>
        </is>
      </c>
      <c r="AJ461" s="2" t="inlineStr">
        <is>
          <t/>
        </is>
      </c>
      <c r="AK461" t="inlineStr">
        <is>
          <t/>
        </is>
      </c>
      <c r="AL461" s="2" t="inlineStr">
        <is>
          <t>lämmönvaihdin|
lämmönsiirrin</t>
        </is>
      </c>
      <c r="AM461" s="2" t="inlineStr">
        <is>
          <t>3|
3</t>
        </is>
      </c>
      <c r="AN461" s="2" t="inlineStr">
        <is>
          <t xml:space="preserve">|
</t>
        </is>
      </c>
      <c r="AO461" t="inlineStr">
        <is>
          <t>energiatekniikan komponentti, jolla lämpöenergiaa siirretään fluidista toiseen</t>
        </is>
      </c>
      <c r="AP461" s="2" t="inlineStr">
        <is>
          <t>échangeur thermique|
échangeur de chaleur</t>
        </is>
      </c>
      <c r="AQ461" s="2" t="inlineStr">
        <is>
          <t>3|
3</t>
        </is>
      </c>
      <c r="AR461" s="2" t="inlineStr">
        <is>
          <t xml:space="preserve">|
</t>
        </is>
      </c>
      <c r="AS461" t="inlineStr">
        <is>
          <t>appareil conçu pour transférer de la chaleur entre deux fluides matériellement séparés</t>
        </is>
      </c>
      <c r="AT461" s="2" t="inlineStr">
        <is>
          <t>teasmhalartóir</t>
        </is>
      </c>
      <c r="AU461" s="2" t="inlineStr">
        <is>
          <t>3</t>
        </is>
      </c>
      <c r="AV461" s="2" t="inlineStr">
        <is>
          <t/>
        </is>
      </c>
      <c r="AW461" t="inlineStr">
        <is>
          <t/>
        </is>
      </c>
      <c r="AX461" s="2" t="inlineStr">
        <is>
          <t>skupljač pare</t>
        </is>
      </c>
      <c r="AY461" s="2" t="inlineStr">
        <is>
          <t>3</t>
        </is>
      </c>
      <c r="AZ461" s="2" t="inlineStr">
        <is>
          <t/>
        </is>
      </c>
      <c r="BA461" t="inlineStr">
        <is>
          <t/>
        </is>
      </c>
      <c r="BB461" s="2" t="inlineStr">
        <is>
          <t>hőcserélő</t>
        </is>
      </c>
      <c r="BC461" s="2" t="inlineStr">
        <is>
          <t>3</t>
        </is>
      </c>
      <c r="BD461" s="2" t="inlineStr">
        <is>
          <t/>
        </is>
      </c>
      <c r="BE461" t="inlineStr">
        <is>
          <t>melegebb közeg entalpiájának meghatározott részét nála hidegebb közegnek történő átadására használt berendezés</t>
        </is>
      </c>
      <c r="BF461" s="2" t="inlineStr">
        <is>
          <t>scambiatore di calore</t>
        </is>
      </c>
      <c r="BG461" s="2" t="inlineStr">
        <is>
          <t>3</t>
        </is>
      </c>
      <c r="BH461" s="2" t="inlineStr">
        <is>
          <t/>
        </is>
      </c>
      <c r="BI461" t="inlineStr">
        <is>
          <t>dispositivo in cui si ha trasmissione di calore da un fluido ad un altro</t>
        </is>
      </c>
      <c r="BJ461" s="2" t="inlineStr">
        <is>
          <t>šilumokaitis</t>
        </is>
      </c>
      <c r="BK461" s="2" t="inlineStr">
        <is>
          <t>3</t>
        </is>
      </c>
      <c r="BL461" s="2" t="inlineStr">
        <is>
          <t/>
        </is>
      </c>
      <c r="BM461" t="inlineStr">
        <is>
          <t>įrenginys, kuriame vyksta šilumos mainai tarp dviejų arba kelių šilumnešių arba tarp šilumnešio ir kietojo kūno paviršiaus</t>
        </is>
      </c>
      <c r="BN461" s="2" t="inlineStr">
        <is>
          <t>siltummainis</t>
        </is>
      </c>
      <c r="BO461" s="2" t="inlineStr">
        <is>
          <t>3</t>
        </is>
      </c>
      <c r="BP461" s="2" t="inlineStr">
        <is>
          <t/>
        </is>
      </c>
      <c r="BQ461" t="inlineStr">
        <is>
          <t/>
        </is>
      </c>
      <c r="BR461" s="2" t="inlineStr">
        <is>
          <t>skambjatur tas-sħana</t>
        </is>
      </c>
      <c r="BS461" s="2" t="inlineStr">
        <is>
          <t>3</t>
        </is>
      </c>
      <c r="BT461" s="2" t="inlineStr">
        <is>
          <t/>
        </is>
      </c>
      <c r="BU461" t="inlineStr">
        <is>
          <t>mekkaniżmu għat-tisħin tal-idroġenu</t>
        </is>
      </c>
      <c r="BV461" s="2" t="inlineStr">
        <is>
          <t>warmtewisselaar|
warmteuitwisselaar</t>
        </is>
      </c>
      <c r="BW461" s="2" t="inlineStr">
        <is>
          <t>3|
3</t>
        </is>
      </c>
      <c r="BX461" s="2" t="inlineStr">
        <is>
          <t xml:space="preserve">|
</t>
        </is>
      </c>
      <c r="BY461" t="inlineStr">
        <is>
          <t>apparaat, met platen en pijpen, voor het transporteren van warmte van een fluidum met hoge temperatuur naar een fluidum met lage temperatuur, zonder direct contact tussen deze</t>
        </is>
      </c>
      <c r="BZ461" s="2" t="inlineStr">
        <is>
          <t>wymiennik ciepła</t>
        </is>
      </c>
      <c r="CA461" s="2" t="inlineStr">
        <is>
          <t>3</t>
        </is>
      </c>
      <c r="CB461" s="2" t="inlineStr">
        <is>
          <t/>
        </is>
      </c>
      <c r="CC461" t="inlineStr">
        <is>
          <t/>
        </is>
      </c>
      <c r="CD461" s="2" t="inlineStr">
        <is>
          <t>permutador de calor|
termopermutador</t>
        </is>
      </c>
      <c r="CE461" s="2" t="inlineStr">
        <is>
          <t>3|
3</t>
        </is>
      </c>
      <c r="CF461" s="2" t="inlineStr">
        <is>
          <t xml:space="preserve">|
</t>
        </is>
      </c>
      <c r="CG461" t="inlineStr">
        <is>
          <t>Dispositivo que visa transferir energia térmica de forma eficiente de um meio para outro.</t>
        </is>
      </c>
      <c r="CH461" s="2" t="inlineStr">
        <is>
          <t>schimbător de căldură</t>
        </is>
      </c>
      <c r="CI461" s="2" t="inlineStr">
        <is>
          <t>3</t>
        </is>
      </c>
      <c r="CJ461" s="2" t="inlineStr">
        <is>
          <t/>
        </is>
      </c>
      <c r="CK461" t="inlineStr">
        <is>
          <t/>
        </is>
      </c>
      <c r="CL461" s="2" t="inlineStr">
        <is>
          <t>výmenník tepla</t>
        </is>
      </c>
      <c r="CM461" s="2" t="inlineStr">
        <is>
          <t>3</t>
        </is>
      </c>
      <c r="CN461" s="2" t="inlineStr">
        <is>
          <t/>
        </is>
      </c>
      <c r="CO461" t="inlineStr">
        <is>
          <t>zariadenie slúžiace na odovzdávanie tepla z jednej teplonosnej látky prúdiacej v primárnej strane výmenníka do druhej teplonosnej látky prúdiacej v sekundárnej strane výmenníka</t>
        </is>
      </c>
      <c r="CP461" s="2" t="inlineStr">
        <is>
          <t>toplotni izmenjevalnik</t>
        </is>
      </c>
      <c r="CQ461" s="2" t="inlineStr">
        <is>
          <t>3</t>
        </is>
      </c>
      <c r="CR461" s="2" t="inlineStr">
        <is>
          <t/>
        </is>
      </c>
      <c r="CS461" t="inlineStr">
        <is>
          <t/>
        </is>
      </c>
      <c r="CT461" s="2" t="inlineStr">
        <is>
          <t>värmeväxlare</t>
        </is>
      </c>
      <c r="CU461" s="2" t="inlineStr">
        <is>
          <t>3</t>
        </is>
      </c>
      <c r="CV461" s="2" t="inlineStr">
        <is>
          <t/>
        </is>
      </c>
      <c r="CW461" t="inlineStr">
        <is>
          <t>apparat för överföring av värme från ett medium till ett annat; maskin som återvinner värme ur vätska</t>
        </is>
      </c>
    </row>
    <row r="462">
      <c r="A462" s="1" t="str">
        <f>HYPERLINK("https://iate.europa.eu/entry/result/1076474/all", "1076474")</f>
        <v>1076474</v>
      </c>
      <c r="B462" t="inlineStr">
        <is>
          <t>ENERGY;INDUSTRY</t>
        </is>
      </c>
      <c r="C462" t="inlineStr">
        <is>
          <t>ENERGY;INDUSTRY|chemistry|chemical compound</t>
        </is>
      </c>
      <c r="D462" t="inlineStr">
        <is>
          <t>no</t>
        </is>
      </c>
      <c r="E462" t="inlineStr">
        <is>
          <t/>
        </is>
      </c>
      <c r="F462" t="inlineStr">
        <is>
          <t/>
        </is>
      </c>
      <c r="G462" t="inlineStr">
        <is>
          <t/>
        </is>
      </c>
      <c r="H462" t="inlineStr">
        <is>
          <t/>
        </is>
      </c>
      <c r="I462" t="inlineStr">
        <is>
          <t/>
        </is>
      </c>
      <c r="J462" s="2" t="inlineStr">
        <is>
          <t>střední destilát</t>
        </is>
      </c>
      <c r="K462" s="2" t="inlineStr">
        <is>
          <t>3</t>
        </is>
      </c>
      <c r="L462" s="2" t="inlineStr">
        <is>
          <t/>
        </is>
      </c>
      <c r="M462" t="inlineStr">
        <is>
          <t/>
        </is>
      </c>
      <c r="N462" s="2" t="inlineStr">
        <is>
          <t>mellemdestillat</t>
        </is>
      </c>
      <c r="O462" s="2" t="inlineStr">
        <is>
          <t>3</t>
        </is>
      </c>
      <c r="P462" s="2" t="inlineStr">
        <is>
          <t/>
        </is>
      </c>
      <c r="Q462" t="inlineStr">
        <is>
          <t/>
        </is>
      </c>
      <c r="R462" s="2" t="inlineStr">
        <is>
          <t>Mitteldestillat</t>
        </is>
      </c>
      <c r="S462" s="2" t="inlineStr">
        <is>
          <t>3</t>
        </is>
      </c>
      <c r="T462" s="2" t="inlineStr">
        <is>
          <t/>
        </is>
      </c>
      <c r="U462" t="inlineStr">
        <is>
          <t>Destillat zwischen Petroleumfraktion und Schmieroelfraktion; Hauptsaechlich Dieselkraftstoff und Leichtes Heizoel</t>
        </is>
      </c>
      <c r="V462" t="inlineStr">
        <is>
          <t/>
        </is>
      </c>
      <c r="W462" t="inlineStr">
        <is>
          <t/>
        </is>
      </c>
      <c r="X462" t="inlineStr">
        <is>
          <t/>
        </is>
      </c>
      <c r="Y462" t="inlineStr">
        <is>
          <t/>
        </is>
      </c>
      <c r="Z462" s="2" t="inlineStr">
        <is>
          <t>middle distillate</t>
        </is>
      </c>
      <c r="AA462" s="2" t="inlineStr">
        <is>
          <t>3</t>
        </is>
      </c>
      <c r="AB462" s="2" t="inlineStr">
        <is>
          <t/>
        </is>
      </c>
      <c r="AC462" t="inlineStr">
        <is>
          <t/>
        </is>
      </c>
      <c r="AD462" s="2" t="inlineStr">
        <is>
          <t>destilado intermedio</t>
        </is>
      </c>
      <c r="AE462" s="2" t="inlineStr">
        <is>
          <t>3</t>
        </is>
      </c>
      <c r="AF462" s="2" t="inlineStr">
        <is>
          <t/>
        </is>
      </c>
      <c r="AG462" t="inlineStr">
        <is>
          <t/>
        </is>
      </c>
      <c r="AH462" t="inlineStr">
        <is>
          <t/>
        </is>
      </c>
      <c r="AI462" t="inlineStr">
        <is>
          <t/>
        </is>
      </c>
      <c r="AJ462" t="inlineStr">
        <is>
          <t/>
        </is>
      </c>
      <c r="AK462" t="inlineStr">
        <is>
          <t/>
        </is>
      </c>
      <c r="AL462" t="inlineStr">
        <is>
          <t/>
        </is>
      </c>
      <c r="AM462" t="inlineStr">
        <is>
          <t/>
        </is>
      </c>
      <c r="AN462" t="inlineStr">
        <is>
          <t/>
        </is>
      </c>
      <c r="AO462" t="inlineStr">
        <is>
          <t/>
        </is>
      </c>
      <c r="AP462" s="2" t="inlineStr">
        <is>
          <t>distillat moyen</t>
        </is>
      </c>
      <c r="AQ462" s="2" t="inlineStr">
        <is>
          <t>3</t>
        </is>
      </c>
      <c r="AR462" s="2" t="inlineStr">
        <is>
          <t/>
        </is>
      </c>
      <c r="AS462" t="inlineStr">
        <is>
          <t>distillat atmosphérique ou distillat sous vide correspondant à l'étendue dedistillation du kérosène et/ou du gaz-oil</t>
        </is>
      </c>
      <c r="AT462" t="inlineStr">
        <is>
          <t/>
        </is>
      </c>
      <c r="AU462" t="inlineStr">
        <is>
          <t/>
        </is>
      </c>
      <c r="AV462" t="inlineStr">
        <is>
          <t/>
        </is>
      </c>
      <c r="AW462" t="inlineStr">
        <is>
          <t/>
        </is>
      </c>
      <c r="AX462" t="inlineStr">
        <is>
          <t/>
        </is>
      </c>
      <c r="AY462" t="inlineStr">
        <is>
          <t/>
        </is>
      </c>
      <c r="AZ462" t="inlineStr">
        <is>
          <t/>
        </is>
      </c>
      <c r="BA462" t="inlineStr">
        <is>
          <t/>
        </is>
      </c>
      <c r="BB462" t="inlineStr">
        <is>
          <t/>
        </is>
      </c>
      <c r="BC462" t="inlineStr">
        <is>
          <t/>
        </is>
      </c>
      <c r="BD462" t="inlineStr">
        <is>
          <t/>
        </is>
      </c>
      <c r="BE462" t="inlineStr">
        <is>
          <t/>
        </is>
      </c>
      <c r="BF462" s="2" t="inlineStr">
        <is>
          <t>distillato medio</t>
        </is>
      </c>
      <c r="BG462" s="2" t="inlineStr">
        <is>
          <t>3</t>
        </is>
      </c>
      <c r="BH462" s="2" t="inlineStr">
        <is>
          <t/>
        </is>
      </c>
      <c r="BI462" t="inlineStr">
        <is>
          <t/>
        </is>
      </c>
      <c r="BJ462" t="inlineStr">
        <is>
          <t/>
        </is>
      </c>
      <c r="BK462" t="inlineStr">
        <is>
          <t/>
        </is>
      </c>
      <c r="BL462" t="inlineStr">
        <is>
          <t/>
        </is>
      </c>
      <c r="BM462" t="inlineStr">
        <is>
          <t/>
        </is>
      </c>
      <c r="BN462" t="inlineStr">
        <is>
          <t/>
        </is>
      </c>
      <c r="BO462" t="inlineStr">
        <is>
          <t/>
        </is>
      </c>
      <c r="BP462" t="inlineStr">
        <is>
          <t/>
        </is>
      </c>
      <c r="BQ462" t="inlineStr">
        <is>
          <t/>
        </is>
      </c>
      <c r="BR462" t="inlineStr">
        <is>
          <t/>
        </is>
      </c>
      <c r="BS462" t="inlineStr">
        <is>
          <t/>
        </is>
      </c>
      <c r="BT462" t="inlineStr">
        <is>
          <t/>
        </is>
      </c>
      <c r="BU462" t="inlineStr">
        <is>
          <t/>
        </is>
      </c>
      <c r="BV462" s="2" t="inlineStr">
        <is>
          <t>middeldistillaat</t>
        </is>
      </c>
      <c r="BW462" s="2" t="inlineStr">
        <is>
          <t>3</t>
        </is>
      </c>
      <c r="BX462" s="2" t="inlineStr">
        <is>
          <t/>
        </is>
      </c>
      <c r="BY462" t="inlineStr">
        <is>
          <t/>
        </is>
      </c>
      <c r="BZ462" t="inlineStr">
        <is>
          <t/>
        </is>
      </c>
      <c r="CA462" t="inlineStr">
        <is>
          <t/>
        </is>
      </c>
      <c r="CB462" t="inlineStr">
        <is>
          <t/>
        </is>
      </c>
      <c r="CC462" t="inlineStr">
        <is>
          <t/>
        </is>
      </c>
      <c r="CD462" s="2" t="inlineStr">
        <is>
          <t>destilado médio</t>
        </is>
      </c>
      <c r="CE462" s="2" t="inlineStr">
        <is>
          <t>3</t>
        </is>
      </c>
      <c r="CF462" s="2" t="inlineStr">
        <is>
          <t/>
        </is>
      </c>
      <c r="CG462" t="inlineStr">
        <is>
          <t/>
        </is>
      </c>
      <c r="CH462" t="inlineStr">
        <is>
          <t/>
        </is>
      </c>
      <c r="CI462" t="inlineStr">
        <is>
          <t/>
        </is>
      </c>
      <c r="CJ462" t="inlineStr">
        <is>
          <t/>
        </is>
      </c>
      <c r="CK462" t="inlineStr">
        <is>
          <t/>
        </is>
      </c>
      <c r="CL462" t="inlineStr">
        <is>
          <t/>
        </is>
      </c>
      <c r="CM462" t="inlineStr">
        <is>
          <t/>
        </is>
      </c>
      <c r="CN462" t="inlineStr">
        <is>
          <t/>
        </is>
      </c>
      <c r="CO462" t="inlineStr">
        <is>
          <t/>
        </is>
      </c>
      <c r="CP462" t="inlineStr">
        <is>
          <t/>
        </is>
      </c>
      <c r="CQ462" t="inlineStr">
        <is>
          <t/>
        </is>
      </c>
      <c r="CR462" t="inlineStr">
        <is>
          <t/>
        </is>
      </c>
      <c r="CS462" t="inlineStr">
        <is>
          <t/>
        </is>
      </c>
      <c r="CT462" t="inlineStr">
        <is>
          <t/>
        </is>
      </c>
      <c r="CU462" t="inlineStr">
        <is>
          <t/>
        </is>
      </c>
      <c r="CV462" t="inlineStr">
        <is>
          <t/>
        </is>
      </c>
      <c r="CW462" t="inlineStr">
        <is>
          <t/>
        </is>
      </c>
    </row>
    <row r="463">
      <c r="A463" s="1" t="str">
        <f>HYPERLINK("https://iate.europa.eu/entry/result/3568651/all", "3568651")</f>
        <v>3568651</v>
      </c>
      <c r="B463" t="inlineStr">
        <is>
          <t>ENVIRONMENT;AGRI-FOODSTUFFS</t>
        </is>
      </c>
      <c r="C463" t="inlineStr">
        <is>
          <t>ENVIRONMENT|deterioration of the environment|waste;AGRI-FOODSTUFFS|agri-foodstuffs</t>
        </is>
      </c>
      <c r="D463" t="inlineStr">
        <is>
          <t>yes</t>
        </is>
      </c>
      <c r="E463" t="inlineStr">
        <is>
          <t/>
        </is>
      </c>
      <c r="F463" s="2" t="inlineStr">
        <is>
          <t>разхищение на храни</t>
        </is>
      </c>
      <c r="G463" s="2" t="inlineStr">
        <is>
          <t>3</t>
        </is>
      </c>
      <c r="H463" s="2" t="inlineStr">
        <is>
          <t/>
        </is>
      </c>
      <c r="I463" t="inlineStr">
        <is>
          <t>изваждане от веригата на доставки на храни, които са годни за консумация, по избор или след като по небрежност са били оставени да се развалят или да изтече годността им — най-често, но не само, от страна на крайния потребител на равнище домакинство</t>
        </is>
      </c>
      <c r="J463" s="2" t="inlineStr">
        <is>
          <t>plýtvání potravinami</t>
        </is>
      </c>
      <c r="K463" s="2" t="inlineStr">
        <is>
          <t>3</t>
        </is>
      </c>
      <c r="L463" s="2" t="inlineStr">
        <is>
          <t/>
        </is>
      </c>
      <c r="M463" t="inlineStr">
        <is>
          <t>jakékoli potraviny původně určené k lidské spotřebě (vyjma produktů, jež neslouží k účelům výživy), které jsou vyhozeny nebo zničeny, a to na všech úrovních potravinového řetězce, od zemědělského podniku až po spotřebitele</t>
        </is>
      </c>
      <c r="N463" s="2" t="inlineStr">
        <is>
          <t>fødevarespild|
madspild</t>
        </is>
      </c>
      <c r="O463" s="2" t="inlineStr">
        <is>
          <t>3|
3</t>
        </is>
      </c>
      <c r="P463" s="2" t="inlineStr">
        <is>
          <t xml:space="preserve">|
</t>
        </is>
      </c>
      <c r="Q463" t="inlineStr">
        <is>
          <t>fødevarer beregnet til menneskeligt forbrug, der smides ud, uagtet om det har overskredet sidste anvendelsesdato</t>
        </is>
      </c>
      <c r="R463" s="2" t="inlineStr">
        <is>
          <t>Lebensmittelverschwendung</t>
        </is>
      </c>
      <c r="S463" s="2" t="inlineStr">
        <is>
          <t>3</t>
        </is>
      </c>
      <c r="T463" s="2" t="inlineStr">
        <is>
          <t/>
        </is>
      </c>
      <c r="U463" t="inlineStr">
        <is>
          <t>Umstand, dass Lebensmittel, die noch zum Verzehr geeignet sind, u.a. infolge von Nachlässigkeit oder Unterlassungen der Menschen weggeworfen werden und somit für die Lebensmittelversorgungskette verloren gehen</t>
        </is>
      </c>
      <c r="V463" s="2" t="inlineStr">
        <is>
          <t>σπατάλη τροφίμων</t>
        </is>
      </c>
      <c r="W463" s="2" t="inlineStr">
        <is>
          <t>3</t>
        </is>
      </c>
      <c r="X463" s="2" t="inlineStr">
        <is>
          <t/>
        </is>
      </c>
      <c r="Y463" t="inlineStr">
        <is>
          <t/>
        </is>
      </c>
      <c r="Z463" s="2" t="inlineStr">
        <is>
          <t>food waste|
FLW|
food wastage</t>
        </is>
      </c>
      <c r="AA463" s="2" t="inlineStr">
        <is>
          <t>3|
1|
1</t>
        </is>
      </c>
      <c r="AB463" s="2" t="inlineStr">
        <is>
          <t xml:space="preserve">|
|
</t>
        </is>
      </c>
      <c r="AC463" t="inlineStr">
        <is>
          <t>removal from the food supply chain of food which is fit for consumption, by choice, or which has been left to spoil or expire as a result of negligence by the actor – predominantly, but not exclusively the final consumer at household level</t>
        </is>
      </c>
      <c r="AD463" s="2" t="inlineStr">
        <is>
          <t>desperdicio de alimentos|
desperdicio alimentario</t>
        </is>
      </c>
      <c r="AE463" s="2" t="inlineStr">
        <is>
          <t>3|
3</t>
        </is>
      </c>
      <c r="AF463" s="2" t="inlineStr">
        <is>
          <t xml:space="preserve">|
</t>
        </is>
      </c>
      <c r="AG463" t="inlineStr">
        <is>
          <t>Descarte de alimentos aptos para el consumo, normalmente por obra del minorista y del consumidor.</t>
        </is>
      </c>
      <c r="AH463" s="2" t="inlineStr">
        <is>
          <t>toidu raiskamine</t>
        </is>
      </c>
      <c r="AI463" s="2" t="inlineStr">
        <is>
          <t>3</t>
        </is>
      </c>
      <c r="AJ463" s="2" t="inlineStr">
        <is>
          <t/>
        </is>
      </c>
      <c r="AK463" t="inlineStr">
        <is>
          <t>toidutarneahelast tarbimiskõlbliku toidu tahtlik eemaldamine või hooletusest selle riknema/aeguma jätmine lõpptarbija (kuid mitte ainult) poolt kodumajapidamise tasandil</t>
        </is>
      </c>
      <c r="AL463" s="2" t="inlineStr">
        <is>
          <t>elintarvikkeiden haaskaus|
ruoan haaskaus</t>
        </is>
      </c>
      <c r="AM463" s="2" t="inlineStr">
        <is>
          <t>3|
3</t>
        </is>
      </c>
      <c r="AN463" s="2" t="inlineStr">
        <is>
          <t xml:space="preserve">|
</t>
        </is>
      </c>
      <c r="AO463" t="inlineStr">
        <is>
          <t/>
        </is>
      </c>
      <c r="AP463" s="2" t="inlineStr">
        <is>
          <t>gaspillage alimentaire</t>
        </is>
      </c>
      <c r="AQ463" s="2" t="inlineStr">
        <is>
          <t>3</t>
        </is>
      </c>
      <c r="AR463" s="2" t="inlineStr">
        <is>
          <t/>
        </is>
      </c>
      <c r="AS463" t="inlineStr">
        <is>
          <t>fait de jeter ou de dégrader par choix ou par négligence, à une étape de la chaîne alimentaire, de la nourriture destinée à la consommation humaine</t>
        </is>
      </c>
      <c r="AT463" s="2" t="inlineStr">
        <is>
          <t>cur amú bia</t>
        </is>
      </c>
      <c r="AU463" s="2" t="inlineStr">
        <is>
          <t>3</t>
        </is>
      </c>
      <c r="AV463" s="2" t="inlineStr">
        <is>
          <t/>
        </is>
      </c>
      <c r="AW463" t="inlineStr">
        <is>
          <t/>
        </is>
      </c>
      <c r="AX463" s="2" t="inlineStr">
        <is>
          <t>rasipanje hrane</t>
        </is>
      </c>
      <c r="AY463" s="2" t="inlineStr">
        <is>
          <t>3</t>
        </is>
      </c>
      <c r="AZ463" s="2" t="inlineStr">
        <is>
          <t/>
        </is>
      </c>
      <c r="BA463" t="inlineStr">
        <is>
          <t>svojevoljno uklanjanje hrane iz lanca opskrbe hranom koja je dobra za potrošnju ili uklanjanje hrane koja se pokvarila ili joj je istekao rok trajanja uslijed nemara sudionika koji je pretežito, ali ne i isključivo, krajnji potrošač na razini kućanstva</t>
        </is>
      </c>
      <c r="BB463" s="2" t="inlineStr">
        <is>
          <t>élelmiszer-pazarlás</t>
        </is>
      </c>
      <c r="BC463" s="2" t="inlineStr">
        <is>
          <t>4</t>
        </is>
      </c>
      <c r="BD463" s="2" t="inlineStr">
        <is>
          <t/>
        </is>
      </c>
      <c r="BE463" t="inlineStr">
        <is>
          <t>az emberi fogyasztásra alkalmas élelmiszerek kivonása az ellátási láncból, amely történhet már az alapanyag termelése során, az élelmiszer-feldolgozás fázisában vagy a kereskedés, a szállítás és a tárolás során</t>
        </is>
      </c>
      <c r="BF463" s="2" t="inlineStr">
        <is>
          <t>spreco alimentare</t>
        </is>
      </c>
      <c r="BG463" s="2" t="inlineStr">
        <is>
          <t>3</t>
        </is>
      </c>
      <c r="BH463" s="2" t="inlineStr">
        <is>
          <t/>
        </is>
      </c>
      <c r="BI463" t="inlineStr">
        <is>
          <t>azione di scartare dalla catena agroalimentare, per eliminare o smaltire, prodotti che per ragioni economiche, estetiche o per la prossimità della scadenza di consumo, sono ancora commestibili e quindi potenzialmente destinati al consumo umano</t>
        </is>
      </c>
      <c r="BJ463" s="2" t="inlineStr">
        <is>
          <t>maisto švaistymas</t>
        </is>
      </c>
      <c r="BK463" s="2" t="inlineStr">
        <is>
          <t>3</t>
        </is>
      </c>
      <c r="BL463" s="2" t="inlineStr">
        <is>
          <t/>
        </is>
      </c>
      <c r="BM463" t="inlineStr">
        <is>
          <t>tinkamo vartoti maisto arba dėl subjekto (kuris dažnai, bet nebūtinai yra namų ūkio galutinis vartotojas) aplaidumo palikto sugesti ar viršijusio galiojimo terminą maisto šalinimas iš maisto tiekimo grandinės</t>
        </is>
      </c>
      <c r="BN463" s="2" t="inlineStr">
        <is>
          <t>pārtikas izšķiešana|
pārtikas izšķērdēšana</t>
        </is>
      </c>
      <c r="BO463" s="2" t="inlineStr">
        <is>
          <t>3|
3</t>
        </is>
      </c>
      <c r="BP463" s="2" t="inlineStr">
        <is>
          <t>|
preferred</t>
        </is>
      </c>
      <c r="BQ463" t="inlineStr">
        <is>
          <t>tādu pārtikas produktu tīša izmešana, kuri ir derīgi lietošanai uzturā, vai produktu neizlietošana līdz derīguma termiņa beigām nolaidības dēļ - galvenokārt mājsaimniecību līmenī, taču ne tikai</t>
        </is>
      </c>
      <c r="BR463" s="2" t="inlineStr">
        <is>
          <t>ħela ta' ikel</t>
        </is>
      </c>
      <c r="BS463" s="2" t="inlineStr">
        <is>
          <t>3</t>
        </is>
      </c>
      <c r="BT463" s="2" t="inlineStr">
        <is>
          <t/>
        </is>
      </c>
      <c r="BU463" t="inlineStr">
        <is>
          <t>meta l-ikel jiġi skartat jew jintuża għal skop ieħor għajr dak tal-konsum mill-bniedem</t>
        </is>
      </c>
      <c r="BV463" s="2" t="inlineStr">
        <is>
          <t>voedselverspilling</t>
        </is>
      </c>
      <c r="BW463" s="2" t="inlineStr">
        <is>
          <t>3</t>
        </is>
      </c>
      <c r="BX463" s="2" t="inlineStr">
        <is>
          <t/>
        </is>
      </c>
      <c r="BY463" t="inlineStr">
        <is>
          <t>voedsel dat bestemd is voor menselijke consumptie, maar daar niet voor wordt gebruikt, waarbij verspilling wordt uitgelegd als vermijdbare verliezen of eetbaar voedsel dat we weggooien</t>
        </is>
      </c>
      <c r="BZ463" s="2" t="inlineStr">
        <is>
          <t>marnotrawienie żywności|
marnowanie żywności</t>
        </is>
      </c>
      <c r="CA463" s="2" t="inlineStr">
        <is>
          <t>3|
3</t>
        </is>
      </c>
      <c r="CB463" s="2" t="inlineStr">
        <is>
          <t xml:space="preserve">|
</t>
        </is>
      </c>
      <c r="CC463" t="inlineStr">
        <is>
          <t>zmniejszenie masy jadalnej żywności wynikające z nieprawidłowej dystrybucji żywności, transportu, przechowywania i przygotowywania jej na potrzeby konsumpcji w gospodarstwach domowych i w zakładach gastronomicznych</t>
        </is>
      </c>
      <c r="CD463" s="2" t="inlineStr">
        <is>
          <t>desperdício alimentar</t>
        </is>
      </c>
      <c r="CE463" s="2" t="inlineStr">
        <is>
          <t>3</t>
        </is>
      </c>
      <c r="CF463" s="2" t="inlineStr">
        <is>
          <t/>
        </is>
      </c>
      <c r="CG463" t="inlineStr">
        <is>
          <t>Remoção da cadeia de abastecimento alimentar de alimentos próprios para consumo humano, por opção, ou por terem ficado estragados ou terem chegado ao fim do prazo de validade devido a negligência. 
&lt;br&gt;O desperdício alimentar faz parte das 
&lt;i&gt;perdas alimentares&lt;/i&gt; [&lt;a href="/entry/result/3568632/all" id="ENTRY_TO_ENTRY_CONVERTER" target="_blank"&gt;IATE:3568632&lt;/a&gt; ]; no entanto, segundo a FAO, o primeiro é característico dos sistemas agroalimentares mais avançados e ocorre sobretudo na fase de distribuição e consumo, ao passo que as segundas ocorrem sobretudo nos sistemas agroalimentares menos avançados e resultam de limitações ao nível da gestão, tecnologias, infraestruturas, armazenagem ou transporte (fase da produção e transformação).</t>
        </is>
      </c>
      <c r="CH463" s="2" t="inlineStr">
        <is>
          <t>risipă alimentară</t>
        </is>
      </c>
      <c r="CI463" s="2" t="inlineStr">
        <is>
          <t>3</t>
        </is>
      </c>
      <c r="CJ463" s="2" t="inlineStr">
        <is>
          <t/>
        </is>
      </c>
      <c r="CK463" t="inlineStr">
        <is>
          <t>scoaterea, cu intenție sau din neglijență, a unor alimente din circuitul consumului uman din pricina degradării acestora sau a expirării termenului de valabilitate, precum și distrugerea lor ulterioară; de cele mai multe ori, responsabil de această situație este consumatorul final, la nivelul gospodăriilor individuale</t>
        </is>
      </c>
      <c r="CL463" s="2" t="inlineStr">
        <is>
          <t>plytvanie potravinami</t>
        </is>
      </c>
      <c r="CM463" s="2" t="inlineStr">
        <is>
          <t>3</t>
        </is>
      </c>
      <c r="CN463" s="2" t="inlineStr">
        <is>
          <t/>
        </is>
      </c>
      <c r="CO463" t="inlineStr">
        <is>
          <t>potravinový odpad, ktorému sa dá predísť, čiže potravinové výrobky, ktoré sú v okamihu vyradenia z potravinového reťazca stále vhodné na ľudskú spotrebu, alebo ktoré by boli stále požívateľné, pokiaľ by boli skonzumované včas</t>
        </is>
      </c>
      <c r="CP463" s="2" t="inlineStr">
        <is>
          <t>nastajanje živilskih odpadkov|
zavrženje hrane|
razmetavanje s hrano</t>
        </is>
      </c>
      <c r="CQ463" s="2" t="inlineStr">
        <is>
          <t>2|
2|
3</t>
        </is>
      </c>
      <c r="CR463" s="2" t="inlineStr">
        <is>
          <t>admitted|
admitted|
preferred</t>
        </is>
      </c>
      <c r="CS463" t="inlineStr">
        <is>
          <t/>
        </is>
      </c>
      <c r="CT463" s="2" t="inlineStr">
        <is>
          <t>matsvinn</t>
        </is>
      </c>
      <c r="CU463" s="2" t="inlineStr">
        <is>
          <t>3</t>
        </is>
      </c>
      <c r="CV463" s="2" t="inlineStr">
        <is>
          <t/>
        </is>
      </c>
      <c r="CW463" t="inlineStr">
        <is>
          <t>Matsvinn är mat som slängs men som hade kunnat säljas eller ätas om den hanterats annorlunda.</t>
        </is>
      </c>
    </row>
    <row r="464">
      <c r="A464" s="1" t="str">
        <f>HYPERLINK("https://iate.europa.eu/entry/result/791407/all", "791407")</f>
        <v>791407</v>
      </c>
      <c r="B464" t="inlineStr">
        <is>
          <t>INTERNATIONAL RELATIONS;ENERGY</t>
        </is>
      </c>
      <c r="C464" t="inlineStr">
        <is>
          <t>INTERNATIONAL RELATIONS|defence;INTERNATIONAL RELATIONS|international affairs|international agreement;ENERGY|electrical and nuclear industries|nuclear energy</t>
        </is>
      </c>
      <c r="D464" t="inlineStr">
        <is>
          <t>yes</t>
        </is>
      </c>
      <c r="E464" t="inlineStr">
        <is>
          <t/>
        </is>
      </c>
      <c r="F464" s="2" t="inlineStr">
        <is>
          <t>Договор за неразпространение на ядреното оръжие|
ДНЯО</t>
        </is>
      </c>
      <c r="G464" s="2" t="inlineStr">
        <is>
          <t>4|
4</t>
        </is>
      </c>
      <c r="H464" s="2" t="inlineStr">
        <is>
          <t xml:space="preserve">|
</t>
        </is>
      </c>
      <c r="I464" t="inlineStr">
        <is>
          <t>международен договор, който има за цел да се предотврати разпространението на ядреното оръжие и технологиите за ядрено оръжие, да се стимулира сътрудничеството в използването на ядрената енергия за мирни цели и да се работи за постигане на ядрено разоръжаване и всеобщо пълно разоръжаване</t>
        </is>
      </c>
      <c r="J464" s="2" t="inlineStr">
        <is>
          <t>NPT|
smlouva o nešíření|
Smlouva o nešíření jaderných zbraní</t>
        </is>
      </c>
      <c r="K464" s="2" t="inlineStr">
        <is>
          <t>3|
3|
3</t>
        </is>
      </c>
      <c r="L464" s="2" t="inlineStr">
        <is>
          <t xml:space="preserve">|
|
</t>
        </is>
      </c>
      <c r="M464" t="inlineStr">
        <is>
          <t>Mezinárodní smlouva, jejímž cílem je zamezit šíření jaderných zbraní a souvisejících technologií, podporovat spolupráci v oblasti mírového využívání jaderné energie a usilovat o jaderné odzbrojení a odzbrojení obecně.</t>
        </is>
      </c>
      <c r="N464" s="2" t="inlineStr">
        <is>
          <t>ikkespredningstraktat|
traktat om ikkespredning af kernevåben|
NPT</t>
        </is>
      </c>
      <c r="O464" s="2" t="inlineStr">
        <is>
          <t>4|
4|
4</t>
        </is>
      </c>
      <c r="P464" s="2" t="inlineStr">
        <is>
          <t xml:space="preserve">|
|
</t>
        </is>
      </c>
      <c r="Q464" t="inlineStr">
        <is>
          <t>international traktat fra 1968, der skal forhindre spredning af atomvåben. Den forpligter ikkeatommagter til ikke at anskaffe egne atomvåben og eksisterende atommagter til at reducere mængden af egne atomvåben og til ikke at medvirke til spredning af disse våben</t>
        </is>
      </c>
      <c r="R464" s="2" t="inlineStr">
        <is>
          <t>Atomwaffensperrvertrag|
Vertrag über die Nichtverbreitung von Kernwaffen|
Nichtverbreitungsvertrag|
NVV</t>
        </is>
      </c>
      <c r="S464" s="2" t="inlineStr">
        <is>
          <t>3|
4|
3|
3</t>
        </is>
      </c>
      <c r="T464" s="2" t="inlineStr">
        <is>
          <t xml:space="preserve">|
|
|
</t>
        </is>
      </c>
      <c r="U464" t="inlineStr">
        <is>
          <t>Vertrag, der die Kernwaffenstaaten auf das Ziel der vollständigen nuklearen Abrüstung verpflichtet und von den Nichtkernwaffenstaaten einen umfassenden Nuklearwaffenverzicht verlangt</t>
        </is>
      </c>
      <c r="V464" s="2" t="inlineStr">
        <is>
          <t>Συνθήκη για τη Μη Διάδοση των Πυρηνικών Όπλων|
Συνθήκη περί μη διαδόσεως των πυρηνικών όπλων</t>
        </is>
      </c>
      <c r="W464" s="2" t="inlineStr">
        <is>
          <t>4|
4</t>
        </is>
      </c>
      <c r="X464" s="2" t="inlineStr">
        <is>
          <t xml:space="preserve">preferred|
</t>
        </is>
      </c>
      <c r="Y464" t="inlineStr">
        <is>
          <t/>
        </is>
      </c>
      <c r="Z464" s="2" t="inlineStr">
        <is>
          <t>Treaty on the Non-Proliferation of Nuclear Weapons|
Nuclear Non-Proliferation Treaty|
Non-Proliferation Treaty|
NPT</t>
        </is>
      </c>
      <c r="AA464" s="2" t="inlineStr">
        <is>
          <t>3|
3|
3|
3</t>
        </is>
      </c>
      <c r="AB464" s="2" t="inlineStr">
        <is>
          <t xml:space="preserve">|
|
|
</t>
        </is>
      </c>
      <c r="AC464" t="inlineStr">
        <is>
          <t>international treaty whose objective is to prevent the spread of nuclear weapons and weapons technology, to promote co-operation in the peaceful uses of nuclear energy and to further the goal of achieving nuclear disarmament and general and complete disarmament</t>
        </is>
      </c>
      <c r="AD464" s="2" t="inlineStr">
        <is>
          <t>Tratado sobre la No Proliferación de las Armas Nucleares|
TNP</t>
        </is>
      </c>
      <c r="AE464" s="2" t="inlineStr">
        <is>
          <t>4|
4</t>
        </is>
      </c>
      <c r="AF464" s="2" t="inlineStr">
        <is>
          <t xml:space="preserve">|
</t>
        </is>
      </c>
      <c r="AG464" t="inlineStr">
        <is>
          <t>Tratado internacional cuyo objetivo es evitar la proliferación de las armas nucleares y la tecnología armamentística, fomentar la cooperación en el uso pacífico de la energía nuclear y promover la meta de conseguir el desarme nuclear, así como el desarme general y completo. Representa el único compromiso vinculante en un tratado multilateral para alcanzar la meta del desarme por parte de los Estados que poseen armas nucleares.&lt;br&gt;Sus tres pilares fundamentales son:&lt;br&gt;1) la utilización de la energía nuclear para fines pacíficos [ &lt;a href="/entry/result/812483/all" id="ENTRY_TO_ENTRY_CONVERTER" target="_blank"&gt;IATE:812483&lt;/a&gt; ]&lt;br&gt;2) el desarme nuclear [ &lt;a href="/entry/result/881481/all" id="ENTRY_TO_ENTRY_CONVERTER" target="_blank"&gt;IATE:881481&lt;/a&gt; ] y&lt;br&gt;3) la no proliferación nuclear [ &lt;a href="/entry/result/822104/all" id="ENTRY_TO_ENTRY_CONVERTER" target="_blank"&gt;IATE:822104&lt;/a&gt; ].</t>
        </is>
      </c>
      <c r="AH464" s="2" t="inlineStr">
        <is>
          <t>tuumarelva leviku tõkestamise leping|
tuumarelvade leviku tõkestamise leping|
NPT</t>
        </is>
      </c>
      <c r="AI464" s="2" t="inlineStr">
        <is>
          <t>3|
3|
3</t>
        </is>
      </c>
      <c r="AJ464" s="2" t="inlineStr">
        <is>
          <t xml:space="preserve">|
|
</t>
        </is>
      </c>
      <c r="AK464" t="inlineStr">
        <is>
          <t>rahvusvaheline leping, mille eesmärk on ennetada tuumarelvade ja relvatehnoloogia levikut, edendada koostööd tuumaenergia rahumeelse kasutamise valdkonnas ning saavutada pikemas perspektiivis tuumadesarmeerimine ning üldine ja täielik desarmeerimine</t>
        </is>
      </c>
      <c r="AL464" s="2" t="inlineStr">
        <is>
          <t>ydinsulkusopimus|
sopimus ydinaseiden leviämisen estämisestä|
NPT</t>
        </is>
      </c>
      <c r="AM464" s="2" t="inlineStr">
        <is>
          <t>3|
4|
3</t>
        </is>
      </c>
      <c r="AN464" s="2" t="inlineStr">
        <is>
          <t xml:space="preserve">|
|
</t>
        </is>
      </c>
      <c r="AO464" t="inlineStr">
        <is>
          <t/>
        </is>
      </c>
      <c r="AP464" s="2" t="inlineStr">
        <is>
          <t>traité sur la non-prolifération|
traité sur la non-prolifération des armes nucléaires|
TNP</t>
        </is>
      </c>
      <c r="AQ464" s="2" t="inlineStr">
        <is>
          <t>3|
3|
3</t>
        </is>
      </c>
      <c r="AR464" s="2" t="inlineStr">
        <is>
          <t xml:space="preserve">|
|
</t>
        </is>
      </c>
      <c r="AS464" t="inlineStr">
        <is>
          <t>traité international entré en vigueur en 1970, visant à empêcher le risque de prolifération de l'arme nucléaire, et dont l'application est garantie par l'Agence internationale de l'énergie atomique (AIEA)</t>
        </is>
      </c>
      <c r="AT464" s="2" t="inlineStr">
        <is>
          <t>an Conradh maidir le Neamhleathadh Arm Núicléach|
NPT|
an Conradh maidir le Neamhleathadh</t>
        </is>
      </c>
      <c r="AU464" s="2" t="inlineStr">
        <is>
          <t>3|
3|
3</t>
        </is>
      </c>
      <c r="AV464" s="2" t="inlineStr">
        <is>
          <t xml:space="preserve">|
|
</t>
        </is>
      </c>
      <c r="AW464" t="inlineStr">
        <is>
          <t/>
        </is>
      </c>
      <c r="AX464" s="2" t="inlineStr">
        <is>
          <t>Ugovor o neširenju nuklearnog oružja|
NPT|
Sporazum o zabrani širenja nuklearnog oružja</t>
        </is>
      </c>
      <c r="AY464" s="2" t="inlineStr">
        <is>
          <t>2|
2|
2</t>
        </is>
      </c>
      <c r="AZ464" s="2" t="inlineStr">
        <is>
          <t xml:space="preserve">|
|
</t>
        </is>
      </c>
      <c r="BA464" t="inlineStr">
        <is>
          <t>međunarodni ugovor koji ima cilj sprečavanja proliferacije nuklearnog oružja i oružane tehnlogije, promicanje kooperacije za miroljubivo korištenje nuklearne energije i unaprijeđenje nuklearnog razoružanja te za opčenito i completno razoružanje</t>
        </is>
      </c>
      <c r="BB464" s="2" t="inlineStr">
        <is>
          <t>NPT|
Szerződés a nukleáris fegyverek elterjedésének megakadályozásáról|
atomsorompó-szerződés</t>
        </is>
      </c>
      <c r="BC464" s="2" t="inlineStr">
        <is>
          <t>3|
4|
4</t>
        </is>
      </c>
      <c r="BD464" s="2" t="inlineStr">
        <is>
          <t xml:space="preserve">|
|
</t>
        </is>
      </c>
      <c r="BE464" t="inlineStr">
        <is>
          <t>nemzetközi szerződés, amelynek értelmében a nukleáris fegyverrel rendelkező valamennyi állam kötelezi magát, hogy sem közvetlenül, sem közvetve senkinek nem ad át nukleáris fegyvereket vagy egyéb nukleáris robbanószerkezeteket, illetve nem engedi át az ellenőrzést az ilyen fegyverek vagy robbanószerkezetek felett; és hogy semmilyen módon nem segít, bátorít vagy ösztönöz nukleáris fegyverekkel nem rendelkező államot nukleáris fegyver vagy egyéb nukleáris robbanószerkezet előállítására vagy más módon történő megszerzésére, sem pedig az ilyen fegyverek vagy robbanószerkezetek fölötti ellenőrzés megszerzésére</t>
        </is>
      </c>
      <c r="BF464" s="2" t="inlineStr">
        <is>
          <t>trattato di non proliferazione nucleare|
trattato contro la proliferazione delle armi nucleari|
trattato di non proliferazione delle armi nucleari|
TNP</t>
        </is>
      </c>
      <c r="BG464" s="2" t="inlineStr">
        <is>
          <t>2|
3|
3|
3</t>
        </is>
      </c>
      <c r="BH464" s="2" t="inlineStr">
        <is>
          <t xml:space="preserve">|
|
|
</t>
        </is>
      </c>
      <c r="BI464" t="inlineStr">
        <is>
          <t>trattato internazionale in cui si prevede che gli Stati in possesso di armamenti nucleari si impegnino a non cedere a terzi materiale fissile e tecnologia nucleare e che quelli non-nucleari siano tenuti a non mettere a punto armi di distruzione di massa o a procurarsene</t>
        </is>
      </c>
      <c r="BJ464" s="2" t="inlineStr">
        <is>
          <t>Sutartis dėl branduolinio ginklo neplatinimo|
Branduolinio ginklo neplatinimo sutartis|
NPT</t>
        </is>
      </c>
      <c r="BK464" s="2" t="inlineStr">
        <is>
          <t>3|
3|
3</t>
        </is>
      </c>
      <c r="BL464" s="2" t="inlineStr">
        <is>
          <t xml:space="preserve">|
|
</t>
        </is>
      </c>
      <c r="BM464" t="inlineStr">
        <is>
          <t>tarptautinė sutartis, kurios tikslas yra užkirsti kelią branduolinių ginklų ir technologijų platinimui, skatinti bendradarbiavimą taikaus branduolinės energijos naudojimo srityje ir siekti branduolinio nusiginklavimo galutinio tikslo</t>
        </is>
      </c>
      <c r="BN464" s="2" t="inlineStr">
        <is>
          <t>Neizplatīšanas līgums|
Kodolieroču neizplatīšanas līgums|
KNL</t>
        </is>
      </c>
      <c r="BO464" s="2" t="inlineStr">
        <is>
          <t>3|
3|
3</t>
        </is>
      </c>
      <c r="BP464" s="2" t="inlineStr">
        <is>
          <t xml:space="preserve">admitted|
preferred|
</t>
        </is>
      </c>
      <c r="BQ464" t="inlineStr">
        <is>
          <t>starptautisks līgums, kura mērķis ir novērst kodolieroču un to tehnoloģiju izplatīšanos, sekmēt sadarbību kodolenerģijas miermīlīgas izmantošanas jomā un tuvināties kodolatbruņošanās mērķa sasniegšanai</t>
        </is>
      </c>
      <c r="BR464" s="2" t="inlineStr">
        <is>
          <t>TNP|
Trattat dwar in-Nonproliferazzjoni tal-Armi Nukleari</t>
        </is>
      </c>
      <c r="BS464" s="2" t="inlineStr">
        <is>
          <t>3|
3</t>
        </is>
      </c>
      <c r="BT464" s="2" t="inlineStr">
        <is>
          <t xml:space="preserve">|
</t>
        </is>
      </c>
      <c r="BU464" t="inlineStr">
        <is>
          <t>trattat internazzjonali li għandu l-għan li jipprevjeni l-firxa tal-armi nukleari u tat-teknoloġija tal-armi, li jippromwovi l-kooperazzjoni fl-użi paċifiċi tal-enerġija nukleari u li jissokta bil-mira li jikseb id-diżarm nuklearmi u ġenerali u d-diżarm kollu kemm hu</t>
        </is>
      </c>
      <c r="BV464" s="2" t="inlineStr">
        <is>
          <t>Non-proliferatieverdrag|
Verdrag inzake de niet-verspreiding van kernwapens|
NPV</t>
        </is>
      </c>
      <c r="BW464" s="2" t="inlineStr">
        <is>
          <t>3|
4|
3</t>
        </is>
      </c>
      <c r="BX464" s="2" t="inlineStr">
        <is>
          <t xml:space="preserve">|
|
</t>
        </is>
      </c>
      <c r="BY464" t="inlineStr">
        <is>
          <t>verdrag dat het bezit van kernwapens beperkt, gebaseerd op drie pijlers: non-proliferatie, ontwapening en het recht om kernenergie voor vreedzame toepassingen te gebruiken</t>
        </is>
      </c>
      <c r="BZ464" s="2" t="inlineStr">
        <is>
          <t>NPT|
Układ o nierozprzestrzenianiu broni jądrowej</t>
        </is>
      </c>
      <c r="CA464" s="2" t="inlineStr">
        <is>
          <t>3|
3</t>
        </is>
      </c>
      <c r="CB464" s="2" t="inlineStr">
        <is>
          <t xml:space="preserve">|
</t>
        </is>
      </c>
      <c r="CC464" t="inlineStr">
        <is>
          <t/>
        </is>
      </c>
      <c r="CD464" s="2" t="inlineStr">
        <is>
          <t>Tratado de Não Proliferação das Armas Nucleares|
TNP</t>
        </is>
      </c>
      <c r="CE464" s="2" t="inlineStr">
        <is>
          <t>4|
4</t>
        </is>
      </c>
      <c r="CF464" s="2" t="inlineStr">
        <is>
          <t xml:space="preserve">|
</t>
        </is>
      </c>
      <c r="CG464" t="inlineStr">
        <is>
          <t>Londres, Moscovo e Washington, 01.07.1968. Aprovado para adesão por Portugal pelo Decreto n.º 588/76, de 22 de julho.</t>
        </is>
      </c>
      <c r="CH464" s="2" t="inlineStr">
        <is>
          <t>TNP|
Tratatul cu privire la neproliferarea armelor nucleare|
Tratatul de neproliferare nucleară</t>
        </is>
      </c>
      <c r="CI464" s="2" t="inlineStr">
        <is>
          <t>3|
3|
3</t>
        </is>
      </c>
      <c r="CJ464" s="2" t="inlineStr">
        <is>
          <t xml:space="preserve">|
|
</t>
        </is>
      </c>
      <c r="CK464" t="inlineStr">
        <is>
          <t>tratat internațional al cărui scop este să
împiedice răspândirea armelor și a tehnologiei nucleare, să promoveze cooperarea
în scopuri pașnice legate de energia nucleară și să promoveze obiectivul
realizării dezarmării nucleare și a dezarmării generale și complete</t>
        </is>
      </c>
      <c r="CL464" s="2" t="inlineStr">
        <is>
          <t>NPT|
Zmluva o nešírení jadrových zbraní</t>
        </is>
      </c>
      <c r="CM464" s="2" t="inlineStr">
        <is>
          <t>3|
4</t>
        </is>
      </c>
      <c r="CN464" s="2" t="inlineStr">
        <is>
          <t xml:space="preserve">|
</t>
        </is>
      </c>
      <c r="CO464" t="inlineStr">
        <is>
          <t>medzinárodná zmluva uzatvorená 12. júna 1968, ktorej cieľom je zabrániť šíreniu jadrových zbraní a technológie a podporovať spoluprácu v oblasti mierového využívania jadrovej energie</t>
        </is>
      </c>
      <c r="CP464" s="2" t="inlineStr">
        <is>
          <t>Pogodba o neširjenju jedrskega orožja|
pogodba NPT|
NPT</t>
        </is>
      </c>
      <c r="CQ464" s="2" t="inlineStr">
        <is>
          <t>3|
3|
3</t>
        </is>
      </c>
      <c r="CR464" s="2" t="inlineStr">
        <is>
          <t xml:space="preserve">|
|
</t>
        </is>
      </c>
      <c r="CS464" t="inlineStr">
        <is>
          <t>najpomembnejša mednarodna pogodba na področju preprečevanja širjenja jedrskega orožja in na podorčju spodbujanja jedrske razorožitve, veljati začela l. 1970;&lt;br&gt;države z jedrskim orožjem obvezuje, da ga ne širijo in ne posredujejo državam, ki tega orožja nimajo, in da v dobri veri pričnejo pogajanja s ciljem dokončnega uničenja vsega jedrskega orožja, države, ki jedrskega orožja nimajo, pa obvezuje, da si ga ne priskrbijo;&lt;br&gt;vsem državam na svetu omogoča izkoriščanje jedrske energije in tehnologije v miroljubne namene</t>
        </is>
      </c>
      <c r="CT464" s="2" t="inlineStr">
        <is>
          <t>icke-spridningsfördraget|
fördraget om förhindrande av spridning av kärnvapen</t>
        </is>
      </c>
      <c r="CU464" s="2" t="inlineStr">
        <is>
          <t>3|
3</t>
        </is>
      </c>
      <c r="CV464" s="2" t="inlineStr">
        <is>
          <t xml:space="preserve">|
</t>
        </is>
      </c>
      <c r="CW464" t="inlineStr">
        <is>
          <t>Internationellt avtal från 1968 som syftar till att hindra spridningen av kärnvapen, kärnvapenteknologi samt klyvbart material och produktionsanläggningar för detta.</t>
        </is>
      </c>
    </row>
    <row r="465">
      <c r="A465" s="1" t="str">
        <f>HYPERLINK("https://iate.europa.eu/entry/result/3599642/all", "3599642")</f>
        <v>3599642</v>
      </c>
      <c r="B465" t="inlineStr">
        <is>
          <t>FINANCE;ECONOMICS</t>
        </is>
      </c>
      <c r="C465" t="inlineStr">
        <is>
          <t>FINANCE|financing and investment|investment|investment policy;ECONOMICS|economic policy|economic policy|development policy|sustainable development</t>
        </is>
      </c>
      <c r="D465" t="inlineStr">
        <is>
          <t>yes</t>
        </is>
      </c>
      <c r="E465" t="inlineStr">
        <is>
          <t/>
        </is>
      </c>
      <c r="F465" s="2" t="inlineStr">
        <is>
          <t>Директива за отчитането на предприятията във връзка с устойчивостта|
ДОПУ</t>
        </is>
      </c>
      <c r="G465" s="2" t="inlineStr">
        <is>
          <t>3|
3</t>
        </is>
      </c>
      <c r="H465" s="2" t="inlineStr">
        <is>
          <t xml:space="preserve">|
</t>
        </is>
      </c>
      <c r="I465" t="inlineStr">
        <is>
          <t/>
        </is>
      </c>
      <c r="J465" s="2" t="inlineStr">
        <is>
          <t>směrnice o podávání zpráv podniků o udržitelnosti</t>
        </is>
      </c>
      <c r="K465" s="2" t="inlineStr">
        <is>
          <t>3</t>
        </is>
      </c>
      <c r="L465" s="2" t="inlineStr">
        <is>
          <t/>
        </is>
      </c>
      <c r="M465" t="inlineStr">
        <is>
          <t>zkrácený název návrhu směrnice Evropského parlamentu a Rady, který předložila Evropská komise v dubnu 2021 a který reviduje stávající pravidla vykazování, jež zavedla &lt;a href="https://iate.europa.eu/entry/result/3588457/cs" target="_blank"&gt;směrnice o vykazování nefinančních informací&lt;/a&gt;</t>
        </is>
      </c>
      <c r="N465" s="2" t="inlineStr">
        <is>
          <t>direktivet om virksomheders bæredygtighedsrapportering</t>
        </is>
      </c>
      <c r="O465" s="2" t="inlineStr">
        <is>
          <t>3</t>
        </is>
      </c>
      <c r="P465" s="2" t="inlineStr">
        <is>
          <t/>
        </is>
      </c>
      <c r="Q465" t="inlineStr">
        <is>
          <t>forkortet titel på et forslag til direktiv fra Europa-Kommissionen, der har
til formål at udvide anvendelsesområdet for de eksisterende rapporteringskrav i
&lt;a href="https://iate.europa.eu/entry/result/3588457/da" target="_blank"&gt;direktivet om ikkefinansiel rapportering&lt;/a&gt;</t>
        </is>
      </c>
      <c r="R465" s="2" t="inlineStr">
        <is>
          <t>Richtlinie über die Nachhaltigkeitsberichterstattung von Unternehmen|
CSRD</t>
        </is>
      </c>
      <c r="S465" s="2" t="inlineStr">
        <is>
          <t>3|
3</t>
        </is>
      </c>
      <c r="T465" s="2" t="inlineStr">
        <is>
          <t xml:space="preserve">|
</t>
        </is>
      </c>
      <c r="U465" t="inlineStr">
        <is>
          <t/>
        </is>
      </c>
      <c r="V465" s="2" t="inlineStr">
        <is>
          <t>CSRD|
οδηγία για την υποβολή εκθέσεων βιωσιμότητας από τις εταιρείες</t>
        </is>
      </c>
      <c r="W465" s="2" t="inlineStr">
        <is>
          <t>3|
3</t>
        </is>
      </c>
      <c r="X465" s="2" t="inlineStr">
        <is>
          <t xml:space="preserve">|
</t>
        </is>
      </c>
      <c r="Y465" t="inlineStr">
        <is>
          <t>συντομευμένος τίτλος της πρότασης οδηγίας που υποβλήθηκε από την Ευρωπαϊκή Επιτροπή τον Απρίλιο του 2021 με στόχο να επεκταθεί το πεδίο εφαρμογής των υφιστάμενων απαιτήσεων για την υποβολή εκθέσεων βάσει της &lt;a href="https://iate.europa.eu/entry/result/3588457/en-el" target="_blank"&gt;οδηγίας για τη δημοσιοποίηση μη χρηματοοικονομικών πληροφοριών&lt;/a&gt;</t>
        </is>
      </c>
      <c r="Z465" s="2" t="inlineStr">
        <is>
          <t>Corporate Sustainability Reporting Directive|
CSRD</t>
        </is>
      </c>
      <c r="AA465" s="2" t="inlineStr">
        <is>
          <t>3|
3</t>
        </is>
      </c>
      <c r="AB465" s="2" t="inlineStr">
        <is>
          <t xml:space="preserve">|
</t>
        </is>
      </c>
      <c r="AC465" t="inlineStr">
        <is>
          <t>&lt;div&gt;proposed directive that would extend the
 scope of the existing sustainability reporting requirements of the&lt;a href="https://iate.europa.eu/entry/result/3588457" target="_blank"&gt; Non-Financial Reporting Directive&lt;/a&gt; to increase transparency, comparability and consistency&lt;br&gt;&lt;/div&gt;</t>
        </is>
      </c>
      <c r="AD465" s="2" t="inlineStr">
        <is>
          <t>Directiva sobre información corporativa en materia de sostenibilidad</t>
        </is>
      </c>
      <c r="AE465" s="2" t="inlineStr">
        <is>
          <t>3</t>
        </is>
      </c>
      <c r="AF465" s="2" t="inlineStr">
        <is>
          <t/>
        </is>
      </c>
      <c r="AG465" t="inlineStr">
        <is>
          <t>Título abreviado de una propuesta de Directiva presentada por la Comisión en abril de 2021 con la finalidad de establecer normas europeas comunes para que las empresas faciliten información sobre la sostenibilidad de sus prácticas empresariales de una manera transparente y comparable.</t>
        </is>
      </c>
      <c r="AH465" s="2" t="inlineStr">
        <is>
          <t>äriühingute kestlikkusaruandluse direktiiv|
ettevõtjate kestlikkusaruandluse direktiiv</t>
        </is>
      </c>
      <c r="AI465" s="2" t="inlineStr">
        <is>
          <t>3|
3</t>
        </is>
      </c>
      <c r="AJ465" s="2" t="inlineStr">
        <is>
          <t xml:space="preserve">preferred|
</t>
        </is>
      </c>
      <c r="AK465" t="inlineStr">
        <is>
          <t/>
        </is>
      </c>
      <c r="AL465" s="2" t="inlineStr">
        <is>
          <t>yritysten kestävyysraportointia koskeva direktiivi</t>
        </is>
      </c>
      <c r="AM465" s="2" t="inlineStr">
        <is>
          <t>3</t>
        </is>
      </c>
      <c r="AN465" s="2" t="inlineStr">
        <is>
          <t/>
        </is>
      </c>
      <c r="AO465" t="inlineStr">
        <is>
          <t/>
        </is>
      </c>
      <c r="AP465" s="2" t="inlineStr">
        <is>
          <t>directive sur la publication d’informations en matière de durabilité par les entreprises|
CSRD</t>
        </is>
      </c>
      <c r="AQ465" s="2" t="inlineStr">
        <is>
          <t>3|
3</t>
        </is>
      </c>
      <c r="AR465" s="2" t="inlineStr">
        <is>
          <t xml:space="preserve">|
</t>
        </is>
      </c>
      <c r="AS465" t="inlineStr">
        <is>
          <t>titre abrégé de la proposition de directive présentée par la Commission européenne en avril 2021 afin d'étendre le champ d'application des obligations de déclaration existantes de la directive sur la publication d’informations non financières</t>
        </is>
      </c>
      <c r="AT465" s="2" t="inlineStr">
        <is>
          <t>an Treoir maidir le Tuairisciú Inbhuanaitheachta Corparáideach</t>
        </is>
      </c>
      <c r="AU465" s="2" t="inlineStr">
        <is>
          <t>3</t>
        </is>
      </c>
      <c r="AV465" s="2" t="inlineStr">
        <is>
          <t/>
        </is>
      </c>
      <c r="AW465" t="inlineStr">
        <is>
          <t/>
        </is>
      </c>
      <c r="AX465" s="2" t="inlineStr">
        <is>
          <t>direktiva o korporativnom izvješćivanju o održivosti</t>
        </is>
      </c>
      <c r="AY465" s="2" t="inlineStr">
        <is>
          <t>3</t>
        </is>
      </c>
      <c r="AZ465" s="2" t="inlineStr">
        <is>
          <t/>
        </is>
      </c>
      <c r="BA465" t="inlineStr">
        <is>
          <t/>
        </is>
      </c>
      <c r="BB465" s="2" t="inlineStr">
        <is>
          <t>fenntarthatósággal kapcsolatos vállalati beszámolásról szóló irányelv|
CSRD</t>
        </is>
      </c>
      <c r="BC465" s="2" t="inlineStr">
        <is>
          <t>3|
3</t>
        </is>
      </c>
      <c r="BD465" s="2" t="inlineStr">
        <is>
          <t xml:space="preserve">|
</t>
        </is>
      </c>
      <c r="BE465" t="inlineStr">
        <is>
          <t>javaslatként előterjesztett irányelv, amely az átláthatóság, az összehasonlíthatóság és a konzisztencia fokozása érdekében bővítené a &lt;a href="https://iate.europa.eu/entry/result/3588457/hu" target="_blank"&gt;nem pénzügyi információk közzétételéről szóló irányelv &lt;/a&gt;hatályát</t>
        </is>
      </c>
      <c r="BF465" s="2" t="inlineStr">
        <is>
          <t>direttiva relativa alla comunicazione societaria sulla sostenibilità</t>
        </is>
      </c>
      <c r="BG465" s="2" t="inlineStr">
        <is>
          <t>3</t>
        </is>
      </c>
      <c r="BH465" s="2" t="inlineStr">
        <is>
          <t/>
        </is>
      </c>
      <c r="BI465" t="inlineStr">
        <is>
          <t>direttiva proposta che intende modificare la normativa vigente in modo da garantire che siano messe a disposizione del pubblico informazioni adeguate riguardo ai rischi che le questioni di sostenibilità presentano per le imprese e all'impatto delle imprese stesse sulle persone e sull'ambiente</t>
        </is>
      </c>
      <c r="BJ465" s="2" t="inlineStr">
        <is>
          <t>ĮITTD|
Įmonių informacijos apie tvarumą teikimo direktyva</t>
        </is>
      </c>
      <c r="BK465" s="2" t="inlineStr">
        <is>
          <t>2|
3</t>
        </is>
      </c>
      <c r="BL465" s="2" t="inlineStr">
        <is>
          <t xml:space="preserve">|
</t>
        </is>
      </c>
      <c r="BM465" t="inlineStr">
        <is>
          <t/>
        </is>
      </c>
      <c r="BN465" s="2" t="inlineStr">
        <is>
          <t>&lt;i&gt;CSRD&lt;/i&gt;|
Direktīva par korporatīvo ilgtspējas ziņu sniegšanu</t>
        </is>
      </c>
      <c r="BO465" s="2" t="inlineStr">
        <is>
          <t>3|
3</t>
        </is>
      </c>
      <c r="BP465" s="2" t="inlineStr">
        <is>
          <t xml:space="preserve">|
</t>
        </is>
      </c>
      <c r="BQ465" t="inlineStr">
        <is>
          <t/>
        </is>
      </c>
      <c r="BR465" s="2" t="inlineStr">
        <is>
          <t>CSRD|
Direttiva dwar ir-Rappurtar Korporattiv dwar is-Sostenibbiltà</t>
        </is>
      </c>
      <c r="BS465" s="2" t="inlineStr">
        <is>
          <t>3|
3</t>
        </is>
      </c>
      <c r="BT465" s="2" t="inlineStr">
        <is>
          <t xml:space="preserve">|
</t>
        </is>
      </c>
      <c r="BU465" t="inlineStr">
        <is>
          <t>titlu qasir tal-proposta għal direttiva li l-Kummissjoni Ewropea ppreżentat f'April 2021 bl-għan li jiġi estiż l-ambitu tar-rekwiżiti ta' rappurtar eżistenti tad-&lt;a href="https://iate.europa.eu/entry/result/3588457/mt" target="_blank"&gt;Direttiva dwar ir-Rappurtar Mhux Finanzjarju&lt;/a&gt;</t>
        </is>
      </c>
      <c r="BV465" s="2" t="inlineStr">
        <is>
          <t>richtlijn duurzaamheidsrapportage door bedrijven</t>
        </is>
      </c>
      <c r="BW465" s="2" t="inlineStr">
        <is>
          <t>3</t>
        </is>
      </c>
      <c r="BX465" s="2" t="inlineStr">
        <is>
          <t/>
        </is>
      </c>
      <c r="BY465" t="inlineStr">
        <is>
          <t>korte titel van het voorstel voor een richtlijn van de Europese Commissie dat moet zorgen voor een betere verspreiding van duurzaamheidsinformatie in het bedrijfsleven door een herziening van de bestaande rapportageregels die zijn ingevoerd bij de richtlijn niet-financiële rapportage</t>
        </is>
      </c>
      <c r="BZ465" s="2" t="inlineStr">
        <is>
          <t>dyrektywa w sprawie sprawozdawczości przedsiębiorstw w zakresie zrównoważonego rozwoju|
CSRD</t>
        </is>
      </c>
      <c r="CA465" s="2" t="inlineStr">
        <is>
          <t>3|
3</t>
        </is>
      </c>
      <c r="CB465" s="2" t="inlineStr">
        <is>
          <t xml:space="preserve">|
</t>
        </is>
      </c>
      <c r="CC465" t="inlineStr">
        <is>
          <t>proponowana dyrektywa w sprawie sprawozdawczości przedsiębiorstw w zakresie zrównoważonego rozwoju, za pomocą której zmienione zostałyby istniejące przepisy w zakresie sprawozdawczości wprowadzone dyrektywą w sprawie sprawozdawczości niefinansowej</t>
        </is>
      </c>
      <c r="CD465" s="2" t="inlineStr">
        <is>
          <t>Diretiva Comunicação de Informações sobre Sustentabilidade das Empresas|
Diretiva CISE|
Diretiva XX do Parlamento Europeu e do Conselho que altera a Diretiva 2013/34/UE, a Diretiva 2004/109/CE, a Diretiva 2006/43/CE e o Regulamento (UE) n.º 537/2014, no que respeita à comunicação de informações sobre a sustentabilidade das empresas</t>
        </is>
      </c>
      <c r="CE465" s="2" t="inlineStr">
        <is>
          <t>3|
3|
3</t>
        </is>
      </c>
      <c r="CF465" s="2" t="inlineStr">
        <is>
          <t xml:space="preserve">|
proposed|
</t>
        </is>
      </c>
      <c r="CG465" t="inlineStr">
        <is>
          <t>Título da diretiva apresentada pela Comissão Europeia em abril de 2021 com o objetivo de alargar o âmbito de aplicação dos atuais requisitos de comunicação de informações da &lt;a href="https://iate.europa.eu/entry/result/3588457" target="_blank"&gt;Diretiva Divulgação de Informações Não Financeiras&lt;/a&gt;&lt;small&gt;.&lt;/small&gt;</t>
        </is>
      </c>
      <c r="CH465" s="2" t="inlineStr">
        <is>
          <t>Directiva privind raportarea de către întreprinderi de informații privind durabilitatea|
CSRD</t>
        </is>
      </c>
      <c r="CI465" s="2" t="inlineStr">
        <is>
          <t>3|
3</t>
        </is>
      </c>
      <c r="CJ465" s="2" t="inlineStr">
        <is>
          <t xml:space="preserve">|
</t>
        </is>
      </c>
      <c r="CK465" t="inlineStr">
        <is>
          <t>titlul prescurtat al propunerii de Directivă prezentate de Comisia Europeană la 21.4.2021 în scopul de a extinde domeniul de aplicare al Directivei privind raportarea nefinanciară</t>
        </is>
      </c>
      <c r="CL465" s="2" t="inlineStr">
        <is>
          <t>smernica o vykazovaní informácií o udržateľnosti podnikov</t>
        </is>
      </c>
      <c r="CM465" s="2" t="inlineStr">
        <is>
          <t>3</t>
        </is>
      </c>
      <c r="CN465" s="2" t="inlineStr">
        <is>
          <t/>
        </is>
      </c>
      <c r="CO465" t="inlineStr">
        <is>
          <t>skrátený názov návrhu smernice, ktorej cieľom je rozšíriť rozsah existujúcich požiadaviek na vykazovanie informcáií uvedených v &lt;a href="https://iate.europa.eu/entry/result/3588457/sk" target="_blank"&gt;smernici o zverejňovaní nefinančných informácií&lt;/a&gt;</t>
        </is>
      </c>
      <c r="CP465" s="2" t="inlineStr">
        <is>
          <t>direktiva o poročanju podjetij o trajnostnosti</t>
        </is>
      </c>
      <c r="CQ465" s="2" t="inlineStr">
        <is>
          <t>3</t>
        </is>
      </c>
      <c r="CR465" s="2" t="inlineStr">
        <is>
          <t/>
        </is>
      </c>
      <c r="CS465" t="inlineStr">
        <is>
          <t>skrajšano ime predloga direktive, ki ga je Komisija predložila aprila 2021 in s katerim želi razširiti področje uporabe trenutno veljavnih zahtev glede poročanja iz &lt;a href="https://iate.europa.eu/entry/result/3588457/sl" target="_blank"&gt;direktive o nefinančnem poročanju&lt;/a&gt;</t>
        </is>
      </c>
      <c r="CT465" s="2" t="inlineStr">
        <is>
          <t>direktivet om företagens hållbarhetsrapportering</t>
        </is>
      </c>
      <c r="CU465" s="2" t="inlineStr">
        <is>
          <t>3</t>
        </is>
      </c>
      <c r="CV465" s="2" t="inlineStr">
        <is>
          <t>proposed</t>
        </is>
      </c>
      <c r="CW465" t="inlineStr">
        <is>
          <t/>
        </is>
      </c>
    </row>
    <row r="466">
      <c r="A466" s="1" t="str">
        <f>HYPERLINK("https://iate.europa.eu/entry/result/895055/all", "895055")</f>
        <v>895055</v>
      </c>
      <c r="B466" t="inlineStr">
        <is>
          <t>ENVIRONMENT</t>
        </is>
      </c>
      <c r="C466" t="inlineStr">
        <is>
          <t>ENVIRONMENT|environmental policy|environmental protection</t>
        </is>
      </c>
      <c r="D466" t="inlineStr">
        <is>
          <t>yes</t>
        </is>
      </c>
      <c r="E466" t="inlineStr">
        <is>
          <t/>
        </is>
      </c>
      <c r="F466" t="inlineStr">
        <is>
          <t/>
        </is>
      </c>
      <c r="G466" t="inlineStr">
        <is>
          <t/>
        </is>
      </c>
      <c r="H466" t="inlineStr">
        <is>
          <t/>
        </is>
      </c>
      <c r="I466" t="inlineStr">
        <is>
          <t/>
        </is>
      </c>
      <c r="J466" t="inlineStr">
        <is>
          <t/>
        </is>
      </c>
      <c r="K466" t="inlineStr">
        <is>
          <t/>
        </is>
      </c>
      <c r="L466" t="inlineStr">
        <is>
          <t/>
        </is>
      </c>
      <c r="M466" t="inlineStr">
        <is>
          <t/>
        </is>
      </c>
      <c r="N466" s="2" t="inlineStr">
        <is>
          <t>naturgenopretning|
naturrestaurering</t>
        </is>
      </c>
      <c r="O466" s="2" t="inlineStr">
        <is>
          <t>3|
3</t>
        </is>
      </c>
      <c r="P466" s="2" t="inlineStr">
        <is>
          <t xml:space="preserve">preferred|
</t>
        </is>
      </c>
      <c r="Q466" t="inlineStr">
        <is>
          <t>aktiv ændring af et område, så der opstår nogle ønskede naturkvaliteter</t>
        </is>
      </c>
      <c r="R466" t="inlineStr">
        <is>
          <t/>
        </is>
      </c>
      <c r="S466" t="inlineStr">
        <is>
          <t/>
        </is>
      </c>
      <c r="T466" t="inlineStr">
        <is>
          <t/>
        </is>
      </c>
      <c r="U466" t="inlineStr">
        <is>
          <t/>
        </is>
      </c>
      <c r="V466" s="2" t="inlineStr">
        <is>
          <t>αποκατάσταση της φύσης</t>
        </is>
      </c>
      <c r="W466" s="2" t="inlineStr">
        <is>
          <t>3</t>
        </is>
      </c>
      <c r="X466" s="2" t="inlineStr">
        <is>
          <t/>
        </is>
      </c>
      <c r="Y466" t="inlineStr">
        <is>
          <t/>
        </is>
      </c>
      <c r="Z466" s="2" t="inlineStr">
        <is>
          <t>nature restoration</t>
        </is>
      </c>
      <c r="AA466" s="2" t="inlineStr">
        <is>
          <t>3</t>
        </is>
      </c>
      <c r="AB466" s="2" t="inlineStr">
        <is>
          <t/>
        </is>
      </c>
      <c r="AC466" t="inlineStr">
        <is>
          <t>recovery of the natural environment of areas where the natural environment has been damaged or destroyed</t>
        </is>
      </c>
      <c r="AD466" s="2" t="inlineStr">
        <is>
          <t>restauración de la naturaleza</t>
        </is>
      </c>
      <c r="AE466" s="2" t="inlineStr">
        <is>
          <t>3</t>
        </is>
      </c>
      <c r="AF466" s="2" t="inlineStr">
        <is>
          <t/>
        </is>
      </c>
      <c r="AG466" t="inlineStr">
        <is>
          <t>&lt;div&gt;Proceso de contribuir activa o pasivamente a la recuperación del buen estado de un ecosistema, de un tipo de hábitat, para que alcance el mejor estado posible y su superficie de referencia favorable, de un hábitat de una especie, hasta alcanzar unos niveles de cantidad y calidad suficientes, o de poblaciones de especies hasta niveles satisfactorios, como medio para conservar o mejorar la biodiversidad y la resiliencia de los ecosistemas.&lt;/div&gt;</t>
        </is>
      </c>
      <c r="AH466" s="2" t="inlineStr">
        <is>
          <t>looduse taastamine</t>
        </is>
      </c>
      <c r="AI466" s="2" t="inlineStr">
        <is>
          <t>3</t>
        </is>
      </c>
      <c r="AJ466" s="2" t="inlineStr">
        <is>
          <t/>
        </is>
      </c>
      <c r="AK466" t="inlineStr">
        <is>
          <t>looduslike koosluste taastamine piirkondades, kus need on kahjustunud või hävinud</t>
        </is>
      </c>
      <c r="AL466" s="2" t="inlineStr">
        <is>
          <t>ennallistaminen</t>
        </is>
      </c>
      <c r="AM466" s="2" t="inlineStr">
        <is>
          <t>3</t>
        </is>
      </c>
      <c r="AN466" s="2" t="inlineStr">
        <is>
          <t/>
        </is>
      </c>
      <c r="AO466" t="inlineStr">
        <is>
          <t>ihmistoiminnan takia heikentyneen, vahingoittuneen tai tuhoutuneen ekosysteemin palauttaminen mahdollisimman lähelle luonnontilaa</t>
        </is>
      </c>
      <c r="AP466" s="2" t="inlineStr">
        <is>
          <t>remise en état du milieu naturel</t>
        </is>
      </c>
      <c r="AQ466" s="2" t="inlineStr">
        <is>
          <t>3</t>
        </is>
      </c>
      <c r="AR466" s="2" t="inlineStr">
        <is>
          <t/>
        </is>
      </c>
      <c r="AS466" t="inlineStr">
        <is>
          <t/>
        </is>
      </c>
      <c r="AT466" s="2" t="inlineStr">
        <is>
          <t>athbhunú dúlra|
athchóiriú dúlra</t>
        </is>
      </c>
      <c r="AU466" s="2" t="inlineStr">
        <is>
          <t>3|
3</t>
        </is>
      </c>
      <c r="AV466" s="2" t="inlineStr">
        <is>
          <t xml:space="preserve">|
</t>
        </is>
      </c>
      <c r="AW466" t="inlineStr">
        <is>
          <t/>
        </is>
      </c>
      <c r="AX466" t="inlineStr">
        <is>
          <t/>
        </is>
      </c>
      <c r="AY466" t="inlineStr">
        <is>
          <t/>
        </is>
      </c>
      <c r="AZ466" t="inlineStr">
        <is>
          <t/>
        </is>
      </c>
      <c r="BA466" t="inlineStr">
        <is>
          <t/>
        </is>
      </c>
      <c r="BB466" s="2" t="inlineStr">
        <is>
          <t>a természet regenerálódása|
regenerálódás</t>
        </is>
      </c>
      <c r="BC466" s="2" t="inlineStr">
        <is>
          <t>3|
3</t>
        </is>
      </c>
      <c r="BD466" s="2" t="inlineStr">
        <is>
          <t xml:space="preserve">|
</t>
        </is>
      </c>
      <c r="BE466" t="inlineStr">
        <is>
          <t>a kármentesítés során a természeti erőforrások és/vagy az azok által 
nyújtott szolgáltatások eredeti állapotba történő visszaállása, 
helyreállása, beleértve a természetes regenerálódást is</t>
        </is>
      </c>
      <c r="BF466" t="inlineStr">
        <is>
          <t/>
        </is>
      </c>
      <c r="BG466" t="inlineStr">
        <is>
          <t/>
        </is>
      </c>
      <c r="BH466" t="inlineStr">
        <is>
          <t/>
        </is>
      </c>
      <c r="BI466" t="inlineStr">
        <is>
          <t/>
        </is>
      </c>
      <c r="BJ466" s="2" t="inlineStr">
        <is>
          <t>gamtos atkūrimas</t>
        </is>
      </c>
      <c r="BK466" s="2" t="inlineStr">
        <is>
          <t>3</t>
        </is>
      </c>
      <c r="BL466" s="2" t="inlineStr">
        <is>
          <t/>
        </is>
      </c>
      <c r="BM466" t="inlineStr">
        <is>
          <t/>
        </is>
      </c>
      <c r="BN466" t="inlineStr">
        <is>
          <t/>
        </is>
      </c>
      <c r="BO466" t="inlineStr">
        <is>
          <t/>
        </is>
      </c>
      <c r="BP466" t="inlineStr">
        <is>
          <t/>
        </is>
      </c>
      <c r="BQ466" t="inlineStr">
        <is>
          <t/>
        </is>
      </c>
      <c r="BR466" t="inlineStr">
        <is>
          <t/>
        </is>
      </c>
      <c r="BS466" t="inlineStr">
        <is>
          <t/>
        </is>
      </c>
      <c r="BT466" t="inlineStr">
        <is>
          <t/>
        </is>
      </c>
      <c r="BU466" t="inlineStr">
        <is>
          <t/>
        </is>
      </c>
      <c r="BV466" t="inlineStr">
        <is>
          <t/>
        </is>
      </c>
      <c r="BW466" t="inlineStr">
        <is>
          <t/>
        </is>
      </c>
      <c r="BX466" t="inlineStr">
        <is>
          <t/>
        </is>
      </c>
      <c r="BY466" t="inlineStr">
        <is>
          <t/>
        </is>
      </c>
      <c r="BZ466" s="2" t="inlineStr">
        <is>
          <t>odbudowa zasobów przyrodniczych</t>
        </is>
      </c>
      <c r="CA466" s="2" t="inlineStr">
        <is>
          <t>3</t>
        </is>
      </c>
      <c r="CB466" s="2" t="inlineStr">
        <is>
          <t/>
        </is>
      </c>
      <c r="CC466" t="inlineStr">
        <is>
          <t>przywracanie środowiska naturalnego na obszarach, gdzie zostało ono uszkodzone lub zniszczone</t>
        </is>
      </c>
      <c r="CD466" s="2" t="inlineStr">
        <is>
          <t>recuperação da natureza|
restauração da natureza</t>
        </is>
      </c>
      <c r="CE466" s="2" t="inlineStr">
        <is>
          <t>3|
3</t>
        </is>
      </c>
      <c r="CF466" s="2" t="inlineStr">
        <is>
          <t>|
preferred</t>
        </is>
      </c>
      <c r="CG466" t="inlineStr">
        <is>
          <t/>
        </is>
      </c>
      <c r="CH466" s="2" t="inlineStr">
        <is>
          <t>refacere a naturii|
refacere a cadrului natural</t>
        </is>
      </c>
      <c r="CI466" s="2" t="inlineStr">
        <is>
          <t>3|
2</t>
        </is>
      </c>
      <c r="CJ466" s="2" t="inlineStr">
        <is>
          <t xml:space="preserve">|
</t>
        </is>
      </c>
      <c r="CK466" t="inlineStr">
        <is>
          <t/>
        </is>
      </c>
      <c r="CL466" t="inlineStr">
        <is>
          <t/>
        </is>
      </c>
      <c r="CM466" t="inlineStr">
        <is>
          <t/>
        </is>
      </c>
      <c r="CN466" t="inlineStr">
        <is>
          <t/>
        </is>
      </c>
      <c r="CO466" t="inlineStr">
        <is>
          <t/>
        </is>
      </c>
      <c r="CP466" s="2" t="inlineStr">
        <is>
          <t>obnova narave</t>
        </is>
      </c>
      <c r="CQ466" s="2" t="inlineStr">
        <is>
          <t>3</t>
        </is>
      </c>
      <c r="CR466" s="2" t="inlineStr">
        <is>
          <t/>
        </is>
      </c>
      <c r="CS466" t="inlineStr">
        <is>
          <t/>
        </is>
      </c>
      <c r="CT466" s="2" t="inlineStr">
        <is>
          <t>naturrestaurering</t>
        </is>
      </c>
      <c r="CU466" s="2" t="inlineStr">
        <is>
          <t>3</t>
        </is>
      </c>
      <c r="CV466" s="2" t="inlineStr">
        <is>
          <t/>
        </is>
      </c>
      <c r="CW466" t="inlineStr">
        <is>
          <t>Återställande av natur, t.ex. när sår i landskapet efter täkter och dagbrott repareras.</t>
        </is>
      </c>
    </row>
    <row r="467">
      <c r="A467" s="1" t="str">
        <f>HYPERLINK("https://iate.europa.eu/entry/result/809966/all", "809966")</f>
        <v>809966</v>
      </c>
      <c r="B467" t="inlineStr">
        <is>
          <t>ENVIRONMENT;PRODUCTION, TECHNOLOGY AND RESEARCH;ENERGY</t>
        </is>
      </c>
      <c r="C467" t="inlineStr">
        <is>
          <t>ENVIRONMENT;PRODUCTION, TECHNOLOGY AND RESEARCH|technology and technical regulations;ENERGY</t>
        </is>
      </c>
      <c r="D467" t="inlineStr">
        <is>
          <t>yes</t>
        </is>
      </c>
      <c r="E467" t="inlineStr">
        <is>
          <t/>
        </is>
      </c>
      <c r="F467" t="inlineStr">
        <is>
          <t/>
        </is>
      </c>
      <c r="G467" t="inlineStr">
        <is>
          <t/>
        </is>
      </c>
      <c r="H467" t="inlineStr">
        <is>
          <t/>
        </is>
      </c>
      <c r="I467" t="inlineStr">
        <is>
          <t/>
        </is>
      </c>
      <c r="J467" s="2" t="inlineStr">
        <is>
          <t>emisní standard|
výkonnostní emisní norma|
výkonnostní norma pro emise CO&lt;sub&gt;2&lt;/sub&gt;|
emisní norma</t>
        </is>
      </c>
      <c r="K467" s="2" t="inlineStr">
        <is>
          <t>3|
3|
3|
3</t>
        </is>
      </c>
      <c r="L467" s="2" t="inlineStr">
        <is>
          <t xml:space="preserve">|
|
|
</t>
        </is>
      </c>
      <c r="M467" t="inlineStr">
        <is>
          <t>Maximální zákonně povolený limit z jednoho mobilního nebo pevného zdroje.</t>
        </is>
      </c>
      <c r="N467" s="2" t="inlineStr">
        <is>
          <t>emissionsnorm</t>
        </is>
      </c>
      <c r="O467" s="2" t="inlineStr">
        <is>
          <t>3</t>
        </is>
      </c>
      <c r="P467" s="2" t="inlineStr">
        <is>
          <t/>
        </is>
      </c>
      <c r="Q467" t="inlineStr">
        <is>
          <t/>
        </is>
      </c>
      <c r="R467" s="2" t="inlineStr">
        <is>
          <t>Emissionsnorm|
Emissionsstandard</t>
        </is>
      </c>
      <c r="S467" s="2" t="inlineStr">
        <is>
          <t>3|
3</t>
        </is>
      </c>
      <c r="T467" s="2" t="inlineStr">
        <is>
          <t xml:space="preserve">|
</t>
        </is>
      </c>
      <c r="U467" t="inlineStr">
        <is>
          <t/>
        </is>
      </c>
      <c r="V467" s="2" t="inlineStr">
        <is>
          <t>προδιαγραφή εκπομπής</t>
        </is>
      </c>
      <c r="W467" s="2" t="inlineStr">
        <is>
          <t>3</t>
        </is>
      </c>
      <c r="X467" s="2" t="inlineStr">
        <is>
          <t/>
        </is>
      </c>
      <c r="Y467" t="inlineStr">
        <is>
          <t/>
        </is>
      </c>
      <c r="Z467" s="2" t="inlineStr">
        <is>
          <t>emission standard|
emission performance standard</t>
        </is>
      </c>
      <c r="AA467" s="2" t="inlineStr">
        <is>
          <t>3|
3</t>
        </is>
      </c>
      <c r="AB467" s="2" t="inlineStr">
        <is>
          <t xml:space="preserve">|
</t>
        </is>
      </c>
      <c r="AC467" t="inlineStr">
        <is>
          <t>The maximum amount of discharge legally allowed from a single source, mobile or stationary.</t>
        </is>
      </c>
      <c r="AD467" s="2" t="inlineStr">
        <is>
          <t>norma de emisión</t>
        </is>
      </c>
      <c r="AE467" s="2" t="inlineStr">
        <is>
          <t>3</t>
        </is>
      </c>
      <c r="AF467" s="2" t="inlineStr">
        <is>
          <t/>
        </is>
      </c>
      <c r="AG467" t="inlineStr">
        <is>
          <t>El máximo volumen de vertido autorizado procedente de una única fuente, móvil o fija.</t>
        </is>
      </c>
      <c r="AH467" s="2" t="inlineStr">
        <is>
          <t>heitenorm</t>
        </is>
      </c>
      <c r="AI467" s="2" t="inlineStr">
        <is>
          <t>3</t>
        </is>
      </c>
      <c r="AJ467" s="2" t="inlineStr">
        <is>
          <t/>
        </is>
      </c>
      <c r="AK467" t="inlineStr">
        <is>
          <t/>
        </is>
      </c>
      <c r="AL467" s="2" t="inlineStr">
        <is>
          <t>päästöstandardi|
päästönormi</t>
        </is>
      </c>
      <c r="AM467" s="2" t="inlineStr">
        <is>
          <t>3|
3</t>
        </is>
      </c>
      <c r="AN467" s="2" t="inlineStr">
        <is>
          <t xml:space="preserve">|
</t>
        </is>
      </c>
      <c r="AO467" t="inlineStr">
        <is>
          <t>yhdestä kiinteästä tai liikkuvasta lähteestä tulevien päästöjen sallittu enimmäismäärä</t>
        </is>
      </c>
      <c r="AP467" s="2" t="inlineStr">
        <is>
          <t>norme de rejet|
norme d'émission</t>
        </is>
      </c>
      <c r="AQ467" s="2" t="inlineStr">
        <is>
          <t>4|
4</t>
        </is>
      </c>
      <c r="AR467" s="2" t="inlineStr">
        <is>
          <t xml:space="preserve">|
</t>
        </is>
      </c>
      <c r="AS467" t="inlineStr">
        <is>
          <t>Le volume maximum de rejet autorisé provenant d'une source unique, mobile ou fixe.</t>
        </is>
      </c>
      <c r="AT467" s="2" t="inlineStr">
        <is>
          <t>caighdeán astaíochta</t>
        </is>
      </c>
      <c r="AU467" s="2" t="inlineStr">
        <is>
          <t>3</t>
        </is>
      </c>
      <c r="AV467" s="2" t="inlineStr">
        <is>
          <t/>
        </is>
      </c>
      <c r="AW467" t="inlineStr">
        <is>
          <t/>
        </is>
      </c>
      <c r="AX467" t="inlineStr">
        <is>
          <t/>
        </is>
      </c>
      <c r="AY467" t="inlineStr">
        <is>
          <t/>
        </is>
      </c>
      <c r="AZ467" t="inlineStr">
        <is>
          <t/>
        </is>
      </c>
      <c r="BA467" t="inlineStr">
        <is>
          <t/>
        </is>
      </c>
      <c r="BB467" s="2" t="inlineStr">
        <is>
          <t>kibocsátási előírás</t>
        </is>
      </c>
      <c r="BC467" s="2" t="inlineStr">
        <is>
          <t>3</t>
        </is>
      </c>
      <c r="BD467" s="2" t="inlineStr">
        <is>
          <t/>
        </is>
      </c>
      <c r="BE467" t="inlineStr">
        <is>
          <t>olyan előírás, amely valamely konkrét kibocsátási forrás vonatkozásában meghatározza valamely anyag kibocsátható maximális mennyiségét</t>
        </is>
      </c>
      <c r="BF467" s="2" t="inlineStr">
        <is>
          <t>standard di emissioni|
livello di prestazione in materia di emissioni</t>
        </is>
      </c>
      <c r="BG467" s="2" t="inlineStr">
        <is>
          <t>3|
3</t>
        </is>
      </c>
      <c r="BH467" s="2" t="inlineStr">
        <is>
          <t xml:space="preserve">|
</t>
        </is>
      </c>
      <c r="BI467" t="inlineStr">
        <is>
          <t/>
        </is>
      </c>
      <c r="BJ467" s="2" t="inlineStr">
        <is>
          <t>išmetamųjų teršalų norma|
išmetamų teršalų kiekio standartas</t>
        </is>
      </c>
      <c r="BK467" s="2" t="inlineStr">
        <is>
          <t>3|
3</t>
        </is>
      </c>
      <c r="BL467" s="2" t="inlineStr">
        <is>
          <t xml:space="preserve">preferred|
</t>
        </is>
      </c>
      <c r="BM467" t="inlineStr">
        <is>
          <t/>
        </is>
      </c>
      <c r="BN467" t="inlineStr">
        <is>
          <t/>
        </is>
      </c>
      <c r="BO467" t="inlineStr">
        <is>
          <t/>
        </is>
      </c>
      <c r="BP467" t="inlineStr">
        <is>
          <t/>
        </is>
      </c>
      <c r="BQ467" t="inlineStr">
        <is>
          <t/>
        </is>
      </c>
      <c r="BR467" s="2" t="inlineStr">
        <is>
          <t>standard ta' emissjonijiet|
standard ta' rendiment għall-emissjonijiet</t>
        </is>
      </c>
      <c r="BS467" s="2" t="inlineStr">
        <is>
          <t>3|
3</t>
        </is>
      </c>
      <c r="BT467" s="2" t="inlineStr">
        <is>
          <t xml:space="preserve">|
</t>
        </is>
      </c>
      <c r="BU467" t="inlineStr">
        <is>
          <t>l-ammont massimu ta' emissjonijiet permessi legalment minn sors wieħed, mobbli jew stazzjonarju</t>
        </is>
      </c>
      <c r="BV467" s="2" t="inlineStr">
        <is>
          <t>emissienorm</t>
        </is>
      </c>
      <c r="BW467" s="2" t="inlineStr">
        <is>
          <t>4</t>
        </is>
      </c>
      <c r="BX467" s="2" t="inlineStr">
        <is>
          <t/>
        </is>
      </c>
      <c r="BY467" t="inlineStr">
        <is>
          <t>om de concentratie van stoffen in het natuurlijke milieu te beperken worden zogenoemde emissienormen gesteld aan activiteiten die de betreffende stoffen in het natuurlijke milieu kunnen brengen. Ze zijn te beschouwen als milieudoelstellingen. Ze worden opgelegd aan concrete maatschappelijke activiteiten en kunnen op grond van milieuwetten worden voorgeschreven.</t>
        </is>
      </c>
      <c r="BZ467" s="2" t="inlineStr">
        <is>
          <t>norma emisji</t>
        </is>
      </c>
      <c r="CA467" s="2" t="inlineStr">
        <is>
          <t>3</t>
        </is>
      </c>
      <c r="CB467" s="2" t="inlineStr">
        <is>
          <t/>
        </is>
      </c>
      <c r="CC467" t="inlineStr">
        <is>
          <t/>
        </is>
      </c>
      <c r="CD467" s="2" t="inlineStr">
        <is>
          <t>norma de emissão.|
norma de desempenho em matéria de emissões</t>
        </is>
      </c>
      <c r="CE467" s="2" t="inlineStr">
        <is>
          <t>3|
3</t>
        </is>
      </c>
      <c r="CF467" s="2" t="inlineStr">
        <is>
          <t xml:space="preserve">|
</t>
        </is>
      </c>
      <c r="CG467" t="inlineStr">
        <is>
          <t>Quantidade máxima de descarga legalmente autorizada a partir de uma única fonte, móvel ou estacionária.</t>
        </is>
      </c>
      <c r="CH467" s="2" t="inlineStr">
        <is>
          <t>normă de emisie</t>
        </is>
      </c>
      <c r="CI467" s="2" t="inlineStr">
        <is>
          <t>4</t>
        </is>
      </c>
      <c r="CJ467" s="2" t="inlineStr">
        <is>
          <t/>
        </is>
      </c>
      <c r="CK467" t="inlineStr">
        <is>
          <t/>
        </is>
      </c>
      <c r="CL467" s="2" t="inlineStr">
        <is>
          <t>emisná norma</t>
        </is>
      </c>
      <c r="CM467" s="2" t="inlineStr">
        <is>
          <t>3</t>
        </is>
      </c>
      <c r="CN467" s="2" t="inlineStr">
        <is>
          <t/>
        </is>
      </c>
      <c r="CO467" t="inlineStr">
        <is>
          <t/>
        </is>
      </c>
      <c r="CP467" s="2" t="inlineStr">
        <is>
          <t>emisijski standard|
standard emisijske vrednosti</t>
        </is>
      </c>
      <c r="CQ467" s="2" t="inlineStr">
        <is>
          <t>4|
3</t>
        </is>
      </c>
      <c r="CR467" s="2" t="inlineStr">
        <is>
          <t xml:space="preserve">|
</t>
        </is>
      </c>
      <c r="CS467" t="inlineStr">
        <is>
          <t/>
        </is>
      </c>
      <c r="CT467" s="2" t="inlineStr">
        <is>
          <t>utsläppsnorm</t>
        </is>
      </c>
      <c r="CU467" s="2" t="inlineStr">
        <is>
          <t>3</t>
        </is>
      </c>
      <c r="CV467" s="2" t="inlineStr">
        <is>
          <t/>
        </is>
      </c>
      <c r="CW467" t="inlineStr">
        <is>
          <t/>
        </is>
      </c>
    </row>
    <row r="468">
      <c r="A468" s="1" t="str">
        <f>HYPERLINK("https://iate.europa.eu/entry/result/3630062/all", "3630062")</f>
        <v>3630062</v>
      </c>
      <c r="B468" t="inlineStr">
        <is>
          <t>ENERGY</t>
        </is>
      </c>
      <c r="C468" t="inlineStr">
        <is>
          <t>ENERGY|soft energy|soft energy|renewable energy</t>
        </is>
      </c>
      <c r="D468" t="inlineStr">
        <is>
          <t>yes</t>
        </is>
      </c>
      <c r="E468" t="inlineStr">
        <is>
          <t/>
        </is>
      </c>
      <c r="F468" t="inlineStr">
        <is>
          <t/>
        </is>
      </c>
      <c r="G468" t="inlineStr">
        <is>
          <t/>
        </is>
      </c>
      <c r="H468" t="inlineStr">
        <is>
          <t/>
        </is>
      </c>
      <c r="I468" t="inlineStr">
        <is>
          <t/>
        </is>
      </c>
      <c r="J468" t="inlineStr">
        <is>
          <t/>
        </is>
      </c>
      <c r="K468" t="inlineStr">
        <is>
          <t/>
        </is>
      </c>
      <c r="L468" t="inlineStr">
        <is>
          <t/>
        </is>
      </c>
      <c r="M468" t="inlineStr">
        <is>
          <t/>
        </is>
      </c>
      <c r="N468" t="inlineStr">
        <is>
          <t/>
        </is>
      </c>
      <c r="O468" t="inlineStr">
        <is>
          <t/>
        </is>
      </c>
      <c r="P468" t="inlineStr">
        <is>
          <t/>
        </is>
      </c>
      <c r="Q468" t="inlineStr">
        <is>
          <t/>
        </is>
      </c>
      <c r="R468" t="inlineStr">
        <is>
          <t/>
        </is>
      </c>
      <c r="S468" t="inlineStr">
        <is>
          <t/>
        </is>
      </c>
      <c r="T468" t="inlineStr">
        <is>
          <t/>
        </is>
      </c>
      <c r="U468" t="inlineStr">
        <is>
          <t/>
        </is>
      </c>
      <c r="V468" t="inlineStr">
        <is>
          <t/>
        </is>
      </c>
      <c r="W468" t="inlineStr">
        <is>
          <t/>
        </is>
      </c>
      <c r="X468" t="inlineStr">
        <is>
          <t/>
        </is>
      </c>
      <c r="Y468" t="inlineStr">
        <is>
          <t/>
        </is>
      </c>
      <c r="Z468" s="2" t="inlineStr">
        <is>
          <t>off-taking Member State</t>
        </is>
      </c>
      <c r="AA468" s="2" t="inlineStr">
        <is>
          <t>3</t>
        </is>
      </c>
      <c r="AB468" s="2" t="inlineStr">
        <is>
          <t/>
        </is>
      </c>
      <c r="AC468" t="inlineStr">
        <is>
          <t>Member State that makes a financial contribution to the renewables generation investment located in another Member State</t>
        </is>
      </c>
      <c r="AD468" t="inlineStr">
        <is>
          <t/>
        </is>
      </c>
      <c r="AE468" t="inlineStr">
        <is>
          <t/>
        </is>
      </c>
      <c r="AF468" t="inlineStr">
        <is>
          <t/>
        </is>
      </c>
      <c r="AG468" t="inlineStr">
        <is>
          <t/>
        </is>
      </c>
      <c r="AH468" t="inlineStr">
        <is>
          <t/>
        </is>
      </c>
      <c r="AI468" t="inlineStr">
        <is>
          <t/>
        </is>
      </c>
      <c r="AJ468" t="inlineStr">
        <is>
          <t/>
        </is>
      </c>
      <c r="AK468" t="inlineStr">
        <is>
          <t/>
        </is>
      </c>
      <c r="AL468" t="inlineStr">
        <is>
          <t/>
        </is>
      </c>
      <c r="AM468" t="inlineStr">
        <is>
          <t/>
        </is>
      </c>
      <c r="AN468" t="inlineStr">
        <is>
          <t/>
        </is>
      </c>
      <c r="AO468" t="inlineStr">
        <is>
          <t/>
        </is>
      </c>
      <c r="AP468" t="inlineStr">
        <is>
          <t/>
        </is>
      </c>
      <c r="AQ468" t="inlineStr">
        <is>
          <t/>
        </is>
      </c>
      <c r="AR468" t="inlineStr">
        <is>
          <t/>
        </is>
      </c>
      <c r="AS468" t="inlineStr">
        <is>
          <t/>
        </is>
      </c>
      <c r="AT468" t="inlineStr">
        <is>
          <t/>
        </is>
      </c>
      <c r="AU468" t="inlineStr">
        <is>
          <t/>
        </is>
      </c>
      <c r="AV468" t="inlineStr">
        <is>
          <t/>
        </is>
      </c>
      <c r="AW468" t="inlineStr">
        <is>
          <t/>
        </is>
      </c>
      <c r="AX468" t="inlineStr">
        <is>
          <t/>
        </is>
      </c>
      <c r="AY468" t="inlineStr">
        <is>
          <t/>
        </is>
      </c>
      <c r="AZ468" t="inlineStr">
        <is>
          <t/>
        </is>
      </c>
      <c r="BA468" t="inlineStr">
        <is>
          <t/>
        </is>
      </c>
      <c r="BB468" t="inlineStr">
        <is>
          <t/>
        </is>
      </c>
      <c r="BC468" t="inlineStr">
        <is>
          <t/>
        </is>
      </c>
      <c r="BD468" t="inlineStr">
        <is>
          <t/>
        </is>
      </c>
      <c r="BE468" t="inlineStr">
        <is>
          <t/>
        </is>
      </c>
      <c r="BF468" t="inlineStr">
        <is>
          <t/>
        </is>
      </c>
      <c r="BG468" t="inlineStr">
        <is>
          <t/>
        </is>
      </c>
      <c r="BH468" t="inlineStr">
        <is>
          <t/>
        </is>
      </c>
      <c r="BI468" t="inlineStr">
        <is>
          <t/>
        </is>
      </c>
      <c r="BJ468" t="inlineStr">
        <is>
          <t/>
        </is>
      </c>
      <c r="BK468" t="inlineStr">
        <is>
          <t/>
        </is>
      </c>
      <c r="BL468" t="inlineStr">
        <is>
          <t/>
        </is>
      </c>
      <c r="BM468" t="inlineStr">
        <is>
          <t/>
        </is>
      </c>
      <c r="BN468" t="inlineStr">
        <is>
          <t/>
        </is>
      </c>
      <c r="BO468" t="inlineStr">
        <is>
          <t/>
        </is>
      </c>
      <c r="BP468" t="inlineStr">
        <is>
          <t/>
        </is>
      </c>
      <c r="BQ468" t="inlineStr">
        <is>
          <t/>
        </is>
      </c>
      <c r="BR468" t="inlineStr">
        <is>
          <t/>
        </is>
      </c>
      <c r="BS468" t="inlineStr">
        <is>
          <t/>
        </is>
      </c>
      <c r="BT468" t="inlineStr">
        <is>
          <t/>
        </is>
      </c>
      <c r="BU468" t="inlineStr">
        <is>
          <t/>
        </is>
      </c>
      <c r="BV468" t="inlineStr">
        <is>
          <t/>
        </is>
      </c>
      <c r="BW468" t="inlineStr">
        <is>
          <t/>
        </is>
      </c>
      <c r="BX468" t="inlineStr">
        <is>
          <t/>
        </is>
      </c>
      <c r="BY468" t="inlineStr">
        <is>
          <t/>
        </is>
      </c>
      <c r="BZ468" s="2" t="inlineStr">
        <is>
          <t>odbierające państwo członkowskie</t>
        </is>
      </c>
      <c r="CA468" s="2" t="inlineStr">
        <is>
          <t>3</t>
        </is>
      </c>
      <c r="CB468" s="2" t="inlineStr">
        <is>
          <t/>
        </is>
      </c>
      <c r="CC468" t="inlineStr">
        <is>
          <t>państwo członkowskie wnoszące wkład finansowy na poczet inwestycji w zakresie wytwarzania energii ze źródeł odnawialnych zlokalizowanej w innym państwie członkowskim</t>
        </is>
      </c>
      <c r="CD468" t="inlineStr">
        <is>
          <t/>
        </is>
      </c>
      <c r="CE468" t="inlineStr">
        <is>
          <t/>
        </is>
      </c>
      <c r="CF468" t="inlineStr">
        <is>
          <t/>
        </is>
      </c>
      <c r="CG468" t="inlineStr">
        <is>
          <t/>
        </is>
      </c>
      <c r="CH468" t="inlineStr">
        <is>
          <t/>
        </is>
      </c>
      <c r="CI468" t="inlineStr">
        <is>
          <t/>
        </is>
      </c>
      <c r="CJ468" t="inlineStr">
        <is>
          <t/>
        </is>
      </c>
      <c r="CK468" t="inlineStr">
        <is>
          <t/>
        </is>
      </c>
      <c r="CL468" t="inlineStr">
        <is>
          <t/>
        </is>
      </c>
      <c r="CM468" t="inlineStr">
        <is>
          <t/>
        </is>
      </c>
      <c r="CN468" t="inlineStr">
        <is>
          <t/>
        </is>
      </c>
      <c r="CO468" t="inlineStr">
        <is>
          <t/>
        </is>
      </c>
      <c r="CP468" t="inlineStr">
        <is>
          <t/>
        </is>
      </c>
      <c r="CQ468" t="inlineStr">
        <is>
          <t/>
        </is>
      </c>
      <c r="CR468" t="inlineStr">
        <is>
          <t/>
        </is>
      </c>
      <c r="CS468" t="inlineStr">
        <is>
          <t/>
        </is>
      </c>
      <c r="CT468" t="inlineStr">
        <is>
          <t/>
        </is>
      </c>
      <c r="CU468" t="inlineStr">
        <is>
          <t/>
        </is>
      </c>
      <c r="CV468" t="inlineStr">
        <is>
          <t/>
        </is>
      </c>
      <c r="CW468" t="inlineStr">
        <is>
          <t/>
        </is>
      </c>
    </row>
    <row r="469">
      <c r="A469" s="1" t="str">
        <f>HYPERLINK("https://iate.europa.eu/entry/result/3627995/all", "3627995")</f>
        <v>3627995</v>
      </c>
      <c r="B469" t="inlineStr">
        <is>
          <t>ENERGY;TRADE</t>
        </is>
      </c>
      <c r="C469" t="inlineStr">
        <is>
          <t>ENERGY;TRADE</t>
        </is>
      </c>
      <c r="D469" t="inlineStr">
        <is>
          <t>yes</t>
        </is>
      </c>
      <c r="E469" t="inlineStr">
        <is>
          <t/>
        </is>
      </c>
      <c r="F469" t="inlineStr">
        <is>
          <t/>
        </is>
      </c>
      <c r="G469" t="inlineStr">
        <is>
          <t/>
        </is>
      </c>
      <c r="H469" t="inlineStr">
        <is>
          <t/>
        </is>
      </c>
      <c r="I469" t="inlineStr">
        <is>
          <t/>
        </is>
      </c>
      <c r="J469" s="2" t="inlineStr">
        <is>
          <t>energetická burza</t>
        </is>
      </c>
      <c r="K469" s="2" t="inlineStr">
        <is>
          <t>3</t>
        </is>
      </c>
      <c r="L469" s="2" t="inlineStr">
        <is>
          <t/>
        </is>
      </c>
      <c r="M469" t="inlineStr">
        <is>
          <t>trh s
energetickými produkty zprostředkovávající nákup a prodej elektřiny</t>
        </is>
      </c>
      <c r="N469" s="2" t="inlineStr">
        <is>
          <t>elektricitetsbørs</t>
        </is>
      </c>
      <c r="O469" s="2" t="inlineStr">
        <is>
          <t>3</t>
        </is>
      </c>
      <c r="P469" s="2" t="inlineStr">
        <is>
          <t/>
        </is>
      </c>
      <c r="Q469" t="inlineStr">
        <is>
          <t>organiseret markedsplads for handel med elektricitet, enten langsigtede produkter eller spotmarkedsprodukter</t>
        </is>
      </c>
      <c r="R469" s="2" t="inlineStr">
        <is>
          <t>Strombörse</t>
        </is>
      </c>
      <c r="S469" s="2" t="inlineStr">
        <is>
          <t>3</t>
        </is>
      </c>
      <c r="T469" s="2" t="inlineStr">
        <is>
          <t/>
        </is>
      </c>
      <c r="U469" t="inlineStr">
        <is>
          <t>Handelsplatz für Energie; nimmt als Handelspartner für Anbieter und Käufer Angebote und Nachfragen entgegen und führt sie zusammen</t>
        </is>
      </c>
      <c r="V469" s="2" t="inlineStr">
        <is>
          <t>χρηματιστήριο ηλεκτρικής ενέργειας</t>
        </is>
      </c>
      <c r="W469" s="2" t="inlineStr">
        <is>
          <t>3</t>
        </is>
      </c>
      <c r="X469" s="2" t="inlineStr">
        <is>
          <t/>
        </is>
      </c>
      <c r="Y469" t="inlineStr">
        <is>
          <t/>
        </is>
      </c>
      <c r="Z469" s="2" t="inlineStr">
        <is>
          <t>PX|
electricity exchange|
power exchange</t>
        </is>
      </c>
      <c r="AA469" s="2" t="inlineStr">
        <is>
          <t>3|
3|
3</t>
        </is>
      </c>
      <c r="AB469" s="2" t="inlineStr">
        <is>
          <t xml:space="preserve">|
|
</t>
        </is>
      </c>
      <c r="AC469" t="inlineStr">
        <is>
          <t>organised marketplace for trading electricity, either long term
products or spot market products (day-ahead or intraday)</t>
        </is>
      </c>
      <c r="AD469" s="2" t="inlineStr">
        <is>
          <t>bolsa de la electricidad|
mercado bursátil de la electricidad</t>
        </is>
      </c>
      <c r="AE469" s="2" t="inlineStr">
        <is>
          <t>3|
3</t>
        </is>
      </c>
      <c r="AF469" s="2" t="inlineStr">
        <is>
          <t xml:space="preserve">|
</t>
        </is>
      </c>
      <c r="AG469" t="inlineStr">
        <is>
          <t>Mercado organizado en el que pueden negociarse, además de contratos de futuros y opciones que tengan por objeto cualquier tipo de energía, otros instrumentos financieros que tengan este subyacente.</t>
        </is>
      </c>
      <c r="AH469" s="2" t="inlineStr">
        <is>
          <t>elektribörs</t>
        </is>
      </c>
      <c r="AI469" s="2" t="inlineStr">
        <is>
          <t>3</t>
        </is>
      </c>
      <c r="AJ469" s="2" t="inlineStr">
        <is>
          <t/>
        </is>
      </c>
      <c r="AK469" t="inlineStr">
        <is>
          <t>organiseeritud turg elektrienergiaga kauplemiseks, kas pikaajaliste toodetega või sama või järgmise päeva või tunnisiseste tarnetega</t>
        </is>
      </c>
      <c r="AL469" s="2" t="inlineStr">
        <is>
          <t>sähköpörssi</t>
        </is>
      </c>
      <c r="AM469" s="2" t="inlineStr">
        <is>
          <t>3</t>
        </is>
      </c>
      <c r="AN469" s="2" t="inlineStr">
        <is>
          <t/>
        </is>
      </c>
      <c r="AO469" t="inlineStr">
        <is>
          <t>kauppapaikka, jossa sähkölle muodostetaan markkinahinta tarjousten perusteella</t>
        </is>
      </c>
      <c r="AP469" s="2" t="inlineStr">
        <is>
          <t>bourse de l'électricité</t>
        </is>
      </c>
      <c r="AQ469" s="2" t="inlineStr">
        <is>
          <t>3</t>
        </is>
      </c>
      <c r="AR469" s="2" t="inlineStr">
        <is>
          <t/>
        </is>
      </c>
      <c r="AS469" t="inlineStr">
        <is>
          <t>plateforme sur laquelle des volumes d’électricité sont négociés entre différents acteurs économiques, incluant les marchés au comptant (veille pour le lendemain ou infra-journalier) et les marchés à terme</t>
        </is>
      </c>
      <c r="AT469" t="inlineStr">
        <is>
          <t/>
        </is>
      </c>
      <c r="AU469" t="inlineStr">
        <is>
          <t/>
        </is>
      </c>
      <c r="AV469" t="inlineStr">
        <is>
          <t/>
        </is>
      </c>
      <c r="AW469" t="inlineStr">
        <is>
          <t/>
        </is>
      </c>
      <c r="AX469" t="inlineStr">
        <is>
          <t/>
        </is>
      </c>
      <c r="AY469" t="inlineStr">
        <is>
          <t/>
        </is>
      </c>
      <c r="AZ469" t="inlineStr">
        <is>
          <t/>
        </is>
      </c>
      <c r="BA469" t="inlineStr">
        <is>
          <t/>
        </is>
      </c>
      <c r="BB469" s="2" t="inlineStr">
        <is>
          <t>energiatőzsde|
áramtőzsde</t>
        </is>
      </c>
      <c r="BC469" s="2" t="inlineStr">
        <is>
          <t>3|
3</t>
        </is>
      </c>
      <c r="BD469" s="2" t="inlineStr">
        <is>
          <t xml:space="preserve">|
</t>
        </is>
      </c>
      <c r="BE469" t="inlineStr">
        <is>
          <t>a villamos energiával történő kereskedésre – ideértve mind a hosszú lejáratú (napon túli, illetve határidős), mind pedig a rövid lejáratú (pl. azonnali, napon belüli) termékek kereskedését – szerveződött tőzsde</t>
        </is>
      </c>
      <c r="BF469" s="2" t="inlineStr">
        <is>
          <t>borsa dell'energia elettrica</t>
        </is>
      </c>
      <c r="BG469" s="2" t="inlineStr">
        <is>
          <t>3</t>
        </is>
      </c>
      <c r="BH469" s="2" t="inlineStr">
        <is>
          <t/>
        </is>
      </c>
      <c r="BI469" t="inlineStr">
        <is>
          <t>sede delle transazioni all'ingrosso aventi per oggetto l’energia elettrica</t>
        </is>
      </c>
      <c r="BJ469" s="2" t="inlineStr">
        <is>
          <t>elektros energijos birža|
elektros birža</t>
        </is>
      </c>
      <c r="BK469" s="2" t="inlineStr">
        <is>
          <t>3|
3</t>
        </is>
      </c>
      <c r="BL469" s="2" t="inlineStr">
        <is>
          <t xml:space="preserve">|
</t>
        </is>
      </c>
      <c r="BM469" t="inlineStr">
        <is>
          <t>organizuota prekybos elektros energija platforma, kurioje vykdoma tiek „dienos prieš“, tiek „dienos eigos“ prekyba</t>
        </is>
      </c>
      <c r="BN469" s="2" t="inlineStr">
        <is>
          <t>elektroenerģijas birža</t>
        </is>
      </c>
      <c r="BO469" s="2" t="inlineStr">
        <is>
          <t>3</t>
        </is>
      </c>
      <c r="BP469" s="2" t="inlineStr">
        <is>
          <t/>
        </is>
      </c>
      <c r="BQ469" t="inlineStr">
        <is>
          <t>tirgus, kurā virtuāli notiek vairumtirgus dalībvalstu tirgus dalībnieku darījumi – ražotāji elektroenerģiju, kas tiks saražota nākamajā dienā, pārdod, bet elektroenerģijas tirgotāji to iegādājas</t>
        </is>
      </c>
      <c r="BR469" s="2" t="inlineStr">
        <is>
          <t>borża tal-enerġija|
borża tal-elettriku</t>
        </is>
      </c>
      <c r="BS469" s="2" t="inlineStr">
        <is>
          <t>3|
3</t>
        </is>
      </c>
      <c r="BT469" s="2" t="inlineStr">
        <is>
          <t xml:space="preserve">|
</t>
        </is>
      </c>
      <c r="BU469" t="inlineStr">
        <is>
          <t>pjattaforma jew suq organizzat fejn jiġu nnegozjati volumi ta' elettriku bejn atturi ekonomiċi differenti (produtturi, fornituri, konsumaturi industrijali kbar, intrapriżi speċjalizzati fin-negozjar, eċċ)</t>
        </is>
      </c>
      <c r="BV469" s="2" t="inlineStr">
        <is>
          <t>elektriciteitsbeurs</t>
        </is>
      </c>
      <c r="BW469" s="2" t="inlineStr">
        <is>
          <t>3</t>
        </is>
      </c>
      <c r="BX469" s="2" t="inlineStr">
        <is>
          <t/>
        </is>
      </c>
      <c r="BY469" t="inlineStr">
        <is>
          <t/>
        </is>
      </c>
      <c r="BZ469" s="2" t="inlineStr">
        <is>
          <t>towarowa giełda energii|
giełda energii elektrycznej</t>
        </is>
      </c>
      <c r="CA469" s="2" t="inlineStr">
        <is>
          <t>3|
3</t>
        </is>
      </c>
      <c r="CB469" s="2" t="inlineStr">
        <is>
          <t xml:space="preserve">|
</t>
        </is>
      </c>
      <c r="CC469" t="inlineStr">
        <is>
          <t>instytucja, która dokonuje obrotu energią na rynku giełdowym poprzez równoważenie ofert podażowych i popytowych, ustalając cenę oraz ilość zrealizowanych ofert (rynek bieżący); jeden z podstawowych rodzajów hurtowego rynku energii elektrycznej</t>
        </is>
      </c>
      <c r="CD469" t="inlineStr">
        <is>
          <t/>
        </is>
      </c>
      <c r="CE469" t="inlineStr">
        <is>
          <t/>
        </is>
      </c>
      <c r="CF469" t="inlineStr">
        <is>
          <t/>
        </is>
      </c>
      <c r="CG469" t="inlineStr">
        <is>
          <t/>
        </is>
      </c>
      <c r="CH469" s="2" t="inlineStr">
        <is>
          <t>bursă de energie|
bursă de energie electrică</t>
        </is>
      </c>
      <c r="CI469" s="2" t="inlineStr">
        <is>
          <t>3|
3</t>
        </is>
      </c>
      <c r="CJ469" s="2" t="inlineStr">
        <is>
          <t xml:space="preserve">|
</t>
        </is>
      </c>
      <c r="CK469" t="inlineStr">
        <is>
          <t/>
        </is>
      </c>
      <c r="CL469" t="inlineStr">
        <is>
          <t/>
        </is>
      </c>
      <c r="CM469" t="inlineStr">
        <is>
          <t/>
        </is>
      </c>
      <c r="CN469" t="inlineStr">
        <is>
          <t/>
        </is>
      </c>
      <c r="CO469" t="inlineStr">
        <is>
          <t/>
        </is>
      </c>
      <c r="CP469" s="2" t="inlineStr">
        <is>
          <t>borza električne energije</t>
        </is>
      </c>
      <c r="CQ469" s="2" t="inlineStr">
        <is>
          <t>3</t>
        </is>
      </c>
      <c r="CR469" s="2" t="inlineStr">
        <is>
          <t/>
        </is>
      </c>
      <c r="CS469" t="inlineStr">
        <is>
          <t/>
        </is>
      </c>
      <c r="CT469" s="2" t="inlineStr">
        <is>
          <t>elbörs</t>
        </is>
      </c>
      <c r="CU469" s="2" t="inlineStr">
        <is>
          <t>3</t>
        </is>
      </c>
      <c r="CV469" s="2" t="inlineStr">
        <is>
          <t/>
        </is>
      </c>
      <c r="CW469" t="inlineStr">
        <is>
          <t/>
        </is>
      </c>
    </row>
    <row r="470">
      <c r="A470" s="1" t="str">
        <f>HYPERLINK("https://iate.europa.eu/entry/result/1372762/all", "1372762")</f>
        <v>1372762</v>
      </c>
      <c r="B470" t="inlineStr">
        <is>
          <t>ENERGY</t>
        </is>
      </c>
      <c r="C470" t="inlineStr">
        <is>
          <t>ENERGY|energy policy;ENERGY|electrical and nuclear industries|electrical industry</t>
        </is>
      </c>
      <c r="D470" t="inlineStr">
        <is>
          <t>yes</t>
        </is>
      </c>
      <c r="E470" t="inlineStr">
        <is>
          <t/>
        </is>
      </c>
      <c r="F470" s="2" t="inlineStr">
        <is>
          <t>реактивна мощност</t>
        </is>
      </c>
      <c r="G470" s="2" t="inlineStr">
        <is>
          <t>3</t>
        </is>
      </c>
      <c r="H470" s="2" t="inlineStr">
        <is>
          <t/>
        </is>
      </c>
      <c r="I470" t="inlineStr">
        <is>
          <t>електрическа мощност Q при променлив ток, характеризираща натоварванията на ел. потребител вследствие на измененията на ел. и магн. полета, създавани от тока</t>
        </is>
      </c>
      <c r="J470" s="2" t="inlineStr">
        <is>
          <t>jalový výkon</t>
        </is>
      </c>
      <c r="K470" s="2" t="inlineStr">
        <is>
          <t>3</t>
        </is>
      </c>
      <c r="L470" s="2" t="inlineStr">
        <is>
          <t/>
        </is>
      </c>
      <c r="M470" t="inlineStr">
        <is>
          <t>imaginární složka &lt;i&gt;zdánlivého výkonu&lt;/i&gt; [ &lt;a href="/entry/result/1372759/all" id="ENTRY_TO_ENTRY_CONVERTER" target="_blank"&gt;IATE:1372759&lt;/a&gt; ] při základní frekvenci, obvykle vyjadřovaná v kilovarech (kVAr) nebo megavarech (MVAr)</t>
        </is>
      </c>
      <c r="N470" s="2" t="inlineStr">
        <is>
          <t>wattløs effekt|
blindeffekt|
reaktiv effekt|
tomgangsydelse</t>
        </is>
      </c>
      <c r="O470" s="2" t="inlineStr">
        <is>
          <t>3|
3|
3|
3</t>
        </is>
      </c>
      <c r="P470" s="2" t="inlineStr">
        <is>
          <t xml:space="preserve">|
|
|
</t>
        </is>
      </c>
      <c r="Q470" t="inlineStr">
        <is>
          <t/>
        </is>
      </c>
      <c r="R470" s="2" t="inlineStr">
        <is>
          <t>Blindleistung</t>
        </is>
      </c>
      <c r="S470" s="2" t="inlineStr">
        <is>
          <t>3</t>
        </is>
      </c>
      <c r="T470" s="2" t="inlineStr">
        <is>
          <t/>
        </is>
      </c>
      <c r="U470" t="inlineStr">
        <is>
          <t/>
        </is>
      </c>
      <c r="V470" s="2" t="inlineStr">
        <is>
          <t>άεργος ισχύς</t>
        </is>
      </c>
      <c r="W470" s="2" t="inlineStr">
        <is>
          <t>3</t>
        </is>
      </c>
      <c r="X470" s="2" t="inlineStr">
        <is>
          <t/>
        </is>
      </c>
      <c r="Y470" t="inlineStr">
        <is>
          <t/>
        </is>
      </c>
      <c r="Z470" s="2" t="inlineStr">
        <is>
          <t>reactive power|
wattless power|
imaginary</t>
        </is>
      </c>
      <c r="AA470" s="2" t="inlineStr">
        <is>
          <t>3|
3|
1</t>
        </is>
      </c>
      <c r="AB470" s="2" t="inlineStr">
        <is>
          <t xml:space="preserve">|
|
</t>
        </is>
      </c>
      <c r="AC470" t="inlineStr">
        <is>
          <t>power produced when the current waveform is out of phase with the voltage waveform due to inductive or capacitive loads</t>
        </is>
      </c>
      <c r="AD470" s="2" t="inlineStr">
        <is>
          <t>potencia aparente|
potencia reactiva</t>
        </is>
      </c>
      <c r="AE470" s="2" t="inlineStr">
        <is>
          <t>3|
3</t>
        </is>
      </c>
      <c r="AF470" s="2" t="inlineStr">
        <is>
          <t xml:space="preserve">|
</t>
        </is>
      </c>
      <c r="AG470" t="inlineStr">
        <is>
          <t>Potencia destinada a establecer y mantener los campos electromagnéticos en corriente alterna, si bien no puede convertirse en energía útil para el usuario.</t>
        </is>
      </c>
      <c r="AH470" s="2" t="inlineStr">
        <is>
          <t>reaktiivvõimsus</t>
        </is>
      </c>
      <c r="AI470" s="2" t="inlineStr">
        <is>
          <t>3</t>
        </is>
      </c>
      <c r="AJ470" s="2" t="inlineStr">
        <is>
          <t/>
        </is>
      </c>
      <c r="AK470" t="inlineStr">
        <is>
          <t>näivvõimsuse imaginaarosa, mis ei tee tööd ja mille mõõtühikuks on tavaliselt kas kilovarrid (kVAr) või megavarrid (MVAr)</t>
        </is>
      </c>
      <c r="AL470" s="2" t="inlineStr">
        <is>
          <t>loisteho</t>
        </is>
      </c>
      <c r="AM470" s="2" t="inlineStr">
        <is>
          <t>3</t>
        </is>
      </c>
      <c r="AN470" s="2" t="inlineStr">
        <is>
          <t/>
        </is>
      </c>
      <c r="AO470" t="inlineStr">
        <is>
          <t>jännitteen ja virran tehollisarvojen tulon imaginäärikomponentti</t>
        </is>
      </c>
      <c r="AP470" s="2" t="inlineStr">
        <is>
          <t>puissance réactive</t>
        </is>
      </c>
      <c r="AQ470" s="2" t="inlineStr">
        <is>
          <t>3</t>
        </is>
      </c>
      <c r="AR470" s="2" t="inlineStr">
        <is>
          <t/>
        </is>
      </c>
      <c r="AS470" t="inlineStr">
        <is>
          <t>pour un bipôle linéaire, élémentaire ou non, en régime sinusoïdal, grandeur égale au produit de la puissance apparente S et du sinus du déphasage tension-courant φ</t>
        </is>
      </c>
      <c r="AT470" s="2" t="inlineStr">
        <is>
          <t>cumhacht fhreasaitheach</t>
        </is>
      </c>
      <c r="AU470" s="2" t="inlineStr">
        <is>
          <t>3</t>
        </is>
      </c>
      <c r="AV470" s="2" t="inlineStr">
        <is>
          <t/>
        </is>
      </c>
      <c r="AW470" t="inlineStr">
        <is>
          <t/>
        </is>
      </c>
      <c r="AX470" s="2" t="inlineStr">
        <is>
          <t>jalova snaga</t>
        </is>
      </c>
      <c r="AY470" s="2" t="inlineStr">
        <is>
          <t>3</t>
        </is>
      </c>
      <c r="AZ470" s="2" t="inlineStr">
        <is>
          <t/>
        </is>
      </c>
      <c r="BA470" t="inlineStr">
        <is>
          <t>električna snaga potrebna za uspostavu električnih i magnetskih polja</t>
        </is>
      </c>
      <c r="BB470" s="2" t="inlineStr">
        <is>
          <t>meddő teljesítmény</t>
        </is>
      </c>
      <c r="BC470" s="2" t="inlineStr">
        <is>
          <t>3</t>
        </is>
      </c>
      <c r="BD470" s="2" t="inlineStr">
        <is>
          <t/>
        </is>
      </c>
      <c r="BE470" t="inlineStr">
        <is>
          <t>A meddő teljesítmény Q=UI sin(fi), átlagértéke zérus, mivel ez lüktető teljesítmény. A pozitív fél periódusban a meddő teljesítmény a generátortól a fogyasztó felé áramlik. A negatív fél periódusban a meddő teljesítmény a fogyasztó felöl a generátor felé áramlik.</t>
        </is>
      </c>
      <c r="BF470" s="2" t="inlineStr">
        <is>
          <t>potenza reattiva</t>
        </is>
      </c>
      <c r="BG470" s="2" t="inlineStr">
        <is>
          <t>3</t>
        </is>
      </c>
      <c r="BH470" s="2" t="inlineStr">
        <is>
          <t/>
        </is>
      </c>
      <c r="BI470" t="inlineStr">
        <is>
          <t>componente immaginaria della potenza apparente alla frequenza fondamentale, espressa solitamente in kilovar (kVAr) o megavar (MVAr)</t>
        </is>
      </c>
      <c r="BJ470" s="2" t="inlineStr">
        <is>
          <t>reaktyvioji galia</t>
        </is>
      </c>
      <c r="BK470" s="2" t="inlineStr">
        <is>
          <t>3</t>
        </is>
      </c>
      <c r="BL470" s="2" t="inlineStr">
        <is>
          <t/>
        </is>
      </c>
      <c r="BM470" t="inlineStr">
        <is>
          <t>menamoji kompleksinės galios dalis, skaičiuojama pagal formulę Q² = S² – P²; čia Q – reaktyvioji galia, S – pilnutinė galia, P – aktyvioji galia</t>
        </is>
      </c>
      <c r="BN470" s="2" t="inlineStr">
        <is>
          <t>reaktīvā jauda</t>
        </is>
      </c>
      <c r="BO470" s="2" t="inlineStr">
        <is>
          <t>3</t>
        </is>
      </c>
      <c r="BP470" s="2" t="inlineStr">
        <is>
          <t/>
        </is>
      </c>
      <c r="BQ470" t="inlineStr">
        <is>
          <t>sinusoidāla sprieguma un strāvas kompleksās jaudas imaginārā daļa</t>
        </is>
      </c>
      <c r="BR470" s="2" t="inlineStr">
        <is>
          <t>potenza passiva|
potenza bla watts|
potenza reattiva</t>
        </is>
      </c>
      <c r="BS470" s="2" t="inlineStr">
        <is>
          <t>3|
3|
3</t>
        </is>
      </c>
      <c r="BT470" s="2" t="inlineStr">
        <is>
          <t xml:space="preserve">|
|
</t>
        </is>
      </c>
      <c r="BU470" t="inlineStr">
        <is>
          <t>komponent immaġinarju tal-potenza apparenti fil-frekwenza fundamentali li jimmultiplika l-porzjon tal-voltaġġ tas-sinjal li jkun qed jitkejjel u l-kurrent f'ċirkwit reattiv</t>
        </is>
      </c>
      <c r="BV470" s="2" t="inlineStr">
        <is>
          <t>reactief vermogen|
blindvermogen</t>
        </is>
      </c>
      <c r="BW470" s="2" t="inlineStr">
        <is>
          <t>3|
3</t>
        </is>
      </c>
      <c r="BX470" s="2" t="inlineStr">
        <is>
          <t>|
preferred</t>
        </is>
      </c>
      <c r="BY470" t="inlineStr">
        <is>
          <t>imaginaire component van het schijnbaar vermogen bij de grondfrequentie, doorgaans uitgedrukt in kilovar ('kVAr') of megavar ('MVAr')</t>
        </is>
      </c>
      <c r="BZ470" s="2" t="inlineStr">
        <is>
          <t>moc bierna</t>
        </is>
      </c>
      <c r="CA470" s="2" t="inlineStr">
        <is>
          <t>3</t>
        </is>
      </c>
      <c r="CB470" s="2" t="inlineStr">
        <is>
          <t/>
        </is>
      </c>
      <c r="CC470" t="inlineStr">
        <is>
          <t>część energii, która pulsuje między źródłem energii a odbiornikiem i nie jest zamieniania na użyteczną pracę lub ciepło</t>
        </is>
      </c>
      <c r="CD470" s="2" t="inlineStr">
        <is>
          <t>potência reativa</t>
        </is>
      </c>
      <c r="CE470" s="2" t="inlineStr">
        <is>
          <t>3</t>
        </is>
      </c>
      <c r="CF470" s="2" t="inlineStr">
        <is>
          <t/>
        </is>
      </c>
      <c r="CG470" t="inlineStr">
        <is>
          <t>Valor máximo da energia por unidade de tempo, trocada em permanência entre os diferentes campos elétrico e magnético, associados ao funcionamento do sistema elétrico em corrente alternada e a todos os aparelhos a ele ligados.</t>
        </is>
      </c>
      <c r="CH470" s="2" t="inlineStr">
        <is>
          <t>putere reactivă</t>
        </is>
      </c>
      <c r="CI470" s="2" t="inlineStr">
        <is>
          <t>3</t>
        </is>
      </c>
      <c r="CJ470" s="2" t="inlineStr">
        <is>
          <t/>
        </is>
      </c>
      <c r="CK470" t="inlineStr">
        <is>
          <t>produs între valoarea efectivă a tensiunii la bornele consumatorului, valoarea efectivă a curentului prin consumator și sinusul unghiului de defazaj dintre tensiunea și curentul consumatorului</t>
        </is>
      </c>
      <c r="CL470" s="2" t="inlineStr">
        <is>
          <t>jalový výkon</t>
        </is>
      </c>
      <c r="CM470" s="2" t="inlineStr">
        <is>
          <t>3</t>
        </is>
      </c>
      <c r="CN470" s="2" t="inlineStr">
        <is>
          <t/>
        </is>
      </c>
      <c r="CO470" t="inlineStr">
        <is>
          <t>časť výkonu, ktorá v časti periódy spôsobuje zápornú hodnotu okamžitého výkonu a vypočítava sa ako súčin efektívnych hodnôt prúdu a napätia a sínusu fázového uhla medzi nimi</t>
        </is>
      </c>
      <c r="CP470" s="2" t="inlineStr">
        <is>
          <t>jalova moč</t>
        </is>
      </c>
      <c r="CQ470" s="2" t="inlineStr">
        <is>
          <t>3</t>
        </is>
      </c>
      <c r="CR470" s="2" t="inlineStr">
        <is>
          <t/>
        </is>
      </c>
      <c r="CS470" t="inlineStr">
        <is>
          <t/>
        </is>
      </c>
      <c r="CT470" s="2" t="inlineStr">
        <is>
          <t>wattlös effekt|
reaktiv effekt|
blindeffekt</t>
        </is>
      </c>
      <c r="CU470" s="2" t="inlineStr">
        <is>
          <t>3|
3|
3</t>
        </is>
      </c>
      <c r="CV470" s="2" t="inlineStr">
        <is>
          <t xml:space="preserve">|
|
</t>
        </is>
      </c>
      <c r="CW470" t="inlineStr">
        <is>
          <t>den effekt i ett elektriskt nät som inte ger upphov till något nyttigt arbete</t>
        </is>
      </c>
    </row>
    <row r="471">
      <c r="A471" s="1" t="str">
        <f>HYPERLINK("https://iate.europa.eu/entry/result/871676/all", "871676")</f>
        <v>871676</v>
      </c>
      <c r="B471" t="inlineStr">
        <is>
          <t>TRANSPORT;EDUCATION AND COMMUNICATIONS;ENERGY</t>
        </is>
      </c>
      <c r="C471" t="inlineStr">
        <is>
          <t>TRANSPORT;EDUCATION AND COMMUNICATIONS|communications|communications systems;ENERGY</t>
        </is>
      </c>
      <c r="D471" t="inlineStr">
        <is>
          <t>yes</t>
        </is>
      </c>
      <c r="E471" t="inlineStr">
        <is>
          <t/>
        </is>
      </c>
      <c r="F471" s="2" t="inlineStr">
        <is>
          <t>трансевропейска мрежа</t>
        </is>
      </c>
      <c r="G471" s="2" t="inlineStr">
        <is>
          <t>4</t>
        </is>
      </c>
      <c r="H471" s="2" t="inlineStr">
        <is>
          <t/>
        </is>
      </c>
      <c r="I471" t="inlineStr">
        <is>
          <t/>
        </is>
      </c>
      <c r="J471" s="2" t="inlineStr">
        <is>
          <t>transevropská síť|
TEN</t>
        </is>
      </c>
      <c r="K471" s="2" t="inlineStr">
        <is>
          <t>4|
4</t>
        </is>
      </c>
      <c r="L471" s="2" t="inlineStr">
        <is>
          <t xml:space="preserve">|
</t>
        </is>
      </c>
      <c r="M471" t="inlineStr">
        <is>
          <t/>
        </is>
      </c>
      <c r="N471" s="2" t="inlineStr">
        <is>
          <t>transeuropæisk net|
TEN</t>
        </is>
      </c>
      <c r="O471" s="2" t="inlineStr">
        <is>
          <t>4|
4</t>
        </is>
      </c>
      <c r="P471" s="2" t="inlineStr">
        <is>
          <t xml:space="preserve">|
</t>
        </is>
      </c>
      <c r="Q471" t="inlineStr">
        <is>
          <t/>
        </is>
      </c>
      <c r="R471" s="2" t="inlineStr">
        <is>
          <t>TEN|
transeuropäisches Netz</t>
        </is>
      </c>
      <c r="S471" s="2" t="inlineStr">
        <is>
          <t>3|
3</t>
        </is>
      </c>
      <c r="T471" s="2" t="inlineStr">
        <is>
          <t xml:space="preserve">|
</t>
        </is>
      </c>
      <c r="U471" t="inlineStr">
        <is>
          <t>grenzüberschreitendes Straßen- oder Eisenbahnnetz, Telekommunikationsverbindung oder Energieversorgungsnetz in Europa</t>
        </is>
      </c>
      <c r="V471" s="2" t="inlineStr">
        <is>
          <t>ΔΕΔ|
διευρωπαϊκό δίκτυο</t>
        </is>
      </c>
      <c r="W471" s="2" t="inlineStr">
        <is>
          <t>3|
4</t>
        </is>
      </c>
      <c r="X471" s="2" t="inlineStr">
        <is>
          <t xml:space="preserve">|
</t>
        </is>
      </c>
      <c r="Y471" t="inlineStr">
        <is>
          <t/>
        </is>
      </c>
      <c r="Z471" s="2" t="inlineStr">
        <is>
          <t>transeuropean network|
trans-European network|
TEN</t>
        </is>
      </c>
      <c r="AA471" s="2" t="inlineStr">
        <is>
          <t>1|
4|
3</t>
        </is>
      </c>
      <c r="AB471" s="2" t="inlineStr">
        <is>
          <t xml:space="preserve">|
|
</t>
        </is>
      </c>
      <c r="AC471" t="inlineStr">
        <is>
          <t>cross-border infrastructure the purpose of which is to support and enhance the functioning of the European single market by facilitating the free movement of goods, people and services</t>
        </is>
      </c>
      <c r="AD471" s="2" t="inlineStr">
        <is>
          <t>RTE|
red transeuropea</t>
        </is>
      </c>
      <c r="AE471" s="2" t="inlineStr">
        <is>
          <t>3|
4</t>
        </is>
      </c>
      <c r="AF471" s="2" t="inlineStr">
        <is>
          <t xml:space="preserve">|
</t>
        </is>
      </c>
      <c r="AG471" t="inlineStr">
        <is>
          <t>Las redes transeuropeas tienen la finalidad de unir las regiones europeas y las redes nacionales mediante una infraestructura moderna y eficaz. Son indispensables para el buen funcionamiento del mercado único, pues garantizan la libre circulación de mercancías, personas y servicios.&lt;br&gt;Se han definido redes transeuropeas en tres sectores de actividad: transporte, energía y telecomunicaciones.</t>
        </is>
      </c>
      <c r="AH471" s="2" t="inlineStr">
        <is>
          <t>TEN|
üleeuroopaline võrk</t>
        </is>
      </c>
      <c r="AI471" s="2" t="inlineStr">
        <is>
          <t>3|
3</t>
        </is>
      </c>
      <c r="AJ471" s="2" t="inlineStr">
        <is>
          <t xml:space="preserve">|
</t>
        </is>
      </c>
      <c r="AK471" t="inlineStr">
        <is>
          <t/>
        </is>
      </c>
      <c r="AL471" s="2" t="inlineStr">
        <is>
          <t>Euroopan laajuinen verkko|
TEN-verkko|
TEN</t>
        </is>
      </c>
      <c r="AM471" s="2" t="inlineStr">
        <is>
          <t>4|
3|
2</t>
        </is>
      </c>
      <c r="AN471" s="2" t="inlineStr">
        <is>
          <t xml:space="preserve">preferred|
|
</t>
        </is>
      </c>
      <c r="AO471" t="inlineStr">
        <is>
          <t>liikenne-, energia- ja televiestintäverkkoja, joiden tarkoituksena on yhdistää Euroopan alueet ja kansalliset verkostot nykyaikaisen ja tehokkaan infrastruktuurin avulla ja tukea yhtenäismarkkinoiden toimintaa takaamalla tavaroiden, ihmisten ja palvelujen vapaan liikkuvuuden</t>
        </is>
      </c>
      <c r="AP471" s="2" t="inlineStr">
        <is>
          <t>réseau transeuropéen|
RTE</t>
        </is>
      </c>
      <c r="AQ471" s="2" t="inlineStr">
        <is>
          <t>4|
3</t>
        </is>
      </c>
      <c r="AR471" s="2" t="inlineStr">
        <is>
          <t xml:space="preserve">|
</t>
        </is>
      </c>
      <c r="AS471" t="inlineStr">
        <is>
          <t>infrastructures transfrontières qui ont pour but de soutenir et de renforcer le fonctionnement du marché unique européen en favorisant la libre circulation des marchandises, des personnes et des services</t>
        </is>
      </c>
      <c r="AT471" s="2" t="inlineStr">
        <is>
          <t>GTE|
gréasán tras-Eorpach</t>
        </is>
      </c>
      <c r="AU471" s="2" t="inlineStr">
        <is>
          <t>3|
3</t>
        </is>
      </c>
      <c r="AV471" s="2" t="inlineStr">
        <is>
          <t xml:space="preserve">|
</t>
        </is>
      </c>
      <c r="AW471" t="inlineStr">
        <is>
          <t/>
        </is>
      </c>
      <c r="AX471" s="2" t="inlineStr">
        <is>
          <t>transeuropska mreža</t>
        </is>
      </c>
      <c r="AY471" s="2" t="inlineStr">
        <is>
          <t>3</t>
        </is>
      </c>
      <c r="AZ471" s="2" t="inlineStr">
        <is>
          <t/>
        </is>
      </c>
      <c r="BA471" t="inlineStr">
        <is>
          <t/>
        </is>
      </c>
      <c r="BB471" s="2" t="inlineStr">
        <is>
          <t>transzeurópai hálózatok|
TEN</t>
        </is>
      </c>
      <c r="BC471" s="2" t="inlineStr">
        <is>
          <t>4|
4</t>
        </is>
      </c>
      <c r="BD471" s="2" t="inlineStr">
        <is>
          <t xml:space="preserve">|
</t>
        </is>
      </c>
      <c r="BE471" t="inlineStr">
        <is>
          <t>A belső határok nélküli térség kialakítása érdekében létrehozott és folyamatosan fejlesztett hálózatok a közlekedési, a távközlési és az energiaipari infrastruktúra területén.</t>
        </is>
      </c>
      <c r="BF471" s="2" t="inlineStr">
        <is>
          <t>rete transeuropea|
RTE</t>
        </is>
      </c>
      <c r="BG471" s="2" t="inlineStr">
        <is>
          <t>4|
3</t>
        </is>
      </c>
      <c r="BH471" s="2" t="inlineStr">
        <is>
          <t xml:space="preserve">|
</t>
        </is>
      </c>
      <c r="BI471" t="inlineStr">
        <is>
          <t>Riprendendo un concetto formulato in alcuni documenti comunitari all'inizio degli anni '90, il trattato di Maastricht ha attribuito alla Comunità il compito di contribuire alla costituzione e allo sviluppo di reti transeuropee nel settore delle infrastrutture dei trasporti, delle telecomunicazioni e dell'energia. Tali reti trovano la propria giustificazione nell'obiettivo generale di coesione economica e sociale e una delle loro finalità essenziali è quella di "collegare alle regioni centrali della Comunità le regioni insulari, prive di sbocchi al mare e periferiche". Le reti sono basate in primo luogo sull'interconnessione e l'interoperabilità delle reti nazionali.</t>
        </is>
      </c>
      <c r="BJ471" s="2" t="inlineStr">
        <is>
          <t>transeuropinis tinklas</t>
        </is>
      </c>
      <c r="BK471" s="2" t="inlineStr">
        <is>
          <t>3</t>
        </is>
      </c>
      <c r="BL471" s="2" t="inlineStr">
        <is>
          <t/>
        </is>
      </c>
      <c r="BM471" t="inlineStr">
        <is>
          <t/>
        </is>
      </c>
      <c r="BN471" s="2" t="inlineStr">
        <is>
          <t>Eiropas komunikāciju tīkls|
&lt;i&gt;TEN&lt;/i&gt;</t>
        </is>
      </c>
      <c r="BO471" s="2" t="inlineStr">
        <is>
          <t>3|
3</t>
        </is>
      </c>
      <c r="BP471" s="2" t="inlineStr">
        <is>
          <t xml:space="preserve">|
</t>
        </is>
      </c>
      <c r="BQ471" t="inlineStr">
        <is>
          <t>Savienības atbalstīti modernas infrastruktūras tīkli, kurus veido, lai savienotu Eiropas reģionus un valstu tīklus un kuros ietilpst: &lt;br&gt; - Eiropas enerģētikas tīkls (&lt;i&gt;TEN-E&lt;/i&gt;) [ &lt;a href="/entry/result/887551/all" id="ENTRY_TO_ENTRY_CONVERTER" target="_blank"&gt;IATE:887551&lt;/a&gt; ] &lt;br&gt; - Eiropas transporta tīkls (&lt;i&gt;- TEN-T&lt;/i&gt;) [ &lt;a href="/entry/result/895359/all" id="ENTRY_TO_ENTRY_CONVERTER" target="_blank"&gt;IATE:895359&lt;/a&gt; ] &lt;br&gt; - un Eiropas telekomunikāciju tīkls (&lt;i&gt;eTEN&lt;/i&gt;) [ &lt;a href="/entry/result/1063194/all" id="ENTRY_TO_ENTRY_CONVERTER" target="_blank"&gt;IATE:1063194&lt;/a&gt; ]</t>
        </is>
      </c>
      <c r="BR471" s="2" t="inlineStr">
        <is>
          <t>network trans-Ewropew|
TEN</t>
        </is>
      </c>
      <c r="BS471" s="2" t="inlineStr">
        <is>
          <t>3|
3</t>
        </is>
      </c>
      <c r="BT471" s="2" t="inlineStr">
        <is>
          <t xml:space="preserve">|
</t>
        </is>
      </c>
      <c r="BU471" t="inlineStr">
        <is>
          <t>Infrastruttura Ewropea moderna u effiċjenti bl-għan li tikkollega d-diversi reġjuni u networks nazzjonali li jiffurmaw is-Suq Uniku u tiffaċilita l-libertà tal-moviment fi ħdanu għall-merkanzija, il-persuni u s-servizzi.</t>
        </is>
      </c>
      <c r="BV471" s="2" t="inlineStr">
        <is>
          <t>trans-Europees netwerk|
TEN</t>
        </is>
      </c>
      <c r="BW471" s="2" t="inlineStr">
        <is>
          <t>4|
3</t>
        </is>
      </c>
      <c r="BX471" s="2" t="inlineStr">
        <is>
          <t xml:space="preserve">|
</t>
        </is>
      </c>
      <c r="BY471" t="inlineStr">
        <is>
          <t>netwerk dat erop gericht is Europese regio's en netwerken met elkaar te verbinden door een moderne, doeltreffende infrastructuur en onontbeerlijk is voor een goede werking van de interne markt omdat het zorgt voor een vrij verkeer van goederen, personen en diensten</t>
        </is>
      </c>
      <c r="BZ471" s="2" t="inlineStr">
        <is>
          <t>sieć transeuropejska|
sieci transeuropejskie|
TEN</t>
        </is>
      </c>
      <c r="CA471" s="2" t="inlineStr">
        <is>
          <t>3|
3|
3</t>
        </is>
      </c>
      <c r="CB471" s="2" t="inlineStr">
        <is>
          <t xml:space="preserve">|
|
</t>
        </is>
      </c>
      <c r="CC471" t="inlineStr">
        <is>
          <t/>
        </is>
      </c>
      <c r="CD471" s="2" t="inlineStr">
        <is>
          <t>rede transeuropeia|
RTE</t>
        </is>
      </c>
      <c r="CE471" s="2" t="inlineStr">
        <is>
          <t>4|
3</t>
        </is>
      </c>
      <c r="CF471" s="2" t="inlineStr">
        <is>
          <t xml:space="preserve">|
</t>
        </is>
      </c>
      <c r="CG471" t="inlineStr">
        <is>
          <t>Instrumento de política comunitária, previsto no artigo 154.º e seguintes do Tratado CE, de interconexão e interoperabilidade das infra-estruturas europeias dos transportes, da energia e das telecomunicações, criado no quadro do mercado interno de modo a contribuir para a harmonização do seu funcionamento e para o reforço da coesão económica e social, ligando as regiões insulares, sem litoral e periféricas às regiões centrais da Comunidade.</t>
        </is>
      </c>
      <c r="CH471" s="2" t="inlineStr">
        <is>
          <t>rețea transeuropeană|
TEN</t>
        </is>
      </c>
      <c r="CI471" s="2" t="inlineStr">
        <is>
          <t>3|
3</t>
        </is>
      </c>
      <c r="CJ471" s="2" t="inlineStr">
        <is>
          <t xml:space="preserve">|
</t>
        </is>
      </c>
      <c r="CK471" t="inlineStr">
        <is>
          <t/>
        </is>
      </c>
      <c r="CL471" s="2" t="inlineStr">
        <is>
          <t>TEN|
transeurópska sieť</t>
        </is>
      </c>
      <c r="CM471" s="2" t="inlineStr">
        <is>
          <t>3|
3</t>
        </is>
      </c>
      <c r="CN471" s="2" t="inlineStr">
        <is>
          <t xml:space="preserve">|
</t>
        </is>
      </c>
      <c r="CO471" t="inlineStr">
        <is>
          <t/>
        </is>
      </c>
      <c r="CP471" s="2" t="inlineStr">
        <is>
          <t>vseevropsko omrežje|
TEN</t>
        </is>
      </c>
      <c r="CQ471" s="2" t="inlineStr">
        <is>
          <t>4|
4</t>
        </is>
      </c>
      <c r="CR471" s="2" t="inlineStr">
        <is>
          <t xml:space="preserve">|
</t>
        </is>
      </c>
      <c r="CS471" t="inlineStr">
        <is>
          <t/>
        </is>
      </c>
      <c r="CT471" s="2" t="inlineStr">
        <is>
          <t>transeuropeiskt nät|
TEN</t>
        </is>
      </c>
      <c r="CU471" s="2" t="inlineStr">
        <is>
          <t>3|
3</t>
        </is>
      </c>
      <c r="CV471" s="2" t="inlineStr">
        <is>
          <t xml:space="preserve">|
</t>
        </is>
      </c>
      <c r="CW471" t="inlineStr">
        <is>
          <t/>
        </is>
      </c>
    </row>
    <row r="472">
      <c r="A472" s="1" t="str">
        <f>HYPERLINK("https://iate.europa.eu/entry/result/2230975/all", "2230975")</f>
        <v>2230975</v>
      </c>
      <c r="B472" t="inlineStr">
        <is>
          <t>ECONOMICS;ENVIRONMENT;ENERGY</t>
        </is>
      </c>
      <c r="C472" t="inlineStr">
        <is>
          <t>ECONOMICS;ENVIRONMENT;ENERGY</t>
        </is>
      </c>
      <c r="D472" t="inlineStr">
        <is>
          <t>yes</t>
        </is>
      </c>
      <c r="E472" t="inlineStr">
        <is>
          <t/>
        </is>
      </c>
      <c r="F472" s="2" t="inlineStr">
        <is>
          <t>икономика с ниски емисии на въглероден диоксид|
нисковъглеродна икономика</t>
        </is>
      </c>
      <c r="G472" s="2" t="inlineStr">
        <is>
          <t>2|
3</t>
        </is>
      </c>
      <c r="H472" s="2" t="inlineStr">
        <is>
          <t>|
preferred</t>
        </is>
      </c>
      <c r="I472" t="inlineStr">
        <is>
          <t>икономика, в която растежът се постига като резултат от интегрирането на всички аспекти на икономиката около технологии и практики с ниски емисии, високоефективни енергийни решения, чиста и възобновяема енергия и зелени иновации и в която общностите, сградите, транспортът, промишлеността и селското стопанство използват и/или генерират енергия и материали ефективно и изхвърлят или рециклират отпадъците си с оглед минимизиране на емисиите на парникови газове</t>
        </is>
      </c>
      <c r="J472" s="2" t="inlineStr">
        <is>
          <t>nízkouhlíková ekonomika|
nízkouhlíkové hospodářství</t>
        </is>
      </c>
      <c r="K472" s="2" t="inlineStr">
        <is>
          <t>3|
3</t>
        </is>
      </c>
      <c r="L472" s="2" t="inlineStr">
        <is>
          <t xml:space="preserve">|
</t>
        </is>
      </c>
      <c r="M472" t="inlineStr">
        <is>
          <t>hospodářství produkující minimální množství emisí skleníkových plynů, zejména CO2</t>
        </is>
      </c>
      <c r="N472" s="2" t="inlineStr">
        <is>
          <t>økonomi med lav CO&lt;sub&gt;2&lt;/sub&gt;-udledning|
CO2-fattig energiøkonomi|
lavkulstoføkonomi|
lavemissionsøkonomi|
lav-CO&lt;sub&gt;2&lt;/sub&gt;-økonomi</t>
        </is>
      </c>
      <c r="O472" s="2" t="inlineStr">
        <is>
          <t>4|
3|
3|
4|
4</t>
        </is>
      </c>
      <c r="P472" s="2" t="inlineStr">
        <is>
          <t>|
|
|
preferred|
preferred</t>
        </is>
      </c>
      <c r="Q472" t="inlineStr">
        <is>
          <t>"A 'low carbon economy' is an economy where emissions of greenhouse gases per unit of economic activity are much lower than at present. To maintain 2% economic growth while halving national greenhouse gas emissions, the UK would have to shift its 'carbon intensity' from 650 t CO2/£ million GDP to under 150 t CO2/£ million GDP."</t>
        </is>
      </c>
      <c r="R472" s="2" t="inlineStr">
        <is>
          <t>CO&lt;sub&gt;2&lt;/sub&gt;-arme Wirtschaft|
emissionsarme Wirtschaft|
Wirtschaft mit geringen CO&lt;sub&gt;2&lt;/sub&gt;-Emissionen</t>
        </is>
      </c>
      <c r="S472" s="2" t="inlineStr">
        <is>
          <t>3|
3|
3</t>
        </is>
      </c>
      <c r="T472" s="2" t="inlineStr">
        <is>
          <t xml:space="preserve">|
|
</t>
        </is>
      </c>
      <c r="U472" t="inlineStr">
        <is>
          <t/>
        </is>
      </c>
      <c r="V472" s="2" t="inlineStr">
        <is>
          <t>οικονομία χαμηλών εκπομπών διοξειδίου του άνθρακα</t>
        </is>
      </c>
      <c r="W472" s="2" t="inlineStr">
        <is>
          <t>4</t>
        </is>
      </c>
      <c r="X472" s="2" t="inlineStr">
        <is>
          <t/>
        </is>
      </c>
      <c r="Y472" t="inlineStr">
        <is>
          <t/>
        </is>
      </c>
      <c r="Z472" s="2" t="inlineStr">
        <is>
          <t>low carbon economy|
LCE</t>
        </is>
      </c>
      <c r="AA472" s="2" t="inlineStr">
        <is>
          <t>3|
3</t>
        </is>
      </c>
      <c r="AB472" s="2" t="inlineStr">
        <is>
          <t xml:space="preserve">|
</t>
        </is>
      </c>
      <c r="AC472" t="inlineStr">
        <is>
          <t>economy in which greenhouse gas emissions, particularly CO 
&lt;sub&gt;2&lt;/sub&gt;, per output or per unit of GDP are kept to a minimum</t>
        </is>
      </c>
      <c r="AD472" s="2" t="inlineStr">
        <is>
          <t>economía baja en carbono|
economía hipocarbónica</t>
        </is>
      </c>
      <c r="AE472" s="2" t="inlineStr">
        <is>
          <t>3|
3</t>
        </is>
      </c>
      <c r="AF472" s="2" t="inlineStr">
        <is>
          <t xml:space="preserve">|
</t>
        </is>
      </c>
      <c r="AG472" t="inlineStr">
        <is>
          <t>Sistema económico con el que se aspira a reducir el uso de combustibles fósiles y, por ende, las emisiones de CO 
&lt;sub&gt;2&lt;/sub&gt; a la atmósfera para combatir el cambio climático y el calentamiento global, con medidas como la mejora de la eficiencia energética, el uso de fuentes de energía renovables o la captura de CO 
&lt;sub&gt;2&lt;/sub&gt;.</t>
        </is>
      </c>
      <c r="AH472" s="2" t="inlineStr">
        <is>
          <t>vähese CO&lt;sub&gt;2 &lt;/sub&gt;heitega majandus|
vähem CO&lt;sub&gt;2&lt;/sub&gt;-heiteid tekitav majandus|
süsinikuvaene majandus|
vähese CO&lt;sub&gt;2&lt;/sub&gt;-heitega majandus</t>
        </is>
      </c>
      <c r="AI472" s="2" t="inlineStr">
        <is>
          <t>3|
3|
3|
3</t>
        </is>
      </c>
      <c r="AJ472" s="2" t="inlineStr">
        <is>
          <t xml:space="preserve">preferred|
|
|
</t>
        </is>
      </c>
      <c r="AK472" t="inlineStr">
        <is>
          <t/>
        </is>
      </c>
      <c r="AL472" s="2" t="inlineStr">
        <is>
          <t>vähähiilinen talous|
vähäpäästöinen talous</t>
        </is>
      </c>
      <c r="AM472" s="2" t="inlineStr">
        <is>
          <t>3|
3</t>
        </is>
      </c>
      <c r="AN472" s="2" t="inlineStr">
        <is>
          <t xml:space="preserve">preferred|
</t>
        </is>
      </c>
      <c r="AO472" t="inlineStr">
        <is>
          <t>vähän hiilidioksidipäästöjä aiheuttava talous</t>
        </is>
      </c>
      <c r="AP472" s="2" t="inlineStr">
        <is>
          <t>économie à faibles émissions de carbone|
économie sobre en carbone|
économie à faible intensité de carbone</t>
        </is>
      </c>
      <c r="AQ472" s="2" t="inlineStr">
        <is>
          <t>3|
3|
3</t>
        </is>
      </c>
      <c r="AR472" s="2" t="inlineStr">
        <is>
          <t xml:space="preserve">|
|
</t>
        </is>
      </c>
      <c r="AS472" t="inlineStr">
        <is>
          <t>économie dans laquelle les émissions de gaz à effet de serre, notamment le CO2, sont réduites autant que possible</t>
        </is>
      </c>
      <c r="AT472" s="2" t="inlineStr">
        <is>
          <t>geilleagar ísealcharbóin</t>
        </is>
      </c>
      <c r="AU472" s="2" t="inlineStr">
        <is>
          <t>3</t>
        </is>
      </c>
      <c r="AV472" s="2" t="inlineStr">
        <is>
          <t/>
        </is>
      </c>
      <c r="AW472" t="inlineStr">
        <is>
          <t/>
        </is>
      </c>
      <c r="AX472" s="2" t="inlineStr">
        <is>
          <t>niskougljično gospodarstvo</t>
        </is>
      </c>
      <c r="AY472" s="2" t="inlineStr">
        <is>
          <t>3</t>
        </is>
      </c>
      <c r="AZ472" s="2" t="inlineStr">
        <is>
          <t/>
        </is>
      </c>
      <c r="BA472" t="inlineStr">
        <is>
          <t/>
        </is>
      </c>
      <c r="BB472" s="2" t="inlineStr">
        <is>
          <t>alacsony szén-dioxid-kibocsátású gazdaság|
karbonszegény gazdaság</t>
        </is>
      </c>
      <c r="BC472" s="2" t="inlineStr">
        <is>
          <t>3|
4</t>
        </is>
      </c>
      <c r="BD472" s="2" t="inlineStr">
        <is>
          <t xml:space="preserve">|
</t>
        </is>
      </c>
      <c r="BE472" t="inlineStr">
        <is>
          <t>Az energiafelhasználás csökkentésével, a megújuló energia arányának növelésével és az energiahatékonyság fokozásával megvalósuló, alacsony szén-dioxid kibocsátású gazdaság.</t>
        </is>
      </c>
      <c r="BF472" s="2" t="inlineStr">
        <is>
          <t>economia a basse emissioni di CO&lt;sub&gt;2&lt;/sub&gt;|
economia a basse emissioni di carbonio</t>
        </is>
      </c>
      <c r="BG472" s="2" t="inlineStr">
        <is>
          <t>3|
3</t>
        </is>
      </c>
      <c r="BH472" s="2" t="inlineStr">
        <is>
          <t xml:space="preserve">|
</t>
        </is>
      </c>
      <c r="BI472" t="inlineStr">
        <is>
          <t>economia in cui le emissioni di gas a effetto serra, e in particolare di carbonio unità di PIL sono ridotte</t>
        </is>
      </c>
      <c r="BJ472" s="2" t="inlineStr">
        <is>
          <t>mažo anglies dioksido kiekio technologijų ekonomika|
mažo anglies dioksido pėdsako ekonomika</t>
        </is>
      </c>
      <c r="BK472" s="2" t="inlineStr">
        <is>
          <t>3|
3</t>
        </is>
      </c>
      <c r="BL472" s="2" t="inlineStr">
        <is>
          <t>|
preferred</t>
        </is>
      </c>
      <c r="BM472" t="inlineStr">
        <is>
          <t/>
        </is>
      </c>
      <c r="BN472" s="2" t="inlineStr">
        <is>
          <t>mazoglekļa ekonomika|
ekonomika ar zemu CO&lt;sub&gt;2&lt;/sub&gt; emisiju līmeni|
ekonomika ar zemu oglekļa dioksīda emisiju līmeni</t>
        </is>
      </c>
      <c r="BO472" s="2" t="inlineStr">
        <is>
          <t>3|
2|
2</t>
        </is>
      </c>
      <c r="BP472" s="2" t="inlineStr">
        <is>
          <t xml:space="preserve">preferred|
|
</t>
        </is>
      </c>
      <c r="BQ472" t="inlineStr">
        <is>
          <t>ekonomikas sistēma, kurā oglekļa dioksīda un citu siltumnīcefekta gāzu [ &lt;a href="/entry/result/835577/all" id="ENTRY_TO_ENTRY_CONVERTER" target="_blank"&gt;IATE:835577&lt;/a&gt; ] emisijas ir sistemātiski samazinātas līdz minimumam</t>
        </is>
      </c>
      <c r="BR472" s="2" t="inlineStr">
        <is>
          <t>ekonomija b'livell baxx ta' emissjonijiet ta' karbonju</t>
        </is>
      </c>
      <c r="BS472" s="2" t="inlineStr">
        <is>
          <t>3</t>
        </is>
      </c>
      <c r="BT472" s="2" t="inlineStr">
        <is>
          <t/>
        </is>
      </c>
      <c r="BU472" t="inlineStr">
        <is>
          <t>ekonomija li tipproduċi ammont minimu ta' emissjonijiet ta' gassijiet b'effett ta' serra, b'mod partikolari ta' diossidu tal-karbonju, fl-atmosfera</t>
        </is>
      </c>
      <c r="BV472" s="2" t="inlineStr">
        <is>
          <t>koolstofarme economie|
koolstofluwe economie</t>
        </is>
      </c>
      <c r="BW472" s="2" t="inlineStr">
        <is>
          <t>3|
3</t>
        </is>
      </c>
      <c r="BX472" s="2" t="inlineStr">
        <is>
          <t xml:space="preserve">|
</t>
        </is>
      </c>
      <c r="BY472" t="inlineStr">
        <is>
          <t>economie waarin zowel productie als consumptie gekenmerkt worden door lage CO 
&lt;sub&gt;2&lt;/sub&gt;-emissies.</t>
        </is>
      </c>
      <c r="BZ472" s="2" t="inlineStr">
        <is>
          <t>gospodarka niskoemisyjna|
gospodarka oparta na technologiach niskoemisyjnych</t>
        </is>
      </c>
      <c r="CA472" s="2" t="inlineStr">
        <is>
          <t>3|
3</t>
        </is>
      </c>
      <c r="CB472" s="2" t="inlineStr">
        <is>
          <t xml:space="preserve">preferred|
</t>
        </is>
      </c>
      <c r="CC472" t="inlineStr">
        <is>
          <t>model gospodarki o wysokiej energooszczędności połączonej z niskim poziomem emisji CO2 i przy radykalnym zwiększeniu udziału lokalnie wytwarzanej i użytkowanej energii o niskiej emisji</t>
        </is>
      </c>
      <c r="CD472" s="2" t="inlineStr">
        <is>
          <t>economia hipocarbónica|
economia de baixo carbono</t>
        </is>
      </c>
      <c r="CE472" s="2" t="inlineStr">
        <is>
          <t>3|
3</t>
        </is>
      </c>
      <c r="CF472" s="2" t="inlineStr">
        <is>
          <t xml:space="preserve">|
</t>
        </is>
      </c>
      <c r="CG472" t="inlineStr">
        <is>
          <t>Economia caracterizada por actividades que resultam na libertação de baixos níveis de emissões de gases com efeito de estufa, em especial dióxido de carbono (CO 
&lt;sub&gt;2&lt;/sub&gt;), para a atmosfera.</t>
        </is>
      </c>
      <c r="CH472" s="2" t="inlineStr">
        <is>
          <t>economie cu emisii scăzute de dioxid de carbon|
economie cu emisii scăzute de carbon</t>
        </is>
      </c>
      <c r="CI472" s="2" t="inlineStr">
        <is>
          <t>3|
3</t>
        </is>
      </c>
      <c r="CJ472" s="2" t="inlineStr">
        <is>
          <t xml:space="preserve">|
</t>
        </is>
      </c>
      <c r="CK472" t="inlineStr">
        <is>
          <t/>
        </is>
      </c>
      <c r="CL472" s="2" t="inlineStr">
        <is>
          <t>nízkouhlíkové hospodárstvo</t>
        </is>
      </c>
      <c r="CM472" s="2" t="inlineStr">
        <is>
          <t>3</t>
        </is>
      </c>
      <c r="CN472" s="2" t="inlineStr">
        <is>
          <t/>
        </is>
      </c>
      <c r="CO472" t="inlineStr">
        <is>
          <t>hospodárstvo produkujúce minimálne množstvo emisí skleníkových plynov, najmä CO 
&lt;sub&gt;2&lt;/sub&gt;</t>
        </is>
      </c>
      <c r="CP472" s="2" t="inlineStr">
        <is>
          <t>nizkoogljično gospodarstvo</t>
        </is>
      </c>
      <c r="CQ472" s="2" t="inlineStr">
        <is>
          <t>3</t>
        </is>
      </c>
      <c r="CR472" s="2" t="inlineStr">
        <is>
          <t/>
        </is>
      </c>
      <c r="CS472" t="inlineStr">
        <is>
          <t/>
        </is>
      </c>
      <c r="CT472" s="2" t="inlineStr">
        <is>
          <t>ekonomi med låga koldioxidutsläpp|
koldioxidsnål ekonomi</t>
        </is>
      </c>
      <c r="CU472" s="2" t="inlineStr">
        <is>
          <t>3|
3</t>
        </is>
      </c>
      <c r="CV472" s="2" t="inlineStr">
        <is>
          <t xml:space="preserve">|
</t>
        </is>
      </c>
      <c r="CW472" t="inlineStr">
        <is>
          <t/>
        </is>
      </c>
    </row>
    <row r="473">
      <c r="A473" s="1" t="str">
        <f>HYPERLINK("https://iate.europa.eu/entry/result/933000/all", "933000")</f>
        <v>933000</v>
      </c>
      <c r="B473" t="inlineStr">
        <is>
          <t>ENVIRONMENT;TRANSPORT</t>
        </is>
      </c>
      <c r="C473" t="inlineStr">
        <is>
          <t>ENVIRONMENT|environmental policy|pollution control measures;ENVIRONMENT|deterioration of the environment|pollution|atmospheric pollution;TRANSPORT|land transport|land transport|road transport;TRANSPORT|organisation of transport|means of transport|vehicle|motor vehicle</t>
        </is>
      </c>
      <c r="D473" t="inlineStr">
        <is>
          <t>yes</t>
        </is>
      </c>
      <c r="E473" t="inlineStr">
        <is>
          <t/>
        </is>
      </c>
      <c r="F473" s="2" t="inlineStr">
        <is>
          <t>превозни средства с ниски емисии</t>
        </is>
      </c>
      <c r="G473" s="2" t="inlineStr">
        <is>
          <t>2</t>
        </is>
      </c>
      <c r="H473" s="2" t="inlineStr">
        <is>
          <t/>
        </is>
      </c>
      <c r="I473" t="inlineStr">
        <is>
          <t/>
        </is>
      </c>
      <c r="J473" s="2" t="inlineStr">
        <is>
          <t>vozidlo s nízkými emisemi</t>
        </is>
      </c>
      <c r="K473" s="2" t="inlineStr">
        <is>
          <t>3</t>
        </is>
      </c>
      <c r="L473" s="2" t="inlineStr">
        <is>
          <t/>
        </is>
      </c>
      <c r="M473" t="inlineStr">
        <is>
          <t/>
        </is>
      </c>
      <c r="N473" t="inlineStr">
        <is>
          <t/>
        </is>
      </c>
      <c r="O473" t="inlineStr">
        <is>
          <t/>
        </is>
      </c>
      <c r="P473" t="inlineStr">
        <is>
          <t/>
        </is>
      </c>
      <c r="Q473" t="inlineStr">
        <is>
          <t/>
        </is>
      </c>
      <c r="R473" s="2" t="inlineStr">
        <is>
          <t>emissionsarmes Fahrzeug</t>
        </is>
      </c>
      <c r="S473" s="2" t="inlineStr">
        <is>
          <t>3</t>
        </is>
      </c>
      <c r="T473" s="2" t="inlineStr">
        <is>
          <t/>
        </is>
      </c>
      <c r="U473" t="inlineStr">
        <is>
          <t>Personenkraftwagen oder leichtes
Nutzfahrzeug mit Abgasemissionen von über null und bis zu 50 g CO&lt;sub&gt;2&lt;/sub&gt;/km,
ermittelt gemäß der Verordnung (EU) 2017/1151</t>
        </is>
      </c>
      <c r="V473" s="2" t="inlineStr">
        <is>
          <t>LEV|
όχημα χαμηλών εκπομπών</t>
        </is>
      </c>
      <c r="W473" s="2" t="inlineStr">
        <is>
          <t>3|
3</t>
        </is>
      </c>
      <c r="X473" s="2" t="inlineStr">
        <is>
          <t xml:space="preserve">|
</t>
        </is>
      </c>
      <c r="Y473" t="inlineStr">
        <is>
          <t/>
        </is>
      </c>
      <c r="Z473" s="2" t="inlineStr">
        <is>
          <t>low-emission vehicle|
LEV</t>
        </is>
      </c>
      <c r="AA473" s="2" t="inlineStr">
        <is>
          <t>3|
3</t>
        </is>
      </c>
      <c r="AB473" s="2" t="inlineStr">
        <is>
          <t xml:space="preserve">|
</t>
        </is>
      </c>
      <c r="AC473" t="inlineStr">
        <is>
          <t>passenger car or light commercial vehicle with tailpipe emissions greater than 0 and under 50g CO&lt;sub&gt;2&lt;/sub&gt;/km, as defined by Regulation (EU) 2017/1151</t>
        </is>
      </c>
      <c r="AD473" s="2" t="inlineStr">
        <is>
          <t>vehículo de baja emisión</t>
        </is>
      </c>
      <c r="AE473" s="2" t="inlineStr">
        <is>
          <t>2</t>
        </is>
      </c>
      <c r="AF473" s="2" t="inlineStr">
        <is>
          <t/>
        </is>
      </c>
      <c r="AG473" t="inlineStr">
        <is>
          <t>Turismo o vehículo comercial ligero cuyas emisiones de gases de escape, determinadas de conformidad con el Reglamento (UE) 2017/1151, son superiores a cero pero inferiores o iguales a 50 g de CO&lt;sub&gt;2&lt;/sub&gt;/km.</t>
        </is>
      </c>
      <c r="AH473" s="2" t="inlineStr">
        <is>
          <t>vähese heitega sõiduk|
vähesaastav sõiduk</t>
        </is>
      </c>
      <c r="AI473" s="2" t="inlineStr">
        <is>
          <t>3|
2</t>
        </is>
      </c>
      <c r="AJ473" s="2" t="inlineStr">
        <is>
          <t xml:space="preserve">|
</t>
        </is>
      </c>
      <c r="AK473" t="inlineStr">
        <is>
          <t/>
        </is>
      </c>
      <c r="AL473" s="2" t="inlineStr">
        <is>
          <t>vähäpäästöinen ajoneuvo</t>
        </is>
      </c>
      <c r="AM473" s="2" t="inlineStr">
        <is>
          <t>3</t>
        </is>
      </c>
      <c r="AN473" s="2" t="inlineStr">
        <is>
          <t/>
        </is>
      </c>
      <c r="AO473" t="inlineStr">
        <is>
          <t>henkilöajoneuvo tai kevyt hyötyajoneuvo, jonka pakokaasupäästöt ovat 0–50 g CO2/km määritettynä asetuksen (EU) 2017/1151 mukaisesti</t>
        </is>
      </c>
      <c r="AP473" s="2" t="inlineStr">
        <is>
          <t>véhicule à faible émission|
véhicule à faible taux d'émission|
véhicule à faibles émissions</t>
        </is>
      </c>
      <c r="AQ473" s="2" t="inlineStr">
        <is>
          <t>3|
3|
3</t>
        </is>
      </c>
      <c r="AR473" s="2" t="inlineStr">
        <is>
          <t xml:space="preserve">admitted|
|
</t>
        </is>
      </c>
      <c r="AS473" t="inlineStr">
        <is>
          <t>véhicule qui émet peu de CO2</t>
        </is>
      </c>
      <c r="AT473" s="2" t="inlineStr">
        <is>
          <t>feithicil astaíochtaí ísle|
feithicil íseal-astaíochtaí</t>
        </is>
      </c>
      <c r="AU473" s="2" t="inlineStr">
        <is>
          <t>3|
3</t>
        </is>
      </c>
      <c r="AV473" s="2" t="inlineStr">
        <is>
          <t xml:space="preserve">|
</t>
        </is>
      </c>
      <c r="AW473" t="inlineStr">
        <is>
          <t/>
        </is>
      </c>
      <c r="AX473" s="2" t="inlineStr">
        <is>
          <t>vozilo s niskim emisijama|
LEV</t>
        </is>
      </c>
      <c r="AY473" s="2" t="inlineStr">
        <is>
          <t>3|
3</t>
        </is>
      </c>
      <c r="AZ473" s="2" t="inlineStr">
        <is>
          <t xml:space="preserve">|
</t>
        </is>
      </c>
      <c r="BA473" t="inlineStr">
        <is>
          <t>﻿osobni automobil ili lako gospodarsko vozilo s emisijama iz ispušne cijevi većim od 0 i manjim od 50 g CO2/km, kako je definirano Uredbom (EU) 2017/1151</t>
        </is>
      </c>
      <c r="BB473" s="2" t="inlineStr">
        <is>
          <t>alacsony kibocsátású jármű</t>
        </is>
      </c>
      <c r="BC473" s="2" t="inlineStr">
        <is>
          <t>2</t>
        </is>
      </c>
      <c r="BD473" s="2" t="inlineStr">
        <is>
          <t/>
        </is>
      </c>
      <c r="BE473" t="inlineStr">
        <is>
          <t/>
        </is>
      </c>
      <c r="BF473" s="2" t="inlineStr">
        <is>
          <t>LEV|
veicolo a basse emissioni</t>
        </is>
      </c>
      <c r="BG473" s="2" t="inlineStr">
        <is>
          <t>2|
3</t>
        </is>
      </c>
      <c r="BH473" s="2" t="inlineStr">
        <is>
          <t xml:space="preserve">|
</t>
        </is>
      </c>
      <c r="BI473" t="inlineStr">
        <is>
          <t>un'autovettura o un veicolo commerciale leggero nuovo con emissioni di gas di scarico da zero fino a 50 g di CO2/km, come stabilito ai sensi del regolamento (UE) 2017/1151</t>
        </is>
      </c>
      <c r="BJ473" s="2" t="inlineStr">
        <is>
          <t>MTP|
mažataršė transporto priemonė</t>
        </is>
      </c>
      <c r="BK473" s="2" t="inlineStr">
        <is>
          <t>3|
3</t>
        </is>
      </c>
      <c r="BL473" s="2" t="inlineStr">
        <is>
          <t xml:space="preserve">|
</t>
        </is>
      </c>
      <c r="BM473" t="inlineStr">
        <is>
          <t>lengvasis automobilis arba lengvoji komercinė trasporto priemonė, kuri, kaip apskaičiuota pagal Reglamentą (ES) 2017/1151, per išmetimo vamzdį išmeta daugiau nei 0, bet mažiau nei 50 g CO&lt;sub&gt;2&lt;/sub&gt;/km teršalų</t>
        </is>
      </c>
      <c r="BN473" s="2" t="inlineStr">
        <is>
          <t>mazemisiju transportlīdzeklis</t>
        </is>
      </c>
      <c r="BO473" s="2" t="inlineStr">
        <is>
          <t>3</t>
        </is>
      </c>
      <c r="BP473" s="2" t="inlineStr">
        <is>
          <t/>
        </is>
      </c>
      <c r="BQ473" t="inlineStr">
        <is>
          <t>vieglais pasažieru automobilis vai vieglais komerciālais transportlīdzeklis ar izpūtēja emisijām, kas lielākas par nulli, bet mazākas par 50 g CO2/km, tās nosakot saskaņā ar Regulu (ES) 2017/1151</t>
        </is>
      </c>
      <c r="BR473" s="2" t="inlineStr">
        <is>
          <t>LEV|
vettura b’emissjonijiet baxxi</t>
        </is>
      </c>
      <c r="BS473" s="2" t="inlineStr">
        <is>
          <t>3|
3</t>
        </is>
      </c>
      <c r="BT473" s="2" t="inlineStr">
        <is>
          <t xml:space="preserve">|
</t>
        </is>
      </c>
      <c r="BU473" t="inlineStr">
        <is>
          <t>vettura tal-passiġġieri jew vettura kummerċjali ħafifa b'emissjonijiet ta' aktar minn 0g CO 
&lt;sub&gt;2&lt;/sub&gt;/km iżda ta' mhux aktar minn 50g CO 
&lt;sub&gt;2&lt;/sub&gt;/km</t>
        </is>
      </c>
      <c r="BV473" s="2" t="inlineStr">
        <is>
          <t>emissiearm voertuig</t>
        </is>
      </c>
      <c r="BW473" s="2" t="inlineStr">
        <is>
          <t>2</t>
        </is>
      </c>
      <c r="BX473" s="2" t="inlineStr">
        <is>
          <t/>
        </is>
      </c>
      <c r="BY473" t="inlineStr">
        <is>
          <t/>
        </is>
      </c>
      <c r="BZ473" s="2" t="inlineStr">
        <is>
          <t>pojazd niskoemisyjny|
LEV</t>
        </is>
      </c>
      <c r="CA473" s="2" t="inlineStr">
        <is>
          <t>3|
3</t>
        </is>
      </c>
      <c r="CB473" s="2" t="inlineStr">
        <is>
          <t xml:space="preserve">|
</t>
        </is>
      </c>
      <c r="CC473" t="inlineStr">
        <is>
          <t>samochód osobowy lub lekki pojazd użytkowy, którego emisje z rury wydechowej wynoszą więcej niż 0 i mniej niż 50 g CO2/km</t>
        </is>
      </c>
      <c r="CD473" s="2" t="inlineStr">
        <is>
          <t>VBE|
veículo de baixas emissões|
veículo com baixo nível de emissões</t>
        </is>
      </c>
      <c r="CE473" s="2" t="inlineStr">
        <is>
          <t>3|
3|
2</t>
        </is>
      </c>
      <c r="CF473" s="2" t="inlineStr">
        <is>
          <t xml:space="preserve">|
|
</t>
        </is>
      </c>
      <c r="CG473" t="inlineStr">
        <is>
          <t/>
        </is>
      </c>
      <c r="CH473" s="2" t="inlineStr">
        <is>
          <t>vehicul cu emisii scăzute</t>
        </is>
      </c>
      <c r="CI473" s="2" t="inlineStr">
        <is>
          <t>2</t>
        </is>
      </c>
      <c r="CJ473" s="2" t="inlineStr">
        <is>
          <t/>
        </is>
      </c>
      <c r="CK473" t="inlineStr">
        <is>
          <t/>
        </is>
      </c>
      <c r="CL473" s="2" t="inlineStr">
        <is>
          <t>nízkoemisné vozidlo|
vozidlo s nízkymi emisiami</t>
        </is>
      </c>
      <c r="CM473" s="2" t="inlineStr">
        <is>
          <t>3|
3</t>
        </is>
      </c>
      <c r="CN473" s="2" t="inlineStr">
        <is>
          <t xml:space="preserve">admitted|
</t>
        </is>
      </c>
      <c r="CO473" t="inlineStr">
        <is>
          <t/>
        </is>
      </c>
      <c r="CP473" s="2" t="inlineStr">
        <is>
          <t>nizkoemisijska vozila</t>
        </is>
      </c>
      <c r="CQ473" s="2" t="inlineStr">
        <is>
          <t>3</t>
        </is>
      </c>
      <c r="CR473" s="2" t="inlineStr">
        <is>
          <t/>
        </is>
      </c>
      <c r="CS473" t="inlineStr">
        <is>
          <t>vozilo, ki ustreza kalifornijskemu standardu za izpušne emisije LEV 1</t>
        </is>
      </c>
      <c r="CT473" s="2" t="inlineStr">
        <is>
          <t>fordon med låga utsläpp|
utsläppssnålt fordon</t>
        </is>
      </c>
      <c r="CU473" s="2" t="inlineStr">
        <is>
          <t>3|
3</t>
        </is>
      </c>
      <c r="CV473" s="2" t="inlineStr">
        <is>
          <t xml:space="preserve">|
</t>
        </is>
      </c>
      <c r="CW473" t="inlineStr">
        <is>
          <t/>
        </is>
      </c>
    </row>
    <row r="474">
      <c r="A474" s="1" t="str">
        <f>HYPERLINK("https://iate.europa.eu/entry/result/1368541/all", "1368541")</f>
        <v>1368541</v>
      </c>
      <c r="B474" t="inlineStr">
        <is>
          <t>PRODUCTION, TECHNOLOGY AND RESEARCH;TRANSPORT</t>
        </is>
      </c>
      <c r="C474" t="inlineStr">
        <is>
          <t>PRODUCTION, TECHNOLOGY AND RESEARCH|technology and technical regulations|technology;TRANSPORT|land transport</t>
        </is>
      </c>
      <c r="D474" t="inlineStr">
        <is>
          <t>yes</t>
        </is>
      </c>
      <c r="E474" t="inlineStr">
        <is>
          <t/>
        </is>
      </c>
      <c r="F474" s="2" t="inlineStr">
        <is>
          <t>тон/километър</t>
        </is>
      </c>
      <c r="G474" s="2" t="inlineStr">
        <is>
          <t>3</t>
        </is>
      </c>
      <c r="H474" s="2" t="inlineStr">
        <is>
          <t/>
        </is>
      </c>
      <c r="I474" t="inlineStr">
        <is>
          <t>транспортирането на тон товар или неговия обемен еквивалент на разстояние от един километър</t>
        </is>
      </c>
      <c r="J474" s="2" t="inlineStr">
        <is>
          <t>tkm|
tunokilometr</t>
        </is>
      </c>
      <c r="K474" s="2" t="inlineStr">
        <is>
          <t>3|
3</t>
        </is>
      </c>
      <c r="L474" s="2" t="inlineStr">
        <is>
          <t xml:space="preserve">|
</t>
        </is>
      </c>
      <c r="M474" t="inlineStr">
        <is>
          <t>Jednotka, která představuje přepravu jedné tuny nákladu v nákladní dopravě na vzdálenost jednoho kilometru.</t>
        </is>
      </c>
      <c r="N474" s="2" t="inlineStr">
        <is>
          <t>tonkm|
tonkilometer|
TKM</t>
        </is>
      </c>
      <c r="O474" s="2" t="inlineStr">
        <is>
          <t>3|
3|
3</t>
        </is>
      </c>
      <c r="P474" s="2" t="inlineStr">
        <is>
          <t xml:space="preserve">|
|
</t>
        </is>
      </c>
      <c r="Q474" t="inlineStr">
        <is>
          <t>enhed, der angiver varemængden målt i ton ganget med den afstand målt i km, over hvilken varemængden transporteres (også betegnet som transportarbejde)</t>
        </is>
      </c>
      <c r="R474" s="2" t="inlineStr">
        <is>
          <t>tkm|
Tonnenkilometer</t>
        </is>
      </c>
      <c r="S474" s="2" t="inlineStr">
        <is>
          <t>3|
3</t>
        </is>
      </c>
      <c r="T474" s="2" t="inlineStr">
        <is>
          <t xml:space="preserve">|
</t>
        </is>
      </c>
      <c r="U474" t="inlineStr">
        <is>
          <t>Maßeinheit für den Güterverkehr, die für die Beförderung einer Tonne Güter (einschließlich Verpackung und Eigengewicht intermodaler Ladeeinheiten) durch einen bestimmten Verkehrsträger (Straße, Schiene, Luft, See, Binnenschifffahrt, Rohrleitungen usw.) über eine Entfernung von einem Kilometer steht</t>
        </is>
      </c>
      <c r="V474" s="2" t="inlineStr">
        <is>
          <t>τονοχιλιόμετρο|
χιλιομετρικός τόνος</t>
        </is>
      </c>
      <c r="W474" s="2" t="inlineStr">
        <is>
          <t>3|
3</t>
        </is>
      </c>
      <c r="X474" s="2" t="inlineStr">
        <is>
          <t xml:space="preserve">|
</t>
        </is>
      </c>
      <c r="Y474" t="inlineStr">
        <is>
          <t/>
        </is>
      </c>
      <c r="Z474" s="2" t="inlineStr">
        <is>
          <t>tonne kilometer, tonne-km|
tkm|
tonne-kilometre</t>
        </is>
      </c>
      <c r="AA474" s="2" t="inlineStr">
        <is>
          <t>1|
3|
3</t>
        </is>
      </c>
      <c r="AB474" s="2" t="inlineStr">
        <is>
          <t xml:space="preserve">|
|
</t>
        </is>
      </c>
      <c r="AC474" t="inlineStr">
        <is>
          <t>unit of measure of freight transport which represents the transport of one tonne of goods (including packaging and tare weights of intermodal transport units) by a given transport mode (road, rail, air, sea, inland waterways, pipeline etc.) over a distance of one kilometre</t>
        </is>
      </c>
      <c r="AD474" s="2" t="inlineStr">
        <is>
          <t>tonelada-kilómetro|
tonelada-km</t>
        </is>
      </c>
      <c r="AE474" s="2" t="inlineStr">
        <is>
          <t>3|
3</t>
        </is>
      </c>
      <c r="AF474" s="2" t="inlineStr">
        <is>
          <t xml:space="preserve">|
</t>
        </is>
      </c>
      <c r="AG474" t="inlineStr">
        <is>
          <t>Unidad de medida que se calcula para cada operación de transporte multiplicando las toneladas transportadas por el número de kilómetros recorridos.</t>
        </is>
      </c>
      <c r="AH474" s="2" t="inlineStr">
        <is>
          <t>tkm|
tonnkilomeeter</t>
        </is>
      </c>
      <c r="AI474" s="2" t="inlineStr">
        <is>
          <t>3|
3</t>
        </is>
      </c>
      <c r="AJ474" s="2" t="inlineStr">
        <is>
          <t xml:space="preserve">|
</t>
        </is>
      </c>
      <c r="AK474" t="inlineStr">
        <is>
          <t>ühe tonni kauba vedamine ühe kilomeetri kaugusele; tonnkilomeetrites mõõdetakse veosekäivet, mis on kaubaveol tehtud töö maht</t>
        </is>
      </c>
      <c r="AL474" s="2" t="inlineStr">
        <is>
          <t>tonnikilometri</t>
        </is>
      </c>
      <c r="AM474" s="2" t="inlineStr">
        <is>
          <t>3</t>
        </is>
      </c>
      <c r="AN474" s="2" t="inlineStr">
        <is>
          <t/>
        </is>
      </c>
      <c r="AO474" t="inlineStr">
        <is>
          <t>tavaratonnin kilometrin pituinen kuljetusmatka</t>
        </is>
      </c>
      <c r="AP474" s="2" t="inlineStr">
        <is>
          <t>tkm|
t-km|
tonne-kilomètre</t>
        </is>
      </c>
      <c r="AQ474" s="2" t="inlineStr">
        <is>
          <t>3|
3|
3</t>
        </is>
      </c>
      <c r="AR474" s="2" t="inlineStr">
        <is>
          <t xml:space="preserve">|
|
</t>
        </is>
      </c>
      <c r="AS474" t="inlineStr">
        <is>
          <t>unité de mesure correspondant au transport d'une tonne de marchandises (y compris le conditionnement et la tare des unités de transport intermodal) par un moyen de transport (route, rail, air, mer, voies navigables intérieures, gazoduc/oléoduc, etc.) sur une distance d'un kilomètre</t>
        </is>
      </c>
      <c r="AT474" s="2" t="inlineStr">
        <is>
          <t>tkm|
tona-ciliméadar</t>
        </is>
      </c>
      <c r="AU474" s="2" t="inlineStr">
        <is>
          <t>3|
3</t>
        </is>
      </c>
      <c r="AV474" s="2" t="inlineStr">
        <is>
          <t xml:space="preserve">|
</t>
        </is>
      </c>
      <c r="AW474" t="inlineStr">
        <is>
          <t/>
        </is>
      </c>
      <c r="AX474" s="2" t="inlineStr">
        <is>
          <t>tonski kilometar</t>
        </is>
      </c>
      <c r="AY474" s="2" t="inlineStr">
        <is>
          <t>3</t>
        </is>
      </c>
      <c r="AZ474" s="2" t="inlineStr">
        <is>
          <t/>
        </is>
      </c>
      <c r="BA474" t="inlineStr">
        <is>
          <t>mjerna jedinica teretnog prijevoza koja predstavlja prijevoz jedne tone robe (uključujući težinu pakiranja i tare intermodalnih prijevoznih jedinica) određenim načinom prijevoza (cestovni, željeznički, zračni, pomorski, unutarnji plovni putovi, cjevovodi itd.) na udaljenosti od jednog kilometra</t>
        </is>
      </c>
      <c r="BB474" s="2" t="inlineStr">
        <is>
          <t>tkm|
tonnakilométer</t>
        </is>
      </c>
      <c r="BC474" s="2" t="inlineStr">
        <is>
          <t>3|
3</t>
        </is>
      </c>
      <c r="BD474" s="2" t="inlineStr">
        <is>
          <t xml:space="preserve">|
</t>
        </is>
      </c>
      <c r="BE474" t="inlineStr">
        <is>
          <t>az áruszállítási teljesítmény mértékegysége, amely egy tonna áru (beleértve a csomagolási és az intermodális szállítóegységek saját tömegét) egy bizonyos szállítási móddal (közúti, vasúti, légi, tengeri, belvízi, csővezetékes stb.) egy kilométeres távolságra történő szállításával egyezik meg</t>
        </is>
      </c>
      <c r="BF474" s="2" t="inlineStr">
        <is>
          <t>t-km|
tonnellata-chilometro</t>
        </is>
      </c>
      <c r="BG474" s="2" t="inlineStr">
        <is>
          <t>3|
3</t>
        </is>
      </c>
      <c r="BH474" s="2" t="inlineStr">
        <is>
          <t xml:space="preserve">|
</t>
        </is>
      </c>
      <c r="BI474" t="inlineStr">
        <is>
          <t>unità di misura del
trasporto merci corrispondente a una generica tonnellata di merce tonnellata di
merce movimentata per un percorso di un chilometro in qualsiasi modalità (stradale,
ferroviaria, marittima, aerea)</t>
        </is>
      </c>
      <c r="BJ474" s="2" t="inlineStr">
        <is>
          <t>tonkilometris</t>
        </is>
      </c>
      <c r="BK474" s="2" t="inlineStr">
        <is>
          <t>3</t>
        </is>
      </c>
      <c r="BL474" s="2" t="inlineStr">
        <is>
          <t/>
        </is>
      </c>
      <c r="BM474" t="inlineStr">
        <is>
          <t>krovinių vežimo matavimo vienetas, lygus vienos tonos krovinio vežimui vieno kilometro atstumu</t>
        </is>
      </c>
      <c r="BN474" s="2" t="inlineStr">
        <is>
          <t>tonnkilometrs</t>
        </is>
      </c>
      <c r="BO474" s="2" t="inlineStr">
        <is>
          <t>3</t>
        </is>
      </c>
      <c r="BP474" s="2" t="inlineStr">
        <is>
          <t/>
        </is>
      </c>
      <c r="BQ474" t="inlineStr">
        <is>
          <t>transporta darba mērvienība: pārvadāto kravas tonnu un pārvadājuma attāluma, km, reizinājums</t>
        </is>
      </c>
      <c r="BR474" s="2" t="inlineStr">
        <is>
          <t>tunnellata-kilometru</t>
        </is>
      </c>
      <c r="BS474" s="2" t="inlineStr">
        <is>
          <t>3</t>
        </is>
      </c>
      <c r="BT474" s="2" t="inlineStr">
        <is>
          <t/>
        </is>
      </c>
      <c r="BU474" t="inlineStr">
        <is>
          <t>tunnellata ta’ tagħbija utli li tkun inġarret distanza ta’ kilometru</t>
        </is>
      </c>
      <c r="BV474" s="2" t="inlineStr">
        <is>
          <t>ton-km|
t/km|
tonkilometer|
tkm</t>
        </is>
      </c>
      <c r="BW474" s="2" t="inlineStr">
        <is>
          <t>3|
1|
3|
3</t>
        </is>
      </c>
      <c r="BX474" s="2" t="inlineStr">
        <is>
          <t xml:space="preserve">|
|
|
</t>
        </is>
      </c>
      <c r="BY474" t="inlineStr">
        <is>
          <t>het vervoer van één ton lading of het volumetrisch equivalent daarvan over een afstand van één kilometer</t>
        </is>
      </c>
      <c r="BZ474" s="2" t="inlineStr">
        <is>
          <t>tonokilometr|
tkm</t>
        </is>
      </c>
      <c r="CA474" s="2" t="inlineStr">
        <is>
          <t>3|
3</t>
        </is>
      </c>
      <c r="CB474" s="2" t="inlineStr">
        <is>
          <t xml:space="preserve">|
</t>
        </is>
      </c>
      <c r="CC474" t="inlineStr">
        <is>
          <t>&lt;div&gt;&lt;div&gt;&lt;div&gt;&lt;div&gt;&lt;div&gt;&lt;div&gt;&lt;div&gt;jednostka obliczeniowa pracy potrzebnej do przetransportowania 1 t ładunków na odległość 1 km; stanowi podstawę obliczania kosztów przewozu.&lt;/div&gt;&lt;/div&gt;&lt;/div&gt;&lt;/div&gt;&lt;/div&gt;&lt;/div&gt;&lt;/div&gt;</t>
        </is>
      </c>
      <c r="CD474" s="2" t="inlineStr">
        <is>
          <t>tonelada-quilómetro|
tkm|
tonelada-km</t>
        </is>
      </c>
      <c r="CE474" s="2" t="inlineStr">
        <is>
          <t>3|
3|
3</t>
        </is>
      </c>
      <c r="CF474" s="2" t="inlineStr">
        <is>
          <t xml:space="preserve">|
|
</t>
        </is>
      </c>
      <c r="CG474" t="inlineStr">
        <is>
          <t>Tonelada de carga útil transportada por uma distância de um quilómetro.</t>
        </is>
      </c>
      <c r="CH474" s="2" t="inlineStr">
        <is>
          <t>tkm|
tonă-kilometru</t>
        </is>
      </c>
      <c r="CI474" s="2" t="inlineStr">
        <is>
          <t>3|
3</t>
        </is>
      </c>
      <c r="CJ474" s="2" t="inlineStr">
        <is>
          <t xml:space="preserve">|
</t>
        </is>
      </c>
      <c r="CK474" t="inlineStr">
        <is>
          <t>unitate de măsură care reprezintă transportul unei tone de mărfuri pe distanța de un kilometru, indiferent de modul de transport utilizate (rutier, feroviar, aerian, maritim, al căilor navigabile interioare etc.)</t>
        </is>
      </c>
      <c r="CL474" s="2" t="inlineStr">
        <is>
          <t>tonový kilometer|
tkm|
tonokilometer</t>
        </is>
      </c>
      <c r="CM474" s="2" t="inlineStr">
        <is>
          <t>3|
3|
3</t>
        </is>
      </c>
      <c r="CN474" s="2" t="inlineStr">
        <is>
          <t xml:space="preserve">|
|
</t>
        </is>
      </c>
      <c r="CO474" t="inlineStr">
        <is>
          <t>&lt;div&gt;&lt;div&gt;prevádzková jednotka označujúca prepravu 1 tony na vzdialenosť 1 kilometra&lt;/div&gt;&lt;/div&gt;</t>
        </is>
      </c>
      <c r="CP474" s="2" t="inlineStr">
        <is>
          <t>tonski kilometer|
tkm</t>
        </is>
      </c>
      <c r="CQ474" s="2" t="inlineStr">
        <is>
          <t>3|
3</t>
        </is>
      </c>
      <c r="CR474" s="2" t="inlineStr">
        <is>
          <t xml:space="preserve">|
</t>
        </is>
      </c>
      <c r="CS474" t="inlineStr">
        <is>
          <t>mera za transportni učinek vozil za prevoz tovora; to je zmnožek mase prepeljanega tovora (v tonah) in prevoženih kilometrov</t>
        </is>
      </c>
      <c r="CT474" s="2" t="inlineStr">
        <is>
          <t>tonkilometer|
tkm</t>
        </is>
      </c>
      <c r="CU474" s="2" t="inlineStr">
        <is>
          <t>3|
3</t>
        </is>
      </c>
      <c r="CV474" s="2" t="inlineStr">
        <is>
          <t xml:space="preserve">|
</t>
        </is>
      </c>
      <c r="CW474" t="inlineStr">
        <is>
          <t>måttenhet för transportprestation: lastvikt multiplicerat med vägsträcka</t>
        </is>
      </c>
    </row>
    <row r="475">
      <c r="A475" s="1" t="str">
        <f>HYPERLINK("https://iate.europa.eu/entry/result/780190/all", "780190")</f>
        <v>780190</v>
      </c>
      <c r="B475" t="inlineStr">
        <is>
          <t>INTERNATIONAL RELATIONS;INTERNATIONAL ORGANISATIONS</t>
        </is>
      </c>
      <c r="C475" t="inlineStr">
        <is>
          <t>INTERNATIONAL RELATIONS|cooperation policy;INTERNATIONAL ORGANISATIONS|extra-European organisations|Arab organisation</t>
        </is>
      </c>
      <c r="D475" t="inlineStr">
        <is>
          <t>yes</t>
        </is>
      </c>
      <c r="E475" t="inlineStr">
        <is>
          <t/>
        </is>
      </c>
      <c r="F475" s="2" t="inlineStr">
        <is>
          <t>Съвет за сътрудничество на арабските държави от Персийския залив|
Съвет за сътрудничество в Персийския залив</t>
        </is>
      </c>
      <c r="G475" s="2" t="inlineStr">
        <is>
          <t>3|
3</t>
        </is>
      </c>
      <c r="H475" s="2" t="inlineStr">
        <is>
          <t xml:space="preserve">|
</t>
        </is>
      </c>
      <c r="I475" t="inlineStr">
        <is>
          <t/>
        </is>
      </c>
      <c r="J475" s="2" t="inlineStr">
        <is>
          <t>Rada pro spolupráci v Zálivu|
Rada pro spolupráci arabských států v Zálivu</t>
        </is>
      </c>
      <c r="K475" s="2" t="inlineStr">
        <is>
          <t>3|
3</t>
        </is>
      </c>
      <c r="L475" s="2" t="inlineStr">
        <is>
          <t xml:space="preserve">|
</t>
        </is>
      </c>
      <c r="M475" t="inlineStr">
        <is>
          <t>Regionální organizace, jejími členy jsou Království Saúdská Arábie, Království Bahrajn, Sultanát Omán, Kuvajt, Katar a Spojené arabské emiráty. Společný výbor (Joint Council) je nejvyšším orgánem, který byl ustaven na základě platné Dohody o spolupráci mezi EU a Radou pro spolupráci v Zálivu.</t>
        </is>
      </c>
      <c r="N475" s="2" t="inlineStr">
        <is>
          <t>GCC|
Golfstaternes Samarbejdsråd|
Samarbejdsrådet for Golfstaterne|
Golfens Samarbejdsråd|
Golfsamarbejdsrådet</t>
        </is>
      </c>
      <c r="O475" s="2" t="inlineStr">
        <is>
          <t>4|
4|
4|
4|
4</t>
        </is>
      </c>
      <c r="P475" s="2" t="inlineStr">
        <is>
          <t xml:space="preserve">|
|
|
|
</t>
        </is>
      </c>
      <c r="Q475" t="inlineStr">
        <is>
          <t>"Gulf Cooperation Council, GCC, arabisk samarbejdsorganisation, stiftet 1981 af Kuwait, Bahrain, Qatar, Oman, Saudi-Arabien og Forenede Arabiske Emirater. Formålet er via militært og diplomatisk samarbejde at sikre en fredelig udvikling i regionen. På det økonomiske område er der initiativer i retning af valutarisk, finansiel og økonomisk harmonisering ml. landene. Derudover har GCC stiftet en fond, Gulf Investment Corporation, til finansiering af større anlægsprojekter i medlemslandene, især i de forholdsmæssigt mindre velstående lande Oman og Bahrain."</t>
        </is>
      </c>
      <c r="R475" s="2" t="inlineStr">
        <is>
          <t>Golf-Kooperationsrat|
Kooperationsrat der Arabischen Golfstaaten</t>
        </is>
      </c>
      <c r="S475" s="2" t="inlineStr">
        <is>
          <t>3|
3</t>
        </is>
      </c>
      <c r="T475" s="2" t="inlineStr">
        <is>
          <t xml:space="preserve">|
</t>
        </is>
      </c>
      <c r="U475" t="inlineStr">
        <is>
          <t>Gremium der wirtschaftlichen, sozialen und kulturellen sowie außen- und sicherheitspolitischen Zusammenarbeit zwischen sechs Anrainerstaaten des persischen Golfs (Vereinigte Arabische Emirate, Bahrain, Saudi-Arabien, Oman, Katar, Kuwait)</t>
        </is>
      </c>
      <c r="V475" s="2" t="inlineStr">
        <is>
          <t>Συμβούλιο Συνεργασίας του Περσικού Κόλπου|
Συμβούλιο Συνεργασίας των Αραβικών Χωρών του Περσικού Κόλπου|
ΣΣΠΚ</t>
        </is>
      </c>
      <c r="W475" s="2" t="inlineStr">
        <is>
          <t>3|
3|
3</t>
        </is>
      </c>
      <c r="X475" s="2" t="inlineStr">
        <is>
          <t xml:space="preserve">|
|
</t>
        </is>
      </c>
      <c r="Y475" t="inlineStr">
        <is>
          <t>Συμβούλιο Συνεργασίας του Περσικού Κόλπου: Ηνωμένα Αραβικά Εμιράτα, Μπαχρέιν, Βασίλειο της Σαουδικής Αραβίας, Σουλτανάτο του Ομάν, Κατάρ και Κουβέιτ.</t>
        </is>
      </c>
      <c r="Z475" s="2" t="inlineStr">
        <is>
          <t>CCASG|
AGCC|
Gulf Cooperation Council|
GCC|
Cooperation Council for the Arab States of the Gulf|
Arab Gulf Cooperation Council</t>
        </is>
      </c>
      <c r="AA475" s="2" t="inlineStr">
        <is>
          <t>3|
3|
3|
3|
3|
3</t>
        </is>
      </c>
      <c r="AB475" s="2" t="inlineStr">
        <is>
          <t xml:space="preserve">|
|
|
|
|
</t>
        </is>
      </c>
      <c r="AC475" t="inlineStr">
        <is>
          <t>Regional organisation created in 1981 and consisting of six Gulf countries: Bahrain, Kuwait, Oman, Qatar, Saudi Arabia and United Arab Emirates. Its main objectives are to enhance coordination, integration and inter-connection among its Member States in different spheres.</t>
        </is>
      </c>
      <c r="AD475" s="2" t="inlineStr">
        <is>
          <t>Consejo de Cooperación del Golfo|
Consejo de Cooperación de los Estados Árabes del Golfo|
CCG</t>
        </is>
      </c>
      <c r="AE475" s="2" t="inlineStr">
        <is>
          <t>3|
3|
3</t>
        </is>
      </c>
      <c r="AF475" s="2" t="inlineStr">
        <is>
          <t xml:space="preserve">|
|
</t>
        </is>
      </c>
      <c r="AG475" t="inlineStr">
        <is>
          <t>Organización regional creada en 1981, integrada por seis países productores de petróleo: Arabia Saudí, Bahréin, los Emiratos Árabes Unidos, Kuwait, Omán y Qatar. Existe una unión aduanera &lt;a href="/entry/result/841889/all" id="ENTRY_TO_ENTRY_CONVERTER" target="_blank"&gt;IATE:841889&lt;/a&gt; entre todos los miembros del Consejo, que pertenecen también a la Organización Mundial del Comercio &lt;a href="/entry/result/877866/all" id="ENTRY_TO_ENTRY_CONVERTER" target="_blank"&gt;IATE:877866&lt;/a&gt; . El Consejo negocia actualmente un acuerdo de libre comercio &lt;a href="/entry/result/791480/all" id="ENTRY_TO_ENTRY_CONVERTER" target="_blank"&gt;IATE:791480&lt;/a&gt; con la Unión Europea.&lt;br&gt;Sus objetivos (a tenor de la Carta constitutiva) consisten en la coordinación, integración e interconexión entre sus miembros en todos los ámbitos, reforzando los lazos entre sus pueblos, armonizando sus normas en diversos campos como la economía, las finanzas, el comercio, las aduanas, el turismo, la legislación y la administración, propiciando el progreso científico y técnico en la industria, la minería, la agricultura, los recursos hídricos y animales, creando centros de investigación y empresas comunes, y propiciando la cooperación del sector privado.</t>
        </is>
      </c>
      <c r="AH475" s="2" t="inlineStr">
        <is>
          <t>Pärsia lahe koostöönõukogu|
Pärsia lahe Araabia riikide koostöönõukogu|
GCC</t>
        </is>
      </c>
      <c r="AI475" s="2" t="inlineStr">
        <is>
          <t>3|
3|
3</t>
        </is>
      </c>
      <c r="AJ475" s="2" t="inlineStr">
        <is>
          <t xml:space="preserve">|
|
</t>
        </is>
      </c>
      <c r="AK475" t="inlineStr">
        <is>
          <t>piirkondlik organisatsioon, mille peamine eesmärk on edendada liikmesriikide vahelist koostööd ja integratsiooni kõigis valdkondades</t>
        </is>
      </c>
      <c r="AL475" s="2" t="inlineStr">
        <is>
          <t>Persianlahden arabimaiden yhteistyöneuvosto|
GCC|
Persianlahden yhteistyöneuvosto</t>
        </is>
      </c>
      <c r="AM475" s="2" t="inlineStr">
        <is>
          <t>3|
3|
3</t>
        </is>
      </c>
      <c r="AN475" s="2" t="inlineStr">
        <is>
          <t xml:space="preserve">|
|
</t>
        </is>
      </c>
      <c r="AO475" t="inlineStr">
        <is>
          <t/>
        </is>
      </c>
      <c r="AP475" s="2" t="inlineStr">
        <is>
          <t>Conseil de coopération des États arabes du Golfe|
Conseil de coopération du Golfe|
CCG|
CCEAG</t>
        </is>
      </c>
      <c r="AQ475" s="2" t="inlineStr">
        <is>
          <t>3|
3|
3|
3</t>
        </is>
      </c>
      <c r="AR475" s="2" t="inlineStr">
        <is>
          <t xml:space="preserve">|
|
|
</t>
        </is>
      </c>
      <c r="AS475" t="inlineStr">
        <is>
          <t>Organisation internationale créée en 1981 dans le but de promouvoir la coopération et l'intégration dans les domaines économiques, sociaux et culturels, ainsi que de favoriser la coopération en matière de politique étrangère et de sécurité entre six États de la péninsule arabique.</t>
        </is>
      </c>
      <c r="AT475" s="2" t="inlineStr">
        <is>
          <t>CCSAM|
Comhairle Comhair Stáit Arabacha na Murascaille</t>
        </is>
      </c>
      <c r="AU475" s="2" t="inlineStr">
        <is>
          <t>2|
3</t>
        </is>
      </c>
      <c r="AV475" s="2" t="inlineStr">
        <is>
          <t xml:space="preserve">|
</t>
        </is>
      </c>
      <c r="AW475" t="inlineStr">
        <is>
          <t/>
        </is>
      </c>
      <c r="AX475" s="2" t="inlineStr">
        <is>
          <t>Vijeće za suradnju u Zaljevu|
Vijeće za suradnju arapskih država Zaljeva</t>
        </is>
      </c>
      <c r="AY475" s="2" t="inlineStr">
        <is>
          <t>3|
3</t>
        </is>
      </c>
      <c r="AZ475" s="2" t="inlineStr">
        <is>
          <t xml:space="preserve">|
</t>
        </is>
      </c>
      <c r="BA475" t="inlineStr">
        <is>
          <t>regionalna organizacija osnovana 1981. koju čine šest zemalja: Bahrein, Katar, Kuvajt, Oman, Saudijska Arabija i Ujedinjeni Arapski Emirati</t>
        </is>
      </c>
      <c r="BB475" s="2" t="inlineStr">
        <is>
          <t>ÖET|
Öböl-menti Együttműködési Tanács</t>
        </is>
      </c>
      <c r="BC475" s="2" t="inlineStr">
        <is>
          <t>4|
4</t>
        </is>
      </c>
      <c r="BD475" s="2" t="inlineStr">
        <is>
          <t xml:space="preserve">|
</t>
        </is>
      </c>
      <c r="BE475" t="inlineStr">
        <is>
          <t>Az Öböl-menti Együttműködési Tanács hat Perzsa-öböl menti arab olajmonarchia (Kuvait, Bahrein, Katar, Egyesült Arab Emírségek, Omán és Szaúd-Arábia) által létrehozott közös piac.</t>
        </is>
      </c>
      <c r="BF475" s="2" t="inlineStr">
        <is>
          <t>Consiglio di cooperazione del Golfo|
Consiglio di cooperazione degli Stati arabi del Golfo|
CCG</t>
        </is>
      </c>
      <c r="BG475" s="2" t="inlineStr">
        <is>
          <t>3|
3|
3</t>
        </is>
      </c>
      <c r="BH475" s="2" t="inlineStr">
        <is>
          <t xml:space="preserve">|
|
</t>
        </is>
      </c>
      <c r="BI475" t="inlineStr">
        <is>
          <t>Organizzazione istituita nel 1981 con l'obiettivo di promuovere la cooperazione e l'integrazione negli affari economici, sociali e culturali, nonché di favorire la cooperazione nelle politiche estere e di sicurezza tra i sei Stati della Penisola Araba (Emirati Arabi Uniti, Bahrein, Arabia Saudita, Oman, Qatar e Kuwait).</t>
        </is>
      </c>
      <c r="BJ475" s="2" t="inlineStr">
        <is>
          <t>GCC|
Persijos įlankos bendradarbiavimo taryba|
Persijos įlankos arabų valstybių bendradarbiavimo taryba</t>
        </is>
      </c>
      <c r="BK475" s="2" t="inlineStr">
        <is>
          <t>3|
3|
3</t>
        </is>
      </c>
      <c r="BL475" s="2" t="inlineStr">
        <is>
          <t xml:space="preserve">|
|
</t>
        </is>
      </c>
      <c r="BM475" t="inlineStr">
        <is>
          <t>1981 m. įkurta regioninė organizacija, kurią sudaro šešios Persijos įlankos šalys: Bahreinas, Kuveitas, Omanas, Kataras, Saudo Arabija ir Jungtiniai Arabų Emyratai</t>
        </is>
      </c>
      <c r="BN475" s="2" t="inlineStr">
        <is>
          <t>Persijas līča arābu valstu sadarbības padome|
&lt;i&gt;GCC&lt;/i&gt;|
Persijas līča sadarbības padome</t>
        </is>
      </c>
      <c r="BO475" s="2" t="inlineStr">
        <is>
          <t>4|
2|
4</t>
        </is>
      </c>
      <c r="BP475" s="2" t="inlineStr">
        <is>
          <t xml:space="preserve">|
|
</t>
        </is>
      </c>
      <c r="BQ475" t="inlineStr">
        <is>
          <t>Padome ir izveidota 1981. gada 25. maijā; tajā piedalās Bahreina, Kuveita, Omāna, Katara, Saūda Arābija un Apvienotie Arābu Emirāti.</t>
        </is>
      </c>
      <c r="BR475" s="2" t="inlineStr">
        <is>
          <t>Kunsill ta' Kooperazzjoni għall-Istati Għarab tal-Golf|
Kunsill ta' Kooperazzjoni tal-Golf|
GCC</t>
        </is>
      </c>
      <c r="BS475" s="2" t="inlineStr">
        <is>
          <t>3|
3|
3</t>
        </is>
      </c>
      <c r="BT475" s="2" t="inlineStr">
        <is>
          <t xml:space="preserve">|
|
</t>
        </is>
      </c>
      <c r="BU475" t="inlineStr">
        <is>
          <t>organizzazzjoni reġjonali maħluqa fl-1981 li tikkonsisti minn pajjiżi tal-Golf: il-Baħrejn, il-Kuwajt, l-Oman, il-Qatar, l-Arabja Sawdija u l-Emirati Għarab Magħquda, bl-għanijiet prinċipali li ttejjeb il-koordinament, l-integrazzjoni u l-interkonnessjoni fost l-Istati Membri tagħha f'oqsma differenti</t>
        </is>
      </c>
      <c r="BV475" s="2" t="inlineStr">
        <is>
          <t>Samenwerkingsraad van de Golf|
Raad voor Samenwerking van de Arabische Golfstaten|
GCC</t>
        </is>
      </c>
      <c r="BW475" s="2" t="inlineStr">
        <is>
          <t>3|
3|
3</t>
        </is>
      </c>
      <c r="BX475" s="2" t="inlineStr">
        <is>
          <t xml:space="preserve">|
|
</t>
        </is>
      </c>
      <c r="BY475" t="inlineStr">
        <is>
          <t>in 1981 opgericht regionaal overlegorgaan waarvan het hoofddoel de verdere integratie van de deelnemende landen (de Verenigde Arabische Emiraten, Bahrein, Saudi-Arabië, Oman, Qatar en Koeweit) is</t>
        </is>
      </c>
      <c r="BZ475" s="2" t="inlineStr">
        <is>
          <t>Rada Współpracy w Zatoce|
Rada Współpracy Państw Arabskich Zatoki Perskiej|
Rada Współpracy Państw Zatoki|
RWPZ</t>
        </is>
      </c>
      <c r="CA475" s="2" t="inlineStr">
        <is>
          <t>3|
3|
3|
3</t>
        </is>
      </c>
      <c r="CB475" s="2" t="inlineStr">
        <is>
          <t xml:space="preserve">|
|
|
</t>
        </is>
      </c>
      <c r="CC475" t="inlineStr">
        <is>
          <t>ważna organizacja polityczna i gospodarcza (1981) arabskich państw naftowych regionu Zatoki (Arabia Saudyjska, Bahrajn, Katar, Kuwejt, Oman, ZEA)</t>
        </is>
      </c>
      <c r="CD475" s="2" t="inlineStr">
        <is>
          <t>Conselho de Cooperação do Golfo|
Conselho de Cooperação dos Estados Árabes do Golfo|
CCG</t>
        </is>
      </c>
      <c r="CE475" s="2" t="inlineStr">
        <is>
          <t>3|
3|
3</t>
        </is>
      </c>
      <c r="CF475" s="2" t="inlineStr">
        <is>
          <t xml:space="preserve">|
|
</t>
        </is>
      </c>
      <c r="CG475" t="inlineStr">
        <is>
          <t>Organização regional, criada em 1981 e composta por seis Estados do Golfo (Barém, Koweit, Omã, Catar, Arábia Saudita e Emirados Árabes Unidos), cujos principais objectivos são reforçar a coordenação, a integração e a interligação entre os seus Estados membros numa série de domínios.&lt;br&gt;Todos os membros do CCG são também membros da Liga Árabe [&lt;a href="/entry/result/859038/all" id="ENTRY_TO_ENTRY_CONVERTER" target="_blank"&gt;IATE:859038&lt;/a&gt; ]; o Catar, a Arábia Saudita, o Koweit e os Emirados Árabes Unidos são ainda importantes membros da Organização dos Países Exportadores de Petróleo (OPEP) [&lt;a href="/entry/result/791144/all" id="ENTRY_TO_ENTRY_CONVERTER" target="_blank"&gt;IATE:791144&lt;/a&gt; ].</t>
        </is>
      </c>
      <c r="CH475" s="2" t="inlineStr">
        <is>
          <t>CCG|
Consiliul de Cooperare pentru Statele Arabe din Golf|
Consiliul de Cooperare al Golfului</t>
        </is>
      </c>
      <c r="CI475" s="2" t="inlineStr">
        <is>
          <t>3|
3|
3</t>
        </is>
      </c>
      <c r="CJ475" s="2" t="inlineStr">
        <is>
          <t xml:space="preserve">|
|
</t>
        </is>
      </c>
      <c r="CK475" t="inlineStr">
        <is>
          <t>organizație regională creată în 1981 și compuși șase țări din zona Golfului: Bahrain, Kuweit, Oman, Qatar, Arabia Saudită și Emiratele Arabe Unite. Obiectivele sale sunt consolidarea cooperării, integrării și interconectării între statele sale membre în diferite domenii</t>
        </is>
      </c>
      <c r="CL475" s="2" t="inlineStr">
        <is>
          <t>Rada pre spoluprácu v Perzskom zálive|
GCC</t>
        </is>
      </c>
      <c r="CM475" s="2" t="inlineStr">
        <is>
          <t>3|
3</t>
        </is>
      </c>
      <c r="CN475" s="2" t="inlineStr">
        <is>
          <t xml:space="preserve">|
</t>
        </is>
      </c>
      <c r="CO475" t="inlineStr">
        <is>
          <t>regionálna organizácia vytvorená v roku 1981 zo šiestich štátov Perzského zálivu: Bahrajnu, Kuvajtu, Ománu, Kataru, Saudskej Arábie a Spojených arabských emirátov, ktorej cieľom je podpora koordinácie, integrácie a prepojenia jej členských štátov v rôznych oblastiach</t>
        </is>
      </c>
      <c r="CP475" s="2" t="inlineStr">
        <is>
          <t>Zalivski svet za sodelovanje|
Svet za sodelovanje v Zalivu|
Svet za sodelovanje arabskih zalivskih držav|
GCC</t>
        </is>
      </c>
      <c r="CQ475" s="2" t="inlineStr">
        <is>
          <t>3|
3|
3|
3</t>
        </is>
      </c>
      <c r="CR475" s="2" t="inlineStr">
        <is>
          <t xml:space="preserve">|
|
|
</t>
        </is>
      </c>
      <c r="CS475" t="inlineStr">
        <is>
          <t>organizacija za usklajevanje zunanje, gospodarske in varnostne politike zalivskih držav Bahrajna, Katarja, Kuvajta, Omana, Saudove Arabije in Združenih arabskih emiratov; ustanovljena 1981, sedež v Rijadu</t>
        </is>
      </c>
      <c r="CT475" s="2" t="inlineStr">
        <is>
          <t>GCC|
Gulfstaternas samarbetsråd</t>
        </is>
      </c>
      <c r="CU475" s="2" t="inlineStr">
        <is>
          <t>3|
3</t>
        </is>
      </c>
      <c r="CV475" s="2" t="inlineStr">
        <is>
          <t xml:space="preserve">|
</t>
        </is>
      </c>
      <c r="CW475" t="inlineStr">
        <is>
          <t/>
        </is>
      </c>
    </row>
    <row r="476">
      <c r="A476" s="1" t="str">
        <f>HYPERLINK("https://iate.europa.eu/entry/result/3588142/all", "3588142")</f>
        <v>3588142</v>
      </c>
      <c r="B476" t="inlineStr">
        <is>
          <t>ENVIRONMENT;ECONOMICS</t>
        </is>
      </c>
      <c r="C476" t="inlineStr">
        <is>
          <t>ENVIRONMENT|deterioration of the environment|degradation of the environment|climate change;ECONOMICS|economic conditions|economic development</t>
        </is>
      </c>
      <c r="D476" t="inlineStr">
        <is>
          <t>yes</t>
        </is>
      </c>
      <c r="E476" t="inlineStr">
        <is>
          <t/>
        </is>
      </c>
      <c r="F476" t="inlineStr">
        <is>
          <t/>
        </is>
      </c>
      <c r="G476" t="inlineStr">
        <is>
          <t/>
        </is>
      </c>
      <c r="H476" t="inlineStr">
        <is>
          <t/>
        </is>
      </c>
      <c r="I476" t="inlineStr">
        <is>
          <t/>
        </is>
      </c>
      <c r="J476" t="inlineStr">
        <is>
          <t/>
        </is>
      </c>
      <c r="K476" t="inlineStr">
        <is>
          <t/>
        </is>
      </c>
      <c r="L476" t="inlineStr">
        <is>
          <t/>
        </is>
      </c>
      <c r="M476" t="inlineStr">
        <is>
          <t/>
        </is>
      </c>
      <c r="N476" s="2" t="inlineStr">
        <is>
          <t>klimarobust vækst</t>
        </is>
      </c>
      <c r="O476" s="2" t="inlineStr">
        <is>
          <t>3</t>
        </is>
      </c>
      <c r="P476" s="2" t="inlineStr">
        <is>
          <t/>
        </is>
      </c>
      <c r="Q476" t="inlineStr">
        <is>
          <t/>
        </is>
      </c>
      <c r="R476" t="inlineStr">
        <is>
          <t/>
        </is>
      </c>
      <c r="S476" t="inlineStr">
        <is>
          <t/>
        </is>
      </c>
      <c r="T476" t="inlineStr">
        <is>
          <t/>
        </is>
      </c>
      <c r="U476" t="inlineStr">
        <is>
          <t/>
        </is>
      </c>
      <c r="V476" s="2" t="inlineStr">
        <is>
          <t>ανθεκτική στην κλιματική αλλαγή ανάπτυξη</t>
        </is>
      </c>
      <c r="W476" s="2" t="inlineStr">
        <is>
          <t>3</t>
        </is>
      </c>
      <c r="X476" s="2" t="inlineStr">
        <is>
          <t/>
        </is>
      </c>
      <c r="Y476" t="inlineStr">
        <is>
          <t/>
        </is>
      </c>
      <c r="Z476" s="2" t="inlineStr">
        <is>
          <t>climate-resilient growth</t>
        </is>
      </c>
      <c r="AA476" s="2" t="inlineStr">
        <is>
          <t>3</t>
        </is>
      </c>
      <c r="AB476" s="2" t="inlineStr">
        <is>
          <t/>
        </is>
      </c>
      <c r="AC476" t="inlineStr">
        <is>
          <t>application of the science and knowledge available to plan a path towards development that resists the effects of climate change</t>
        </is>
      </c>
      <c r="AD476" s="2" t="inlineStr">
        <is>
          <t>crecimiento resiliente con respecto a las modificaciones del clima</t>
        </is>
      </c>
      <c r="AE476" s="2" t="inlineStr">
        <is>
          <t>3</t>
        </is>
      </c>
      <c r="AF476" s="2" t="inlineStr">
        <is>
          <t/>
        </is>
      </c>
      <c r="AG476" t="inlineStr">
        <is>
          <t/>
        </is>
      </c>
      <c r="AH476" t="inlineStr">
        <is>
          <t/>
        </is>
      </c>
      <c r="AI476" t="inlineStr">
        <is>
          <t/>
        </is>
      </c>
      <c r="AJ476" t="inlineStr">
        <is>
          <t/>
        </is>
      </c>
      <c r="AK476" t="inlineStr">
        <is>
          <t/>
        </is>
      </c>
      <c r="AL476" s="2" t="inlineStr">
        <is>
          <t>ilmastonmuutokseen sopeutuva kasvu|
ilmastonmuutosta kestävä kasvu</t>
        </is>
      </c>
      <c r="AM476" s="2" t="inlineStr">
        <is>
          <t>3|
3</t>
        </is>
      </c>
      <c r="AN476" s="2" t="inlineStr">
        <is>
          <t xml:space="preserve">|
</t>
        </is>
      </c>
      <c r="AO476" t="inlineStr">
        <is>
          <t/>
        </is>
      </c>
      <c r="AP476" t="inlineStr">
        <is>
          <t/>
        </is>
      </c>
      <c r="AQ476" t="inlineStr">
        <is>
          <t/>
        </is>
      </c>
      <c r="AR476" t="inlineStr">
        <is>
          <t/>
        </is>
      </c>
      <c r="AS476" t="inlineStr">
        <is>
          <t/>
        </is>
      </c>
      <c r="AT476" s="2" t="inlineStr">
        <is>
          <t>fás atá seasmhach ó thaobh na haeráide</t>
        </is>
      </c>
      <c r="AU476" s="2" t="inlineStr">
        <is>
          <t>3</t>
        </is>
      </c>
      <c r="AV476" s="2" t="inlineStr">
        <is>
          <t/>
        </is>
      </c>
      <c r="AW476" t="inlineStr">
        <is>
          <t/>
        </is>
      </c>
      <c r="AX476" t="inlineStr">
        <is>
          <t/>
        </is>
      </c>
      <c r="AY476" t="inlineStr">
        <is>
          <t/>
        </is>
      </c>
      <c r="AZ476" t="inlineStr">
        <is>
          <t/>
        </is>
      </c>
      <c r="BA476" t="inlineStr">
        <is>
          <t/>
        </is>
      </c>
      <c r="BB476" s="2" t="inlineStr">
        <is>
          <t>az éghajlatváltozás hatásaival szemben reziliens növekedés</t>
        </is>
      </c>
      <c r="BC476" s="2" t="inlineStr">
        <is>
          <t>3</t>
        </is>
      </c>
      <c r="BD476" s="2" t="inlineStr">
        <is>
          <t/>
        </is>
      </c>
      <c r="BE476" t="inlineStr">
        <is>
          <t>a tudomány és a rendelkezésre álló tudás felhasználásával az éghajlatváltozás hatásaihoz való alkalmazkodást szem előtt tartó növekedési szemlélet</t>
        </is>
      </c>
      <c r="BF476" t="inlineStr">
        <is>
          <t/>
        </is>
      </c>
      <c r="BG476" t="inlineStr">
        <is>
          <t/>
        </is>
      </c>
      <c r="BH476" t="inlineStr">
        <is>
          <t/>
        </is>
      </c>
      <c r="BI476" t="inlineStr">
        <is>
          <t/>
        </is>
      </c>
      <c r="BJ476" s="2" t="inlineStr">
        <is>
          <t>klimato kaitos poveikiui atsparios ekonomikos augimas</t>
        </is>
      </c>
      <c r="BK476" s="2" t="inlineStr">
        <is>
          <t>3</t>
        </is>
      </c>
      <c r="BL476" s="2" t="inlineStr">
        <is>
          <t/>
        </is>
      </c>
      <c r="BM476" t="inlineStr">
        <is>
          <t/>
        </is>
      </c>
      <c r="BN476" t="inlineStr">
        <is>
          <t/>
        </is>
      </c>
      <c r="BO476" t="inlineStr">
        <is>
          <t/>
        </is>
      </c>
      <c r="BP476" t="inlineStr">
        <is>
          <t/>
        </is>
      </c>
      <c r="BQ476" t="inlineStr">
        <is>
          <t/>
        </is>
      </c>
      <c r="BR476" t="inlineStr">
        <is>
          <t/>
        </is>
      </c>
      <c r="BS476" t="inlineStr">
        <is>
          <t/>
        </is>
      </c>
      <c r="BT476" t="inlineStr">
        <is>
          <t/>
        </is>
      </c>
      <c r="BU476" t="inlineStr">
        <is>
          <t/>
        </is>
      </c>
      <c r="BV476" t="inlineStr">
        <is>
          <t/>
        </is>
      </c>
      <c r="BW476" t="inlineStr">
        <is>
          <t/>
        </is>
      </c>
      <c r="BX476" t="inlineStr">
        <is>
          <t/>
        </is>
      </c>
      <c r="BY476" t="inlineStr">
        <is>
          <t/>
        </is>
      </c>
      <c r="BZ476" s="2" t="inlineStr">
        <is>
          <t>wzrost gospodarczy odporny na zmianę klimatu</t>
        </is>
      </c>
      <c r="CA476" s="2" t="inlineStr">
        <is>
          <t>3</t>
        </is>
      </c>
      <c r="CB476" s="2" t="inlineStr">
        <is>
          <t/>
        </is>
      </c>
      <c r="CC476" t="inlineStr">
        <is>
          <t>zastosowanie odkryć naukowych i dostępnej wiedzy w planowaniu ścieżki rozwoju, który będzie odporny na skutki zmiany klimatu</t>
        </is>
      </c>
      <c r="CD476" s="2" t="inlineStr">
        <is>
          <t>crescimento resiliente às alterações climáticas</t>
        </is>
      </c>
      <c r="CE476" s="2" t="inlineStr">
        <is>
          <t>3</t>
        </is>
      </c>
      <c r="CF476" s="2" t="inlineStr">
        <is>
          <t/>
        </is>
      </c>
      <c r="CG476" t="inlineStr">
        <is>
          <t/>
        </is>
      </c>
      <c r="CH476" s="2" t="inlineStr">
        <is>
          <t>creștere economică rezilientă la schimbările climatice</t>
        </is>
      </c>
      <c r="CI476" s="2" t="inlineStr">
        <is>
          <t>3</t>
        </is>
      </c>
      <c r="CJ476" s="2" t="inlineStr">
        <is>
          <t/>
        </is>
      </c>
      <c r="CK476" t="inlineStr">
        <is>
          <t/>
        </is>
      </c>
      <c r="CL476" t="inlineStr">
        <is>
          <t/>
        </is>
      </c>
      <c r="CM476" t="inlineStr">
        <is>
          <t/>
        </is>
      </c>
      <c r="CN476" t="inlineStr">
        <is>
          <t/>
        </is>
      </c>
      <c r="CO476" t="inlineStr">
        <is>
          <t/>
        </is>
      </c>
      <c r="CP476" s="2" t="inlineStr">
        <is>
          <t>podnebno odporna rast</t>
        </is>
      </c>
      <c r="CQ476" s="2" t="inlineStr">
        <is>
          <t>3</t>
        </is>
      </c>
      <c r="CR476" s="2" t="inlineStr">
        <is>
          <t/>
        </is>
      </c>
      <c r="CS476" t="inlineStr">
        <is>
          <t/>
        </is>
      </c>
      <c r="CT476" s="2" t="inlineStr">
        <is>
          <t>klimatresilient tillväxt</t>
        </is>
      </c>
      <c r="CU476" s="2" t="inlineStr">
        <is>
          <t>3</t>
        </is>
      </c>
      <c r="CV476" s="2" t="inlineStr">
        <is>
          <t/>
        </is>
      </c>
      <c r="CW476" t="inlineStr">
        <is>
          <t/>
        </is>
      </c>
    </row>
    <row r="477">
      <c r="A477" s="1" t="str">
        <f>HYPERLINK("https://iate.europa.eu/entry/result/3563470/all", "3563470")</f>
        <v>3563470</v>
      </c>
      <c r="B477" t="inlineStr">
        <is>
          <t>ENVIRONMENT;INTERNATIONAL RELATIONS</t>
        </is>
      </c>
      <c r="C477" t="inlineStr">
        <is>
          <t>ENVIRONMENT|environmental policy|climate change policy;INTERNATIONAL RELATIONS|international affairs|international instrument|international convention|UN convention|UN Framework Convention on Climate Change</t>
        </is>
      </c>
      <c r="D477" t="inlineStr">
        <is>
          <t>yes</t>
        </is>
      </c>
      <c r="E477" t="inlineStr">
        <is>
          <t/>
        </is>
      </c>
      <c r="F477" s="2" t="inlineStr">
        <is>
          <t>действия за климата|
действия в областта на климата</t>
        </is>
      </c>
      <c r="G477" s="2" t="inlineStr">
        <is>
          <t>3|
3</t>
        </is>
      </c>
      <c r="H477" s="2" t="inlineStr">
        <is>
          <t xml:space="preserve">|
</t>
        </is>
      </c>
      <c r="I477" t="inlineStr">
        <is>
          <t>всички усилия, полагани с цел борба с изменението на климата и неговите последици</t>
        </is>
      </c>
      <c r="J477" s="2" t="inlineStr">
        <is>
          <t>opatření v oblasti klimatu</t>
        </is>
      </c>
      <c r="K477" s="2" t="inlineStr">
        <is>
          <t>3</t>
        </is>
      </c>
      <c r="L477" s="2" t="inlineStr">
        <is>
          <t/>
        </is>
      </c>
      <c r="M477" t="inlineStr">
        <is>
          <t>snahy bojovat proti změně klimatu a jejím dopadům</t>
        </is>
      </c>
      <c r="N477" s="2" t="inlineStr">
        <is>
          <t>klimaforanstaltning|
klimaindsats|
klimatiltag</t>
        </is>
      </c>
      <c r="O477" s="2" t="inlineStr">
        <is>
          <t>3|
3|
3</t>
        </is>
      </c>
      <c r="P477" s="2" t="inlineStr">
        <is>
          <t xml:space="preserve">|
|
</t>
        </is>
      </c>
      <c r="Q477" t="inlineStr">
        <is>
          <t>bestræbelser på at mindske klimaændringer og deres konsekvenser</t>
        </is>
      </c>
      <c r="R477" s="2" t="inlineStr">
        <is>
          <t>Klimamaßnahme|
Klimaschutz|
Klimaschutzmaßnahmen|
Klimapolitik</t>
        </is>
      </c>
      <c r="S477" s="2" t="inlineStr">
        <is>
          <t>3|
3|
3|
3</t>
        </is>
      </c>
      <c r="T477" s="2" t="inlineStr">
        <is>
          <t xml:space="preserve">|
|
|
</t>
        </is>
      </c>
      <c r="U477" t="inlineStr">
        <is>
          <t>Anstrengungen zur Bekämpfung des Klimawandels und seiner Auswirkungen</t>
        </is>
      </c>
      <c r="V477" s="2" t="inlineStr">
        <is>
          <t>δράση για το κλίμα</t>
        </is>
      </c>
      <c r="W477" s="2" t="inlineStr">
        <is>
          <t>3</t>
        </is>
      </c>
      <c r="X477" s="2" t="inlineStr">
        <is>
          <t/>
        </is>
      </c>
      <c r="Y477" t="inlineStr">
        <is>
          <t>προσπάθειες που καταβάλλονται για την καταπολέμηση της κλιματικής αλλαγής και των επιπτώσεών της</t>
        </is>
      </c>
      <c r="Z477" s="2" t="inlineStr">
        <is>
          <t>climate action</t>
        </is>
      </c>
      <c r="AA477" s="2" t="inlineStr">
        <is>
          <t>3</t>
        </is>
      </c>
      <c r="AB477" s="2" t="inlineStr">
        <is>
          <t/>
        </is>
      </c>
      <c r="AC477" t="inlineStr">
        <is>
          <t>efforts
taken to combat climate change and its impacts</t>
        </is>
      </c>
      <c r="AD477" s="2" t="inlineStr">
        <is>
          <t>acción por el clima|
acción climática</t>
        </is>
      </c>
      <c r="AE477" s="2" t="inlineStr">
        <is>
          <t>3|
3</t>
        </is>
      </c>
      <c r="AF477" s="2" t="inlineStr">
        <is>
          <t xml:space="preserve">|
</t>
        </is>
      </c>
      <c r="AG477" t="inlineStr">
        <is>
          <t>Labor destinada a evitar que el &lt;a href="https://iate.europa.eu/entry/result/867624/es" target="_blank"&gt;cambio climático&lt;/a&gt; alcance niveles peligrosos.</t>
        </is>
      </c>
      <c r="AH477" s="2" t="inlineStr">
        <is>
          <t>kliimameede|
kliimameetmed</t>
        </is>
      </c>
      <c r="AI477" s="2" t="inlineStr">
        <is>
          <t>3|
3</t>
        </is>
      </c>
      <c r="AJ477" s="2" t="inlineStr">
        <is>
          <t xml:space="preserve">|
</t>
        </is>
      </c>
      <c r="AK477" t="inlineStr">
        <is>
          <t>jõupingutused, millega võideldakse kliimamuutuste ja nende mõju vastu</t>
        </is>
      </c>
      <c r="AL477" s="2" t="inlineStr">
        <is>
          <t>ilmastotoimet</t>
        </is>
      </c>
      <c r="AM477" s="2" t="inlineStr">
        <is>
          <t>3</t>
        </is>
      </c>
      <c r="AN477" s="2" t="inlineStr">
        <is>
          <t/>
        </is>
      </c>
      <c r="AO477" t="inlineStr">
        <is>
          <t>toimet, joilla estetään ilmastonmuutoksen kehittyminen vaaralliselle tasolle</t>
        </is>
      </c>
      <c r="AP477" s="2" t="inlineStr">
        <is>
          <t>action pour le climat|
action climatique</t>
        </is>
      </c>
      <c r="AQ477" s="2" t="inlineStr">
        <is>
          <t>3|
3</t>
        </is>
      </c>
      <c r="AR477" s="2" t="inlineStr">
        <is>
          <t xml:space="preserve">|
</t>
        </is>
      </c>
      <c r="AS477" t="inlineStr">
        <is>
          <t>efforts mis en œuvre dans le but de lutter contre le changement climatique et ses effets</t>
        </is>
      </c>
      <c r="AT477" s="2" t="inlineStr">
        <is>
          <t>gníomhú ar son na haeráide</t>
        </is>
      </c>
      <c r="AU477" s="2" t="inlineStr">
        <is>
          <t>4</t>
        </is>
      </c>
      <c r="AV477" s="2" t="inlineStr">
        <is>
          <t/>
        </is>
      </c>
      <c r="AW477" t="inlineStr">
        <is>
          <t/>
        </is>
      </c>
      <c r="AX477" s="2" t="inlineStr">
        <is>
          <t>djelovanje u području klime</t>
        </is>
      </c>
      <c r="AY477" s="2" t="inlineStr">
        <is>
          <t>3</t>
        </is>
      </c>
      <c r="AZ477" s="2" t="inlineStr">
        <is>
          <t>preferred</t>
        </is>
      </c>
      <c r="BA477" t="inlineStr">
        <is>
          <t/>
        </is>
      </c>
      <c r="BB477" s="2" t="inlineStr">
        <is>
          <t>éghajlat-politikai fellépés|
éghajlat-politikai intézkedés|
éghajlat-politika</t>
        </is>
      </c>
      <c r="BC477" s="2" t="inlineStr">
        <is>
          <t>3|
3|
3</t>
        </is>
      </c>
      <c r="BD477" s="2" t="inlineStr">
        <is>
          <t xml:space="preserve">|
|
</t>
        </is>
      </c>
      <c r="BE477" t="inlineStr">
        <is>
          <t>az
éghajlatváltozás és annak hatásai elleni küzdelem érdekében tett erőfeszítések</t>
        </is>
      </c>
      <c r="BF477" s="2" t="inlineStr">
        <is>
          <t>azione per il clima</t>
        </is>
      </c>
      <c r="BG477" s="2" t="inlineStr">
        <is>
          <t>3</t>
        </is>
      </c>
      <c r="BH477" s="2" t="inlineStr">
        <is>
          <t/>
        </is>
      </c>
      <c r="BI477" t="inlineStr">
        <is>
          <t>insieme di misure volte al contenimento degli effetti dei cambiamenti climatici per evitare che questi raggiungano livelli pericolosi</t>
        </is>
      </c>
      <c r="BJ477" s="2" t="inlineStr">
        <is>
          <t>klimato politikos veiksmai|
klimato politika|
veiksmai klimato kaitos srityje</t>
        </is>
      </c>
      <c r="BK477" s="2" t="inlineStr">
        <is>
          <t>3|
2|
3</t>
        </is>
      </c>
      <c r="BL477" s="2" t="inlineStr">
        <is>
          <t xml:space="preserve">|
|
</t>
        </is>
      </c>
      <c r="BM477" t="inlineStr">
        <is>
          <t>pastangos, dedamos siekiant kovoti su klimato kaita ir jos poveikiu</t>
        </is>
      </c>
      <c r="BN477" s="2" t="inlineStr">
        <is>
          <t>rīcība klimata politikas jomā|
klimatrīcība</t>
        </is>
      </c>
      <c r="BO477" s="2" t="inlineStr">
        <is>
          <t>3|
3</t>
        </is>
      </c>
      <c r="BP477" s="2" t="inlineStr">
        <is>
          <t>|
preferred</t>
        </is>
      </c>
      <c r="BQ477" t="inlineStr">
        <is>
          <t>centieni apkarot klimata pārmaiņas un to ietekmi</t>
        </is>
      </c>
      <c r="BR477" s="2" t="inlineStr">
        <is>
          <t>azzjoni klimatika|
azzjoni dwar il-klima</t>
        </is>
      </c>
      <c r="BS477" s="2" t="inlineStr">
        <is>
          <t>3|
3</t>
        </is>
      </c>
      <c r="BT477" s="2" t="inlineStr">
        <is>
          <t>|
preferred</t>
        </is>
      </c>
      <c r="BU477" t="inlineStr">
        <is>
          <t>sforzi magħmula fil-ġlieda kontra t-tibdil fil-klima u l-impatti tiegħu</t>
        </is>
      </c>
      <c r="BV477" s="2" t="inlineStr">
        <is>
          <t>klimaatactie</t>
        </is>
      </c>
      <c r="BW477" s="2" t="inlineStr">
        <is>
          <t>3</t>
        </is>
      </c>
      <c r="BX477" s="2" t="inlineStr">
        <is>
          <t/>
        </is>
      </c>
      <c r="BY477" t="inlineStr">
        <is>
          <t>inspanningen om klimaatverandering en de gevolgen daarvan te bestrijden</t>
        </is>
      </c>
      <c r="BZ477" s="2" t="inlineStr">
        <is>
          <t>działanie w dziedzinie klimatu|
działanie na rzecz klimatu</t>
        </is>
      </c>
      <c r="CA477" s="2" t="inlineStr">
        <is>
          <t>3|
3</t>
        </is>
      </c>
      <c r="CB477" s="2" t="inlineStr">
        <is>
          <t xml:space="preserve">|
</t>
        </is>
      </c>
      <c r="CC477" t="inlineStr">
        <is>
          <t>intensywne wysiłki na rzecz obniżenia poziomu emisji w celu niedopuszczenia, by zmiana klimatu osiągnęła niebezpieczny poziom</t>
        </is>
      </c>
      <c r="CD477" s="2" t="inlineStr">
        <is>
          <t>ação climática</t>
        </is>
      </c>
      <c r="CE477" s="2" t="inlineStr">
        <is>
          <t>3</t>
        </is>
      </c>
      <c r="CF477" s="2" t="inlineStr">
        <is>
          <t>preferred</t>
        </is>
      </c>
      <c r="CG477" t="inlineStr">
        <is>
          <t>Esforços destinados a combater as alterações climáticas e os seus impactos.</t>
        </is>
      </c>
      <c r="CH477" s="2" t="inlineStr">
        <is>
          <t>acțiuni climatice|
politici climatice|
acțiuni în domeniul climei</t>
        </is>
      </c>
      <c r="CI477" s="2" t="inlineStr">
        <is>
          <t>3|
3|
3</t>
        </is>
      </c>
      <c r="CJ477" s="2" t="inlineStr">
        <is>
          <t xml:space="preserve">|
|
</t>
        </is>
      </c>
      <c r="CK477" t="inlineStr">
        <is>
          <t>eforturile depuse pentru a combate schimbările climatice și impactul acestora, vizând reducerea emisiilor de gaze cu efect de seră (atenuarea climei) și/sau luarea de măsuri pentru pregătirea și adaptarea atât la efectele actuale ale schimbărilor climatice, cât și la impacturile prevăzute în viitor (adaptarea la climă)</t>
        </is>
      </c>
      <c r="CL477" s="2" t="inlineStr">
        <is>
          <t>opatrenie v oblasti klímy</t>
        </is>
      </c>
      <c r="CM477" s="2" t="inlineStr">
        <is>
          <t>3</t>
        </is>
      </c>
      <c r="CN477" s="2" t="inlineStr">
        <is>
          <t/>
        </is>
      </c>
      <c r="CO477" t="inlineStr">
        <is>
          <t>úsilie vyvíjané v záujme boja proti zmene klímy a jej následkom</t>
        </is>
      </c>
      <c r="CP477" s="2" t="inlineStr">
        <is>
          <t>podnebno ukrepanje|
podnebni ukrepi</t>
        </is>
      </c>
      <c r="CQ477" s="2" t="inlineStr">
        <is>
          <t>3|
3</t>
        </is>
      </c>
      <c r="CR477" s="2" t="inlineStr">
        <is>
          <t xml:space="preserve">|
</t>
        </is>
      </c>
      <c r="CS477" t="inlineStr">
        <is>
          <t>prizadevanja za boj proti podnebnim spremembam in njihovim posledicam</t>
        </is>
      </c>
      <c r="CT477" s="2" t="inlineStr">
        <is>
          <t>klimatåtgärd</t>
        </is>
      </c>
      <c r="CU477" s="2" t="inlineStr">
        <is>
          <t>3</t>
        </is>
      </c>
      <c r="CV477" s="2" t="inlineStr">
        <is>
          <t/>
        </is>
      </c>
      <c r="CW477" t="inlineStr">
        <is>
          <t>insats för att bekämpa klimatförändringar och deras effekter</t>
        </is>
      </c>
    </row>
    <row r="478">
      <c r="A478" s="1" t="str">
        <f>HYPERLINK("https://iate.europa.eu/entry/result/3599743/all", "3599743")</f>
        <v>3599743</v>
      </c>
      <c r="B478" t="inlineStr">
        <is>
          <t>INDUSTRY</t>
        </is>
      </c>
      <c r="C478" t="inlineStr">
        <is>
          <t>INDUSTRY|iron, steel and other metal industries</t>
        </is>
      </c>
      <c r="D478" t="inlineStr">
        <is>
          <t>yes</t>
        </is>
      </c>
      <c r="E478" t="inlineStr">
        <is>
          <t/>
        </is>
      </c>
      <c r="F478" s="2" t="inlineStr">
        <is>
          <t>минералогичен процес</t>
        </is>
      </c>
      <c r="G478" s="2" t="inlineStr">
        <is>
          <t>3</t>
        </is>
      </c>
      <c r="H478" s="2" t="inlineStr">
        <is>
          <t/>
        </is>
      </c>
      <c r="I478" t="inlineStr">
        <is>
          <t>процес, класифициран според номенклатурата NACE с код DI 26 „производство на други неметални минерални продукти“ в Регламент (ЕИО) № 3037/90 на Съвета от 9 октомври 1990 г. относно статистическата класификация на икономическите дейности в Европейската общност</t>
        </is>
      </c>
      <c r="J478" t="inlineStr">
        <is>
          <t/>
        </is>
      </c>
      <c r="K478" t="inlineStr">
        <is>
          <t/>
        </is>
      </c>
      <c r="L478" t="inlineStr">
        <is>
          <t/>
        </is>
      </c>
      <c r="M478" t="inlineStr">
        <is>
          <t/>
        </is>
      </c>
      <c r="N478" t="inlineStr">
        <is>
          <t/>
        </is>
      </c>
      <c r="O478" t="inlineStr">
        <is>
          <t/>
        </is>
      </c>
      <c r="P478" t="inlineStr">
        <is>
          <t/>
        </is>
      </c>
      <c r="Q478" t="inlineStr">
        <is>
          <t/>
        </is>
      </c>
      <c r="R478" t="inlineStr">
        <is>
          <t/>
        </is>
      </c>
      <c r="S478" t="inlineStr">
        <is>
          <t/>
        </is>
      </c>
      <c r="T478" t="inlineStr">
        <is>
          <t/>
        </is>
      </c>
      <c r="U478" t="inlineStr">
        <is>
          <t/>
        </is>
      </c>
      <c r="V478" t="inlineStr">
        <is>
          <t/>
        </is>
      </c>
      <c r="W478" t="inlineStr">
        <is>
          <t/>
        </is>
      </c>
      <c r="X478" t="inlineStr">
        <is>
          <t/>
        </is>
      </c>
      <c r="Y478" t="inlineStr">
        <is>
          <t/>
        </is>
      </c>
      <c r="Z478" s="2" t="inlineStr">
        <is>
          <t>mineralogical process</t>
        </is>
      </c>
      <c r="AA478" s="2" t="inlineStr">
        <is>
          <t>3</t>
        </is>
      </c>
      <c r="AB478" s="2" t="inlineStr">
        <is>
          <t/>
        </is>
      </c>
      <c r="AC478" t="inlineStr">
        <is>
          <t>process classified in the NACE nomenclature under code DI 26 ‘manufacture of other non-metallic mineral products’ in Council Regulation (EEC) No 3037/90 of 9 October 1990 on the statistical classification of economic activities in the European Community</t>
        </is>
      </c>
      <c r="AD478" t="inlineStr">
        <is>
          <t/>
        </is>
      </c>
      <c r="AE478" t="inlineStr">
        <is>
          <t/>
        </is>
      </c>
      <c r="AF478" t="inlineStr">
        <is>
          <t/>
        </is>
      </c>
      <c r="AG478" t="inlineStr">
        <is>
          <t/>
        </is>
      </c>
      <c r="AH478" t="inlineStr">
        <is>
          <t/>
        </is>
      </c>
      <c r="AI478" t="inlineStr">
        <is>
          <t/>
        </is>
      </c>
      <c r="AJ478" t="inlineStr">
        <is>
          <t/>
        </is>
      </c>
      <c r="AK478" t="inlineStr">
        <is>
          <t/>
        </is>
      </c>
      <c r="AL478" t="inlineStr">
        <is>
          <t/>
        </is>
      </c>
      <c r="AM478" t="inlineStr">
        <is>
          <t/>
        </is>
      </c>
      <c r="AN478" t="inlineStr">
        <is>
          <t/>
        </is>
      </c>
      <c r="AO478" t="inlineStr">
        <is>
          <t/>
        </is>
      </c>
      <c r="AP478" t="inlineStr">
        <is>
          <t/>
        </is>
      </c>
      <c r="AQ478" t="inlineStr">
        <is>
          <t/>
        </is>
      </c>
      <c r="AR478" t="inlineStr">
        <is>
          <t/>
        </is>
      </c>
      <c r="AS478" t="inlineStr">
        <is>
          <t/>
        </is>
      </c>
      <c r="AT478" t="inlineStr">
        <is>
          <t/>
        </is>
      </c>
      <c r="AU478" t="inlineStr">
        <is>
          <t/>
        </is>
      </c>
      <c r="AV478" t="inlineStr">
        <is>
          <t/>
        </is>
      </c>
      <c r="AW478" t="inlineStr">
        <is>
          <t/>
        </is>
      </c>
      <c r="AX478" t="inlineStr">
        <is>
          <t/>
        </is>
      </c>
      <c r="AY478" t="inlineStr">
        <is>
          <t/>
        </is>
      </c>
      <c r="AZ478" t="inlineStr">
        <is>
          <t/>
        </is>
      </c>
      <c r="BA478" t="inlineStr">
        <is>
          <t/>
        </is>
      </c>
      <c r="BB478" t="inlineStr">
        <is>
          <t/>
        </is>
      </c>
      <c r="BC478" t="inlineStr">
        <is>
          <t/>
        </is>
      </c>
      <c r="BD478" t="inlineStr">
        <is>
          <t/>
        </is>
      </c>
      <c r="BE478" t="inlineStr">
        <is>
          <t/>
        </is>
      </c>
      <c r="BF478" t="inlineStr">
        <is>
          <t/>
        </is>
      </c>
      <c r="BG478" t="inlineStr">
        <is>
          <t/>
        </is>
      </c>
      <c r="BH478" t="inlineStr">
        <is>
          <t/>
        </is>
      </c>
      <c r="BI478" t="inlineStr">
        <is>
          <t/>
        </is>
      </c>
      <c r="BJ478" t="inlineStr">
        <is>
          <t/>
        </is>
      </c>
      <c r="BK478" t="inlineStr">
        <is>
          <t/>
        </is>
      </c>
      <c r="BL478" t="inlineStr">
        <is>
          <t/>
        </is>
      </c>
      <c r="BM478" t="inlineStr">
        <is>
          <t/>
        </is>
      </c>
      <c r="BN478" t="inlineStr">
        <is>
          <t/>
        </is>
      </c>
      <c r="BO478" t="inlineStr">
        <is>
          <t/>
        </is>
      </c>
      <c r="BP478" t="inlineStr">
        <is>
          <t/>
        </is>
      </c>
      <c r="BQ478" t="inlineStr">
        <is>
          <t/>
        </is>
      </c>
      <c r="BR478" t="inlineStr">
        <is>
          <t/>
        </is>
      </c>
      <c r="BS478" t="inlineStr">
        <is>
          <t/>
        </is>
      </c>
      <c r="BT478" t="inlineStr">
        <is>
          <t/>
        </is>
      </c>
      <c r="BU478" t="inlineStr">
        <is>
          <t/>
        </is>
      </c>
      <c r="BV478" t="inlineStr">
        <is>
          <t/>
        </is>
      </c>
      <c r="BW478" t="inlineStr">
        <is>
          <t/>
        </is>
      </c>
      <c r="BX478" t="inlineStr">
        <is>
          <t/>
        </is>
      </c>
      <c r="BY478" t="inlineStr">
        <is>
          <t/>
        </is>
      </c>
      <c r="BZ478" t="inlineStr">
        <is>
          <t/>
        </is>
      </c>
      <c r="CA478" t="inlineStr">
        <is>
          <t/>
        </is>
      </c>
      <c r="CB478" t="inlineStr">
        <is>
          <t/>
        </is>
      </c>
      <c r="CC478" t="inlineStr">
        <is>
          <t/>
        </is>
      </c>
      <c r="CD478" t="inlineStr">
        <is>
          <t/>
        </is>
      </c>
      <c r="CE478" t="inlineStr">
        <is>
          <t/>
        </is>
      </c>
      <c r="CF478" t="inlineStr">
        <is>
          <t/>
        </is>
      </c>
      <c r="CG478" t="inlineStr">
        <is>
          <t/>
        </is>
      </c>
      <c r="CH478" t="inlineStr">
        <is>
          <t/>
        </is>
      </c>
      <c r="CI478" t="inlineStr">
        <is>
          <t/>
        </is>
      </c>
      <c r="CJ478" t="inlineStr">
        <is>
          <t/>
        </is>
      </c>
      <c r="CK478" t="inlineStr">
        <is>
          <t/>
        </is>
      </c>
      <c r="CL478" t="inlineStr">
        <is>
          <t/>
        </is>
      </c>
      <c r="CM478" t="inlineStr">
        <is>
          <t/>
        </is>
      </c>
      <c r="CN478" t="inlineStr">
        <is>
          <t/>
        </is>
      </c>
      <c r="CO478" t="inlineStr">
        <is>
          <t/>
        </is>
      </c>
      <c r="CP478" t="inlineStr">
        <is>
          <t/>
        </is>
      </c>
      <c r="CQ478" t="inlineStr">
        <is>
          <t/>
        </is>
      </c>
      <c r="CR478" t="inlineStr">
        <is>
          <t/>
        </is>
      </c>
      <c r="CS478" t="inlineStr">
        <is>
          <t/>
        </is>
      </c>
      <c r="CT478" s="2" t="inlineStr">
        <is>
          <t>mineralogiska process</t>
        </is>
      </c>
      <c r="CU478" s="2" t="inlineStr">
        <is>
          <t>3</t>
        </is>
      </c>
      <c r="CV478" s="2" t="inlineStr">
        <is>
          <t/>
        </is>
      </c>
      <c r="CW478" t="inlineStr">
        <is>
          <t>process klassificerad enligt NACE-kod DI 26 ”Tillverkning av icke-metalliska mineraliska produkter” i rådets förordning (EEG) nr 3037/90 av den 9 oktober 1990 om statistik näringsgrensindelning i Europeiska gemenskapen.</t>
        </is>
      </c>
    </row>
    <row r="479">
      <c r="A479" s="1" t="str">
        <f>HYPERLINK("https://iate.europa.eu/entry/result/895283/all", "895283")</f>
        <v>895283</v>
      </c>
      <c r="B479" t="inlineStr">
        <is>
          <t>ENVIRONMENT</t>
        </is>
      </c>
      <c r="C479" t="inlineStr">
        <is>
          <t>ENVIRONMENT|environmental policy|climate change policy|reduction of gas emissions;ENVIRONMENT|environmental policy|climate change policy</t>
        </is>
      </c>
      <c r="D479" t="inlineStr">
        <is>
          <t>yes</t>
        </is>
      </c>
      <c r="E479" t="inlineStr">
        <is>
          <t/>
        </is>
      </c>
      <c r="F479" s="2" t="inlineStr">
        <is>
          <t>количествени цели за ограничаване и намаляване на емисиите|
количествени ангажименти за ограничаване и намаляване на емисиите</t>
        </is>
      </c>
      <c r="G479" s="2" t="inlineStr">
        <is>
          <t>3|
3</t>
        </is>
      </c>
      <c r="H479" s="2" t="inlineStr">
        <is>
          <t xml:space="preserve">|
</t>
        </is>
      </c>
      <c r="I479" t="inlineStr">
        <is>
          <t>Правно задължителни цели и срокове по Протокола от Киото за ограничаване или намаляване на емисиите на парникови газове от развитите страни. Тези количествени цели са посочени в Анекс Б към Протокола от Киото като процент от емисиите на парникови газове през съответната базова година. Количествените цели за България са записани като 92% от емисиите на парникови газове през 1988 г.</t>
        </is>
      </c>
      <c r="J479" s="2" t="inlineStr">
        <is>
          <t>kvantifikovaný závazek na omezení a snížení emisí</t>
        </is>
      </c>
      <c r="K479" s="2" t="inlineStr">
        <is>
          <t>3</t>
        </is>
      </c>
      <c r="L479" s="2" t="inlineStr">
        <is>
          <t/>
        </is>
      </c>
      <c r="M479" t="inlineStr">
        <is>
          <t/>
        </is>
      </c>
      <c r="N479" s="2" t="inlineStr">
        <is>
          <t>kvantitative emissionsbegrænsnings- og reduktionsforpligtelser</t>
        </is>
      </c>
      <c r="O479" s="2" t="inlineStr">
        <is>
          <t>4</t>
        </is>
      </c>
      <c r="P479" s="2" t="inlineStr">
        <is>
          <t/>
        </is>
      </c>
      <c r="Q479" t="inlineStr">
        <is>
          <t/>
        </is>
      </c>
      <c r="R479" s="2" t="inlineStr">
        <is>
          <t>quantifizierte Emissionsbegrenzungs-und -reduktionsverpflichtung</t>
        </is>
      </c>
      <c r="S479" s="2" t="inlineStr">
        <is>
          <t>3</t>
        </is>
      </c>
      <c r="T479" s="2" t="inlineStr">
        <is>
          <t/>
        </is>
      </c>
      <c r="U479" t="inlineStr">
        <is>
          <t>zentrale Bestimmung des Kyoto-Protokolls, die die zulässigen Emissionsobergrenzen für die beteiligten Industrieländer und die Reduktionsziele bis zum Ende der Laufzeit des Protokolls festlegt</t>
        </is>
      </c>
      <c r="V479" s="2" t="inlineStr">
        <is>
          <t>ποσοτικοποιημένη υποχρέωση περιορισμού και μείωσης των εκπομπών|
ποσοτικοποιημένοι στόχοι περιορισμού και μείωσης των εκπομπών</t>
        </is>
      </c>
      <c r="W479" s="2" t="inlineStr">
        <is>
          <t>4|
4</t>
        </is>
      </c>
      <c r="X479" s="2" t="inlineStr">
        <is>
          <t xml:space="preserve">|
</t>
        </is>
      </c>
      <c r="Y479" t="inlineStr">
        <is>
          <t/>
        </is>
      </c>
      <c r="Z479" s="2" t="inlineStr">
        <is>
          <t>QELRO|
quantitative emission limitation and reduction commitment|
Quantified Emission Limitation and Reduction Commitment|
QELRC|
QUELRO|
quantified emission limitation or reduction commitment|
Quantified Emission Limitation and Reduction Objective</t>
        </is>
      </c>
      <c r="AA479" s="2" t="inlineStr">
        <is>
          <t>4|
1|
4|
4|
1|
3|
2</t>
        </is>
      </c>
      <c r="AB479" s="2" t="inlineStr">
        <is>
          <t>|
|
|
|
|
|
deprecated</t>
        </is>
      </c>
      <c r="AC479" t="inlineStr">
        <is>
          <t>legally binding targets and timetables under the Kyoto Protocol for the limitation or reduction of greenhouse-gas emissions by developed countries</t>
        </is>
      </c>
      <c r="AD479" s="2" t="inlineStr">
        <is>
          <t>objetivo cuantificado de reducción y limitación de las emisiones|
QELRO|
compromiso cuantificado de limitación y reducción de las emisiones</t>
        </is>
      </c>
      <c r="AE479" s="2" t="inlineStr">
        <is>
          <t>2|
2|
3</t>
        </is>
      </c>
      <c r="AF479" s="2" t="inlineStr">
        <is>
          <t xml:space="preserve">|
|
</t>
        </is>
      </c>
      <c r="AG479" t="inlineStr">
        <is>
          <t>Metas y calendarios jurídicamente vinculantes en virtud del Protocolo de Kyoto &lt;a href="/entry/result/906420/all" id="ENTRY_TO_ENTRY_CONVERTER" target="_blank"&gt;IATE:906420&lt;/a&gt; , para la limitación o reducción de las emisiones de gases de efecto invernadero &lt;a href="/entry/result/835577/all" id="ENTRY_TO_ENTRY_CONVERTER" target="_blank"&gt;IATE:835577&lt;/a&gt; por parte de los países desarrollados &lt;a href="/entry/result/784841/all" id="ENTRY_TO_ENTRY_CONVERTER" target="_blank"&gt;IATE:784841&lt;/a&gt; .</t>
        </is>
      </c>
      <c r="AH479" s="2" t="inlineStr">
        <is>
          <t>QELRO|
QELRC|
heite koguselise piiramise ja vähendamise kohustus</t>
        </is>
      </c>
      <c r="AI479" s="2" t="inlineStr">
        <is>
          <t>3|
3|
3</t>
        </is>
      </c>
      <c r="AJ479" s="2" t="inlineStr">
        <is>
          <t xml:space="preserve">|
|
</t>
        </is>
      </c>
      <c r="AK479" t="inlineStr">
        <is>
          <t>Kyoto protokolli kohased õiguslikult siduvad eesmärgid ja ajakavad arenenud riikide kasvuhoonegaaside heitkoguste piiramiseks ja vähendamiseks</t>
        </is>
      </c>
      <c r="AL479" s="2" t="inlineStr">
        <is>
          <t>päästöjen määrällinen rajoitus- ja vähennysvelvoite|
QELRO|
QELRC</t>
        </is>
      </c>
      <c r="AM479" s="2" t="inlineStr">
        <is>
          <t>3|
3|
3</t>
        </is>
      </c>
      <c r="AN479" s="2" t="inlineStr">
        <is>
          <t xml:space="preserve">|
|
</t>
        </is>
      </c>
      <c r="AO479" t="inlineStr">
        <is>
          <t>Kioton pöytäkirjassa asetettu päästövähennysten määrällinen velvoite, joka on ilmaistu suhteellisena osuutena perusvuoden &lt;a href="/entry/result/760052/all" id="ENTRY_TO_ENTRY_CONVERTER" target="_blank"&gt;IATE:760052&lt;/a&gt; kasvihuonekaasujen päästömäärästä.</t>
        </is>
      </c>
      <c r="AP479" s="2" t="inlineStr">
        <is>
          <t>objectifs chiffrés de limitation et de réduction des émissions|
QELRO</t>
        </is>
      </c>
      <c r="AQ479" s="2" t="inlineStr">
        <is>
          <t>3|
3</t>
        </is>
      </c>
      <c r="AR479" s="2" t="inlineStr">
        <is>
          <t xml:space="preserve">|
</t>
        </is>
      </c>
      <c r="AS479" t="inlineStr">
        <is>
          <t>engagements chiffrés de limitation ou de réduction des émissions, un des trois mécanismes de flexibilité approuvés au titre du Protocole de Kyoto pour faciliter la réduction des émissions de gaz à effet de serre</t>
        </is>
      </c>
      <c r="AT479" s="2" t="inlineStr">
        <is>
          <t>Gealltanas Cainníochtaithe maidir le hAstaíochtaí a Theorannú agus a Laghdú</t>
        </is>
      </c>
      <c r="AU479" s="2" t="inlineStr">
        <is>
          <t>3</t>
        </is>
      </c>
      <c r="AV479" s="2" t="inlineStr">
        <is>
          <t/>
        </is>
      </c>
      <c r="AW479" t="inlineStr">
        <is>
          <t/>
        </is>
      </c>
      <c r="AX479" s="2" t="inlineStr">
        <is>
          <t>QELRC|
količinska obveza ograničenja i smanjenja emisija|
količinska obveza ograničenja ili smanjenja emisija</t>
        </is>
      </c>
      <c r="AY479" s="2" t="inlineStr">
        <is>
          <t>3|
3|
3</t>
        </is>
      </c>
      <c r="AZ479" s="2" t="inlineStr">
        <is>
          <t xml:space="preserve">|
|
</t>
        </is>
      </c>
      <c r="BA479" t="inlineStr">
        <is>
          <t>pravno obvezujući ciljevi i vremenski okviri u skladu s Kyotskim protokolom za ograničenje ili smanjenje emisija stakleničkih plinova u razvijenim zemljama</t>
        </is>
      </c>
      <c r="BB479" s="2" t="inlineStr">
        <is>
          <t>mennyiségileg meghatározott kibocsátáskorlátozási és -csökkentési kötelezettség</t>
        </is>
      </c>
      <c r="BC479" s="2" t="inlineStr">
        <is>
          <t>4</t>
        </is>
      </c>
      <c r="BD479" s="2" t="inlineStr">
        <is>
          <t/>
        </is>
      </c>
      <c r="BE479" t="inlineStr">
        <is>
          <t>A Kiotói Jegyzőkönyv (&lt;a href="/entry/result/906420/all" id="ENTRY_TO_ENTRY_CONVERTER" target="_blank"&gt;IATE:906420&lt;/a&gt; ) harmadik cikkében meghatározott, az I. mellékletben szereplő felekre vonatkozó kötelezettségvállalások az üvegházhatást okozó gázkibocsátás korlátozására vagy csökkentésére.</t>
        </is>
      </c>
      <c r="BF479" s="2" t="inlineStr">
        <is>
          <t>QELRO|
obiettivo quantificato di riduzione e limitazione delle emissioni|
QELRC|
impegno quantificato di limitazione e di riduzione delle emissioni</t>
        </is>
      </c>
      <c r="BG479" s="2" t="inlineStr">
        <is>
          <t>2|
2|
2|
3</t>
        </is>
      </c>
      <c r="BH479" s="2" t="inlineStr">
        <is>
          <t xml:space="preserve">|
|
|
</t>
        </is>
      </c>
      <c r="BI479" t="inlineStr">
        <is>
          <t>obiettivi che le parti del protocollo di Kyoto si impegnano a rispettare in base agli impegni di limitazione o riduzione delle emissioni [&lt;a href="/entry/result/926706/all" id="ENTRY_TO_ENTRY_CONVERTER" target="_blank"&gt;IATE:926706&lt;/a&gt;] specificati nell'allegato B di detto protocollo</t>
        </is>
      </c>
      <c r="BJ479" s="2" t="inlineStr">
        <is>
          <t>kiekiais nustatytas įsipareigojimas riboti ir mažinti išmetamuosius teršalus|
kiekinis išmetamųjų teršalų kiekio apribojimo arba sumažinimo įsipareigojimas</t>
        </is>
      </c>
      <c r="BK479" s="2" t="inlineStr">
        <is>
          <t>3|
3</t>
        </is>
      </c>
      <c r="BL479" s="2" t="inlineStr">
        <is>
          <t>|
preferred</t>
        </is>
      </c>
      <c r="BM479" t="inlineStr">
        <is>
          <t>išsivysčiusioms šalims pagal Kioto protokolą nustatyti privalomi išmetamo šiltnamio efektą sukeliančių dujų kiekio ribojimo ar mažinimo uždaviniai ir terminai</t>
        </is>
      </c>
      <c r="BN479" s="2" t="inlineStr">
        <is>
          <t>&lt;i&gt;QELRO&lt;/i&gt;|
&lt;i&gt;QELRC&lt;/i&gt;|
kvantitatīvas emisiju ierobežošanas un samazināšanas saistības|
kvantitatīvs emisiju ierobežošanas un samazināšanas mērķis</t>
        </is>
      </c>
      <c r="BO479" s="2" t="inlineStr">
        <is>
          <t>2|
2|
3|
2</t>
        </is>
      </c>
      <c r="BP479" s="2" t="inlineStr">
        <is>
          <t xml:space="preserve">|
|
|
</t>
        </is>
      </c>
      <c r="BQ479" t="inlineStr">
        <is>
          <t>juridiski saistoši mērķi un termiņi, kas saskaņā ar Kioto protokolu ir noteikti, lai ierobežotu vai samazinātu siltumnīcefekta gāzu emisijas attīstītajās valstīs</t>
        </is>
      </c>
      <c r="BR479" s="2" t="inlineStr">
        <is>
          <t>QELRO|
Impenn Kwantifikat għal Limitazzjoni u Tnaqqis tal-Emissjonijiet|
QELRC</t>
        </is>
      </c>
      <c r="BS479" s="2" t="inlineStr">
        <is>
          <t>3|
3|
3</t>
        </is>
      </c>
      <c r="BT479" s="2" t="inlineStr">
        <is>
          <t xml:space="preserve">|
|
</t>
        </is>
      </c>
      <c r="BU479" t="inlineStr">
        <is>
          <t>Miri u skedi legalment vinkolanti taħt il-Protokoll ta' Kyoto għal-limitazzjoni u t-tnaqqis tal-emissjonijiet ta' gassijiet b'effett ta' serra mill-pajjiżi żviluppati.</t>
        </is>
      </c>
      <c r="BV479" s="2" t="inlineStr">
        <is>
          <t>gekwantificeerde verplichtingen inzake emissiebeperking of -reductie</t>
        </is>
      </c>
      <c r="BW479" s="2" t="inlineStr">
        <is>
          <t>3</t>
        </is>
      </c>
      <c r="BX479" s="2" t="inlineStr">
        <is>
          <t/>
        </is>
      </c>
      <c r="BY479" t="inlineStr">
        <is>
          <t>de bindende streefcijfers inzake emissiebeperking of -reductie voor de in Bijlage 1 van het Raamverdrag vermelde landen</t>
        </is>
      </c>
      <c r="BZ479" s="2" t="inlineStr">
        <is>
          <t>ilościowo określone zobowiązanie do ograniczenia i redukcji emisji</t>
        </is>
      </c>
      <c r="CA479" s="2" t="inlineStr">
        <is>
          <t>3</t>
        </is>
      </c>
      <c r="CB479" s="2" t="inlineStr">
        <is>
          <t/>
        </is>
      </c>
      <c r="CC479" t="inlineStr">
        <is>
          <t>prawnie wiążące cele redukcyjne zawarte w załączniku B protokołu z Kioto, dotyczące krajów rozwiniętych</t>
        </is>
      </c>
      <c r="CD479" s="2" t="inlineStr">
        <is>
          <t>CQLRE|
compromisso quantificado de limitação e redução das emissões|
objetivo quantificado de limitação e redução das emissões|
OQLRE</t>
        </is>
      </c>
      <c r="CE479" s="2" t="inlineStr">
        <is>
          <t>3|
3|
3|
3</t>
        </is>
      </c>
      <c r="CF479" s="2" t="inlineStr">
        <is>
          <t xml:space="preserve">|
|
|
</t>
        </is>
      </c>
      <c r="CG479" t="inlineStr">
        <is>
          <t>Compromissos assumidos no quadro do Protocolo de Quioto [ &lt;a href="/entry/result/906420/all" id="ENTRY_TO_ENTRY_CONVERTER" target="_blank"&gt;IATE:906420&lt;/a&gt; ] pelos países desenvolvidos, países com economias em transição e pela Comunidade Europeia (Partes no Protocolo de Quioto incluídas no Anexo I da Convenção-Quadro das Nações Unidas sobre Alterações Climáticas [ &lt;a href="/entry/result/843910/all" id="ENTRY_TO_ENTRY_CONVERTER" target="_blank"&gt;IATE:843910&lt;/a&gt; ]) no sentido de garantir, individual ou conjuntamente, a redução e/ou limitação em relação aos níveis de 1990 das suas emissões antropogénicas agregadas, expressas em equivalente de dióxido de carbono, dos gases com efeito de estufa. Esses compromissos ou obrigações, que se traduzem em objectivos, estão quantificados em teros de percentagem do ano ou período de referência no Anexo B do Protocolo de Quioto.</t>
        </is>
      </c>
      <c r="CH479" s="2" t="inlineStr">
        <is>
          <t>angajament de limitare cuantificată și de reducere a emisiilor|
obiectiv cantitativ de limitare și de reducere ale emisiilor|
angajament cuantificat de limitare și de reducere a emisiilor|
QELRO</t>
        </is>
      </c>
      <c r="CI479" s="2" t="inlineStr">
        <is>
          <t>2|
2|
2|
2</t>
        </is>
      </c>
      <c r="CJ479" s="2" t="inlineStr">
        <is>
          <t xml:space="preserve">|
|
|
</t>
        </is>
      </c>
      <c r="CK479" t="inlineStr">
        <is>
          <t/>
        </is>
      </c>
      <c r="CL479" s="2" t="inlineStr">
        <is>
          <t>kvantifikovaný záväzok na obmedzenie alebo zníženie emisií</t>
        </is>
      </c>
      <c r="CM479" s="2" t="inlineStr">
        <is>
          <t>3</t>
        </is>
      </c>
      <c r="CN479" s="2" t="inlineStr">
        <is>
          <t/>
        </is>
      </c>
      <c r="CO479" t="inlineStr">
        <is>
          <t>právne záväzné ciele a harmonogramy podľa Kjótskeho protokolu zamerané na obmedzenie alebo zníženie emisií skleníkových plynov zo strany rozvinutých krajín</t>
        </is>
      </c>
      <c r="CP479" s="2" t="inlineStr">
        <is>
          <t>obveznost količinskega omejevanja in zmanjševanja emisij</t>
        </is>
      </c>
      <c r="CQ479" s="2" t="inlineStr">
        <is>
          <t>3</t>
        </is>
      </c>
      <c r="CR479" s="2" t="inlineStr">
        <is>
          <t/>
        </is>
      </c>
      <c r="CS479" t="inlineStr">
        <is>
          <t/>
        </is>
      </c>
      <c r="CT479" s="2" t="inlineStr">
        <is>
          <t>kvantifierat åtagande om begränsning och minskning av utsläpp</t>
        </is>
      </c>
      <c r="CU479" s="2" t="inlineStr">
        <is>
          <t>2</t>
        </is>
      </c>
      <c r="CV479" s="2" t="inlineStr">
        <is>
          <t/>
        </is>
      </c>
      <c r="CW479" t="inlineStr">
        <is>
          <t/>
        </is>
      </c>
    </row>
    <row r="480">
      <c r="A480" s="1" t="str">
        <f>HYPERLINK("https://iate.europa.eu/entry/result/3563396/all", "3563396")</f>
        <v>3563396</v>
      </c>
      <c r="B480" t="inlineStr">
        <is>
          <t>EUROPEAN UNION;FINANCE</t>
        </is>
      </c>
      <c r="C480" t="inlineStr">
        <is>
          <t>EUROPEAN UNION|EU institutions and European civil service|EU body;EUROPEAN UNION|EU finance|EU financing;FINANCE|financing and investment</t>
        </is>
      </c>
      <c r="D480" t="inlineStr">
        <is>
          <t>yes</t>
        </is>
      </c>
      <c r="E480" t="inlineStr">
        <is>
          <t/>
        </is>
      </c>
      <c r="F480" s="2" t="inlineStr">
        <is>
          <t>Европейски консултантски център по инвестиционни въпроси</t>
        </is>
      </c>
      <c r="G480" s="2" t="inlineStr">
        <is>
          <t>3</t>
        </is>
      </c>
      <c r="H480" s="2" t="inlineStr">
        <is>
          <t/>
        </is>
      </c>
      <c r="I480" t="inlineStr">
        <is>
          <t>консултантски център, предвиден в Плана за инвестиции за Европа на Комисията „Юнкер“, имащ за цел да предоставя централизирани бързи консултации и техническа помощ по инвестиционните въпроси</t>
        </is>
      </c>
      <c r="J480" s="2" t="inlineStr">
        <is>
          <t>EIAH|
centrum pro investiční poradenství|
Evropské centrum pro investiční poradenství</t>
        </is>
      </c>
      <c r="K480" s="2" t="inlineStr">
        <is>
          <t>3|
3|
3</t>
        </is>
      </c>
      <c r="L480" s="2" t="inlineStr">
        <is>
          <t xml:space="preserve">|
|
</t>
        </is>
      </c>
      <c r="M480" t="inlineStr">
        <is>
          <t>v kontextu investičního plánu pro Evropu jediný, uživatelsky vstřícný portál soustředící všechny investiční poradenské služby a všechny otázky týkající se technické podpory</t>
        </is>
      </c>
      <c r="N480" s="2" t="inlineStr">
        <is>
          <t>centrum for investeringsrådgivning|
EIAH|
Det Europæiske Centrum for Investeringsrådgivning</t>
        </is>
      </c>
      <c r="O480" s="2" t="inlineStr">
        <is>
          <t>3|
3|
3</t>
        </is>
      </c>
      <c r="P480" s="2" t="inlineStr">
        <is>
          <t xml:space="preserve">|
|
</t>
        </is>
      </c>
      <c r="Q480" t="inlineStr">
        <is>
          <t>one-stop-shop, der skal integrere alle investeringsrådgivningstjenester og lede alle spørgsmål om teknisk bistand til én enkelt brugervenlig portal med sigte på tre målgrupper: projektiværksættere, investorer og offentlige forvaltningsmyndigheder ; "...centralt kontaktpunkt for alle spørgsmål i forbindelse med teknisk bistand omkring investeringer i Unionen."</t>
        </is>
      </c>
      <c r="R480" s="2" t="inlineStr">
        <is>
          <t>EIAH|
Plattform für Investitionsberatung|
europäische Plattform für Investitionsberatung</t>
        </is>
      </c>
      <c r="S480" s="2" t="inlineStr">
        <is>
          <t>3|
3|
4</t>
        </is>
      </c>
      <c r="T480" s="2" t="inlineStr">
        <is>
          <t xml:space="preserve">|
|
</t>
        </is>
      </c>
      <c r="U480" t="inlineStr">
        <is>
          <t>zentrale Anlaufstelle, über die sämtliche Dienstleistungen der Investitionsberatung integriert werden und die öffentlichen Behörden, Investoren und Projektträgern in den Mitgliedstaaten die Ermittlung, Priorisierung, Vorbereitung, Strukturierung und Durchführung strategischer Projekte mit europäischem Mehrwert erleichtern wird</t>
        </is>
      </c>
      <c r="V480" s="2" t="inlineStr">
        <is>
          <t>ευρωπαϊκός κόμβος επενδυτικών συμβουλών</t>
        </is>
      </c>
      <c r="W480" s="2" t="inlineStr">
        <is>
          <t>4</t>
        </is>
      </c>
      <c r="X480" s="2" t="inlineStr">
        <is>
          <t/>
        </is>
      </c>
      <c r="Y480" t="inlineStr">
        <is>
          <t/>
        </is>
      </c>
      <c r="Z480" s="2" t="inlineStr">
        <is>
          <t>EIAH|
investment advisory hub|
European Investment Advisory Service|
European Investment Advisory Hub</t>
        </is>
      </c>
      <c r="AA480" s="2" t="inlineStr">
        <is>
          <t>3|
3|
3|
3</t>
        </is>
      </c>
      <c r="AB480" s="2" t="inlineStr">
        <is>
          <t xml:space="preserve">|
|
admitted|
</t>
        </is>
      </c>
      <c r="AC480" t="inlineStr">
        <is>
          <t>in the context of the European Commission's investment plan for Europe, a one-stop shop integrating all investment advisory services and providing technical assistance</t>
        </is>
      </c>
      <c r="AD480" s="2" t="inlineStr">
        <is>
          <t>Centro Europeo de Asesoramiento para la Inversión|
CEAI|
centro de asesoramiento para la inversión</t>
        </is>
      </c>
      <c r="AE480" s="2" t="inlineStr">
        <is>
          <t>3|
3|
2</t>
        </is>
      </c>
      <c r="AF480" s="2" t="inlineStr">
        <is>
          <t xml:space="preserve">|
|
</t>
        </is>
      </c>
      <c r="AG480" t="inlineStr">
        <is>
          <t>En el contexto del Plan de Inversiones para Europa &lt;a href="/entry/result/3563204/all" id="ENTRY_TO_ENTRY_CONVERTER" target="_blank"&gt;IATE:3563204&lt;/a&gt; , servicio de ventanilla única &lt;a href="/entry/result/911074/all" id="ENTRY_TO_ENTRY_CONVERTER" target="_blank"&gt;IATE:911074&lt;/a&gt; gestionado por la Comisión Europea y el BEI destinado a facilitar asesoramiento y asistencia técnica a los inversores, promotores de proyectos y autoridades de gestión públicas sobre sus proyectos de inversión y su financiación.</t>
        </is>
      </c>
      <c r="AH480" s="2" t="inlineStr">
        <is>
          <t>Euroopa investeerimisnõustamise keskus|
investeerimisnõustamise keskus</t>
        </is>
      </c>
      <c r="AI480" s="2" t="inlineStr">
        <is>
          <t>3|
3</t>
        </is>
      </c>
      <c r="AJ480" s="2" t="inlineStr">
        <is>
          <t xml:space="preserve">|
</t>
        </is>
      </c>
      <c r="AK480" t="inlineStr">
        <is>
          <t>(Euroopa Komisjoni investeerimispoliitika kontekstis) ühtne kontaktpunkt, mis pakub investeerimisalast nõu ja tehnilist abi</t>
        </is>
      </c>
      <c r="AL480" s="2" t="inlineStr">
        <is>
          <t>Euroopan investointineuvontakeskus|
investointineuvontakeskus</t>
        </is>
      </c>
      <c r="AM480" s="2" t="inlineStr">
        <is>
          <t>3|
3</t>
        </is>
      </c>
      <c r="AN480" s="2" t="inlineStr">
        <is>
          <t xml:space="preserve">|
</t>
        </is>
      </c>
      <c r="AO480" t="inlineStr">
        <is>
          <t>Euroopan investointiohjelman hankkeiden toteuttajille, sijoittajille ja hallintoviranomaisille tarkoitettu yhden luukun portaali, johon kootaan kaikki investointineuvontapalvelut ja ohjataan kaikki teknistä tukea koskevat kyselyt</t>
        </is>
      </c>
      <c r="AP480" s="2" t="inlineStr">
        <is>
          <t>EIAH|
plateforme de services de conseils en investissements européens|
plateforme européenne de conseil en investissement|
plateforme de conseil en investissement</t>
        </is>
      </c>
      <c r="AQ480" s="2" t="inlineStr">
        <is>
          <t>3|
3|
3|
3</t>
        </is>
      </c>
      <c r="AR480" s="2" t="inlineStr">
        <is>
          <t xml:space="preserve">|
|
|
</t>
        </is>
      </c>
      <c r="AS480" t="inlineStr">
        <is>
          <t>dans le contexte du Plan d'investissement pour l'Europe, guichet unique regroupant tous les services de renseignement et fournissant une assistance technique concernant la structuration et le financement des projets d'investissement</t>
        </is>
      </c>
      <c r="AT480" s="2" t="inlineStr">
        <is>
          <t>EIAH|
an Mol Comhairleach Eorpach maidir le hInfheistíocht|
MCEI</t>
        </is>
      </c>
      <c r="AU480" s="2" t="inlineStr">
        <is>
          <t>1|
4|
3</t>
        </is>
      </c>
      <c r="AV480" s="2" t="inlineStr">
        <is>
          <t>|
preferred|
preferred</t>
        </is>
      </c>
      <c r="AW480" t="inlineStr">
        <is>
          <t/>
        </is>
      </c>
      <c r="AX480" s="2" t="inlineStr">
        <is>
          <t>savjetodavni centar za ulaganja|
ESCU|
Europski savjetodavni centar za ulaganja</t>
        </is>
      </c>
      <c r="AY480" s="2" t="inlineStr">
        <is>
          <t>3|
3|
3</t>
        </is>
      </c>
      <c r="AZ480" s="2" t="inlineStr">
        <is>
          <t xml:space="preserve">|
|
</t>
        </is>
      </c>
      <c r="BA480" t="inlineStr">
        <is>
          <t/>
        </is>
      </c>
      <c r="BB480" s="2" t="inlineStr">
        <is>
          <t>EBTP|
Európai Beruházási Tanácsadó Platform</t>
        </is>
      </c>
      <c r="BC480" s="2" t="inlineStr">
        <is>
          <t>4|
4</t>
        </is>
      </c>
      <c r="BD480" s="2" t="inlineStr">
        <is>
          <t xml:space="preserve">|
</t>
        </is>
      </c>
      <c r="BE480" t="inlineStr">
        <is>
          <t>A beruházások beindítására és meggyorsítására az (EU) 2015/1017 rendelettel létrehozott tanácsadó központ, amely segítséget nyújt a finanszírozási kérelmekkel és a projektek kialakításával kapcsolatban, az uniós források felhasználásában, valamint a finanszírozási nehézségek leküzdésében.</t>
        </is>
      </c>
      <c r="BF480" s="2" t="inlineStr">
        <is>
          <t>polo di consulenza sugli investimenti|
PECI|
polo europeo di consulenza sugli investimenti</t>
        </is>
      </c>
      <c r="BG480" s="2" t="inlineStr">
        <is>
          <t>3|
3|
3</t>
        </is>
      </c>
      <c r="BH480" s="2" t="inlineStr">
        <is>
          <t xml:space="preserve">|
|
</t>
        </is>
      </c>
      <c r="BI480" t="inlineStr">
        <is>
          <t>nell'ambito de Un piano di investimenti per l’Europa [ &lt;a href="/entry/result/3563204/all" id="ENTRY_TO_ENTRY_CONVERTER" target="_blank"&gt;IATE:3563204&lt;/a&gt; ] sportello unico per tutte le domande relative all’assistenza tecnica, destinato a tre categorie: promotori di progetti, investitori e autorità di gestione pubbliche</t>
        </is>
      </c>
      <c r="BJ480" s="2" t="inlineStr">
        <is>
          <t>Europos investavimo konsultacijų centras|
investavimo konsultacijų centras|
EIKC</t>
        </is>
      </c>
      <c r="BK480" s="2" t="inlineStr">
        <is>
          <t>3|
3|
3</t>
        </is>
      </c>
      <c r="BL480" s="2" t="inlineStr">
        <is>
          <t xml:space="preserve">|
|
</t>
        </is>
      </c>
      <c r="BM480" t="inlineStr">
        <is>
          <t>centras, kurio paskirtis – konsultuoti investuotojus ir teikti techninę pagalbą, susijusią su projektų struktūros formavimu, novatoriškų finansinių priemonių naudojimu nacionaliniu bei Europos lygmeniu, taip pat viešojo ir privačiojo sektorių partnerystėmis</t>
        </is>
      </c>
      <c r="BN480" s="2" t="inlineStr">
        <is>
          <t>Eiropas Investīciju konsultāciju centrs|
EIKC|
investīciju konsultāciju centrs</t>
        </is>
      </c>
      <c r="BO480" s="2" t="inlineStr">
        <is>
          <t>3|
3|
3</t>
        </is>
      </c>
      <c r="BP480" s="2" t="inlineStr">
        <is>
          <t xml:space="preserve">|
|
</t>
        </is>
      </c>
      <c r="BQ480" t="inlineStr">
        <is>
          <t>vienots investīciju konsultāciju pakalpojumu kontaktpunkts, kas novirzīs visus jautājumus par tehnisko palīdzību uz vienotu lietotājdraudzīgu portālu, kurš būs paredzēts trim galvenajām mērķauditorijām – projektu virzītājiem, investoriem un vadošajām iestādēm</t>
        </is>
      </c>
      <c r="BR480" s="2" t="inlineStr">
        <is>
          <t>Servizz Ewropew ta' Konsulenza għall-Investiment|
ċentru ta' konsulenza għall-investiment|
EIAH|
Ċentru Ewropew ta' Konsulenza għall-Investimenti</t>
        </is>
      </c>
      <c r="BS480" s="2" t="inlineStr">
        <is>
          <t>3|
3|
3|
3</t>
        </is>
      </c>
      <c r="BT480" s="2" t="inlineStr">
        <is>
          <t xml:space="preserve">|
|
|
</t>
        </is>
      </c>
      <c r="BU480" t="inlineStr">
        <is>
          <t>fil-kuntest tal-Pjan ta' Investiment għall-Ewropa tal-Kummissjoni Ewropea, punt uniku ta' servizz li jintegra s-servizzi ta' konsulenza finanzjarja kollha u jipprovdi assistenza teknika; ċentru ta' konsulenza biex isaħħaħ u jaċċellera l-investiment u jipprovdi gwida biex jgħin:&lt;br&gt;- Il-promoturi ta' proġetti jħejju l-applikazzjonijiet għal finanzjament tagħhom&lt;br&gt;- L-iżvilupp ta' proġetti teknikament sodi u ekonomikament vijabbli&lt;br&gt;- L-użu effiċjenti tal-Fondi tal-UE&lt;br&gt;- Jingħelbu l-ostakli finanzjarji</t>
        </is>
      </c>
      <c r="BV480" s="2" t="inlineStr">
        <is>
          <t>Europese investeringsadvieshub|
investeringsadvieshub|
EIAH</t>
        </is>
      </c>
      <c r="BW480" s="2" t="inlineStr">
        <is>
          <t>3|
3|
3</t>
        </is>
      </c>
      <c r="BX480" s="2" t="inlineStr">
        <is>
          <t xml:space="preserve">|
|
</t>
        </is>
      </c>
      <c r="BY480" t="inlineStr">
        <is>
          <t>centraal loket om op alle niveaus bronnen van expertise inzake investeringen samen te brengen en de technische bijstand te versterken</t>
        </is>
      </c>
      <c r="BZ480" s="2" t="inlineStr">
        <is>
          <t>ECDI|
centrum doradztwa inwestycyjnego|
Europejskie Centrum Doradztwa Inwestycyjnego</t>
        </is>
      </c>
      <c r="CA480" s="2" t="inlineStr">
        <is>
          <t>3|
3|
3</t>
        </is>
      </c>
      <c r="CB480" s="2" t="inlineStr">
        <is>
          <t xml:space="preserve">|
|
</t>
        </is>
      </c>
      <c r="CC480" t="inlineStr">
        <is>
          <t>ustanowiony w ramach inicjatywy Komisji pt. &lt;i&gt;Plan inwestycyjny dla Europy&lt;/i&gt; [26.11.2014] pojedynczy punkt kontaktowy łączący źródła wiedzy specjalistycznej i wzmocnioną pomoc techniczną w zakresie strukturyzowania projektów, wykorzystanie na szczeblu krajowym i europejskim innowacyjnych instrumentów finansowych oraz partnerstwa publiczno-prywatnego ; instytucja planowana we wniosku w sprawie Europejskiego Funduszu na rzecz Inwestycji Strategicznych (EFIS), który zostanie ustanowiony w ramach bliskiego partnerstwa z Europejskim Bankiem Inwestycyjnym (EBI). (Komisja, 2015); jej zadaniem będzie pomoc w wyborze projektów, ich przygotowaniu oraz realizacji w całej Unii</t>
        </is>
      </c>
      <c r="CD480" s="2" t="inlineStr">
        <is>
          <t>Plataforma Europeia de Aconselhamento ao Investimento|
PEAI|
plataforma de aconselhamento ao investimento</t>
        </is>
      </c>
      <c r="CE480" s="2" t="inlineStr">
        <is>
          <t>3|
3|
3</t>
        </is>
      </c>
      <c r="CF480" s="2" t="inlineStr">
        <is>
          <t xml:space="preserve">|
|
</t>
        </is>
      </c>
      <c r="CG480" t="inlineStr">
        <is>
          <t>Balcão único, destinado aos promotores de projetos, investidores e autoridades públicas, que reunirá todos os serviços consultivos em matéria de investimento e prestará assistência técnica para reforçar e acelerar o investimento.&lt;br&gt;A plataforma, a criar no âmbito do &lt;b&gt;Plano de Investimento para a Europa&lt;/b&gt; [&lt;a href="/entry/result/3563204/all" id="ENTRY_TO_ENTRY_CONVERTER" target="_blank"&gt;IATE:3563204&lt;/a&gt; ], deverá entrar em funcionamento até junho de 2015.</t>
        </is>
      </c>
      <c r="CH480" s="2" t="inlineStr">
        <is>
          <t>EIAH|
Platforma europeană de consiliere în materie de investiții</t>
        </is>
      </c>
      <c r="CI480" s="2" t="inlineStr">
        <is>
          <t>3|
4</t>
        </is>
      </c>
      <c r="CJ480" s="2" t="inlineStr">
        <is>
          <t xml:space="preserve">|
</t>
        </is>
      </c>
      <c r="CK480" t="inlineStr">
        <is>
          <t>platformă care integrează, în sistem de ghișeu unic, toate serviciile de consiliere în materie de investiții, cu scopul de a furniza asistență tehnică cuprinzătoare și rapidă pentru a consolida și accelera investițiile</t>
        </is>
      </c>
      <c r="CL480" s="2" t="inlineStr">
        <is>
          <t>centrum investičného poradenstva|
EIAH|
Európske centrum investičného poradenstva</t>
        </is>
      </c>
      <c r="CM480" s="2" t="inlineStr">
        <is>
          <t>3|
3|
3</t>
        </is>
      </c>
      <c r="CN480" s="2" t="inlineStr">
        <is>
          <t xml:space="preserve">|
|
</t>
        </is>
      </c>
      <c r="CO480" t="inlineStr">
        <is>
          <t>jednotné centrum technického poradenstva pre financovanie projektov v Únii, ktorého cieľom je poskytovať poradenskú podporu pri identifikácii, príprave a vypracúvaní investičných projektov</t>
        </is>
      </c>
      <c r="CP480" s="2" t="inlineStr">
        <is>
          <t>svetovalno vozlišče za naložbe|
Evropsko svetovalno vozlišče za naložbe|
EIAH|
evropska svetovalna služba za naložbe</t>
        </is>
      </c>
      <c r="CQ480" s="2" t="inlineStr">
        <is>
          <t>3|
3|
3|
2</t>
        </is>
      </c>
      <c r="CR480" s="2" t="inlineStr">
        <is>
          <t xml:space="preserve">|
|
|
</t>
        </is>
      </c>
      <c r="CS480" t="inlineStr">
        <is>
          <t>enotna točka za zagotavljanje svetovalnih storitev pri izbiri, pripravi in razvoju naložbenih projektov, ki hkrati deluje kot enotno tehnično svetovalno vozlišče (tudi za vprašanja glede prava Unije) za projektno financiranje znotraj EU</t>
        </is>
      </c>
      <c r="CT480" s="2" t="inlineStr">
        <is>
          <t>Europeiska centrumet för investeringsrådgivning|
centrum för investeringsrådgivning|
EIAH</t>
        </is>
      </c>
      <c r="CU480" s="2" t="inlineStr">
        <is>
          <t>3|
3|
3</t>
        </is>
      </c>
      <c r="CV480" s="2" t="inlineStr">
        <is>
          <t xml:space="preserve">|
|
</t>
        </is>
      </c>
      <c r="CW480" t="inlineStr">
        <is>
          <t/>
        </is>
      </c>
    </row>
    <row r="481">
      <c r="A481" s="1" t="str">
        <f>HYPERLINK("https://iate.europa.eu/entry/result/3552740/all", "3552740")</f>
        <v>3552740</v>
      </c>
      <c r="B481" t="inlineStr">
        <is>
          <t>ENERGY;PRODUCTION, TECHNOLOGY AND RESEARCH</t>
        </is>
      </c>
      <c r="C481" t="inlineStr">
        <is>
          <t>ENERGY|energy policy;ENERGY|electrical and nuclear industries|electrical industry;PRODUCTION, TECHNOLOGY AND RESEARCH|technology and technical regulations|technical regulations</t>
        </is>
      </c>
      <c r="D481" t="inlineStr">
        <is>
          <t>yes</t>
        </is>
      </c>
      <c r="E481" t="inlineStr">
        <is>
          <t/>
        </is>
      </c>
      <c r="F481" s="2" t="inlineStr">
        <is>
          <t>изключване на товара при понижаване на честотата</t>
        </is>
      </c>
      <c r="G481" s="2" t="inlineStr">
        <is>
          <t>3</t>
        </is>
      </c>
      <c r="H481" s="2" t="inlineStr">
        <is>
          <t/>
        </is>
      </c>
      <c r="I481" t="inlineStr">
        <is>
          <t>действие, при което &lt;i&gt;товарът&lt;/i&gt;&lt;sup&gt;1&lt;/sup&gt; се изключва по време на понижаване на честотата, с цел да се възстанови равновесието между товарите и електропроизводството и да се възстанови &lt;i&gt;честотата в системата&lt;/i&gt;&lt;sup&gt;2&lt;/sup&gt; до приемливи граници&lt;p&gt;&lt;sup&gt;1&lt;/sup&gt; [ &lt;a href="/entry/result/1691306/all" id="ENTRY_TO_ENTRY_CONVERTER" target="_blank"&gt;IATE:1691306&lt;/a&gt; ] &lt;br&gt;&lt;sup&gt;2&lt;/sup&gt; [ &lt;a href="/entry/result/1447971/all" id="ENTRY_TO_ENTRY_CONVERTER" target="_blank"&gt;IATE:1447971&lt;/a&gt; ]&lt;/p&gt;</t>
        </is>
      </c>
      <c r="J481" s="2" t="inlineStr">
        <is>
          <t>frekvenční odlehčování</t>
        </is>
      </c>
      <c r="K481" s="2" t="inlineStr">
        <is>
          <t>3</t>
        </is>
      </c>
      <c r="L481" s="2" t="inlineStr">
        <is>
          <t/>
        </is>
      </c>
      <c r="M481" t="inlineStr">
        <is>
          <t>činnost, kdy je poptávka v případě podfrekvence odpojena za účelem obnovení rovnováhy mezi poptávkou a výrobou a obnovy &lt;i&gt;frekvence soustavy&lt;/i&gt; [ &lt;a href="/entry/result/1447971/all" id="ENTRY_TO_ENTRY_CONVERTER" target="_blank"&gt;IATE:1447971&lt;/a&gt; ] na přijatelné meze</t>
        </is>
      </c>
      <c r="N481" s="2" t="inlineStr">
        <is>
          <t>udkobling af elforbrug ved frekvensfald|
forbrugsaflastning ved lav frekvens|
frekvensaflastning af elforbrug i tilfælde af kritisk frekvensfald</t>
        </is>
      </c>
      <c r="O481" s="2" t="inlineStr">
        <is>
          <t>3|
3|
3</t>
        </is>
      </c>
      <c r="P481" s="2" t="inlineStr">
        <is>
          <t xml:space="preserve">|
|
</t>
        </is>
      </c>
      <c r="Q481" t="inlineStr">
        <is>
          <t>handling, hvorved forbruget afkobles i tilfælde af lav frekvens med henblik på at genfinde balancen mellem forbrug og produktion og genoprette systemfrekvensen inden for acceptable grænser</t>
        </is>
      </c>
      <c r="R481" s="2" t="inlineStr">
        <is>
          <t>Unterfrequenzlastabwurf|
Lasttrennung bei Unterfrequenz</t>
        </is>
      </c>
      <c r="S481" s="2" t="inlineStr">
        <is>
          <t>3|
3</t>
        </is>
      </c>
      <c r="T481" s="2" t="inlineStr">
        <is>
          <t xml:space="preserve">|
</t>
        </is>
      </c>
      <c r="U481" t="inlineStr">
        <is>
          <t>Trennung einer Last vom Netz aufgrund einer Unterfrequenz mit dem Ziel, das Gleichgewicht zwischen Verbrauch und Erzeugung wiederherzustellen und die Netzfrequenz wieder innerhalb akzeptabler Grenzen zu bringen</t>
        </is>
      </c>
      <c r="V481" s="2" t="inlineStr">
        <is>
          <t>αποσύνδεση της ζήτησης λόγω χαμηλής συχνότητας|
Αποσύνδεση Ζήτησης από Υποσυχνότητα|
αποσύνδεση ζήτησης χαμηλής συχνότητας</t>
        </is>
      </c>
      <c r="W481" s="2" t="inlineStr">
        <is>
          <t>3|
3|
3</t>
        </is>
      </c>
      <c r="X481" s="2" t="inlineStr">
        <is>
          <t xml:space="preserve">|
|
</t>
        </is>
      </c>
      <c r="Y481" t="inlineStr">
        <is>
          <t/>
        </is>
      </c>
      <c r="Z481" s="2" t="inlineStr">
        <is>
          <t>LFDD|
low frequency demand disconnection</t>
        </is>
      </c>
      <c r="AA481" s="2" t="inlineStr">
        <is>
          <t>3|
3</t>
        </is>
      </c>
      <c r="AB481" s="2" t="inlineStr">
        <is>
          <t xml:space="preserve">|
</t>
        </is>
      </c>
      <c r="AC481" t="inlineStr">
        <is>
          <t>action where &lt;i&gt;demand&lt;/i&gt; [ &lt;a href="/entry/result/1691306/all" id="ENTRY_TO_ENTRY_CONVERTER" target="_blank"&gt;IATE:1691306&lt;/a&gt; ] is disconnected during a low frequency event in order to recover the balance between demand and generation to restore &lt;i&gt;system frequency&lt;/i&gt; [ &lt;a href="/entry/result/1447971/all" id="ENTRY_TO_ENTRY_CONVERTER" target="_blank"&gt;IATE:1447971&lt;/a&gt; ] to acceptable limits</t>
        </is>
      </c>
      <c r="AD481" s="2" t="inlineStr">
        <is>
          <t>desconexión de la demanda por baja frecuencia</t>
        </is>
      </c>
      <c r="AE481" s="2" t="inlineStr">
        <is>
          <t>3</t>
        </is>
      </c>
      <c r="AF481" s="2" t="inlineStr">
        <is>
          <t/>
        </is>
      </c>
      <c r="AG481" t="inlineStr">
        <is>
          <t>Desconexión de la demanda [ &lt;a href="/entry/result/1691306/all" id="ENTRY_TO_ENTRY_CONVERTER" target="_blank"&gt;IATE:1691306&lt;/a&gt; ] durante un período de baja frecuencia a fin de recuperar el equilibrio entre demanda y generación para restablecer la frecuencia del sistema [ &lt;a href="/entry/result/1447971/all" id="ENTRY_TO_ENTRY_CONVERTER" target="_blank"&gt;IATE:1447971&lt;/a&gt; ] en límites aceptables.</t>
        </is>
      </c>
      <c r="AH481" s="2" t="inlineStr">
        <is>
          <t>tarbija alasageduslik lahtiühendamine</t>
        </is>
      </c>
      <c r="AI481" s="2" t="inlineStr">
        <is>
          <t>3</t>
        </is>
      </c>
      <c r="AJ481" s="2" t="inlineStr">
        <is>
          <t/>
        </is>
      </c>
      <c r="AK481" t="inlineStr">
        <is>
          <t>toiming, millega sageduse liigsel alanemisel eraldatakse tarbija võrgust, et saavutada tarbimise ja tootmise tasakaal ning tõsta süsteemi sagedus taas rahuldavasse vahemikku</t>
        </is>
      </c>
      <c r="AL481" s="2" t="inlineStr">
        <is>
          <t>alitaajuudesta tapahtuva kuormien irtikytkentä|
LFDD|
irtikytkentä alitaajuudesta</t>
        </is>
      </c>
      <c r="AM481" s="2" t="inlineStr">
        <is>
          <t>3|
3|
3</t>
        </is>
      </c>
      <c r="AN481" s="2" t="inlineStr">
        <is>
          <t xml:space="preserve">|
|
</t>
        </is>
      </c>
      <c r="AO481" t="inlineStr">
        <is>
          <t>tapahtuma, jossa kuormaa kytketään irti alitaajuudella kulutuksen ja tuotannon välisen tasapainon palauttamiseksi ja järjestelmän taajuuden palauttamiseksi hyväksyttäviin rajoihin</t>
        </is>
      </c>
      <c r="AP481" s="2" t="inlineStr">
        <is>
          <t>déconnexion de la charge nette en fréquence basse</t>
        </is>
      </c>
      <c r="AQ481" s="2" t="inlineStr">
        <is>
          <t>3</t>
        </is>
      </c>
      <c r="AR481" s="2" t="inlineStr">
        <is>
          <t/>
        </is>
      </c>
      <c r="AS481" t="inlineStr">
        <is>
          <t>action qui donne lieu à la déconnexion de la charge nette lors d'un événement de fréquence basse, afin de rétablir l'équilibre entre la consommation et la production et de ramener la fréquence du réseau dans des limites acceptables</t>
        </is>
      </c>
      <c r="AT481" s="2" t="inlineStr">
        <is>
          <t>díscor éilimh i gcás ísealmhinicíochta</t>
        </is>
      </c>
      <c r="AU481" s="2" t="inlineStr">
        <is>
          <t>3</t>
        </is>
      </c>
      <c r="AV481" s="2" t="inlineStr">
        <is>
          <t/>
        </is>
      </c>
      <c r="AW481" t="inlineStr">
        <is>
          <t/>
        </is>
      </c>
      <c r="AX481" s="2" t="inlineStr">
        <is>
          <t>isklop kupca pri pojavi podfrekvencije</t>
        </is>
      </c>
      <c r="AY481" s="2" t="inlineStr">
        <is>
          <t>3</t>
        </is>
      </c>
      <c r="AZ481" s="2" t="inlineStr">
        <is>
          <t/>
        </is>
      </c>
      <c r="BA481" t="inlineStr">
        <is>
          <t/>
        </is>
      </c>
      <c r="BB481" s="2" t="inlineStr">
        <is>
          <t>frekvenciafüggő terheléskorlátozás</t>
        </is>
      </c>
      <c r="BC481" s="2" t="inlineStr">
        <is>
          <t>4</t>
        </is>
      </c>
      <c r="BD481" s="2" t="inlineStr">
        <is>
          <t/>
        </is>
      </c>
      <c r="BE481" t="inlineStr">
        <is>
          <t>az a tevékenység, amikor egy frekvenciacsökkenést eredményező esemény során a felhasználót kikapcsolják annak érdekében, hogy helyreállítsák a terhelés és a termelés közötti egyensúlyt, és a rendszerfrekvenciát visszaállítsák az elfogadható határértékek közé</t>
        </is>
      </c>
      <c r="BF481" s="2" t="inlineStr">
        <is>
          <t>disconnessione della domanda per bassa frequenza</t>
        </is>
      </c>
      <c r="BG481" s="2" t="inlineStr">
        <is>
          <t>3</t>
        </is>
      </c>
      <c r="BH481" s="2" t="inlineStr">
        <is>
          <t/>
        </is>
      </c>
      <c r="BI481" t="inlineStr">
        <is>
          <t>relativamente al mercato interno dell'energia, azione mediante la quale, in condizioni di bassa frequenza, la domanda viene disconnessa al fine di ripristinare l’equilibrio tra domanda e generazione e riportare la frequenza del sistema entro limiti accettabili</t>
        </is>
      </c>
      <c r="BJ481" s="2" t="inlineStr">
        <is>
          <t>apkrovos atjungimas dėl nepakankamo dažnio</t>
        </is>
      </c>
      <c r="BK481" s="2" t="inlineStr">
        <is>
          <t>3</t>
        </is>
      </c>
      <c r="BL481" s="2" t="inlineStr">
        <is>
          <t/>
        </is>
      </c>
      <c r="BM481" t="inlineStr">
        <is>
          <t>veiksmas, kai sumažėjus dažniui apkrova atjungiama, kad būtų galima atkurti elektros energijos paklausos ir gamybos pusiausvyrą ir atkurti tinkamą sistemos dažnį</t>
        </is>
      </c>
      <c r="BN481" s="2" t="inlineStr">
        <is>
          <t>pieprasījuma atslēgšana pie zemas frekvences</t>
        </is>
      </c>
      <c r="BO481" s="2" t="inlineStr">
        <is>
          <t>2</t>
        </is>
      </c>
      <c r="BP481" s="2" t="inlineStr">
        <is>
          <t/>
        </is>
      </c>
      <c r="BQ481" t="inlineStr">
        <is>
          <t>darbība, ar kuru pieprasījumu pie pazeminātas frekvences atslēdz, lai atgūtu balansu starp pieprasījumu un elektroenerģijas ražošanu un atgrieztu sistēmas frekvenci pieņemamās robežās</t>
        </is>
      </c>
      <c r="BR481" s="2" t="inlineStr">
        <is>
          <t>skonnessjoni tad-domanda f'każ ta’ frekwenza baxxa|
LFDD</t>
        </is>
      </c>
      <c r="BS481" s="2" t="inlineStr">
        <is>
          <t>3|
3</t>
        </is>
      </c>
      <c r="BT481" s="2" t="inlineStr">
        <is>
          <t xml:space="preserve">|
</t>
        </is>
      </c>
      <c r="BU481" t="inlineStr">
        <is>
          <t>azzjoni fejn id-domanda&lt;sup&gt;1&lt;/sup&gt; tiġi skonnessa matul avveniment ta' frekwenza baxxa sabiex jiġi rkuprat il-bilanċ bejn id-domanda u l-ġenerazzjoni u tiġi rrestawrata l-frekwenza tas-sistema&lt;sup&gt;2&lt;/sup&gt; għal limiti aċċettabbli &lt;p&gt; &lt;sup&gt;1&lt;/sup&gt;&lt;a href="/entry/result/1691306/all" id="ENTRY_TO_ENTRY_CONVERTER" target="_blank"&gt;IATE:1691306&lt;/a&gt; &lt;br&gt; &lt;sup&gt;2&lt;/sup&gt;&lt;a href="/entry/result/1447971&lt;&gt;&lt;&gt;&lt;&gt;&lt;&gt;&lt;&gt;&lt;&gt;&lt;&gt;&lt;/all" id="ENTRY_TO_ENTRY_CONVERTER" target="_blank"&gt;IATE:1447971&amp;lt;&amp;gt;&amp;lt;&amp;gt;&amp;lt;&amp;gt;&amp;lt;&amp;gt;&amp;lt;&amp;gt;&amp;lt;&amp;gt;&amp;lt;&amp;gt;&amp;lt;&lt;/a&gt;&amp;gt;&lt;/p&gt;</t>
        </is>
      </c>
      <c r="BV481" s="2" t="inlineStr">
        <is>
          <t>laagspanningsverbruiksontkoppeling</t>
        </is>
      </c>
      <c r="BW481" s="2" t="inlineStr">
        <is>
          <t>4</t>
        </is>
      </c>
      <c r="BX481" s="2" t="inlineStr">
        <is>
          <t/>
        </is>
      </c>
      <c r="BY481" t="inlineStr">
        <is>
          <t>herstelactie waarbij het verbruik tijdens een laagspanningsgebeurtenis wordt ontkoppeld om de spanning binnen aanvaardbare grenzen te brengen</t>
        </is>
      </c>
      <c r="BZ481" s="2" t="inlineStr">
        <is>
          <t>odłączenie odbioru przy niskiej częstotliwości</t>
        </is>
      </c>
      <c r="CA481" s="2" t="inlineStr">
        <is>
          <t>3</t>
        </is>
      </c>
      <c r="CB481" s="2" t="inlineStr">
        <is>
          <t/>
        </is>
      </c>
      <c r="CC481" t="inlineStr">
        <is>
          <t>czynność odłączenia odbioru w przypadku wystąpienia niskiej częstotliwości w celu przywrócenia równowagi między odbiorem i wytwarzaniem oraz przywrócenia dopuszczalnego poziomu częstotliwości</t>
        </is>
      </c>
      <c r="CD481" s="2" t="inlineStr">
        <is>
          <t>deslastre de carga frequencimétrico</t>
        </is>
      </c>
      <c r="CE481" s="2" t="inlineStr">
        <is>
          <t>3</t>
        </is>
      </c>
      <c r="CF481" s="2" t="inlineStr">
        <is>
          <t/>
        </is>
      </c>
      <c r="CG481" t="inlineStr">
        <is>
          <t>Deslastre automático de carga por atuação de sistemas de proteção sensíveis à descida da frequência, ou à subida do módulo da derivada temporal da frequência para além de valores predefinidos.</t>
        </is>
      </c>
      <c r="CH481" s="2" t="inlineStr">
        <is>
          <t>deconectare a unui consum pe criteriul scăderii frecvenței|
deconectare a consumului la scăderea frecvenței</t>
        </is>
      </c>
      <c r="CI481" s="2" t="inlineStr">
        <is>
          <t>3|
3</t>
        </is>
      </c>
      <c r="CJ481" s="2" t="inlineStr">
        <is>
          <t xml:space="preserve">|
</t>
        </is>
      </c>
      <c r="CK481" t="inlineStr">
        <is>
          <t/>
        </is>
      </c>
      <c r="CL481" s="2" t="inlineStr">
        <is>
          <t>frekvenčné odľahčenie</t>
        </is>
      </c>
      <c r="CM481" s="2" t="inlineStr">
        <is>
          <t>3</t>
        </is>
      </c>
      <c r="CN481" s="2" t="inlineStr">
        <is>
          <t/>
        </is>
      </c>
      <c r="CO481" t="inlineStr">
        <is>
          <t>opatrenie, keď sa počas podfrekvencie odpojí odber s cieľom obnoviť rovnováhu medzi odberom a výrobou a obnoviť frekvenciu v sústave na prijateľné hodnoty</t>
        </is>
      </c>
      <c r="CP481" s="2" t="inlineStr">
        <is>
          <t>izklop odjemalcev v primeru prenizke frekvence</t>
        </is>
      </c>
      <c r="CQ481" s="2" t="inlineStr">
        <is>
          <t>3</t>
        </is>
      </c>
      <c r="CR481" s="2" t="inlineStr">
        <is>
          <t/>
        </is>
      </c>
      <c r="CS481" t="inlineStr">
        <is>
          <t/>
        </is>
      </c>
      <c r="CT481" s="2" t="inlineStr">
        <is>
          <t>förbrukningsbortkoppling vid låg frekvens</t>
        </is>
      </c>
      <c r="CU481" s="2" t="inlineStr">
        <is>
          <t>3</t>
        </is>
      </c>
      <c r="CV481" s="2" t="inlineStr">
        <is>
          <t/>
        </is>
      </c>
      <c r="CW481" t="inlineStr">
        <is>
          <t>en åtgärd där förbrukning kopplas bort under en händelse då frekvensen är låg, i syfte att återställa balansen mellan förbrukning och produktion och återställa systemfrekvensen inom godtagbara gränser</t>
        </is>
      </c>
    </row>
    <row r="482">
      <c r="A482" s="1" t="str">
        <f>HYPERLINK("https://iate.europa.eu/entry/result/1381300/all", "1381300")</f>
        <v>1381300</v>
      </c>
      <c r="B482" t="inlineStr">
        <is>
          <t>EDUCATION AND COMMUNICATIONS</t>
        </is>
      </c>
      <c r="C482" t="inlineStr">
        <is>
          <t>EDUCATION AND COMMUNICATIONS|communications</t>
        </is>
      </c>
      <c r="D482" t="inlineStr">
        <is>
          <t>no</t>
        </is>
      </c>
      <c r="E482" t="inlineStr">
        <is>
          <t/>
        </is>
      </c>
      <c r="F482" t="inlineStr">
        <is>
          <t/>
        </is>
      </c>
      <c r="G482" t="inlineStr">
        <is>
          <t/>
        </is>
      </c>
      <c r="H482" t="inlineStr">
        <is>
          <t/>
        </is>
      </c>
      <c r="I482" t="inlineStr">
        <is>
          <t/>
        </is>
      </c>
      <c r="J482" t="inlineStr">
        <is>
          <t/>
        </is>
      </c>
      <c r="K482" t="inlineStr">
        <is>
          <t/>
        </is>
      </c>
      <c r="L482" t="inlineStr">
        <is>
          <t/>
        </is>
      </c>
      <c r="M482" t="inlineStr">
        <is>
          <t/>
        </is>
      </c>
      <c r="N482" s="2" t="inlineStr">
        <is>
          <t>transmissionskapacitet</t>
        </is>
      </c>
      <c r="O482" s="2" t="inlineStr">
        <is>
          <t>3</t>
        </is>
      </c>
      <c r="P482" s="2" t="inlineStr">
        <is>
          <t/>
        </is>
      </c>
      <c r="Q482" t="inlineStr">
        <is>
          <t/>
        </is>
      </c>
      <c r="R482" s="2" t="inlineStr">
        <is>
          <t>Übertragungskapazität</t>
        </is>
      </c>
      <c r="S482" s="2" t="inlineStr">
        <is>
          <t>3</t>
        </is>
      </c>
      <c r="T482" s="2" t="inlineStr">
        <is>
          <t/>
        </is>
      </c>
      <c r="U482" t="inlineStr">
        <is>
          <t/>
        </is>
      </c>
      <c r="V482" s="2" t="inlineStr">
        <is>
          <t>χωρητικότητα μετάδοσης</t>
        </is>
      </c>
      <c r="W482" s="2" t="inlineStr">
        <is>
          <t>3</t>
        </is>
      </c>
      <c r="X482" s="2" t="inlineStr">
        <is>
          <t/>
        </is>
      </c>
      <c r="Y482" t="inlineStr">
        <is>
          <t/>
        </is>
      </c>
      <c r="Z482" s="2" t="inlineStr">
        <is>
          <t>transmission capacity</t>
        </is>
      </c>
      <c r="AA482" s="2" t="inlineStr">
        <is>
          <t>3</t>
        </is>
      </c>
      <c r="AB482" s="2" t="inlineStr">
        <is>
          <t/>
        </is>
      </c>
      <c r="AC482" t="inlineStr">
        <is>
          <t>maximum number of binary digits which can be transmitted by a communications channel in one second</t>
        </is>
      </c>
      <c r="AD482" s="2" t="inlineStr">
        <is>
          <t>capacidad de transmisión</t>
        </is>
      </c>
      <c r="AE482" s="2" t="inlineStr">
        <is>
          <t>3</t>
        </is>
      </c>
      <c r="AF482" s="2" t="inlineStr">
        <is>
          <t/>
        </is>
      </c>
      <c r="AG482" t="inlineStr">
        <is>
          <t/>
        </is>
      </c>
      <c r="AH482" s="2" t="inlineStr">
        <is>
          <t>edastusmaht</t>
        </is>
      </c>
      <c r="AI482" s="2" t="inlineStr">
        <is>
          <t>3</t>
        </is>
      </c>
      <c r="AJ482" s="2" t="inlineStr">
        <is>
          <t/>
        </is>
      </c>
      <c r="AK482" t="inlineStr">
        <is>
          <t/>
        </is>
      </c>
      <c r="AL482" s="2" t="inlineStr">
        <is>
          <t>siirtokyky</t>
        </is>
      </c>
      <c r="AM482" s="2" t="inlineStr">
        <is>
          <t>3</t>
        </is>
      </c>
      <c r="AN482" s="2" t="inlineStr">
        <is>
          <t/>
        </is>
      </c>
      <c r="AO482" t="inlineStr">
        <is>
          <t/>
        </is>
      </c>
      <c r="AP482" s="2" t="inlineStr">
        <is>
          <t>capacité de transmission</t>
        </is>
      </c>
      <c r="AQ482" s="2" t="inlineStr">
        <is>
          <t>3</t>
        </is>
      </c>
      <c r="AR482" s="2" t="inlineStr">
        <is>
          <t/>
        </is>
      </c>
      <c r="AS482" t="inlineStr">
        <is>
          <t/>
        </is>
      </c>
      <c r="AT482" t="inlineStr">
        <is>
          <t/>
        </is>
      </c>
      <c r="AU482" t="inlineStr">
        <is>
          <t/>
        </is>
      </c>
      <c r="AV482" t="inlineStr">
        <is>
          <t/>
        </is>
      </c>
      <c r="AW482" t="inlineStr">
        <is>
          <t/>
        </is>
      </c>
      <c r="AX482" t="inlineStr">
        <is>
          <t/>
        </is>
      </c>
      <c r="AY482" t="inlineStr">
        <is>
          <t/>
        </is>
      </c>
      <c r="AZ482" t="inlineStr">
        <is>
          <t/>
        </is>
      </c>
      <c r="BA482" t="inlineStr">
        <is>
          <t/>
        </is>
      </c>
      <c r="BB482" t="inlineStr">
        <is>
          <t/>
        </is>
      </c>
      <c r="BC482" t="inlineStr">
        <is>
          <t/>
        </is>
      </c>
      <c r="BD482" t="inlineStr">
        <is>
          <t/>
        </is>
      </c>
      <c r="BE482" t="inlineStr">
        <is>
          <t/>
        </is>
      </c>
      <c r="BF482" s="2" t="inlineStr">
        <is>
          <t>capacità trasmissiva|
capacità di trasmissione</t>
        </is>
      </c>
      <c r="BG482" s="2" t="inlineStr">
        <is>
          <t>3|
3</t>
        </is>
      </c>
      <c r="BH482" s="2" t="inlineStr">
        <is>
          <t xml:space="preserve">|
</t>
        </is>
      </c>
      <c r="BI482" t="inlineStr">
        <is>
          <t/>
        </is>
      </c>
      <c r="BJ482" s="2" t="inlineStr">
        <is>
          <t>perdavimo pajėgumas</t>
        </is>
      </c>
      <c r="BK482" s="2" t="inlineStr">
        <is>
          <t>1</t>
        </is>
      </c>
      <c r="BL482" s="2" t="inlineStr">
        <is>
          <t/>
        </is>
      </c>
      <c r="BM482" t="inlineStr">
        <is>
          <t/>
        </is>
      </c>
      <c r="BN482" t="inlineStr">
        <is>
          <t/>
        </is>
      </c>
      <c r="BO482" t="inlineStr">
        <is>
          <t/>
        </is>
      </c>
      <c r="BP482" t="inlineStr">
        <is>
          <t/>
        </is>
      </c>
      <c r="BQ482" t="inlineStr">
        <is>
          <t/>
        </is>
      </c>
      <c r="BR482" t="inlineStr">
        <is>
          <t/>
        </is>
      </c>
      <c r="BS482" t="inlineStr">
        <is>
          <t/>
        </is>
      </c>
      <c r="BT482" t="inlineStr">
        <is>
          <t/>
        </is>
      </c>
      <c r="BU482" t="inlineStr">
        <is>
          <t/>
        </is>
      </c>
      <c r="BV482" s="2" t="inlineStr">
        <is>
          <t>transmissiecapaciteit</t>
        </is>
      </c>
      <c r="BW482" s="2" t="inlineStr">
        <is>
          <t>3</t>
        </is>
      </c>
      <c r="BX482" s="2" t="inlineStr">
        <is>
          <t/>
        </is>
      </c>
      <c r="BY482" t="inlineStr">
        <is>
          <t/>
        </is>
      </c>
      <c r="BZ482" s="2" t="inlineStr">
        <is>
          <t>pojemność transmisyjna</t>
        </is>
      </c>
      <c r="CA482" s="2" t="inlineStr">
        <is>
          <t>2</t>
        </is>
      </c>
      <c r="CB482" s="2" t="inlineStr">
        <is>
          <t/>
        </is>
      </c>
      <c r="CC482" t="inlineStr">
        <is>
          <t/>
        </is>
      </c>
      <c r="CD482" s="2" t="inlineStr">
        <is>
          <t>capacidade de transmissão</t>
        </is>
      </c>
      <c r="CE482" s="2" t="inlineStr">
        <is>
          <t>3</t>
        </is>
      </c>
      <c r="CF482" s="2" t="inlineStr">
        <is>
          <t/>
        </is>
      </c>
      <c r="CG482" t="inlineStr">
        <is>
          <t/>
        </is>
      </c>
      <c r="CH482" t="inlineStr">
        <is>
          <t/>
        </is>
      </c>
      <c r="CI482" t="inlineStr">
        <is>
          <t/>
        </is>
      </c>
      <c r="CJ482" t="inlineStr">
        <is>
          <t/>
        </is>
      </c>
      <c r="CK482" t="inlineStr">
        <is>
          <t/>
        </is>
      </c>
      <c r="CL482" t="inlineStr">
        <is>
          <t/>
        </is>
      </c>
      <c r="CM482" t="inlineStr">
        <is>
          <t/>
        </is>
      </c>
      <c r="CN482" t="inlineStr">
        <is>
          <t/>
        </is>
      </c>
      <c r="CO482" t="inlineStr">
        <is>
          <t/>
        </is>
      </c>
      <c r="CP482" t="inlineStr">
        <is>
          <t/>
        </is>
      </c>
      <c r="CQ482" t="inlineStr">
        <is>
          <t/>
        </is>
      </c>
      <c r="CR482" t="inlineStr">
        <is>
          <t/>
        </is>
      </c>
      <c r="CS482" t="inlineStr">
        <is>
          <t/>
        </is>
      </c>
      <c r="CT482" s="2" t="inlineStr">
        <is>
          <t>transmissionskapacitet</t>
        </is>
      </c>
      <c r="CU482" s="2" t="inlineStr">
        <is>
          <t>3</t>
        </is>
      </c>
      <c r="CV482" s="2" t="inlineStr">
        <is>
          <t/>
        </is>
      </c>
      <c r="CW482" t="inlineStr">
        <is>
          <t/>
        </is>
      </c>
    </row>
    <row r="483">
      <c r="A483" s="1" t="str">
        <f>HYPERLINK("https://iate.europa.eu/entry/result/144715/all", "144715")</f>
        <v>144715</v>
      </c>
      <c r="B483" t="inlineStr">
        <is>
          <t>INDUSTRY</t>
        </is>
      </c>
      <c r="C483" t="inlineStr">
        <is>
          <t>INDUSTRY</t>
        </is>
      </c>
      <c r="D483" t="inlineStr">
        <is>
          <t>no</t>
        </is>
      </c>
      <c r="E483" t="inlineStr">
        <is>
          <t/>
        </is>
      </c>
      <c r="F483" t="inlineStr">
        <is>
          <t/>
        </is>
      </c>
      <c r="G483" t="inlineStr">
        <is>
          <t/>
        </is>
      </c>
      <c r="H483" t="inlineStr">
        <is>
          <t/>
        </is>
      </c>
      <c r="I483" t="inlineStr">
        <is>
          <t/>
        </is>
      </c>
      <c r="J483" t="inlineStr">
        <is>
          <t/>
        </is>
      </c>
      <c r="K483" t="inlineStr">
        <is>
          <t/>
        </is>
      </c>
      <c r="L483" t="inlineStr">
        <is>
          <t/>
        </is>
      </c>
      <c r="M483" t="inlineStr">
        <is>
          <t/>
        </is>
      </c>
      <c r="N483" s="2" t="inlineStr">
        <is>
          <t>prøve med strømindkobling</t>
        </is>
      </c>
      <c r="O483" s="2" t="inlineStr">
        <is>
          <t>3</t>
        </is>
      </c>
      <c r="P483" s="2" t="inlineStr">
        <is>
          <t/>
        </is>
      </c>
      <c r="Q483" t="inlineStr">
        <is>
          <t/>
        </is>
      </c>
      <c r="R483" s="2" t="inlineStr">
        <is>
          <t>Stromeinspeisung</t>
        </is>
      </c>
      <c r="S483" s="2" t="inlineStr">
        <is>
          <t>3</t>
        </is>
      </c>
      <c r="T483" s="2" t="inlineStr">
        <is>
          <t/>
        </is>
      </c>
      <c r="U483" t="inlineStr">
        <is>
          <t/>
        </is>
      </c>
      <c r="V483" s="2" t="inlineStr">
        <is>
          <t>διοχέτευση μαζικού ρεύματος</t>
        </is>
      </c>
      <c r="W483" s="2" t="inlineStr">
        <is>
          <t>3</t>
        </is>
      </c>
      <c r="X483" s="2" t="inlineStr">
        <is>
          <t/>
        </is>
      </c>
      <c r="Y483" t="inlineStr">
        <is>
          <t/>
        </is>
      </c>
      <c r="Z483" s="2" t="inlineStr">
        <is>
          <t>bulk current injection test|
BCI</t>
        </is>
      </c>
      <c r="AA483" s="2" t="inlineStr">
        <is>
          <t>3|
3</t>
        </is>
      </c>
      <c r="AB483" s="2" t="inlineStr">
        <is>
          <t xml:space="preserve">|
</t>
        </is>
      </c>
      <c r="AC483" t="inlineStr">
        <is>
          <t/>
        </is>
      </c>
      <c r="AD483" s="2" t="inlineStr">
        <is>
          <t>ensayo de inyección de corriente de masa</t>
        </is>
      </c>
      <c r="AE483" s="2" t="inlineStr">
        <is>
          <t>3</t>
        </is>
      </c>
      <c r="AF483" s="2" t="inlineStr">
        <is>
          <t/>
        </is>
      </c>
      <c r="AG483" t="inlineStr">
        <is>
          <t/>
        </is>
      </c>
      <c r="AH483" t="inlineStr">
        <is>
          <t/>
        </is>
      </c>
      <c r="AI483" t="inlineStr">
        <is>
          <t/>
        </is>
      </c>
      <c r="AJ483" t="inlineStr">
        <is>
          <t/>
        </is>
      </c>
      <c r="AK483" t="inlineStr">
        <is>
          <t/>
        </is>
      </c>
      <c r="AL483" s="2" t="inlineStr">
        <is>
          <t>BCI|
BCI-testaus</t>
        </is>
      </c>
      <c r="AM483" s="2" t="inlineStr">
        <is>
          <t>3|
3</t>
        </is>
      </c>
      <c r="AN483" s="2" t="inlineStr">
        <is>
          <t xml:space="preserve">|
</t>
        </is>
      </c>
      <c r="AO483" t="inlineStr">
        <is>
          <t/>
        </is>
      </c>
      <c r="AP483" s="2" t="inlineStr">
        <is>
          <t>essai en injection de courant</t>
        </is>
      </c>
      <c r="AQ483" s="2" t="inlineStr">
        <is>
          <t>3</t>
        </is>
      </c>
      <c r="AR483" s="2" t="inlineStr">
        <is>
          <t/>
        </is>
      </c>
      <c r="AS483" t="inlineStr">
        <is>
          <t/>
        </is>
      </c>
      <c r="AT483" t="inlineStr">
        <is>
          <t/>
        </is>
      </c>
      <c r="AU483" t="inlineStr">
        <is>
          <t/>
        </is>
      </c>
      <c r="AV483" t="inlineStr">
        <is>
          <t/>
        </is>
      </c>
      <c r="AW483" t="inlineStr">
        <is>
          <t/>
        </is>
      </c>
      <c r="AX483" t="inlineStr">
        <is>
          <t/>
        </is>
      </c>
      <c r="AY483" t="inlineStr">
        <is>
          <t/>
        </is>
      </c>
      <c r="AZ483" t="inlineStr">
        <is>
          <t/>
        </is>
      </c>
      <c r="BA483" t="inlineStr">
        <is>
          <t/>
        </is>
      </c>
      <c r="BB483" t="inlineStr">
        <is>
          <t/>
        </is>
      </c>
      <c r="BC483" t="inlineStr">
        <is>
          <t/>
        </is>
      </c>
      <c r="BD483" t="inlineStr">
        <is>
          <t/>
        </is>
      </c>
      <c r="BE483" t="inlineStr">
        <is>
          <t/>
        </is>
      </c>
      <c r="BF483" t="inlineStr">
        <is>
          <t/>
        </is>
      </c>
      <c r="BG483" t="inlineStr">
        <is>
          <t/>
        </is>
      </c>
      <c r="BH483" t="inlineStr">
        <is>
          <t/>
        </is>
      </c>
      <c r="BI483" t="inlineStr">
        <is>
          <t/>
        </is>
      </c>
      <c r="BJ483" t="inlineStr">
        <is>
          <t/>
        </is>
      </c>
      <c r="BK483" t="inlineStr">
        <is>
          <t/>
        </is>
      </c>
      <c r="BL483" t="inlineStr">
        <is>
          <t/>
        </is>
      </c>
      <c r="BM483" t="inlineStr">
        <is>
          <t/>
        </is>
      </c>
      <c r="BN483" t="inlineStr">
        <is>
          <t/>
        </is>
      </c>
      <c r="BO483" t="inlineStr">
        <is>
          <t/>
        </is>
      </c>
      <c r="BP483" t="inlineStr">
        <is>
          <t/>
        </is>
      </c>
      <c r="BQ483" t="inlineStr">
        <is>
          <t/>
        </is>
      </c>
      <c r="BR483" s="2" t="inlineStr">
        <is>
          <t>tes​t bl-injezzjoni ta' kurrent bil-kwantità</t>
        </is>
      </c>
      <c r="BS483" s="2" t="inlineStr">
        <is>
          <t>3</t>
        </is>
      </c>
      <c r="BT483" s="2" t="inlineStr">
        <is>
          <t/>
        </is>
      </c>
      <c r="BU483" t="inlineStr">
        <is>
          <t>metodu tal-ittestjar, li jinvolvi l-injettar ta' kurrent (minn 1 sa 400 MHz) permezz ta' sonda fi gruppi ta' wajers/kejbils li jidħlu f'ports ta' parti magħżula tas-sistema li tkun qed tiġi ttestjata jew fil-faxx ta' wajers&lt;sup&gt;1&lt;/sup&gt; ta' apparat awtombolistiku&lt;p&gt;&lt;br&gt; &lt;sup&gt;1&lt;/sup&gt; faxx ta' wajers [ &lt;a href="/entry/result/1698893/all" id="ENTRY_TO_ENTRY_CONVERTER" target="_blank"&gt;IATE:1698893&lt;/a&gt; ]&lt;/p&gt;</t>
        </is>
      </c>
      <c r="BV483" s="2" t="inlineStr">
        <is>
          <t>BCI|
methode met stroominjectie|
massastroominjectiemethode</t>
        </is>
      </c>
      <c r="BW483" s="2" t="inlineStr">
        <is>
          <t>2|
2|
3</t>
        </is>
      </c>
      <c r="BX483" s="2" t="inlineStr">
        <is>
          <t xml:space="preserve">|
|
</t>
        </is>
      </c>
      <c r="BY483" t="inlineStr">
        <is>
          <t/>
        </is>
      </c>
      <c r="BZ483" t="inlineStr">
        <is>
          <t/>
        </is>
      </c>
      <c r="CA483" t="inlineStr">
        <is>
          <t/>
        </is>
      </c>
      <c r="CB483" t="inlineStr">
        <is>
          <t/>
        </is>
      </c>
      <c r="CC483" t="inlineStr">
        <is>
          <t/>
        </is>
      </c>
      <c r="CD483" s="2" t="inlineStr">
        <is>
          <t>ensaio de injeção de corrente de massa</t>
        </is>
      </c>
      <c r="CE483" s="2" t="inlineStr">
        <is>
          <t>3</t>
        </is>
      </c>
      <c r="CF483" s="2" t="inlineStr">
        <is>
          <t/>
        </is>
      </c>
      <c r="CG483" t="inlineStr">
        <is>
          <t/>
        </is>
      </c>
      <c r="CH483" t="inlineStr">
        <is>
          <t/>
        </is>
      </c>
      <c r="CI483" t="inlineStr">
        <is>
          <t/>
        </is>
      </c>
      <c r="CJ483" t="inlineStr">
        <is>
          <t/>
        </is>
      </c>
      <c r="CK483" t="inlineStr">
        <is>
          <t/>
        </is>
      </c>
      <c r="CL483" t="inlineStr">
        <is>
          <t/>
        </is>
      </c>
      <c r="CM483" t="inlineStr">
        <is>
          <t/>
        </is>
      </c>
      <c r="CN483" t="inlineStr">
        <is>
          <t/>
        </is>
      </c>
      <c r="CO483" t="inlineStr">
        <is>
          <t/>
        </is>
      </c>
      <c r="CP483" t="inlineStr">
        <is>
          <t/>
        </is>
      </c>
      <c r="CQ483" t="inlineStr">
        <is>
          <t/>
        </is>
      </c>
      <c r="CR483" t="inlineStr">
        <is>
          <t/>
        </is>
      </c>
      <c r="CS483" t="inlineStr">
        <is>
          <t/>
        </is>
      </c>
      <c r="CT483" s="2" t="inlineStr">
        <is>
          <t>mätning av masströmsinducering</t>
        </is>
      </c>
      <c r="CU483" s="2" t="inlineStr">
        <is>
          <t>3</t>
        </is>
      </c>
      <c r="CV483" s="2" t="inlineStr">
        <is>
          <t/>
        </is>
      </c>
      <c r="CW483" t="inlineStr">
        <is>
          <t/>
        </is>
      </c>
    </row>
    <row r="484">
      <c r="A484" s="1" t="str">
        <f>HYPERLINK("https://iate.europa.eu/entry/result/3536437/all", "3536437")</f>
        <v>3536437</v>
      </c>
      <c r="B484" t="inlineStr">
        <is>
          <t>FINANCE;ENERGY</t>
        </is>
      </c>
      <c r="C484" t="inlineStr">
        <is>
          <t>FINANCE|prices;ENERGY</t>
        </is>
      </c>
      <c r="D484" t="inlineStr">
        <is>
          <t>no</t>
        </is>
      </c>
      <c r="E484" t="inlineStr">
        <is>
          <t/>
        </is>
      </c>
      <c r="F484" t="inlineStr">
        <is>
          <t/>
        </is>
      </c>
      <c r="G484" t="inlineStr">
        <is>
          <t/>
        </is>
      </c>
      <c r="H484" t="inlineStr">
        <is>
          <t/>
        </is>
      </c>
      <c r="I484" t="inlineStr">
        <is>
          <t/>
        </is>
      </c>
      <c r="J484" t="inlineStr">
        <is>
          <t/>
        </is>
      </c>
      <c r="K484" t="inlineStr">
        <is>
          <t/>
        </is>
      </c>
      <c r="L484" t="inlineStr">
        <is>
          <t/>
        </is>
      </c>
      <c r="M484" t="inlineStr">
        <is>
          <t/>
        </is>
      </c>
      <c r="N484" t="inlineStr">
        <is>
          <t/>
        </is>
      </c>
      <c r="O484" t="inlineStr">
        <is>
          <t/>
        </is>
      </c>
      <c r="P484" t="inlineStr">
        <is>
          <t/>
        </is>
      </c>
      <c r="Q484" t="inlineStr">
        <is>
          <t/>
        </is>
      </c>
      <c r="R484" t="inlineStr">
        <is>
          <t/>
        </is>
      </c>
      <c r="S484" t="inlineStr">
        <is>
          <t/>
        </is>
      </c>
      <c r="T484" t="inlineStr">
        <is>
          <t/>
        </is>
      </c>
      <c r="U484" t="inlineStr">
        <is>
          <t/>
        </is>
      </c>
      <c r="V484" t="inlineStr">
        <is>
          <t/>
        </is>
      </c>
      <c r="W484" t="inlineStr">
        <is>
          <t/>
        </is>
      </c>
      <c r="X484" t="inlineStr">
        <is>
          <t/>
        </is>
      </c>
      <c r="Y484" t="inlineStr">
        <is>
          <t/>
        </is>
      </c>
      <c r="Z484" s="2" t="inlineStr">
        <is>
          <t>time-of-use tariff</t>
        </is>
      </c>
      <c r="AA484" s="2" t="inlineStr">
        <is>
          <t>1</t>
        </is>
      </c>
      <c r="AB484" s="2" t="inlineStr">
        <is>
          <t/>
        </is>
      </c>
      <c r="AC484" t="inlineStr">
        <is>
          <t/>
        </is>
      </c>
      <c r="AD484" t="inlineStr">
        <is>
          <t/>
        </is>
      </c>
      <c r="AE484" t="inlineStr">
        <is>
          <t/>
        </is>
      </c>
      <c r="AF484" t="inlineStr">
        <is>
          <t/>
        </is>
      </c>
      <c r="AG484" t="inlineStr">
        <is>
          <t/>
        </is>
      </c>
      <c r="AH484" t="inlineStr">
        <is>
          <t/>
        </is>
      </c>
      <c r="AI484" t="inlineStr">
        <is>
          <t/>
        </is>
      </c>
      <c r="AJ484" t="inlineStr">
        <is>
          <t/>
        </is>
      </c>
      <c r="AK484" t="inlineStr">
        <is>
          <t/>
        </is>
      </c>
      <c r="AL484" t="inlineStr">
        <is>
          <t/>
        </is>
      </c>
      <c r="AM484" t="inlineStr">
        <is>
          <t/>
        </is>
      </c>
      <c r="AN484" t="inlineStr">
        <is>
          <t/>
        </is>
      </c>
      <c r="AO484" t="inlineStr">
        <is>
          <t/>
        </is>
      </c>
      <c r="AP484" s="2" t="inlineStr">
        <is>
          <t>tarif différencié en fonction du moment de consommation|
tarif différencié dans le temps</t>
        </is>
      </c>
      <c r="AQ484" s="2" t="inlineStr">
        <is>
          <t>3|
3</t>
        </is>
      </c>
      <c r="AR484" s="2" t="inlineStr">
        <is>
          <t xml:space="preserve">|
</t>
        </is>
      </c>
      <c r="AS484" t="inlineStr">
        <is>
          <t/>
        </is>
      </c>
      <c r="AT484" t="inlineStr">
        <is>
          <t/>
        </is>
      </c>
      <c r="AU484" t="inlineStr">
        <is>
          <t/>
        </is>
      </c>
      <c r="AV484" t="inlineStr">
        <is>
          <t/>
        </is>
      </c>
      <c r="AW484" t="inlineStr">
        <is>
          <t/>
        </is>
      </c>
      <c r="AX484" t="inlineStr">
        <is>
          <t/>
        </is>
      </c>
      <c r="AY484" t="inlineStr">
        <is>
          <t/>
        </is>
      </c>
      <c r="AZ484" t="inlineStr">
        <is>
          <t/>
        </is>
      </c>
      <c r="BA484" t="inlineStr">
        <is>
          <t/>
        </is>
      </c>
      <c r="BB484" t="inlineStr">
        <is>
          <t/>
        </is>
      </c>
      <c r="BC484" t="inlineStr">
        <is>
          <t/>
        </is>
      </c>
      <c r="BD484" t="inlineStr">
        <is>
          <t/>
        </is>
      </c>
      <c r="BE484" t="inlineStr">
        <is>
          <t/>
        </is>
      </c>
      <c r="BF484" t="inlineStr">
        <is>
          <t/>
        </is>
      </c>
      <c r="BG484" t="inlineStr">
        <is>
          <t/>
        </is>
      </c>
      <c r="BH484" t="inlineStr">
        <is>
          <t/>
        </is>
      </c>
      <c r="BI484" t="inlineStr">
        <is>
          <t/>
        </is>
      </c>
      <c r="BJ484" t="inlineStr">
        <is>
          <t/>
        </is>
      </c>
      <c r="BK484" t="inlineStr">
        <is>
          <t/>
        </is>
      </c>
      <c r="BL484" t="inlineStr">
        <is>
          <t/>
        </is>
      </c>
      <c r="BM484" t="inlineStr">
        <is>
          <t/>
        </is>
      </c>
      <c r="BN484" t="inlineStr">
        <is>
          <t/>
        </is>
      </c>
      <c r="BO484" t="inlineStr">
        <is>
          <t/>
        </is>
      </c>
      <c r="BP484" t="inlineStr">
        <is>
          <t/>
        </is>
      </c>
      <c r="BQ484" t="inlineStr">
        <is>
          <t/>
        </is>
      </c>
      <c r="BR484" t="inlineStr">
        <is>
          <t/>
        </is>
      </c>
      <c r="BS484" t="inlineStr">
        <is>
          <t/>
        </is>
      </c>
      <c r="BT484" t="inlineStr">
        <is>
          <t/>
        </is>
      </c>
      <c r="BU484" t="inlineStr">
        <is>
          <t/>
        </is>
      </c>
      <c r="BV484" t="inlineStr">
        <is>
          <t/>
        </is>
      </c>
      <c r="BW484" t="inlineStr">
        <is>
          <t/>
        </is>
      </c>
      <c r="BX484" t="inlineStr">
        <is>
          <t/>
        </is>
      </c>
      <c r="BY484" t="inlineStr">
        <is>
          <t/>
        </is>
      </c>
      <c r="BZ484" t="inlineStr">
        <is>
          <t/>
        </is>
      </c>
      <c r="CA484" t="inlineStr">
        <is>
          <t/>
        </is>
      </c>
      <c r="CB484" t="inlineStr">
        <is>
          <t/>
        </is>
      </c>
      <c r="CC484" t="inlineStr">
        <is>
          <t/>
        </is>
      </c>
      <c r="CD484" t="inlineStr">
        <is>
          <t/>
        </is>
      </c>
      <c r="CE484" t="inlineStr">
        <is>
          <t/>
        </is>
      </c>
      <c r="CF484" t="inlineStr">
        <is>
          <t/>
        </is>
      </c>
      <c r="CG484" t="inlineStr">
        <is>
          <t/>
        </is>
      </c>
      <c r="CH484" t="inlineStr">
        <is>
          <t/>
        </is>
      </c>
      <c r="CI484" t="inlineStr">
        <is>
          <t/>
        </is>
      </c>
      <c r="CJ484" t="inlineStr">
        <is>
          <t/>
        </is>
      </c>
      <c r="CK484" t="inlineStr">
        <is>
          <t/>
        </is>
      </c>
      <c r="CL484" t="inlineStr">
        <is>
          <t/>
        </is>
      </c>
      <c r="CM484" t="inlineStr">
        <is>
          <t/>
        </is>
      </c>
      <c r="CN484" t="inlineStr">
        <is>
          <t/>
        </is>
      </c>
      <c r="CO484" t="inlineStr">
        <is>
          <t/>
        </is>
      </c>
      <c r="CP484" t="inlineStr">
        <is>
          <t/>
        </is>
      </c>
      <c r="CQ484" t="inlineStr">
        <is>
          <t/>
        </is>
      </c>
      <c r="CR484" t="inlineStr">
        <is>
          <t/>
        </is>
      </c>
      <c r="CS484" t="inlineStr">
        <is>
          <t/>
        </is>
      </c>
      <c r="CT484" t="inlineStr">
        <is>
          <t/>
        </is>
      </c>
      <c r="CU484" t="inlineStr">
        <is>
          <t/>
        </is>
      </c>
      <c r="CV484" t="inlineStr">
        <is>
          <t/>
        </is>
      </c>
      <c r="CW484" t="inlineStr">
        <is>
          <t/>
        </is>
      </c>
    </row>
    <row r="485">
      <c r="A485" s="1" t="str">
        <f>HYPERLINK("https://iate.europa.eu/entry/result/2112894/all", "2112894")</f>
        <v>2112894</v>
      </c>
      <c r="B485" t="inlineStr">
        <is>
          <t>TRANSPORT;ENERGY</t>
        </is>
      </c>
      <c r="C485" t="inlineStr">
        <is>
          <t>TRANSPORT;ENERGY</t>
        </is>
      </c>
      <c r="D485" t="inlineStr">
        <is>
          <t>no</t>
        </is>
      </c>
      <c r="E485" t="inlineStr">
        <is>
          <t/>
        </is>
      </c>
      <c r="F485" t="inlineStr">
        <is>
          <t/>
        </is>
      </c>
      <c r="G485" t="inlineStr">
        <is>
          <t/>
        </is>
      </c>
      <c r="H485" t="inlineStr">
        <is>
          <t/>
        </is>
      </c>
      <c r="I485" t="inlineStr">
        <is>
          <t/>
        </is>
      </c>
      <c r="J485" s="2" t="inlineStr">
        <is>
          <t>spolehlivostní rezerva</t>
        </is>
      </c>
      <c r="K485" s="2" t="inlineStr">
        <is>
          <t>3</t>
        </is>
      </c>
      <c r="L485" s="2" t="inlineStr">
        <is>
          <t/>
        </is>
      </c>
      <c r="M485" t="inlineStr">
        <is>
          <t>snížení kapacity mezi zónami k pokrytí neurčitostí v rámci výpočtu kapacity</t>
        </is>
      </c>
      <c r="N485" t="inlineStr">
        <is>
          <t/>
        </is>
      </c>
      <c r="O485" t="inlineStr">
        <is>
          <t/>
        </is>
      </c>
      <c r="P485" t="inlineStr">
        <is>
          <t/>
        </is>
      </c>
      <c r="Q485" t="inlineStr">
        <is>
          <t/>
        </is>
      </c>
      <c r="R485" s="2" t="inlineStr">
        <is>
          <t>Zuverlässigkeitsmarge</t>
        </is>
      </c>
      <c r="S485" s="2" t="inlineStr">
        <is>
          <t>3</t>
        </is>
      </c>
      <c r="T485" s="2" t="inlineStr">
        <is>
          <t/>
        </is>
      </c>
      <c r="U485" t="inlineStr">
        <is>
          <t>Verringerung der zonenübergreifenden Kapazität, um Unsicherheiten bei der Kapazitätsberechnung abzudecken</t>
        </is>
      </c>
      <c r="V485" t="inlineStr">
        <is>
          <t/>
        </is>
      </c>
      <c r="W485" t="inlineStr">
        <is>
          <t/>
        </is>
      </c>
      <c r="X485" t="inlineStr">
        <is>
          <t/>
        </is>
      </c>
      <c r="Y485" t="inlineStr">
        <is>
          <t/>
        </is>
      </c>
      <c r="Z485" s="2" t="inlineStr">
        <is>
          <t>reliability margin</t>
        </is>
      </c>
      <c r="AA485" s="2" t="inlineStr">
        <is>
          <t>2</t>
        </is>
      </c>
      <c r="AB485" s="2" t="inlineStr">
        <is>
          <t/>
        </is>
      </c>
      <c r="AC485" t="inlineStr">
        <is>
          <t/>
        </is>
      </c>
      <c r="AD485" t="inlineStr">
        <is>
          <t/>
        </is>
      </c>
      <c r="AE485" t="inlineStr">
        <is>
          <t/>
        </is>
      </c>
      <c r="AF485" t="inlineStr">
        <is>
          <t/>
        </is>
      </c>
      <c r="AG485" t="inlineStr">
        <is>
          <t/>
        </is>
      </c>
      <c r="AH485" s="2" t="inlineStr">
        <is>
          <t>talitluskindluse varu</t>
        </is>
      </c>
      <c r="AI485" s="2" t="inlineStr">
        <is>
          <t>3</t>
        </is>
      </c>
      <c r="AJ485" s="2" t="inlineStr">
        <is>
          <t/>
        </is>
      </c>
      <c r="AK485" t="inlineStr">
        <is>
          <t/>
        </is>
      </c>
      <c r="AL485" t="inlineStr">
        <is>
          <t/>
        </is>
      </c>
      <c r="AM485" t="inlineStr">
        <is>
          <t/>
        </is>
      </c>
      <c r="AN485" t="inlineStr">
        <is>
          <t/>
        </is>
      </c>
      <c r="AO485" t="inlineStr">
        <is>
          <t/>
        </is>
      </c>
      <c r="AP485" s="2" t="inlineStr">
        <is>
          <t>marge de fiabilité</t>
        </is>
      </c>
      <c r="AQ485" s="2" t="inlineStr">
        <is>
          <t>2</t>
        </is>
      </c>
      <c r="AR485" s="2" t="inlineStr">
        <is>
          <t/>
        </is>
      </c>
      <c r="AS485" t="inlineStr">
        <is>
          <t/>
        </is>
      </c>
      <c r="AT485" t="inlineStr">
        <is>
          <t/>
        </is>
      </c>
      <c r="AU485" t="inlineStr">
        <is>
          <t/>
        </is>
      </c>
      <c r="AV485" t="inlineStr">
        <is>
          <t/>
        </is>
      </c>
      <c r="AW485" t="inlineStr">
        <is>
          <t/>
        </is>
      </c>
      <c r="AX485" t="inlineStr">
        <is>
          <t/>
        </is>
      </c>
      <c r="AY485" t="inlineStr">
        <is>
          <t/>
        </is>
      </c>
      <c r="AZ485" t="inlineStr">
        <is>
          <t/>
        </is>
      </c>
      <c r="BA485" t="inlineStr">
        <is>
          <t/>
        </is>
      </c>
      <c r="BB485" t="inlineStr">
        <is>
          <t/>
        </is>
      </c>
      <c r="BC485" t="inlineStr">
        <is>
          <t/>
        </is>
      </c>
      <c r="BD485" t="inlineStr">
        <is>
          <t/>
        </is>
      </c>
      <c r="BE485" t="inlineStr">
        <is>
          <t/>
        </is>
      </c>
      <c r="BF485" t="inlineStr">
        <is>
          <t/>
        </is>
      </c>
      <c r="BG485" t="inlineStr">
        <is>
          <t/>
        </is>
      </c>
      <c r="BH485" t="inlineStr">
        <is>
          <t/>
        </is>
      </c>
      <c r="BI485" t="inlineStr">
        <is>
          <t/>
        </is>
      </c>
      <c r="BJ485" s="2" t="inlineStr">
        <is>
          <t>patikimumo riba</t>
        </is>
      </c>
      <c r="BK485" s="2" t="inlineStr">
        <is>
          <t>3</t>
        </is>
      </c>
      <c r="BL485" s="2" t="inlineStr">
        <is>
          <t/>
        </is>
      </c>
      <c r="BM485" t="inlineStr">
        <is>
          <t>tarpzoninio pralaidumo sumažinimas siekiant kompensuoti pralaidumo skaičiavimo neapibrėžtumą</t>
        </is>
      </c>
      <c r="BN485" s="2" t="inlineStr">
        <is>
          <t>uzticamības rezerve|
drošuma rezerve</t>
        </is>
      </c>
      <c r="BO485" s="2" t="inlineStr">
        <is>
          <t>3|
3</t>
        </is>
      </c>
      <c r="BP485" s="2" t="inlineStr">
        <is>
          <t xml:space="preserve">preferred|
</t>
        </is>
      </c>
      <c r="BQ485" t="inlineStr">
        <is>
          <t>starpzonu jaudas samazinājums, kura mērķis ir kompensēt nenoteiktības jaudas aprēķināšanā</t>
        </is>
      </c>
      <c r="BR485" t="inlineStr">
        <is>
          <t/>
        </is>
      </c>
      <c r="BS485" t="inlineStr">
        <is>
          <t/>
        </is>
      </c>
      <c r="BT485" t="inlineStr">
        <is>
          <t/>
        </is>
      </c>
      <c r="BU485" t="inlineStr">
        <is>
          <t/>
        </is>
      </c>
      <c r="BV485" t="inlineStr">
        <is>
          <t/>
        </is>
      </c>
      <c r="BW485" t="inlineStr">
        <is>
          <t/>
        </is>
      </c>
      <c r="BX485" t="inlineStr">
        <is>
          <t/>
        </is>
      </c>
      <c r="BY485" t="inlineStr">
        <is>
          <t/>
        </is>
      </c>
      <c r="BZ485" s="2" t="inlineStr">
        <is>
          <t>rezerwa niezawodności</t>
        </is>
      </c>
      <c r="CA485" s="2" t="inlineStr">
        <is>
          <t>3</t>
        </is>
      </c>
      <c r="CB485" s="2" t="inlineStr">
        <is>
          <t/>
        </is>
      </c>
      <c r="CC485" t="inlineStr">
        <is>
          <t/>
        </is>
      </c>
      <c r="CD485" t="inlineStr">
        <is>
          <t/>
        </is>
      </c>
      <c r="CE485" t="inlineStr">
        <is>
          <t/>
        </is>
      </c>
      <c r="CF485" t="inlineStr">
        <is>
          <t/>
        </is>
      </c>
      <c r="CG485" t="inlineStr">
        <is>
          <t/>
        </is>
      </c>
      <c r="CH485" s="2" t="inlineStr">
        <is>
          <t>marjă de fiabilitate</t>
        </is>
      </c>
      <c r="CI485" s="2" t="inlineStr">
        <is>
          <t>3</t>
        </is>
      </c>
      <c r="CJ485" s="2" t="inlineStr">
        <is>
          <t/>
        </is>
      </c>
      <c r="CK485" t="inlineStr">
        <is>
          <t>reducerea capacității interzonale pentru a ține cont de incertitudini în cursul procesului de calcul al capacităților</t>
        </is>
      </c>
      <c r="CL485" t="inlineStr">
        <is>
          <t/>
        </is>
      </c>
      <c r="CM485" t="inlineStr">
        <is>
          <t/>
        </is>
      </c>
      <c r="CN485" t="inlineStr">
        <is>
          <t/>
        </is>
      </c>
      <c r="CO485" t="inlineStr">
        <is>
          <t/>
        </is>
      </c>
      <c r="CP485" t="inlineStr">
        <is>
          <t/>
        </is>
      </c>
      <c r="CQ485" t="inlineStr">
        <is>
          <t/>
        </is>
      </c>
      <c r="CR485" t="inlineStr">
        <is>
          <t/>
        </is>
      </c>
      <c r="CS485" t="inlineStr">
        <is>
          <t/>
        </is>
      </c>
      <c r="CT485" t="inlineStr">
        <is>
          <t/>
        </is>
      </c>
      <c r="CU485" t="inlineStr">
        <is>
          <t/>
        </is>
      </c>
      <c r="CV485" t="inlineStr">
        <is>
          <t/>
        </is>
      </c>
      <c r="CW485" t="inlineStr">
        <is>
          <t/>
        </is>
      </c>
    </row>
    <row r="486">
      <c r="A486" s="1" t="str">
        <f>HYPERLINK("https://iate.europa.eu/entry/result/3552741/all", "3552741")</f>
        <v>3552741</v>
      </c>
      <c r="B486" t="inlineStr">
        <is>
          <t>ENERGY;PRODUCTION, TECHNOLOGY AND RESEARCH</t>
        </is>
      </c>
      <c r="C486" t="inlineStr">
        <is>
          <t>ENERGY|energy policy;ENERGY|electrical and nuclear industries|electrical industry;PRODUCTION, TECHNOLOGY AND RESEARCH|technology and technical regulations|technical regulations</t>
        </is>
      </c>
      <c r="D486" t="inlineStr">
        <is>
          <t>yes</t>
        </is>
      </c>
      <c r="E486" t="inlineStr">
        <is>
          <t/>
        </is>
      </c>
      <c r="F486" s="2" t="inlineStr">
        <is>
          <t>изключване на товара при понижаване на напрежението</t>
        </is>
      </c>
      <c r="G486" s="2" t="inlineStr">
        <is>
          <t>3</t>
        </is>
      </c>
      <c r="H486" s="2" t="inlineStr">
        <is>
          <t/>
        </is>
      </c>
      <c r="I486" t="inlineStr">
        <is>
          <t>възстановително действие, при което &lt;i&gt;товарът&lt;/i&gt;&lt;sup&gt;1&lt;/sup&gt; се изключва по време на понижаване на напрежението, с цел да се възстанови напрежението до устойчиво равнище в рамките на приемливи граници&lt;p&gt;&lt;sup&gt;1&lt;/sup&gt; [ &lt;a href="/entry/result/1691306/all" id="ENTRY_TO_ENTRY_CONVERTER" target="_blank"&gt;IATE:1691306&lt;/a&gt; ]&lt;/p&gt;</t>
        </is>
      </c>
      <c r="J486" s="2" t="inlineStr">
        <is>
          <t>podpěťové odlehčování</t>
        </is>
      </c>
      <c r="K486" s="2" t="inlineStr">
        <is>
          <t>3</t>
        </is>
      </c>
      <c r="L486" s="2" t="inlineStr">
        <is>
          <t/>
        </is>
      </c>
      <c r="M486" t="inlineStr">
        <is>
          <t>činnost směrující k obnově napětí, kdy je poptávka v případě podpětí odpojena za účelem návratu napětí na přijatelné meze</t>
        </is>
      </c>
      <c r="N486" s="2" t="inlineStr">
        <is>
          <t>frakobling af elforbrug ved lavspændingsfejl|
forbrugsaflastning ved lav spænding</t>
        </is>
      </c>
      <c r="O486" s="2" t="inlineStr">
        <is>
          <t>3|
3</t>
        </is>
      </c>
      <c r="P486" s="2" t="inlineStr">
        <is>
          <t xml:space="preserve">|
</t>
        </is>
      </c>
      <c r="Q486" t="inlineStr">
        <is>
          <t>genoprettende handling, hvorved forbruget afkobles i tilfælde af lav spænding med henblik på at genoprette spændingen inden for acceptable grænser</t>
        </is>
      </c>
      <c r="R486" s="2" t="inlineStr">
        <is>
          <t>Lasttrennung bei Unterspannung</t>
        </is>
      </c>
      <c r="S486" s="2" t="inlineStr">
        <is>
          <t>3</t>
        </is>
      </c>
      <c r="T486" s="2" t="inlineStr">
        <is>
          <t/>
        </is>
      </c>
      <c r="U486" t="inlineStr">
        <is>
          <t>Trennung einer Last vom Netz aufgrund einer Unterspannung mit dem Ziel, die Spannung wieder auf eine tragfähige Höhe und innerhalb akzeptabler Grenzen zu bringen</t>
        </is>
      </c>
      <c r="V486" s="2" t="inlineStr">
        <is>
          <t>αποσύνδεση ζήτησης χαμηλής τάσης|
αποσύνδεση ζήτησης κατά τις βυθίσεις τάσης</t>
        </is>
      </c>
      <c r="W486" s="2" t="inlineStr">
        <is>
          <t>3|
3</t>
        </is>
      </c>
      <c r="X486" s="2" t="inlineStr">
        <is>
          <t xml:space="preserve">|
</t>
        </is>
      </c>
      <c r="Y486" t="inlineStr">
        <is>
          <t/>
        </is>
      </c>
      <c r="Z486" s="2" t="inlineStr">
        <is>
          <t>LVDD|
low voltage demand disconnection</t>
        </is>
      </c>
      <c r="AA486" s="2" t="inlineStr">
        <is>
          <t>3|
3</t>
        </is>
      </c>
      <c r="AB486" s="2" t="inlineStr">
        <is>
          <t xml:space="preserve">|
</t>
        </is>
      </c>
      <c r="AC486" t="inlineStr">
        <is>
          <t>restoration action where &lt;i&gt;demand&lt;/i&gt; [ &lt;a href="/entry/result/1691306/all" id="ENTRY_TO_ENTRY_CONVERTER" target="_blank"&gt;IATE:1691306&lt;/a&gt; ] is disconnected during a low voltage event in order to recover voltage to a sustainable level within acceptable limits</t>
        </is>
      </c>
      <c r="AD486" s="2" t="inlineStr">
        <is>
          <t>desconexión de la demanda por baja tensión</t>
        </is>
      </c>
      <c r="AE486" s="2" t="inlineStr">
        <is>
          <t>3</t>
        </is>
      </c>
      <c r="AF486" s="2" t="inlineStr">
        <is>
          <t/>
        </is>
      </c>
      <c r="AG486" t="inlineStr">
        <is>
          <t>Desconexión de la demanda [ &lt;a href="/entry/result/1691306/all" id="ENTRY_TO_ENTRY_CONVERTER" target="_blank"&gt;IATE:1691306&lt;/a&gt; ] durante un período de baja tensión a fin de recuperar un nivel de tensión sostenible.</t>
        </is>
      </c>
      <c r="AH486" s="2" t="inlineStr">
        <is>
          <t>tarbija alapingeline lahtiühendamine</t>
        </is>
      </c>
      <c r="AI486" s="2" t="inlineStr">
        <is>
          <t>3</t>
        </is>
      </c>
      <c r="AJ486" s="2" t="inlineStr">
        <is>
          <t/>
        </is>
      </c>
      <c r="AK486" t="inlineStr">
        <is>
          <t>toiming, millega pinge liigsel alanemisel eraldatakse tarbija võrgust, et tõsta pinge taas rahuldavasse vahemikku</t>
        </is>
      </c>
      <c r="AL486" s="2" t="inlineStr">
        <is>
          <t>alijännitteestä tapahtuva kuormien irtikytkentä|
LVDD|
irtikytkentä alijännitteestä</t>
        </is>
      </c>
      <c r="AM486" s="2" t="inlineStr">
        <is>
          <t>3|
3|
3</t>
        </is>
      </c>
      <c r="AN486" s="2" t="inlineStr">
        <is>
          <t xml:space="preserve">|
|
</t>
        </is>
      </c>
      <c r="AO486" t="inlineStr">
        <is>
          <t>tapahtuma, jossa kuormaa kytketään irti alijännitteellä jännitteen palauttamiseksi pysyvän tilan arvoon hyväksyttävien rajojen sisälle</t>
        </is>
      </c>
      <c r="AP486" s="2" t="inlineStr">
        <is>
          <t>déconnexion de la charge nette en tension basse</t>
        </is>
      </c>
      <c r="AQ486" s="2" t="inlineStr">
        <is>
          <t>3</t>
        </is>
      </c>
      <c r="AR486" s="2" t="inlineStr">
        <is>
          <t/>
        </is>
      </c>
      <c r="AS486" t="inlineStr">
        <is>
          <t>action de restauration qui donne lieu à la déconnexion de la charge nette lors d'un événement de tension basse, afin de ramener la tension dans des limites acceptables</t>
        </is>
      </c>
      <c r="AT486" s="2" t="inlineStr">
        <is>
          <t>díscor éilimh i gcás ísealvoltais</t>
        </is>
      </c>
      <c r="AU486" s="2" t="inlineStr">
        <is>
          <t>3</t>
        </is>
      </c>
      <c r="AV486" s="2" t="inlineStr">
        <is>
          <t/>
        </is>
      </c>
      <c r="AW486" t="inlineStr">
        <is>
          <t/>
        </is>
      </c>
      <c r="AX486" s="2" t="inlineStr">
        <is>
          <t>isklop kupca pri pojavi podnapona</t>
        </is>
      </c>
      <c r="AY486" s="2" t="inlineStr">
        <is>
          <t>3</t>
        </is>
      </c>
      <c r="AZ486" s="2" t="inlineStr">
        <is>
          <t/>
        </is>
      </c>
      <c r="BA486" t="inlineStr">
        <is>
          <t/>
        </is>
      </c>
      <c r="BB486" s="2" t="inlineStr">
        <is>
          <t>feszültségfüggő terheléskorlátozás</t>
        </is>
      </c>
      <c r="BC486" s="2" t="inlineStr">
        <is>
          <t>4</t>
        </is>
      </c>
      <c r="BD486" s="2" t="inlineStr">
        <is>
          <t/>
        </is>
      </c>
      <c r="BE486" t="inlineStr">
        <is>
          <t>az a helyreállítási folyamat, amikor egy feszültségcsökkenést eredményező esemény során a felhasználót kikapcsolják annak érdekében, hogy a feszültséget visszaállítsák elfogadható határokon belülre</t>
        </is>
      </c>
      <c r="BF486" s="2" t="inlineStr">
        <is>
          <t>disconnessione della domanda per bassa tensione</t>
        </is>
      </c>
      <c r="BG486" s="2" t="inlineStr">
        <is>
          <t>3</t>
        </is>
      </c>
      <c r="BH486" s="2" t="inlineStr">
        <is>
          <t/>
        </is>
      </c>
      <c r="BI486" t="inlineStr">
        <is>
          <t>relativamente al mercato interno dell'energia, azione di ripristino mediante la quale, durante transitori di bassa tensione, la domanda viene disconnessa al fine di riportare la tensione a un livello sostenibile entro limiti accettabili</t>
        </is>
      </c>
      <c r="BJ486" s="2" t="inlineStr">
        <is>
          <t>apkrovos atjungimas dėl nepakankamos įtampos</t>
        </is>
      </c>
      <c r="BK486" s="2" t="inlineStr">
        <is>
          <t>3</t>
        </is>
      </c>
      <c r="BL486" s="2" t="inlineStr">
        <is>
          <t/>
        </is>
      </c>
      <c r="BM486" t="inlineStr">
        <is>
          <t>veiksmas, kai sumažėjus įtampai apkrova atjungiama, kad būtų galima atkurti tinkamą įtampą</t>
        </is>
      </c>
      <c r="BN486" s="2" t="inlineStr">
        <is>
          <t>pieprasījuma atslēgšana pie zema sprieguma</t>
        </is>
      </c>
      <c r="BO486" s="2" t="inlineStr">
        <is>
          <t>2</t>
        </is>
      </c>
      <c r="BP486" s="2" t="inlineStr">
        <is>
          <t/>
        </is>
      </c>
      <c r="BQ486" t="inlineStr">
        <is>
          <t>atjaunošanas darbība, ar kuru &lt;i&gt;pieprasījumu&lt;/i&gt; [ &lt;a href="/entry/result/1691306/all" id="ENTRY_TO_ENTRY_CONVERTER" target="_blank"&gt;IATE:1691306&lt;/a&gt; ] pie pazemināta sprieguma atslēdz, lai atjaunotu spriegumu līdz pieņemamai robežai</t>
        </is>
      </c>
      <c r="BR486" s="2" t="inlineStr">
        <is>
          <t>skonnessjoni tad-domanda f'każ ta’ vultaġġ baxx|
LVDD</t>
        </is>
      </c>
      <c r="BS486" s="2" t="inlineStr">
        <is>
          <t>3|
3</t>
        </is>
      </c>
      <c r="BT486" s="2" t="inlineStr">
        <is>
          <t xml:space="preserve">|
</t>
        </is>
      </c>
      <c r="BU486" t="inlineStr">
        <is>
          <t>azzjoni ta' restawr meta d-domanda&lt;sup&gt;1&lt;/sup&gt; tiġi skonnessa matul avveniment ta' vultaġġ baxx sabiex il-vultaġġ jirkupra u jittella' f'livell sostenibbli fi ħdan limiti aċċettabbli &lt;p&gt; &lt;sup&gt;1&lt;/sup&gt;&lt;a href="/entry/result/1691306&lt;&gt;&lt;&gt;&lt;&gt;&lt;&gt;&lt;&gt;&lt;/all" id="ENTRY_TO_ENTRY_CONVERTER" target="_blank"&gt;IATE:1691306&amp;lt;&amp;gt;&amp;lt;&amp;gt;&amp;lt;&amp;gt;&amp;lt;&amp;gt;&amp;lt;&amp;gt;&amp;lt;&lt;/a&gt;&amp;gt;&lt;/p&gt;</t>
        </is>
      </c>
      <c r="BV486" s="2" t="inlineStr">
        <is>
          <t>ontkoppelen van verbruik bij lage frequentie</t>
        </is>
      </c>
      <c r="BW486" s="2" t="inlineStr">
        <is>
          <t>4</t>
        </is>
      </c>
      <c r="BX486" s="2" t="inlineStr">
        <is>
          <t/>
        </is>
      </c>
      <c r="BY486" t="inlineStr">
        <is>
          <t>actie waarbij het verbruik tijdens een gebeurtenis die leidt tot een lage frequentie wordt ontkoppeld om het evenwicht tussen verbruik en productie te herstellen en de systeemfrequentie binnen aanvaardbare grenzen te brengen</t>
        </is>
      </c>
      <c r="BZ486" s="2" t="inlineStr">
        <is>
          <t>odłączenie odbioru przy niskim napięciu</t>
        </is>
      </c>
      <c r="CA486" s="2" t="inlineStr">
        <is>
          <t>3</t>
        </is>
      </c>
      <c r="CB486" s="2" t="inlineStr">
        <is>
          <t/>
        </is>
      </c>
      <c r="CC486" t="inlineStr">
        <is>
          <t>działanie naprawcze, w ramach którego odłącza się odbiór w przypadku wystąpienia niskiego napięcia w celu przywrócenia dopuszczalnego poziomu napięcia</t>
        </is>
      </c>
      <c r="CD486" s="2" t="inlineStr">
        <is>
          <t>deslastre por mínimo de tensão</t>
        </is>
      </c>
      <c r="CE486" s="2" t="inlineStr">
        <is>
          <t>3</t>
        </is>
      </c>
      <c r="CF486" s="2" t="inlineStr">
        <is>
          <t/>
        </is>
      </c>
      <c r="CG486" t="inlineStr">
        <is>
          <t>Deslastre automático de carga por atuação de sistemas de proteção sensíveis à descida de tensão de um nó da rede para além de valores predefinidos.</t>
        </is>
      </c>
      <c r="CH486" s="2" t="inlineStr">
        <is>
          <t>deconectare a consumului la tensiune scăzută|
deconectare a unui consum pe criteriul scăderii tensiunii</t>
        </is>
      </c>
      <c r="CI486" s="2" t="inlineStr">
        <is>
          <t>3|
3</t>
        </is>
      </c>
      <c r="CJ486" s="2" t="inlineStr">
        <is>
          <t xml:space="preserve">|
</t>
        </is>
      </c>
      <c r="CK486" t="inlineStr">
        <is>
          <t/>
        </is>
      </c>
      <c r="CL486" s="2" t="inlineStr">
        <is>
          <t>podpäťové odľahčenie</t>
        </is>
      </c>
      <c r="CM486" s="2" t="inlineStr">
        <is>
          <t>3</t>
        </is>
      </c>
      <c r="CN486" s="2" t="inlineStr">
        <is>
          <t/>
        </is>
      </c>
      <c r="CO486" t="inlineStr">
        <is>
          <t>opatrenie na obnovenie pôvodného stavu, pričom dôjde k odpojeniu odberu počas podpätia s cieľom obnoviť napätie v rámci prijateľných limitov</t>
        </is>
      </c>
      <c r="CP486" s="2" t="inlineStr">
        <is>
          <t>izklop odjemalcev v primeru prenizke napetosti</t>
        </is>
      </c>
      <c r="CQ486" s="2" t="inlineStr">
        <is>
          <t>3</t>
        </is>
      </c>
      <c r="CR486" s="2" t="inlineStr">
        <is>
          <t/>
        </is>
      </c>
      <c r="CS486" t="inlineStr">
        <is>
          <t/>
        </is>
      </c>
      <c r="CT486" s="2" t="inlineStr">
        <is>
          <t>förbrukningsbortkoppling vid låg spänning</t>
        </is>
      </c>
      <c r="CU486" s="2" t="inlineStr">
        <is>
          <t>3</t>
        </is>
      </c>
      <c r="CV486" s="2" t="inlineStr">
        <is>
          <t/>
        </is>
      </c>
      <c r="CW486" t="inlineStr">
        <is>
          <t>en återställande åtgärd där förbrukning kopplas bort under en händelse då spänningen är låg, i syfte att återställa spänningen inom godtagbara gränser</t>
        </is>
      </c>
    </row>
    <row r="487">
      <c r="A487" s="1" t="str">
        <f>HYPERLINK("https://iate.europa.eu/entry/result/3620196/all", "3620196")</f>
        <v>3620196</v>
      </c>
      <c r="B487" t="inlineStr">
        <is>
          <t>ENERGY</t>
        </is>
      </c>
      <c r="C487" t="inlineStr">
        <is>
          <t>ENERGY</t>
        </is>
      </c>
      <c r="D487" t="inlineStr">
        <is>
          <t>no</t>
        </is>
      </c>
      <c r="E487" t="inlineStr">
        <is>
          <t/>
        </is>
      </c>
      <c r="F487" t="inlineStr">
        <is>
          <t/>
        </is>
      </c>
      <c r="G487" t="inlineStr">
        <is>
          <t/>
        </is>
      </c>
      <c r="H487" t="inlineStr">
        <is>
          <t/>
        </is>
      </c>
      <c r="I487" t="inlineStr">
        <is>
          <t/>
        </is>
      </c>
      <c r="J487" s="2" t="inlineStr">
        <is>
          <t>roční</t>
        </is>
      </c>
      <c r="K487" s="2" t="inlineStr">
        <is>
          <t>3</t>
        </is>
      </c>
      <c r="L487" s="2" t="inlineStr">
        <is>
          <t/>
        </is>
      </c>
      <c r="M487" t="inlineStr">
        <is>
          <t>vztahující se k roku před kalendářním rokem provozu</t>
        </is>
      </c>
      <c r="N487" t="inlineStr">
        <is>
          <t/>
        </is>
      </c>
      <c r="O487" t="inlineStr">
        <is>
          <t/>
        </is>
      </c>
      <c r="P487" t="inlineStr">
        <is>
          <t/>
        </is>
      </c>
      <c r="Q487" t="inlineStr">
        <is>
          <t/>
        </is>
      </c>
      <c r="R487" s="2" t="inlineStr">
        <is>
          <t>Year-Ahead</t>
        </is>
      </c>
      <c r="S487" s="2" t="inlineStr">
        <is>
          <t>3</t>
        </is>
      </c>
      <c r="T487" s="2" t="inlineStr">
        <is>
          <t/>
        </is>
      </c>
      <c r="U487" t="inlineStr">
        <is>
          <t>dem Kalenderjahr des Betriebs vorausgehende Jahr</t>
        </is>
      </c>
      <c r="V487" t="inlineStr">
        <is>
          <t/>
        </is>
      </c>
      <c r="W487" t="inlineStr">
        <is>
          <t/>
        </is>
      </c>
      <c r="X487" t="inlineStr">
        <is>
          <t/>
        </is>
      </c>
      <c r="Y487" t="inlineStr">
        <is>
          <t/>
        </is>
      </c>
      <c r="Z487" s="2" t="inlineStr">
        <is>
          <t>year-ahead</t>
        </is>
      </c>
      <c r="AA487" s="2" t="inlineStr">
        <is>
          <t>3</t>
        </is>
      </c>
      <c r="AB487" s="2" t="inlineStr">
        <is>
          <t/>
        </is>
      </c>
      <c r="AC487" t="inlineStr">
        <is>
          <t>the year prior to the calendar year of operation</t>
        </is>
      </c>
      <c r="AD487" t="inlineStr">
        <is>
          <t/>
        </is>
      </c>
      <c r="AE487" t="inlineStr">
        <is>
          <t/>
        </is>
      </c>
      <c r="AF487" t="inlineStr">
        <is>
          <t/>
        </is>
      </c>
      <c r="AG487" t="inlineStr">
        <is>
          <t/>
        </is>
      </c>
      <c r="AH487" t="inlineStr">
        <is>
          <t/>
        </is>
      </c>
      <c r="AI487" t="inlineStr">
        <is>
          <t/>
        </is>
      </c>
      <c r="AJ487" t="inlineStr">
        <is>
          <t/>
        </is>
      </c>
      <c r="AK487" t="inlineStr">
        <is>
          <t/>
        </is>
      </c>
      <c r="AL487" t="inlineStr">
        <is>
          <t/>
        </is>
      </c>
      <c r="AM487" t="inlineStr">
        <is>
          <t/>
        </is>
      </c>
      <c r="AN487" t="inlineStr">
        <is>
          <t/>
        </is>
      </c>
      <c r="AO487" t="inlineStr">
        <is>
          <t/>
        </is>
      </c>
      <c r="AP487" t="inlineStr">
        <is>
          <t/>
        </is>
      </c>
      <c r="AQ487" t="inlineStr">
        <is>
          <t/>
        </is>
      </c>
      <c r="AR487" t="inlineStr">
        <is>
          <t/>
        </is>
      </c>
      <c r="AS487" t="inlineStr">
        <is>
          <t/>
        </is>
      </c>
      <c r="AT487" t="inlineStr">
        <is>
          <t/>
        </is>
      </c>
      <c r="AU487" t="inlineStr">
        <is>
          <t/>
        </is>
      </c>
      <c r="AV487" t="inlineStr">
        <is>
          <t/>
        </is>
      </c>
      <c r="AW487" t="inlineStr">
        <is>
          <t/>
        </is>
      </c>
      <c r="AX487" t="inlineStr">
        <is>
          <t/>
        </is>
      </c>
      <c r="AY487" t="inlineStr">
        <is>
          <t/>
        </is>
      </c>
      <c r="AZ487" t="inlineStr">
        <is>
          <t/>
        </is>
      </c>
      <c r="BA487" t="inlineStr">
        <is>
          <t/>
        </is>
      </c>
      <c r="BB487" t="inlineStr">
        <is>
          <t/>
        </is>
      </c>
      <c r="BC487" t="inlineStr">
        <is>
          <t/>
        </is>
      </c>
      <c r="BD487" t="inlineStr">
        <is>
          <t/>
        </is>
      </c>
      <c r="BE487" t="inlineStr">
        <is>
          <t/>
        </is>
      </c>
      <c r="BF487" t="inlineStr">
        <is>
          <t/>
        </is>
      </c>
      <c r="BG487" t="inlineStr">
        <is>
          <t/>
        </is>
      </c>
      <c r="BH487" t="inlineStr">
        <is>
          <t/>
        </is>
      </c>
      <c r="BI487" t="inlineStr">
        <is>
          <t/>
        </is>
      </c>
      <c r="BJ487" t="inlineStr">
        <is>
          <t/>
        </is>
      </c>
      <c r="BK487" t="inlineStr">
        <is>
          <t/>
        </is>
      </c>
      <c r="BL487" t="inlineStr">
        <is>
          <t/>
        </is>
      </c>
      <c r="BM487" t="inlineStr">
        <is>
          <t/>
        </is>
      </c>
      <c r="BN487" t="inlineStr">
        <is>
          <t/>
        </is>
      </c>
      <c r="BO487" t="inlineStr">
        <is>
          <t/>
        </is>
      </c>
      <c r="BP487" t="inlineStr">
        <is>
          <t/>
        </is>
      </c>
      <c r="BQ487" t="inlineStr">
        <is>
          <t/>
        </is>
      </c>
      <c r="BR487" t="inlineStr">
        <is>
          <t/>
        </is>
      </c>
      <c r="BS487" t="inlineStr">
        <is>
          <t/>
        </is>
      </c>
      <c r="BT487" t="inlineStr">
        <is>
          <t/>
        </is>
      </c>
      <c r="BU487" t="inlineStr">
        <is>
          <t/>
        </is>
      </c>
      <c r="BV487" t="inlineStr">
        <is>
          <t/>
        </is>
      </c>
      <c r="BW487" t="inlineStr">
        <is>
          <t/>
        </is>
      </c>
      <c r="BX487" t="inlineStr">
        <is>
          <t/>
        </is>
      </c>
      <c r="BY487" t="inlineStr">
        <is>
          <t/>
        </is>
      </c>
      <c r="BZ487" t="inlineStr">
        <is>
          <t/>
        </is>
      </c>
      <c r="CA487" t="inlineStr">
        <is>
          <t/>
        </is>
      </c>
      <c r="CB487" t="inlineStr">
        <is>
          <t/>
        </is>
      </c>
      <c r="CC487" t="inlineStr">
        <is>
          <t/>
        </is>
      </c>
      <c r="CD487" t="inlineStr">
        <is>
          <t/>
        </is>
      </c>
      <c r="CE487" t="inlineStr">
        <is>
          <t/>
        </is>
      </c>
      <c r="CF487" t="inlineStr">
        <is>
          <t/>
        </is>
      </c>
      <c r="CG487" t="inlineStr">
        <is>
          <t/>
        </is>
      </c>
      <c r="CH487" s="2" t="inlineStr">
        <is>
          <t>pe un an</t>
        </is>
      </c>
      <c r="CI487" s="2" t="inlineStr">
        <is>
          <t>3</t>
        </is>
      </c>
      <c r="CJ487" s="2" t="inlineStr">
        <is>
          <t/>
        </is>
      </c>
      <c r="CK487" t="inlineStr">
        <is>
          <t>anul de dinaintea anului calendaristic de funcționare</t>
        </is>
      </c>
      <c r="CL487" t="inlineStr">
        <is>
          <t/>
        </is>
      </c>
      <c r="CM487" t="inlineStr">
        <is>
          <t/>
        </is>
      </c>
      <c r="CN487" t="inlineStr">
        <is>
          <t/>
        </is>
      </c>
      <c r="CO487" t="inlineStr">
        <is>
          <t/>
        </is>
      </c>
      <c r="CP487" t="inlineStr">
        <is>
          <t/>
        </is>
      </c>
      <c r="CQ487" t="inlineStr">
        <is>
          <t/>
        </is>
      </c>
      <c r="CR487" t="inlineStr">
        <is>
          <t/>
        </is>
      </c>
      <c r="CS487" t="inlineStr">
        <is>
          <t/>
        </is>
      </c>
      <c r="CT487" t="inlineStr">
        <is>
          <t/>
        </is>
      </c>
      <c r="CU487" t="inlineStr">
        <is>
          <t/>
        </is>
      </c>
      <c r="CV487" t="inlineStr">
        <is>
          <t/>
        </is>
      </c>
      <c r="CW487" t="inlineStr">
        <is>
          <t/>
        </is>
      </c>
    </row>
    <row r="488">
      <c r="A488" s="1" t="str">
        <f>HYPERLINK("https://iate.europa.eu/entry/result/1449121/all", "1449121")</f>
        <v>1449121</v>
      </c>
      <c r="B488" t="inlineStr">
        <is>
          <t>INDUSTRY</t>
        </is>
      </c>
      <c r="C488" t="inlineStr">
        <is>
          <t>INDUSTRY|electronics and electrical engineering</t>
        </is>
      </c>
      <c r="D488" t="inlineStr">
        <is>
          <t>no</t>
        </is>
      </c>
      <c r="E488" t="inlineStr">
        <is>
          <t/>
        </is>
      </c>
      <c r="F488" t="inlineStr">
        <is>
          <t/>
        </is>
      </c>
      <c r="G488" t="inlineStr">
        <is>
          <t/>
        </is>
      </c>
      <c r="H488" t="inlineStr">
        <is>
          <t/>
        </is>
      </c>
      <c r="I488" t="inlineStr">
        <is>
          <t/>
        </is>
      </c>
      <c r="J488" t="inlineStr">
        <is>
          <t/>
        </is>
      </c>
      <c r="K488" t="inlineStr">
        <is>
          <t/>
        </is>
      </c>
      <c r="L488" t="inlineStr">
        <is>
          <t/>
        </is>
      </c>
      <c r="M488" t="inlineStr">
        <is>
          <t/>
        </is>
      </c>
      <c r="N488" t="inlineStr">
        <is>
          <t/>
        </is>
      </c>
      <c r="O488" t="inlineStr">
        <is>
          <t/>
        </is>
      </c>
      <c r="P488" t="inlineStr">
        <is>
          <t/>
        </is>
      </c>
      <c r="Q488" t="inlineStr">
        <is>
          <t/>
        </is>
      </c>
      <c r="R488" s="2" t="inlineStr">
        <is>
          <t>Blindstrom</t>
        </is>
      </c>
      <c r="S488" s="2" t="inlineStr">
        <is>
          <t>3</t>
        </is>
      </c>
      <c r="T488" s="2" t="inlineStr">
        <is>
          <t/>
        </is>
      </c>
      <c r="U488" t="inlineStr">
        <is>
          <t/>
        </is>
      </c>
      <c r="V488" t="inlineStr">
        <is>
          <t/>
        </is>
      </c>
      <c r="W488" t="inlineStr">
        <is>
          <t/>
        </is>
      </c>
      <c r="X488" t="inlineStr">
        <is>
          <t/>
        </is>
      </c>
      <c r="Y488" t="inlineStr">
        <is>
          <t/>
        </is>
      </c>
      <c r="Z488" s="2" t="inlineStr">
        <is>
          <t>idle current|
wattless current|
reactive current|
capacitive current</t>
        </is>
      </c>
      <c r="AA488" s="2" t="inlineStr">
        <is>
          <t>3|
3|
3|
3</t>
        </is>
      </c>
      <c r="AB488" s="2" t="inlineStr">
        <is>
          <t xml:space="preserve">|
|
|
</t>
        </is>
      </c>
      <c r="AC488" t="inlineStr">
        <is>
          <t/>
        </is>
      </c>
      <c r="AD488" t="inlineStr">
        <is>
          <t/>
        </is>
      </c>
      <c r="AE488" t="inlineStr">
        <is>
          <t/>
        </is>
      </c>
      <c r="AF488" t="inlineStr">
        <is>
          <t/>
        </is>
      </c>
      <c r="AG488" t="inlineStr">
        <is>
          <t/>
        </is>
      </c>
      <c r="AH488" t="inlineStr">
        <is>
          <t/>
        </is>
      </c>
      <c r="AI488" t="inlineStr">
        <is>
          <t/>
        </is>
      </c>
      <c r="AJ488" t="inlineStr">
        <is>
          <t/>
        </is>
      </c>
      <c r="AK488" t="inlineStr">
        <is>
          <t/>
        </is>
      </c>
      <c r="AL488" t="inlineStr">
        <is>
          <t/>
        </is>
      </c>
      <c r="AM488" t="inlineStr">
        <is>
          <t/>
        </is>
      </c>
      <c r="AN488" t="inlineStr">
        <is>
          <t/>
        </is>
      </c>
      <c r="AO488" t="inlineStr">
        <is>
          <t/>
        </is>
      </c>
      <c r="AP488" s="2" t="inlineStr">
        <is>
          <t>courant réactif</t>
        </is>
      </c>
      <c r="AQ488" s="2" t="inlineStr">
        <is>
          <t>3</t>
        </is>
      </c>
      <c r="AR488" s="2" t="inlineStr">
        <is>
          <t/>
        </is>
      </c>
      <c r="AS488" t="inlineStr">
        <is>
          <t>dans un réseau à courant alternatif par suite de l'impédance du réseau il y a déphasage entre le courant et la tension; pour un angle de déphasage phi on a: courant apparent I, courant actif I cos phi, courant réactif I sin phi</t>
        </is>
      </c>
      <c r="AT488" t="inlineStr">
        <is>
          <t/>
        </is>
      </c>
      <c r="AU488" t="inlineStr">
        <is>
          <t/>
        </is>
      </c>
      <c r="AV488" t="inlineStr">
        <is>
          <t/>
        </is>
      </c>
      <c r="AW488" t="inlineStr">
        <is>
          <t/>
        </is>
      </c>
      <c r="AX488" t="inlineStr">
        <is>
          <t/>
        </is>
      </c>
      <c r="AY488" t="inlineStr">
        <is>
          <t/>
        </is>
      </c>
      <c r="AZ488" t="inlineStr">
        <is>
          <t/>
        </is>
      </c>
      <c r="BA488" t="inlineStr">
        <is>
          <t/>
        </is>
      </c>
      <c r="BB488" t="inlineStr">
        <is>
          <t/>
        </is>
      </c>
      <c r="BC488" t="inlineStr">
        <is>
          <t/>
        </is>
      </c>
      <c r="BD488" t="inlineStr">
        <is>
          <t/>
        </is>
      </c>
      <c r="BE488" t="inlineStr">
        <is>
          <t/>
        </is>
      </c>
      <c r="BF488" t="inlineStr">
        <is>
          <t/>
        </is>
      </c>
      <c r="BG488" t="inlineStr">
        <is>
          <t/>
        </is>
      </c>
      <c r="BH488" t="inlineStr">
        <is>
          <t/>
        </is>
      </c>
      <c r="BI488" t="inlineStr">
        <is>
          <t/>
        </is>
      </c>
      <c r="BJ488" t="inlineStr">
        <is>
          <t/>
        </is>
      </c>
      <c r="BK488" t="inlineStr">
        <is>
          <t/>
        </is>
      </c>
      <c r="BL488" t="inlineStr">
        <is>
          <t/>
        </is>
      </c>
      <c r="BM488" t="inlineStr">
        <is>
          <t/>
        </is>
      </c>
      <c r="BN488" t="inlineStr">
        <is>
          <t/>
        </is>
      </c>
      <c r="BO488" t="inlineStr">
        <is>
          <t/>
        </is>
      </c>
      <c r="BP488" t="inlineStr">
        <is>
          <t/>
        </is>
      </c>
      <c r="BQ488" t="inlineStr">
        <is>
          <t/>
        </is>
      </c>
      <c r="BR488" t="inlineStr">
        <is>
          <t/>
        </is>
      </c>
      <c r="BS488" t="inlineStr">
        <is>
          <t/>
        </is>
      </c>
      <c r="BT488" t="inlineStr">
        <is>
          <t/>
        </is>
      </c>
      <c r="BU488" t="inlineStr">
        <is>
          <t/>
        </is>
      </c>
      <c r="BV488" t="inlineStr">
        <is>
          <t/>
        </is>
      </c>
      <c r="BW488" t="inlineStr">
        <is>
          <t/>
        </is>
      </c>
      <c r="BX488" t="inlineStr">
        <is>
          <t/>
        </is>
      </c>
      <c r="BY488" t="inlineStr">
        <is>
          <t/>
        </is>
      </c>
      <c r="BZ488" t="inlineStr">
        <is>
          <t/>
        </is>
      </c>
      <c r="CA488" t="inlineStr">
        <is>
          <t/>
        </is>
      </c>
      <c r="CB488" t="inlineStr">
        <is>
          <t/>
        </is>
      </c>
      <c r="CC488" t="inlineStr">
        <is>
          <t/>
        </is>
      </c>
      <c r="CD488" t="inlineStr">
        <is>
          <t/>
        </is>
      </c>
      <c r="CE488" t="inlineStr">
        <is>
          <t/>
        </is>
      </c>
      <c r="CF488" t="inlineStr">
        <is>
          <t/>
        </is>
      </c>
      <c r="CG488" t="inlineStr">
        <is>
          <t/>
        </is>
      </c>
      <c r="CH488" t="inlineStr">
        <is>
          <t/>
        </is>
      </c>
      <c r="CI488" t="inlineStr">
        <is>
          <t/>
        </is>
      </c>
      <c r="CJ488" t="inlineStr">
        <is>
          <t/>
        </is>
      </c>
      <c r="CK488" t="inlineStr">
        <is>
          <t/>
        </is>
      </c>
      <c r="CL488" t="inlineStr">
        <is>
          <t/>
        </is>
      </c>
      <c r="CM488" t="inlineStr">
        <is>
          <t/>
        </is>
      </c>
      <c r="CN488" t="inlineStr">
        <is>
          <t/>
        </is>
      </c>
      <c r="CO488" t="inlineStr">
        <is>
          <t/>
        </is>
      </c>
      <c r="CP488" t="inlineStr">
        <is>
          <t/>
        </is>
      </c>
      <c r="CQ488" t="inlineStr">
        <is>
          <t/>
        </is>
      </c>
      <c r="CR488" t="inlineStr">
        <is>
          <t/>
        </is>
      </c>
      <c r="CS488" t="inlineStr">
        <is>
          <t/>
        </is>
      </c>
      <c r="CT488" t="inlineStr">
        <is>
          <t/>
        </is>
      </c>
      <c r="CU488" t="inlineStr">
        <is>
          <t/>
        </is>
      </c>
      <c r="CV488" t="inlineStr">
        <is>
          <t/>
        </is>
      </c>
      <c r="CW488" t="inlineStr">
        <is>
          <t/>
        </is>
      </c>
    </row>
    <row r="489">
      <c r="A489" s="1" t="str">
        <f>HYPERLINK("https://iate.europa.eu/entry/result/1575273/all", "1575273")</f>
        <v>1575273</v>
      </c>
      <c r="B489" t="inlineStr">
        <is>
          <t>EDUCATION AND COMMUNICATIONS</t>
        </is>
      </c>
      <c r="C489" t="inlineStr">
        <is>
          <t>EDUCATION AND COMMUNICATIONS|communications</t>
        </is>
      </c>
      <c r="D489" t="inlineStr">
        <is>
          <t>no</t>
        </is>
      </c>
      <c r="E489" t="inlineStr">
        <is>
          <t/>
        </is>
      </c>
      <c r="F489" t="inlineStr">
        <is>
          <t/>
        </is>
      </c>
      <c r="G489" t="inlineStr">
        <is>
          <t/>
        </is>
      </c>
      <c r="H489" t="inlineStr">
        <is>
          <t/>
        </is>
      </c>
      <c r="I489" t="inlineStr">
        <is>
          <t/>
        </is>
      </c>
      <c r="J489" t="inlineStr">
        <is>
          <t/>
        </is>
      </c>
      <c r="K489" t="inlineStr">
        <is>
          <t/>
        </is>
      </c>
      <c r="L489" t="inlineStr">
        <is>
          <t/>
        </is>
      </c>
      <c r="M489" t="inlineStr">
        <is>
          <t/>
        </is>
      </c>
      <c r="N489" s="2" t="inlineStr">
        <is>
          <t>V ss|
spændingsforskel mellem stabile signalforhold</t>
        </is>
      </c>
      <c r="O489" s="2" t="inlineStr">
        <is>
          <t>3|
3</t>
        </is>
      </c>
      <c r="P489" s="2" t="inlineStr">
        <is>
          <t xml:space="preserve">|
</t>
        </is>
      </c>
      <c r="Q489" t="inlineStr">
        <is>
          <t/>
        </is>
      </c>
      <c r="R489" s="2" t="inlineStr">
        <is>
          <t>V ss|
Spannungsdifferenz zwischen Dauerbinärzuständen</t>
        </is>
      </c>
      <c r="S489" s="2" t="inlineStr">
        <is>
          <t>3|
3</t>
        </is>
      </c>
      <c r="T489" s="2" t="inlineStr">
        <is>
          <t xml:space="preserve">|
</t>
        </is>
      </c>
      <c r="U489" t="inlineStr">
        <is>
          <t/>
        </is>
      </c>
      <c r="V489" t="inlineStr">
        <is>
          <t/>
        </is>
      </c>
      <c r="W489" t="inlineStr">
        <is>
          <t/>
        </is>
      </c>
      <c r="X489" t="inlineStr">
        <is>
          <t/>
        </is>
      </c>
      <c r="Y489" t="inlineStr">
        <is>
          <t/>
        </is>
      </c>
      <c r="Z489" s="2" t="inlineStr">
        <is>
          <t>V ss|
voltage difference between steady-state signal conditions</t>
        </is>
      </c>
      <c r="AA489" s="2" t="inlineStr">
        <is>
          <t>3|
3</t>
        </is>
      </c>
      <c r="AB489" s="2" t="inlineStr">
        <is>
          <t xml:space="preserve">|
</t>
        </is>
      </c>
      <c r="AC489" t="inlineStr">
        <is>
          <t>element of a generator output rise-time measurement</t>
        </is>
      </c>
      <c r="AD489" s="2" t="inlineStr">
        <is>
          <t>diferencia de tensión entre las condiciones estables de la señal|
V ss</t>
        </is>
      </c>
      <c r="AE489" s="2" t="inlineStr">
        <is>
          <t>3|
3</t>
        </is>
      </c>
      <c r="AF489" s="2" t="inlineStr">
        <is>
          <t xml:space="preserve">|
</t>
        </is>
      </c>
      <c r="AG489" t="inlineStr">
        <is>
          <t/>
        </is>
      </c>
      <c r="AH489" t="inlineStr">
        <is>
          <t/>
        </is>
      </c>
      <c r="AI489" t="inlineStr">
        <is>
          <t/>
        </is>
      </c>
      <c r="AJ489" t="inlineStr">
        <is>
          <t/>
        </is>
      </c>
      <c r="AK489" t="inlineStr">
        <is>
          <t/>
        </is>
      </c>
      <c r="AL489" s="2" t="inlineStr">
        <is>
          <t>jännite-ero jatkuvien signaalitilojen välillä</t>
        </is>
      </c>
      <c r="AM489" s="2" t="inlineStr">
        <is>
          <t>3</t>
        </is>
      </c>
      <c r="AN489" s="2" t="inlineStr">
        <is>
          <t/>
        </is>
      </c>
      <c r="AO489" t="inlineStr">
        <is>
          <t/>
        </is>
      </c>
      <c r="AP489" s="2" t="inlineStr">
        <is>
          <t>V ss|
différence de tension entre les conditions du signal à l'état constant|
différence de tension entre les états permanents du signal</t>
        </is>
      </c>
      <c r="AQ489" s="2" t="inlineStr">
        <is>
          <t>3|
3|
3</t>
        </is>
      </c>
      <c r="AR489" s="2" t="inlineStr">
        <is>
          <t xml:space="preserve">|
|
</t>
        </is>
      </c>
      <c r="AS489" t="inlineStr">
        <is>
          <t>élément de mesure du temps de montée du signal de sortie du générateur</t>
        </is>
      </c>
      <c r="AT489" t="inlineStr">
        <is>
          <t/>
        </is>
      </c>
      <c r="AU489" t="inlineStr">
        <is>
          <t/>
        </is>
      </c>
      <c r="AV489" t="inlineStr">
        <is>
          <t/>
        </is>
      </c>
      <c r="AW489" t="inlineStr">
        <is>
          <t/>
        </is>
      </c>
      <c r="AX489" t="inlineStr">
        <is>
          <t/>
        </is>
      </c>
      <c r="AY489" t="inlineStr">
        <is>
          <t/>
        </is>
      </c>
      <c r="AZ489" t="inlineStr">
        <is>
          <t/>
        </is>
      </c>
      <c r="BA489" t="inlineStr">
        <is>
          <t/>
        </is>
      </c>
      <c r="BB489" t="inlineStr">
        <is>
          <t/>
        </is>
      </c>
      <c r="BC489" t="inlineStr">
        <is>
          <t/>
        </is>
      </c>
      <c r="BD489" t="inlineStr">
        <is>
          <t/>
        </is>
      </c>
      <c r="BE489" t="inlineStr">
        <is>
          <t/>
        </is>
      </c>
      <c r="BF489" s="2" t="inlineStr">
        <is>
          <t>differenza di tensione fra stati di segnale in regime stazionario|
V ss</t>
        </is>
      </c>
      <c r="BG489" s="2" t="inlineStr">
        <is>
          <t>3|
3</t>
        </is>
      </c>
      <c r="BH489" s="2" t="inlineStr">
        <is>
          <t xml:space="preserve">|
</t>
        </is>
      </c>
      <c r="BI489" t="inlineStr">
        <is>
          <t/>
        </is>
      </c>
      <c r="BJ489" t="inlineStr">
        <is>
          <t/>
        </is>
      </c>
      <c r="BK489" t="inlineStr">
        <is>
          <t/>
        </is>
      </c>
      <c r="BL489" t="inlineStr">
        <is>
          <t/>
        </is>
      </c>
      <c r="BM489" t="inlineStr">
        <is>
          <t/>
        </is>
      </c>
      <c r="BN489" t="inlineStr">
        <is>
          <t/>
        </is>
      </c>
      <c r="BO489" t="inlineStr">
        <is>
          <t/>
        </is>
      </c>
      <c r="BP489" t="inlineStr">
        <is>
          <t/>
        </is>
      </c>
      <c r="BQ489" t="inlineStr">
        <is>
          <t/>
        </is>
      </c>
      <c r="BR489" t="inlineStr">
        <is>
          <t/>
        </is>
      </c>
      <c r="BS489" t="inlineStr">
        <is>
          <t/>
        </is>
      </c>
      <c r="BT489" t="inlineStr">
        <is>
          <t/>
        </is>
      </c>
      <c r="BU489" t="inlineStr">
        <is>
          <t/>
        </is>
      </c>
      <c r="BV489" s="2" t="inlineStr">
        <is>
          <t>V ss|
spanningsverschil tussen bestendige signaaltoestanden</t>
        </is>
      </c>
      <c r="BW489" s="2" t="inlineStr">
        <is>
          <t>3|
3</t>
        </is>
      </c>
      <c r="BX489" s="2" t="inlineStr">
        <is>
          <t xml:space="preserve">|
</t>
        </is>
      </c>
      <c r="BY489" t="inlineStr">
        <is>
          <t/>
        </is>
      </c>
      <c r="BZ489" t="inlineStr">
        <is>
          <t/>
        </is>
      </c>
      <c r="CA489" t="inlineStr">
        <is>
          <t/>
        </is>
      </c>
      <c r="CB489" t="inlineStr">
        <is>
          <t/>
        </is>
      </c>
      <c r="CC489" t="inlineStr">
        <is>
          <t/>
        </is>
      </c>
      <c r="CD489" t="inlineStr">
        <is>
          <t/>
        </is>
      </c>
      <c r="CE489" t="inlineStr">
        <is>
          <t/>
        </is>
      </c>
      <c r="CF489" t="inlineStr">
        <is>
          <t/>
        </is>
      </c>
      <c r="CG489" t="inlineStr">
        <is>
          <t/>
        </is>
      </c>
      <c r="CH489" t="inlineStr">
        <is>
          <t/>
        </is>
      </c>
      <c r="CI489" t="inlineStr">
        <is>
          <t/>
        </is>
      </c>
      <c r="CJ489" t="inlineStr">
        <is>
          <t/>
        </is>
      </c>
      <c r="CK489" t="inlineStr">
        <is>
          <t/>
        </is>
      </c>
      <c r="CL489" t="inlineStr">
        <is>
          <t/>
        </is>
      </c>
      <c r="CM489" t="inlineStr">
        <is>
          <t/>
        </is>
      </c>
      <c r="CN489" t="inlineStr">
        <is>
          <t/>
        </is>
      </c>
      <c r="CO489" t="inlineStr">
        <is>
          <t/>
        </is>
      </c>
      <c r="CP489" t="inlineStr">
        <is>
          <t/>
        </is>
      </c>
      <c r="CQ489" t="inlineStr">
        <is>
          <t/>
        </is>
      </c>
      <c r="CR489" t="inlineStr">
        <is>
          <t/>
        </is>
      </c>
      <c r="CS489" t="inlineStr">
        <is>
          <t/>
        </is>
      </c>
      <c r="CT489" s="2" t="inlineStr">
        <is>
          <t>spänningsskillnad mellan stabila signaltillstånd|
Vss</t>
        </is>
      </c>
      <c r="CU489" s="2" t="inlineStr">
        <is>
          <t>3|
3</t>
        </is>
      </c>
      <c r="CV489" s="2" t="inlineStr">
        <is>
          <t xml:space="preserve">|
</t>
        </is>
      </c>
      <c r="CW489" t="inlineStr">
        <is>
          <t/>
        </is>
      </c>
    </row>
    <row r="490">
      <c r="A490" s="1" t="str">
        <f>HYPERLINK("https://iate.europa.eu/entry/result/2242304/all", "2242304")</f>
        <v>2242304</v>
      </c>
      <c r="B490" t="inlineStr">
        <is>
          <t>ENERGY</t>
        </is>
      </c>
      <c r="C490" t="inlineStr">
        <is>
          <t>ENERGY|soft energy</t>
        </is>
      </c>
      <c r="D490" t="inlineStr">
        <is>
          <t>yes</t>
        </is>
      </c>
      <c r="E490" t="inlineStr">
        <is>
          <t/>
        </is>
      </c>
      <c r="F490" s="2" t="inlineStr">
        <is>
          <t>вятърна енергия от разположени в морето инсталации</t>
        </is>
      </c>
      <c r="G490" s="2" t="inlineStr">
        <is>
          <t>3</t>
        </is>
      </c>
      <c r="H490" s="2" t="inlineStr">
        <is>
          <t/>
        </is>
      </c>
      <c r="I490" t="inlineStr">
        <is>
          <t>електроенергия, произведена от задвижвани от вятър турбогенераторни съоръжения, които са разположени в морето, без оглед на това дали са в близост или далеч от брега</t>
        </is>
      </c>
      <c r="J490" s="2" t="inlineStr">
        <is>
          <t>offshore větrná energie|
větrná energie z moře|
větrná energie na moři</t>
        </is>
      </c>
      <c r="K490" s="2" t="inlineStr">
        <is>
          <t>4|
2|
3</t>
        </is>
      </c>
      <c r="L490" s="2" t="inlineStr">
        <is>
          <t xml:space="preserve">|
|
</t>
        </is>
      </c>
      <c r="M490" t="inlineStr">
        <is>
          <t>Elektrická energie vyráběná turbínami poháněnými větrem, které jsou instalovány v moři, ať v blízkosti pobřeží nebo dále od pobřeží.</t>
        </is>
      </c>
      <c r="N490" s="2" t="inlineStr">
        <is>
          <t>offshore vindkraft|
offshore vindenergi|
havbaseret vindkraft</t>
        </is>
      </c>
      <c r="O490" s="2" t="inlineStr">
        <is>
          <t>4|
4|
4</t>
        </is>
      </c>
      <c r="P490" s="2" t="inlineStr">
        <is>
          <t xml:space="preserve">|
|
</t>
        </is>
      </c>
      <c r="Q490" t="inlineStr">
        <is>
          <t/>
        </is>
      </c>
      <c r="R490" s="2" t="inlineStr">
        <is>
          <t>Offshore-Windkraft</t>
        </is>
      </c>
      <c r="S490" s="2" t="inlineStr">
        <is>
          <t>3</t>
        </is>
      </c>
      <c r="T490" s="2" t="inlineStr">
        <is>
          <t/>
        </is>
      </c>
      <c r="U490" t="inlineStr">
        <is>
          <t/>
        </is>
      </c>
      <c r="V490" s="2" t="inlineStr">
        <is>
          <t>υπεράκτια αιολική ενέργεια</t>
        </is>
      </c>
      <c r="W490" s="2" t="inlineStr">
        <is>
          <t>4</t>
        </is>
      </c>
      <c r="X490" s="2" t="inlineStr">
        <is>
          <t/>
        </is>
      </c>
      <c r="Y490" t="inlineStr">
        <is>
          <t>Ηλεκτρική ενέργεια που παράγεται από στροβίλους οι οποίοι κινούνται με τον άνεμο και βρίσκονται στη θάλασσα, σε μικρή ή μεγάλη απόσταση από την ακτή.</t>
        </is>
      </c>
      <c r="Z490" s="2" t="inlineStr">
        <is>
          <t>offshore wind power|
OWE|
offshore wind energy</t>
        </is>
      </c>
      <c r="AA490" s="2" t="inlineStr">
        <is>
          <t>3|
3|
3</t>
        </is>
      </c>
      <c r="AB490" s="2" t="inlineStr">
        <is>
          <t xml:space="preserve">|
|
</t>
        </is>
      </c>
      <c r="AC490" t="inlineStr">
        <is>
          <t>electric power generated from turbine engines powered by wind and situated in the sea, whether near or far from the shore</t>
        </is>
      </c>
      <c r="AD490" s="2" t="inlineStr">
        <is>
          <t>energía eólica marina</t>
        </is>
      </c>
      <c r="AE490" s="2" t="inlineStr">
        <is>
          <t>3</t>
        </is>
      </c>
      <c r="AF490" s="2" t="inlineStr">
        <is>
          <t/>
        </is>
      </c>
      <c r="AG490" t="inlineStr">
        <is>
          <t/>
        </is>
      </c>
      <c r="AH490" s="2" t="inlineStr">
        <is>
          <t>avamere tuuleenergia|
meretuuleenergia</t>
        </is>
      </c>
      <c r="AI490" s="2" t="inlineStr">
        <is>
          <t>3|
3</t>
        </is>
      </c>
      <c r="AJ490" s="2" t="inlineStr">
        <is>
          <t>|
preferred</t>
        </is>
      </c>
      <c r="AK490" t="inlineStr">
        <is>
          <t>elektrienergia, mis on toodetud merel – kas kalda
lähedal või kaugemal – paiknevate &lt;i&gt;tuuleturbiinide &lt;/i&gt;&lt;a href="/entry/result/1154398/all" id="ENTRY_TO_ENTRY_CONVERTER" target="_blank"&gt;IATE:1154398&lt;/a&gt; abil</t>
        </is>
      </c>
      <c r="AL490" s="2" t="inlineStr">
        <is>
          <t>merellä olevasta uusiutuvasta energialähteestä tuotettu sähkö|
merituulivoima</t>
        </is>
      </c>
      <c r="AM490" s="2" t="inlineStr">
        <is>
          <t>3|
3</t>
        </is>
      </c>
      <c r="AN490" s="2" t="inlineStr">
        <is>
          <t xml:space="preserve">|
</t>
        </is>
      </c>
      <c r="AO490" t="inlineStr">
        <is>
          <t/>
        </is>
      </c>
      <c r="AP490" s="2" t="inlineStr">
        <is>
          <t>énergie éolienne en mer</t>
        </is>
      </c>
      <c r="AQ490" s="2" t="inlineStr">
        <is>
          <t>3</t>
        </is>
      </c>
      <c r="AR490" s="2" t="inlineStr">
        <is>
          <t/>
        </is>
      </c>
      <c r="AS490" t="inlineStr">
        <is>
          <t/>
        </is>
      </c>
      <c r="AT490" t="inlineStr">
        <is>
          <t/>
        </is>
      </c>
      <c r="AU490" t="inlineStr">
        <is>
          <t/>
        </is>
      </c>
      <c r="AV490" t="inlineStr">
        <is>
          <t/>
        </is>
      </c>
      <c r="AW490" t="inlineStr">
        <is>
          <t/>
        </is>
      </c>
      <c r="AX490" s="2" t="inlineStr">
        <is>
          <t>energija vjetra na moru</t>
        </is>
      </c>
      <c r="AY490" s="2" t="inlineStr">
        <is>
          <t>2</t>
        </is>
      </c>
      <c r="AZ490" s="2" t="inlineStr">
        <is>
          <t/>
        </is>
      </c>
      <c r="BA490" t="inlineStr">
        <is>
          <t/>
        </is>
      </c>
      <c r="BB490" s="2" t="inlineStr">
        <is>
          <t>tengeri szélenergia</t>
        </is>
      </c>
      <c r="BC490" s="2" t="inlineStr">
        <is>
          <t>3</t>
        </is>
      </c>
      <c r="BD490" s="2" t="inlineStr">
        <is>
          <t/>
        </is>
      </c>
      <c r="BE490" t="inlineStr">
        <is>
          <t>tengeren – a parttól közelre vagy távolra – elhelyezett, széllel működtetett turbinák által előállított elektromos áram</t>
        </is>
      </c>
      <c r="BF490" s="2" t="inlineStr">
        <is>
          <t>energia eolica in mare|
energia eolica offshore</t>
        </is>
      </c>
      <c r="BG490" s="2" t="inlineStr">
        <is>
          <t>3|
1</t>
        </is>
      </c>
      <c r="BH490" s="2" t="inlineStr">
        <is>
          <t xml:space="preserve">|
</t>
        </is>
      </c>
      <c r="BI490" t="inlineStr">
        <is>
          <t>energia elettrica generata da turbine azionate dal vento situate in mare, vicino alla costa o lontano da essa</t>
        </is>
      </c>
      <c r="BJ490" t="inlineStr">
        <is>
          <t/>
        </is>
      </c>
      <c r="BK490" t="inlineStr">
        <is>
          <t/>
        </is>
      </c>
      <c r="BL490" t="inlineStr">
        <is>
          <t/>
        </is>
      </c>
      <c r="BM490" t="inlineStr">
        <is>
          <t/>
        </is>
      </c>
      <c r="BN490" t="inlineStr">
        <is>
          <t/>
        </is>
      </c>
      <c r="BO490" t="inlineStr">
        <is>
          <t/>
        </is>
      </c>
      <c r="BP490" t="inlineStr">
        <is>
          <t/>
        </is>
      </c>
      <c r="BQ490" t="inlineStr">
        <is>
          <t/>
        </is>
      </c>
      <c r="BR490" t="inlineStr">
        <is>
          <t/>
        </is>
      </c>
      <c r="BS490" t="inlineStr">
        <is>
          <t/>
        </is>
      </c>
      <c r="BT490" t="inlineStr">
        <is>
          <t/>
        </is>
      </c>
      <c r="BU490" t="inlineStr">
        <is>
          <t/>
        </is>
      </c>
      <c r="BV490" s="2" t="inlineStr">
        <is>
          <t>windenergie op zee</t>
        </is>
      </c>
      <c r="BW490" s="2" t="inlineStr">
        <is>
          <t>3</t>
        </is>
      </c>
      <c r="BX490" s="2" t="inlineStr">
        <is>
          <t/>
        </is>
      </c>
      <c r="BY490" t="inlineStr">
        <is>
          <t/>
        </is>
      </c>
      <c r="BZ490" s="2" t="inlineStr">
        <is>
          <t>morska energia wiatrowa</t>
        </is>
      </c>
      <c r="CA490" s="2" t="inlineStr">
        <is>
          <t>3</t>
        </is>
      </c>
      <c r="CB490" s="2" t="inlineStr">
        <is>
          <t/>
        </is>
      </c>
      <c r="CC490" t="inlineStr">
        <is>
          <t>energia elektryczna uzyskiwana z &lt;a href="https://iate.europa.eu/entry/result/1154398/pl" target="_blank"&gt;turbin wiatrowych&lt;/a&gt; znajdujących się na morzu, niezależnie od ich odległości od brzegu</t>
        </is>
      </c>
      <c r="CD490" s="2" t="inlineStr">
        <is>
          <t>energia eólica marítima</t>
        </is>
      </c>
      <c r="CE490" s="2" t="inlineStr">
        <is>
          <t>3</t>
        </is>
      </c>
      <c r="CF490" s="2" t="inlineStr">
        <is>
          <t/>
        </is>
      </c>
      <c r="CG490" t="inlineStr">
        <is>
          <t>Energia eléctrica gerada por turbinas alimentadas pelo vento e localizadas no mar, a menor ou maior distância da costa</t>
        </is>
      </c>
      <c r="CH490" s="2" t="inlineStr">
        <is>
          <t>energie eoliană offshore</t>
        </is>
      </c>
      <c r="CI490" s="2" t="inlineStr">
        <is>
          <t>3</t>
        </is>
      </c>
      <c r="CJ490" s="2" t="inlineStr">
        <is>
          <t/>
        </is>
      </c>
      <c r="CK490" t="inlineStr">
        <is>
          <t/>
        </is>
      </c>
      <c r="CL490" s="2" t="inlineStr">
        <is>
          <t>veterná energia na mori</t>
        </is>
      </c>
      <c r="CM490" s="2" t="inlineStr">
        <is>
          <t>3</t>
        </is>
      </c>
      <c r="CN490" s="2" t="inlineStr">
        <is>
          <t/>
        </is>
      </c>
      <c r="CO490" t="inlineStr">
        <is>
          <t/>
        </is>
      </c>
      <c r="CP490" s="2" t="inlineStr">
        <is>
          <t>energija iz vetrnih elektrarn na morju</t>
        </is>
      </c>
      <c r="CQ490" s="2" t="inlineStr">
        <is>
          <t>3</t>
        </is>
      </c>
      <c r="CR490" s="2" t="inlineStr">
        <is>
          <t/>
        </is>
      </c>
      <c r="CS490" t="inlineStr">
        <is>
          <t>električno energijo, ki jo proizvajajo vetrne turbine, ki so postavljene na morju, bodisi v bližini obale ali daleč od nje</t>
        </is>
      </c>
      <c r="CT490" s="2" t="inlineStr">
        <is>
          <t>havsbaserad vindkraft</t>
        </is>
      </c>
      <c r="CU490" s="2" t="inlineStr">
        <is>
          <t>3</t>
        </is>
      </c>
      <c r="CV490" s="2" t="inlineStr">
        <is>
          <t/>
        </is>
      </c>
      <c r="CW490" t="inlineStr">
        <is>
          <t>Vindkraftsaggregat som är placerat i havet.</t>
        </is>
      </c>
    </row>
    <row r="491">
      <c r="A491" s="1" t="str">
        <f>HYPERLINK("https://iate.europa.eu/entry/result/3549975/all", "3549975")</f>
        <v>3549975</v>
      </c>
      <c r="B491" t="inlineStr">
        <is>
          <t>ENERGY;TRADE</t>
        </is>
      </c>
      <c r="C491" t="inlineStr">
        <is>
          <t>ENERGY|electrical and nuclear industries|electrical industry;ENERGY|oil industry|hydrocarbon;TRADE|marketing|commercial transaction</t>
        </is>
      </c>
      <c r="D491" t="inlineStr">
        <is>
          <t>yes</t>
        </is>
      </c>
      <c r="E491" t="inlineStr">
        <is>
          <t/>
        </is>
      </c>
      <c r="F491" s="2" t="inlineStr">
        <is>
          <t>търг за капацитет за ден напред</t>
        </is>
      </c>
      <c r="G491" s="2" t="inlineStr">
        <is>
          <t>3</t>
        </is>
      </c>
      <c r="H491" s="2" t="inlineStr">
        <is>
          <t/>
        </is>
      </c>
      <c r="I491" t="inlineStr">
        <is>
          <t/>
        </is>
      </c>
      <c r="J491" s="2" t="inlineStr">
        <is>
          <t>aukce kapacity v režimu na následující den</t>
        </is>
      </c>
      <c r="K491" s="2" t="inlineStr">
        <is>
          <t>3</t>
        </is>
      </c>
      <c r="L491" s="2" t="inlineStr">
        <is>
          <t/>
        </is>
      </c>
      <c r="M491" t="inlineStr">
        <is>
          <t/>
        </is>
      </c>
      <c r="N491" s="2" t="inlineStr">
        <is>
          <t>"day ahead"-kapacitetsauktion</t>
        </is>
      </c>
      <c r="O491" s="2" t="inlineStr">
        <is>
          <t>3</t>
        </is>
      </c>
      <c r="P491" s="2" t="inlineStr">
        <is>
          <t/>
        </is>
      </c>
      <c r="Q491" t="inlineStr">
        <is>
          <t>køb/salg af transportkapacitet ved auktion med levering det efterfølgende gasdøgn</t>
        </is>
      </c>
      <c r="R491" s="2" t="inlineStr">
        <is>
          <t>Auktion für „Day-ahead“-Kapazität</t>
        </is>
      </c>
      <c r="S491" s="2" t="inlineStr">
        <is>
          <t>3</t>
        </is>
      </c>
      <c r="T491" s="2" t="inlineStr">
        <is>
          <t/>
        </is>
      </c>
      <c r="U491" t="inlineStr">
        <is>
          <t/>
        </is>
      </c>
      <c r="V491" s="2" t="inlineStr">
        <is>
          <t>δημοπρασία δυναμικότητας επόμενης ημέρας</t>
        </is>
      </c>
      <c r="W491" s="2" t="inlineStr">
        <is>
          <t>3</t>
        </is>
      </c>
      <c r="X491" s="2" t="inlineStr">
        <is>
          <t/>
        </is>
      </c>
      <c r="Y491" t="inlineStr">
        <is>
          <t/>
        </is>
      </c>
      <c r="Z491" s="2" t="inlineStr">
        <is>
          <t>day-ahead capacity auction</t>
        </is>
      </c>
      <c r="AA491" s="2" t="inlineStr">
        <is>
          <t>3</t>
        </is>
      </c>
      <c r="AB491" s="2" t="inlineStr">
        <is>
          <t/>
        </is>
      </c>
      <c r="AC491" t="inlineStr">
        <is>
          <t>(in the natural gas market) daily auctioning of standard capacity product for the following day (i.e. the next gas day&lt;sup&gt;1&lt;/sup&gt;) using a uniform price auction algorithm &lt;p&gt;&lt;sup&gt;1&lt;/sup&gt; gas day [ &lt;a href="/entry/result/3549953/all" id="ENTRY_TO_ENTRY_CONVERTER" target="_blank"&gt;IATE:3549953&lt;/a&gt; ]&lt;/p&gt;</t>
        </is>
      </c>
      <c r="AD491" s="2" t="inlineStr">
        <is>
          <t>subasta de capacidad diaria</t>
        </is>
      </c>
      <c r="AE491" s="2" t="inlineStr">
        <is>
          <t>3</t>
        </is>
      </c>
      <c r="AF491" s="2" t="inlineStr">
        <is>
          <t/>
        </is>
      </c>
      <c r="AG491" t="inlineStr">
        <is>
          <t>Proceso utilizado para asignar capacidad en las interconexiones basado en mecanismos de mercado, mediante subastas explícitas diarias.</t>
        </is>
      </c>
      <c r="AH491" s="2" t="inlineStr">
        <is>
          <t>järgmise päeva võimsuse enampakkumine</t>
        </is>
      </c>
      <c r="AI491" s="2" t="inlineStr">
        <is>
          <t>3</t>
        </is>
      </c>
      <c r="AJ491" s="2" t="inlineStr">
        <is>
          <t/>
        </is>
      </c>
      <c r="AK491" t="inlineStr">
        <is>
          <t/>
        </is>
      </c>
      <c r="AL491" s="2" t="inlineStr">
        <is>
          <t>seuraavan vuorokauden kapasiteettia koskeva huutokauppa</t>
        </is>
      </c>
      <c r="AM491" s="2" t="inlineStr">
        <is>
          <t>3</t>
        </is>
      </c>
      <c r="AN491" s="2" t="inlineStr">
        <is>
          <t/>
        </is>
      </c>
      <c r="AO491" t="inlineStr">
        <is>
          <t/>
        </is>
      </c>
      <c r="AP491" s="2" t="inlineStr">
        <is>
          <t>enchères de capacités à un jour</t>
        </is>
      </c>
      <c r="AQ491" s="2" t="inlineStr">
        <is>
          <t>3</t>
        </is>
      </c>
      <c r="AR491" s="2" t="inlineStr">
        <is>
          <t/>
        </is>
      </c>
      <c r="AS491" t="inlineStr">
        <is>
          <t/>
        </is>
      </c>
      <c r="AT491" s="2" t="inlineStr">
        <is>
          <t>toilleadh-cheannt lá roimh ré</t>
        </is>
      </c>
      <c r="AU491" s="2" t="inlineStr">
        <is>
          <t>3</t>
        </is>
      </c>
      <c r="AV491" s="2" t="inlineStr">
        <is>
          <t/>
        </is>
      </c>
      <c r="AW491" t="inlineStr">
        <is>
          <t/>
        </is>
      </c>
      <c r="AX491" t="inlineStr">
        <is>
          <t/>
        </is>
      </c>
      <c r="AY491" t="inlineStr">
        <is>
          <t/>
        </is>
      </c>
      <c r="AZ491" t="inlineStr">
        <is>
          <t/>
        </is>
      </c>
      <c r="BA491" t="inlineStr">
        <is>
          <t/>
        </is>
      </c>
      <c r="BB491" s="2" t="inlineStr">
        <is>
          <t>másnapikapacitás-aukció</t>
        </is>
      </c>
      <c r="BC491" s="2" t="inlineStr">
        <is>
          <t>4</t>
        </is>
      </c>
      <c r="BD491" s="2" t="inlineStr">
        <is>
          <t/>
        </is>
      </c>
      <c r="BE491" t="inlineStr">
        <is>
          <t>a következő napra szóló kapacitás értékesítése</t>
        </is>
      </c>
      <c r="BF491" s="2" t="inlineStr">
        <is>
          <t>asta di capacità &lt;i&gt;day-ahead&lt;/i&gt;</t>
        </is>
      </c>
      <c r="BG491" s="2" t="inlineStr">
        <is>
          <t>3</t>
        </is>
      </c>
      <c r="BH491" s="2" t="inlineStr">
        <is>
          <t/>
        </is>
      </c>
      <c r="BI491" t="inlineStr">
        <is>
          <t>nel mercato del gas e dell'energia elettrica, allocazione della capacità nei mercati del giorno prima</t>
        </is>
      </c>
      <c r="BJ491" s="2" t="inlineStr">
        <is>
          <t>kitos paros pajėgumų aukcionas</t>
        </is>
      </c>
      <c r="BK491" s="2" t="inlineStr">
        <is>
          <t>3</t>
        </is>
      </c>
      <c r="BL491" s="2" t="inlineStr">
        <is>
          <t/>
        </is>
      </c>
      <c r="BM491" t="inlineStr">
        <is>
          <t>kasdien vykstantis dujų aukcionas, kuriame siūlomas tipinis kitos tiekimo paros pajėgumų produktas, taikant vienodos kainos aukciono algoritmą</t>
        </is>
      </c>
      <c r="BN491" s="2" t="inlineStr">
        <is>
          <t>nākamās dienas jaudas izsole</t>
        </is>
      </c>
      <c r="BO491" s="2" t="inlineStr">
        <is>
          <t>3</t>
        </is>
      </c>
      <c r="BP491" s="2" t="inlineStr">
        <is>
          <t/>
        </is>
      </c>
      <c r="BQ491" t="inlineStr">
        <is>
          <t/>
        </is>
      </c>
      <c r="BR491" s="2" t="inlineStr">
        <is>
          <t>rkant tal-kapaċità ta' jum bil-quddiem</t>
        </is>
      </c>
      <c r="BS491" s="2" t="inlineStr">
        <is>
          <t>3</t>
        </is>
      </c>
      <c r="BT491" s="2" t="inlineStr">
        <is>
          <t/>
        </is>
      </c>
      <c r="BU491" t="inlineStr">
        <is>
          <t>kapaċitajiet ta' dħul u ħruġ li jistgħu jiġu allokati liberament għall-ġurnata tal-gass li jmiss jew il-ġurnata tal-elettriku (jum bil-quddiem) f'porzjon wieħed jew aktar</t>
        </is>
      </c>
      <c r="BV491" s="2" t="inlineStr">
        <is>
          <t>voortrollende veiling van day-ahead-capaciteit</t>
        </is>
      </c>
      <c r="BW491" s="2" t="inlineStr">
        <is>
          <t>3</t>
        </is>
      </c>
      <c r="BX491" s="2" t="inlineStr">
        <is>
          <t/>
        </is>
      </c>
      <c r="BY491" t="inlineStr">
        <is>
          <t>dagelijkse veiling op de aardgas- en elektriciteitsmarkt waarbij een standaard capaciteitsproduct voor de volgende gas- of elektriciteitsdag wordt geveild en waarbij netwerkgebruikers capaciteit voor één standaard dagcapaciteitsproduct kunnen aanvragen</t>
        </is>
      </c>
      <c r="BZ491" s="2" t="inlineStr">
        <is>
          <t>aukcja zdolności z jednodniowym wyprzedzeniem</t>
        </is>
      </c>
      <c r="CA491" s="2" t="inlineStr">
        <is>
          <t>3</t>
        </is>
      </c>
      <c r="CB491" s="2" t="inlineStr">
        <is>
          <t/>
        </is>
      </c>
      <c r="CC491" t="inlineStr">
        <is>
          <t/>
        </is>
      </c>
      <c r="CD491" s="2" t="inlineStr">
        <is>
          <t>leilão de capacidade diário</t>
        </is>
      </c>
      <c r="CE491" s="2" t="inlineStr">
        <is>
          <t>3</t>
        </is>
      </c>
      <c r="CF491" s="2" t="inlineStr">
        <is>
          <t/>
        </is>
      </c>
      <c r="CG491" t="inlineStr">
        <is>
          <t/>
        </is>
      </c>
      <c r="CH491" s="2" t="inlineStr">
        <is>
          <t>licitație de capacitate pe piața pentru ziua următoare</t>
        </is>
      </c>
      <c r="CI491" s="2" t="inlineStr">
        <is>
          <t>3</t>
        </is>
      </c>
      <c r="CJ491" s="2" t="inlineStr">
        <is>
          <t/>
        </is>
      </c>
      <c r="CK491" t="inlineStr">
        <is>
          <t/>
        </is>
      </c>
      <c r="CL491" s="2" t="inlineStr">
        <is>
          <t>aukcia kapacity na nasledujúci deň</t>
        </is>
      </c>
      <c r="CM491" s="2" t="inlineStr">
        <is>
          <t>2</t>
        </is>
      </c>
      <c r="CN491" s="2" t="inlineStr">
        <is>
          <t/>
        </is>
      </c>
      <c r="CO491" t="inlineStr">
        <is>
          <t/>
        </is>
      </c>
      <c r="CP491" s="2" t="inlineStr">
        <is>
          <t>dražba zmogljivosti za dan vnaprej</t>
        </is>
      </c>
      <c r="CQ491" s="2" t="inlineStr">
        <is>
          <t>3</t>
        </is>
      </c>
      <c r="CR491" s="2" t="inlineStr">
        <is>
          <t/>
        </is>
      </c>
      <c r="CS491" t="inlineStr">
        <is>
          <t/>
        </is>
      </c>
      <c r="CT491" s="2" t="inlineStr">
        <is>
          <t>auktion för kapacitet nästkommande gasdygn</t>
        </is>
      </c>
      <c r="CU491" s="2" t="inlineStr">
        <is>
          <t>3</t>
        </is>
      </c>
      <c r="CV491" s="2" t="inlineStr">
        <is>
          <t/>
        </is>
      </c>
      <c r="CW491" t="inlineStr">
        <is>
          <t/>
        </is>
      </c>
    </row>
    <row r="492">
      <c r="A492" s="1" t="str">
        <f>HYPERLINK("https://iate.europa.eu/entry/result/3552703/all", "3552703")</f>
        <v>3552703</v>
      </c>
      <c r="B492" t="inlineStr">
        <is>
          <t>PRODUCTION, TECHNOLOGY AND RESEARCH;ENERGY;TRADE</t>
        </is>
      </c>
      <c r="C492" t="inlineStr">
        <is>
          <t>PRODUCTION, TECHNOLOGY AND RESEARCH|technology and technical regulations|technical regulations;ENERGY|electrical and nuclear industries|electrical industry;TRADE|distributive trades|distributive trades</t>
        </is>
      </c>
      <c r="D492" t="inlineStr">
        <is>
          <t>yes</t>
        </is>
      </c>
      <c r="E492" t="inlineStr">
        <is>
          <t/>
        </is>
      </c>
      <c r="F492" s="2" t="inlineStr">
        <is>
          <t>цена за ден напред</t>
        </is>
      </c>
      <c r="G492" s="2" t="inlineStr">
        <is>
          <t>3</t>
        </is>
      </c>
      <c r="H492" s="2" t="inlineStr">
        <is>
          <t/>
        </is>
      </c>
      <c r="I492" t="inlineStr">
        <is>
          <t/>
        </is>
      </c>
      <c r="J492" s="2" t="inlineStr">
        <is>
          <t>cena elektřiny na denním trhu|
cena na denním trhu</t>
        </is>
      </c>
      <c r="K492" s="2" t="inlineStr">
        <is>
          <t>3|
3</t>
        </is>
      </c>
      <c r="L492" s="2" t="inlineStr">
        <is>
          <t xml:space="preserve">|
</t>
        </is>
      </c>
      <c r="M492" t="inlineStr">
        <is>
          <t>cena elektřiny na &lt;i&gt;denním trhu&lt;/i&gt; [ &lt;a href="/entry/result/3509102/all" id="ENTRY_TO_ENTRY_CONVERTER" target="_blank"&gt;IATE:3509102&lt;/a&gt; ], která vzniká protnutím křivek nabídky a poptávky pro každou ze 24 hodin obchodního dne zvlášť</t>
        </is>
      </c>
      <c r="N492" s="2" t="inlineStr">
        <is>
          <t>day-ahead-pris</t>
        </is>
      </c>
      <c r="O492" s="2" t="inlineStr">
        <is>
          <t>3</t>
        </is>
      </c>
      <c r="P492" s="2" t="inlineStr">
        <is>
          <t/>
        </is>
      </c>
      <c r="Q492" t="inlineStr">
        <is>
          <t/>
        </is>
      </c>
      <c r="R492" s="2" t="inlineStr">
        <is>
          <t>Day-Ahead-Preis</t>
        </is>
      </c>
      <c r="S492" s="2" t="inlineStr">
        <is>
          <t>3</t>
        </is>
      </c>
      <c r="T492" s="2" t="inlineStr">
        <is>
          <t/>
        </is>
      </c>
      <c r="U492" t="inlineStr">
        <is>
          <t/>
        </is>
      </c>
      <c r="V492" s="2" t="inlineStr">
        <is>
          <t>τιμή επόμενης ημέρας</t>
        </is>
      </c>
      <c r="W492" s="2" t="inlineStr">
        <is>
          <t>3</t>
        </is>
      </c>
      <c r="X492" s="2" t="inlineStr">
        <is>
          <t/>
        </is>
      </c>
      <c r="Y492" t="inlineStr">
        <is>
          <t/>
        </is>
      </c>
      <c r="Z492" s="2" t="inlineStr">
        <is>
          <t>day ahead price|
daily average price|
day-ahead electricity price|
DA price|
DA electricity price|
day-ahead price</t>
        </is>
      </c>
      <c r="AA492" s="2" t="inlineStr">
        <is>
          <t>1|
2|
3|
1|
1|
3</t>
        </is>
      </c>
      <c r="AB492" s="2" t="inlineStr">
        <is>
          <t xml:space="preserve">|
|
|
|
|
</t>
        </is>
      </c>
      <c r="AC492" t="inlineStr">
        <is>
          <t>price of electricity to be delivered over the full next day</t>
        </is>
      </c>
      <c r="AD492" s="2" t="inlineStr">
        <is>
          <t>precio diario</t>
        </is>
      </c>
      <c r="AE492" s="2" t="inlineStr">
        <is>
          <t>3</t>
        </is>
      </c>
      <c r="AF492" s="2" t="inlineStr">
        <is>
          <t/>
        </is>
      </c>
      <c r="AG492" t="inlineStr">
        <is>
          <t>Precio de la electricidad fijado diariamente, todos los días del año, a las 12:00 horas, para las veinticuatro horas del día siguiente.</t>
        </is>
      </c>
      <c r="AH492" s="2" t="inlineStr">
        <is>
          <t>järgmise päeva hind</t>
        </is>
      </c>
      <c r="AI492" s="2" t="inlineStr">
        <is>
          <t>3</t>
        </is>
      </c>
      <c r="AJ492" s="2" t="inlineStr">
        <is>
          <t/>
        </is>
      </c>
      <c r="AK492" t="inlineStr">
        <is>
          <t/>
        </is>
      </c>
      <c r="AL492" s="2" t="inlineStr">
        <is>
          <t>vuorokausimarkkinoiden hinta</t>
        </is>
      </c>
      <c r="AM492" s="2" t="inlineStr">
        <is>
          <t>3</t>
        </is>
      </c>
      <c r="AN492" s="2" t="inlineStr">
        <is>
          <t/>
        </is>
      </c>
      <c r="AO492" t="inlineStr">
        <is>
          <t/>
        </is>
      </c>
      <c r="AP492" s="2" t="inlineStr">
        <is>
          <t>prix day-ahead|
prix journalier</t>
        </is>
      </c>
      <c r="AQ492" s="2" t="inlineStr">
        <is>
          <t>3|
3</t>
        </is>
      </c>
      <c r="AR492" s="2" t="inlineStr">
        <is>
          <t xml:space="preserve">|
</t>
        </is>
      </c>
      <c r="AS492" t="inlineStr">
        <is>
          <t>prix fixé tous les jours sur la bourse européenne de l'électricité au comptant (Epex Spot)</t>
        </is>
      </c>
      <c r="AT492" s="2" t="inlineStr">
        <is>
          <t>praghas lá roimh ré</t>
        </is>
      </c>
      <c r="AU492" s="2" t="inlineStr">
        <is>
          <t>3</t>
        </is>
      </c>
      <c r="AV492" s="2" t="inlineStr">
        <is>
          <t/>
        </is>
      </c>
      <c r="AW492" t="inlineStr">
        <is>
          <t/>
        </is>
      </c>
      <c r="AX492" s="2" t="inlineStr">
        <is>
          <t>cijena za dan unaprijed</t>
        </is>
      </c>
      <c r="AY492" s="2" t="inlineStr">
        <is>
          <t>3</t>
        </is>
      </c>
      <c r="AZ492" s="2" t="inlineStr">
        <is>
          <t/>
        </is>
      </c>
      <c r="BA492" t="inlineStr">
        <is>
          <t/>
        </is>
      </c>
      <c r="BB492" s="2" t="inlineStr">
        <is>
          <t>másnapi ár</t>
        </is>
      </c>
      <c r="BC492" s="2" t="inlineStr">
        <is>
          <t>4</t>
        </is>
      </c>
      <c r="BD492" s="2" t="inlineStr">
        <is>
          <t/>
        </is>
      </c>
      <c r="BE492" t="inlineStr">
        <is>
          <t>villamos energia másnapi piacra vonatkozó ára</t>
        </is>
      </c>
      <c r="BF492" s="2" t="inlineStr">
        <is>
          <t>prezzo del giorno prima</t>
        </is>
      </c>
      <c r="BG492" s="2" t="inlineStr">
        <is>
          <t>3</t>
        </is>
      </c>
      <c r="BH492" s="2" t="inlineStr">
        <is>
          <t/>
        </is>
      </c>
      <c r="BI492" t="inlineStr">
        <is>
          <t/>
        </is>
      </c>
      <c r="BJ492" s="2" t="inlineStr">
        <is>
          <t>kitos paros kaina</t>
        </is>
      </c>
      <c r="BK492" s="2" t="inlineStr">
        <is>
          <t>3</t>
        </is>
      </c>
      <c r="BL492" s="2" t="inlineStr">
        <is>
          <t/>
        </is>
      </c>
      <c r="BM492" t="inlineStr">
        <is>
          <t>elektros energijos kaina kitos paros prekybos rinkoje</t>
        </is>
      </c>
      <c r="BN492" s="2" t="inlineStr">
        <is>
          <t>nākamās dienas cena</t>
        </is>
      </c>
      <c r="BO492" s="2" t="inlineStr">
        <is>
          <t>2</t>
        </is>
      </c>
      <c r="BP492" s="2" t="inlineStr">
        <is>
          <t/>
        </is>
      </c>
      <c r="BQ492" t="inlineStr">
        <is>
          <t/>
        </is>
      </c>
      <c r="BR492" s="2" t="inlineStr">
        <is>
          <t>prezz tal-elettriku ġurnata bil-quddiem|
prezz ta’ ġurnata bil-quddiem</t>
        </is>
      </c>
      <c r="BS492" s="2" t="inlineStr">
        <is>
          <t>3|
3</t>
        </is>
      </c>
      <c r="BT492" s="2" t="inlineStr">
        <is>
          <t>admitted|
preferred</t>
        </is>
      </c>
      <c r="BU492" t="inlineStr">
        <is>
          <t>prezz determinat mir-rikonċiljazzjoni&lt;sup&gt;1&lt;/sup&gt; tal-offerti ta’ bejgħ minn ġeneraturi ma' offerti ta’ xiri mill-konsumaturi f'kull nodu biex jiġi stabbilit l-ekwilibriju tal-prezz skont id-domanda u l-provvista, normalment f'intervalli ta’ siegħa f'suq ta’ ġurnata bil-quddiem&lt;sup&gt;2&lt;/sup&gt;&lt;p&gt; &lt;sup&gt;1&lt;/sup&gt;&lt;a href="/entry/result/3552628&gt;/all" id="ENTRY_TO_ENTRY_CONVERTER" target="_blank"&gt;IATE:3552628&amp;gt;&lt;/a&gt;;;;;;;;;;;;; &lt;sup&gt;2&lt;/sup&gt;&lt;a href="/entry/result/3509102&lt;&gt;&lt;&gt;&lt;&gt;&lt;&gt;&lt;&gt;&lt;&gt;&lt;&gt;&lt;&gt;&lt;&gt;&lt;&gt;&lt;&gt;&lt;&gt;&lt;/all" id="ENTRY_TO_ENTRY_CONVERTER" target="_blank"&gt;IATE:3509102&amp;lt;&amp;gt;&amp;lt;&amp;gt;&amp;lt;&amp;gt;&amp;lt;&amp;gt;&amp;lt;&amp;gt;&amp;lt;&amp;gt;&amp;lt;&amp;gt;&amp;lt;&amp;gt;&amp;lt;&amp;gt;&amp;lt;&amp;gt;&amp;lt;&amp;gt;&amp;lt;&amp;gt;&amp;lt;&lt;/a&gt;&amp;gt;&lt;/p&gt;</t>
        </is>
      </c>
      <c r="BV492" s="2" t="inlineStr">
        <is>
          <t>day-aheadprijs</t>
        </is>
      </c>
      <c r="BW492" s="2" t="inlineStr">
        <is>
          <t>4</t>
        </is>
      </c>
      <c r="BX492" s="2" t="inlineStr">
        <is>
          <t/>
        </is>
      </c>
      <c r="BY492" t="inlineStr">
        <is>
          <t>per uur vastgelegde prijs voor de elektriciteit die een elektriciteitsleverancier voor de volgende dag aankoopt op de day-aheadmarkt (de markt van de dag voorafgaand aan de dag van de fysieke levering)</t>
        </is>
      </c>
      <c r="BZ492" s="2" t="inlineStr">
        <is>
          <t>cena na rynku dnia następnego</t>
        </is>
      </c>
      <c r="CA492" s="2" t="inlineStr">
        <is>
          <t>2</t>
        </is>
      </c>
      <c r="CB492" s="2" t="inlineStr">
        <is>
          <t/>
        </is>
      </c>
      <c r="CC492" t="inlineStr">
        <is>
          <t/>
        </is>
      </c>
      <c r="CD492" s="2" t="inlineStr">
        <is>
          <t>preço para o dia seguinte|
preço diário</t>
        </is>
      </c>
      <c r="CE492" s="2" t="inlineStr">
        <is>
          <t>3|
3</t>
        </is>
      </c>
      <c r="CF492" s="2" t="inlineStr">
        <is>
          <t xml:space="preserve">|
</t>
        </is>
      </c>
      <c r="CG492" t="inlineStr">
        <is>
          <t/>
        </is>
      </c>
      <c r="CH492" s="2" t="inlineStr">
        <is>
          <t>preț stabilit pe PZU|
preț de închidere al PZU</t>
        </is>
      </c>
      <c r="CI492" s="2" t="inlineStr">
        <is>
          <t>3|
3</t>
        </is>
      </c>
      <c r="CJ492" s="2" t="inlineStr">
        <is>
          <t xml:space="preserve">|
</t>
        </is>
      </c>
      <c r="CK492" t="inlineStr">
        <is>
          <t/>
        </is>
      </c>
      <c r="CL492" s="2" t="inlineStr">
        <is>
          <t>cena elektriny na dennom trhu|
cena na dennom trhu</t>
        </is>
      </c>
      <c r="CM492" s="2" t="inlineStr">
        <is>
          <t>3|
3</t>
        </is>
      </c>
      <c r="CN492" s="2" t="inlineStr">
        <is>
          <t xml:space="preserve">|
</t>
        </is>
      </c>
      <c r="CO492" t="inlineStr">
        <is>
          <t>cena elektriny, ktorá sa má dodávať počas celého nasledujúceho dňa</t>
        </is>
      </c>
      <c r="CP492" s="2" t="inlineStr">
        <is>
          <t>cena za dan vnaprej</t>
        </is>
      </c>
      <c r="CQ492" s="2" t="inlineStr">
        <is>
          <t>3</t>
        </is>
      </c>
      <c r="CR492" s="2" t="inlineStr">
        <is>
          <t/>
        </is>
      </c>
      <c r="CS492" t="inlineStr">
        <is>
          <t/>
        </is>
      </c>
      <c r="CT492" s="2" t="inlineStr">
        <is>
          <t>dagen före-pris</t>
        </is>
      </c>
      <c r="CU492" s="2" t="inlineStr">
        <is>
          <t>3</t>
        </is>
      </c>
      <c r="CV492" s="2" t="inlineStr">
        <is>
          <t/>
        </is>
      </c>
      <c r="CW492" t="inlineStr">
        <is>
          <t/>
        </is>
      </c>
    </row>
    <row r="493">
      <c r="A493" s="1" t="str">
        <f>HYPERLINK("https://iate.europa.eu/entry/result/2245915/all", "2245915")</f>
        <v>2245915</v>
      </c>
      <c r="B493" t="inlineStr">
        <is>
          <t>ENERGY</t>
        </is>
      </c>
      <c r="C493" t="inlineStr">
        <is>
          <t>ENERGY|energy policy|energy policy</t>
        </is>
      </c>
      <c r="D493" t="inlineStr">
        <is>
          <t>yes</t>
        </is>
      </c>
      <c r="E493" t="inlineStr">
        <is>
          <t/>
        </is>
      </c>
      <c r="F493" s="2" t="inlineStr">
        <is>
          <t>националeн план за действие за енергийна ефективност</t>
        </is>
      </c>
      <c r="G493" s="2" t="inlineStr">
        <is>
          <t>3</t>
        </is>
      </c>
      <c r="H493" s="2" t="inlineStr">
        <is>
          <t/>
        </is>
      </c>
      <c r="I493" t="inlineStr">
        <is>
          <t>план, в който са включени мерките за подобряване на енергийната ефективност и очакваните или постигнатите икономии на енергия, включително мерките при доставката, преноса и разпределението на енергия, както и при крайното потребление на енергия, с оглед на постигането на националните цели за енергийна ефективност</t>
        </is>
      </c>
      <c r="J493" s="2" t="inlineStr">
        <is>
          <t>národní akční plán energetické účinnosti|
akční plán energetické účinnosti|
vnitrostátní akční plán energetické účinnosti|
akční plán pro energetickou účinnost</t>
        </is>
      </c>
      <c r="K493" s="2" t="inlineStr">
        <is>
          <t>3|
3|
3|
3</t>
        </is>
      </c>
      <c r="L493" s="2" t="inlineStr">
        <is>
          <t xml:space="preserve">|
preferred|
|
</t>
        </is>
      </c>
      <c r="M493" t="inlineStr">
        <is>
          <t>plán zahrnujíćí významná opatření zaměřená ke zvýšení energetické účinnosti a očekávané nebo dosažené úspory energie, včetně úspor při dodávkách, přenosu či přepravě a distribuci energie, jakož i v konečném využití energie s cílem splnit vnitrostátní cíle energetické účinnosti podle čl. 3 odst. 1 směrnice 2012/27/EU</t>
        </is>
      </c>
      <c r="N493" s="2" t="inlineStr">
        <is>
          <t>national energieffektivitetshandlingsplan</t>
        </is>
      </c>
      <c r="O493" s="2" t="inlineStr">
        <is>
          <t>4</t>
        </is>
      </c>
      <c r="P493" s="2" t="inlineStr">
        <is>
          <t/>
        </is>
      </c>
      <c r="Q493" t="inlineStr">
        <is>
          <t>plan, som beskriver de energieffektivitetsforanstaltninger, der er planlagt med henblik på opfyldelse af målene i artikel 4, stk. 1 og 2, i direktiv 2006/32/EF om energieffektivitet i slutanvendelserne og om energitjenester. Den skal anføre større foranstaltninger og tiltag rettet mod primærenergibesparelse i alle sektorer af økonomien</t>
        </is>
      </c>
      <c r="R493" s="2" t="inlineStr">
        <is>
          <t>nationaler Energieeffizienz-Aktionsplan|
Energieeffizienz-Aktionsplan|
NEEAP|
EEAP</t>
        </is>
      </c>
      <c r="S493" s="2" t="inlineStr">
        <is>
          <t>3|
3|
3|
3</t>
        </is>
      </c>
      <c r="T493" s="2" t="inlineStr">
        <is>
          <t xml:space="preserve">|
|
|
</t>
        </is>
      </c>
      <c r="U493" t="inlineStr">
        <is>
          <t>von den Mitgliedstaaten alle drei Jahre zu übermittelnde Pläne, die bedeutende Maßnahmen zur Verbesserung der Energieeffizienz sowie erwartete und/oder erzielte Energieeinsparungen, unter anderem bei der Energieversorgung, -übertragung bzw. -fernleitung und -verteilung sowie beim Energieendverbrauch, umfassen müssen</t>
        </is>
      </c>
      <c r="V493" s="2" t="inlineStr">
        <is>
          <t>ΣΔΕΑ|
εθνικό σχέδιο δράσης για την ενεργειακή απόδοση</t>
        </is>
      </c>
      <c r="W493" s="2" t="inlineStr">
        <is>
          <t>3|
3</t>
        </is>
      </c>
      <c r="X493" s="2" t="inlineStr">
        <is>
          <t xml:space="preserve">|
</t>
        </is>
      </c>
      <c r="Y493" t="inlineStr">
        <is>
          <t/>
        </is>
      </c>
      <c r="Z493" s="2" t="inlineStr">
        <is>
          <t>Energy Efficiency Action Plan|
EEAP|
National Energy Efficiency Action Plan|
NEEAP</t>
        </is>
      </c>
      <c r="AA493" s="2" t="inlineStr">
        <is>
          <t>3|
3|
3|
3</t>
        </is>
      </c>
      <c r="AB493" s="2" t="inlineStr">
        <is>
          <t xml:space="preserve">|
|
|
</t>
        </is>
      </c>
      <c r="AC493" t="inlineStr">
        <is>
          <t>plan that describes the energy efficiency improvement measures that are aimed at achieving the savings targets set out in Article 4(1) of Directive 2006/32/EC on energy end-use efficiency and energy services, &lt;a href="http://eur-lex.europa.eu/legal-content/EN/TXT/?uri=CELEX:32006L0032" target="_blank"&gt;CELEX:32006L0032/EN&lt;/a&gt;</t>
        </is>
      </c>
      <c r="AD493" s="2" t="inlineStr">
        <is>
          <t>PAEE|
plan nacional de acción para la eficiencia energética</t>
        </is>
      </c>
      <c r="AE493" s="2" t="inlineStr">
        <is>
          <t>3|
3</t>
        </is>
      </c>
      <c r="AF493" s="2" t="inlineStr">
        <is>
          <t xml:space="preserve">|
</t>
        </is>
      </c>
      <c r="AG493" t="inlineStr">
        <is>
          <t>Plan que describe las medidas de mejora de la eficiencia energética &lt;a href="/entry/result/755141/all" id="ENTRY_TO_ENTRY_CONVERTER" target="_blank"&gt;IATE:755141&lt;/a&gt; que deberán aplicarse &lt;b&gt;en el plano nacional&lt;/b&gt; para cumplir los objetivos fijados en la Directiva 2006/32/CE, sobre la eficiencia del uso final de la energía y los servicios energéticos.</t>
        </is>
      </c>
      <c r="AH493" s="2" t="inlineStr">
        <is>
          <t>riiklik energiatõhususe tegevuskava</t>
        </is>
      </c>
      <c r="AI493" s="2" t="inlineStr">
        <is>
          <t>3</t>
        </is>
      </c>
      <c r="AJ493" s="2" t="inlineStr">
        <is>
          <t/>
        </is>
      </c>
      <c r="AK493" t="inlineStr">
        <is>
          <t>kava, mille eesmärk on saavutada direktiivi 2006/32/EÜ (mis käsitleb energia lõpptarbimise tõhusust ja energiateenuseid) [ &lt;a href="http://eur-lex.europa.eu/legal-content/ET/TXT/?uri=CELEX:32006L0032" target="_blank"&gt;CELEX:32006L0032/ET&lt;/a&gt; ] artikli 4 lõikes 1 sätestatud energiasäästu eesmärgid</t>
        </is>
      </c>
      <c r="AL493" s="2" t="inlineStr">
        <is>
          <t>kansallinen energiatehokkuuden toimintasuunnitelma</t>
        </is>
      </c>
      <c r="AM493" s="2" t="inlineStr">
        <is>
          <t>3</t>
        </is>
      </c>
      <c r="AN493" s="2" t="inlineStr">
        <is>
          <t/>
        </is>
      </c>
      <c r="AO493" t="inlineStr">
        <is>
          <t>jäsenvaltion komissiolle toimittama suunnitelma, jossa kuvataan energiatehokkuutta parantavat toimet direktiivissä 2012/27/EU vahvistettujen tavoitteiden saavuttamiseksi.</t>
        </is>
      </c>
      <c r="AP493" s="2" t="inlineStr">
        <is>
          <t>PNAEE|
plan national d'action en matière d'efficacité énergétique</t>
        </is>
      </c>
      <c r="AQ493" s="2" t="inlineStr">
        <is>
          <t>3|
3</t>
        </is>
      </c>
      <c r="AR493" s="2" t="inlineStr">
        <is>
          <t xml:space="preserve">|
</t>
        </is>
      </c>
      <c r="AS493" t="inlineStr">
        <is>
          <t>plan que chaque État membre devra présenter tous les trois ans à partir de 2014 sur les mesures visant à améliorer l'efficacité énergétique et les économies d'énergie escomptées ou réalisées, notamment dans la fourniture, le transport, la distribution et l'utilisation finale de l'énergie, en vue d'atteindre les objectifs nationaux d'efficacité énergétique</t>
        </is>
      </c>
      <c r="AT493" s="2" t="inlineStr">
        <is>
          <t>an Plean Gníomhaíochta Náisiúnta um Éifeachtúlacht Fuinnimh</t>
        </is>
      </c>
      <c r="AU493" s="2" t="inlineStr">
        <is>
          <t>3</t>
        </is>
      </c>
      <c r="AV493" s="2" t="inlineStr">
        <is>
          <t/>
        </is>
      </c>
      <c r="AW493" t="inlineStr">
        <is>
          <t/>
        </is>
      </c>
      <c r="AX493" s="2" t="inlineStr">
        <is>
          <t>Nacionalni akcijski plan za energetsku učinkovitost</t>
        </is>
      </c>
      <c r="AY493" s="2" t="inlineStr">
        <is>
          <t>3</t>
        </is>
      </c>
      <c r="AZ493" s="2" t="inlineStr">
        <is>
          <t/>
        </is>
      </c>
      <c r="BA493" t="inlineStr">
        <is>
          <t>plan u kojem su opisane mjere za ostvarivanje ciljeva energetske učinkovitosti iz članka 3. stavka 1. Direktive 2012/27/EU o energetskoj učinkovitosti, &lt;a href="http://eur-lex.europa.eu/legal-content/HR/TXT/?uri=CELEX:32012L0027" target="_blank"&gt;CELEX:32012L0027/HR&lt;/a&gt;</t>
        </is>
      </c>
      <c r="BB493" s="2" t="inlineStr">
        <is>
          <t>nemzeti energiahatékonysági cselekvési terv</t>
        </is>
      </c>
      <c r="BC493" s="2" t="inlineStr">
        <is>
          <t>4</t>
        </is>
      </c>
      <c r="BD493" s="2" t="inlineStr">
        <is>
          <t/>
        </is>
      </c>
      <c r="BE493" t="inlineStr">
        <is>
          <t>Az energia-végfelhasználás hatékonyságáról és az energetikai szolgáltatásokról szóló 2006/32/EK európai parlamenti és tanácsi irányelv 4. cikkének (1) bekezdésében foglalt energia-megtakarítások elérését célzó és az energiahatékonyságot javító intézkedéseket meghatározó, tagállami szinten elkészítendő terv.</t>
        </is>
      </c>
      <c r="BF493" s="2" t="inlineStr">
        <is>
          <t>piano d'azione nazionale per l'efficienza energetica|
PAEE|
piano d'azione per l'efficienza energetica</t>
        </is>
      </c>
      <c r="BG493" s="2" t="inlineStr">
        <is>
          <t>3|
3|
3</t>
        </is>
      </c>
      <c r="BH493" s="2" t="inlineStr">
        <is>
          <t xml:space="preserve">|
|
</t>
        </is>
      </c>
      <c r="BI493" t="inlineStr">
        <is>
          <t>piano che ciascuno Stato membro è tenuto a presentare entro il 30 aprile 2014 e in seguito ogni tre anni, in cui sono esposte le misure significative di miglioramento dell’efficienza energetica e i risparmi di energia attesi e/o conseguiti, inclusi quelli nella fornitura, trasmissione e distribuzione dell’energia nonché negli usi finali della stessa, in vista del conseguimento degli obiettivi di efficienza energetica di cui all’articolo 3, paragrafo 1, della direttiva 2012/27/UE</t>
        </is>
      </c>
      <c r="BJ493" s="2" t="inlineStr">
        <is>
          <t>nacionalinis efektyvaus energijos vartojimo veiksmų planas</t>
        </is>
      </c>
      <c r="BK493" s="2" t="inlineStr">
        <is>
          <t>3</t>
        </is>
      </c>
      <c r="BL493" s="2" t="inlineStr">
        <is>
          <t/>
        </is>
      </c>
      <c r="BM493" t="inlineStr">
        <is>
          <t>planas, kuriame išdėstytos energijos vartojimo efektyvumo didinimo priemonės siekiant energijos vartojimo efektyvumo tikslų, išdėstytų Direktyvoje 2012/27/ES dėl energijos vartojimo efektyvumo, &lt;a href="http://eur-lex.europa.eu/legal-content/LT/TXT/?uri=CELEX:32006L0032" target="_blank"&gt;CELEX:32006L0032/LT&lt;/a&gt;</t>
        </is>
      </c>
      <c r="BN493" s="2" t="inlineStr">
        <is>
          <t>valsts energoefektivitātes rīcības plāns</t>
        </is>
      </c>
      <c r="BO493" s="2" t="inlineStr">
        <is>
          <t>3</t>
        </is>
      </c>
      <c r="BP493" s="2" t="inlineStr">
        <is>
          <t/>
        </is>
      </c>
      <c r="BQ493" t="inlineStr">
        <is>
          <t>plāns, kurā apraksta valsts energoefektivitātes uzlabošanas pasākumus ar nolūku panākt ietaupījuma mērķus, kuri aprakstīti Direktīvas 2006/32/EK 4. panta 1. punktā</t>
        </is>
      </c>
      <c r="BR493" s="2" t="inlineStr">
        <is>
          <t>Pjan ta’ Azzjoni għall-Effiċjenza fl-Enerġija|
NEEAP|
Pjan ta’ Azzjoni Nazzjonali għall-Effiċjenza fl-Enerġija</t>
        </is>
      </c>
      <c r="BS493" s="2" t="inlineStr">
        <is>
          <t>3|
3|
3</t>
        </is>
      </c>
      <c r="BT493" s="2" t="inlineStr">
        <is>
          <t xml:space="preserve">|
|
</t>
        </is>
      </c>
      <c r="BU493" t="inlineStr">
        <is>
          <t>pjan li jiddeskrivi l-miżuri għat-titjib tal-effiċjenza fl-enerġija li għandhom l-għan li jinkisbu l-miri tal-iffrankar imsemmijin fl-Artikolu 4(1) tad-Direttiva 2006/32/KE dwar effiċjenza fl-użu finali tal-enerġija u dwar servizzi ta' enerġija u li tħassar id-Direttiva tal-Kunsill 93/76/KEE &lt;a href="http://eur-lex.europa.eu/legal-content/mt/TXT/?uri=CELEX:32006L0032" target="_blank"&gt;CELEX:32006L0032/mt&lt;/a&gt;</t>
        </is>
      </c>
      <c r="BV493" s="2" t="inlineStr">
        <is>
          <t>nationaal actieplan voor energie-efficiëntie|
NAPEE|
actieplan voor energie-efficiëntie|
APEE</t>
        </is>
      </c>
      <c r="BW493" s="2" t="inlineStr">
        <is>
          <t>3|
3|
3|
3</t>
        </is>
      </c>
      <c r="BX493" s="2" t="inlineStr">
        <is>
          <t xml:space="preserve">|
|
|
</t>
        </is>
      </c>
      <c r="BY493" t="inlineStr">
        <is>
          <t>actieplan van elke lidstaat dat een omschrijving bevat van maatregelen ter verbetering van de energie-efficiëntie die zijn gepland om de in artikel 4, leden 1 en 2, van &lt;a href="http://eur-lex.europa.eu/legal-content/NL/TXT/?uri=CELEX:32006L0032" target="_blank"&gt;CELEX:32006L0032/NL&lt;/a&gt; genoemde streefwaarden te bereiken</t>
        </is>
      </c>
      <c r="BZ493" s="2" t="inlineStr">
        <is>
          <t>krajowy plan działania na rzecz racjonalizacji zużycia energii</t>
        </is>
      </c>
      <c r="CA493" s="2" t="inlineStr">
        <is>
          <t>3</t>
        </is>
      </c>
      <c r="CB493" s="2" t="inlineStr">
        <is>
          <t/>
        </is>
      </c>
      <c r="CC493" t="inlineStr">
        <is>
          <t>plan zawierający opis planowanych środków poprawy efektywności energetycznej dla realizacji celów określonych w art. 4 ust. 1 i 2 dyrektywy 2006/32/WE</t>
        </is>
      </c>
      <c r="CD493" s="2" t="inlineStr">
        <is>
          <t>Plano Nacional de Ação para a Eficiência Energética|
plano de ação nacional de eficiência energética|
PNAEE</t>
        </is>
      </c>
      <c r="CE493" s="2" t="inlineStr">
        <is>
          <t>4|
3|
3</t>
        </is>
      </c>
      <c r="CF493" s="2" t="inlineStr">
        <is>
          <t xml:space="preserve">|
|
</t>
        </is>
      </c>
      <c r="CG493" t="inlineStr">
        <is>
          <t>Plano que descreve as medidas que visam melhorar a eficiência energética tendo em vista alcançar os objetivos estabelecidos na Diretiva 2012/27/UE.</t>
        </is>
      </c>
      <c r="CH493" s="2" t="inlineStr">
        <is>
          <t>PAEE|
plan de acțiune pentru eficiență energetică|
PNAEE|
plan național de acțiune pentru eficiență energetică</t>
        </is>
      </c>
      <c r="CI493" s="2" t="inlineStr">
        <is>
          <t>3|
3|
3|
3</t>
        </is>
      </c>
      <c r="CJ493" s="2" t="inlineStr">
        <is>
          <t xml:space="preserve">|
|
|
</t>
        </is>
      </c>
      <c r="CK493" t="inlineStr">
        <is>
          <t>plan pe care statele membre trebuie să îl prezinte o dată la trei ani începând cu 2014, care descrie măsurile de îmbunătățire a eficienței energetice și economiile de energie preconizate și/sau înregistrate, inclusiv cele privind aprovizionarea, transportul și distribuția de energie, precum și consumul final de energie, în vederea atingerii obiectivelor naționale în materie de eficiență energetică</t>
        </is>
      </c>
      <c r="CL493" s="2" t="inlineStr">
        <is>
          <t>NEEAP|
EEAP|
akčný plán efektívnosti pri používaní energie|
národný akčný plán energetickej efektívnosti|
akčný plán energetickej efektívnosti</t>
        </is>
      </c>
      <c r="CM493" s="2" t="inlineStr">
        <is>
          <t>3|
3|
3|
3|
3</t>
        </is>
      </c>
      <c r="CN493" s="2" t="inlineStr">
        <is>
          <t>|
|
|
preferred|
preferred</t>
        </is>
      </c>
      <c r="CO493" t="inlineStr">
        <is>
          <t>plán, v ktorom sa opisujú opatrenia na zlepšenie energetickej efektívnosti, ktorými sa sleduje dosiahnutie úspor stanovených v článku 4 ods. 1 smernice Európskeho parlamentu a Rady 2006/32/ES o energetickej účinnosti konečného využitia energie a energetických službách</t>
        </is>
      </c>
      <c r="CP493" s="2" t="inlineStr">
        <is>
          <t>nacionalni akcijski načrt za energetsko učinkovitost</t>
        </is>
      </c>
      <c r="CQ493" s="2" t="inlineStr">
        <is>
          <t>3</t>
        </is>
      </c>
      <c r="CR493" s="2" t="inlineStr">
        <is>
          <t/>
        </is>
      </c>
      <c r="CS493" t="inlineStr">
        <is>
          <t>načrti, v katerih države članice določijo seznam ukrepov za izboljšanje energetske učinkovitosti</t>
        </is>
      </c>
      <c r="CT493" s="2" t="inlineStr">
        <is>
          <t>nationell handlingsplan för energieffektivitet</t>
        </is>
      </c>
      <c r="CU493" s="2" t="inlineStr">
        <is>
          <t>3</t>
        </is>
      </c>
      <c r="CV493" s="2" t="inlineStr">
        <is>
          <t/>
        </is>
      </c>
      <c r="CW493" t="inlineStr">
        <is>
          <t/>
        </is>
      </c>
    </row>
    <row r="494">
      <c r="A494" s="1" t="str">
        <f>HYPERLINK("https://iate.europa.eu/entry/result/887551/all", "887551")</f>
        <v>887551</v>
      </c>
      <c r="B494" t="inlineStr">
        <is>
          <t>ENERGY;EUROPEAN UNION</t>
        </is>
      </c>
      <c r="C494" t="inlineStr">
        <is>
          <t>ENERGY;EUROPEAN UNION|European construction|EU relations</t>
        </is>
      </c>
      <c r="D494" t="inlineStr">
        <is>
          <t>yes</t>
        </is>
      </c>
      <c r="E494" t="inlineStr">
        <is>
          <t/>
        </is>
      </c>
      <c r="F494" s="2" t="inlineStr">
        <is>
          <t>TEN-E|
трансевропейска енергийна мрежа</t>
        </is>
      </c>
      <c r="G494" s="2" t="inlineStr">
        <is>
          <t>3|
3</t>
        </is>
      </c>
      <c r="H494" s="2" t="inlineStr">
        <is>
          <t xml:space="preserve">|
</t>
        </is>
      </c>
      <c r="I494" t="inlineStr">
        <is>
          <t/>
        </is>
      </c>
      <c r="J494" s="2" t="inlineStr">
        <is>
          <t>transevropská energetická síť|
TEN-E</t>
        </is>
      </c>
      <c r="K494" s="2" t="inlineStr">
        <is>
          <t>3|
3</t>
        </is>
      </c>
      <c r="L494" s="2" t="inlineStr">
        <is>
          <t xml:space="preserve">|
</t>
        </is>
      </c>
      <c r="M494" t="inlineStr">
        <is>
          <t/>
        </is>
      </c>
      <c r="N494" s="2" t="inlineStr">
        <is>
          <t>TEN-E|
transeuropæisk energinet</t>
        </is>
      </c>
      <c r="O494" s="2" t="inlineStr">
        <is>
          <t>4|
4</t>
        </is>
      </c>
      <c r="P494" s="2" t="inlineStr">
        <is>
          <t xml:space="preserve">|
</t>
        </is>
      </c>
      <c r="Q494" t="inlineStr">
        <is>
          <t>Et transeuropæisk net ( &lt;a href="/entry/result/871676/all" id="ENTRY_TO_ENTRY_CONVERTER" target="_blank"&gt;IATE:871676&lt;/a&gt; )for elektricitets- og naturgassektorerne. Det skal medvirke til oprettelsen af et indre marked for energi og bidrage til forsyningssikkerheden.</t>
        </is>
      </c>
      <c r="R494" s="2" t="inlineStr">
        <is>
          <t>TEN-E|
transeuropäisches Energienetz|
TEN-Energie</t>
        </is>
      </c>
      <c r="S494" s="2" t="inlineStr">
        <is>
          <t>3|
3|
2</t>
        </is>
      </c>
      <c r="T494" s="2" t="inlineStr">
        <is>
          <t xml:space="preserve">|
|
</t>
        </is>
      </c>
      <c r="U494" t="inlineStr">
        <is>
          <t>&lt;a href="https://iate.europa.eu/entry/result/871676/en-de" target="_blank"&gt;transeuropäisches Netz&lt;/a&gt;, das die Energieinfrastruktur der EU-Mitgliedstaaten verknüpfen, einen Energiebinnenmarkt schaffen und zur Versorgungssicherheit beitragen soll</t>
        </is>
      </c>
      <c r="V494" s="2" t="inlineStr">
        <is>
          <t>Διευρωπαϊκό δίκτυο στον τομέα της ενέργειας|
ΔΕΔ-Ε</t>
        </is>
      </c>
      <c r="W494" s="2" t="inlineStr">
        <is>
          <t>3|
3</t>
        </is>
      </c>
      <c r="X494" s="2" t="inlineStr">
        <is>
          <t xml:space="preserve">|
</t>
        </is>
      </c>
      <c r="Y494" t="inlineStr">
        <is>
          <t/>
        </is>
      </c>
      <c r="Z494" s="2" t="inlineStr">
        <is>
          <t>energy TEN|
Trans-European Energy Network|
TEN-E</t>
        </is>
      </c>
      <c r="AA494" s="2" t="inlineStr">
        <is>
          <t>1|
3|
3</t>
        </is>
      </c>
      <c r="AB494" s="2" t="inlineStr">
        <is>
          <t xml:space="preserve">|
|
</t>
        </is>
      </c>
      <c r="AC494" t="inlineStr">
        <is>
          <t>a Trans-European Network (TEN) [ &lt;a href="/entry/result/871676/all" id="ENTRY_TO_ENTRY_CONVERTER" target="_blank"&gt;IATE:871676&lt;/a&gt; ] covering the electricity and natural gas sectors, intended to help create a single energy market and contribute to security of supply</t>
        </is>
      </c>
      <c r="AD494" s="2" t="inlineStr">
        <is>
          <t>RTE-E|
red transeuropea de energía</t>
        </is>
      </c>
      <c r="AE494" s="2" t="inlineStr">
        <is>
          <t>3|
4</t>
        </is>
      </c>
      <c r="AF494" s="2" t="inlineStr">
        <is>
          <t xml:space="preserve">|
</t>
        </is>
      </c>
      <c r="AG494" t="inlineStr">
        <is>
          <t>Red transeuropea (RTE) &lt;a href="/entry/result/871676/all" id="ENTRY_TO_ENTRY_CONVERTER" target="_blank"&gt;IATE:871676&lt;/a&gt; que abarca "los sectores de la electricidad y el gas natural. Persigue[...] la creación de un mercado único de la energía y facilita[...] la seguridad del abastecimiento".</t>
        </is>
      </c>
      <c r="AH494" s="2" t="inlineStr">
        <is>
          <t>üleeuroopaline energiavõrk|
TEN-E</t>
        </is>
      </c>
      <c r="AI494" s="2" t="inlineStr">
        <is>
          <t>3|
3</t>
        </is>
      </c>
      <c r="AJ494" s="2" t="inlineStr">
        <is>
          <t xml:space="preserve">|
</t>
        </is>
      </c>
      <c r="AK494" t="inlineStr">
        <is>
          <t/>
        </is>
      </c>
      <c r="AL494" s="2" t="inlineStr">
        <is>
          <t>Euroopan laajuinen energiaverkko</t>
        </is>
      </c>
      <c r="AM494" s="2" t="inlineStr">
        <is>
          <t>3</t>
        </is>
      </c>
      <c r="AN494" s="2" t="inlineStr">
        <is>
          <t/>
        </is>
      </c>
      <c r="AO494" t="inlineStr">
        <is>
          <t/>
        </is>
      </c>
      <c r="AP494" s="2" t="inlineStr">
        <is>
          <t>réseau transeuropéen d'énergie|
RTE-E</t>
        </is>
      </c>
      <c r="AQ494" s="2" t="inlineStr">
        <is>
          <t>3|
3</t>
        </is>
      </c>
      <c r="AR494" s="2" t="inlineStr">
        <is>
          <t xml:space="preserve">|
</t>
        </is>
      </c>
      <c r="AS494" t="inlineStr">
        <is>
          <t>réseau transeuropéen (RTE) couvrant les secteurs de l’électricité et du gaz naturel et visant à contribuer à la mise en place d'un marché unique de l'énergie et à la sécurité de l'approvisionnement</t>
        </is>
      </c>
      <c r="AT494" s="2" t="inlineStr">
        <is>
          <t>Gréasán Fuinnimh Tras-Eorpach|
GTE-F</t>
        </is>
      </c>
      <c r="AU494" s="2" t="inlineStr">
        <is>
          <t>3|
3</t>
        </is>
      </c>
      <c r="AV494" s="2" t="inlineStr">
        <is>
          <t xml:space="preserve">preferred|
</t>
        </is>
      </c>
      <c r="AW494" t="inlineStr">
        <is>
          <t/>
        </is>
      </c>
      <c r="AX494" s="2" t="inlineStr">
        <is>
          <t>TEN-E|
transeuropska energetska mreža</t>
        </is>
      </c>
      <c r="AY494" s="2" t="inlineStr">
        <is>
          <t>3|
4</t>
        </is>
      </c>
      <c r="AZ494" s="2" t="inlineStr">
        <is>
          <t xml:space="preserve">|
</t>
        </is>
      </c>
      <c r="BA494" t="inlineStr">
        <is>
          <t>transeuropska mreža koja podupire uspostavljanje unutarnjega tržišta energije EU-a poticanjem racionalne proizvodnje, prijevoza, raspodjele i korištenja izvora energije, smanjivanjem izolacije pojedinih područja i osiguravanjem i diversificiranjem opskrbe energijom kroz suradnju i održivi razvoj i zaštitu prirode</t>
        </is>
      </c>
      <c r="BB494" s="2" t="inlineStr">
        <is>
          <t>transzeurópai energiahálózat|
TEN-E</t>
        </is>
      </c>
      <c r="BC494" s="2" t="inlineStr">
        <is>
          <t>4|
4</t>
        </is>
      </c>
      <c r="BD494" s="2" t="inlineStr">
        <is>
          <t xml:space="preserve">|
</t>
        </is>
      </c>
      <c r="BE494" t="inlineStr">
        <is>
          <t>A három nagy transzeurópai hálózat egyike, amely a nemzeti energiaszállítási hálózatokat az Európai Unió szintjén kívánja egységes rendszerbe foglalni.</t>
        </is>
      </c>
      <c r="BF494" s="2" t="inlineStr">
        <is>
          <t>RTE-E|
rete transeuropea dell'energia</t>
        </is>
      </c>
      <c r="BG494" s="2" t="inlineStr">
        <is>
          <t>3|
3</t>
        </is>
      </c>
      <c r="BH494" s="2" t="inlineStr">
        <is>
          <t xml:space="preserve">|
</t>
        </is>
      </c>
      <c r="BI494" t="inlineStr">
        <is>
          <t>Una delle tre reti previste al titolo XV, art. 154 del trattato CE.</t>
        </is>
      </c>
      <c r="BJ494" s="2" t="inlineStr">
        <is>
          <t>transeuropinis energetikos tinklas|
TEN-E</t>
        </is>
      </c>
      <c r="BK494" s="2" t="inlineStr">
        <is>
          <t>3|
3</t>
        </is>
      </c>
      <c r="BL494" s="2" t="inlineStr">
        <is>
          <t xml:space="preserve">|
</t>
        </is>
      </c>
      <c r="BM494" t="inlineStr">
        <is>
          <t>transeuropinis tinklas ( &lt;a href="/entry/result/871676/all" id="ENTRY_TO_ENTRY_CONVERTER" target="_blank"&gt;IATE:871676&lt;/a&gt; ), apimantis elektros energijos ir gamtinių dujų sektorius, sukurtas siekiant padėti sukurti bendrą energijos rinką ir užtikrinti energijos tiekimo saugumą</t>
        </is>
      </c>
      <c r="BN494" s="2" t="inlineStr">
        <is>
          <t>Eiropas enerģētikas tīkls|
&lt;i&gt;TEN-E&lt;/i&gt;</t>
        </is>
      </c>
      <c r="BO494" s="2" t="inlineStr">
        <is>
          <t>3|
3</t>
        </is>
      </c>
      <c r="BP494" s="2" t="inlineStr">
        <is>
          <t xml:space="preserve">|
</t>
        </is>
      </c>
      <c r="BQ494" t="inlineStr">
        <is>
          <t>Eiropas elektroenerģijas un gāzes piegāžu infrastruktūra, kuras mērķis ir vienota enerģētikas tirgus un energoapgādes drošības nodrošināšana</t>
        </is>
      </c>
      <c r="BR494" s="2" t="inlineStr">
        <is>
          <t>TEN-E|
Network Trans-Ewropew tal-Enerġija</t>
        </is>
      </c>
      <c r="BS494" s="2" t="inlineStr">
        <is>
          <t>3|
3</t>
        </is>
      </c>
      <c r="BT494" s="2" t="inlineStr">
        <is>
          <t xml:space="preserve">|
</t>
        </is>
      </c>
      <c r="BU494" t="inlineStr">
        <is>
          <t>sistema li tipprovdi infrastruttura Ewropea li tkopri s-setturi tal-elettriku u l-gass naturali, maħsuba biex tgħin fil-ħolqien ta' suq uniku tal-enerġija u tikkontribwixxi għas-sigurtà tal-provvista</t>
        </is>
      </c>
      <c r="BV494" s="2" t="inlineStr">
        <is>
          <t>TEN-E|
trans-Europees energienetwerk</t>
        </is>
      </c>
      <c r="BW494" s="2" t="inlineStr">
        <is>
          <t>3|
3</t>
        </is>
      </c>
      <c r="BX494" s="2" t="inlineStr">
        <is>
          <t xml:space="preserve">|
</t>
        </is>
      </c>
      <c r="BY494" t="inlineStr">
        <is>
          <t/>
        </is>
      </c>
      <c r="BZ494" s="2" t="inlineStr">
        <is>
          <t>transeuropejska sieć energetyczna|
TEN-E</t>
        </is>
      </c>
      <c r="CA494" s="2" t="inlineStr">
        <is>
          <t>3|
3</t>
        </is>
      </c>
      <c r="CB494" s="2" t="inlineStr">
        <is>
          <t xml:space="preserve">|
</t>
        </is>
      </c>
      <c r="CC494" t="inlineStr">
        <is>
          <t>sieć transeuropejska [ &lt;a href="/entry/result/871676/all" id="ENTRY_TO_ENTRY_CONVERTER" target="_blank"&gt;IATE:871676&lt;/a&gt; ] mająca zapewnić zróżnicowanie dostaw energii, zwiększenie ich bezpieczeństwa poprzez wzmocnienie połączeń z krajami trzecimi oraz włączenie sieci nowych państw członkowskich, a w dalszej perspektywie doprowadzić do wzmocnienia spójności terytorialnej wewnątrz UE; rozwój sieci opiera się na inwestowaniu w infrastrukturę umożliwiającą przesył energii elektrycznej, rurociągi gazowe, terminale skroplonego gazu ziemnego, a także technologie umożliwiające uzyskanie energii elektrycznej pochodzącej ze źródeł odnawialnych</t>
        </is>
      </c>
      <c r="CD494" s="2" t="inlineStr">
        <is>
          <t>RTE-E|
rede transeuropeia de energia</t>
        </is>
      </c>
      <c r="CE494" s="2" t="inlineStr">
        <is>
          <t>3|
3</t>
        </is>
      </c>
      <c r="CF494" s="2" t="inlineStr">
        <is>
          <t xml:space="preserve">|
</t>
        </is>
      </c>
      <c r="CG494" t="inlineStr">
        <is>
          <t>Rede de interconexões à escala europeia das infra-estruturas de electricidade e de gás natural. Visa assegurar a interoperabilidade das redes nacionais no sector da energia e a segurança dos aprovisionamentos através da criação de um mercado único da energia.</t>
        </is>
      </c>
      <c r="CH494" s="2" t="inlineStr">
        <is>
          <t>rețea transeuropeană de energie|
rețea energetică transeuropeană</t>
        </is>
      </c>
      <c r="CI494" s="2" t="inlineStr">
        <is>
          <t>2|
3</t>
        </is>
      </c>
      <c r="CJ494" s="2" t="inlineStr">
        <is>
          <t xml:space="preserve">|
</t>
        </is>
      </c>
      <c r="CK494" t="inlineStr">
        <is>
          <t>rețea transeuropeană [ &lt;a href="/entry/result/871676/all" id="ENTRY_TO_ENTRY_CONVERTER" target="_blank"&gt;IATE:871676&lt;/a&gt; ] care acoperă sectorul energiei electrice și al gazelor naturale, vizând următoarele obiective majore: &lt;br&gt; - asigurarea bunei funcționări a pieței interne de energie; &lt;br&gt; - garantarea securității și diversificării aprovizionării; &lt;br&gt; - întărirea coeziunii teritoriale; &lt;br&gt; - favorizarea dezvoltării durabile</t>
        </is>
      </c>
      <c r="CL494" s="2" t="inlineStr">
        <is>
          <t>transeurópska energetická sieť|
TEN-E</t>
        </is>
      </c>
      <c r="CM494" s="2" t="inlineStr">
        <is>
          <t>3|
3</t>
        </is>
      </c>
      <c r="CN494" s="2" t="inlineStr">
        <is>
          <t xml:space="preserve">|
</t>
        </is>
      </c>
      <c r="CO494" t="inlineStr">
        <is>
          <t>transeurópska sieť (TEN), ktorá pokrýva sektor elektriny a zemného plynu a ktorej cieľom je zvýšiť konkurencieschopnosť v rámci trhu s elektrinou a zemným plynom, posilniť bezpečnosť dodávok a zabezpečiť ochranu životného prostredia</t>
        </is>
      </c>
      <c r="CP494" s="2" t="inlineStr">
        <is>
          <t>vseevropsko energetsko omrežje|
TEN-E</t>
        </is>
      </c>
      <c r="CQ494" s="2" t="inlineStr">
        <is>
          <t>3|
3</t>
        </is>
      </c>
      <c r="CR494" s="2" t="inlineStr">
        <is>
          <t xml:space="preserve">|
</t>
        </is>
      </c>
      <c r="CS494" t="inlineStr">
        <is>
          <t>vseevropsko omrežje [ &lt;a href="/entry/result/871676/all" id="ENTRY_TO_ENTRY_CONVERTER" target="_blank"&gt;IATE:871676&lt;/a&gt; ] na področju energetske infrastrukture</t>
        </is>
      </c>
      <c r="CT494" s="2" t="inlineStr">
        <is>
          <t>transeuropeiska energinät</t>
        </is>
      </c>
      <c r="CU494" s="2" t="inlineStr">
        <is>
          <t>3</t>
        </is>
      </c>
      <c r="CV494" s="2" t="inlineStr">
        <is>
          <t/>
        </is>
      </c>
      <c r="CW494" t="inlineStr">
        <is>
          <t/>
        </is>
      </c>
    </row>
    <row r="495">
      <c r="A495" s="1" t="str">
        <f>HYPERLINK("https://iate.europa.eu/entry/result/1690603/all", "1690603")</f>
        <v>1690603</v>
      </c>
      <c r="B495" t="inlineStr">
        <is>
          <t>ECONOMICS</t>
        </is>
      </c>
      <c r="C495" t="inlineStr">
        <is>
          <t>ECONOMICS|economic analysis|statistics</t>
        </is>
      </c>
      <c r="D495" t="inlineStr">
        <is>
          <t>no</t>
        </is>
      </c>
      <c r="E495" t="inlineStr">
        <is>
          <t/>
        </is>
      </c>
      <c r="F495" t="inlineStr">
        <is>
          <t/>
        </is>
      </c>
      <c r="G495" t="inlineStr">
        <is>
          <t/>
        </is>
      </c>
      <c r="H495" t="inlineStr">
        <is>
          <t/>
        </is>
      </c>
      <c r="I495" t="inlineStr">
        <is>
          <t/>
        </is>
      </c>
      <c r="J495" t="inlineStr">
        <is>
          <t/>
        </is>
      </c>
      <c r="K495" t="inlineStr">
        <is>
          <t/>
        </is>
      </c>
      <c r="L495" t="inlineStr">
        <is>
          <t/>
        </is>
      </c>
      <c r="M495" t="inlineStr">
        <is>
          <t/>
        </is>
      </c>
      <c r="N495" s="2" t="inlineStr">
        <is>
          <t>afvikling af stats-og statsgaranteret gæld</t>
        </is>
      </c>
      <c r="O495" s="2" t="inlineStr">
        <is>
          <t>3</t>
        </is>
      </c>
      <c r="P495" s="2" t="inlineStr">
        <is>
          <t/>
        </is>
      </c>
      <c r="Q495" t="inlineStr">
        <is>
          <t/>
        </is>
      </c>
      <c r="R495" s="2" t="inlineStr">
        <is>
          <t>staatlich verbürgter Schuldendienst</t>
        </is>
      </c>
      <c r="S495" s="2" t="inlineStr">
        <is>
          <t>3</t>
        </is>
      </c>
      <c r="T495" s="2" t="inlineStr">
        <is>
          <t/>
        </is>
      </c>
      <c r="U495" t="inlineStr">
        <is>
          <t/>
        </is>
      </c>
      <c r="V495" t="inlineStr">
        <is>
          <t/>
        </is>
      </c>
      <c r="W495" t="inlineStr">
        <is>
          <t/>
        </is>
      </c>
      <c r="X495" t="inlineStr">
        <is>
          <t/>
        </is>
      </c>
      <c r="Y495" t="inlineStr">
        <is>
          <t/>
        </is>
      </c>
      <c r="Z495" s="2" t="inlineStr">
        <is>
          <t>public and publicly guaranteed debt service</t>
        </is>
      </c>
      <c r="AA495" s="2" t="inlineStr">
        <is>
          <t>3</t>
        </is>
      </c>
      <c r="AB495" s="2" t="inlineStr">
        <is>
          <t/>
        </is>
      </c>
      <c r="AC495" t="inlineStr">
        <is>
          <t>public and publicly guaranteed debt service is the sum of principal repayments and interest paid on long-term obligations of public debtors</t>
        </is>
      </c>
      <c r="AD495" s="2" t="inlineStr">
        <is>
          <t>servicio de deuda pública o garantizada por el gobierno</t>
        </is>
      </c>
      <c r="AE495" s="2" t="inlineStr">
        <is>
          <t>3</t>
        </is>
      </c>
      <c r="AF495" s="2" t="inlineStr">
        <is>
          <t/>
        </is>
      </c>
      <c r="AG495" t="inlineStr">
        <is>
          <t/>
        </is>
      </c>
      <c r="AH495" t="inlineStr">
        <is>
          <t/>
        </is>
      </c>
      <c r="AI495" t="inlineStr">
        <is>
          <t/>
        </is>
      </c>
      <c r="AJ495" t="inlineStr">
        <is>
          <t/>
        </is>
      </c>
      <c r="AK495" t="inlineStr">
        <is>
          <t/>
        </is>
      </c>
      <c r="AL495" t="inlineStr">
        <is>
          <t/>
        </is>
      </c>
      <c r="AM495" t="inlineStr">
        <is>
          <t/>
        </is>
      </c>
      <c r="AN495" t="inlineStr">
        <is>
          <t/>
        </is>
      </c>
      <c r="AO495" t="inlineStr">
        <is>
          <t/>
        </is>
      </c>
      <c r="AP495" s="2" t="inlineStr">
        <is>
          <t>service de la dette publique et publiquement garantie</t>
        </is>
      </c>
      <c r="AQ495" s="2" t="inlineStr">
        <is>
          <t>3</t>
        </is>
      </c>
      <c r="AR495" s="2" t="inlineStr">
        <is>
          <t/>
        </is>
      </c>
      <c r="AS495" t="inlineStr">
        <is>
          <t/>
        </is>
      </c>
      <c r="AT495" t="inlineStr">
        <is>
          <t/>
        </is>
      </c>
      <c r="AU495" t="inlineStr">
        <is>
          <t/>
        </is>
      </c>
      <c r="AV495" t="inlineStr">
        <is>
          <t/>
        </is>
      </c>
      <c r="AW495" t="inlineStr">
        <is>
          <t/>
        </is>
      </c>
      <c r="AX495" t="inlineStr">
        <is>
          <t/>
        </is>
      </c>
      <c r="AY495" t="inlineStr">
        <is>
          <t/>
        </is>
      </c>
      <c r="AZ495" t="inlineStr">
        <is>
          <t/>
        </is>
      </c>
      <c r="BA495" t="inlineStr">
        <is>
          <t/>
        </is>
      </c>
      <c r="BB495" t="inlineStr">
        <is>
          <t/>
        </is>
      </c>
      <c r="BC495" t="inlineStr">
        <is>
          <t/>
        </is>
      </c>
      <c r="BD495" t="inlineStr">
        <is>
          <t/>
        </is>
      </c>
      <c r="BE495" t="inlineStr">
        <is>
          <t/>
        </is>
      </c>
      <c r="BF495" s="2" t="inlineStr">
        <is>
          <t>servizio del debito pubblico e pubblicamente garantito</t>
        </is>
      </c>
      <c r="BG495" s="2" t="inlineStr">
        <is>
          <t>3</t>
        </is>
      </c>
      <c r="BH495" s="2" t="inlineStr">
        <is>
          <t/>
        </is>
      </c>
      <c r="BI495" t="inlineStr">
        <is>
          <t/>
        </is>
      </c>
      <c r="BJ495" t="inlineStr">
        <is>
          <t/>
        </is>
      </c>
      <c r="BK495" t="inlineStr">
        <is>
          <t/>
        </is>
      </c>
      <c r="BL495" t="inlineStr">
        <is>
          <t/>
        </is>
      </c>
      <c r="BM495" t="inlineStr">
        <is>
          <t/>
        </is>
      </c>
      <c r="BN495" t="inlineStr">
        <is>
          <t/>
        </is>
      </c>
      <c r="BO495" t="inlineStr">
        <is>
          <t/>
        </is>
      </c>
      <c r="BP495" t="inlineStr">
        <is>
          <t/>
        </is>
      </c>
      <c r="BQ495" t="inlineStr">
        <is>
          <t/>
        </is>
      </c>
      <c r="BR495" t="inlineStr">
        <is>
          <t/>
        </is>
      </c>
      <c r="BS495" t="inlineStr">
        <is>
          <t/>
        </is>
      </c>
      <c r="BT495" t="inlineStr">
        <is>
          <t/>
        </is>
      </c>
      <c r="BU495" t="inlineStr">
        <is>
          <t/>
        </is>
      </c>
      <c r="BV495" s="2" t="inlineStr">
        <is>
          <t>publieke en publiek gewaarborgde schuld</t>
        </is>
      </c>
      <c r="BW495" s="2" t="inlineStr">
        <is>
          <t>3</t>
        </is>
      </c>
      <c r="BX495" s="2" t="inlineStr">
        <is>
          <t/>
        </is>
      </c>
      <c r="BY495" t="inlineStr">
        <is>
          <t/>
        </is>
      </c>
      <c r="BZ495" t="inlineStr">
        <is>
          <t/>
        </is>
      </c>
      <c r="CA495" t="inlineStr">
        <is>
          <t/>
        </is>
      </c>
      <c r="CB495" t="inlineStr">
        <is>
          <t/>
        </is>
      </c>
      <c r="CC495" t="inlineStr">
        <is>
          <t/>
        </is>
      </c>
      <c r="CD495" s="2" t="inlineStr">
        <is>
          <t>serviço da dívida pública e garantida pelo Estado</t>
        </is>
      </c>
      <c r="CE495" s="2" t="inlineStr">
        <is>
          <t>3</t>
        </is>
      </c>
      <c r="CF495" s="2" t="inlineStr">
        <is>
          <t/>
        </is>
      </c>
      <c r="CG495" t="inlineStr">
        <is>
          <t/>
        </is>
      </c>
      <c r="CH495" t="inlineStr">
        <is>
          <t/>
        </is>
      </c>
      <c r="CI495" t="inlineStr">
        <is>
          <t/>
        </is>
      </c>
      <c r="CJ495" t="inlineStr">
        <is>
          <t/>
        </is>
      </c>
      <c r="CK495" t="inlineStr">
        <is>
          <t/>
        </is>
      </c>
      <c r="CL495" t="inlineStr">
        <is>
          <t/>
        </is>
      </c>
      <c r="CM495" t="inlineStr">
        <is>
          <t/>
        </is>
      </c>
      <c r="CN495" t="inlineStr">
        <is>
          <t/>
        </is>
      </c>
      <c r="CO495" t="inlineStr">
        <is>
          <t/>
        </is>
      </c>
      <c r="CP495" t="inlineStr">
        <is>
          <t/>
        </is>
      </c>
      <c r="CQ495" t="inlineStr">
        <is>
          <t/>
        </is>
      </c>
      <c r="CR495" t="inlineStr">
        <is>
          <t/>
        </is>
      </c>
      <c r="CS495" t="inlineStr">
        <is>
          <t/>
        </is>
      </c>
      <c r="CT495" s="2" t="inlineStr">
        <is>
          <t>offentliga skulder och skulder mot borgen, skuldtjänst</t>
        </is>
      </c>
      <c r="CU495" s="2" t="inlineStr">
        <is>
          <t>3</t>
        </is>
      </c>
      <c r="CV495" s="2" t="inlineStr">
        <is>
          <t/>
        </is>
      </c>
      <c r="CW495" t="inlineStr">
        <is>
          <t/>
        </is>
      </c>
    </row>
    <row r="496">
      <c r="A496" s="1" t="str">
        <f>HYPERLINK("https://iate.europa.eu/entry/result/1867502/all", "1867502")</f>
        <v>1867502</v>
      </c>
      <c r="B496" t="inlineStr">
        <is>
          <t>ENERGY</t>
        </is>
      </c>
      <c r="C496" t="inlineStr">
        <is>
          <t>ENERGY</t>
        </is>
      </c>
      <c r="D496" t="inlineStr">
        <is>
          <t>no</t>
        </is>
      </c>
      <c r="E496" t="inlineStr">
        <is>
          <t/>
        </is>
      </c>
      <c r="F496" t="inlineStr">
        <is>
          <t/>
        </is>
      </c>
      <c r="G496" t="inlineStr">
        <is>
          <t/>
        </is>
      </c>
      <c r="H496" t="inlineStr">
        <is>
          <t/>
        </is>
      </c>
      <c r="I496" t="inlineStr">
        <is>
          <t/>
        </is>
      </c>
      <c r="J496" t="inlineStr">
        <is>
          <t/>
        </is>
      </c>
      <c r="K496" t="inlineStr">
        <is>
          <t/>
        </is>
      </c>
      <c r="L496" t="inlineStr">
        <is>
          <t/>
        </is>
      </c>
      <c r="M496" t="inlineStr">
        <is>
          <t/>
        </is>
      </c>
      <c r="N496" s="2" t="inlineStr">
        <is>
          <t>Flerårigt program til fremme af energieffektiviteten</t>
        </is>
      </c>
      <c r="O496" s="2" t="inlineStr">
        <is>
          <t>3</t>
        </is>
      </c>
      <c r="P496" s="2" t="inlineStr">
        <is>
          <t/>
        </is>
      </c>
      <c r="Q496" t="inlineStr">
        <is>
          <t/>
        </is>
      </c>
      <c r="R496" s="2" t="inlineStr">
        <is>
          <t>Mehrjahresprogramm zur Förderung der Energieeffizienz</t>
        </is>
      </c>
      <c r="S496" s="2" t="inlineStr">
        <is>
          <t>3</t>
        </is>
      </c>
      <c r="T496" s="2" t="inlineStr">
        <is>
          <t/>
        </is>
      </c>
      <c r="U496" t="inlineStr">
        <is>
          <t/>
        </is>
      </c>
      <c r="V496" s="2" t="inlineStr">
        <is>
          <t>Πολυετές πρόγραμμα για την προώθηση της ενεργειακής αποδοτικότητας</t>
        </is>
      </c>
      <c r="W496" s="2" t="inlineStr">
        <is>
          <t>3</t>
        </is>
      </c>
      <c r="X496" s="2" t="inlineStr">
        <is>
          <t/>
        </is>
      </c>
      <c r="Y496" t="inlineStr">
        <is>
          <t/>
        </is>
      </c>
      <c r="Z496" s="2" t="inlineStr">
        <is>
          <t>Multiannual programme for the promotion of energy efficiency|
SAVE II</t>
        </is>
      </c>
      <c r="AA496" s="2" t="inlineStr">
        <is>
          <t>3|
3</t>
        </is>
      </c>
      <c r="AB496" s="2" t="inlineStr">
        <is>
          <t xml:space="preserve">|
</t>
        </is>
      </c>
      <c r="AC496" t="inlineStr">
        <is>
          <t/>
        </is>
      </c>
      <c r="AD496" s="2" t="inlineStr">
        <is>
          <t>Programa plurianaul de fomento de la eficacia energética</t>
        </is>
      </c>
      <c r="AE496" s="2" t="inlineStr">
        <is>
          <t>3</t>
        </is>
      </c>
      <c r="AF496" s="2" t="inlineStr">
        <is>
          <t/>
        </is>
      </c>
      <c r="AG496" t="inlineStr">
        <is>
          <t/>
        </is>
      </c>
      <c r="AH496" t="inlineStr">
        <is>
          <t/>
        </is>
      </c>
      <c r="AI496" t="inlineStr">
        <is>
          <t/>
        </is>
      </c>
      <c r="AJ496" t="inlineStr">
        <is>
          <t/>
        </is>
      </c>
      <c r="AK496" t="inlineStr">
        <is>
          <t/>
        </is>
      </c>
      <c r="AL496" s="2" t="inlineStr">
        <is>
          <t>Energiatehokkuutta edistävä monivuotinen ohjelma</t>
        </is>
      </c>
      <c r="AM496" s="2" t="inlineStr">
        <is>
          <t>3</t>
        </is>
      </c>
      <c r="AN496" s="2" t="inlineStr">
        <is>
          <t/>
        </is>
      </c>
      <c r="AO496" t="inlineStr">
        <is>
          <t/>
        </is>
      </c>
      <c r="AP496" s="2" t="inlineStr">
        <is>
          <t>Programme pluriannuel pour l'encouragement de l'efficacité énérgetique</t>
        </is>
      </c>
      <c r="AQ496" s="2" t="inlineStr">
        <is>
          <t>3</t>
        </is>
      </c>
      <c r="AR496" s="2" t="inlineStr">
        <is>
          <t/>
        </is>
      </c>
      <c r="AS496" t="inlineStr">
        <is>
          <t/>
        </is>
      </c>
      <c r="AT496" t="inlineStr">
        <is>
          <t/>
        </is>
      </c>
      <c r="AU496" t="inlineStr">
        <is>
          <t/>
        </is>
      </c>
      <c r="AV496" t="inlineStr">
        <is>
          <t/>
        </is>
      </c>
      <c r="AW496" t="inlineStr">
        <is>
          <t/>
        </is>
      </c>
      <c r="AX496" t="inlineStr">
        <is>
          <t/>
        </is>
      </c>
      <c r="AY496" t="inlineStr">
        <is>
          <t/>
        </is>
      </c>
      <c r="AZ496" t="inlineStr">
        <is>
          <t/>
        </is>
      </c>
      <c r="BA496" t="inlineStr">
        <is>
          <t/>
        </is>
      </c>
      <c r="BB496" t="inlineStr">
        <is>
          <t/>
        </is>
      </c>
      <c r="BC496" t="inlineStr">
        <is>
          <t/>
        </is>
      </c>
      <c r="BD496" t="inlineStr">
        <is>
          <t/>
        </is>
      </c>
      <c r="BE496" t="inlineStr">
        <is>
          <t/>
        </is>
      </c>
      <c r="BF496" s="2" t="inlineStr">
        <is>
          <t>Programma pluriennale per la promozione dell'efficienza energetica</t>
        </is>
      </c>
      <c r="BG496" s="2" t="inlineStr">
        <is>
          <t>3</t>
        </is>
      </c>
      <c r="BH496" s="2" t="inlineStr">
        <is>
          <t/>
        </is>
      </c>
      <c r="BI496" t="inlineStr">
        <is>
          <t/>
        </is>
      </c>
      <c r="BJ496" t="inlineStr">
        <is>
          <t/>
        </is>
      </c>
      <c r="BK496" t="inlineStr">
        <is>
          <t/>
        </is>
      </c>
      <c r="BL496" t="inlineStr">
        <is>
          <t/>
        </is>
      </c>
      <c r="BM496" t="inlineStr">
        <is>
          <t/>
        </is>
      </c>
      <c r="BN496" t="inlineStr">
        <is>
          <t/>
        </is>
      </c>
      <c r="BO496" t="inlineStr">
        <is>
          <t/>
        </is>
      </c>
      <c r="BP496" t="inlineStr">
        <is>
          <t/>
        </is>
      </c>
      <c r="BQ496" t="inlineStr">
        <is>
          <t/>
        </is>
      </c>
      <c r="BR496" t="inlineStr">
        <is>
          <t/>
        </is>
      </c>
      <c r="BS496" t="inlineStr">
        <is>
          <t/>
        </is>
      </c>
      <c r="BT496" t="inlineStr">
        <is>
          <t/>
        </is>
      </c>
      <c r="BU496" t="inlineStr">
        <is>
          <t/>
        </is>
      </c>
      <c r="BV496" s="2" t="inlineStr">
        <is>
          <t>Meerjarenprogramma ter bevordering van de energie-efficiëntie</t>
        </is>
      </c>
      <c r="BW496" s="2" t="inlineStr">
        <is>
          <t>3</t>
        </is>
      </c>
      <c r="BX496" s="2" t="inlineStr">
        <is>
          <t/>
        </is>
      </c>
      <c r="BY496" t="inlineStr">
        <is>
          <t/>
        </is>
      </c>
      <c r="BZ496" s="2" t="inlineStr">
        <is>
          <t>wieloletni program wspierania efektywności energetycznej</t>
        </is>
      </c>
      <c r="CA496" s="2" t="inlineStr">
        <is>
          <t>3</t>
        </is>
      </c>
      <c r="CB496" s="2" t="inlineStr">
        <is>
          <t/>
        </is>
      </c>
      <c r="CC496" t="inlineStr">
        <is>
          <t/>
        </is>
      </c>
      <c r="CD496" s="2" t="inlineStr">
        <is>
          <t>Programa plurianual para a promoção do rendimento energético</t>
        </is>
      </c>
      <c r="CE496" s="2" t="inlineStr">
        <is>
          <t>3</t>
        </is>
      </c>
      <c r="CF496" s="2" t="inlineStr">
        <is>
          <t/>
        </is>
      </c>
      <c r="CG496" t="inlineStr">
        <is>
          <t/>
        </is>
      </c>
      <c r="CH496" t="inlineStr">
        <is>
          <t/>
        </is>
      </c>
      <c r="CI496" t="inlineStr">
        <is>
          <t/>
        </is>
      </c>
      <c r="CJ496" t="inlineStr">
        <is>
          <t/>
        </is>
      </c>
      <c r="CK496" t="inlineStr">
        <is>
          <t/>
        </is>
      </c>
      <c r="CL496" t="inlineStr">
        <is>
          <t/>
        </is>
      </c>
      <c r="CM496" t="inlineStr">
        <is>
          <t/>
        </is>
      </c>
      <c r="CN496" t="inlineStr">
        <is>
          <t/>
        </is>
      </c>
      <c r="CO496" t="inlineStr">
        <is>
          <t/>
        </is>
      </c>
      <c r="CP496" t="inlineStr">
        <is>
          <t/>
        </is>
      </c>
      <c r="CQ496" t="inlineStr">
        <is>
          <t/>
        </is>
      </c>
      <c r="CR496" t="inlineStr">
        <is>
          <t/>
        </is>
      </c>
      <c r="CS496" t="inlineStr">
        <is>
          <t/>
        </is>
      </c>
      <c r="CT496" s="2" t="inlineStr">
        <is>
          <t>Flerårigt program för att främja en effektiv energianvändning</t>
        </is>
      </c>
      <c r="CU496" s="2" t="inlineStr">
        <is>
          <t>3</t>
        </is>
      </c>
      <c r="CV496" s="2" t="inlineStr">
        <is>
          <t/>
        </is>
      </c>
      <c r="CW496" t="inlineStr">
        <is>
          <t/>
        </is>
      </c>
    </row>
    <row r="497">
      <c r="A497" s="1" t="str">
        <f>HYPERLINK("https://iate.europa.eu/entry/result/2232685/all", "2232685")</f>
        <v>2232685</v>
      </c>
      <c r="B497" t="inlineStr">
        <is>
          <t>ENERGY</t>
        </is>
      </c>
      <c r="C497" t="inlineStr">
        <is>
          <t>ENERGY</t>
        </is>
      </c>
      <c r="D497" t="inlineStr">
        <is>
          <t>yes</t>
        </is>
      </c>
      <c r="E497" t="inlineStr">
        <is>
          <t/>
        </is>
      </c>
      <c r="F497" s="2" t="inlineStr">
        <is>
          <t>Петстранен енергиен форум</t>
        </is>
      </c>
      <c r="G497" s="2" t="inlineStr">
        <is>
          <t>3</t>
        </is>
      </c>
      <c r="H497" s="2" t="inlineStr">
        <is>
          <t/>
        </is>
      </c>
      <c r="I497" t="inlineStr">
        <is>
          <t>Енергиен форум, обединяващ Белгия, Франция, Германия, Люксембург и Нидерландия; представлява междуправителствена инициатива с временен характер, чиято цел е подобряване на сътрудничеството между всички заинтересовани страни с цел създаване на регионален енергиен пазар в Северозападна Европа като преходен етап към създаването на единен енергиен пазар.</t>
        </is>
      </c>
      <c r="J497" s="2" t="inlineStr">
        <is>
          <t>Pentalaterální energetické fórum</t>
        </is>
      </c>
      <c r="K497" s="2" t="inlineStr">
        <is>
          <t>2</t>
        </is>
      </c>
      <c r="L497" s="2" t="inlineStr">
        <is>
          <t/>
        </is>
      </c>
      <c r="M497" t="inlineStr">
        <is>
          <t>iniciativa zemí Německa, Francie, Belgie, Nizozemska a Lucemburska, která má vést k větší integraci jejích trhů s elektřinou</t>
        </is>
      </c>
      <c r="N497" s="2" t="inlineStr">
        <is>
          <t>Det Pentalaterale Energiforum</t>
        </is>
      </c>
      <c r="O497" s="2" t="inlineStr">
        <is>
          <t>4</t>
        </is>
      </c>
      <c r="P497" s="2" t="inlineStr">
        <is>
          <t/>
        </is>
      </c>
      <c r="Q497" t="inlineStr">
        <is>
          <t>"The region 'Central-Western-Europe' comprises Benelux-countries, France and Germany. Goverments have initiated the Pentalateral Energy Forum in order to improve cross-border electricity exchange and security of electricity supply in the region. It brings governments and European Commission, regulators, grid operators and, in case of need, other market participants together."</t>
        </is>
      </c>
      <c r="R497" s="2" t="inlineStr">
        <is>
          <t>pentalaterales Energieforum</t>
        </is>
      </c>
      <c r="S497" s="2" t="inlineStr">
        <is>
          <t>3</t>
        </is>
      </c>
      <c r="T497" s="2" t="inlineStr">
        <is>
          <t/>
        </is>
      </c>
      <c r="U497" t="inlineStr">
        <is>
          <t>Mitte 2005 auf Initiative der für die Energiepolitik zuständigen Minister der Länder Frankreich, Belgien, Luxemburg, Niederlande und Deutschland geschaffenes Gremium, das wesentliche Elemente des Elekrtizitätsmarkts zwischen diesen Ländern stärker harmonisieren soll</t>
        </is>
      </c>
      <c r="V497" s="2" t="inlineStr">
        <is>
          <t>Πενταμερές φόρουμ για την ενέργεια</t>
        </is>
      </c>
      <c r="W497" s="2" t="inlineStr">
        <is>
          <t>3</t>
        </is>
      </c>
      <c r="X497" s="2" t="inlineStr">
        <is>
          <t/>
        </is>
      </c>
      <c r="Y497" t="inlineStr">
        <is>
          <t/>
        </is>
      </c>
      <c r="Z497" s="2" t="inlineStr">
        <is>
          <t>Pentalateral Energy Forum</t>
        </is>
      </c>
      <c r="AA497" s="2" t="inlineStr">
        <is>
          <t>3</t>
        </is>
      </c>
      <c r="AB497" s="2" t="inlineStr">
        <is>
          <t/>
        </is>
      </c>
      <c r="AC497" t="inlineStr">
        <is>
          <t>framework for regional cooperation in Central Western Europe (BENELUX-DE-FR-AT-CH) with a view to achieving improved electricity market integration and security of supply</t>
        </is>
      </c>
      <c r="AD497" s="2" t="inlineStr">
        <is>
          <t>Foro Pentalateral de la Energía</t>
        </is>
      </c>
      <c r="AE497" s="2" t="inlineStr">
        <is>
          <t>3</t>
        </is>
      </c>
      <c r="AF497" s="2" t="inlineStr">
        <is>
          <t/>
        </is>
      </c>
      <c r="AG497" t="inlineStr">
        <is>
          <t/>
        </is>
      </c>
      <c r="AH497" s="2" t="inlineStr">
        <is>
          <t>viiepoolne energiafoorum</t>
        </is>
      </c>
      <c r="AI497" s="2" t="inlineStr">
        <is>
          <t>3</t>
        </is>
      </c>
      <c r="AJ497" s="2" t="inlineStr">
        <is>
          <t/>
        </is>
      </c>
      <c r="AK497" t="inlineStr">
        <is>
          <t/>
        </is>
      </c>
      <c r="AL497" s="2" t="inlineStr">
        <is>
          <t>viidenvälinen energiafoorumi</t>
        </is>
      </c>
      <c r="AM497" s="2" t="inlineStr">
        <is>
          <t>3</t>
        </is>
      </c>
      <c r="AN497" s="2" t="inlineStr">
        <is>
          <t/>
        </is>
      </c>
      <c r="AO497" t="inlineStr">
        <is>
          <t/>
        </is>
      </c>
      <c r="AP497" s="2" t="inlineStr">
        <is>
          <t>Forum pentalatéral de l'énergie</t>
        </is>
      </c>
      <c r="AQ497" s="2" t="inlineStr">
        <is>
          <t>3</t>
        </is>
      </c>
      <c r="AR497" s="2" t="inlineStr">
        <is>
          <t/>
        </is>
      </c>
      <c r="AS497" t="inlineStr">
        <is>
          <t>forum de l’énergie réunissant la Belgique, la France, l'Allemagne, le Luxembourg et les Pays-Bas</t>
        </is>
      </c>
      <c r="AT497" s="2" t="inlineStr">
        <is>
          <t>an Fóram Cúigthaobhach um Fhuinneamh</t>
        </is>
      </c>
      <c r="AU497" s="2" t="inlineStr">
        <is>
          <t>3</t>
        </is>
      </c>
      <c r="AV497" s="2" t="inlineStr">
        <is>
          <t/>
        </is>
      </c>
      <c r="AW497" t="inlineStr">
        <is>
          <t/>
        </is>
      </c>
      <c r="AX497" s="2" t="inlineStr">
        <is>
          <t>petostrani energetski forum</t>
        </is>
      </c>
      <c r="AY497" s="2" t="inlineStr">
        <is>
          <t>3</t>
        </is>
      </c>
      <c r="AZ497" s="2" t="inlineStr">
        <is>
          <t/>
        </is>
      </c>
      <c r="BA497" t="inlineStr">
        <is>
          <t/>
        </is>
      </c>
      <c r="BB497" s="2" t="inlineStr">
        <is>
          <t>ötoldalú energiaügyi fórum</t>
        </is>
      </c>
      <c r="BC497" s="2" t="inlineStr">
        <is>
          <t>3</t>
        </is>
      </c>
      <c r="BD497" s="2" t="inlineStr">
        <is>
          <t/>
        </is>
      </c>
      <c r="BE497" t="inlineStr">
        <is>
          <t/>
        </is>
      </c>
      <c r="BF497" s="2" t="inlineStr">
        <is>
          <t>Forum pentalaterale dell'energia</t>
        </is>
      </c>
      <c r="BG497" s="2" t="inlineStr">
        <is>
          <t>3</t>
        </is>
      </c>
      <c r="BH497" s="2" t="inlineStr">
        <is>
          <t/>
        </is>
      </c>
      <c r="BI497" t="inlineStr">
        <is>
          <t/>
        </is>
      </c>
      <c r="BJ497" s="2" t="inlineStr">
        <is>
          <t>Penkiašalis energetikos forumas</t>
        </is>
      </c>
      <c r="BK497" s="2" t="inlineStr">
        <is>
          <t>2</t>
        </is>
      </c>
      <c r="BL497" s="2" t="inlineStr">
        <is>
          <t/>
        </is>
      </c>
      <c r="BM497" t="inlineStr">
        <is>
          <t>2005 m. birželio mėn. Belgijos, Vokietijos, Prancūzijos, Liuksemburgo ir Nyderlandų įsteigtas forumas, kurio tikslas – pagerinti bendradarbiavimą energetikos srityje.</t>
        </is>
      </c>
      <c r="BN497" s="2" t="inlineStr">
        <is>
          <t>Piecpusējais enerģētikas forums</t>
        </is>
      </c>
      <c r="BO497" s="2" t="inlineStr">
        <is>
          <t>2</t>
        </is>
      </c>
      <c r="BP497" s="2" t="inlineStr">
        <is>
          <t/>
        </is>
      </c>
      <c r="BQ497" t="inlineStr">
        <is>
          <t/>
        </is>
      </c>
      <c r="BR497" s="2" t="inlineStr">
        <is>
          <t>Forum tal-Enerġija Pentalaterali</t>
        </is>
      </c>
      <c r="BS497" s="2" t="inlineStr">
        <is>
          <t>3</t>
        </is>
      </c>
      <c r="BT497" s="2" t="inlineStr">
        <is>
          <t/>
        </is>
      </c>
      <c r="BU497" t="inlineStr">
        <is>
          <t/>
        </is>
      </c>
      <c r="BV497" s="2" t="inlineStr">
        <is>
          <t>Pentalateraal Energieforum</t>
        </is>
      </c>
      <c r="BW497" s="2" t="inlineStr">
        <is>
          <t>3</t>
        </is>
      </c>
      <c r="BX497" s="2" t="inlineStr">
        <is>
          <t/>
        </is>
      </c>
      <c r="BY497" t="inlineStr">
        <is>
          <t/>
        </is>
      </c>
      <c r="BZ497" s="2" t="inlineStr">
        <is>
          <t>pięciostronne forum energetyczne</t>
        </is>
      </c>
      <c r="CA497" s="2" t="inlineStr">
        <is>
          <t>3</t>
        </is>
      </c>
      <c r="CB497" s="2" t="inlineStr">
        <is>
          <t/>
        </is>
      </c>
      <c r="CC497" t="inlineStr">
        <is>
          <t>struktura współpracy regionalnej w Europie Zachodniej i Środkowej utworzona w 2005 r. przez ministrów ds. energii państw Beneluksu, Austrii, Niemiec i Francji (Szwajcaria w roli stałego obserwatora) w celu promowania współpracy transgranicznej w zakresie wymiany energii elektrycznej</t>
        </is>
      </c>
      <c r="CD497" s="2" t="inlineStr">
        <is>
          <t>Fórum Pentalateral da Energia</t>
        </is>
      </c>
      <c r="CE497" s="2" t="inlineStr">
        <is>
          <t>3</t>
        </is>
      </c>
      <c r="CF497" s="2" t="inlineStr">
        <is>
          <t/>
        </is>
      </c>
      <c r="CG497" t="inlineStr">
        <is>
          <t>Fórum no domínio da energia de que são membros a Bélgica, a França, a Alemanha, o Luxemburgo e os Países Baixos.</t>
        </is>
      </c>
      <c r="CH497" s="2" t="inlineStr">
        <is>
          <t>Forumul pentalateral pentru energie electrică</t>
        </is>
      </c>
      <c r="CI497" s="2" t="inlineStr">
        <is>
          <t>3</t>
        </is>
      </c>
      <c r="CJ497" s="2" t="inlineStr">
        <is>
          <t/>
        </is>
      </c>
      <c r="CK497" t="inlineStr">
        <is>
          <t/>
        </is>
      </c>
      <c r="CL497" s="2" t="inlineStr">
        <is>
          <t>päťstranné energetické fórum</t>
        </is>
      </c>
      <c r="CM497" s="2" t="inlineStr">
        <is>
          <t>2</t>
        </is>
      </c>
      <c r="CN497" s="2" t="inlineStr">
        <is>
          <t/>
        </is>
      </c>
      <c r="CO497" t="inlineStr">
        <is>
          <t/>
        </is>
      </c>
      <c r="CP497" s="2" t="inlineStr">
        <is>
          <t>petstranski energetski forum</t>
        </is>
      </c>
      <c r="CQ497" s="2" t="inlineStr">
        <is>
          <t>2</t>
        </is>
      </c>
      <c r="CR497" s="2" t="inlineStr">
        <is>
          <t/>
        </is>
      </c>
      <c r="CS497" t="inlineStr">
        <is>
          <t>forum, ki ga tvorijo Francija, Nemčija, Belgija, Nizozemska in Luksemburg</t>
        </is>
      </c>
      <c r="CT497" s="2" t="inlineStr">
        <is>
          <t>Pentalateralt energiforum</t>
        </is>
      </c>
      <c r="CU497" s="2" t="inlineStr">
        <is>
          <t>3</t>
        </is>
      </c>
      <c r="CV497" s="2" t="inlineStr">
        <is>
          <t/>
        </is>
      </c>
      <c r="CW497" t="inlineStr">
        <is>
          <t>ram för regionalt samarbete i centrala Västeuropa (BENELUX–DE–FR–AT–CH) som syftar till att förbättra integreringen av elmarknaden och öka försörjningstryggheten</t>
        </is>
      </c>
    </row>
    <row r="498">
      <c r="A498" s="1" t="str">
        <f>HYPERLINK("https://iate.europa.eu/entry/result/3599634/all", "3599634")</f>
        <v>3599634</v>
      </c>
      <c r="B498" t="inlineStr">
        <is>
          <t>TRANSPORT;ENERGY</t>
        </is>
      </c>
      <c r="C498" t="inlineStr">
        <is>
          <t>TRANSPORT|organisation of transport|mode of transport|pipeline transport|oil pipeline;ENERGY|energy policy</t>
        </is>
      </c>
      <c r="D498" t="inlineStr">
        <is>
          <t>yes</t>
        </is>
      </c>
      <c r="E498" t="inlineStr">
        <is>
          <t/>
        </is>
      </c>
      <c r="F498" t="inlineStr">
        <is>
          <t/>
        </is>
      </c>
      <c r="G498" t="inlineStr">
        <is>
          <t/>
        </is>
      </c>
      <c r="H498" t="inlineStr">
        <is>
          <t/>
        </is>
      </c>
      <c r="I498" t="inlineStr">
        <is>
          <t/>
        </is>
      </c>
      <c r="J498" t="inlineStr">
        <is>
          <t/>
        </is>
      </c>
      <c r="K498" t="inlineStr">
        <is>
          <t/>
        </is>
      </c>
      <c r="L498" t="inlineStr">
        <is>
          <t/>
        </is>
      </c>
      <c r="M498" t="inlineStr">
        <is>
          <t/>
        </is>
      </c>
      <c r="N498" t="inlineStr">
        <is>
          <t/>
        </is>
      </c>
      <c r="O498" t="inlineStr">
        <is>
          <t/>
        </is>
      </c>
      <c r="P498" t="inlineStr">
        <is>
          <t/>
        </is>
      </c>
      <c r="Q498" t="inlineStr">
        <is>
          <t/>
        </is>
      </c>
      <c r="R498" t="inlineStr">
        <is>
          <t/>
        </is>
      </c>
      <c r="S498" t="inlineStr">
        <is>
          <t/>
        </is>
      </c>
      <c r="T498" t="inlineStr">
        <is>
          <t/>
        </is>
      </c>
      <c r="U498" t="inlineStr">
        <is>
          <t/>
        </is>
      </c>
      <c r="V498" t="inlineStr">
        <is>
          <t/>
        </is>
      </c>
      <c r="W498" t="inlineStr">
        <is>
          <t/>
        </is>
      </c>
      <c r="X498" t="inlineStr">
        <is>
          <t/>
        </is>
      </c>
      <c r="Y498" t="inlineStr">
        <is>
          <t/>
        </is>
      </c>
      <c r="Z498" s="2" t="inlineStr">
        <is>
          <t>OSC|
oil supply connections in Central Eastern Europe</t>
        </is>
      </c>
      <c r="AA498" s="2" t="inlineStr">
        <is>
          <t>3|
3</t>
        </is>
      </c>
      <c r="AB498" s="2" t="inlineStr">
        <is>
          <t xml:space="preserve">|
</t>
        </is>
      </c>
      <c r="AC498" t="inlineStr">
        <is>
          <t>interoperability of the oil pipeline network in Central Eastern Europe to
 increase security of supply and reduce environmental risks</t>
        </is>
      </c>
      <c r="AD498" t="inlineStr">
        <is>
          <t/>
        </is>
      </c>
      <c r="AE498" t="inlineStr">
        <is>
          <t/>
        </is>
      </c>
      <c r="AF498" t="inlineStr">
        <is>
          <t/>
        </is>
      </c>
      <c r="AG498" t="inlineStr">
        <is>
          <t/>
        </is>
      </c>
      <c r="AH498" t="inlineStr">
        <is>
          <t/>
        </is>
      </c>
      <c r="AI498" t="inlineStr">
        <is>
          <t/>
        </is>
      </c>
      <c r="AJ498" t="inlineStr">
        <is>
          <t/>
        </is>
      </c>
      <c r="AK498" t="inlineStr">
        <is>
          <t/>
        </is>
      </c>
      <c r="AL498" s="2" t="inlineStr">
        <is>
          <t>Keskisen Itä-Euroopan öljyntoimitusyhteydet</t>
        </is>
      </c>
      <c r="AM498" s="2" t="inlineStr">
        <is>
          <t>3</t>
        </is>
      </c>
      <c r="AN498" s="2" t="inlineStr">
        <is>
          <t/>
        </is>
      </c>
      <c r="AO498" t="inlineStr">
        <is>
          <t>keskisen Itä-Euroopan öljyputkiverkon yhteentoimivuus toimitusvarmuuden parantamiseksi ja ympäristöriskien pienentämiseksi</t>
        </is>
      </c>
      <c r="AP498" t="inlineStr">
        <is>
          <t/>
        </is>
      </c>
      <c r="AQ498" t="inlineStr">
        <is>
          <t/>
        </is>
      </c>
      <c r="AR498" t="inlineStr">
        <is>
          <t/>
        </is>
      </c>
      <c r="AS498" t="inlineStr">
        <is>
          <t/>
        </is>
      </c>
      <c r="AT498" t="inlineStr">
        <is>
          <t/>
        </is>
      </c>
      <c r="AU498" t="inlineStr">
        <is>
          <t/>
        </is>
      </c>
      <c r="AV498" t="inlineStr">
        <is>
          <t/>
        </is>
      </c>
      <c r="AW498" t="inlineStr">
        <is>
          <t/>
        </is>
      </c>
      <c r="AX498" t="inlineStr">
        <is>
          <t/>
        </is>
      </c>
      <c r="AY498" t="inlineStr">
        <is>
          <t/>
        </is>
      </c>
      <c r="AZ498" t="inlineStr">
        <is>
          <t/>
        </is>
      </c>
      <c r="BA498" t="inlineStr">
        <is>
          <t/>
        </is>
      </c>
      <c r="BB498" t="inlineStr">
        <is>
          <t/>
        </is>
      </c>
      <c r="BC498" t="inlineStr">
        <is>
          <t/>
        </is>
      </c>
      <c r="BD498" t="inlineStr">
        <is>
          <t/>
        </is>
      </c>
      <c r="BE498" t="inlineStr">
        <is>
          <t/>
        </is>
      </c>
      <c r="BF498" t="inlineStr">
        <is>
          <t/>
        </is>
      </c>
      <c r="BG498" t="inlineStr">
        <is>
          <t/>
        </is>
      </c>
      <c r="BH498" t="inlineStr">
        <is>
          <t/>
        </is>
      </c>
      <c r="BI498" t="inlineStr">
        <is>
          <t/>
        </is>
      </c>
      <c r="BJ498" t="inlineStr">
        <is>
          <t/>
        </is>
      </c>
      <c r="BK498" t="inlineStr">
        <is>
          <t/>
        </is>
      </c>
      <c r="BL498" t="inlineStr">
        <is>
          <t/>
        </is>
      </c>
      <c r="BM498" t="inlineStr">
        <is>
          <t/>
        </is>
      </c>
      <c r="BN498" t="inlineStr">
        <is>
          <t/>
        </is>
      </c>
      <c r="BO498" t="inlineStr">
        <is>
          <t/>
        </is>
      </c>
      <c r="BP498" t="inlineStr">
        <is>
          <t/>
        </is>
      </c>
      <c r="BQ498" t="inlineStr">
        <is>
          <t/>
        </is>
      </c>
      <c r="BR498" t="inlineStr">
        <is>
          <t/>
        </is>
      </c>
      <c r="BS498" t="inlineStr">
        <is>
          <t/>
        </is>
      </c>
      <c r="BT498" t="inlineStr">
        <is>
          <t/>
        </is>
      </c>
      <c r="BU498" t="inlineStr">
        <is>
          <t/>
        </is>
      </c>
      <c r="BV498" t="inlineStr">
        <is>
          <t/>
        </is>
      </c>
      <c r="BW498" t="inlineStr">
        <is>
          <t/>
        </is>
      </c>
      <c r="BX498" t="inlineStr">
        <is>
          <t/>
        </is>
      </c>
      <c r="BY498" t="inlineStr">
        <is>
          <t/>
        </is>
      </c>
      <c r="BZ498" t="inlineStr">
        <is>
          <t/>
        </is>
      </c>
      <c r="CA498" t="inlineStr">
        <is>
          <t/>
        </is>
      </c>
      <c r="CB498" t="inlineStr">
        <is>
          <t/>
        </is>
      </c>
      <c r="CC498" t="inlineStr">
        <is>
          <t/>
        </is>
      </c>
      <c r="CD498" t="inlineStr">
        <is>
          <t/>
        </is>
      </c>
      <c r="CE498" t="inlineStr">
        <is>
          <t/>
        </is>
      </c>
      <c r="CF498" t="inlineStr">
        <is>
          <t/>
        </is>
      </c>
      <c r="CG498" t="inlineStr">
        <is>
          <t/>
        </is>
      </c>
      <c r="CH498" t="inlineStr">
        <is>
          <t/>
        </is>
      </c>
      <c r="CI498" t="inlineStr">
        <is>
          <t/>
        </is>
      </c>
      <c r="CJ498" t="inlineStr">
        <is>
          <t/>
        </is>
      </c>
      <c r="CK498" t="inlineStr">
        <is>
          <t/>
        </is>
      </c>
      <c r="CL498" t="inlineStr">
        <is>
          <t/>
        </is>
      </c>
      <c r="CM498" t="inlineStr">
        <is>
          <t/>
        </is>
      </c>
      <c r="CN498" t="inlineStr">
        <is>
          <t/>
        </is>
      </c>
      <c r="CO498" t="inlineStr">
        <is>
          <t/>
        </is>
      </c>
      <c r="CP498" t="inlineStr">
        <is>
          <t/>
        </is>
      </c>
      <c r="CQ498" t="inlineStr">
        <is>
          <t/>
        </is>
      </c>
      <c r="CR498" t="inlineStr">
        <is>
          <t/>
        </is>
      </c>
      <c r="CS498" t="inlineStr">
        <is>
          <t/>
        </is>
      </c>
      <c r="CT498" t="inlineStr">
        <is>
          <t/>
        </is>
      </c>
      <c r="CU498" t="inlineStr">
        <is>
          <t/>
        </is>
      </c>
      <c r="CV498" t="inlineStr">
        <is>
          <t/>
        </is>
      </c>
      <c r="CW498" t="inlineStr">
        <is>
          <t/>
        </is>
      </c>
    </row>
    <row r="499">
      <c r="A499" s="1" t="str">
        <f>HYPERLINK("https://iate.europa.eu/entry/result/1698657/all", "1698657")</f>
        <v>1698657</v>
      </c>
      <c r="B499" t="inlineStr">
        <is>
          <t>INDUSTRY</t>
        </is>
      </c>
      <c r="C499" t="inlineStr">
        <is>
          <t>INDUSTRY|mechanical engineering;INDUSTRY|electronics and electrical engineering</t>
        </is>
      </c>
      <c r="D499" t="inlineStr">
        <is>
          <t>no</t>
        </is>
      </c>
      <c r="E499" t="inlineStr">
        <is>
          <t/>
        </is>
      </c>
      <c r="F499" t="inlineStr">
        <is>
          <t/>
        </is>
      </c>
      <c r="G499" t="inlineStr">
        <is>
          <t/>
        </is>
      </c>
      <c r="H499" t="inlineStr">
        <is>
          <t/>
        </is>
      </c>
      <c r="I499" t="inlineStr">
        <is>
          <t/>
        </is>
      </c>
      <c r="J499" t="inlineStr">
        <is>
          <t/>
        </is>
      </c>
      <c r="K499" t="inlineStr">
        <is>
          <t/>
        </is>
      </c>
      <c r="L499" t="inlineStr">
        <is>
          <t/>
        </is>
      </c>
      <c r="M499" t="inlineStr">
        <is>
          <t/>
        </is>
      </c>
      <c r="N499" s="2" t="inlineStr">
        <is>
          <t>elektrisk kraftudtag</t>
        </is>
      </c>
      <c r="O499" s="2" t="inlineStr">
        <is>
          <t>3</t>
        </is>
      </c>
      <c r="P499" s="2" t="inlineStr">
        <is>
          <t/>
        </is>
      </c>
      <c r="Q499" t="inlineStr">
        <is>
          <t/>
        </is>
      </c>
      <c r="R499" s="2" t="inlineStr">
        <is>
          <t>elektrische Zapfwelle</t>
        </is>
      </c>
      <c r="S499" s="2" t="inlineStr">
        <is>
          <t>3</t>
        </is>
      </c>
      <c r="T499" s="2" t="inlineStr">
        <is>
          <t/>
        </is>
      </c>
      <c r="U499" t="inlineStr">
        <is>
          <t/>
        </is>
      </c>
      <c r="V499" s="2" t="inlineStr">
        <is>
          <t>λήψη ηλεκτρικής ισχύος</t>
        </is>
      </c>
      <c r="W499" s="2" t="inlineStr">
        <is>
          <t>3</t>
        </is>
      </c>
      <c r="X499" s="2" t="inlineStr">
        <is>
          <t/>
        </is>
      </c>
      <c r="Y499" t="inlineStr">
        <is>
          <t/>
        </is>
      </c>
      <c r="Z499" s="2" t="inlineStr">
        <is>
          <t>electric power take-off</t>
        </is>
      </c>
      <c r="AA499" s="2" t="inlineStr">
        <is>
          <t>3</t>
        </is>
      </c>
      <c r="AB499" s="2" t="inlineStr">
        <is>
          <t/>
        </is>
      </c>
      <c r="AC499" t="inlineStr">
        <is>
          <t/>
        </is>
      </c>
      <c r="AD499" s="2" t="inlineStr">
        <is>
          <t>toma de fuerza eléctrica</t>
        </is>
      </c>
      <c r="AE499" s="2" t="inlineStr">
        <is>
          <t>3</t>
        </is>
      </c>
      <c r="AF499" s="2" t="inlineStr">
        <is>
          <t/>
        </is>
      </c>
      <c r="AG499" t="inlineStr">
        <is>
          <t/>
        </is>
      </c>
      <c r="AH499" t="inlineStr">
        <is>
          <t/>
        </is>
      </c>
      <c r="AI499" t="inlineStr">
        <is>
          <t/>
        </is>
      </c>
      <c r="AJ499" t="inlineStr">
        <is>
          <t/>
        </is>
      </c>
      <c r="AK499" t="inlineStr">
        <is>
          <t/>
        </is>
      </c>
      <c r="AL499" t="inlineStr">
        <is>
          <t/>
        </is>
      </c>
      <c r="AM499" t="inlineStr">
        <is>
          <t/>
        </is>
      </c>
      <c r="AN499" t="inlineStr">
        <is>
          <t/>
        </is>
      </c>
      <c r="AO499" t="inlineStr">
        <is>
          <t/>
        </is>
      </c>
      <c r="AP499" s="2" t="inlineStr">
        <is>
          <t>prise de force électrique</t>
        </is>
      </c>
      <c r="AQ499" s="2" t="inlineStr">
        <is>
          <t>3</t>
        </is>
      </c>
      <c r="AR499" s="2" t="inlineStr">
        <is>
          <t/>
        </is>
      </c>
      <c r="AS499" t="inlineStr">
        <is>
          <t/>
        </is>
      </c>
      <c r="AT499" t="inlineStr">
        <is>
          <t/>
        </is>
      </c>
      <c r="AU499" t="inlineStr">
        <is>
          <t/>
        </is>
      </c>
      <c r="AV499" t="inlineStr">
        <is>
          <t/>
        </is>
      </c>
      <c r="AW499" t="inlineStr">
        <is>
          <t/>
        </is>
      </c>
      <c r="AX499" t="inlineStr">
        <is>
          <t/>
        </is>
      </c>
      <c r="AY499" t="inlineStr">
        <is>
          <t/>
        </is>
      </c>
      <c r="AZ499" t="inlineStr">
        <is>
          <t/>
        </is>
      </c>
      <c r="BA499" t="inlineStr">
        <is>
          <t/>
        </is>
      </c>
      <c r="BB499" t="inlineStr">
        <is>
          <t/>
        </is>
      </c>
      <c r="BC499" t="inlineStr">
        <is>
          <t/>
        </is>
      </c>
      <c r="BD499" t="inlineStr">
        <is>
          <t/>
        </is>
      </c>
      <c r="BE499" t="inlineStr">
        <is>
          <t/>
        </is>
      </c>
      <c r="BF499" s="2" t="inlineStr">
        <is>
          <t>presa di potenza elettrica</t>
        </is>
      </c>
      <c r="BG499" s="2" t="inlineStr">
        <is>
          <t>3</t>
        </is>
      </c>
      <c r="BH499" s="2" t="inlineStr">
        <is>
          <t/>
        </is>
      </c>
      <c r="BI499" t="inlineStr">
        <is>
          <t/>
        </is>
      </c>
      <c r="BJ499" t="inlineStr">
        <is>
          <t/>
        </is>
      </c>
      <c r="BK499" t="inlineStr">
        <is>
          <t/>
        </is>
      </c>
      <c r="BL499" t="inlineStr">
        <is>
          <t/>
        </is>
      </c>
      <c r="BM499" t="inlineStr">
        <is>
          <t/>
        </is>
      </c>
      <c r="BN499" t="inlineStr">
        <is>
          <t/>
        </is>
      </c>
      <c r="BO499" t="inlineStr">
        <is>
          <t/>
        </is>
      </c>
      <c r="BP499" t="inlineStr">
        <is>
          <t/>
        </is>
      </c>
      <c r="BQ499" t="inlineStr">
        <is>
          <t/>
        </is>
      </c>
      <c r="BR499" t="inlineStr">
        <is>
          <t/>
        </is>
      </c>
      <c r="BS499" t="inlineStr">
        <is>
          <t/>
        </is>
      </c>
      <c r="BT499" t="inlineStr">
        <is>
          <t/>
        </is>
      </c>
      <c r="BU499" t="inlineStr">
        <is>
          <t/>
        </is>
      </c>
      <c r="BV499" s="2" t="inlineStr">
        <is>
          <t>elektrische PTO</t>
        </is>
      </c>
      <c r="BW499" s="2" t="inlineStr">
        <is>
          <t>3</t>
        </is>
      </c>
      <c r="BX499" s="2" t="inlineStr">
        <is>
          <t/>
        </is>
      </c>
      <c r="BY499" t="inlineStr">
        <is>
          <t/>
        </is>
      </c>
      <c r="BZ499" t="inlineStr">
        <is>
          <t/>
        </is>
      </c>
      <c r="CA499" t="inlineStr">
        <is>
          <t/>
        </is>
      </c>
      <c r="CB499" t="inlineStr">
        <is>
          <t/>
        </is>
      </c>
      <c r="CC499" t="inlineStr">
        <is>
          <t/>
        </is>
      </c>
      <c r="CD499" s="2" t="inlineStr">
        <is>
          <t>tomada de força elétrica</t>
        </is>
      </c>
      <c r="CE499" s="2" t="inlineStr">
        <is>
          <t>3</t>
        </is>
      </c>
      <c r="CF499" s="2" t="inlineStr">
        <is>
          <t/>
        </is>
      </c>
      <c r="CG499" t="inlineStr">
        <is>
          <t/>
        </is>
      </c>
      <c r="CH499" t="inlineStr">
        <is>
          <t/>
        </is>
      </c>
      <c r="CI499" t="inlineStr">
        <is>
          <t/>
        </is>
      </c>
      <c r="CJ499" t="inlineStr">
        <is>
          <t/>
        </is>
      </c>
      <c r="CK499" t="inlineStr">
        <is>
          <t/>
        </is>
      </c>
      <c r="CL499" t="inlineStr">
        <is>
          <t/>
        </is>
      </c>
      <c r="CM499" t="inlineStr">
        <is>
          <t/>
        </is>
      </c>
      <c r="CN499" t="inlineStr">
        <is>
          <t/>
        </is>
      </c>
      <c r="CO499" t="inlineStr">
        <is>
          <t/>
        </is>
      </c>
      <c r="CP499" t="inlineStr">
        <is>
          <t/>
        </is>
      </c>
      <c r="CQ499" t="inlineStr">
        <is>
          <t/>
        </is>
      </c>
      <c r="CR499" t="inlineStr">
        <is>
          <t/>
        </is>
      </c>
      <c r="CS499" t="inlineStr">
        <is>
          <t/>
        </is>
      </c>
      <c r="CT499" t="inlineStr">
        <is>
          <t/>
        </is>
      </c>
      <c r="CU499" t="inlineStr">
        <is>
          <t/>
        </is>
      </c>
      <c r="CV499" t="inlineStr">
        <is>
          <t/>
        </is>
      </c>
      <c r="CW499" t="inlineStr">
        <is>
          <t/>
        </is>
      </c>
    </row>
    <row r="500">
      <c r="A500" s="1" t="str">
        <f>HYPERLINK("https://iate.europa.eu/entry/result/3599602/all", "3599602")</f>
        <v>3599602</v>
      </c>
      <c r="B500" t="inlineStr">
        <is>
          <t>ENERGY</t>
        </is>
      </c>
      <c r="C500" t="inlineStr">
        <is>
          <t>ENERGY|energy policy|energy policy|energy distribution;ENERGY|energy policy</t>
        </is>
      </c>
      <c r="D500" t="inlineStr">
        <is>
          <t>yes</t>
        </is>
      </c>
      <c r="E500" t="inlineStr">
        <is>
          <t/>
        </is>
      </c>
      <c r="F500" t="inlineStr">
        <is>
          <t/>
        </is>
      </c>
      <c r="G500" t="inlineStr">
        <is>
          <t/>
        </is>
      </c>
      <c r="H500" t="inlineStr">
        <is>
          <t/>
        </is>
      </c>
      <c r="I500" t="inlineStr">
        <is>
          <t/>
        </is>
      </c>
      <c r="J500" t="inlineStr">
        <is>
          <t/>
        </is>
      </c>
      <c r="K500" t="inlineStr">
        <is>
          <t/>
        </is>
      </c>
      <c r="L500" t="inlineStr">
        <is>
          <t/>
        </is>
      </c>
      <c r="M500" t="inlineStr">
        <is>
          <t/>
        </is>
      </c>
      <c r="N500" t="inlineStr">
        <is>
          <t/>
        </is>
      </c>
      <c r="O500" t="inlineStr">
        <is>
          <t/>
        </is>
      </c>
      <c r="P500" t="inlineStr">
        <is>
          <t/>
        </is>
      </c>
      <c r="Q500" t="inlineStr">
        <is>
          <t/>
        </is>
      </c>
      <c r="R500" t="inlineStr">
        <is>
          <t/>
        </is>
      </c>
      <c r="S500" t="inlineStr">
        <is>
          <t/>
        </is>
      </c>
      <c r="T500" t="inlineStr">
        <is>
          <t/>
        </is>
      </c>
      <c r="U500" t="inlineStr">
        <is>
          <t/>
        </is>
      </c>
      <c r="V500" t="inlineStr">
        <is>
          <t/>
        </is>
      </c>
      <c r="W500" t="inlineStr">
        <is>
          <t/>
        </is>
      </c>
      <c r="X500" t="inlineStr">
        <is>
          <t/>
        </is>
      </c>
      <c r="Y500" t="inlineStr">
        <is>
          <t/>
        </is>
      </c>
      <c r="Z500" s="2" t="inlineStr">
        <is>
          <t>Northern Seas offshore grid|
NSOG</t>
        </is>
      </c>
      <c r="AA500" s="2" t="inlineStr">
        <is>
          <t>3|
3</t>
        </is>
      </c>
      <c r="AB500" s="2" t="inlineStr">
        <is>
          <t xml:space="preserve">|
</t>
        </is>
      </c>
      <c r="AC500" t="inlineStr">
        <is>
          <t>integrated offshore electricity grid development and the related 
interconnectors in the priority offshore grid corridor of the North Sea, the Irish Sea, the English Channel and
 neighbouring waters to transport electricity from renewable offshore 
energy sources to centres of consumption and storage and to increase 
cross-border electricity exchange.</t>
        </is>
      </c>
      <c r="AD500" t="inlineStr">
        <is>
          <t/>
        </is>
      </c>
      <c r="AE500" t="inlineStr">
        <is>
          <t/>
        </is>
      </c>
      <c r="AF500" t="inlineStr">
        <is>
          <t/>
        </is>
      </c>
      <c r="AG500" t="inlineStr">
        <is>
          <t/>
        </is>
      </c>
      <c r="AH500" t="inlineStr">
        <is>
          <t/>
        </is>
      </c>
      <c r="AI500" t="inlineStr">
        <is>
          <t/>
        </is>
      </c>
      <c r="AJ500" t="inlineStr">
        <is>
          <t/>
        </is>
      </c>
      <c r="AK500" t="inlineStr">
        <is>
          <t/>
        </is>
      </c>
      <c r="AL500" s="2" t="inlineStr">
        <is>
          <t>pohjoisten merialueiden verkko</t>
        </is>
      </c>
      <c r="AM500" s="2" t="inlineStr">
        <is>
          <t>3</t>
        </is>
      </c>
      <c r="AN500" s="2" t="inlineStr">
        <is>
          <t/>
        </is>
      </c>
      <c r="AO500" t="inlineStr">
        <is>
          <t>Pohjanmeren, Irlanninmeren, Englannin kanaalin ja niiden lähivesien alueella sijaitsevan 
ensijaisen verkkokäytävän integroidun sähköverkon kehittäminen ja siihen liittyvät yhdysjohdot 
merellä uusiutuvan energian lähteistä tuotetun sähkön siirtämiseksi 
kulutus- ja varastointikeskuksiin ja rajatylittävän sähkökaupan 
lisäämiseksi</t>
        </is>
      </c>
      <c r="AP500" t="inlineStr">
        <is>
          <t/>
        </is>
      </c>
      <c r="AQ500" t="inlineStr">
        <is>
          <t/>
        </is>
      </c>
      <c r="AR500" t="inlineStr">
        <is>
          <t/>
        </is>
      </c>
      <c r="AS500" t="inlineStr">
        <is>
          <t/>
        </is>
      </c>
      <c r="AT500" t="inlineStr">
        <is>
          <t/>
        </is>
      </c>
      <c r="AU500" t="inlineStr">
        <is>
          <t/>
        </is>
      </c>
      <c r="AV500" t="inlineStr">
        <is>
          <t/>
        </is>
      </c>
      <c r="AW500" t="inlineStr">
        <is>
          <t/>
        </is>
      </c>
      <c r="AX500" t="inlineStr">
        <is>
          <t/>
        </is>
      </c>
      <c r="AY500" t="inlineStr">
        <is>
          <t/>
        </is>
      </c>
      <c r="AZ500" t="inlineStr">
        <is>
          <t/>
        </is>
      </c>
      <c r="BA500" t="inlineStr">
        <is>
          <t/>
        </is>
      </c>
      <c r="BB500" t="inlineStr">
        <is>
          <t/>
        </is>
      </c>
      <c r="BC500" t="inlineStr">
        <is>
          <t/>
        </is>
      </c>
      <c r="BD500" t="inlineStr">
        <is>
          <t/>
        </is>
      </c>
      <c r="BE500" t="inlineStr">
        <is>
          <t/>
        </is>
      </c>
      <c r="BF500" t="inlineStr">
        <is>
          <t/>
        </is>
      </c>
      <c r="BG500" t="inlineStr">
        <is>
          <t/>
        </is>
      </c>
      <c r="BH500" t="inlineStr">
        <is>
          <t/>
        </is>
      </c>
      <c r="BI500" t="inlineStr">
        <is>
          <t/>
        </is>
      </c>
      <c r="BJ500" t="inlineStr">
        <is>
          <t/>
        </is>
      </c>
      <c r="BK500" t="inlineStr">
        <is>
          <t/>
        </is>
      </c>
      <c r="BL500" t="inlineStr">
        <is>
          <t/>
        </is>
      </c>
      <c r="BM500" t="inlineStr">
        <is>
          <t/>
        </is>
      </c>
      <c r="BN500" t="inlineStr">
        <is>
          <t/>
        </is>
      </c>
      <c r="BO500" t="inlineStr">
        <is>
          <t/>
        </is>
      </c>
      <c r="BP500" t="inlineStr">
        <is>
          <t/>
        </is>
      </c>
      <c r="BQ500" t="inlineStr">
        <is>
          <t/>
        </is>
      </c>
      <c r="BR500" t="inlineStr">
        <is>
          <t/>
        </is>
      </c>
      <c r="BS500" t="inlineStr">
        <is>
          <t/>
        </is>
      </c>
      <c r="BT500" t="inlineStr">
        <is>
          <t/>
        </is>
      </c>
      <c r="BU500" t="inlineStr">
        <is>
          <t/>
        </is>
      </c>
      <c r="BV500" t="inlineStr">
        <is>
          <t/>
        </is>
      </c>
      <c r="BW500" t="inlineStr">
        <is>
          <t/>
        </is>
      </c>
      <c r="BX500" t="inlineStr">
        <is>
          <t/>
        </is>
      </c>
      <c r="BY500" t="inlineStr">
        <is>
          <t/>
        </is>
      </c>
      <c r="BZ500" t="inlineStr">
        <is>
          <t/>
        </is>
      </c>
      <c r="CA500" t="inlineStr">
        <is>
          <t/>
        </is>
      </c>
      <c r="CB500" t="inlineStr">
        <is>
          <t/>
        </is>
      </c>
      <c r="CC500" t="inlineStr">
        <is>
          <t/>
        </is>
      </c>
      <c r="CD500" t="inlineStr">
        <is>
          <t/>
        </is>
      </c>
      <c r="CE500" t="inlineStr">
        <is>
          <t/>
        </is>
      </c>
      <c r="CF500" t="inlineStr">
        <is>
          <t/>
        </is>
      </c>
      <c r="CG500" t="inlineStr">
        <is>
          <t/>
        </is>
      </c>
      <c r="CH500" t="inlineStr">
        <is>
          <t/>
        </is>
      </c>
      <c r="CI500" t="inlineStr">
        <is>
          <t/>
        </is>
      </c>
      <c r="CJ500" t="inlineStr">
        <is>
          <t/>
        </is>
      </c>
      <c r="CK500" t="inlineStr">
        <is>
          <t/>
        </is>
      </c>
      <c r="CL500" t="inlineStr">
        <is>
          <t/>
        </is>
      </c>
      <c r="CM500" t="inlineStr">
        <is>
          <t/>
        </is>
      </c>
      <c r="CN500" t="inlineStr">
        <is>
          <t/>
        </is>
      </c>
      <c r="CO500" t="inlineStr">
        <is>
          <t/>
        </is>
      </c>
      <c r="CP500" t="inlineStr">
        <is>
          <t/>
        </is>
      </c>
      <c r="CQ500" t="inlineStr">
        <is>
          <t/>
        </is>
      </c>
      <c r="CR500" t="inlineStr">
        <is>
          <t/>
        </is>
      </c>
      <c r="CS500" t="inlineStr">
        <is>
          <t/>
        </is>
      </c>
      <c r="CT500" t="inlineStr">
        <is>
          <t/>
        </is>
      </c>
      <c r="CU500" t="inlineStr">
        <is>
          <t/>
        </is>
      </c>
      <c r="CV500" t="inlineStr">
        <is>
          <t/>
        </is>
      </c>
      <c r="CW500" t="inlineStr">
        <is>
          <t/>
        </is>
      </c>
    </row>
    <row r="501">
      <c r="A501" s="1" t="str">
        <f>HYPERLINK("https://iate.europa.eu/entry/result/1867518/all", "1867518")</f>
        <v>1867518</v>
      </c>
      <c r="B501" t="inlineStr">
        <is>
          <t>INDUSTRY</t>
        </is>
      </c>
      <c r="C501" t="inlineStr">
        <is>
          <t>INDUSTRY|electronics and electrical engineering</t>
        </is>
      </c>
      <c r="D501" t="inlineStr">
        <is>
          <t>no</t>
        </is>
      </c>
      <c r="E501" t="inlineStr">
        <is>
          <t/>
        </is>
      </c>
      <c r="F501" t="inlineStr">
        <is>
          <t/>
        </is>
      </c>
      <c r="G501" t="inlineStr">
        <is>
          <t/>
        </is>
      </c>
      <c r="H501" t="inlineStr">
        <is>
          <t/>
        </is>
      </c>
      <c r="I501" t="inlineStr">
        <is>
          <t/>
        </is>
      </c>
      <c r="J501" t="inlineStr">
        <is>
          <t/>
        </is>
      </c>
      <c r="K501" t="inlineStr">
        <is>
          <t/>
        </is>
      </c>
      <c r="L501" t="inlineStr">
        <is>
          <t/>
        </is>
      </c>
      <c r="M501" t="inlineStr">
        <is>
          <t/>
        </is>
      </c>
      <c r="N501" s="2" t="inlineStr">
        <is>
          <t>Flerårigt program til fremme af det internationale energisamarbejde</t>
        </is>
      </c>
      <c r="O501" s="2" t="inlineStr">
        <is>
          <t>3</t>
        </is>
      </c>
      <c r="P501" s="2" t="inlineStr">
        <is>
          <t/>
        </is>
      </c>
      <c r="Q501" t="inlineStr">
        <is>
          <t/>
        </is>
      </c>
      <c r="R501" s="2" t="inlineStr">
        <is>
          <t>Mehrjahresprogramm zur Förderung der internationalen Zusammenarbeit im Energiebereich</t>
        </is>
      </c>
      <c r="S501" s="2" t="inlineStr">
        <is>
          <t>3</t>
        </is>
      </c>
      <c r="T501" s="2" t="inlineStr">
        <is>
          <t/>
        </is>
      </c>
      <c r="U501" t="inlineStr">
        <is>
          <t/>
        </is>
      </c>
      <c r="V501" s="2" t="inlineStr">
        <is>
          <t>Πολυετές πρόγραμμα για την προώθηση της διεθνούς συνεργασίας στον τομέα της ενέργειας</t>
        </is>
      </c>
      <c r="W501" s="2" t="inlineStr">
        <is>
          <t>3</t>
        </is>
      </c>
      <c r="X501" s="2" t="inlineStr">
        <is>
          <t/>
        </is>
      </c>
      <c r="Y501" t="inlineStr">
        <is>
          <t/>
        </is>
      </c>
      <c r="Z501" s="2" t="inlineStr">
        <is>
          <t>SYNERGY|
Multiannual programme to promote international cooperation in the energy sector</t>
        </is>
      </c>
      <c r="AA501" s="2" t="inlineStr">
        <is>
          <t>3|
3</t>
        </is>
      </c>
      <c r="AB501" s="2" t="inlineStr">
        <is>
          <t xml:space="preserve">|
</t>
        </is>
      </c>
      <c r="AC501" t="inlineStr">
        <is>
          <t/>
        </is>
      </c>
      <c r="AD501" s="2" t="inlineStr">
        <is>
          <t>Programa plurianual destinado a fomentar la cooperación internacional en el sector de la energía</t>
        </is>
      </c>
      <c r="AE501" s="2" t="inlineStr">
        <is>
          <t>3</t>
        </is>
      </c>
      <c r="AF501" s="2" t="inlineStr">
        <is>
          <t/>
        </is>
      </c>
      <c r="AG501" t="inlineStr">
        <is>
          <t/>
        </is>
      </c>
      <c r="AH501" t="inlineStr">
        <is>
          <t/>
        </is>
      </c>
      <c r="AI501" t="inlineStr">
        <is>
          <t/>
        </is>
      </c>
      <c r="AJ501" t="inlineStr">
        <is>
          <t/>
        </is>
      </c>
      <c r="AK501" t="inlineStr">
        <is>
          <t/>
        </is>
      </c>
      <c r="AL501" s="2" t="inlineStr">
        <is>
          <t>Energia-alan kansainvälisen yhteistyön edistämistä koskeva monivuotinen ohjelma</t>
        </is>
      </c>
      <c r="AM501" s="2" t="inlineStr">
        <is>
          <t>3</t>
        </is>
      </c>
      <c r="AN501" s="2" t="inlineStr">
        <is>
          <t/>
        </is>
      </c>
      <c r="AO501" t="inlineStr">
        <is>
          <t/>
        </is>
      </c>
      <c r="AP501" s="2" t="inlineStr">
        <is>
          <t>Programme pluriannuel visant à promouvoir la coopération internationale dans le secteur de l'énergie</t>
        </is>
      </c>
      <c r="AQ501" s="2" t="inlineStr">
        <is>
          <t>3</t>
        </is>
      </c>
      <c r="AR501" s="2" t="inlineStr">
        <is>
          <t/>
        </is>
      </c>
      <c r="AS501" t="inlineStr">
        <is>
          <t/>
        </is>
      </c>
      <c r="AT501" t="inlineStr">
        <is>
          <t/>
        </is>
      </c>
      <c r="AU501" t="inlineStr">
        <is>
          <t/>
        </is>
      </c>
      <c r="AV501" t="inlineStr">
        <is>
          <t/>
        </is>
      </c>
      <c r="AW501" t="inlineStr">
        <is>
          <t/>
        </is>
      </c>
      <c r="AX501" t="inlineStr">
        <is>
          <t/>
        </is>
      </c>
      <c r="AY501" t="inlineStr">
        <is>
          <t/>
        </is>
      </c>
      <c r="AZ501" t="inlineStr">
        <is>
          <t/>
        </is>
      </c>
      <c r="BA501" t="inlineStr">
        <is>
          <t/>
        </is>
      </c>
      <c r="BB501" t="inlineStr">
        <is>
          <t/>
        </is>
      </c>
      <c r="BC501" t="inlineStr">
        <is>
          <t/>
        </is>
      </c>
      <c r="BD501" t="inlineStr">
        <is>
          <t/>
        </is>
      </c>
      <c r="BE501" t="inlineStr">
        <is>
          <t/>
        </is>
      </c>
      <c r="BF501" s="2" t="inlineStr">
        <is>
          <t>Programma pluriennale per promuovere la cooperazione internazionale nel settore dell'energia</t>
        </is>
      </c>
      <c r="BG501" s="2" t="inlineStr">
        <is>
          <t>3</t>
        </is>
      </c>
      <c r="BH501" s="2" t="inlineStr">
        <is>
          <t/>
        </is>
      </c>
      <c r="BI501" t="inlineStr">
        <is>
          <t/>
        </is>
      </c>
      <c r="BJ501" t="inlineStr">
        <is>
          <t/>
        </is>
      </c>
      <c r="BK501" t="inlineStr">
        <is>
          <t/>
        </is>
      </c>
      <c r="BL501" t="inlineStr">
        <is>
          <t/>
        </is>
      </c>
      <c r="BM501" t="inlineStr">
        <is>
          <t/>
        </is>
      </c>
      <c r="BN501" t="inlineStr">
        <is>
          <t/>
        </is>
      </c>
      <c r="BO501" t="inlineStr">
        <is>
          <t/>
        </is>
      </c>
      <c r="BP501" t="inlineStr">
        <is>
          <t/>
        </is>
      </c>
      <c r="BQ501" t="inlineStr">
        <is>
          <t/>
        </is>
      </c>
      <c r="BR501" t="inlineStr">
        <is>
          <t/>
        </is>
      </c>
      <c r="BS501" t="inlineStr">
        <is>
          <t/>
        </is>
      </c>
      <c r="BT501" t="inlineStr">
        <is>
          <t/>
        </is>
      </c>
      <c r="BU501" t="inlineStr">
        <is>
          <t/>
        </is>
      </c>
      <c r="BV501" s="2" t="inlineStr">
        <is>
          <t>Meerjarenprogramma ter bevordering van de internationale samenwerking in de energiesector</t>
        </is>
      </c>
      <c r="BW501" s="2" t="inlineStr">
        <is>
          <t>3</t>
        </is>
      </c>
      <c r="BX501" s="2" t="inlineStr">
        <is>
          <t/>
        </is>
      </c>
      <c r="BY501" t="inlineStr">
        <is>
          <t/>
        </is>
      </c>
      <c r="BZ501" t="inlineStr">
        <is>
          <t/>
        </is>
      </c>
      <c r="CA501" t="inlineStr">
        <is>
          <t/>
        </is>
      </c>
      <c r="CB501" t="inlineStr">
        <is>
          <t/>
        </is>
      </c>
      <c r="CC501" t="inlineStr">
        <is>
          <t/>
        </is>
      </c>
      <c r="CD501" s="2" t="inlineStr">
        <is>
          <t>Programa plurianual destinado a promover a cooperação internacional no setor da energia</t>
        </is>
      </c>
      <c r="CE501" s="2" t="inlineStr">
        <is>
          <t>3</t>
        </is>
      </c>
      <c r="CF501" s="2" t="inlineStr">
        <is>
          <t/>
        </is>
      </c>
      <c r="CG501" t="inlineStr">
        <is>
          <t/>
        </is>
      </c>
      <c r="CH501" t="inlineStr">
        <is>
          <t/>
        </is>
      </c>
      <c r="CI501" t="inlineStr">
        <is>
          <t/>
        </is>
      </c>
      <c r="CJ501" t="inlineStr">
        <is>
          <t/>
        </is>
      </c>
      <c r="CK501" t="inlineStr">
        <is>
          <t/>
        </is>
      </c>
      <c r="CL501" t="inlineStr">
        <is>
          <t/>
        </is>
      </c>
      <c r="CM501" t="inlineStr">
        <is>
          <t/>
        </is>
      </c>
      <c r="CN501" t="inlineStr">
        <is>
          <t/>
        </is>
      </c>
      <c r="CO501" t="inlineStr">
        <is>
          <t/>
        </is>
      </c>
      <c r="CP501" t="inlineStr">
        <is>
          <t/>
        </is>
      </c>
      <c r="CQ501" t="inlineStr">
        <is>
          <t/>
        </is>
      </c>
      <c r="CR501" t="inlineStr">
        <is>
          <t/>
        </is>
      </c>
      <c r="CS501" t="inlineStr">
        <is>
          <t/>
        </is>
      </c>
      <c r="CT501" s="2" t="inlineStr">
        <is>
          <t>Flerårigt program för att främja internationellt samarbete inom energisektorn</t>
        </is>
      </c>
      <c r="CU501" s="2" t="inlineStr">
        <is>
          <t>3</t>
        </is>
      </c>
      <c r="CV501" s="2" t="inlineStr">
        <is>
          <t/>
        </is>
      </c>
      <c r="CW501" t="inlineStr">
        <is>
          <t/>
        </is>
      </c>
    </row>
    <row r="502">
      <c r="A502" s="1" t="str">
        <f>HYPERLINK("https://iate.europa.eu/entry/result/1899647/all", "1899647")</f>
        <v>1899647</v>
      </c>
      <c r="B502" t="inlineStr">
        <is>
          <t>EUROPEAN UNION;BUSINESS AND COMPETITION</t>
        </is>
      </c>
      <c r="C502" t="inlineStr">
        <is>
          <t>EUROPEAN UNION|European Union law;BUSINESS AND COMPETITION|competition|competition law</t>
        </is>
      </c>
      <c r="D502" t="inlineStr">
        <is>
          <t>yes</t>
        </is>
      </c>
      <c r="E502" t="inlineStr">
        <is>
          <t/>
        </is>
      </c>
      <c r="F502" s="2" t="inlineStr">
        <is>
          <t>получаване наготово</t>
        </is>
      </c>
      <c r="G502" s="2" t="inlineStr">
        <is>
          <t>3</t>
        </is>
      </c>
      <c r="H502" s="2" t="inlineStr">
        <is>
          <t/>
        </is>
      </c>
      <c r="I502" t="inlineStr">
        <is>
          <t>дадено предприятие се облагодетелства от действията и усилията на друго предприятие, без да заплаща никакви разходи</t>
        </is>
      </c>
      <c r="J502" t="inlineStr">
        <is>
          <t/>
        </is>
      </c>
      <c r="K502" t="inlineStr">
        <is>
          <t/>
        </is>
      </c>
      <c r="L502" t="inlineStr">
        <is>
          <t/>
        </is>
      </c>
      <c r="M502" t="inlineStr">
        <is>
          <t/>
        </is>
      </c>
      <c r="N502" s="2" t="inlineStr">
        <is>
          <t>frihjulsproblemet|
snyltervirksomhed</t>
        </is>
      </c>
      <c r="O502" s="2" t="inlineStr">
        <is>
          <t>3|
3</t>
        </is>
      </c>
      <c r="P502" s="2" t="inlineStr">
        <is>
          <t xml:space="preserve">|
</t>
        </is>
      </c>
      <c r="Q502" t="inlineStr">
        <is>
          <t>"Frihjulsproblemet opstår, når en virksomhed (eller en privatperson) drager fordel af en andens indsats uden at betale for den eller bære en del af omkostningerne derved. For eksempel kan en detailbutik for at forøge sin afsætning vælge at afholde omkostningerne ved at uddanne sit personale til at demonstrere over for potentielle kunder, hvordan et bestemt køkkenapparat fungerer. Kunderne vælger måske senere at købe produktet hos en anden detailhandler, som kan sælge det billigere, fordi det er hans forretningsstrategi at undlade en sådan uddannelse og demonstration og derved undgå de omkostninger, det indebærer. Sidstnævnte detailhandler anses således for at ‘køre på frihjul’ med hensyn til det arbejde og de omkostninger, demonstrationen har medført for den første detailhandler, som så vil miste incitamentet til fortsat at demonstrere produktet."</t>
        </is>
      </c>
      <c r="R502" s="2" t="inlineStr">
        <is>
          <t>Trittbrettfahren</t>
        </is>
      </c>
      <c r="S502" s="2" t="inlineStr">
        <is>
          <t>3</t>
        </is>
      </c>
      <c r="T502" s="2" t="inlineStr">
        <is>
          <t/>
        </is>
      </c>
      <c r="U502" t="inlineStr">
        <is>
          <t>Trittbrettfahren bedeutet, dass ein Unternehmen (oder eine Person) von den Handlungen und Bemühungen anderer profitiert, ohne dafür die Kosten ganz oder teilweise zu tragen</t>
        </is>
      </c>
      <c r="V502" s="2" t="inlineStr">
        <is>
          <t>παρασιτισμός|
ανέξοδη χρήση</t>
        </is>
      </c>
      <c r="W502" s="2" t="inlineStr">
        <is>
          <t>4|
4</t>
        </is>
      </c>
      <c r="X502" s="2" t="inlineStr">
        <is>
          <t xml:space="preserve">|
</t>
        </is>
      </c>
      <c r="Y502" t="inlineStr">
        <is>
          <t>Η περίπτωση κατά την οποία µια επιχείρηση (ή µεµονωµένο άτοµο) επωφελείται από ενέργειες και προσπάθειες άλλου χωρίς να καταβάλει ή να συµµετέχει στο σχετικό κόστος. Παραδείγµατος χάρη, ένα κατάστηµα λιανικής πώλησης µπορεί να αποφασίσει να εκπαιδεύσει το προσωπικό του για να επιδεικνύει σε δυνητικούς πελάτες τον τρόπο λειτουργίας συγκεκριµένης ηλεκτρικής οικιακής συσκευής, προκειµένου να αυξήσει µε τον τρόπο αυτό τις πωλήσεις του. Ωστόσο, οι πελάτες ενδέχεται να αποφασίσουν στη συνέχεια να προµηθευτούν το προϊόν αυτό από άλλο λιανέµπορο ο οποίος το πωλεί σε χαµηλότερη τιµή, διότι στην επιχειρηµατική του στρατηγική δεν προβλέπει ενέργειες κατάρτισης και επίδειξης, αποφεύγοντας έτσι το σχετικό κόστος. Επομένως, ο δεύτερος αυτός λιανοπωλητής θεωρείται ότι επωφελείται «παρασιτικά» από τις προσπάθειες και τα έξοδα του πρώτου, ο οποίος δεν θα έχει πλέον κίνητρο να συνεχίσει την επίδειξη του προϊόντος.</t>
        </is>
      </c>
      <c r="Z502" s="2" t="inlineStr">
        <is>
          <t>free riding</t>
        </is>
      </c>
      <c r="AA502" s="2" t="inlineStr">
        <is>
          <t>3</t>
        </is>
      </c>
      <c r="AB502" s="2" t="inlineStr">
        <is>
          <t/>
        </is>
      </c>
      <c r="AC502" t="inlineStr">
        <is>
          <t>benefiting from the actions and efforts of another firm or individual without paying for or sharing the costs</t>
        </is>
      </c>
      <c r="AD502" s="2" t="inlineStr">
        <is>
          <t>parasitismo</t>
        </is>
      </c>
      <c r="AE502" s="2" t="inlineStr">
        <is>
          <t>4</t>
        </is>
      </c>
      <c r="AF502" s="2" t="inlineStr">
        <is>
          <t/>
        </is>
      </c>
      <c r="AG502" t="inlineStr">
        <is>
          <t>Situación en la que una empresa se beneficia de las acciones y esfuerzos de otra sin pagar o compartir los costes.</t>
        </is>
      </c>
      <c r="AH502" t="inlineStr">
        <is>
          <t/>
        </is>
      </c>
      <c r="AI502" t="inlineStr">
        <is>
          <t/>
        </is>
      </c>
      <c r="AJ502" t="inlineStr">
        <is>
          <t/>
        </is>
      </c>
      <c r="AK502" t="inlineStr">
        <is>
          <t/>
        </is>
      </c>
      <c r="AL502" s="2" t="inlineStr">
        <is>
          <t>vapaamatkustajuus</t>
        </is>
      </c>
      <c r="AM502" s="2" t="inlineStr">
        <is>
          <t>3</t>
        </is>
      </c>
      <c r="AN502" s="2" t="inlineStr">
        <is>
          <t/>
        </is>
      </c>
      <c r="AO502" t="inlineStr">
        <is>
          <t>Vapaamatkustajuudesta on kyse silloin, kun yritys (tai yksityishenkilö) hyötyy toisen osapuolen toiminnasta ja saavutuksista maksutta tai osallistumatta kustannuksiin.</t>
        </is>
      </c>
      <c r="AP502" s="2" t="inlineStr">
        <is>
          <t>parasitisme</t>
        </is>
      </c>
      <c r="AQ502" s="2" t="inlineStr">
        <is>
          <t>3</t>
        </is>
      </c>
      <c r="AR502" s="2" t="inlineStr">
        <is>
          <t/>
        </is>
      </c>
      <c r="AS502" t="inlineStr">
        <is>
          <t>Le fait pour une entreprise (ou une personne) de tirer profit des actions et des efforts réalisés par une autre sans en supporter ou en partager les coûts. Par exemple, un détaillant peut prendre la décision de former des démonstrateurs (et d'en supporter les coûts) afin de mieux informer les clients potentiels sur le fonctionnement d'un appareil ménager et d'augmenter ainsi ses ventes. Cependant, les clients peuvent ensuite décider d'acheter ce produit auprès d'un autre détaillant qui le vendra à un prix plus bas, car sa stratégie aura été de se passer de formations et de démonstrations et donc de ne pas en supporter les coûts. Ce second détaillant est ainsi perçu comme un "parasite" profitant des efforts - notamment financiers - fournis par le premier détaillant, qui ne sera plus incité à poursuivre les démonstrations du produit.</t>
        </is>
      </c>
      <c r="AT502" s="2" t="inlineStr">
        <is>
          <t>saorthairbhiú</t>
        </is>
      </c>
      <c r="AU502" s="2" t="inlineStr">
        <is>
          <t>3</t>
        </is>
      </c>
      <c r="AV502" s="2" t="inlineStr">
        <is>
          <t/>
        </is>
      </c>
      <c r="AW502" t="inlineStr">
        <is>
          <t/>
        </is>
      </c>
      <c r="AX502" t="inlineStr">
        <is>
          <t/>
        </is>
      </c>
      <c r="AY502" t="inlineStr">
        <is>
          <t/>
        </is>
      </c>
      <c r="AZ502" t="inlineStr">
        <is>
          <t/>
        </is>
      </c>
      <c r="BA502" t="inlineStr">
        <is>
          <t/>
        </is>
      </c>
      <c r="BB502" s="2" t="inlineStr">
        <is>
          <t>potyázás</t>
        </is>
      </c>
      <c r="BC502" s="2" t="inlineStr">
        <is>
          <t>4</t>
        </is>
      </c>
      <c r="BD502" s="2" t="inlineStr">
        <is>
          <t/>
        </is>
      </c>
      <c r="BE502" t="inlineStr">
        <is>
          <t/>
        </is>
      </c>
      <c r="BF502" s="2" t="inlineStr">
        <is>
          <t>parassitismo ("free riding")</t>
        </is>
      </c>
      <c r="BG502" s="2" t="inlineStr">
        <is>
          <t>3</t>
        </is>
      </c>
      <c r="BH502" s="2" t="inlineStr">
        <is>
          <t/>
        </is>
      </c>
      <c r="BI502" t="inlineStr">
        <is>
          <t>Si ha parassitismo (il cosiddetto "free riding") quando un'impresa (o un singolo individuo) beneficia delle azioni e degli sforzi di qualcun altro senza doverne sostenere in parte o in toto i costi. Ad esempio, un esercizio di rivendita al dettaglio può decidere inizialmente di sostenere i costi per formare il proprio personale allo scopo di dimostrare ai potenziali clienti come funziona un particolare tipo di dispositivo da cucina, in modo da aumentare le proprie vendite. I clienti possono tuttavia decidere in seguito di acquistare il prodotto da un altro rivenditore che può praticare un prezzo più basso in quanto la sua strategia prevede di fare a meno di tale formazione e dimostrazione, evitando dunque i relativi costi. Il secondo rivenditore trae dunque un indebito vantaggio dagli sforzi e dai costi sostenuti dal primo rivenditore, che perderà l'incentivo a continuare a fare dimostrazioni sull'utilizzo del prodotto.</t>
        </is>
      </c>
      <c r="BJ502" t="inlineStr">
        <is>
          <t/>
        </is>
      </c>
      <c r="BK502" t="inlineStr">
        <is>
          <t/>
        </is>
      </c>
      <c r="BL502" t="inlineStr">
        <is>
          <t/>
        </is>
      </c>
      <c r="BM502" t="inlineStr">
        <is>
          <t/>
        </is>
      </c>
      <c r="BN502" s="2" t="inlineStr">
        <is>
          <t>parazītisms</t>
        </is>
      </c>
      <c r="BO502" s="2" t="inlineStr">
        <is>
          <t>2</t>
        </is>
      </c>
      <c r="BP502" s="2" t="inlineStr">
        <is>
          <t/>
        </is>
      </c>
      <c r="BQ502" t="inlineStr">
        <is>
          <t>labuma gūšana no cita uzņēmuma vai personas darbībām, nepiedaloties ar tām saistītajās izmaksās</t>
        </is>
      </c>
      <c r="BR502" s="2" t="inlineStr">
        <is>
          <t>approfittar|
parassitiżmu</t>
        </is>
      </c>
      <c r="BS502" s="2" t="inlineStr">
        <is>
          <t>3|
2</t>
        </is>
      </c>
      <c r="BT502" s="2" t="inlineStr">
        <is>
          <t xml:space="preserve">|
</t>
        </is>
      </c>
      <c r="BU502" t="inlineStr">
        <is>
          <t>meta impriża (jew individwu) tgawdi mill-azzjonijiet u mill-isforzi ta' impriża oħra (jew individwu ieħor) mingħajr ħlas jew qsim tal-ispejjeż</t>
        </is>
      </c>
      <c r="BV502" s="2" t="inlineStr">
        <is>
          <t>meeliftgedrag</t>
        </is>
      </c>
      <c r="BW502" s="2" t="inlineStr">
        <is>
          <t>3</t>
        </is>
      </c>
      <c r="BX502" s="2" t="inlineStr">
        <is>
          <t/>
        </is>
      </c>
      <c r="BY502" t="inlineStr">
        <is>
          <t>Van meeliftgedrag is sprake wanneer een onderneming (of individu) profiteert van de activiteiten en inspanningen van anderen zonder te betalen voor of bij te dragen in de kosten. Een detailhandelaar kan bijvoorbeeld besluiten kosten te maken voor de opleiding van medewerkers die kandidaat-kopers moeten demonstreren hoe bepaalde keukenapparatuur functioneert, om zo zijn omzet te doen stijgen. Vervolgens kunnen de klanten echter besluiten deze apparatuur te kopen bij een andere detailhandelaar die deze tegen een lagere prijs kan verkopen omdat zijn bedrijfsstrategie erin bestaat af te zien van dergelijke opleidingen en demonstraties, en hij dus ook daaraan verbonden kosten kan vermijden. Deze tweede handelaar blijkt dus te "mee te liften" op de inspanningen en kosten die de eerste handelaar leverde, zodat deze laatste ook niet meer gestimuleerd wordt om voor het product demonstraties te blijven geven.</t>
        </is>
      </c>
      <c r="BZ502" s="2" t="inlineStr">
        <is>
          <t>„jazda na gapę”|
niewłaściwa działalność rynkowa</t>
        </is>
      </c>
      <c r="CA502" s="2" t="inlineStr">
        <is>
          <t>3|
3</t>
        </is>
      </c>
      <c r="CB502" s="2" t="inlineStr">
        <is>
          <t xml:space="preserve">|
</t>
        </is>
      </c>
      <c r="CC502" t="inlineStr">
        <is>
          <t>niewłaściwa działalność rynkowa ma miejsce wtedy, kiedy firma (lub osoba fizyczna) korzysta z działań i wysiłków innych, nie płacąc lub nie partycypując w kosztach</t>
        </is>
      </c>
      <c r="CD502" s="2" t="inlineStr">
        <is>
          <t>parasitismo</t>
        </is>
      </c>
      <c r="CE502" s="2" t="inlineStr">
        <is>
          <t>3</t>
        </is>
      </c>
      <c r="CF502" s="2" t="inlineStr">
        <is>
          <t/>
        </is>
      </c>
      <c r="CG502" t="inlineStr">
        <is>
          <t>O parasitismo ocorre quando uma empresa (ou indivíduo) tira partido das acções e dos esforços envidados por terceiros sem suportar ou partilhar os respectivos custos.</t>
        </is>
      </c>
      <c r="CH502" s="2" t="inlineStr">
        <is>
          <t>parazitism</t>
        </is>
      </c>
      <c r="CI502" s="2" t="inlineStr">
        <is>
          <t>3</t>
        </is>
      </c>
      <c r="CJ502" s="2" t="inlineStr">
        <is>
          <t/>
        </is>
      </c>
      <c r="CK502" t="inlineStr">
        <is>
          <t>situație în care o întreprindere (sau o persoană) profită de acțiunile și de eforturile realizate de o alta, fără să suporte sau să participe la costurile respective.</t>
        </is>
      </c>
      <c r="CL502" s="2" t="inlineStr">
        <is>
          <t>parazitovanie</t>
        </is>
      </c>
      <c r="CM502" s="2" t="inlineStr">
        <is>
          <t>3</t>
        </is>
      </c>
      <c r="CN502" s="2" t="inlineStr">
        <is>
          <t/>
        </is>
      </c>
      <c r="CO502" t="inlineStr">
        <is>
          <t>využívanie činnosti a úsilia podniku iným podnikom alebo jednotlivcom bez zaplatenia nákladov alebo ich časti</t>
        </is>
      </c>
      <c r="CP502" s="2" t="inlineStr">
        <is>
          <t>pridobivanje nezasluženih koristi</t>
        </is>
      </c>
      <c r="CQ502" s="2" t="inlineStr">
        <is>
          <t>3</t>
        </is>
      </c>
      <c r="CR502" s="2" t="inlineStr">
        <is>
          <t/>
        </is>
      </c>
      <c r="CS502" t="inlineStr">
        <is>
          <t>pridobivanje koristi od dejanj in prizadevanj druge družbe ali posameznika, ne da bi prispevali k njegovim stroškom</t>
        </is>
      </c>
      <c r="CT502" s="2" t="inlineStr">
        <is>
          <t>snyltning|
snålskjuts</t>
        </is>
      </c>
      <c r="CU502" s="2" t="inlineStr">
        <is>
          <t>2|
3</t>
        </is>
      </c>
      <c r="CV502" s="2" t="inlineStr">
        <is>
          <t xml:space="preserve">|
</t>
        </is>
      </c>
      <c r="CW502" t="inlineStr">
        <is>
          <t>snålskjuts förekommer när ett företag (eller en privatperson) drar nytta av någon annans verksamhet och bemödanden utan att betala för detta eller dela kostnaderna</t>
        </is>
      </c>
    </row>
    <row r="503">
      <c r="A503" s="1" t="str">
        <f>HYPERLINK("https://iate.europa.eu/entry/result/280648/all", "280648")</f>
        <v>280648</v>
      </c>
      <c r="B503" t="inlineStr">
        <is>
          <t>TRANSPORT;ENERGY</t>
        </is>
      </c>
      <c r="C503" t="inlineStr">
        <is>
          <t>TRANSPORT;ENERGY</t>
        </is>
      </c>
      <c r="D503" t="inlineStr">
        <is>
          <t>no</t>
        </is>
      </c>
      <c r="E503" t="inlineStr">
        <is>
          <t/>
        </is>
      </c>
      <c r="F503" s="2" t="inlineStr">
        <is>
          <t>гъвкав пренос на променлив ток</t>
        </is>
      </c>
      <c r="G503" s="2" t="inlineStr">
        <is>
          <t>3</t>
        </is>
      </c>
      <c r="H503" s="2" t="inlineStr">
        <is>
          <t/>
        </is>
      </c>
      <c r="I503" t="inlineStr">
        <is>
          <t/>
        </is>
      </c>
      <c r="J503" s="2" t="inlineStr">
        <is>
          <t>zařízení FACTS</t>
        </is>
      </c>
      <c r="K503" s="2" t="inlineStr">
        <is>
          <t>3</t>
        </is>
      </c>
      <c r="L503" s="2" t="inlineStr">
        <is>
          <t/>
        </is>
      </c>
      <c r="M503" t="inlineStr">
        <is>
          <t>zařízení pro přenos střídavého elektrického proudu, jehož účelem je zvýšení regulovatelnosti a schopnosti přenosu činného výkonu</t>
        </is>
      </c>
      <c r="N503" t="inlineStr">
        <is>
          <t/>
        </is>
      </c>
      <c r="O503" t="inlineStr">
        <is>
          <t/>
        </is>
      </c>
      <c r="P503" t="inlineStr">
        <is>
          <t/>
        </is>
      </c>
      <c r="Q503" t="inlineStr">
        <is>
          <t/>
        </is>
      </c>
      <c r="R503" s="2" t="inlineStr">
        <is>
          <t>flexible Drehstromübertragungssysteme|
FACTS</t>
        </is>
      </c>
      <c r="S503" s="2" t="inlineStr">
        <is>
          <t>3|
3</t>
        </is>
      </c>
      <c r="T503" s="2" t="inlineStr">
        <is>
          <t xml:space="preserve">|
</t>
        </is>
      </c>
      <c r="U503" t="inlineStr">
        <is>
          <t>Betriebsmittel zur Drehstromübertragung elektrischer Leistung, die dazu dienen, eine bessere Regelbarkeit sowie eine größere Wirkleistungs-Übertragungskapazität zu erreichen</t>
        </is>
      </c>
      <c r="V503" t="inlineStr">
        <is>
          <t/>
        </is>
      </c>
      <c r="W503" t="inlineStr">
        <is>
          <t/>
        </is>
      </c>
      <c r="X503" t="inlineStr">
        <is>
          <t/>
        </is>
      </c>
      <c r="Y503" t="inlineStr">
        <is>
          <t/>
        </is>
      </c>
      <c r="Z503" s="2" t="inlineStr">
        <is>
          <t>FACTS|
flexible alternating current transmission systems</t>
        </is>
      </c>
      <c r="AA503" s="2" t="inlineStr">
        <is>
          <t>3|
3</t>
        </is>
      </c>
      <c r="AB503" s="2" t="inlineStr">
        <is>
          <t xml:space="preserve">|
</t>
        </is>
      </c>
      <c r="AC503" t="inlineStr">
        <is>
          <t>equipment for the alternating current transmission of electric power, aiming at enhanced controllability and increased active power transfer capability</t>
        </is>
      </c>
      <c r="AD503" t="inlineStr">
        <is>
          <t/>
        </is>
      </c>
      <c r="AE503" t="inlineStr">
        <is>
          <t/>
        </is>
      </c>
      <c r="AF503" t="inlineStr">
        <is>
          <t/>
        </is>
      </c>
      <c r="AG503" t="inlineStr">
        <is>
          <t/>
        </is>
      </c>
      <c r="AH503" t="inlineStr">
        <is>
          <t/>
        </is>
      </c>
      <c r="AI503" t="inlineStr">
        <is>
          <t/>
        </is>
      </c>
      <c r="AJ503" t="inlineStr">
        <is>
          <t/>
        </is>
      </c>
      <c r="AK503" t="inlineStr">
        <is>
          <t/>
        </is>
      </c>
      <c r="AL503" t="inlineStr">
        <is>
          <t/>
        </is>
      </c>
      <c r="AM503" t="inlineStr">
        <is>
          <t/>
        </is>
      </c>
      <c r="AN503" t="inlineStr">
        <is>
          <t/>
        </is>
      </c>
      <c r="AO503" t="inlineStr">
        <is>
          <t/>
        </is>
      </c>
      <c r="AP503" s="2" t="inlineStr">
        <is>
          <t>FACTS</t>
        </is>
      </c>
      <c r="AQ503" s="2" t="inlineStr">
        <is>
          <t>1</t>
        </is>
      </c>
      <c r="AR503" s="2" t="inlineStr">
        <is>
          <t/>
        </is>
      </c>
      <c r="AS503" t="inlineStr">
        <is>
          <t/>
        </is>
      </c>
      <c r="AT503" t="inlineStr">
        <is>
          <t/>
        </is>
      </c>
      <c r="AU503" t="inlineStr">
        <is>
          <t/>
        </is>
      </c>
      <c r="AV503" t="inlineStr">
        <is>
          <t/>
        </is>
      </c>
      <c r="AW503" t="inlineStr">
        <is>
          <t/>
        </is>
      </c>
      <c r="AX503" t="inlineStr">
        <is>
          <t/>
        </is>
      </c>
      <c r="AY503" t="inlineStr">
        <is>
          <t/>
        </is>
      </c>
      <c r="AZ503" t="inlineStr">
        <is>
          <t/>
        </is>
      </c>
      <c r="BA503" t="inlineStr">
        <is>
          <t/>
        </is>
      </c>
      <c r="BB503" t="inlineStr">
        <is>
          <t/>
        </is>
      </c>
      <c r="BC503" t="inlineStr">
        <is>
          <t/>
        </is>
      </c>
      <c r="BD503" t="inlineStr">
        <is>
          <t/>
        </is>
      </c>
      <c r="BE503" t="inlineStr">
        <is>
          <t/>
        </is>
      </c>
      <c r="BF503" t="inlineStr">
        <is>
          <t/>
        </is>
      </c>
      <c r="BG503" t="inlineStr">
        <is>
          <t/>
        </is>
      </c>
      <c r="BH503" t="inlineStr">
        <is>
          <t/>
        </is>
      </c>
      <c r="BI503" t="inlineStr">
        <is>
          <t/>
        </is>
      </c>
      <c r="BJ503" s="2" t="inlineStr">
        <is>
          <t>lanksčioji kintamosios srovės perdavimo sistema|
FACTS</t>
        </is>
      </c>
      <c r="BK503" s="2" t="inlineStr">
        <is>
          <t>3|
3</t>
        </is>
      </c>
      <c r="BL503" s="2" t="inlineStr">
        <is>
          <t xml:space="preserve">|
</t>
        </is>
      </c>
      <c r="BM503" t="inlineStr">
        <is>
          <t>kintamosios srovės elektros energijos perdavimo įranga, skirta geresnėms valdymo galimybėms užtikrinti ir aktyviosios galios perdavimo pajėgumui padidinti</t>
        </is>
      </c>
      <c r="BN503" s="2" t="inlineStr">
        <is>
          <t>elastīgas maiņstrāvas pārvades sistēma</t>
        </is>
      </c>
      <c r="BO503" s="2" t="inlineStr">
        <is>
          <t>3</t>
        </is>
      </c>
      <c r="BP503" s="2" t="inlineStr">
        <is>
          <t/>
        </is>
      </c>
      <c r="BQ503" t="inlineStr">
        <is>
          <t>aprīkojums elektroenerģijas pārvadīšanai maiņstrāvas formā ar mērķi panākt labāku kontrolējamību un lielāku aktīvās jaudas pārvades spēju</t>
        </is>
      </c>
      <c r="BR503" t="inlineStr">
        <is>
          <t/>
        </is>
      </c>
      <c r="BS503" t="inlineStr">
        <is>
          <t/>
        </is>
      </c>
      <c r="BT503" t="inlineStr">
        <is>
          <t/>
        </is>
      </c>
      <c r="BU503" t="inlineStr">
        <is>
          <t/>
        </is>
      </c>
      <c r="BV503" t="inlineStr">
        <is>
          <t/>
        </is>
      </c>
      <c r="BW503" t="inlineStr">
        <is>
          <t/>
        </is>
      </c>
      <c r="BX503" t="inlineStr">
        <is>
          <t/>
        </is>
      </c>
      <c r="BY503" t="inlineStr">
        <is>
          <t/>
        </is>
      </c>
      <c r="BZ503" s="2" t="inlineStr">
        <is>
          <t>elastyczne systemy przesyłowe prądu przemiennego|
FACTS</t>
        </is>
      </c>
      <c r="CA503" s="2" t="inlineStr">
        <is>
          <t>3|
3</t>
        </is>
      </c>
      <c r="CB503" s="2" t="inlineStr">
        <is>
          <t xml:space="preserve">|
</t>
        </is>
      </c>
      <c r="CC503" t="inlineStr">
        <is>
          <t>urządzenia do przesyłu mocy elektrycznej prądem przemiennym, mające na celu zwiększenie możliwości sterowania i zwiększenia zdolności przesyłu mocy czynnej</t>
        </is>
      </c>
      <c r="CD503" t="inlineStr">
        <is>
          <t/>
        </is>
      </c>
      <c r="CE503" t="inlineStr">
        <is>
          <t/>
        </is>
      </c>
      <c r="CF503" t="inlineStr">
        <is>
          <t/>
        </is>
      </c>
      <c r="CG503" t="inlineStr">
        <is>
          <t/>
        </is>
      </c>
      <c r="CH503" s="2" t="inlineStr">
        <is>
          <t>sisteme flexibile de transport al curentului alternativ</t>
        </is>
      </c>
      <c r="CI503" s="2" t="inlineStr">
        <is>
          <t>3</t>
        </is>
      </c>
      <c r="CJ503" s="2" t="inlineStr">
        <is>
          <t/>
        </is>
      </c>
      <c r="CK503" t="inlineStr">
        <is>
          <t>echipamente de transport al energiei electrice în curent alternativ, în scopul consolidării capacității de reglaj și al creșterii capacității de transfer al puterii active</t>
        </is>
      </c>
      <c r="CL503" s="2" t="inlineStr">
        <is>
          <t>pružný systém na prenos striedavého prúdu</t>
        </is>
      </c>
      <c r="CM503" s="2" t="inlineStr">
        <is>
          <t>3</t>
        </is>
      </c>
      <c r="CN503" s="2" t="inlineStr">
        <is>
          <t/>
        </is>
      </c>
      <c r="CO503" t="inlineStr">
        <is>
          <t>zariadenie na prenos elektrickej energie striedavým prúdom zamerané na zlepšenie ovládateľnosti a zvýšenú schopnosť prenosu činného výkonu</t>
        </is>
      </c>
      <c r="CP503" t="inlineStr">
        <is>
          <t/>
        </is>
      </c>
      <c r="CQ503" t="inlineStr">
        <is>
          <t/>
        </is>
      </c>
      <c r="CR503" t="inlineStr">
        <is>
          <t/>
        </is>
      </c>
      <c r="CS503" t="inlineStr">
        <is>
          <t/>
        </is>
      </c>
      <c r="CT503" s="2" t="inlineStr">
        <is>
          <t>flexibla system för överföring av växelström</t>
        </is>
      </c>
      <c r="CU503" s="2" t="inlineStr">
        <is>
          <t>3</t>
        </is>
      </c>
      <c r="CV503" s="2" t="inlineStr">
        <is>
          <t/>
        </is>
      </c>
      <c r="CW503" t="inlineStr">
        <is>
          <t>utrustning för överföring av elektrisk effekt i form av växelström, i syfte att uppnå större kontrollerbarhet och ökad kapacitet för överföring av aktiv effekt</t>
        </is>
      </c>
    </row>
    <row r="504">
      <c r="A504" s="1" t="str">
        <f>HYPERLINK("https://iate.europa.eu/entry/result/1406460/all", "1406460")</f>
        <v>1406460</v>
      </c>
      <c r="B504" t="inlineStr">
        <is>
          <t>INDUSTRY</t>
        </is>
      </c>
      <c r="C504" t="inlineStr">
        <is>
          <t>INDUSTRY|electronics and electrical engineering</t>
        </is>
      </c>
      <c r="D504" t="inlineStr">
        <is>
          <t>no</t>
        </is>
      </c>
      <c r="E504" t="inlineStr">
        <is>
          <t/>
        </is>
      </c>
      <c r="F504" t="inlineStr">
        <is>
          <t/>
        </is>
      </c>
      <c r="G504" t="inlineStr">
        <is>
          <t/>
        </is>
      </c>
      <c r="H504" t="inlineStr">
        <is>
          <t/>
        </is>
      </c>
      <c r="I504" t="inlineStr">
        <is>
          <t/>
        </is>
      </c>
      <c r="J504" t="inlineStr">
        <is>
          <t/>
        </is>
      </c>
      <c r="K504" t="inlineStr">
        <is>
          <t/>
        </is>
      </c>
      <c r="L504" t="inlineStr">
        <is>
          <t/>
        </is>
      </c>
      <c r="M504" t="inlineStr">
        <is>
          <t/>
        </is>
      </c>
      <c r="N504" s="2" t="inlineStr">
        <is>
          <t>forsyningsnet med særlig høj spænding</t>
        </is>
      </c>
      <c r="O504" s="2" t="inlineStr">
        <is>
          <t>3</t>
        </is>
      </c>
      <c r="P504" s="2" t="inlineStr">
        <is>
          <t/>
        </is>
      </c>
      <c r="Q504" t="inlineStr">
        <is>
          <t/>
        </is>
      </c>
      <c r="R504" s="2" t="inlineStr">
        <is>
          <t>Hoechstspannungsnetz</t>
        </is>
      </c>
      <c r="S504" s="2" t="inlineStr">
        <is>
          <t>3</t>
        </is>
      </c>
      <c r="T504" s="2" t="inlineStr">
        <is>
          <t/>
        </is>
      </c>
      <c r="U504" t="inlineStr">
        <is>
          <t/>
        </is>
      </c>
      <c r="V504" s="2" t="inlineStr">
        <is>
          <t>δίκτυο υπερυψηλής τάσεως</t>
        </is>
      </c>
      <c r="W504" s="2" t="inlineStr">
        <is>
          <t>3</t>
        </is>
      </c>
      <c r="X504" s="2" t="inlineStr">
        <is>
          <t/>
        </is>
      </c>
      <c r="Y504" t="inlineStr">
        <is>
          <t/>
        </is>
      </c>
      <c r="Z504" s="2" t="inlineStr">
        <is>
          <t>extra-high-voltage network</t>
        </is>
      </c>
      <c r="AA504" s="2" t="inlineStr">
        <is>
          <t>3</t>
        </is>
      </c>
      <c r="AB504" s="2" t="inlineStr">
        <is>
          <t/>
        </is>
      </c>
      <c r="AC504" t="inlineStr">
        <is>
          <t>a network using voltages of the order of 100kV or more</t>
        </is>
      </c>
      <c r="AD504" s="2" t="inlineStr">
        <is>
          <t>red M.A.T.|
red de muy alta tensión</t>
        </is>
      </c>
      <c r="AE504" s="2" t="inlineStr">
        <is>
          <t>3|
3</t>
        </is>
      </c>
      <c r="AF504" s="2" t="inlineStr">
        <is>
          <t xml:space="preserve">|
</t>
        </is>
      </c>
      <c r="AG504" t="inlineStr">
        <is>
          <t/>
        </is>
      </c>
      <c r="AH504" t="inlineStr">
        <is>
          <t/>
        </is>
      </c>
      <c r="AI504" t="inlineStr">
        <is>
          <t/>
        </is>
      </c>
      <c r="AJ504" t="inlineStr">
        <is>
          <t/>
        </is>
      </c>
      <c r="AK504" t="inlineStr">
        <is>
          <t/>
        </is>
      </c>
      <c r="AL504" s="2" t="inlineStr">
        <is>
          <t>suurjänniteverkko</t>
        </is>
      </c>
      <c r="AM504" s="2" t="inlineStr">
        <is>
          <t>3</t>
        </is>
      </c>
      <c r="AN504" s="2" t="inlineStr">
        <is>
          <t/>
        </is>
      </c>
      <c r="AO504" t="inlineStr">
        <is>
          <t/>
        </is>
      </c>
      <c r="AP504" s="2" t="inlineStr">
        <is>
          <t>réseau à très haute tension|
T.H.T.</t>
        </is>
      </c>
      <c r="AQ504" s="2" t="inlineStr">
        <is>
          <t>3|
3</t>
        </is>
      </c>
      <c r="AR504" s="2" t="inlineStr">
        <is>
          <t xml:space="preserve">|
</t>
        </is>
      </c>
      <c r="AS504" t="inlineStr">
        <is>
          <t/>
        </is>
      </c>
      <c r="AT504" t="inlineStr">
        <is>
          <t/>
        </is>
      </c>
      <c r="AU504" t="inlineStr">
        <is>
          <t/>
        </is>
      </c>
      <c r="AV504" t="inlineStr">
        <is>
          <t/>
        </is>
      </c>
      <c r="AW504" t="inlineStr">
        <is>
          <t/>
        </is>
      </c>
      <c r="AX504" t="inlineStr">
        <is>
          <t/>
        </is>
      </c>
      <c r="AY504" t="inlineStr">
        <is>
          <t/>
        </is>
      </c>
      <c r="AZ504" t="inlineStr">
        <is>
          <t/>
        </is>
      </c>
      <c r="BA504" t="inlineStr">
        <is>
          <t/>
        </is>
      </c>
      <c r="BB504" t="inlineStr">
        <is>
          <t/>
        </is>
      </c>
      <c r="BC504" t="inlineStr">
        <is>
          <t/>
        </is>
      </c>
      <c r="BD504" t="inlineStr">
        <is>
          <t/>
        </is>
      </c>
      <c r="BE504" t="inlineStr">
        <is>
          <t/>
        </is>
      </c>
      <c r="BF504" s="2" t="inlineStr">
        <is>
          <t>rete ad alta tensione</t>
        </is>
      </c>
      <c r="BG504" s="2" t="inlineStr">
        <is>
          <t>3</t>
        </is>
      </c>
      <c r="BH504" s="2" t="inlineStr">
        <is>
          <t/>
        </is>
      </c>
      <c r="BI504" t="inlineStr">
        <is>
          <t/>
        </is>
      </c>
      <c r="BJ504" t="inlineStr">
        <is>
          <t/>
        </is>
      </c>
      <c r="BK504" t="inlineStr">
        <is>
          <t/>
        </is>
      </c>
      <c r="BL504" t="inlineStr">
        <is>
          <t/>
        </is>
      </c>
      <c r="BM504" t="inlineStr">
        <is>
          <t/>
        </is>
      </c>
      <c r="BN504" t="inlineStr">
        <is>
          <t/>
        </is>
      </c>
      <c r="BO504" t="inlineStr">
        <is>
          <t/>
        </is>
      </c>
      <c r="BP504" t="inlineStr">
        <is>
          <t/>
        </is>
      </c>
      <c r="BQ504" t="inlineStr">
        <is>
          <t/>
        </is>
      </c>
      <c r="BR504" t="inlineStr">
        <is>
          <t/>
        </is>
      </c>
      <c r="BS504" t="inlineStr">
        <is>
          <t/>
        </is>
      </c>
      <c r="BT504" t="inlineStr">
        <is>
          <t/>
        </is>
      </c>
      <c r="BU504" t="inlineStr">
        <is>
          <t/>
        </is>
      </c>
      <c r="BV504" s="2" t="inlineStr">
        <is>
          <t>net voor de hoogste spanning</t>
        </is>
      </c>
      <c r="BW504" s="2" t="inlineStr">
        <is>
          <t>3</t>
        </is>
      </c>
      <c r="BX504" s="2" t="inlineStr">
        <is>
          <t/>
        </is>
      </c>
      <c r="BY504" t="inlineStr">
        <is>
          <t/>
        </is>
      </c>
      <c r="BZ504" t="inlineStr">
        <is>
          <t/>
        </is>
      </c>
      <c r="CA504" t="inlineStr">
        <is>
          <t/>
        </is>
      </c>
      <c r="CB504" t="inlineStr">
        <is>
          <t/>
        </is>
      </c>
      <c r="CC504" t="inlineStr">
        <is>
          <t/>
        </is>
      </c>
      <c r="CD504" s="2" t="inlineStr">
        <is>
          <t>rede de alta tensão</t>
        </is>
      </c>
      <c r="CE504" s="2" t="inlineStr">
        <is>
          <t>3</t>
        </is>
      </c>
      <c r="CF504" s="2" t="inlineStr">
        <is>
          <t/>
        </is>
      </c>
      <c r="CG504" t="inlineStr">
        <is>
          <t/>
        </is>
      </c>
      <c r="CH504" t="inlineStr">
        <is>
          <t/>
        </is>
      </c>
      <c r="CI504" t="inlineStr">
        <is>
          <t/>
        </is>
      </c>
      <c r="CJ504" t="inlineStr">
        <is>
          <t/>
        </is>
      </c>
      <c r="CK504" t="inlineStr">
        <is>
          <t/>
        </is>
      </c>
      <c r="CL504" t="inlineStr">
        <is>
          <t/>
        </is>
      </c>
      <c r="CM504" t="inlineStr">
        <is>
          <t/>
        </is>
      </c>
      <c r="CN504" t="inlineStr">
        <is>
          <t/>
        </is>
      </c>
      <c r="CO504" t="inlineStr">
        <is>
          <t/>
        </is>
      </c>
      <c r="CP504" t="inlineStr">
        <is>
          <t/>
        </is>
      </c>
      <c r="CQ504" t="inlineStr">
        <is>
          <t/>
        </is>
      </c>
      <c r="CR504" t="inlineStr">
        <is>
          <t/>
        </is>
      </c>
      <c r="CS504" t="inlineStr">
        <is>
          <t/>
        </is>
      </c>
      <c r="CT504" s="2" t="inlineStr">
        <is>
          <t>nät för extra hög spänning</t>
        </is>
      </c>
      <c r="CU504" s="2" t="inlineStr">
        <is>
          <t>3</t>
        </is>
      </c>
      <c r="CV504" s="2" t="inlineStr">
        <is>
          <t/>
        </is>
      </c>
      <c r="CW504" t="inlineStr">
        <is>
          <t/>
        </is>
      </c>
    </row>
    <row r="505">
      <c r="A505" s="1" t="str">
        <f>HYPERLINK("https://iate.europa.eu/entry/result/2249982/all", "2249982")</f>
        <v>2249982</v>
      </c>
      <c r="B505" t="inlineStr">
        <is>
          <t>ENERGY;INTERNATIONAL ORGANISATIONS</t>
        </is>
      </c>
      <c r="C505" t="inlineStr">
        <is>
          <t>ENERGY|electrical and nuclear industries|electrical industry;INTERNATIONAL ORGANISATIONS|European organisations|European organisation</t>
        </is>
      </c>
      <c r="D505" t="inlineStr">
        <is>
          <t>yes</t>
        </is>
      </c>
      <c r="E505" t="inlineStr">
        <is>
          <t/>
        </is>
      </c>
      <c r="F505" s="2" t="inlineStr">
        <is>
          <t>Европейска мрежа на операторите на преносни системи за електроенергия|
ЕМОПС-Е|
ЕМОПС за електроенергия</t>
        </is>
      </c>
      <c r="G505" s="2" t="inlineStr">
        <is>
          <t>3|
3|
3</t>
        </is>
      </c>
      <c r="H505" s="2" t="inlineStr">
        <is>
          <t xml:space="preserve">|
|
</t>
        </is>
      </c>
      <c r="I505" t="inlineStr">
        <is>
          <t/>
        </is>
      </c>
      <c r="J505" s="2" t="inlineStr">
        <is>
          <t>síť ENTSO pro elektřinu|
Evropská síť provozovatelů elektroenergetických přenosových soustav</t>
        </is>
      </c>
      <c r="K505" s="2" t="inlineStr">
        <is>
          <t>3|
3</t>
        </is>
      </c>
      <c r="L505" s="2" t="inlineStr">
        <is>
          <t xml:space="preserve">|
</t>
        </is>
      </c>
      <c r="M505" t="inlineStr">
        <is>
          <t>síť, jejímž prostřednictvím spolupracují na úrovni EU všichni provozovatelé přenosových soustav s cílem podpořit dotvoření a fungování vnitřního trhu s elektřinou a přeshraniční obchod a zajistit, aby byla evropská elektroenergetická přenosová soustava optimálně řízena a dobře se technicky rozvíjela v rámci koordinované spolupráce</t>
        </is>
      </c>
      <c r="N505" s="2" t="inlineStr">
        <is>
          <t>ENTSO for elektricitet|
ENTSO-E|
det europæiske net af elektricitetstransmissionssystemoperatører|
det europæiske net af transmissionssystemoperatører for elektricitet</t>
        </is>
      </c>
      <c r="O505" s="2" t="inlineStr">
        <is>
          <t>3|
3|
3|
3</t>
        </is>
      </c>
      <c r="P505" s="2" t="inlineStr">
        <is>
          <t xml:space="preserve">|
|
|
</t>
        </is>
      </c>
      <c r="Q505" t="inlineStr">
        <is>
          <t/>
        </is>
      </c>
      <c r="R505" s="2" t="inlineStr">
        <is>
          <t>Europäisches Netz der Übertragungsnetzbetreiber (Strom)|
ENTSO (Strom)</t>
        </is>
      </c>
      <c r="S505" s="2" t="inlineStr">
        <is>
          <t>3|
3</t>
        </is>
      </c>
      <c r="T505" s="2" t="inlineStr">
        <is>
          <t xml:space="preserve">|
</t>
        </is>
      </c>
      <c r="U505" t="inlineStr">
        <is>
          <t/>
        </is>
      </c>
      <c r="V505" s="2" t="inlineStr">
        <is>
          <t>Ευρωπαϊκό δίκτυο διαχειριστών συστημάτων μεταφοράς ηλεκτρικής ενέργειας|
ΕΔΔΣΜ-ηλ</t>
        </is>
      </c>
      <c r="W505" s="2" t="inlineStr">
        <is>
          <t>3|
3</t>
        </is>
      </c>
      <c r="X505" s="2" t="inlineStr">
        <is>
          <t xml:space="preserve">|
</t>
        </is>
      </c>
      <c r="Y505" t="inlineStr">
        <is>
          <t/>
        </is>
      </c>
      <c r="Z505" s="2" t="inlineStr">
        <is>
          <t>ENTSO for Electricity|
European Network of Transmission System Operators for Electricity|
ENTSO-E</t>
        </is>
      </c>
      <c r="AA505" s="2" t="inlineStr">
        <is>
          <t>3|
4|
4</t>
        </is>
      </c>
      <c r="AB505" s="2" t="inlineStr">
        <is>
          <t xml:space="preserve">|
|
</t>
        </is>
      </c>
      <c r="AC505" t="inlineStr">
        <is>
          <t>association for the cooperation of the European transmission system operators (TSOs)</t>
        </is>
      </c>
      <c r="AD505" s="2" t="inlineStr">
        <is>
          <t>Red Europea de Gestores de Redes de Transporte de Electricidad|
REGRT de Electricidad</t>
        </is>
      </c>
      <c r="AE505" s="2" t="inlineStr">
        <is>
          <t>4|
4</t>
        </is>
      </c>
      <c r="AF505" s="2" t="inlineStr">
        <is>
          <t xml:space="preserve">|
</t>
        </is>
      </c>
      <c r="AG505" t="inlineStr">
        <is>
          <t>Asociación que representa a 42 gestores de redes de transporte de electricidad de 35 países europeos. Fue creada por la UE en julio de 2009 mediante el Reglamento (CE) n.° 714/2009, en el contexto de la liberalización de los mercados del gas y la electricidad y el establecimiento del mercado interior de la energía.
&lt;br&gt;Sustituyó a la ETSO &lt;a href="/entry/result/917991/all" id="ENTRY_TO_ENTRY_CONVERTER" target="_blank"&gt;IATE:917991&lt;/a&gt; y a la UCTE &lt;a href="/entry/result/917974/all" id="ENTRY_TO_ENTRY_CONVERTER" target="_blank"&gt;IATE:917974&lt;/a&gt; .</t>
        </is>
      </c>
      <c r="AH505" s="2" t="inlineStr">
        <is>
          <t>Euroopa elektri põhivõrguettevõtjate võrgustik</t>
        </is>
      </c>
      <c r="AI505" s="2" t="inlineStr">
        <is>
          <t>3</t>
        </is>
      </c>
      <c r="AJ505" s="2" t="inlineStr">
        <is>
          <t/>
        </is>
      </c>
      <c r="AK505" t="inlineStr">
        <is>
          <t/>
        </is>
      </c>
      <c r="AL505" s="2" t="inlineStr">
        <is>
          <t>sähkön siirtoverkonhaltijoiden eurooppalainen verkosto|
ENTSO-E|
Sähkö-ENTSO</t>
        </is>
      </c>
      <c r="AM505" s="2" t="inlineStr">
        <is>
          <t>3|
3|
3</t>
        </is>
      </c>
      <c r="AN505" s="2" t="inlineStr">
        <is>
          <t xml:space="preserve">|
|
</t>
        </is>
      </c>
      <c r="AO505" t="inlineStr">
        <is>
          <t>EU:n järjestelmävastaavien kantaverkkoyhtiöiden yhdistys, jonka jäseninä on 42 yritystä 34 eri maasta.</t>
        </is>
      </c>
      <c r="AP505" s="2" t="inlineStr">
        <is>
          <t>Réseau européen des gestionnaires de réseaux de transport d'électricité|
REGRT-E</t>
        </is>
      </c>
      <c r="AQ505" s="2" t="inlineStr">
        <is>
          <t>3|
3</t>
        </is>
      </c>
      <c r="AR505" s="2" t="inlineStr">
        <is>
          <t xml:space="preserve">|
</t>
        </is>
      </c>
      <c r="AS505" t="inlineStr">
        <is>
          <t/>
        </is>
      </c>
      <c r="AT505" s="2" t="inlineStr">
        <is>
          <t>ENTSO-E|
Líonra Eorpach d'Oibreoirí Córais Tarchurtha Leictreachais</t>
        </is>
      </c>
      <c r="AU505" s="2" t="inlineStr">
        <is>
          <t>3|
3</t>
        </is>
      </c>
      <c r="AV505" s="2" t="inlineStr">
        <is>
          <t xml:space="preserve">|
</t>
        </is>
      </c>
      <c r="AW505" t="inlineStr">
        <is>
          <t/>
        </is>
      </c>
      <c r="AX505" s="2" t="inlineStr">
        <is>
          <t>Europska mreža operatora prijenosnih sustava za električnu energiju</t>
        </is>
      </c>
      <c r="AY505" s="2" t="inlineStr">
        <is>
          <t>4</t>
        </is>
      </c>
      <c r="AZ505" s="2" t="inlineStr">
        <is>
          <t/>
        </is>
      </c>
      <c r="BA505" t="inlineStr">
        <is>
          <t/>
        </is>
      </c>
      <c r="BB505" s="2" t="inlineStr">
        <is>
          <t>villamosenergia-piaci ENTSO|
Villamosenergia-piaci Átvitelirendszer-üzemeltetők Európai Hálózata</t>
        </is>
      </c>
      <c r="BC505" s="2" t="inlineStr">
        <is>
          <t>3|
3</t>
        </is>
      </c>
      <c r="BD505" s="2" t="inlineStr">
        <is>
          <t xml:space="preserve">|
</t>
        </is>
      </c>
      <c r="BE505" t="inlineStr">
        <is>
          <t/>
        </is>
      </c>
      <c r="BF505" s="2" t="inlineStr">
        <is>
          <t>ENTSO per l'energia elettrica|
Rete europea di gestori di sistemi di trasmissione dell'energia elettrica|
REGST dell'energia elettrica</t>
        </is>
      </c>
      <c r="BG505" s="2" t="inlineStr">
        <is>
          <t>4|
3|
3</t>
        </is>
      </c>
      <c r="BH505" s="2" t="inlineStr">
        <is>
          <t xml:space="preserve">|
|
</t>
        </is>
      </c>
      <c r="BI505" t="inlineStr">
        <is>
          <t>organismo, con sede a Bruxelles, costituito per la cooperazione a livello comunitario di tutti i gestori di rete per l’esercizio delle funzioni e dei compiti definiti nel regolamento CE n. 714/2009</t>
        </is>
      </c>
      <c r="BJ505" s="2" t="inlineStr">
        <is>
          <t>ENTSO-E|
Europos elektros energijos perdavimo sistemos operatorių tinklas</t>
        </is>
      </c>
      <c r="BK505" s="2" t="inlineStr">
        <is>
          <t>3|
3</t>
        </is>
      </c>
      <c r="BL505" s="2" t="inlineStr">
        <is>
          <t xml:space="preserve">|
</t>
        </is>
      </c>
      <c r="BM505" t="inlineStr">
        <is>
          <t/>
        </is>
      </c>
      <c r="BN505" s="2" t="inlineStr">
        <is>
          <t>&lt;i&gt;ENTSO-E&lt;/i&gt;|
elektroenerģijas pārvades sistēmu operatoru Eiropas tīkls</t>
        </is>
      </c>
      <c r="BO505" s="2" t="inlineStr">
        <is>
          <t>3|
3</t>
        </is>
      </c>
      <c r="BP505" s="2" t="inlineStr">
        <is>
          <t xml:space="preserve">|
</t>
        </is>
      </c>
      <c r="BQ505" t="inlineStr">
        <is>
          <t/>
        </is>
      </c>
      <c r="BR505" s="2" t="inlineStr">
        <is>
          <t>Network Ewropew għall-Operaturi tas-Sistema ta' Trażmissjoni tal-Elettriku</t>
        </is>
      </c>
      <c r="BS505" s="2" t="inlineStr">
        <is>
          <t>3</t>
        </is>
      </c>
      <c r="BT505" s="2" t="inlineStr">
        <is>
          <t/>
        </is>
      </c>
      <c r="BU505" t="inlineStr">
        <is>
          <t/>
        </is>
      </c>
      <c r="BV505" s="2" t="inlineStr">
        <is>
          <t>ENTSB-E|
Europees netwerk van transmissiesysteembeheerders voor elektriciteit|
ENTSB voor elektriciteit</t>
        </is>
      </c>
      <c r="BW505" s="2" t="inlineStr">
        <is>
          <t>3|
3|
3</t>
        </is>
      </c>
      <c r="BX505" s="2" t="inlineStr">
        <is>
          <t xml:space="preserve">|
|
</t>
        </is>
      </c>
      <c r="BY505" t="inlineStr">
        <is>
          <t>netwerk van transmissiesysteembeheerders die op Unieniveau samenwerken om de voltooiing en het functioneren van de interne markt voor elektriciteit en de grensoverschrijdende handel te bevorderen en een optimaal beheer, gecoördineerde werking en deugdelijke technische ontwikkeling van het Europees elektriciteitstransmissienet te garanderen</t>
        </is>
      </c>
      <c r="BZ505" s="2" t="inlineStr">
        <is>
          <t>europejska sieć operatorów systemów przesyłowych energii elektrycznej|
ENTSO energii elektrycznej|
ENTSO-E</t>
        </is>
      </c>
      <c r="CA505" s="2" t="inlineStr">
        <is>
          <t>3|
3|
3</t>
        </is>
      </c>
      <c r="CB505" s="2" t="inlineStr">
        <is>
          <t xml:space="preserve">|
|
</t>
        </is>
      </c>
      <c r="CC505" t="inlineStr">
        <is>
          <t>stowarzyszenie dla wzmocnienia współpracy na rynku europejskim powołane przez operatorów elektroenergetycznych systemów przesyłowych w dniu 19.12.2008 r. w Brukseli</t>
        </is>
      </c>
      <c r="CD505" s="2" t="inlineStr">
        <is>
          <t>REORT de Eletricidade|
Rede Europeia dos Operadores das Redes de Transporte de Eletricidade|
REORTE</t>
        </is>
      </c>
      <c r="CE505" s="2" t="inlineStr">
        <is>
          <t>3|
3|
3</t>
        </is>
      </c>
      <c r="CF505" s="2" t="inlineStr">
        <is>
          <t xml:space="preserve">|
|
</t>
        </is>
      </c>
      <c r="CG505" t="inlineStr">
        <is>
          <t>Rede de cooperação dos operadores das redes de transporte com o fim de promover a plena realização e o funcionamento do mercado interno da eletricidade e do comércio transfronteiriço e de assegurar uma gestão otimizada, uma exploração coordenada e uma sólida evolução técnica da rede europeia de transporte de eletricidade.</t>
        </is>
      </c>
      <c r="CH505" s="2" t="inlineStr">
        <is>
          <t>Rețeaua europeană a operatorilor de sisteme de transport de energie electrică|
ENTSO pentru energie electrică|
Rețeaua Europeană a Operatorilor de Transport și de Sistem pentru energie electrică</t>
        </is>
      </c>
      <c r="CI505" s="2" t="inlineStr">
        <is>
          <t>4|
3|
3</t>
        </is>
      </c>
      <c r="CJ505" s="2" t="inlineStr">
        <is>
          <t xml:space="preserve">|
|
</t>
        </is>
      </c>
      <c r="CK505" t="inlineStr">
        <is>
          <t/>
        </is>
      </c>
      <c r="CL505" s="2" t="inlineStr">
        <is>
          <t>Európska sieť prevádzkovateľov prenosových sústav pre elektrinu|
ENTSO-E|
ENTSO pre elektrinu</t>
        </is>
      </c>
      <c r="CM505" s="2" t="inlineStr">
        <is>
          <t>3|
3|
3</t>
        </is>
      </c>
      <c r="CN505" s="2" t="inlineStr">
        <is>
          <t xml:space="preserve">|
|
</t>
        </is>
      </c>
      <c r="CO505" t="inlineStr">
        <is>
          <t/>
        </is>
      </c>
      <c r="CP505" s="2" t="inlineStr">
        <is>
          <t>ENTSO za električno energijo|
Evropska mreža operaterjev prenosnih sistemov za električno energijo|
ENTSO-E</t>
        </is>
      </c>
      <c r="CQ505" s="2" t="inlineStr">
        <is>
          <t>3|
3|
3</t>
        </is>
      </c>
      <c r="CR505" s="2" t="inlineStr">
        <is>
          <t xml:space="preserve">|
|
</t>
        </is>
      </c>
      <c r="CS505" t="inlineStr">
        <is>
          <t/>
        </is>
      </c>
      <c r="CT505" s="2" t="inlineStr">
        <is>
          <t>Entso för el|
det europeiska nätverket av systemansvariga för överföringssystemen för el|
Entso-E</t>
        </is>
      </c>
      <c r="CU505" s="2" t="inlineStr">
        <is>
          <t>3|
3|
3</t>
        </is>
      </c>
      <c r="CV505" s="2" t="inlineStr">
        <is>
          <t xml:space="preserve">|
|
</t>
        </is>
      </c>
      <c r="CW505" t="inlineStr">
        <is>
          <t/>
        </is>
      </c>
    </row>
    <row r="506">
      <c r="A506" s="1" t="str">
        <f>HYPERLINK("https://iate.europa.eu/entry/result/1880395/all", "1880395")</f>
        <v>1880395</v>
      </c>
      <c r="B506" t="inlineStr">
        <is>
          <t>TRANSPORT</t>
        </is>
      </c>
      <c r="C506" t="inlineStr">
        <is>
          <t>TRANSPORT;TRANSPORT|land transport|land transport</t>
        </is>
      </c>
      <c r="D506" t="inlineStr">
        <is>
          <t>no</t>
        </is>
      </c>
      <c r="E506" t="inlineStr">
        <is>
          <t/>
        </is>
      </c>
      <c r="F506" t="inlineStr">
        <is>
          <t/>
        </is>
      </c>
      <c r="G506" t="inlineStr">
        <is>
          <t/>
        </is>
      </c>
      <c r="H506" t="inlineStr">
        <is>
          <t/>
        </is>
      </c>
      <c r="I506" t="inlineStr">
        <is>
          <t/>
        </is>
      </c>
      <c r="J506" t="inlineStr">
        <is>
          <t/>
        </is>
      </c>
      <c r="K506" t="inlineStr">
        <is>
          <t/>
        </is>
      </c>
      <c r="L506" t="inlineStr">
        <is>
          <t/>
        </is>
      </c>
      <c r="M506" t="inlineStr">
        <is>
          <t/>
        </is>
      </c>
      <c r="N506" t="inlineStr">
        <is>
          <t/>
        </is>
      </c>
      <c r="O506" t="inlineStr">
        <is>
          <t/>
        </is>
      </c>
      <c r="P506" t="inlineStr">
        <is>
          <t/>
        </is>
      </c>
      <c r="Q506" t="inlineStr">
        <is>
          <t/>
        </is>
      </c>
      <c r="R506" t="inlineStr">
        <is>
          <t/>
        </is>
      </c>
      <c r="S506" t="inlineStr">
        <is>
          <t/>
        </is>
      </c>
      <c r="T506" t="inlineStr">
        <is>
          <t/>
        </is>
      </c>
      <c r="U506" t="inlineStr">
        <is>
          <t/>
        </is>
      </c>
      <c r="V506" t="inlineStr">
        <is>
          <t/>
        </is>
      </c>
      <c r="W506" t="inlineStr">
        <is>
          <t/>
        </is>
      </c>
      <c r="X506" t="inlineStr">
        <is>
          <t/>
        </is>
      </c>
      <c r="Y506" t="inlineStr">
        <is>
          <t/>
        </is>
      </c>
      <c r="Z506" s="2" t="inlineStr">
        <is>
          <t>demand responsive transit user service</t>
        </is>
      </c>
      <c r="AA506" s="2" t="inlineStr">
        <is>
          <t>3</t>
        </is>
      </c>
      <c r="AB506" s="2" t="inlineStr">
        <is>
          <t/>
        </is>
      </c>
      <c r="AC506" t="inlineStr">
        <is>
          <t>a public transport user service which involves the use of flexibly routed transit vehicles offering more convenient service to customers</t>
        </is>
      </c>
      <c r="AD506" t="inlineStr">
        <is>
          <t/>
        </is>
      </c>
      <c r="AE506" t="inlineStr">
        <is>
          <t/>
        </is>
      </c>
      <c r="AF506" t="inlineStr">
        <is>
          <t/>
        </is>
      </c>
      <c r="AG506" t="inlineStr">
        <is>
          <t/>
        </is>
      </c>
      <c r="AH506" t="inlineStr">
        <is>
          <t/>
        </is>
      </c>
      <c r="AI506" t="inlineStr">
        <is>
          <t/>
        </is>
      </c>
      <c r="AJ506" t="inlineStr">
        <is>
          <t/>
        </is>
      </c>
      <c r="AK506" t="inlineStr">
        <is>
          <t/>
        </is>
      </c>
      <c r="AL506" t="inlineStr">
        <is>
          <t/>
        </is>
      </c>
      <c r="AM506" t="inlineStr">
        <is>
          <t/>
        </is>
      </c>
      <c r="AN506" t="inlineStr">
        <is>
          <t/>
        </is>
      </c>
      <c r="AO506" t="inlineStr">
        <is>
          <t/>
        </is>
      </c>
      <c r="AP506" s="2" t="inlineStr">
        <is>
          <t>service de transport à la demande</t>
        </is>
      </c>
      <c r="AQ506" s="2" t="inlineStr">
        <is>
          <t>3</t>
        </is>
      </c>
      <c r="AR506" s="2" t="inlineStr">
        <is>
          <t/>
        </is>
      </c>
      <c r="AS506" t="inlineStr">
        <is>
          <t/>
        </is>
      </c>
      <c r="AT506" t="inlineStr">
        <is>
          <t/>
        </is>
      </c>
      <c r="AU506" t="inlineStr">
        <is>
          <t/>
        </is>
      </c>
      <c r="AV506" t="inlineStr">
        <is>
          <t/>
        </is>
      </c>
      <c r="AW506" t="inlineStr">
        <is>
          <t/>
        </is>
      </c>
      <c r="AX506" t="inlineStr">
        <is>
          <t/>
        </is>
      </c>
      <c r="AY506" t="inlineStr">
        <is>
          <t/>
        </is>
      </c>
      <c r="AZ506" t="inlineStr">
        <is>
          <t/>
        </is>
      </c>
      <c r="BA506" t="inlineStr">
        <is>
          <t/>
        </is>
      </c>
      <c r="BB506" t="inlineStr">
        <is>
          <t/>
        </is>
      </c>
      <c r="BC506" t="inlineStr">
        <is>
          <t/>
        </is>
      </c>
      <c r="BD506" t="inlineStr">
        <is>
          <t/>
        </is>
      </c>
      <c r="BE506" t="inlineStr">
        <is>
          <t/>
        </is>
      </c>
      <c r="BF506" t="inlineStr">
        <is>
          <t/>
        </is>
      </c>
      <c r="BG506" t="inlineStr">
        <is>
          <t/>
        </is>
      </c>
      <c r="BH506" t="inlineStr">
        <is>
          <t/>
        </is>
      </c>
      <c r="BI506" t="inlineStr">
        <is>
          <t/>
        </is>
      </c>
      <c r="BJ506" t="inlineStr">
        <is>
          <t/>
        </is>
      </c>
      <c r="BK506" t="inlineStr">
        <is>
          <t/>
        </is>
      </c>
      <c r="BL506" t="inlineStr">
        <is>
          <t/>
        </is>
      </c>
      <c r="BM506" t="inlineStr">
        <is>
          <t/>
        </is>
      </c>
      <c r="BN506" t="inlineStr">
        <is>
          <t/>
        </is>
      </c>
      <c r="BO506" t="inlineStr">
        <is>
          <t/>
        </is>
      </c>
      <c r="BP506" t="inlineStr">
        <is>
          <t/>
        </is>
      </c>
      <c r="BQ506" t="inlineStr">
        <is>
          <t/>
        </is>
      </c>
      <c r="BR506" t="inlineStr">
        <is>
          <t/>
        </is>
      </c>
      <c r="BS506" t="inlineStr">
        <is>
          <t/>
        </is>
      </c>
      <c r="BT506" t="inlineStr">
        <is>
          <t/>
        </is>
      </c>
      <c r="BU506" t="inlineStr">
        <is>
          <t/>
        </is>
      </c>
      <c r="BV506" t="inlineStr">
        <is>
          <t/>
        </is>
      </c>
      <c r="BW506" t="inlineStr">
        <is>
          <t/>
        </is>
      </c>
      <c r="BX506" t="inlineStr">
        <is>
          <t/>
        </is>
      </c>
      <c r="BY506" t="inlineStr">
        <is>
          <t/>
        </is>
      </c>
      <c r="BZ506" t="inlineStr">
        <is>
          <t/>
        </is>
      </c>
      <c r="CA506" t="inlineStr">
        <is>
          <t/>
        </is>
      </c>
      <c r="CB506" t="inlineStr">
        <is>
          <t/>
        </is>
      </c>
      <c r="CC506" t="inlineStr">
        <is>
          <t/>
        </is>
      </c>
      <c r="CD506" t="inlineStr">
        <is>
          <t/>
        </is>
      </c>
      <c r="CE506" t="inlineStr">
        <is>
          <t/>
        </is>
      </c>
      <c r="CF506" t="inlineStr">
        <is>
          <t/>
        </is>
      </c>
      <c r="CG506" t="inlineStr">
        <is>
          <t/>
        </is>
      </c>
      <c r="CH506" t="inlineStr">
        <is>
          <t/>
        </is>
      </c>
      <c r="CI506" t="inlineStr">
        <is>
          <t/>
        </is>
      </c>
      <c r="CJ506" t="inlineStr">
        <is>
          <t/>
        </is>
      </c>
      <c r="CK506" t="inlineStr">
        <is>
          <t/>
        </is>
      </c>
      <c r="CL506" t="inlineStr">
        <is>
          <t/>
        </is>
      </c>
      <c r="CM506" t="inlineStr">
        <is>
          <t/>
        </is>
      </c>
      <c r="CN506" t="inlineStr">
        <is>
          <t/>
        </is>
      </c>
      <c r="CO506" t="inlineStr">
        <is>
          <t/>
        </is>
      </c>
      <c r="CP506" t="inlineStr">
        <is>
          <t/>
        </is>
      </c>
      <c r="CQ506" t="inlineStr">
        <is>
          <t/>
        </is>
      </c>
      <c r="CR506" t="inlineStr">
        <is>
          <t/>
        </is>
      </c>
      <c r="CS506" t="inlineStr">
        <is>
          <t/>
        </is>
      </c>
      <c r="CT506" t="inlineStr">
        <is>
          <t/>
        </is>
      </c>
      <c r="CU506" t="inlineStr">
        <is>
          <t/>
        </is>
      </c>
      <c r="CV506" t="inlineStr">
        <is>
          <t/>
        </is>
      </c>
      <c r="CW506" t="inlineStr">
        <is>
          <t/>
        </is>
      </c>
    </row>
    <row r="507">
      <c r="A507" s="1" t="str">
        <f>HYPERLINK("https://iate.europa.eu/entry/result/1622055/all", "1622055")</f>
        <v>1622055</v>
      </c>
      <c r="B507" t="inlineStr">
        <is>
          <t>AGRICULTURE, FORESTRY AND FISHERIES;INDUSTRY;POLITICS</t>
        </is>
      </c>
      <c r="C507" t="inlineStr">
        <is>
          <t>AGRICULTURE, FORESTRY AND FISHERIES;INDUSTRY|chemistry|chemical compound;POLITICS|executive power and public service|administrative law</t>
        </is>
      </c>
      <c r="D507" t="inlineStr">
        <is>
          <t>no</t>
        </is>
      </c>
      <c r="E507" t="inlineStr">
        <is>
          <t/>
        </is>
      </c>
      <c r="F507" t="inlineStr">
        <is>
          <t/>
        </is>
      </c>
      <c r="G507" t="inlineStr">
        <is>
          <t/>
        </is>
      </c>
      <c r="H507" t="inlineStr">
        <is>
          <t/>
        </is>
      </c>
      <c r="I507" t="inlineStr">
        <is>
          <t/>
        </is>
      </c>
      <c r="J507" s="2" t="inlineStr">
        <is>
          <t>palivové dřevo</t>
        </is>
      </c>
      <c r="K507" s="2" t="inlineStr">
        <is>
          <t>3</t>
        </is>
      </c>
      <c r="L507" s="2" t="inlineStr">
        <is>
          <t/>
        </is>
      </c>
      <c r="M507" t="inlineStr">
        <is>
          <t/>
        </is>
      </c>
      <c r="N507" s="2" t="inlineStr">
        <is>
          <t>brænde</t>
        </is>
      </c>
      <c r="O507" s="2" t="inlineStr">
        <is>
          <t>3</t>
        </is>
      </c>
      <c r="P507" s="2" t="inlineStr">
        <is>
          <t/>
        </is>
      </c>
      <c r="Q507" t="inlineStr">
        <is>
          <t/>
        </is>
      </c>
      <c r="R507" s="2" t="inlineStr">
        <is>
          <t>Scheitholz|
Brennholz</t>
        </is>
      </c>
      <c r="S507" s="2" t="inlineStr">
        <is>
          <t>3|
3</t>
        </is>
      </c>
      <c r="T507" s="2" t="inlineStr">
        <is>
          <t xml:space="preserve">|
</t>
        </is>
      </c>
      <c r="U507" t="inlineStr">
        <is>
          <t/>
        </is>
      </c>
      <c r="V507" s="2" t="inlineStr">
        <is>
          <t>καυσόξυλο|
καυσόξυλο</t>
        </is>
      </c>
      <c r="W507" s="2" t="inlineStr">
        <is>
          <t>3|
3</t>
        </is>
      </c>
      <c r="X507" s="2" t="inlineStr">
        <is>
          <t xml:space="preserve">|
</t>
        </is>
      </c>
      <c r="Y507" t="inlineStr">
        <is>
          <t/>
        </is>
      </c>
      <c r="Z507" s="2" t="inlineStr">
        <is>
          <t>wood fuel|
fire wood|
firewood|
fuelwood|
fuel wood</t>
        </is>
      </c>
      <c r="AA507" s="2" t="inlineStr">
        <is>
          <t>3|
3|
3|
3|
3</t>
        </is>
      </c>
      <c r="AB507" s="2" t="inlineStr">
        <is>
          <t xml:space="preserve">|
|
|
|
</t>
        </is>
      </c>
      <c r="AC507" t="inlineStr">
        <is>
          <t>wood,round,cleft or sawn,and generally otherwise refuse material cut into short lengths or hogged(hog fuel)for burning</t>
        </is>
      </c>
      <c r="AD507" s="2" t="inlineStr">
        <is>
          <t>leña|
madera para calefacción</t>
        </is>
      </c>
      <c r="AE507" s="2" t="inlineStr">
        <is>
          <t>3|
3</t>
        </is>
      </c>
      <c r="AF507" s="2" t="inlineStr">
        <is>
          <t xml:space="preserve">|
</t>
        </is>
      </c>
      <c r="AG507" t="inlineStr">
        <is>
          <t/>
        </is>
      </c>
      <c r="AH507" t="inlineStr">
        <is>
          <t/>
        </is>
      </c>
      <c r="AI507" t="inlineStr">
        <is>
          <t/>
        </is>
      </c>
      <c r="AJ507" t="inlineStr">
        <is>
          <t/>
        </is>
      </c>
      <c r="AK507" t="inlineStr">
        <is>
          <t/>
        </is>
      </c>
      <c r="AL507" s="2" t="inlineStr">
        <is>
          <t>polttopuu</t>
        </is>
      </c>
      <c r="AM507" s="2" t="inlineStr">
        <is>
          <t>3</t>
        </is>
      </c>
      <c r="AN507" s="2" t="inlineStr">
        <is>
          <t/>
        </is>
      </c>
      <c r="AO507" t="inlineStr">
        <is>
          <t/>
        </is>
      </c>
      <c r="AP507" s="2" t="inlineStr">
        <is>
          <t>bois de chauffage|
bois de chauffe|
bois à brûler|
bois de feu</t>
        </is>
      </c>
      <c r="AQ507" s="2" t="inlineStr">
        <is>
          <t>3|
3|
3|
3</t>
        </is>
      </c>
      <c r="AR507" s="2" t="inlineStr">
        <is>
          <t xml:space="preserve">|
|
|
</t>
        </is>
      </c>
      <c r="AS507" t="inlineStr">
        <is>
          <t>bois rond, ou fendu, ou scié (souvent considéré comme rebut),coupé en bûches, quartiers ou rondins de petite longueur, ou déchiqueté en bûchettes, et destiné à être brûlé pour produire de la chaleur</t>
        </is>
      </c>
      <c r="AT507" s="2" t="inlineStr">
        <is>
          <t>connadh|
adhmad tine</t>
        </is>
      </c>
      <c r="AU507" s="2" t="inlineStr">
        <is>
          <t>3|
3</t>
        </is>
      </c>
      <c r="AV507" s="2" t="inlineStr">
        <is>
          <t xml:space="preserve">|
</t>
        </is>
      </c>
      <c r="AW507" t="inlineStr">
        <is>
          <t/>
        </is>
      </c>
      <c r="AX507" s="2" t="inlineStr">
        <is>
          <t>drvo za ogrjev</t>
        </is>
      </c>
      <c r="AY507" s="2" t="inlineStr">
        <is>
          <t>3</t>
        </is>
      </c>
      <c r="AZ507" s="2" t="inlineStr">
        <is>
          <t/>
        </is>
      </c>
      <c r="BA507" t="inlineStr">
        <is>
          <t/>
        </is>
      </c>
      <c r="BB507" t="inlineStr">
        <is>
          <t/>
        </is>
      </c>
      <c r="BC507" t="inlineStr">
        <is>
          <t/>
        </is>
      </c>
      <c r="BD507" t="inlineStr">
        <is>
          <t/>
        </is>
      </c>
      <c r="BE507" t="inlineStr">
        <is>
          <t/>
        </is>
      </c>
      <c r="BF507" s="2" t="inlineStr">
        <is>
          <t>legna da fuoco|
legna da ardere|
legna da bruciare|
legna</t>
        </is>
      </c>
      <c r="BG507" s="2" t="inlineStr">
        <is>
          <t>3|
3|
3|
3</t>
        </is>
      </c>
      <c r="BH507" s="2" t="inlineStr">
        <is>
          <t xml:space="preserve">|
|
|
</t>
        </is>
      </c>
      <c r="BI507" t="inlineStr">
        <is>
          <t>legno tondo, spaccato, o segato, oppure scarti, ramaglia, ecc.,tagliato in pezzi corti, o ridotto in trucioli grossolani (legna da ardere in trucioli),destinato ad essere bruciato come combustibile</t>
        </is>
      </c>
      <c r="BJ507" s="2" t="inlineStr">
        <is>
          <t>malkinė mediena</t>
        </is>
      </c>
      <c r="BK507" s="2" t="inlineStr">
        <is>
          <t>2</t>
        </is>
      </c>
      <c r="BL507" s="2" t="inlineStr">
        <is>
          <t/>
        </is>
      </c>
      <c r="BM507" t="inlineStr">
        <is>
          <t/>
        </is>
      </c>
      <c r="BN507" t="inlineStr">
        <is>
          <t/>
        </is>
      </c>
      <c r="BO507" t="inlineStr">
        <is>
          <t/>
        </is>
      </c>
      <c r="BP507" t="inlineStr">
        <is>
          <t/>
        </is>
      </c>
      <c r="BQ507" t="inlineStr">
        <is>
          <t/>
        </is>
      </c>
      <c r="BR507" t="inlineStr">
        <is>
          <t/>
        </is>
      </c>
      <c r="BS507" t="inlineStr">
        <is>
          <t/>
        </is>
      </c>
      <c r="BT507" t="inlineStr">
        <is>
          <t/>
        </is>
      </c>
      <c r="BU507" t="inlineStr">
        <is>
          <t/>
        </is>
      </c>
      <c r="BV507" s="2" t="inlineStr">
        <is>
          <t>brandhout|
kachelhout</t>
        </is>
      </c>
      <c r="BW507" s="2" t="inlineStr">
        <is>
          <t>3|
3</t>
        </is>
      </c>
      <c r="BX507" s="2" t="inlineStr">
        <is>
          <t xml:space="preserve">|
</t>
        </is>
      </c>
      <c r="BY507" t="inlineStr">
        <is>
          <t/>
        </is>
      </c>
      <c r="BZ507" s="2" t="inlineStr">
        <is>
          <t>drewno opałowe</t>
        </is>
      </c>
      <c r="CA507" s="2" t="inlineStr">
        <is>
          <t>3</t>
        </is>
      </c>
      <c r="CB507" s="2" t="inlineStr">
        <is>
          <t/>
        </is>
      </c>
      <c r="CC507" t="inlineStr">
        <is>
          <t/>
        </is>
      </c>
      <c r="CD507" s="2" t="inlineStr">
        <is>
          <t>lenha|
madeira para combustível|
madeira para combustão</t>
        </is>
      </c>
      <c r="CE507" s="2" t="inlineStr">
        <is>
          <t>3|
3|
3</t>
        </is>
      </c>
      <c r="CF507" s="2" t="inlineStr">
        <is>
          <t xml:space="preserve">|
|
</t>
        </is>
      </c>
      <c r="CG507" t="inlineStr">
        <is>
          <t/>
        </is>
      </c>
      <c r="CH507" t="inlineStr">
        <is>
          <t/>
        </is>
      </c>
      <c r="CI507" t="inlineStr">
        <is>
          <t/>
        </is>
      </c>
      <c r="CJ507" t="inlineStr">
        <is>
          <t/>
        </is>
      </c>
      <c r="CK507" t="inlineStr">
        <is>
          <t/>
        </is>
      </c>
      <c r="CL507" s="2" t="inlineStr">
        <is>
          <t>palivové drevo</t>
        </is>
      </c>
      <c r="CM507" s="2" t="inlineStr">
        <is>
          <t>3</t>
        </is>
      </c>
      <c r="CN507" s="2" t="inlineStr">
        <is>
          <t/>
        </is>
      </c>
      <c r="CO507" t="inlineStr">
        <is>
          <t>druh surového dreva nevyhnutne vznikajúci pri výrobe, triedení alebo druhovaní kvalitnejšieho dreva</t>
        </is>
      </c>
      <c r="CP507" t="inlineStr">
        <is>
          <t/>
        </is>
      </c>
      <c r="CQ507" t="inlineStr">
        <is>
          <t/>
        </is>
      </c>
      <c r="CR507" t="inlineStr">
        <is>
          <t/>
        </is>
      </c>
      <c r="CS507" t="inlineStr">
        <is>
          <t/>
        </is>
      </c>
      <c r="CT507" s="2" t="inlineStr">
        <is>
          <t>brännved</t>
        </is>
      </c>
      <c r="CU507" s="2" t="inlineStr">
        <is>
          <t>3</t>
        </is>
      </c>
      <c r="CV507" s="2" t="inlineStr">
        <is>
          <t/>
        </is>
      </c>
      <c r="CW507" t="inlineStr">
        <is>
          <t>virke avsett till bränsle</t>
        </is>
      </c>
    </row>
    <row r="508">
      <c r="A508" s="1" t="str">
        <f>HYPERLINK("https://iate.europa.eu/entry/result/1376420/all", "1376420")</f>
        <v>1376420</v>
      </c>
      <c r="B508" t="inlineStr">
        <is>
          <t>ENERGY</t>
        </is>
      </c>
      <c r="C508" t="inlineStr">
        <is>
          <t>ENERGY|electrical and nuclear industries|electrical industry;ENERGY|soft energy|soft energy</t>
        </is>
      </c>
      <c r="D508" t="inlineStr">
        <is>
          <t>yes</t>
        </is>
      </c>
      <c r="E508" t="inlineStr">
        <is>
          <t/>
        </is>
      </c>
      <c r="F508" s="2" t="inlineStr">
        <is>
          <t>руслова ВЕЦ|
руслова водноелектрическа централа</t>
        </is>
      </c>
      <c r="G508" s="2" t="inlineStr">
        <is>
          <t>4|
4</t>
        </is>
      </c>
      <c r="H508" s="2" t="inlineStr">
        <is>
          <t xml:space="preserve">|
</t>
        </is>
      </c>
      <c r="I508" t="inlineStr">
        <is>
          <t>водноелектрическа централа на течащи води</t>
        </is>
      </c>
      <c r="J508" s="2" t="inlineStr">
        <is>
          <t>průtočná vodní elektrárna</t>
        </is>
      </c>
      <c r="K508" s="2" t="inlineStr">
        <is>
          <t>4</t>
        </is>
      </c>
      <c r="L508" s="2" t="inlineStr">
        <is>
          <t/>
        </is>
      </c>
      <c r="M508" t="inlineStr">
        <is>
          <t>vodní
dílo na výrobu elektřiny využívající přirozený průtok řeky, který nelze
ovlivňovat, takže při překročení průtoku, na který je elektrárna dimenzována je
přebytečné množství vody odvedeno bez využití; dělí se na jezové a derivační</t>
        </is>
      </c>
      <c r="N508" s="2" t="inlineStr">
        <is>
          <t>strømkraftværk|
strømkraftanlæg|
flodkraftværk</t>
        </is>
      </c>
      <c r="O508" s="2" t="inlineStr">
        <is>
          <t>3|
3|
3</t>
        </is>
      </c>
      <c r="P508" s="2" t="inlineStr">
        <is>
          <t xml:space="preserve">|
|
</t>
        </is>
      </c>
      <c r="Q508" t="inlineStr">
        <is>
          <t/>
        </is>
      </c>
      <c r="R508" s="2" t="inlineStr">
        <is>
          <t>Anlage für Wasserverteilung|
Laufwasserkraftwerk|
Laufkraftwerk</t>
        </is>
      </c>
      <c r="S508" s="2" t="inlineStr">
        <is>
          <t>3|
3|
3</t>
        </is>
      </c>
      <c r="T508" s="2" t="inlineStr">
        <is>
          <t xml:space="preserve">|
|
</t>
        </is>
      </c>
      <c r="U508" t="inlineStr">
        <is>
          <t>eine Wasserkraftanlage fuer die laufende(im wesentlichen ungeregelte)Verarbeitung des zufliessenden Wassers</t>
        </is>
      </c>
      <c r="V508" s="2" t="inlineStr">
        <is>
          <t>υδροηλεκτρικός σταθμός τρέχοντος ύδατος|
σταθμοί φυσικής ροής|
υδροηλεκτρική εγκατάσταση χωρίς ταμιευτήρα|
υδροηλεκτρικό εργοστάσιο άνευ φράγματος</t>
        </is>
      </c>
      <c r="W508" s="2" t="inlineStr">
        <is>
          <t>3|
3|
3|
3</t>
        </is>
      </c>
      <c r="X508" s="2" t="inlineStr">
        <is>
          <t xml:space="preserve">|
|
|
</t>
        </is>
      </c>
      <c r="Y508" t="inlineStr">
        <is>
          <t/>
        </is>
      </c>
      <c r="Z508" s="2" t="inlineStr">
        <is>
          <t>in-stream hydrokinetic power facility|
run of river installation|
run-of-river hydro-electric power station|
run-of-river plant|
run-of-river power station|
in-stream plant</t>
        </is>
      </c>
      <c r="AA508" s="2" t="inlineStr">
        <is>
          <t>3|
3|
3|
3|
3|
3</t>
        </is>
      </c>
      <c r="AB508" s="2" t="inlineStr">
        <is>
          <t xml:space="preserve">|
|
|
|
|
</t>
        </is>
      </c>
      <c r="AC508" t="inlineStr">
        <is>
          <t>hydropower plant that utilizes the stream flow as it comes, without any storage being provided</t>
        </is>
      </c>
      <c r="AD508" s="2" t="inlineStr">
        <is>
          <t>aprovechamiento de agua fluyente|
central de agua fluyente|
central hidroeléctrica|
central hidroeléctrica de agua fluyente</t>
        </is>
      </c>
      <c r="AE508" s="2" t="inlineStr">
        <is>
          <t>3|
3|
3|
3</t>
        </is>
      </c>
      <c r="AF508" s="2" t="inlineStr">
        <is>
          <t xml:space="preserve">|
|
|
</t>
        </is>
      </c>
      <c r="AG508" t="inlineStr">
        <is>
          <t>central hidroeléctrica que no posee embalse regulador</t>
        </is>
      </c>
      <c r="AH508" t="inlineStr">
        <is>
          <t/>
        </is>
      </c>
      <c r="AI508" t="inlineStr">
        <is>
          <t/>
        </is>
      </c>
      <c r="AJ508" t="inlineStr">
        <is>
          <t/>
        </is>
      </c>
      <c r="AK508" t="inlineStr">
        <is>
          <t/>
        </is>
      </c>
      <c r="AL508" s="2" t="inlineStr">
        <is>
          <t>jokivoimalaitos</t>
        </is>
      </c>
      <c r="AM508" s="2" t="inlineStr">
        <is>
          <t>3</t>
        </is>
      </c>
      <c r="AN508" s="2" t="inlineStr">
        <is>
          <t/>
        </is>
      </c>
      <c r="AO508" t="inlineStr">
        <is>
          <t>vesivoimalaitos, jossa veden juoksu perustuu joen luonnolliseen virtaamaan</t>
        </is>
      </c>
      <c r="AP508" s="2" t="inlineStr">
        <is>
          <t>usine au fil de l'eau|
centrale hydraulique au fil d'eau|
centrale hydro-électrique au fil de l'eau|
aménagement au fil de l'eau|
centrale au fil de l'eau</t>
        </is>
      </c>
      <c r="AQ508" s="2" t="inlineStr">
        <is>
          <t>3|
3|
3|
3|
3</t>
        </is>
      </c>
      <c r="AR508" s="2" t="inlineStr">
        <is>
          <t xml:space="preserve">|
|
|
|
</t>
        </is>
      </c>
      <c r="AS508" t="inlineStr">
        <is>
          <t>centrale hydro-électrique dont la réserve a une durée de remplissage par les apports hydrauliques de quelques heures ;centrale hydraulique qui n'a pas de régulation sensible par réservoir ;Usine hydro-électrique ne possédant aucun réservoir d'accumulation</t>
        </is>
      </c>
      <c r="AT508" s="2" t="inlineStr">
        <is>
          <t>fearas shní na habhann</t>
        </is>
      </c>
      <c r="AU508" s="2" t="inlineStr">
        <is>
          <t>3</t>
        </is>
      </c>
      <c r="AV508" s="2" t="inlineStr">
        <is>
          <t/>
        </is>
      </c>
      <c r="AW508" t="inlineStr">
        <is>
          <t/>
        </is>
      </c>
      <c r="AX508" t="inlineStr">
        <is>
          <t/>
        </is>
      </c>
      <c r="AY508" t="inlineStr">
        <is>
          <t/>
        </is>
      </c>
      <c r="AZ508" t="inlineStr">
        <is>
          <t/>
        </is>
      </c>
      <c r="BA508" t="inlineStr">
        <is>
          <t/>
        </is>
      </c>
      <c r="BB508" t="inlineStr">
        <is>
          <t/>
        </is>
      </c>
      <c r="BC508" t="inlineStr">
        <is>
          <t/>
        </is>
      </c>
      <c r="BD508" t="inlineStr">
        <is>
          <t/>
        </is>
      </c>
      <c r="BE508" t="inlineStr">
        <is>
          <t/>
        </is>
      </c>
      <c r="BF508" s="2" t="inlineStr">
        <is>
          <t>centrale idroelettrica ad acqua fluente|
centrale idraulica ad acqua fluente|
centrale ad acqua fluente|
impianto ad acqua fluente</t>
        </is>
      </c>
      <c r="BG508" s="2" t="inlineStr">
        <is>
          <t>3|
3|
3|
3</t>
        </is>
      </c>
      <c r="BH508" s="2" t="inlineStr">
        <is>
          <t xml:space="preserve">|
|
|
</t>
        </is>
      </c>
      <c r="BI508" t="inlineStr">
        <is>
          <t/>
        </is>
      </c>
      <c r="BJ508" t="inlineStr">
        <is>
          <t/>
        </is>
      </c>
      <c r="BK508" t="inlineStr">
        <is>
          <t/>
        </is>
      </c>
      <c r="BL508" t="inlineStr">
        <is>
          <t/>
        </is>
      </c>
      <c r="BM508" t="inlineStr">
        <is>
          <t/>
        </is>
      </c>
      <c r="BN508" t="inlineStr">
        <is>
          <t/>
        </is>
      </c>
      <c r="BO508" t="inlineStr">
        <is>
          <t/>
        </is>
      </c>
      <c r="BP508" t="inlineStr">
        <is>
          <t/>
        </is>
      </c>
      <c r="BQ508" t="inlineStr">
        <is>
          <t/>
        </is>
      </c>
      <c r="BR508" t="inlineStr">
        <is>
          <t/>
        </is>
      </c>
      <c r="BS508" t="inlineStr">
        <is>
          <t/>
        </is>
      </c>
      <c r="BT508" t="inlineStr">
        <is>
          <t/>
        </is>
      </c>
      <c r="BU508" t="inlineStr">
        <is>
          <t/>
        </is>
      </c>
      <c r="BV508" s="2" t="inlineStr">
        <is>
          <t>riviercentrale|
doorstroomwaterkrachtcentrale|
stromingcentrale</t>
        </is>
      </c>
      <c r="BW508" s="2" t="inlineStr">
        <is>
          <t>3|
3|
3</t>
        </is>
      </c>
      <c r="BX508" s="2" t="inlineStr">
        <is>
          <t xml:space="preserve">|
|
</t>
        </is>
      </c>
      <c r="BY508" t="inlineStr">
        <is>
          <t/>
        </is>
      </c>
      <c r="BZ508" t="inlineStr">
        <is>
          <t/>
        </is>
      </c>
      <c r="CA508" t="inlineStr">
        <is>
          <t/>
        </is>
      </c>
      <c r="CB508" t="inlineStr">
        <is>
          <t/>
        </is>
      </c>
      <c r="CC508" t="inlineStr">
        <is>
          <t/>
        </is>
      </c>
      <c r="CD508" s="2" t="inlineStr">
        <is>
          <t>central a fio de água|
aproveitamento a fio de água|
central hidroelétrica a fio de água|
central de fio de água</t>
        </is>
      </c>
      <c r="CE508" s="2" t="inlineStr">
        <is>
          <t>3|
3|
3|
3</t>
        </is>
      </c>
      <c r="CF508" s="2" t="inlineStr">
        <is>
          <t xml:space="preserve">|
|
|
</t>
        </is>
      </c>
      <c r="CG508" t="inlineStr">
        <is>
          <t>Central hidroelétrica que não dispõe de regularização significativa dos caudais afluentes.</t>
        </is>
      </c>
      <c r="CH508" t="inlineStr">
        <is>
          <t/>
        </is>
      </c>
      <c r="CI508" t="inlineStr">
        <is>
          <t/>
        </is>
      </c>
      <c r="CJ508" t="inlineStr">
        <is>
          <t/>
        </is>
      </c>
      <c r="CK508" t="inlineStr">
        <is>
          <t/>
        </is>
      </c>
      <c r="CL508" t="inlineStr">
        <is>
          <t/>
        </is>
      </c>
      <c r="CM508" t="inlineStr">
        <is>
          <t/>
        </is>
      </c>
      <c r="CN508" t="inlineStr">
        <is>
          <t/>
        </is>
      </c>
      <c r="CO508" t="inlineStr">
        <is>
          <t/>
        </is>
      </c>
      <c r="CP508" s="2" t="inlineStr">
        <is>
          <t>pretočna hidroelektrarna</t>
        </is>
      </c>
      <c r="CQ508" s="2" t="inlineStr">
        <is>
          <t>3</t>
        </is>
      </c>
      <c r="CR508" s="2" t="inlineStr">
        <is>
          <t/>
        </is>
      </c>
      <c r="CS508" t="inlineStr">
        <is>
          <t/>
        </is>
      </c>
      <c r="CT508" s="2" t="inlineStr">
        <is>
          <t>vattenkraftverk med rinnande vatten|
strömkraftstation|
strömkraftverk|
strömvattenkraftverk</t>
        </is>
      </c>
      <c r="CU508" s="2" t="inlineStr">
        <is>
          <t>3|
3|
3|
3</t>
        </is>
      </c>
      <c r="CV508" s="2" t="inlineStr">
        <is>
          <t xml:space="preserve">|
|
|
</t>
        </is>
      </c>
      <c r="CW508" t="inlineStr">
        <is>
          <t/>
        </is>
      </c>
    </row>
    <row r="509">
      <c r="A509" s="1" t="str">
        <f>HYPERLINK("https://iate.europa.eu/entry/result/930968/all", "930968")</f>
        <v>930968</v>
      </c>
      <c r="B509" t="inlineStr">
        <is>
          <t>ENERGY</t>
        </is>
      </c>
      <c r="C509" t="inlineStr">
        <is>
          <t>ENERGY</t>
        </is>
      </c>
      <c r="D509" t="inlineStr">
        <is>
          <t>yes</t>
        </is>
      </c>
      <c r="E509" t="inlineStr">
        <is>
          <t/>
        </is>
      </c>
      <c r="F509" s="2" t="inlineStr">
        <is>
          <t>високоефективно комбинирано производство на енергия</t>
        </is>
      </c>
      <c r="G509" s="2" t="inlineStr">
        <is>
          <t>3</t>
        </is>
      </c>
      <c r="H509" s="2" t="inlineStr">
        <is>
          <t/>
        </is>
      </c>
      <c r="I509" t="inlineStr">
        <is>
          <t>комбинирано производство на енергия (&lt;a href="/entry/result/870218/all" id="ENTRY_TO_ENTRY_CONVERTER" target="_blank"&gt;IATE:870218&lt;/a&gt; ), което осигурява икономии на първична енергия, възлизащи на поне 10 % в сравнение с референтните стойности при разделно производство на топлинна енергия и електроенергия, или което се осъществява от малки агрегати и микроагрегати за комбинирано производство на енергия, осигуряващи икономии на първична енергия</t>
        </is>
      </c>
      <c r="J509" s="2" t="inlineStr">
        <is>
          <t>vysoce účinná kombinovaná výroba tepla a elektřiny</t>
        </is>
      </c>
      <c r="K509" s="2" t="inlineStr">
        <is>
          <t>3</t>
        </is>
      </c>
      <c r="L509" s="2" t="inlineStr">
        <is>
          <t/>
        </is>
      </c>
      <c r="M509" t="inlineStr">
        <is>
          <t>kombinovaná výroba [ &lt;a href="/entry/result/870218/all" id="ENTRY_TO_ENTRY_CONVERTER" target="_blank"&gt;IATE:870218&lt;/a&gt; ] vedoucí k úsporám energie vyšším než 10 %</t>
        </is>
      </c>
      <c r="N509" s="2" t="inlineStr">
        <is>
          <t>højeffektiv kraftvarmeproduktion</t>
        </is>
      </c>
      <c r="O509" s="2" t="inlineStr">
        <is>
          <t>4</t>
        </is>
      </c>
      <c r="P509" s="2" t="inlineStr">
        <is>
          <t/>
        </is>
      </c>
      <c r="Q509" t="inlineStr">
        <is>
          <t>samproduktion, som giver primærenergibesparelser på mindst 10 % i forhold til referenceværdien for separat produktion af el og varme, eller samproduktion fra små kraftvarmeenheder og mikrokraftvarmeenheder, som giver primærenergibesparelser</t>
        </is>
      </c>
      <c r="R509" s="2" t="inlineStr">
        <is>
          <t>hocheffiziente Kraft-Wärme-Kopplung|
hocheffiziente KWK</t>
        </is>
      </c>
      <c r="S509" s="2" t="inlineStr">
        <is>
          <t>3|
3</t>
        </is>
      </c>
      <c r="T509" s="2" t="inlineStr">
        <is>
          <t xml:space="preserve">|
</t>
        </is>
      </c>
      <c r="U509" t="inlineStr">
        <is>
          <t>KWK [ &lt;a href="/entry/result/870218/all" id="ENTRY_TO_ENTRY_CONVERTER" target="_blank"&gt;IATE:870218&lt;/a&gt; ], die Primärenergieeinsparungen von mindestens 10 % im Vergleich zu den Referenzwerten für die getrennte Strom- und Wärmeerzeugung ermöglicht</t>
        </is>
      </c>
      <c r="V509" s="2" t="inlineStr">
        <is>
          <t>συμπαραγωγή υψηλής απόδοσης</t>
        </is>
      </c>
      <c r="W509" s="2" t="inlineStr">
        <is>
          <t>3</t>
        </is>
      </c>
      <c r="X509" s="2" t="inlineStr">
        <is>
          <t/>
        </is>
      </c>
      <c r="Y509" t="inlineStr">
        <is>
          <t/>
        </is>
      </c>
      <c r="Z509" s="2" t="inlineStr">
        <is>
          <t>high-efficiency cogeneration|
high-efficiency CHP</t>
        </is>
      </c>
      <c r="AA509" s="2" t="inlineStr">
        <is>
          <t>3|
2</t>
        </is>
      </c>
      <c r="AB509" s="2" t="inlineStr">
        <is>
          <t xml:space="preserve">|
</t>
        </is>
      </c>
      <c r="AC509" t="inlineStr">
        <is>
          <t>cogeneration giving rise to primary energy savings of at least 10 % compared with the references for separate production of heat and electricity, or cogeneration from small-scale and micro-cogeneration units providing primary energy savings</t>
        </is>
      </c>
      <c r="AD509" s="2" t="inlineStr">
        <is>
          <t>cogeneración de alta eficiencia</t>
        </is>
      </c>
      <c r="AE509" s="2" t="inlineStr">
        <is>
          <t>4</t>
        </is>
      </c>
      <c r="AF509" s="2" t="inlineStr">
        <is>
          <t/>
        </is>
      </c>
      <c r="AG509" t="inlineStr">
        <is>
          <t>La cogeneración &lt;a href="/entry/result/870218/all" id="ENTRY_TO_ENTRY_CONVERTER" target="_blank"&gt;IATE:870218&lt;/a&gt; que aporta un ahorro de energía primaria &lt;a href="/entry/result/770633/all" id="ENTRY_TO_ENTRY_CONVERTER" target="_blank"&gt;IATE:770633&lt;/a&gt; de al menos el 10 % con respecto a los datos de referencia de la producción por separado de calor y electricidad; la producción de las unidades de cogeneración a pequeña escala &lt;a href="/entry/result/2246173/all" id="ENTRY_TO_ENTRY_CONVERTER" target="_blank"&gt;IATE:2246173&lt;/a&gt; y de microcogeneración &lt;a href="/entry/result/3533347/all" id="ENTRY_TO_ENTRY_CONVERTER" target="_blank"&gt;IATE:3533347&lt;/a&gt; que aporten un ahorro de energía primaria podrá considerarse cogeneración de alta eficiencia.</t>
        </is>
      </c>
      <c r="AH509" s="2" t="inlineStr">
        <is>
          <t>tõhus koostootmine</t>
        </is>
      </c>
      <c r="AI509" s="2" t="inlineStr">
        <is>
          <t>3</t>
        </is>
      </c>
      <c r="AJ509" s="2" t="inlineStr">
        <is>
          <t/>
        </is>
      </c>
      <c r="AK509" t="inlineStr">
        <is>
          <t>koostootmine [ &lt;a href="/entry/result/870218/all" id="ENTRY_TO_ENTRY_CONVERTER" target="_blank"&gt;IATE:870218&lt;/a&gt; ], mis vastab järgmistele kriteeriumidele:&lt;br&gt;- koostootmine koostootmisseadmes annab vähemalt 10 % primaarenergia säästu, võrreldes soojus- ja elektrienergia eraldi tootmise kontrollväärtustega;&lt;br&gt; - koostootmine väikekoostootmisseadmetes ja mikrokoostootmisseadmetes tagab primaarenergia säästu</t>
        </is>
      </c>
      <c r="AL509" s="2" t="inlineStr">
        <is>
          <t>tehokas yhteistuotanto|
korkeahyötysuhteinen yhteistuotanto</t>
        </is>
      </c>
      <c r="AM509" s="2" t="inlineStr">
        <is>
          <t>3|
2</t>
        </is>
      </c>
      <c r="AN509" s="2" t="inlineStr">
        <is>
          <t xml:space="preserve">|
</t>
        </is>
      </c>
      <c r="AO509" t="inlineStr">
        <is>
          <t/>
        </is>
      </c>
      <c r="AP509" s="2" t="inlineStr">
        <is>
          <t>cogénération à haut rendement</t>
        </is>
      </c>
      <c r="AQ509" s="2" t="inlineStr">
        <is>
          <t>3</t>
        </is>
      </c>
      <c r="AR509" s="2" t="inlineStr">
        <is>
          <t/>
        </is>
      </c>
      <c r="AS509" t="inlineStr">
        <is>
          <t>cogénération permettant d'assurer des économies d'énergie primaire d'au moins 10% ou issue de petites unités de cogénération ou de micro-cogénération assurant des économies d'énergie primaire</t>
        </is>
      </c>
      <c r="AT509" s="2" t="inlineStr">
        <is>
          <t>comhghiniúint ardéifeachtach</t>
        </is>
      </c>
      <c r="AU509" s="2" t="inlineStr">
        <is>
          <t>3</t>
        </is>
      </c>
      <c r="AV509" s="2" t="inlineStr">
        <is>
          <t/>
        </is>
      </c>
      <c r="AW509" t="inlineStr">
        <is>
          <t>comhghiniúint lena sabháiltear ar a laghad 10% d'fhuinneamh príomhúil le hais na dtagairtí do thairgeadh leithleach teasa agus leictreachais, nó comhghiniúint ó aonaid mhionscála agus mhicrea-chomhghiniúint lena bhféadtar níos mó fuinneamh príomhúil a shábháil</t>
        </is>
      </c>
      <c r="AX509" s="2" t="inlineStr">
        <is>
          <t>visokoučinkovita kogeneracija</t>
        </is>
      </c>
      <c r="AY509" s="2" t="inlineStr">
        <is>
          <t>3</t>
        </is>
      </c>
      <c r="AZ509" s="2" t="inlineStr">
        <is>
          <t/>
        </is>
      </c>
      <c r="BA509" t="inlineStr">
        <is>
          <t>kogeneracijska proizvodnja kojom se osiguravaju uštede primarne energije od najmanje 10 %</t>
        </is>
      </c>
      <c r="BB509" s="2" t="inlineStr">
        <is>
          <t>nagy hatásfokú kapcsolt energiatermelés</t>
        </is>
      </c>
      <c r="BC509" s="2" t="inlineStr">
        <is>
          <t>4</t>
        </is>
      </c>
      <c r="BD509" s="2" t="inlineStr">
        <is>
          <t/>
        </is>
      </c>
      <c r="BE509" t="inlineStr">
        <is>
          <t>olyan kapcsolt energiatermelés [ &lt;a href="/entry/result/870218/all" id="ENTRY_TO_ENTRY_CONVERTER" target="_blank"&gt;IATE:870218&lt;/a&gt; ], amely a külön hő-, illetve villamosenergia-termeléshez képest legalább 10 %-os primerenergia-megtakarítást biztosít</t>
        </is>
      </c>
      <c r="BF509" s="2" t="inlineStr">
        <is>
          <t>cogenerazione ad alto rendimento</t>
        </is>
      </c>
      <c r="BG509" s="2" t="inlineStr">
        <is>
          <t>3</t>
        </is>
      </c>
      <c r="BH509" s="2" t="inlineStr">
        <is>
          <t/>
        </is>
      </c>
      <c r="BI509" t="inlineStr">
        <is>
          <t>cogenerazione [ &lt;a href="/entry/result/870218/all" id="ENTRY_TO_ENTRY_CONVERTER" target="_blank"&gt;IATE:870218&lt;/a&gt; ] che dà luogo a risparmi di energia primaria pari ad almeno il 10 % rispetto ai valori di riferimento per la produzione separata di energia elettrica e calore o cogenerazione da unità di piccola e di micro-cogenerazione che forniscono un risparmio di energia primaria</t>
        </is>
      </c>
      <c r="BJ509" s="2" t="inlineStr">
        <is>
          <t>didelio naudingumo kogeneracija</t>
        </is>
      </c>
      <c r="BK509" s="2" t="inlineStr">
        <is>
          <t>3</t>
        </is>
      </c>
      <c r="BL509" s="2" t="inlineStr">
        <is>
          <t/>
        </is>
      </c>
      <c r="BM509" t="inlineStr">
        <is>
          <t>kogeneracija, išreiškiama energijos kiekiu, kuris sutaupomas vietoj atskiros šilumos ir elektros energijos gamybos vykdant bendrą gamybą</t>
        </is>
      </c>
      <c r="BN509" s="2" t="inlineStr">
        <is>
          <t>augstas efektivitātes koģenerācija</t>
        </is>
      </c>
      <c r="BO509" s="2" t="inlineStr">
        <is>
          <t>3</t>
        </is>
      </c>
      <c r="BP509" s="2" t="inlineStr">
        <is>
          <t/>
        </is>
      </c>
      <c r="BQ509" t="inlineStr">
        <is>
          <t>koģenerācija [ &lt;a href="/entry/result/870218/all" id="ENTRY_TO_ENTRY_CONVERTER" target="_blank"&gt;IATE:870218&lt;/a&gt; ] , kas ļauj sasniegt enerģijas ietaupījumus, kuri pārsniedz 10 % salīdzinājumā ar atsauces vērtībām siltuma un elektroenerģijas atsevišķai ražošanai</t>
        </is>
      </c>
      <c r="BR509" s="2" t="inlineStr">
        <is>
          <t>koġenerazzjoni ta' effiċjenza għolja</t>
        </is>
      </c>
      <c r="BS509" s="2" t="inlineStr">
        <is>
          <t>3</t>
        </is>
      </c>
      <c r="BT509" s="2" t="inlineStr">
        <is>
          <t/>
        </is>
      </c>
      <c r="BU509" t="inlineStr">
        <is>
          <t>ġenerazzjoni kkombinta li tirriżulta f'ffrankar tal-enerġija primarja ta' mill-inqas 10 % meta mqabbel mar-referenzi għall-produzzjoni separata tas-sħana u l-elettriku, jew il-ġenerazzjoni kkombinata minn unitajiet ta' skala żgħira u mikrokoġenerazzjoni li jipprovdu ffrankar tal-enerġija primarja</t>
        </is>
      </c>
      <c r="BV509" s="2" t="inlineStr">
        <is>
          <t>hoogrenderende warmte-krachtkoppeling</t>
        </is>
      </c>
      <c r="BW509" s="2" t="inlineStr">
        <is>
          <t>3</t>
        </is>
      </c>
      <c r="BX509" s="2" t="inlineStr">
        <is>
          <t/>
        </is>
      </c>
      <c r="BY509" t="inlineStr">
        <is>
          <t>warmtekracht-koppeling die voldoet aan de criteria van bijlage II bij Richtlijn 2012/27/EU</t>
        </is>
      </c>
      <c r="BZ509" s="2" t="inlineStr">
        <is>
          <t>wysokosprawna kogeneracja</t>
        </is>
      </c>
      <c r="CA509" s="2" t="inlineStr">
        <is>
          <t>3</t>
        </is>
      </c>
      <c r="CB509" s="2" t="inlineStr">
        <is>
          <t/>
        </is>
      </c>
      <c r="CC509" t="inlineStr">
        <is>
          <t>kogeneracja zapewniająca oszczędność energii pierwotnej w wysokości co najmniej 10 % w porównaniu z wartościami referencyjnymi dla rozdzielonej produkcji ciepła i energii elektrycznej</t>
        </is>
      </c>
      <c r="CD509" s="2" t="inlineStr">
        <is>
          <t>cogeração de elevada eficiência</t>
        </is>
      </c>
      <c r="CE509" s="2" t="inlineStr">
        <is>
          <t>3</t>
        </is>
      </c>
      <c r="CF509" s="2" t="inlineStr">
        <is>
          <t/>
        </is>
      </c>
      <c r="CG509" t="inlineStr">
        <is>
          <t>No quadro da legislação da União Europeia, &lt;i&gt;&lt;b&gt;cogeração&lt;/b&gt;&lt;/i&gt; [ &lt;a href="/entry/result/870218/all" id="ENTRY_TO_ENTRY_CONVERTER" target="_blank"&gt;IATE:870218&lt;/a&gt; ] que permite uma economia de energia primária de, pelo menos, 10 % em comparação com os dados de referência para a produção separada de calor e eletricidade ou a cogeração de unidades de pequena dimensão e de microcogeração que permite uma economia de energia primária.</t>
        </is>
      </c>
      <c r="CH509" s="2" t="inlineStr">
        <is>
          <t>cogenerare de înaltă eficiență</t>
        </is>
      </c>
      <c r="CI509" s="2" t="inlineStr">
        <is>
          <t>2</t>
        </is>
      </c>
      <c r="CJ509" s="2" t="inlineStr">
        <is>
          <t/>
        </is>
      </c>
      <c r="CK509" t="inlineStr">
        <is>
          <t>cogenerare [ &lt;a href="/entry/result/870218/all" id="ENTRY_TO_ENTRY_CONVERTER" target="_blank"&gt;IATE:870218&lt;/a&gt; ] care produce economii de energie mai mari de 10%</t>
        </is>
      </c>
      <c r="CL509" s="2" t="inlineStr">
        <is>
          <t>vysoko účinná kombinovaná výroba|
vysoko účinná kombinovaná výroba elektriny a tepla|
vysoko účinná kogenerácia|
VU – KVET</t>
        </is>
      </c>
      <c r="CM509" s="2" t="inlineStr">
        <is>
          <t>3|
3|
3|
3</t>
        </is>
      </c>
      <c r="CN509" s="2" t="inlineStr">
        <is>
          <t xml:space="preserve">|
|
|
</t>
        </is>
      </c>
      <c r="CO509" t="inlineStr">
        <is>
          <t>kombinovaná výroba&lt;br&gt;1. veľmi malých výkonov,&lt;br&gt;2. malých výkonov, pri ktorej v porovnaní so samostatnou výrobou tepla a samostatnou výrobou elektriny vzniká úspora primárnej energie,&lt;br&gt;3. veľkých výkonov, pri ktorej v porovnaní so samostatnou výrobou tepla a samostatnou výrobou elektriny vzniká úspora primárnej energie vo výške najmenej 10 %</t>
        </is>
      </c>
      <c r="CP509" s="2" t="inlineStr">
        <is>
          <t>visoko učinkovita soproizvodnja|
soproizvodnja z visokim izkoristkom</t>
        </is>
      </c>
      <c r="CQ509" s="2" t="inlineStr">
        <is>
          <t>3|
3</t>
        </is>
      </c>
      <c r="CR509" s="2" t="inlineStr">
        <is>
          <t xml:space="preserve">|
</t>
        </is>
      </c>
      <c r="CS509" t="inlineStr">
        <is>
          <t>&lt;b&gt;soproizvodnja&lt;/b&gt; [ &lt;a href="/entry/result/870218/all" id="ENTRY_TO_ENTRY_CONVERTER" target="_blank"&gt;IATE:870218&lt;/a&gt; ], s katero je prihranjeno vsaj 10 odstotkov &lt;b&gt;primarne energije&lt;/b&gt; [ &lt;a href="/entry/result/770633/all" id="ENTRY_TO_ENTRY_CONVERTER" target="_blank"&gt;IATE:770633&lt;/a&gt; ] oziroma je proizvedena v napravah za &lt;b&gt;malo soproizvodnjo&lt;/b&gt; [ &lt;a href="/entry/result/2246173/all" id="ENTRY_TO_ENTRY_CONVERTER" target="_blank"&gt;IATE:2246173&lt;/a&gt; ] ali &lt;b&gt;napravah za mikrosoproizvodnjo&lt;/b&gt; [ &lt;a href="/entry/result/2246172/all" id="ENTRY_TO_ENTRY_CONVERTER" target="_blank"&gt;IATE:2246172&lt;/a&gt; ] ter je pri tem prihranjena primarna energija</t>
        </is>
      </c>
      <c r="CT509" s="2" t="inlineStr">
        <is>
          <t>högeffektiv kraftvärme</t>
        </is>
      </c>
      <c r="CU509" s="2" t="inlineStr">
        <is>
          <t>3</t>
        </is>
      </c>
      <c r="CV509" s="2" t="inlineStr">
        <is>
          <t/>
        </is>
      </c>
      <c r="CW509" t="inlineStr">
        <is>
          <t/>
        </is>
      </c>
    </row>
    <row r="510">
      <c r="A510" s="1" t="str">
        <f>HYPERLINK("https://iate.europa.eu/entry/result/3620257/all", "3620257")</f>
        <v>3620257</v>
      </c>
      <c r="B510" t="inlineStr">
        <is>
          <t>ENERGY</t>
        </is>
      </c>
      <c r="C510" t="inlineStr">
        <is>
          <t>ENERGY</t>
        </is>
      </c>
      <c r="D510" t="inlineStr">
        <is>
          <t>no</t>
        </is>
      </c>
      <c r="E510" t="inlineStr">
        <is>
          <t/>
        </is>
      </c>
      <c r="F510" t="inlineStr">
        <is>
          <t/>
        </is>
      </c>
      <c r="G510" t="inlineStr">
        <is>
          <t/>
        </is>
      </c>
      <c r="H510" t="inlineStr">
        <is>
          <t/>
        </is>
      </c>
      <c r="I510" t="inlineStr">
        <is>
          <t/>
        </is>
      </c>
      <c r="J510" s="2" t="inlineStr">
        <is>
          <t>metodika stanovování ceny</t>
        </is>
      </c>
      <c r="K510" s="2" t="inlineStr">
        <is>
          <t>3</t>
        </is>
      </c>
      <c r="L510" s="2" t="inlineStr">
        <is>
          <t/>
        </is>
      </c>
      <c r="M510" t="inlineStr">
        <is>
          <t/>
        </is>
      </c>
      <c r="N510" t="inlineStr">
        <is>
          <t/>
        </is>
      </c>
      <c r="O510" t="inlineStr">
        <is>
          <t/>
        </is>
      </c>
      <c r="P510" t="inlineStr">
        <is>
          <t/>
        </is>
      </c>
      <c r="Q510" t="inlineStr">
        <is>
          <t/>
        </is>
      </c>
      <c r="R510" s="2" t="inlineStr">
        <is>
          <t>Methode für die Bepreisung von Kapazität</t>
        </is>
      </c>
      <c r="S510" s="2" t="inlineStr">
        <is>
          <t>3</t>
        </is>
      </c>
      <c r="T510" s="2" t="inlineStr">
        <is>
          <t/>
        </is>
      </c>
      <c r="U510" t="inlineStr">
        <is>
          <t/>
        </is>
      </c>
      <c r="V510" t="inlineStr">
        <is>
          <t/>
        </is>
      </c>
      <c r="W510" t="inlineStr">
        <is>
          <t/>
        </is>
      </c>
      <c r="X510" t="inlineStr">
        <is>
          <t/>
        </is>
      </c>
      <c r="Y510" t="inlineStr">
        <is>
          <t/>
        </is>
      </c>
      <c r="Z510" s="2" t="inlineStr">
        <is>
          <t>capacity pricing methodology</t>
        </is>
      </c>
      <c r="AA510" s="2" t="inlineStr">
        <is>
          <t>3</t>
        </is>
      </c>
      <c r="AB510" s="2" t="inlineStr">
        <is>
          <t/>
        </is>
      </c>
      <c r="AC510" t="inlineStr">
        <is>
          <t/>
        </is>
      </c>
      <c r="AD510" t="inlineStr">
        <is>
          <t/>
        </is>
      </c>
      <c r="AE510" t="inlineStr">
        <is>
          <t/>
        </is>
      </c>
      <c r="AF510" t="inlineStr">
        <is>
          <t/>
        </is>
      </c>
      <c r="AG510" t="inlineStr">
        <is>
          <t/>
        </is>
      </c>
      <c r="AH510" t="inlineStr">
        <is>
          <t/>
        </is>
      </c>
      <c r="AI510" t="inlineStr">
        <is>
          <t/>
        </is>
      </c>
      <c r="AJ510" t="inlineStr">
        <is>
          <t/>
        </is>
      </c>
      <c r="AK510" t="inlineStr">
        <is>
          <t/>
        </is>
      </c>
      <c r="AL510" t="inlineStr">
        <is>
          <t/>
        </is>
      </c>
      <c r="AM510" t="inlineStr">
        <is>
          <t/>
        </is>
      </c>
      <c r="AN510" t="inlineStr">
        <is>
          <t/>
        </is>
      </c>
      <c r="AO510" t="inlineStr">
        <is>
          <t/>
        </is>
      </c>
      <c r="AP510" t="inlineStr">
        <is>
          <t/>
        </is>
      </c>
      <c r="AQ510" t="inlineStr">
        <is>
          <t/>
        </is>
      </c>
      <c r="AR510" t="inlineStr">
        <is>
          <t/>
        </is>
      </c>
      <c r="AS510" t="inlineStr">
        <is>
          <t/>
        </is>
      </c>
      <c r="AT510" t="inlineStr">
        <is>
          <t/>
        </is>
      </c>
      <c r="AU510" t="inlineStr">
        <is>
          <t/>
        </is>
      </c>
      <c r="AV510" t="inlineStr">
        <is>
          <t/>
        </is>
      </c>
      <c r="AW510" t="inlineStr">
        <is>
          <t/>
        </is>
      </c>
      <c r="AX510" t="inlineStr">
        <is>
          <t/>
        </is>
      </c>
      <c r="AY510" t="inlineStr">
        <is>
          <t/>
        </is>
      </c>
      <c r="AZ510" t="inlineStr">
        <is>
          <t/>
        </is>
      </c>
      <c r="BA510" t="inlineStr">
        <is>
          <t/>
        </is>
      </c>
      <c r="BB510" t="inlineStr">
        <is>
          <t/>
        </is>
      </c>
      <c r="BC510" t="inlineStr">
        <is>
          <t/>
        </is>
      </c>
      <c r="BD510" t="inlineStr">
        <is>
          <t/>
        </is>
      </c>
      <c r="BE510" t="inlineStr">
        <is>
          <t/>
        </is>
      </c>
      <c r="BF510" t="inlineStr">
        <is>
          <t/>
        </is>
      </c>
      <c r="BG510" t="inlineStr">
        <is>
          <t/>
        </is>
      </c>
      <c r="BH510" t="inlineStr">
        <is>
          <t/>
        </is>
      </c>
      <c r="BI510" t="inlineStr">
        <is>
          <t/>
        </is>
      </c>
      <c r="BJ510" t="inlineStr">
        <is>
          <t/>
        </is>
      </c>
      <c r="BK510" t="inlineStr">
        <is>
          <t/>
        </is>
      </c>
      <c r="BL510" t="inlineStr">
        <is>
          <t/>
        </is>
      </c>
      <c r="BM510" t="inlineStr">
        <is>
          <t/>
        </is>
      </c>
      <c r="BN510" t="inlineStr">
        <is>
          <t/>
        </is>
      </c>
      <c r="BO510" t="inlineStr">
        <is>
          <t/>
        </is>
      </c>
      <c r="BP510" t="inlineStr">
        <is>
          <t/>
        </is>
      </c>
      <c r="BQ510" t="inlineStr">
        <is>
          <t/>
        </is>
      </c>
      <c r="BR510" t="inlineStr">
        <is>
          <t/>
        </is>
      </c>
      <c r="BS510" t="inlineStr">
        <is>
          <t/>
        </is>
      </c>
      <c r="BT510" t="inlineStr">
        <is>
          <t/>
        </is>
      </c>
      <c r="BU510" t="inlineStr">
        <is>
          <t/>
        </is>
      </c>
      <c r="BV510" t="inlineStr">
        <is>
          <t/>
        </is>
      </c>
      <c r="BW510" t="inlineStr">
        <is>
          <t/>
        </is>
      </c>
      <c r="BX510" t="inlineStr">
        <is>
          <t/>
        </is>
      </c>
      <c r="BY510" t="inlineStr">
        <is>
          <t/>
        </is>
      </c>
      <c r="BZ510" t="inlineStr">
        <is>
          <t/>
        </is>
      </c>
      <c r="CA510" t="inlineStr">
        <is>
          <t/>
        </is>
      </c>
      <c r="CB510" t="inlineStr">
        <is>
          <t/>
        </is>
      </c>
      <c r="CC510" t="inlineStr">
        <is>
          <t/>
        </is>
      </c>
      <c r="CD510" t="inlineStr">
        <is>
          <t/>
        </is>
      </c>
      <c r="CE510" t="inlineStr">
        <is>
          <t/>
        </is>
      </c>
      <c r="CF510" t="inlineStr">
        <is>
          <t/>
        </is>
      </c>
      <c r="CG510" t="inlineStr">
        <is>
          <t/>
        </is>
      </c>
      <c r="CH510" s="2" t="inlineStr">
        <is>
          <t>metodologia de stabilire a prețurilor pentru capacități</t>
        </is>
      </c>
      <c r="CI510" s="2" t="inlineStr">
        <is>
          <t>3</t>
        </is>
      </c>
      <c r="CJ510" s="2" t="inlineStr">
        <is>
          <t/>
        </is>
      </c>
      <c r="CK510" t="inlineStr">
        <is>
          <t/>
        </is>
      </c>
      <c r="CL510" t="inlineStr">
        <is>
          <t/>
        </is>
      </c>
      <c r="CM510" t="inlineStr">
        <is>
          <t/>
        </is>
      </c>
      <c r="CN510" t="inlineStr">
        <is>
          <t/>
        </is>
      </c>
      <c r="CO510" t="inlineStr">
        <is>
          <t/>
        </is>
      </c>
      <c r="CP510" t="inlineStr">
        <is>
          <t/>
        </is>
      </c>
      <c r="CQ510" t="inlineStr">
        <is>
          <t/>
        </is>
      </c>
      <c r="CR510" t="inlineStr">
        <is>
          <t/>
        </is>
      </c>
      <c r="CS510" t="inlineStr">
        <is>
          <t/>
        </is>
      </c>
      <c r="CT510" t="inlineStr">
        <is>
          <t/>
        </is>
      </c>
      <c r="CU510" t="inlineStr">
        <is>
          <t/>
        </is>
      </c>
      <c r="CV510" t="inlineStr">
        <is>
          <t/>
        </is>
      </c>
      <c r="CW510" t="inlineStr">
        <is>
          <t/>
        </is>
      </c>
    </row>
    <row r="511">
      <c r="A511" s="1" t="str">
        <f>HYPERLINK("https://iate.europa.eu/entry/result/3581549/all", "3581549")</f>
        <v>3581549</v>
      </c>
      <c r="B511" t="inlineStr">
        <is>
          <t>EUROPEAN UNION;ECONOMICS;ENVIRONMENT</t>
        </is>
      </c>
      <c r="C511" t="inlineStr">
        <is>
          <t>EUROPEAN UNION;ECONOMICS|economic policy;ENVIRONMENT|environmental policy</t>
        </is>
      </c>
      <c r="D511" t="inlineStr">
        <is>
          <t>yes</t>
        </is>
      </c>
      <c r="E511" t="inlineStr">
        <is>
          <t>proposed</t>
        </is>
      </c>
      <c r="F511" s="2" t="inlineStr">
        <is>
          <t>План за инвестиции за устойчива Европа|
План за инвестиции във връзка с Европейския зелен пакт</t>
        </is>
      </c>
      <c r="G511" s="2" t="inlineStr">
        <is>
          <t>3|
3</t>
        </is>
      </c>
      <c r="H511" s="2" t="inlineStr">
        <is>
          <t xml:space="preserve">|
</t>
        </is>
      </c>
      <c r="I511" t="inlineStr">
        <is>
          <t/>
        </is>
      </c>
      <c r="J511" s="2" t="inlineStr">
        <is>
          <t>investiční plán Zelené dohody pro Evropu|
EGDIP|
investiční plán pro udržitelnou Evropu|
SEIP</t>
        </is>
      </c>
      <c r="K511" s="2" t="inlineStr">
        <is>
          <t>3|
2|
3|
2</t>
        </is>
      </c>
      <c r="L511" s="2" t="inlineStr">
        <is>
          <t xml:space="preserve">|
|
|
</t>
        </is>
      </c>
      <c r="M511" t="inlineStr">
        <is>
          <t/>
        </is>
      </c>
      <c r="N511" s="2" t="inlineStr">
        <is>
          <t>investeringsplan for et bæredygtigt Europa</t>
        </is>
      </c>
      <c r="O511" s="2" t="inlineStr">
        <is>
          <t>3</t>
        </is>
      </c>
      <c r="P511" s="2" t="inlineStr">
        <is>
          <t/>
        </is>
      </c>
      <c r="Q511" t="inlineStr">
        <is>
          <t>foreslået plan, som skal mobilisere privat kapital til klimainvesteringer i størrelsesordenen 1 billion EUR i løbet af det næste årti</t>
        </is>
      </c>
      <c r="R511" s="2" t="inlineStr">
        <is>
          <t>Investitionsplan für ein zukunftsfähiges Europa</t>
        </is>
      </c>
      <c r="S511" s="2" t="inlineStr">
        <is>
          <t>3</t>
        </is>
      </c>
      <c r="T511" s="2" t="inlineStr">
        <is>
          <t/>
        </is>
      </c>
      <c r="U511" t="inlineStr">
        <is>
          <t/>
        </is>
      </c>
      <c r="V511" s="2" t="inlineStr">
        <is>
          <t>επενδυτικό σχέδιο για μια βιώσιμη Ευρώπη</t>
        </is>
      </c>
      <c r="W511" s="2" t="inlineStr">
        <is>
          <t>3</t>
        </is>
      </c>
      <c r="X511" s="2" t="inlineStr">
        <is>
          <t/>
        </is>
      </c>
      <c r="Y511" t="inlineStr">
        <is>
          <t>προτεινόμενο επενδυτικό σχέδιο για την κινητοποίηση επενδύσεων ύψους 1 τρισεκατομμυρίου EUR σε κάθε σημείο της ΕΕ κατά την δεκαετία 2021-2030 για στόχους που αφορούν το κλίμα</t>
        </is>
      </c>
      <c r="Z511" s="2" t="inlineStr">
        <is>
          <t>European Green Deal Investment Plan|
Sustainable Europe Investment Plan|
EGDIP|
Sustainable Europe Investment Fund|
SEIP|
Sustainable European Investment Plan|
EGD Investment Plan</t>
        </is>
      </c>
      <c r="AA511" s="2" t="inlineStr">
        <is>
          <t>3|
3|
3|
1|
3|
1|
1</t>
        </is>
      </c>
      <c r="AB511" s="2" t="inlineStr">
        <is>
          <t xml:space="preserve">|
|
|
deprecated|
|
|
</t>
        </is>
      </c>
      <c r="AC511" t="inlineStr">
        <is>
          <t>proposed investment plan worth €1 trillion of climate-related investment over the next decade</t>
        </is>
      </c>
      <c r="AD511" s="2" t="inlineStr">
        <is>
          <t>Plan de Inversiones para una Europa Sostenible|
Plan de Inversiones del Pacto Verde Europeo</t>
        </is>
      </c>
      <c r="AE511" s="2" t="inlineStr">
        <is>
          <t>3|
3</t>
        </is>
      </c>
      <c r="AF511" s="2" t="inlineStr">
        <is>
          <t xml:space="preserve">|
</t>
        </is>
      </c>
      <c r="AG511" t="inlineStr">
        <is>
          <t>Plan con el que la Comisión se propone movilizar un billón de euros a lo largo de diez años, a partir de 2020, combinando recursos públicos e inversión privada para alcanzar los objetivos del Pacto Verde Europeo.</t>
        </is>
      </c>
      <c r="AH511" s="2" t="inlineStr">
        <is>
          <t>kestliku Euroopa investeerimiskava|
Euroopa rohelise kokkuleppe investeerimiskava</t>
        </is>
      </c>
      <c r="AI511" s="2" t="inlineStr">
        <is>
          <t>3|
3</t>
        </is>
      </c>
      <c r="AJ511" s="2" t="inlineStr">
        <is>
          <t xml:space="preserve">|
</t>
        </is>
      </c>
      <c r="AK511" t="inlineStr">
        <is>
          <t/>
        </is>
      </c>
      <c r="AL511" s="2" t="inlineStr">
        <is>
          <t>Kestävä Eurooppa -investointiohjelma|
Euroopan vihreän kehityksen investointiohjelma</t>
        </is>
      </c>
      <c r="AM511" s="2" t="inlineStr">
        <is>
          <t>3|
3</t>
        </is>
      </c>
      <c r="AN511" s="2" t="inlineStr">
        <is>
          <t xml:space="preserve">|
</t>
        </is>
      </c>
      <c r="AO511" t="inlineStr">
        <is>
          <t/>
        </is>
      </c>
      <c r="AP511" s="2" t="inlineStr">
        <is>
          <t>plan d’investissement pour une Europe durable</t>
        </is>
      </c>
      <c r="AQ511" s="2" t="inlineStr">
        <is>
          <t>3</t>
        </is>
      </c>
      <c r="AR511" s="2" t="inlineStr">
        <is>
          <t/>
        </is>
      </c>
      <c r="AS511" t="inlineStr">
        <is>
          <t>volet «investissement» du &lt;a href="https://iate.europa.eu/entry/result/3582003/fr" target="_blank"&gt;pacte vert pour l’Europe&lt;/a&gt;, visant à mobiliser, grâce au budget de l’UE et à ses instruments connexes, au moins 1 000 milliards d’euros d’investissements durables privés et publics au cours de la prochaine décennie, en vue d'atteindre les objectifs climatiques et énergétiques fixés pour 2030</t>
        </is>
      </c>
      <c r="AT511" s="2" t="inlineStr">
        <is>
          <t>an Plean Infheistíochta d’Eoraip Inbhuanaithe</t>
        </is>
      </c>
      <c r="AU511" s="2" t="inlineStr">
        <is>
          <t>3</t>
        </is>
      </c>
      <c r="AV511" s="2" t="inlineStr">
        <is>
          <t/>
        </is>
      </c>
      <c r="AW511" t="inlineStr">
        <is>
          <t/>
        </is>
      </c>
      <c r="AX511" t="inlineStr">
        <is>
          <t/>
        </is>
      </c>
      <c r="AY511" t="inlineStr">
        <is>
          <t/>
        </is>
      </c>
      <c r="AZ511" t="inlineStr">
        <is>
          <t/>
        </is>
      </c>
      <c r="BA511" t="inlineStr">
        <is>
          <t/>
        </is>
      </c>
      <c r="BB511" s="2" t="inlineStr">
        <is>
          <t>Fenntartható Európa beruházási terv|
az európai zöld megállapodáshoz kapcsolódó beruházási terv</t>
        </is>
      </c>
      <c r="BC511" s="2" t="inlineStr">
        <is>
          <t>3|
3</t>
        </is>
      </c>
      <c r="BD511" s="2" t="inlineStr">
        <is>
          <t xml:space="preserve">|
</t>
        </is>
      </c>
      <c r="BE511" t="inlineStr">
        <is>
          <t>a legmodernebb kutatás és az innováció támogatására, az éghajlat-politikai célok megvalósítására irányuló jövőbeli terv</t>
        </is>
      </c>
      <c r="BF511" s="2" t="inlineStr">
        <is>
          <t>piano di investimenti per un’Europa sostenibile|
piano di investimenti del Green Deal europeo</t>
        </is>
      </c>
      <c r="BG511" s="2" t="inlineStr">
        <is>
          <t>3|
3</t>
        </is>
      </c>
      <c r="BH511" s="2" t="inlineStr">
        <is>
          <t xml:space="preserve">|
</t>
        </is>
      </c>
      <c r="BI511" t="inlineStr">
        <is>
          <t>piano di investimenti che intende consentire la transizione verso un'economia verde e climaticamente neutra, mobilitando, attraverso il bilancio dell'UE e gli strumenti associati, investimenti sostenibili privati e pubblici per almeno 1000 miliardi di EUR</t>
        </is>
      </c>
      <c r="BJ511" s="2" t="inlineStr">
        <is>
          <t>Tvarios Europos investicijų planas|
Europos žaliojo kurso investicijų planas</t>
        </is>
      </c>
      <c r="BK511" s="2" t="inlineStr">
        <is>
          <t>3|
3</t>
        </is>
      </c>
      <c r="BL511" s="2" t="inlineStr">
        <is>
          <t xml:space="preserve">|
</t>
        </is>
      </c>
      <c r="BM511" t="inlineStr">
        <is>
          <t/>
        </is>
      </c>
      <c r="BN511" s="2" t="inlineStr">
        <is>
          <t>Eiropas zaļā kursa investīciju plāns|
Ilgtspējīgas Eiropas investīciju plāns</t>
        </is>
      </c>
      <c r="BO511" s="2" t="inlineStr">
        <is>
          <t>3|
3</t>
        </is>
      </c>
      <c r="BP511" s="2" t="inlineStr">
        <is>
          <t xml:space="preserve">|
</t>
        </is>
      </c>
      <c r="BQ511" t="inlineStr">
        <is>
          <t/>
        </is>
      </c>
      <c r="BR511" s="2" t="inlineStr">
        <is>
          <t>Pjan ta' Investiment għal Ewropa Sostenibbli|
Pjan ta' Investiment għall-Patt Ekoloġiku Ewropew</t>
        </is>
      </c>
      <c r="BS511" s="2" t="inlineStr">
        <is>
          <t>3|
3</t>
        </is>
      </c>
      <c r="BT511" s="2" t="inlineStr">
        <is>
          <t xml:space="preserve">|
</t>
        </is>
      </c>
      <c r="BU511" t="inlineStr">
        <is>
          <t>pjan ta' investiment propost li jsarraf fi triljun ewro ta' investiment relatat mal-klima tul id-deċennju li jmiss</t>
        </is>
      </c>
      <c r="BV511" s="2" t="inlineStr">
        <is>
          <t>investeringsplan voor een duurzaam Europa|
investeringsplan voor de Europese Green Deal</t>
        </is>
      </c>
      <c r="BW511" s="2" t="inlineStr">
        <is>
          <t>3|
3</t>
        </is>
      </c>
      <c r="BX511" s="2" t="inlineStr">
        <is>
          <t xml:space="preserve">|
</t>
        </is>
      </c>
      <c r="BY511" t="inlineStr">
        <is>
          <t>door de Europese Commissie voorgesteld investeringsplan dat in de komende tien jaar ten minste 1 biljoen EUR aan duurzame investeringen zal mobiliseren om de in de Europese Green Deal vastgestelde doelen te bereiken</t>
        </is>
      </c>
      <c r="BZ511" s="2" t="inlineStr">
        <is>
          <t>plan inwestycyjny na rzecz Europejskiego Zielonego Ładu|
plan inwestycyjny na rzecz zrównoważonej Europy|
plan inwestycyjny „Zrównoważona Europa”</t>
        </is>
      </c>
      <c r="CA511" s="2" t="inlineStr">
        <is>
          <t>3|
3|
3</t>
        </is>
      </c>
      <c r="CB511" s="2" t="inlineStr">
        <is>
          <t xml:space="preserve">|
preferred|
</t>
        </is>
      </c>
      <c r="CC511" t="inlineStr">
        <is>
          <t>proponowany plan inwestycyjny, w ramach którego co najmniej 50% środków przeznaczanych będzie na cele związane z ochroną klimatu</t>
        </is>
      </c>
      <c r="CD511" s="2" t="inlineStr">
        <is>
          <t>Plano de Investimento do Pacto Ecológico Europeu|
plano de investimento para uma Europa sustentável</t>
        </is>
      </c>
      <c r="CE511" s="2" t="inlineStr">
        <is>
          <t>3|
3</t>
        </is>
      </c>
      <c r="CF511" s="2" t="inlineStr">
        <is>
          <t xml:space="preserve">|
</t>
        </is>
      </c>
      <c r="CG511" t="inlineStr">
        <is>
          <t>Plano de investimento que mobilizará fundos da UE e criará um quadro propício para facilitar e estimular os investimentos públicos e privados necessários para assegurar a transição para uma economia verde, competitiva, inclusiva e que assegure a neutralidade climática.</t>
        </is>
      </c>
      <c r="CH511" s="2" t="inlineStr">
        <is>
          <t>SEIP|
EGDIP|
Planul de investiții pentru o Europă durabilă|
Planul de investiții al Pactului verde european</t>
        </is>
      </c>
      <c r="CI511" s="2" t="inlineStr">
        <is>
          <t>3|
3|
3|
3</t>
        </is>
      </c>
      <c r="CJ511" s="2" t="inlineStr">
        <is>
          <t xml:space="preserve">|
|
|
</t>
        </is>
      </c>
      <c r="CK511" t="inlineStr">
        <is>
          <t>pilon de investiții al Pactului ecologic european care va mobiliza cel puțin o mie de miliarde EUR pentru investiții durabile în decursul următorilor zece ani în vederea atingerii obiectivelor stabilite în Pactul ecologic european</t>
        </is>
      </c>
      <c r="CL511" s="2" t="inlineStr">
        <is>
          <t>investičný plán pre udržateľnú Európu|
investičný plán Európskej zelenej dohody</t>
        </is>
      </c>
      <c r="CM511" s="2" t="inlineStr">
        <is>
          <t>3|
3</t>
        </is>
      </c>
      <c r="CN511" s="2" t="inlineStr">
        <is>
          <t xml:space="preserve">|
</t>
        </is>
      </c>
      <c r="CO511" t="inlineStr">
        <is>
          <t>navrhnutý investičný plán v hodnote 1 bilióna EUR na investície súvisiace s klímou na obdobie nasledujúcich desiatich rokov</t>
        </is>
      </c>
      <c r="CP511" s="2" t="inlineStr">
        <is>
          <t>naložbeni načrt za evropski zeleni dogovor|
naložbeni načrt za trajnostno Evropo</t>
        </is>
      </c>
      <c r="CQ511" s="2" t="inlineStr">
        <is>
          <t>3|
3</t>
        </is>
      </c>
      <c r="CR511" s="2" t="inlineStr">
        <is>
          <t xml:space="preserve">|
</t>
        </is>
      </c>
      <c r="CS511" t="inlineStr">
        <is>
          <t/>
        </is>
      </c>
      <c r="CT511" s="2" t="inlineStr">
        <is>
          <t>investeringsplan för ett hållbart Europa|
investeringsplanen för den gröna given</t>
        </is>
      </c>
      <c r="CU511" s="2" t="inlineStr">
        <is>
          <t>3|
3</t>
        </is>
      </c>
      <c r="CV511" s="2" t="inlineStr">
        <is>
          <t xml:space="preserve">|
</t>
        </is>
      </c>
      <c r="CW511" t="inlineStr">
        <is>
          <t/>
        </is>
      </c>
    </row>
    <row r="512">
      <c r="A512" s="1" t="str">
        <f>HYPERLINK("https://iate.europa.eu/entry/result/3588246/all", "3588246")</f>
        <v>3588246</v>
      </c>
      <c r="B512" t="inlineStr">
        <is>
          <t>ECONOMICS;ENVIRONMENT;EUROPEAN UNION</t>
        </is>
      </c>
      <c r="C512" t="inlineStr">
        <is>
          <t>ECONOMICS|regions and regional policy|regional policy;ENVIRONMENT|environmental policy|climate change policy;EUROPEAN UNION|EU finance|EU financing</t>
        </is>
      </c>
      <c r="D512" t="inlineStr">
        <is>
          <t>yes</t>
        </is>
      </c>
      <c r="E512" t="inlineStr">
        <is>
          <t>proposed</t>
        </is>
      </c>
      <c r="F512" s="2" t="inlineStr">
        <is>
          <t>платформа за справедлив преход</t>
        </is>
      </c>
      <c r="G512" s="2" t="inlineStr">
        <is>
          <t>3</t>
        </is>
      </c>
      <c r="H512" s="2" t="inlineStr">
        <is>
          <t/>
        </is>
      </c>
      <c r="I512" t="inlineStr">
        <is>
          <t/>
        </is>
      </c>
      <c r="J512" s="2" t="inlineStr">
        <is>
          <t>platforma pro spravedlivou transformaci</t>
        </is>
      </c>
      <c r="K512" s="2" t="inlineStr">
        <is>
          <t>3</t>
        </is>
      </c>
      <c r="L512" s="2" t="inlineStr">
        <is>
          <t/>
        </is>
      </c>
      <c r="M512" t="inlineStr">
        <is>
          <t>platforma, kterou bude spravovat Evropská komise a která bude poskytovat technickou a poradenskou podporu pro vypracování &lt;i&gt;územních plánů pro transformaci &lt;/i&gt;( &lt;a href="/entry/result/3588150/all" id="ENTRY_TO_ENTRY_CONVERTER" target="_blank"&gt;IATE:3588150&lt;/a&gt; )</t>
        </is>
      </c>
      <c r="N512" s="2" t="inlineStr">
        <is>
          <t>platform for retfærdig omstilling</t>
        </is>
      </c>
      <c r="O512" s="2" t="inlineStr">
        <is>
          <t>3</t>
        </is>
      </c>
      <c r="P512" s="2" t="inlineStr">
        <is>
          <t/>
        </is>
      </c>
      <c r="Q512" t="inlineStr">
        <is>
          <t/>
        </is>
      </c>
      <c r="R512" s="2" t="inlineStr">
        <is>
          <t>Plattform für einen gerechten Übergang</t>
        </is>
      </c>
      <c r="S512" s="2" t="inlineStr">
        <is>
          <t>3</t>
        </is>
      </c>
      <c r="T512" s="2" t="inlineStr">
        <is>
          <t/>
        </is>
      </c>
      <c r="U512" t="inlineStr">
        <is>
          <t>Plattform für technische Hilfe und Beratung der Mitgliedstaaten bei der Erstellung ihrer territorialen Übergangspläne</t>
        </is>
      </c>
      <c r="V512" s="2" t="inlineStr">
        <is>
          <t>Πλατφόρμα Δίκαιης Μετάβασης</t>
        </is>
      </c>
      <c r="W512" s="2" t="inlineStr">
        <is>
          <t>3</t>
        </is>
      </c>
      <c r="X512" s="2" t="inlineStr">
        <is>
          <t/>
        </is>
      </c>
      <c r="Y512" t="inlineStr">
        <is>
          <t>πλατφόρμα που θα παρέχει τεχνική και συμβουλευτική στήριξη για την εκπόνηση των &lt;a href="https://iate.europa.eu/entry/result/3588150/el" target="_blank"&gt;σχεδίων μετάβασης περιοχών&lt;/a&gt; μέσω δικτύου εμπειρογνωμόνων που θα διευκολύνει την ανταλλαγή πληροφοριών μεταξύ κρατών μελών, περιφερειών, οργανισμών και ενδιαφερόμενων μερών</t>
        </is>
      </c>
      <c r="Z512" s="2" t="inlineStr">
        <is>
          <t>Just Transition Platform</t>
        </is>
      </c>
      <c r="AA512" s="2" t="inlineStr">
        <is>
          <t>3</t>
        </is>
      </c>
      <c r="AB512" s="2" t="inlineStr">
        <is>
          <t/>
        </is>
      </c>
      <c r="AC512" t="inlineStr">
        <is>
          <t>platform to be set up in order to provide
technical and advisory support for the elaboration of the &lt;a href="http://iate.europa.eu/entry/result/3588150/en" target="_blank"&gt;territorial transition plans&lt;/a&gt; through an expert network facilitating the sharing of
information between Member States, regions, agencies and stakeholders</t>
        </is>
      </c>
      <c r="AD512" s="2" t="inlineStr">
        <is>
          <t>Plataforma de Transición Justa</t>
        </is>
      </c>
      <c r="AE512" s="2" t="inlineStr">
        <is>
          <t>3</t>
        </is>
      </c>
      <c r="AF512" s="2" t="inlineStr">
        <is>
          <t/>
        </is>
      </c>
      <c r="AG512" t="inlineStr">
        <is>
          <t>Plataforma establecida para prestar apoyo en materia de asesoramiento y asistencia técnica en la elaboración de los
planes territoriales de transición a través de una red de expertos que facilite
el intercambio de información entre Estados miembros, regiones, agencias y
partes interesadas.</t>
        </is>
      </c>
      <c r="AH512" s="2" t="inlineStr">
        <is>
          <t>õiglase ülemineku platvorm</t>
        </is>
      </c>
      <c r="AI512" s="2" t="inlineStr">
        <is>
          <t>3</t>
        </is>
      </c>
      <c r="AJ512" s="2" t="inlineStr">
        <is>
          <t/>
        </is>
      </c>
      <c r="AK512" t="inlineStr">
        <is>
          <t>keskkond, mis pakub ekspertide võrgustiku kaudu tehnilist abi ja nõustamistoetust territoriaalsete üleminekukavade koostamisel, hõlbustades teabe jagamist liikmesriikide, piirkondade, asutuste ja sidusrühmade vahel</t>
        </is>
      </c>
      <c r="AL512" s="2" t="inlineStr">
        <is>
          <t>oikeudenmukaisen siirtymän foorumi</t>
        </is>
      </c>
      <c r="AM512" s="2" t="inlineStr">
        <is>
          <t>3</t>
        </is>
      </c>
      <c r="AN512" s="2" t="inlineStr">
        <is>
          <t/>
        </is>
      </c>
      <c r="AO512" t="inlineStr">
        <is>
          <t>alusta, joka perustetaan tarjoamaan teknistä tukea ja neuvontaa alueellisten siirtymäsuunnitelmien laatimiseen asiantuntijaverkoston kautta ja helpottamaan tiedon jakamista jäsenvaltioiden, alueiden, virastojen ja sidosryhmien välillä</t>
        </is>
      </c>
      <c r="AP512" s="2" t="inlineStr">
        <is>
          <t>plateforme pour une transition juste</t>
        </is>
      </c>
      <c r="AQ512" s="2" t="inlineStr">
        <is>
          <t>3</t>
        </is>
      </c>
      <c r="AR512" s="2" t="inlineStr">
        <is>
          <t/>
        </is>
      </c>
      <c r="AS512" t="inlineStr">
        <is>
          <t>plateforme destinée à apporter un soutien technique et des conseils pour l’élaboration des plans territoriaux de transition, via un réseau d’experts facilitant le partage d’informations entre les États membres, les régions, les agences et les parties prenantes</t>
        </is>
      </c>
      <c r="AT512" s="2" t="inlineStr">
        <is>
          <t>Ardán um Aistriú Cóir</t>
        </is>
      </c>
      <c r="AU512" s="2" t="inlineStr">
        <is>
          <t>3</t>
        </is>
      </c>
      <c r="AV512" s="2" t="inlineStr">
        <is>
          <t/>
        </is>
      </c>
      <c r="AW512" t="inlineStr">
        <is>
          <t/>
        </is>
      </c>
      <c r="AX512" s="2" t="inlineStr">
        <is>
          <t>platforma za pravednu tranziciju</t>
        </is>
      </c>
      <c r="AY512" s="2" t="inlineStr">
        <is>
          <t>3</t>
        </is>
      </c>
      <c r="AZ512" s="2" t="inlineStr">
        <is>
          <t/>
        </is>
      </c>
      <c r="BA512" t="inlineStr">
        <is>
          <t>platforma za pružanje tehničke i savjetodavne potpore za izradu teritorijalnih planova tranzicije putem mreže stručnjaka kojom će se olakšati razmjena informacija među državama članicama, regijama, agencijama i dionicima</t>
        </is>
      </c>
      <c r="BB512" s="2" t="inlineStr">
        <is>
          <t>igazságos átmenet platform</t>
        </is>
      </c>
      <c r="BC512" s="2" t="inlineStr">
        <is>
          <t>3</t>
        </is>
      </c>
      <c r="BD512" s="2" t="inlineStr">
        <is>
          <t/>
        </is>
      </c>
      <c r="BE512" t="inlineStr">
        <is>
          <t>a tapasztalatok, a tanulságok és a bevált módszerek két- és többoldalú cseréjét szolgáló, a területi átállási tervek kidolgozásához szakértői hálózaton keresztül technikai támogatást és tanácsadást biztosító platform</t>
        </is>
      </c>
      <c r="BF512" s="2" t="inlineStr">
        <is>
          <t>piattaforma per una transizione giusta</t>
        </is>
      </c>
      <c r="BG512" s="2" t="inlineStr">
        <is>
          <t>3</t>
        </is>
      </c>
      <c r="BH512" s="2" t="inlineStr">
        <is>
          <t/>
        </is>
      </c>
      <c r="BI512" t="inlineStr">
        <is>
          <t>piattaforma destinata a fornire assistenza tecnica e consulenza per l'elaborazione dei piani territoriali di transizione grazie a una rete di esperti capace di agevolare lo scambio di informazioni tra Stati membri, regioni, agenzie e portatori di interessi</t>
        </is>
      </c>
      <c r="BJ512" s="2" t="inlineStr">
        <is>
          <t>Teisingos pertvarkos platforma</t>
        </is>
      </c>
      <c r="BK512" s="2" t="inlineStr">
        <is>
          <t>3</t>
        </is>
      </c>
      <c r="BL512" s="2" t="inlineStr">
        <is>
          <t/>
        </is>
      </c>
      <c r="BM512" t="inlineStr">
        <is>
          <t>platforma, per kurią teikiama techninė ir konsultavimo parama naudojantis ekspertų tinklu ir kurioje sudarytos sąlygos valstybėms narėms, regionams, agentūroms ir suinteresuotiesiems subjektams keistis informacija, įgyta patirtimi ir geriausios praktikos pavyzdžiais visuose susijusiuose sektoriuose</t>
        </is>
      </c>
      <c r="BN512" s="2" t="inlineStr">
        <is>
          <t>Taisnīgas pārkārtošanās platforma</t>
        </is>
      </c>
      <c r="BO512" s="2" t="inlineStr">
        <is>
          <t>2</t>
        </is>
      </c>
      <c r="BP512" s="2" t="inlineStr">
        <is>
          <t/>
        </is>
      </c>
      <c r="BQ512" t="inlineStr">
        <is>
          <t/>
        </is>
      </c>
      <c r="BR512" s="2" t="inlineStr">
        <is>
          <t>Pjattaforma għal Tranżizzjoni Ġusta</t>
        </is>
      </c>
      <c r="BS512" s="2" t="inlineStr">
        <is>
          <t>3</t>
        </is>
      </c>
      <c r="BT512" s="2" t="inlineStr">
        <is>
          <t/>
        </is>
      </c>
      <c r="BU512" t="inlineStr">
        <is>
          <t>pjattaforma li se tiġi stabbilita biex tipprovdi appoġġ tekniku u ta' konsulenza għall-elaborazzjoni tal-pjanijiet territorjali ta' tranżizzjoni permezz ta' network ta' esperti biex tiffaċilita l-kondiviżjoni tal-informazzjoni bejn l-Istati Membri, ir-reġjuni, l-aġenziji u l-partijiet ikkonċernati</t>
        </is>
      </c>
      <c r="BV512" s="2" t="inlineStr">
        <is>
          <t>platform voor een rechtvaardige transitie</t>
        </is>
      </c>
      <c r="BW512" s="2" t="inlineStr">
        <is>
          <t>3</t>
        </is>
      </c>
      <c r="BX512" s="2" t="inlineStr">
        <is>
          <t/>
        </is>
      </c>
      <c r="BY512" t="inlineStr">
        <is>
          <t>platform voor technische bijstand en adviesondersteuning voor het opstellen van de territoriale transitieplannen door middel van een netwerk van deskundigen dat het delen van informatie tussen lidstaten, regio's, agentschappen en belanghebbenden vergemakkelijkt</t>
        </is>
      </c>
      <c r="BZ512" s="2" t="inlineStr">
        <is>
          <t>platforma sprawiedliwej transformacji</t>
        </is>
      </c>
      <c r="CA512" s="2" t="inlineStr">
        <is>
          <t>3</t>
        </is>
      </c>
      <c r="CB512" s="2" t="inlineStr">
        <is>
          <t/>
        </is>
      </c>
      <c r="CC512" t="inlineStr">
        <is>
          <t>platforma, która ma zapewnić wsparcie techiczne i doradztwo poprzez dwustronną i wielostronną wymianę zebranych doświadczeń oraz najlepszych praktyk państw członkowskich, regionów, agencji i zainteresowanych stron w celu opracowania &lt;a href="https://iate.europa.eu/entry/result/3588150/pl" target="_blank"&gt;terytorialnych planów sprawiedliwej transformacji&lt;/a&gt;</t>
        </is>
      </c>
      <c r="CD512" s="2" t="inlineStr">
        <is>
          <t>Plataforma para uma Transição Justa</t>
        </is>
      </c>
      <c r="CE512" s="2" t="inlineStr">
        <is>
          <t>3</t>
        </is>
      </c>
      <c r="CF512" s="2" t="inlineStr">
        <is>
          <t/>
        </is>
      </c>
      <c r="CG512" t="inlineStr">
        <is>
          <t>Plataforma que presta apoio técnico e consultivo para a elaboração dos planos territoriais de transição através de uma rede de peritos que facilita a partilha de informações entre os Estados-Membros, as regiões, os diferentes organismos e partes interessadas.</t>
        </is>
      </c>
      <c r="CH512" s="2" t="inlineStr">
        <is>
          <t>Platforma pentru o tranziție justă</t>
        </is>
      </c>
      <c r="CI512" s="2" t="inlineStr">
        <is>
          <t>3</t>
        </is>
      </c>
      <c r="CJ512" s="2" t="inlineStr">
        <is>
          <t/>
        </is>
      </c>
      <c r="CK512" t="inlineStr">
        <is>
          <t>platformă gestionată de Comisie prin care li se va acorda statelor membre și regiunilor sprijin tehnic și consultativ pentru elaborarea planurilor teritoriale de tranziție prin intermediul unei rețele de experți care să faciliteze schimbul de informații între statele membre, regiuni, agenții și părțile interesate</t>
        </is>
      </c>
      <c r="CL512" s="2" t="inlineStr">
        <is>
          <t>Platforma pre spravodlivú transformáciu</t>
        </is>
      </c>
      <c r="CM512" s="2" t="inlineStr">
        <is>
          <t>3</t>
        </is>
      </c>
      <c r="CN512" s="2" t="inlineStr">
        <is>
          <t/>
        </is>
      </c>
      <c r="CO512" t="inlineStr">
        <is>
          <t>platforma spravovaná Komisou, ktorá poskytuje technickú a poradenskú podporu pri vypracovávaní plánov transformácie územia</t>
        </is>
      </c>
      <c r="CP512" s="2" t="inlineStr">
        <is>
          <t>platforma za pravični prehod</t>
        </is>
      </c>
      <c r="CQ512" s="2" t="inlineStr">
        <is>
          <t>3</t>
        </is>
      </c>
      <c r="CR512" s="2" t="inlineStr">
        <is>
          <t/>
        </is>
      </c>
      <c r="CS512" t="inlineStr">
        <is>
          <t>platforma, ki naj bi bila vzpostavljena v okviru mehanizma za pravični prehod in naj bi prek mreže strokovnjakov zagotavljala tehnično in svetovalno podporo za pripravo območnih načrtov za pravični prehod ter omogočala izmenjavo informacij med državami članicami, regijami, agencijami in deležniki</t>
        </is>
      </c>
      <c r="CT512" s="2" t="inlineStr">
        <is>
          <t>plattform för en rättvis omställning</t>
        </is>
      </c>
      <c r="CU512" s="2" t="inlineStr">
        <is>
          <t>3</t>
        </is>
      </c>
      <c r="CV512" s="2" t="inlineStr">
        <is>
          <t/>
        </is>
      </c>
      <c r="CW512" t="inlineStr">
        <is>
          <t/>
        </is>
      </c>
    </row>
    <row r="513">
      <c r="A513" s="1" t="str">
        <f>HYPERLINK("https://iate.europa.eu/entry/result/3583211/all", "3583211")</f>
        <v>3583211</v>
      </c>
      <c r="B513" t="inlineStr">
        <is>
          <t>ENVIRONMENT;EUROPEAN UNION</t>
        </is>
      </c>
      <c r="C513" t="inlineStr">
        <is>
          <t>ENVIRONMENT|environmental policy|climate change policy;EUROPEAN UNION|European construction|deepening of the European Union|economic and social cohesion</t>
        </is>
      </c>
      <c r="D513" t="inlineStr">
        <is>
          <t>yes</t>
        </is>
      </c>
      <c r="E513" t="inlineStr">
        <is>
          <t>proposed</t>
        </is>
      </c>
      <c r="F513" s="2" t="inlineStr">
        <is>
          <t>механизъм за справедлив преход</t>
        </is>
      </c>
      <c r="G513" s="2" t="inlineStr">
        <is>
          <t>2</t>
        </is>
      </c>
      <c r="H513" s="2" t="inlineStr">
        <is>
          <t/>
        </is>
      </c>
      <c r="I513" t="inlineStr">
        <is>
          <t>механизъм в рамките на &lt;em&gt;Европейския зелен пакт&lt;/em&gt; [ &lt;a href="/entry/result/3582003/all" id="ENTRY_TO_ENTRY_CONVERTER" target="_blank"&gt;IATE:3582003&lt;/a&gt; ], който Комисията ще предложи в търсене на решение за конкретните предизвикателства, стоящи пред регионите и секторите, които ще бъдат засегнати в най-голяма степен от прехода към неутрален по отношение на климата ЕС</t>
        </is>
      </c>
      <c r="J513" s="2" t="inlineStr">
        <is>
          <t>mechanismus pro spravedlivou transformaci</t>
        </is>
      </c>
      <c r="K513" s="2" t="inlineStr">
        <is>
          <t>3</t>
        </is>
      </c>
      <c r="L513" s="2" t="inlineStr">
        <is>
          <t/>
        </is>
      </c>
      <c r="M513" t="inlineStr">
        <is>
          <t>soubor opatření navržených Evropskou komisí pro řešení problémů regionů v EU, jichž se nejvíce dotkne transformace na klimaticky neutrální ekonomiku</t>
        </is>
      </c>
      <c r="N513" s="2" t="inlineStr">
        <is>
          <t>mekanisme for retfærdig omstilling</t>
        </is>
      </c>
      <c r="O513" s="2" t="inlineStr">
        <is>
          <t>3</t>
        </is>
      </c>
      <c r="P513" s="2" t="inlineStr">
        <is>
          <t/>
        </is>
      </c>
      <c r="Q513" t="inlineStr">
        <is>
          <t>mekanisme foreslået i forbindelse med den europæiske grønne pagt ( &lt;a href="/entry/result/3582003/all" id="ENTRY_TO_ENTRY_CONVERTER" target="_blank"&gt;IATE:3582003&lt;/a&gt; ), som ved hjælp af offentlige og private investeringer skal fremme overgangen til mere bæredygtige aktiviter og støtte de regioner, som er stærkt afhængige af meget kulstofintensive aktiviteter, og de borgere, som er mest sårbare over for omstillingen, ved at give dem adgang til videreuddannelse og beskæftigelsesmuligheder inden for nye økonomiske sektorer</t>
        </is>
      </c>
      <c r="R513" s="2" t="inlineStr">
        <is>
          <t>Mechanismus für einen gerechten Übergang</t>
        </is>
      </c>
      <c r="S513" s="2" t="inlineStr">
        <is>
          <t>3</t>
        </is>
      </c>
      <c r="T513" s="2" t="inlineStr">
        <is>
          <t/>
        </is>
      </c>
      <c r="U513" t="inlineStr">
        <is>
          <t>Element des europäischen Grünen Deals zur Unterstützung von Regionen, die stark von sehr CO 
&lt;sub&gt;2&lt;/sub&gt;-intensiven Tätigkeiten abhängig sind, und zur Unterstützung derjenigen Bürger, die vom Übergang am stärksten betroffen sind, indem ihnen Umschulungsprogramme und Beschäftigungsmöglichkeiten in neuen Wirtschaftszweigen angeboten werden</t>
        </is>
      </c>
      <c r="V513" s="2" t="inlineStr">
        <is>
          <t>Μηχανισμός Δίκαιης Μετάβασης</t>
        </is>
      </c>
      <c r="W513" s="2" t="inlineStr">
        <is>
          <t>3</t>
        </is>
      </c>
      <c r="X513" s="2" t="inlineStr">
        <is>
          <t/>
        </is>
      </c>
      <c r="Y513" t="inlineStr">
        <is>
          <t>στοιχείο της 
&lt;a href="https://iate.europa.eu/entry/result/3582003/el" target="_blank"&gt;Ευρωπαϊκής Πράσινης Συμφωνίας&lt;/a&gt; το οποίο θα στηρίξει τις περιφέρειες που εξαρτώνται σε μεγάλο βαθμό από τις βιομηχανίες υψηλής έντασης άνθρακα, καθώς και τους πολίτες που είναι πιο ευάλωτοι στη μετάβαση, παρέχοντας πρόσβαση σε προγράμματα επανειδίκευσης και σε ευκαιρίες απασχόλησης σε νέους οικονομικούς τομείς</t>
        </is>
      </c>
      <c r="Z513" s="2" t="inlineStr">
        <is>
          <t>JTM|
Just Transition Mechanism</t>
        </is>
      </c>
      <c r="AA513" s="2" t="inlineStr">
        <is>
          <t>3|
4</t>
        </is>
      </c>
      <c r="AB513" s="2" t="inlineStr">
        <is>
          <t xml:space="preserve">|
</t>
        </is>
      </c>
      <c r="AC513" t="inlineStr">
        <is>
          <t>mechanism proposed in the framework of the &lt;a href="https://iate.europa.eu/entry/result/3582003" target="_blank"&gt;European Green Deal&lt;/a&gt; which would leverage private and public investment in order to promote the transition towards low-carbon and &lt;a href="https://iate.europa.eu/entry/result/3507864" target="_blank"&gt;climate-resilient&lt;/a&gt; activities while providing support to the regions and citizens most affected</t>
        </is>
      </c>
      <c r="AD513" s="2" t="inlineStr">
        <is>
          <t>Mecanismo para una Transición Justa</t>
        </is>
      </c>
      <c r="AE513" s="2" t="inlineStr">
        <is>
          <t>3</t>
        </is>
      </c>
      <c r="AF513" s="2" t="inlineStr">
        <is>
          <t/>
        </is>
      </c>
      <c r="AG513" t="inlineStr">
        <is>
          <t>Parte del &lt;a href="https://iate.europa.eu/entry/result/3581549/es" target="_blank"&gt;Plan de Inversiones para una Europa Sostenible&lt;/a&gt; propuesto por la Comisión Europea con el que se ayudará a las regiones y sectores más dependientes de los combustibles fósiles o de procesos con intensidad de emisiones de CO&lt;sub&gt;2&lt;/sub&gt; en la transición ecológica.</t>
        </is>
      </c>
      <c r="AH513" s="2" t="inlineStr">
        <is>
          <t>õiglase ülemineku mehhanism</t>
        </is>
      </c>
      <c r="AI513" s="2" t="inlineStr">
        <is>
          <t>3</t>
        </is>
      </c>
      <c r="AJ513" s="2" t="inlineStr">
        <is>
          <t/>
        </is>
      </c>
      <c r="AK513" t="inlineStr">
        <is>
          <t>&lt;i&gt;Euroopa rohelise kokkuleppe &lt;/i&gt;&lt;a href="/entry/result/3582003/all" id="ENTRY_TO_ENTRY_CONVERTER" target="_blank"&gt;IATE:3582003&lt;/a&gt; raames välja pakutud mehhanism, millega toetatakse piirkondi, mis sõltuvad suurel määral CO&lt;sub&gt;2 &lt;/sub&gt;mahukatest tegevustest, samuti toetatakse ülemineku suhtes kõige haavatavamaid kodanikke, pakkudes neile ümberõpet ja töövõimalusi uutes majandussektorites</t>
        </is>
      </c>
      <c r="AL513" s="2" t="inlineStr">
        <is>
          <t>oikeudenmukaisen siirtymän mekanismi</t>
        </is>
      </c>
      <c r="AM513" s="2" t="inlineStr">
        <is>
          <t>3</t>
        </is>
      </c>
      <c r="AN513" s="2" t="inlineStr">
        <is>
          <t/>
        </is>
      </c>
      <c r="AO513" t="inlineStr">
        <is>
          <t>kaudella 2021–2027 toteutettavaan vihreän kehityksen ohjelmaan kuuluva mekanismi</t>
        </is>
      </c>
      <c r="AP513" s="2" t="inlineStr">
        <is>
          <t>mécanisme pour une transition juste|
MTJ</t>
        </is>
      </c>
      <c r="AQ513" s="2" t="inlineStr">
        <is>
          <t>3|
3</t>
        </is>
      </c>
      <c r="AR513" s="2" t="inlineStr">
        <is>
          <t xml:space="preserve">|
</t>
        </is>
      </c>
      <c r="AS513" t="inlineStr">
        <is>
          <t>mécanisme envisagé dans le cadre du pacte vert pour l'Europe proposé par la Commission, visant à soutenir les investissements en faveur de la transition énergétique vers la neutralité carbone, dans le cadre de l'action pour le climat</t>
        </is>
      </c>
      <c r="AT513" s="2" t="inlineStr">
        <is>
          <t>Sásra um Aistriú Cóir</t>
        </is>
      </c>
      <c r="AU513" s="2" t="inlineStr">
        <is>
          <t>3</t>
        </is>
      </c>
      <c r="AV513" s="2" t="inlineStr">
        <is>
          <t/>
        </is>
      </c>
      <c r="AW513" t="inlineStr">
        <is>
          <t/>
        </is>
      </c>
      <c r="AX513" s="2" t="inlineStr">
        <is>
          <t>mehanizam za pravednu tranziciju</t>
        </is>
      </c>
      <c r="AY513" s="2" t="inlineStr">
        <is>
          <t>3</t>
        </is>
      </c>
      <c r="AZ513" s="2" t="inlineStr">
        <is>
          <t/>
        </is>
      </c>
      <c r="BA513" t="inlineStr">
        <is>
          <t/>
        </is>
      </c>
      <c r="BB513" s="2" t="inlineStr">
        <is>
          <t>igazságos átmenet mechanizmus</t>
        </is>
      </c>
      <c r="BC513" s="2" t="inlineStr">
        <is>
          <t>3</t>
        </is>
      </c>
      <c r="BD513" s="2" t="inlineStr">
        <is>
          <t/>
        </is>
      </c>
      <c r="BE513" t="inlineStr">
        <is>
          <t>az európai zöld megállapodás azon eleme, amely az ökológiai átállás következtében a fosszilis tüzelőanyagoktól vagy a szén-dioxid-kibocsátást okozó folyamatoktól való erős függőség miatt leginkább sújtott régiókra összpontosít</t>
        </is>
      </c>
      <c r="BF513" s="2" t="inlineStr">
        <is>
          <t>meccanismo per una transizione giusta</t>
        </is>
      </c>
      <c r="BG513" s="2" t="inlineStr">
        <is>
          <t>3</t>
        </is>
      </c>
      <c r="BH513" s="2" t="inlineStr">
        <is>
          <t/>
        </is>
      </c>
      <c r="BI513" t="inlineStr">
        <is>
          <t>elemento del Green Deal europeo che intende sostenere le regioni fortemente dipendenti da attività ad alta intensità di carbonio e aiutare i cittadini più vulnerabili alla transizione garantendo l'accesso a programmi di riqualificazione e a opportunità lavorative in nuovi settori economici</t>
        </is>
      </c>
      <c r="BJ513" s="2" t="inlineStr">
        <is>
          <t>Teisingos pertvarkos mechanizmas</t>
        </is>
      </c>
      <c r="BK513" s="2" t="inlineStr">
        <is>
          <t>3</t>
        </is>
      </c>
      <c r="BL513" s="2" t="inlineStr">
        <is>
          <t/>
        </is>
      </c>
      <c r="BM513" t="inlineStr">
        <is>
          <t>pagal Europos žaliąjį kursą siūlomas mechanizmas, kuris bus labiausiai orientuotas į regionus ir sektorius, patiriančius didžiausią pertvarkos poveikį, pavyzdžiui, dėl jų priklausomybės nuo iškastinio kuro ar nuo daug anglies dioksido išskiriančių procesų</t>
        </is>
      </c>
      <c r="BN513" s="2" t="inlineStr">
        <is>
          <t>Taisnīgas pārkārtošanās mehānisms</t>
        </is>
      </c>
      <c r="BO513" s="2" t="inlineStr">
        <is>
          <t>3</t>
        </is>
      </c>
      <c r="BP513" s="2" t="inlineStr">
        <is>
          <t/>
        </is>
      </c>
      <c r="BQ513" t="inlineStr">
        <is>
          <t>mehānisms, kuru Komisija paredzējusi ierosināt &lt;a href="https://iate.europa.eu/entry/result/3582003/lv-en" target="_blank"&gt;Eiropas zaļā kursa&lt;/a&gt; ietvaros, lai piesaistītu finansējumu pārejai uz mazoglekļa un klimatnoturīgām darbībām</t>
        </is>
      </c>
      <c r="BR513" s="2" t="inlineStr">
        <is>
          <t>Mekkaniżmu għal Tranżizzjoni Ġusta|
JTM</t>
        </is>
      </c>
      <c r="BS513" s="2" t="inlineStr">
        <is>
          <t>3|
3</t>
        </is>
      </c>
      <c r="BT513" s="2" t="inlineStr">
        <is>
          <t xml:space="preserve">|
</t>
        </is>
      </c>
      <c r="BU513" t="inlineStr">
        <is>
          <t>mekkaniżmu propost fil-qafas tal-&lt;i&gt;Patt Ekoloġiku Ewropew&lt;/i&gt; [ &lt;a href="/entry/result/3582003/all" id="ENTRY_TO_ENTRY_CONVERTER" target="_blank"&gt;IATE:3582003&lt;/a&gt; ] biex jappoġġa l-investiment privat u pubbliku bil-għan li tiġi promossa t-tranżizzjoni lejn attivitajiet baxxi fil-karbonju u &lt;i&gt;reżiljenti għall-klima&lt;/i&gt; [ &lt;a href="/entry/result/3507864/all" id="ENTRY_TO_ENTRY_CONVERTER" target="_blank"&gt;IATE:3507864&lt;/a&gt; ], u dan filwaqt li r-reġjuni u ċ-ċittadini l-aktar affettwati jingħataw appoġġ</t>
        </is>
      </c>
      <c r="BV513" s="2" t="inlineStr">
        <is>
          <t>mechanisme voor een rechtvaardige transitie|
JTM</t>
        </is>
      </c>
      <c r="BW513" s="2" t="inlineStr">
        <is>
          <t>2|
2</t>
        </is>
      </c>
      <c r="BX513" s="2" t="inlineStr">
        <is>
          <t xml:space="preserve">|
</t>
        </is>
      </c>
      <c r="BY513" t="inlineStr">
        <is>
          <t>mechanisme in het kader van de Europese Green Deal dat particuliere en openbare middelen moet mobiliseren voor een transitie naar schone energie en klimaatneutraliteit</t>
        </is>
      </c>
      <c r="BZ513" s="2" t="inlineStr">
        <is>
          <t>mechanizm sprawiedliwej transformacji</t>
        </is>
      </c>
      <c r="CA513" s="2" t="inlineStr">
        <is>
          <t>3</t>
        </is>
      </c>
      <c r="CB513" s="2" t="inlineStr">
        <is>
          <t/>
        </is>
      </c>
      <c r="CC513" t="inlineStr">
        <is>
          <t>element &lt;a href="https://iate.europa.eu/entry/result/3582003/pl" target="_blank"&gt;Europejskiego Zielonego Ładu&lt;/a&gt; mający za zadanie wspieranie regionów, których gospodarka opiera się w dużym stopniu na działalności wysokoemisyjnej, oraz obywateli, którzy najsilniej odczują skutki transformacji, oraz zapewniający programy pozwalające na zdobywanie nowych kwalifikacji zawodowych i tworzenie miejsc pracy w nowych sektorach gospodarki</t>
        </is>
      </c>
      <c r="CD513" s="2" t="inlineStr">
        <is>
          <t>Mecanismo para uma Transição Justa</t>
        </is>
      </c>
      <c r="CE513" s="2" t="inlineStr">
        <is>
          <t>3</t>
        </is>
      </c>
      <c r="CF513" s="2" t="inlineStr">
        <is>
          <t/>
        </is>
      </c>
      <c r="CG513" t="inlineStr">
        <is>
          <t>Elemento do 
&lt;i&gt;Pacto Ecológico Europeu&lt;/i&gt; [&lt;a href="/entry/result/3582003/all" id="ENTRY_TO_ENTRY_CONVERTER" target="_blank"&gt;IATE:3582003&lt;/a&gt;] que visa apoiar as regiões fortemente dependentes de atividades hipercarbónicas e os cidadãos mais vulneráveis à transição para uma UE com impacto neutro no clima até 2050, proporcionando acesso a programas de requalificação e oportunidades de emprego em novos setores económicos.</t>
        </is>
      </c>
      <c r="CH513" s="2" t="inlineStr">
        <is>
          <t>Mecanismul pentru o tranziție justă</t>
        </is>
      </c>
      <c r="CI513" s="2" t="inlineStr">
        <is>
          <t>3</t>
        </is>
      </c>
      <c r="CJ513" s="2" t="inlineStr">
        <is>
          <t/>
        </is>
      </c>
      <c r="CK513" t="inlineStr">
        <is>
          <t/>
        </is>
      </c>
      <c r="CL513" s="2" t="inlineStr">
        <is>
          <t>Mechanizmus spravodlivej transformácie</t>
        </is>
      </c>
      <c r="CM513" s="2" t="inlineStr">
        <is>
          <t>3</t>
        </is>
      </c>
      <c r="CN513" s="2" t="inlineStr">
        <is>
          <t/>
        </is>
      </c>
      <c r="CO513" t="inlineStr">
        <is>
          <t>mechanizmus navrhnutý v rámci &lt;a href="https://iate.europa.eu/entry/result/3582003/sk" target="_blank"&gt;Európskeho ekologického dohovoru&lt;/a&gt; na zmobilizovanie potrebných súkromných a verejných zdrojov s cieľom podporiť transformáciu na nízkouhlíkové činnosti &lt;a href="https://iate.europa.eu/entry/result/3507864/sk" target="_blank"&gt;odolné proti zmene klímy&lt;/a&gt; pri súčasnej ochrane regiónov a občanov, ktorí sú najviac vystavení účinkom transformácie</t>
        </is>
      </c>
      <c r="CP513" s="2" t="inlineStr">
        <is>
          <t>mehanizem za pravični prehod</t>
        </is>
      </c>
      <c r="CQ513" s="2" t="inlineStr">
        <is>
          <t>3</t>
        </is>
      </c>
      <c r="CR513" s="2" t="inlineStr">
        <is>
          <t/>
        </is>
      </c>
      <c r="CS513" t="inlineStr">
        <is>
          <t/>
        </is>
      </c>
      <c r="CT513" s="2" t="inlineStr">
        <is>
          <t>mekanism för en rättvis omställning</t>
        </is>
      </c>
      <c r="CU513" s="2" t="inlineStr">
        <is>
          <t>3</t>
        </is>
      </c>
      <c r="CV513" s="2" t="inlineStr">
        <is>
          <t/>
        </is>
      </c>
      <c r="CW513" t="inlineStr">
        <is>
          <t>inslag i den europeiska gröna given [ &lt;a href="https://iate.europa.eu/entry/result/3582003/sv" target="_blank"&gt;3582003&lt;/a&gt; ] som ska stödja regioner och sektorer som är starkt beroende av koldioxidintensiv verksamhet samt skydda de medborgare som är mest sårbara för omställningen genom att ge tillgång till omskolningsprogram och sysselsättning inom nya ekonomiska sektorer</t>
        </is>
      </c>
    </row>
    <row r="514">
      <c r="A514" s="1" t="str">
        <f>HYPERLINK("https://iate.europa.eu/entry/result/3552786/all", "3552786")</f>
        <v>3552786</v>
      </c>
      <c r="B514" t="inlineStr">
        <is>
          <t>ENERGY;PRODUCTION, TECHNOLOGY AND RESEARCH</t>
        </is>
      </c>
      <c r="C514" t="inlineStr">
        <is>
          <t>ENERGY|electrical and nuclear industries|electrical industry;PRODUCTION, TECHNOLOGY AND RESEARCH|technology and technical regulations|technical regulations</t>
        </is>
      </c>
      <c r="D514" t="inlineStr">
        <is>
          <t>yes</t>
        </is>
      </c>
      <c r="E514" t="inlineStr">
        <is>
          <t/>
        </is>
      </c>
      <c r="F514" s="2" t="inlineStr">
        <is>
          <t>UIOSI|
или използваш или продаваш</t>
        </is>
      </c>
      <c r="G514" s="2" t="inlineStr">
        <is>
          <t>3|
3</t>
        </is>
      </c>
      <c r="H514" s="2" t="inlineStr">
        <is>
          <t xml:space="preserve">|
</t>
        </is>
      </c>
      <c r="I514" t="inlineStr">
        <is>
          <t>принцип, според който закупената и незаявена междузонова преносна способност в основата на физическите права за пренос, автоматично се предоставя на разположение за разпределяне на преносна способност за сделки за ден напред и според който притежателят на тези физически права за пренос получава заплащане от операторите на преносни системи</t>
        </is>
      </c>
      <c r="J514" s="2" t="inlineStr">
        <is>
          <t>zásada využití nebo prodeje</t>
        </is>
      </c>
      <c r="K514" s="2" t="inlineStr">
        <is>
          <t>3</t>
        </is>
      </c>
      <c r="L514" s="2" t="inlineStr">
        <is>
          <t/>
        </is>
      </c>
      <c r="M514" t="inlineStr">
        <is>
          <t>&lt;div&gt;zásada, podle níž je &lt;i&gt;kapacita mezi zónami&lt;/i&gt; [ &lt;a href="/entry/result/3548268/all" id="ENTRY_TO_ENTRY_CONVERTER" target="_blank"&gt;IATE:3548268&lt;/a&gt; ] odpovídající &lt;i&gt;fyzickým přenosovým právům&lt;/i&gt; [ &lt;a href="/entry/result/3548738/all" id="ENTRY_TO_ENTRY_CONVERTER" target="_blank"&gt;IATE:3548738&lt;/a&gt; ], jež byla zakoupena, ale nebyla nominována, 
automaticky dána k dispozici pro přidělování denní kapacity a podle níž 
držitel těchto fyzických přenosových práv obdrží od &lt;i&gt;provozovatelů přenosových soustav&lt;/i&gt; [ &lt;a href="/entry/result/2250949/all" id="ENTRY_TO_ENTRY_CONVERTER" target="_blank"&gt;IATE:2250949&lt;/a&gt; ] úhradu&lt;br&gt;&lt;/div&gt;</t>
        </is>
      </c>
      <c r="N514" s="2" t="inlineStr">
        <is>
          <t>forbrug eller salg</t>
        </is>
      </c>
      <c r="O514" s="2" t="inlineStr">
        <is>
          <t>3</t>
        </is>
      </c>
      <c r="P514" s="2" t="inlineStr">
        <is>
          <t/>
        </is>
      </c>
      <c r="Q514" t="inlineStr">
        <is>
          <t>princippet om, at den underliggende erhvervede og ikke-nominerede overførselskapacitet for fysiske transmissionsrettigheder automatisk stilles til rådighed for day-ahead-kapacitetstildeling, og om, at indehaveren af disse fysiske transmissionsrettigheder modtager godtgørelse fra TSO'erne</t>
        </is>
      </c>
      <c r="R514" s="2" t="inlineStr">
        <is>
          <t>UIOSI-Grundsatz</t>
        </is>
      </c>
      <c r="S514" s="2" t="inlineStr">
        <is>
          <t>3</t>
        </is>
      </c>
      <c r="T514" s="2" t="inlineStr">
        <is>
          <t/>
        </is>
      </c>
      <c r="U514" t="inlineStr">
        <is>
          <t>Grundsatz, wonach die physischen Übertragungsrechten zugrunde liegende zonenübergreifende Kapazität, die gekauft und nicht nominiert wurde, automatisch für die Vergabe von Day-Ahead-Kapazität zur Verfügung gestellt wird und der Inhaber dieser physischen Übertragungsrechte von den ÜNB eine Vergütung erhält</t>
        </is>
      </c>
      <c r="V514" s="2" t="inlineStr">
        <is>
          <t>χρήση ή πώληση</t>
        </is>
      </c>
      <c r="W514" s="2" t="inlineStr">
        <is>
          <t>3</t>
        </is>
      </c>
      <c r="X514" s="2" t="inlineStr">
        <is>
          <t/>
        </is>
      </c>
      <c r="Y514" t="inlineStr">
        <is>
          <t/>
        </is>
      </c>
      <c r="Z514" s="2" t="inlineStr">
        <is>
          <t>UIOSI|
use it or sell it</t>
        </is>
      </c>
      <c r="AA514" s="2" t="inlineStr">
        <is>
          <t>3|
3</t>
        </is>
      </c>
      <c r="AB514" s="2" t="inlineStr">
        <is>
          <t xml:space="preserve">|
</t>
        </is>
      </c>
      <c r="AC514" t="inlineStr">
        <is>
          <t>principle according to which the underlying cross-zonal capacity of physical transmission rights purchased and non-nominated is automatically made available for day-ahead capacity allocation and according to which the holder of these physical transmission rights receives remuneration from the TSOs</t>
        </is>
      </c>
      <c r="AD514" s="2" t="inlineStr">
        <is>
          <t>principio «usado o retribuido»|
principio &lt;i&gt;UIOSI&lt;/i&gt;</t>
        </is>
      </c>
      <c r="AE514" s="2" t="inlineStr">
        <is>
          <t>3|
3</t>
        </is>
      </c>
      <c r="AF514" s="2" t="inlineStr">
        <is>
          <t xml:space="preserve">|
</t>
        </is>
      </c>
      <c r="AG514" t="inlineStr">
        <is>
          <t>Mecanismo para la reasignación de la capacidad no utilizada después del límite de nominación por el que se reembolsa al propietario de los derechos (anuales y mensuales) no nominados el precio marginal de la capacidad diaria subastada.</t>
        </is>
      </c>
      <c r="AH514" s="2" t="inlineStr">
        <is>
          <t>kasuta või müü</t>
        </is>
      </c>
      <c r="AI514" s="2" t="inlineStr">
        <is>
          <t>3</t>
        </is>
      </c>
      <c r="AJ514" s="2" t="inlineStr">
        <is>
          <t/>
        </is>
      </c>
      <c r="AK514" t="inlineStr">
        <is>
          <t>põhimõte, mille kohaselt füüsiliste ülekandeõiguste esemeks oleva ostetud ja registreerimata piirkonnaülese võimsuse ülekande õigus läheb automaatselt järgmise päeva turul jaotamiseks ja mille kohaselt kõnealuste füüsiliste ülekandeõiguste omaja saab selle eest põhivõrguettevõtjalt hüvitust</t>
        </is>
      </c>
      <c r="AL514" s="2" t="inlineStr">
        <is>
          <t>UOSI|
käytä tai myy -periaate</t>
        </is>
      </c>
      <c r="AM514" s="2" t="inlineStr">
        <is>
          <t>3|
3</t>
        </is>
      </c>
      <c r="AN514" s="2" t="inlineStr">
        <is>
          <t xml:space="preserve">|
</t>
        </is>
      </c>
      <c r="AO514" t="inlineStr">
        <is>
          <t>periaate, jonka mukaan fyysisten siirto-oikeuksien kohteena oleva ostettu ja ilmoittamaton alueiden välinen kapasiteetti asetetaan automaattisesti jaettavaksi vuorokausimarkkinoilla ja jonka mukaan kyseisten fyysisten siirto-oikeuksien haltija saa korvauksen siirtoverkonhaltijoilta</t>
        </is>
      </c>
      <c r="AP514" s="2" t="inlineStr">
        <is>
          <t>use-it-or-sell-it</t>
        </is>
      </c>
      <c r="AQ514" s="2" t="inlineStr">
        <is>
          <t>3</t>
        </is>
      </c>
      <c r="AR514" s="2" t="inlineStr">
        <is>
          <t/>
        </is>
      </c>
      <c r="AS514" t="inlineStr">
        <is>
          <t>principe selon lequel la capacité d'échange entre zones correspondant aux droits de transport physique achetés et non nominés est automatiquement mise à disposition aux fins de l'allocation de capacité journalière, et selon lequel le détenteur de ces droits perçoit une rémunération de la part des GRT</t>
        </is>
      </c>
      <c r="AT514" s="2" t="inlineStr">
        <is>
          <t>mura n-úsáidfear í, díolfar í</t>
        </is>
      </c>
      <c r="AU514" s="2" t="inlineStr">
        <is>
          <t>3</t>
        </is>
      </c>
      <c r="AV514" s="2" t="inlineStr">
        <is>
          <t/>
        </is>
      </c>
      <c r="AW514" t="inlineStr">
        <is>
          <t/>
        </is>
      </c>
      <c r="AX514" s="2" t="inlineStr">
        <is>
          <t>koristi ili prodaj|
KIP</t>
        </is>
      </c>
      <c r="AY514" s="2" t="inlineStr">
        <is>
          <t>3|
3</t>
        </is>
      </c>
      <c r="AZ514" s="2" t="inlineStr">
        <is>
          <t xml:space="preserve">|
</t>
        </is>
      </c>
      <c r="BA514" t="inlineStr">
        <is>
          <t/>
        </is>
      </c>
      <c r="BB514" s="2" t="inlineStr">
        <is>
          <t>használd vagy add el|
UIOSI-elv</t>
        </is>
      </c>
      <c r="BC514" s="2" t="inlineStr">
        <is>
          <t>4|
4</t>
        </is>
      </c>
      <c r="BD514" s="2" t="inlineStr">
        <is>
          <t xml:space="preserve">|
</t>
        </is>
      </c>
      <c r="BE514" t="inlineStr">
        <is>
          <t>az az elv, amely szerint a vásárolt és be nem menetrendezett fizikai átviteli jogokhoz tartozó övezetközi kapacitás automatikusan rendelkezésre áll a másnapi kapacitásfelosztáshoz, és amely szerint e fizikai átviteliátviteli jogok birtokosa ellentételezést kap az átvitelirendszer-üzemeltetőktől</t>
        </is>
      </c>
      <c r="BF514" s="2" t="inlineStr">
        <is>
          <t>clausola di utilizzo pena la vendita|
UIOSI</t>
        </is>
      </c>
      <c r="BG514" s="2" t="inlineStr">
        <is>
          <t>3|
3</t>
        </is>
      </c>
      <c r="BH514" s="2" t="inlineStr">
        <is>
          <t xml:space="preserve">|
</t>
        </is>
      </c>
      <c r="BI514" t="inlineStr">
        <is>
          <t>relativamente al mercato interno dell’energia elettrica, principio in base al quale la capacità interzonale sottostante ai diritti di trasmissione fisica acquistati e non nominati è automaticamente resa disponibile per l'allocazione della capacità del giorno prima e in base al quale il detentore di detti diritti di trasmissione fisica riceve una remunerazione dai TSO</t>
        </is>
      </c>
      <c r="BJ514" s="2" t="inlineStr">
        <is>
          <t>principas „naudokis arba parduok“</t>
        </is>
      </c>
      <c r="BK514" s="2" t="inlineStr">
        <is>
          <t>3</t>
        </is>
      </c>
      <c r="BL514" s="2" t="inlineStr">
        <is>
          <t/>
        </is>
      </c>
      <c r="BM514" t="inlineStr">
        <is>
          <t>principas, pagal kurį tarpzoninis pralaidumas, susijęs su fizinio perdavimo teisėmis, kurios buvo nupirktos, bet kurių kiekio paraiška nebuvo pateikta, automatiškai siūlomas skirstant kitos paros pralaidumą ir pagal kurį šių fizinio perdavimo teisių turėtojas iš perdavimo sistemos operatorių gauna užmokestį</t>
        </is>
      </c>
      <c r="BN514" s="2" t="inlineStr">
        <is>
          <t>izmanto vai pārdod|
IVP</t>
        </is>
      </c>
      <c r="BO514" s="2" t="inlineStr">
        <is>
          <t>2|
2</t>
        </is>
      </c>
      <c r="BP514" s="2" t="inlineStr">
        <is>
          <t xml:space="preserve">|
</t>
        </is>
      </c>
      <c r="BQ514" t="inlineStr">
        <is>
          <t>princips, saskaņā ar kuru starpzonu jauda, uz ko nopirktās fiziskas pārvades tiesības nav nominētas, automātiski kļūst pieejama nākamās dienas jaudas piešķiršanai un saskaņā ar kuru šo fiziskās pārvades tiesību turētājs saņem atlīdzību no PSO [&lt;i&gt;pārvades sistēmas operatora&lt;/i&gt;]</t>
        </is>
      </c>
      <c r="BR514" s="2" t="inlineStr">
        <is>
          <t>uża jew bigħ|
UIOSI</t>
        </is>
      </c>
      <c r="BS514" s="2" t="inlineStr">
        <is>
          <t>3|
3</t>
        </is>
      </c>
      <c r="BT514" s="2" t="inlineStr">
        <is>
          <t xml:space="preserve">|
</t>
        </is>
      </c>
      <c r="BU514" t="inlineStr">
        <is>
          <t>il-prinċipju li skontu l-kapaċità transżonali&lt;sup&gt;1&lt;/sup&gt; sottostanti ta’ drittijiet fiżiċi ta’ trażmissjoni&lt;sup&gt;2&lt;/sup&gt; mixtrija u mhux denominati jkunu awtomatikament disponibbli għall-allokazzjoni ta’ kapaċità ġurnata bil-quddiem u li skontu d-detentur ta’ dawn id-drittijiet fiżiċi ta’ trażmissjoni jirċievi rinumerazzjoni mill-operaturi ta’ sistema tat-trażmissjoni&lt;p&gt; &lt;sup&gt;1&lt;/sup&gt;&lt;a href="/entry/result/3548268/all" id="ENTRY_TO_ENTRY_CONVERTER" target="_blank"&gt;IATE:3548268&lt;/a&gt; &lt;br&gt; &lt;sup&gt;2&lt;/sup&gt;&lt;a href="/entry/result/3548738&lt;&gt;&lt;&gt;&lt;&gt;&lt;&gt;&lt;&gt;&lt;&gt;&lt;&gt;&lt;&gt;&lt;&gt;&lt;&gt;&lt;&gt;&lt;/all" id="ENTRY_TO_ENTRY_CONVERTER" target="_blank"&gt;IATE:3548738&amp;lt;&amp;gt;&amp;lt;&amp;gt;&amp;lt;&amp;gt;&amp;lt;&amp;gt;&amp;lt;&amp;gt;&amp;lt;&amp;gt;&amp;lt;&amp;gt;&amp;lt;&amp;gt;&amp;lt;&amp;gt;&amp;lt;&amp;gt;&amp;lt;&amp;gt;&amp;lt;&lt;/a&gt;&amp;gt;&lt;/p&gt;</t>
        </is>
      </c>
      <c r="BV514" s="2" t="inlineStr">
        <is>
          <t>UIOSI|
"use-it-or-sell-it"</t>
        </is>
      </c>
      <c r="BW514" s="2" t="inlineStr">
        <is>
          <t>3|
3</t>
        </is>
      </c>
      <c r="BX514" s="2" t="inlineStr">
        <is>
          <t xml:space="preserve">|
</t>
        </is>
      </c>
      <c r="BY514" t="inlineStr">
        <is>
          <t>beginsel op basis waarvan de onderliggende zoneoveschrijdende capaciteit van aangekochte en niet-genomineerde fysieke transmissierechten automatisch ter beschikking wordt gesteld voor day-aheadcapaciteitstoewijzing en de houder van deze fysieke transmissierechten een vergoeding van de transmissiesysteembeheerders ontvangt</t>
        </is>
      </c>
      <c r="BZ514" s="2" t="inlineStr">
        <is>
          <t>zasada „wykorzystaj albo sprzedaj” (ang. use it or sell it)</t>
        </is>
      </c>
      <c r="CA514" s="2" t="inlineStr">
        <is>
          <t>3</t>
        </is>
      </c>
      <c r="CB514" s="2" t="inlineStr">
        <is>
          <t/>
        </is>
      </c>
      <c r="CC514" t="inlineStr">
        <is>
          <t>zasada, zgodnie z którą &lt;i&gt;międzyobszarowe zdolności przesyłowe&lt;/i&gt; [ &lt;a href="/entry/result/3548268/all" id="ENTRY_TO_ENTRY_CONVERTER" target="_blank"&gt;IATE:3548268&lt;/a&gt; ] będące przedmiotem fizycznych praw przesyłowych, które zostały nabyte, ale nie zostały nominowane, są automatycznie udostępniane do &lt;i&gt;alokacji zdolności przesyłowych&lt;/i&gt; [ &lt;a href="/entry/result/2112865/all" id="ENTRY_TO_ENTRY_CONVERTER" target="_blank"&gt;IATE:2112865&lt;/a&gt; ] na rynku dnia następnego, a posiadacz takich fizycznych praw przesyłowych otrzymuje zapłatę od OSP</t>
        </is>
      </c>
      <c r="CD514" s="2" t="inlineStr">
        <is>
          <t>usar ou vender</t>
        </is>
      </c>
      <c r="CE514" s="2" t="inlineStr">
        <is>
          <t>3</t>
        </is>
      </c>
      <c r="CF514" s="2" t="inlineStr">
        <is>
          <t/>
        </is>
      </c>
      <c r="CG514" t="inlineStr">
        <is>
          <t>Obrigação de um agente revender os direitos adquiridos caso não os utilize.</t>
        </is>
      </c>
      <c r="CH514" s="2" t="inlineStr">
        <is>
          <t>principiul „utilizează sau vinde”</t>
        </is>
      </c>
      <c r="CI514" s="2" t="inlineStr">
        <is>
          <t>3</t>
        </is>
      </c>
      <c r="CJ514" s="2" t="inlineStr">
        <is>
          <t/>
        </is>
      </c>
      <c r="CK514" t="inlineStr">
        <is>
          <t/>
        </is>
      </c>
      <c r="CL514" s="2" t="inlineStr">
        <is>
          <t>zásada využitia alebo predaja</t>
        </is>
      </c>
      <c r="CM514" s="2" t="inlineStr">
        <is>
          <t>3</t>
        </is>
      </c>
      <c r="CN514" s="2" t="inlineStr">
        <is>
          <t/>
        </is>
      </c>
      <c r="CO514" t="inlineStr">
        <is>
          <t>zásada, podľa ktorej sa kúpená a nenominovaná základná medzioblastná kapacita fyzických prenosových práv automaticky sprístupňuje pre pridelenie dennej kapacity a podľa ktorej prevádzkovatelia prenosovej sústavy vyplatia držiteľovi týchto fyzických prenosových práv náhradu</t>
        </is>
      </c>
      <c r="CP514" s="2" t="inlineStr">
        <is>
          <t>uporabi ali prodaj</t>
        </is>
      </c>
      <c r="CQ514" s="2" t="inlineStr">
        <is>
          <t>3</t>
        </is>
      </c>
      <c r="CR514" s="2" t="inlineStr">
        <is>
          <t/>
        </is>
      </c>
      <c r="CS514" t="inlineStr">
        <is>
          <t/>
        </is>
      </c>
      <c r="CT514" s="2" t="inlineStr">
        <is>
          <t>UIOSI-principen</t>
        </is>
      </c>
      <c r="CU514" s="2" t="inlineStr">
        <is>
          <t>3</t>
        </is>
      </c>
      <c r="CV514" s="2" t="inlineStr">
        <is>
          <t/>
        </is>
      </c>
      <c r="CW514" t="inlineStr">
        <is>
          <t/>
        </is>
      </c>
    </row>
    <row r="515">
      <c r="A515" s="1" t="str">
        <f>HYPERLINK("https://iate.europa.eu/entry/result/1407744/all", "1407744")</f>
        <v>1407744</v>
      </c>
      <c r="B515" t="inlineStr">
        <is>
          <t>ENERGY</t>
        </is>
      </c>
      <c r="C515" t="inlineStr">
        <is>
          <t>ENERGY|electrical and nuclear industries|nuclear industry</t>
        </is>
      </c>
      <c r="D515" t="inlineStr">
        <is>
          <t>yes</t>
        </is>
      </c>
      <c r="E515" t="inlineStr">
        <is>
          <t/>
        </is>
      </c>
      <c r="F515" t="inlineStr">
        <is>
          <t/>
        </is>
      </c>
      <c r="G515" t="inlineStr">
        <is>
          <t/>
        </is>
      </c>
      <c r="H515" t="inlineStr">
        <is>
          <t/>
        </is>
      </c>
      <c r="I515" t="inlineStr">
        <is>
          <t/>
        </is>
      </c>
      <c r="J515" t="inlineStr">
        <is>
          <t/>
        </is>
      </c>
      <c r="K515" t="inlineStr">
        <is>
          <t/>
        </is>
      </c>
      <c r="L515" t="inlineStr">
        <is>
          <t/>
        </is>
      </c>
      <c r="M515" t="inlineStr">
        <is>
          <t/>
        </is>
      </c>
      <c r="N515" s="2" t="inlineStr">
        <is>
          <t>uran med formindsket indhold|
forarmet uran</t>
        </is>
      </c>
      <c r="O515" s="2" t="inlineStr">
        <is>
          <t>1|
3</t>
        </is>
      </c>
      <c r="P515" s="2" t="inlineStr">
        <is>
          <t xml:space="preserve">|
</t>
        </is>
      </c>
      <c r="Q515" t="inlineStr">
        <is>
          <t/>
        </is>
      </c>
      <c r="R515" s="2" t="inlineStr">
        <is>
          <t>abgereichertes Uran</t>
        </is>
      </c>
      <c r="S515" s="2" t="inlineStr">
        <is>
          <t>3</t>
        </is>
      </c>
      <c r="T515" s="2" t="inlineStr">
        <is>
          <t/>
        </is>
      </c>
      <c r="U515" t="inlineStr">
        <is>
          <t>Uran, dessen Gehalt an 235U-Isotopen so verringert wurde, dass er geringer ist als bei natürlichem Uran</t>
        </is>
      </c>
      <c r="V515" s="2" t="inlineStr">
        <is>
          <t>εξαντλημένο ουράνιο|
μη επανεμπλουτισμένο ουράνιο|
ουράνιο φτωχό</t>
        </is>
      </c>
      <c r="W515" s="2" t="inlineStr">
        <is>
          <t>3|
1|
1</t>
        </is>
      </c>
      <c r="X515" s="2" t="inlineStr">
        <is>
          <t xml:space="preserve">|
|
</t>
        </is>
      </c>
      <c r="Y515" t="inlineStr">
        <is>
          <t/>
        </is>
      </c>
      <c r="Z515" s="2" t="inlineStr">
        <is>
          <t>DU|
depleted uranium</t>
        </is>
      </c>
      <c r="AA515" s="2" t="inlineStr">
        <is>
          <t>3|
3</t>
        </is>
      </c>
      <c r="AB515" s="2" t="inlineStr">
        <is>
          <t xml:space="preserve">|
</t>
        </is>
      </c>
      <c r="AC515" t="inlineStr">
        <is>
          <t>uranium with a percentage of uranium-235 lower than the 0.7 percent (by mass) contained in natural uranium</t>
        </is>
      </c>
      <c r="AD515" s="2" t="inlineStr">
        <is>
          <t>uranio empobrecido</t>
        </is>
      </c>
      <c r="AE515" s="2" t="inlineStr">
        <is>
          <t>3</t>
        </is>
      </c>
      <c r="AF515" s="2" t="inlineStr">
        <is>
          <t/>
        </is>
      </c>
      <c r="AG515" t="inlineStr">
        <is>
          <t>Uranio cuya concentración en uranio 235, única materia fisible que contiene, es inferior a la existente en estado natural.</t>
        </is>
      </c>
      <c r="AH515" s="2" t="inlineStr">
        <is>
          <t>vaesestatud uraan</t>
        </is>
      </c>
      <c r="AI515" s="2" t="inlineStr">
        <is>
          <t>3</t>
        </is>
      </c>
      <c r="AJ515" s="2" t="inlineStr">
        <is>
          <t/>
        </is>
      </c>
      <c r="AK515" t="inlineStr">
        <is>
          <t>uraan, mis sisaldab alla 0,7 massiprotsendi isotoopi U-235, ehk siis vähem kui looduslik uraan; uraani rikastamise kõrvalprodukt</t>
        </is>
      </c>
      <c r="AL515" s="2" t="inlineStr">
        <is>
          <t>köyhdytetty uraani</t>
        </is>
      </c>
      <c r="AM515" s="2" t="inlineStr">
        <is>
          <t>2</t>
        </is>
      </c>
      <c r="AN515" s="2" t="inlineStr">
        <is>
          <t/>
        </is>
      </c>
      <c r="AO515" t="inlineStr">
        <is>
          <t/>
        </is>
      </c>
      <c r="AP515" s="2" t="inlineStr">
        <is>
          <t>UA|
uranium appauvri</t>
        </is>
      </c>
      <c r="AQ515" s="2" t="inlineStr">
        <is>
          <t>3|
3</t>
        </is>
      </c>
      <c r="AR515" s="2" t="inlineStr">
        <is>
          <t xml:space="preserve">|
</t>
        </is>
      </c>
      <c r="AS515" t="inlineStr">
        <is>
          <t>l'uranium est dit appauvri lorsque sa teneur en uranium 235,seule matière fissile qu'il contienne, est inférieure à ce qu'elle est à l'état naturel</t>
        </is>
      </c>
      <c r="AT515" s="2" t="inlineStr">
        <is>
          <t>UL|
úráiniam laghdaithe|
úráiniam ídithe</t>
        </is>
      </c>
      <c r="AU515" s="2" t="inlineStr">
        <is>
          <t>3|
3|
3</t>
        </is>
      </c>
      <c r="AV515" s="2" t="inlineStr">
        <is>
          <t xml:space="preserve">|
|
</t>
        </is>
      </c>
      <c r="AW515" t="inlineStr">
        <is>
          <t/>
        </is>
      </c>
      <c r="AX515" s="2" t="inlineStr">
        <is>
          <t>osiromašeni uranij</t>
        </is>
      </c>
      <c r="AY515" s="2" t="inlineStr">
        <is>
          <t>4</t>
        </is>
      </c>
      <c r="AZ515" s="2" t="inlineStr">
        <is>
          <t/>
        </is>
      </c>
      <c r="BA515" t="inlineStr">
        <is>
          <t/>
        </is>
      </c>
      <c r="BB515" s="2" t="inlineStr">
        <is>
          <t>szegényített urán</t>
        </is>
      </c>
      <c r="BC515" s="2" t="inlineStr">
        <is>
          <t>4</t>
        </is>
      </c>
      <c r="BD515" s="2" t="inlineStr">
        <is>
          <t/>
        </is>
      </c>
      <c r="BE515" t="inlineStr">
        <is>
          <t>a szegényített urán az az anyag, ami a dúsítás maradékaként hátramarad és így benne a 235-ös urán részaránya alacsonyabb, mint a természetes uránban (a természetes uránban 0,72% U-235 és 99,28% U-238 izotóp van).</t>
        </is>
      </c>
      <c r="BF515" s="2" t="inlineStr">
        <is>
          <t>uranio impoverito|
uranio depleto</t>
        </is>
      </c>
      <c r="BG515" s="2" t="inlineStr">
        <is>
          <t>3|
3</t>
        </is>
      </c>
      <c r="BH515" s="2" t="inlineStr">
        <is>
          <t xml:space="preserve">|
</t>
        </is>
      </c>
      <c r="BI515" t="inlineStr">
        <is>
          <t/>
        </is>
      </c>
      <c r="BJ515" t="inlineStr">
        <is>
          <t/>
        </is>
      </c>
      <c r="BK515" t="inlineStr">
        <is>
          <t/>
        </is>
      </c>
      <c r="BL515" t="inlineStr">
        <is>
          <t/>
        </is>
      </c>
      <c r="BM515" t="inlineStr">
        <is>
          <t/>
        </is>
      </c>
      <c r="BN515" s="2" t="inlineStr">
        <is>
          <t>noplicināts urāns</t>
        </is>
      </c>
      <c r="BO515" s="2" t="inlineStr">
        <is>
          <t>2</t>
        </is>
      </c>
      <c r="BP515" s="2" t="inlineStr">
        <is>
          <t/>
        </is>
      </c>
      <c r="BQ515" t="inlineStr">
        <is>
          <t>urāns, kurā izotopa 235 ir mazāk nekā dabā sastopamajā urānā</t>
        </is>
      </c>
      <c r="BR515" t="inlineStr">
        <is>
          <t/>
        </is>
      </c>
      <c r="BS515" t="inlineStr">
        <is>
          <t/>
        </is>
      </c>
      <c r="BT515" t="inlineStr">
        <is>
          <t/>
        </is>
      </c>
      <c r="BU515" t="inlineStr">
        <is>
          <t/>
        </is>
      </c>
      <c r="BV515" s="2" t="inlineStr">
        <is>
          <t>verarmd uranium</t>
        </is>
      </c>
      <c r="BW515" s="2" t="inlineStr">
        <is>
          <t>3</t>
        </is>
      </c>
      <c r="BX515" s="2" t="inlineStr">
        <is>
          <t/>
        </is>
      </c>
      <c r="BY515" t="inlineStr">
        <is>
          <t/>
        </is>
      </c>
      <c r="BZ515" s="2" t="inlineStr">
        <is>
          <t>uran zubożony</t>
        </is>
      </c>
      <c r="CA515" s="2" t="inlineStr">
        <is>
          <t>3</t>
        </is>
      </c>
      <c r="CB515" s="2" t="inlineStr">
        <is>
          <t/>
        </is>
      </c>
      <c r="CC515" t="inlineStr">
        <is>
          <t>uran zawierający mniejszą procentowo masę uranu-235 niż uran naturalny</t>
        </is>
      </c>
      <c r="CD515" s="2" t="inlineStr">
        <is>
          <t>urânio empobrecido</t>
        </is>
      </c>
      <c r="CE515" s="2" t="inlineStr">
        <is>
          <t>3</t>
        </is>
      </c>
      <c r="CF515" s="2" t="inlineStr">
        <is>
          <t/>
        </is>
      </c>
      <c r="CG515" t="inlineStr">
        <is>
          <t>urânio cujo teor em urânio 235,único material cindível que contém,é inferior ao existente no estado natural</t>
        </is>
      </c>
      <c r="CH515" t="inlineStr">
        <is>
          <t/>
        </is>
      </c>
      <c r="CI515" t="inlineStr">
        <is>
          <t/>
        </is>
      </c>
      <c r="CJ515" t="inlineStr">
        <is>
          <t/>
        </is>
      </c>
      <c r="CK515" t="inlineStr">
        <is>
          <t/>
        </is>
      </c>
      <c r="CL515" t="inlineStr">
        <is>
          <t/>
        </is>
      </c>
      <c r="CM515" t="inlineStr">
        <is>
          <t/>
        </is>
      </c>
      <c r="CN515" t="inlineStr">
        <is>
          <t/>
        </is>
      </c>
      <c r="CO515" t="inlineStr">
        <is>
          <t/>
        </is>
      </c>
      <c r="CP515" s="2" t="inlineStr">
        <is>
          <t>osiromašeni uran</t>
        </is>
      </c>
      <c r="CQ515" s="2" t="inlineStr">
        <is>
          <t>3</t>
        </is>
      </c>
      <c r="CR515" s="2" t="inlineStr">
        <is>
          <t/>
        </is>
      </c>
      <c r="CS515" t="inlineStr">
        <is>
          <t>oblika urana, ki nastane zlasti kot stranski produkt pri izdelavi obogatenega urana in vsebuje manj v nuklearne namene uporabnega izotopa kot naravni uran</t>
        </is>
      </c>
      <c r="CT515" s="2" t="inlineStr">
        <is>
          <t>utarmat uran</t>
        </is>
      </c>
      <c r="CU515" s="2" t="inlineStr">
        <is>
          <t>2</t>
        </is>
      </c>
      <c r="CV515" s="2" t="inlineStr">
        <is>
          <t/>
        </is>
      </c>
      <c r="CW515" t="inlineStr">
        <is>
          <t/>
        </is>
      </c>
    </row>
    <row r="516">
      <c r="A516" s="1" t="str">
        <f>HYPERLINK("https://iate.europa.eu/entry/result/2206137/all", "2206137")</f>
        <v>2206137</v>
      </c>
      <c r="B516" t="inlineStr">
        <is>
          <t>ENERGY;ENVIRONMENT</t>
        </is>
      </c>
      <c r="C516" t="inlineStr">
        <is>
          <t>ENERGY|soft energy|soft energy;ENVIRONMENT|environmental policy|environmental policy;ENERGY|soft energy|soft energy|renewable energy</t>
        </is>
      </c>
      <c r="D516" t="inlineStr">
        <is>
          <t>yes</t>
        </is>
      </c>
      <c r="E516" t="inlineStr">
        <is>
          <t/>
        </is>
      </c>
      <c r="F516" s="2" t="inlineStr">
        <is>
          <t>източник на енергия с ниски въглеродни емисии</t>
        </is>
      </c>
      <c r="G516" s="2" t="inlineStr">
        <is>
          <t>3</t>
        </is>
      </c>
      <c r="H516" s="2" t="inlineStr">
        <is>
          <t/>
        </is>
      </c>
      <c r="I516" t="inlineStr">
        <is>
          <t>източник на електроенергия, при който се отделят по-малко парникови газове, отколкото при традиционните методи на производство на електроенергия</t>
        </is>
      </c>
      <c r="J516" s="2" t="inlineStr">
        <is>
          <t>nízkouhlíkový zdroj energie</t>
        </is>
      </c>
      <c r="K516" s="2" t="inlineStr">
        <is>
          <t>3</t>
        </is>
      </c>
      <c r="L516" s="2" t="inlineStr">
        <is>
          <t/>
        </is>
      </c>
      <c r="M516" t="inlineStr">
        <is>
          <t>zdroj elektrické energie, který produkuje méně skleníkových plynů než tradiční způsoby výroby elektřiny</t>
        </is>
      </c>
      <c r="N516" s="2" t="inlineStr">
        <is>
          <t>energikilde med lave CO&lt;sub&gt;2&lt;/sub&gt;-emissioner|
energikilde med lav CO&lt;sub&gt;2&lt;/sub&gt;-udledning|
energikilde med lavt CO&lt;sub&gt;2&lt;/sub&gt;-udslip|
energikilde med lavt kulstofindhold</t>
        </is>
      </c>
      <c r="O516" s="2" t="inlineStr">
        <is>
          <t>4|
4|
4|
4</t>
        </is>
      </c>
      <c r="P516" s="2" t="inlineStr">
        <is>
          <t xml:space="preserve">|
|
|
</t>
        </is>
      </c>
      <c r="Q516" t="inlineStr">
        <is>
          <t>energikilde, der producerer færre drivhusgasser end traditionelle former for elektricitetsproduktion</t>
        </is>
      </c>
      <c r="R516" s="2" t="inlineStr">
        <is>
          <t>CO&lt;sub&gt;2&lt;/sub&gt;-arme Energiequelle|
Energiequelle mit niedrigem CO&lt;sub&gt;2&lt;/sub&gt;-Ausstoß|
Energiequelle mit geringen CO&lt;sub&gt;2&lt;/sub&gt;-Emissionen</t>
        </is>
      </c>
      <c r="S516" s="2" t="inlineStr">
        <is>
          <t>3|
3|
3</t>
        </is>
      </c>
      <c r="T516" s="2" t="inlineStr">
        <is>
          <t xml:space="preserve">|
|
</t>
        </is>
      </c>
      <c r="U516" t="inlineStr">
        <is>
          <t>1) Energiequelle, bei deren Verwendung wenig CO&lt;sub&gt;2&lt;/sub&gt; freigesetzt wird 2) Energiequelle, die weniger Treibhausgasemissionen erzeugt als herkömmliche Methoden zur Energiegewinnung</t>
        </is>
      </c>
      <c r="V516" s="2" t="inlineStr">
        <is>
          <t>πηγή ενέργειας με χαμηλή χρήση άνθρακα|
πηγή ενέργειας χαμηλών ανθρακούχων εκπομπών</t>
        </is>
      </c>
      <c r="W516" s="2" t="inlineStr">
        <is>
          <t>4|
3</t>
        </is>
      </c>
      <c r="X516" s="2" t="inlineStr">
        <is>
          <t xml:space="preserve">|
</t>
        </is>
      </c>
      <c r="Y516" t="inlineStr">
        <is>
          <t>πηγή ενέργειας η οποία παράγει λιγότερα αέρια του θερμοκηπίου από τα παραδοσιακά μέσα παραγωγής ενέργειας.</t>
        </is>
      </c>
      <c r="Z516" s="2" t="inlineStr">
        <is>
          <t>low-carbon energy source|
low carbon energy source</t>
        </is>
      </c>
      <c r="AA516" s="2" t="inlineStr">
        <is>
          <t>3|
1</t>
        </is>
      </c>
      <c r="AB516" s="2" t="inlineStr">
        <is>
          <t xml:space="preserve">|
</t>
        </is>
      </c>
      <c r="AC516" t="inlineStr">
        <is>
          <t>source of energy which produces fewer greenhouse gases than traditional means of energy generation</t>
        </is>
      </c>
      <c r="AD516" s="2" t="inlineStr">
        <is>
          <t>fuente de energía de baja emisión de carbono|
fuente de energía hipocarbónica</t>
        </is>
      </c>
      <c r="AE516" s="2" t="inlineStr">
        <is>
          <t>3|
3</t>
        </is>
      </c>
      <c r="AF516" s="2" t="inlineStr">
        <is>
          <t xml:space="preserve">|
</t>
        </is>
      </c>
      <c r="AG516" t="inlineStr">
        <is>
          <t>Fuente de energía que produce menos emisiones de gases de efecto invernadero que los métodos tradicionales de generación de energía.</t>
        </is>
      </c>
      <c r="AH516" s="2" t="inlineStr">
        <is>
          <t>vähese CO&lt;sub&gt;2 &lt;/sub&gt;heitega energiaallikas</t>
        </is>
      </c>
      <c r="AI516" s="2" t="inlineStr">
        <is>
          <t>2</t>
        </is>
      </c>
      <c r="AJ516" s="2" t="inlineStr">
        <is>
          <t/>
        </is>
      </c>
      <c r="AK516" t="inlineStr">
        <is>
          <t>energiaallikas, mis tekitab vähem kasvuhoonegaase kui traditsiooniline energiatootmine</t>
        </is>
      </c>
      <c r="AL516" s="2" t="inlineStr">
        <is>
          <t>vähähiilinen energialähde</t>
        </is>
      </c>
      <c r="AM516" s="2" t="inlineStr">
        <is>
          <t>3</t>
        </is>
      </c>
      <c r="AN516" s="2" t="inlineStr">
        <is>
          <t/>
        </is>
      </c>
      <c r="AO516" t="inlineStr">
        <is>
          <t>energialähde, joka aiheuttaa vähemmän kasvihuonekaasupäästöjä kuin perinteiset energiantuotantomuodot</t>
        </is>
      </c>
      <c r="AP516" s="2" t="inlineStr">
        <is>
          <t>source d'énergie à faible émission de carbone|
source d'énergie à faible teneur en carbone|
source d'énergie à faible intensité de carbone</t>
        </is>
      </c>
      <c r="AQ516" s="2" t="inlineStr">
        <is>
          <t>3|
2|
3</t>
        </is>
      </c>
      <c r="AR516" s="2" t="inlineStr">
        <is>
          <t xml:space="preserve">|
|
</t>
        </is>
      </c>
      <c r="AS516" t="inlineStr">
        <is>
          <t>source d'énergie qui émet peu de gaz à effet de serre au cours de son cycle
de vie</t>
        </is>
      </c>
      <c r="AT516" t="inlineStr">
        <is>
          <t/>
        </is>
      </c>
      <c r="AU516" t="inlineStr">
        <is>
          <t/>
        </is>
      </c>
      <c r="AV516" t="inlineStr">
        <is>
          <t/>
        </is>
      </c>
      <c r="AW516" t="inlineStr">
        <is>
          <t/>
        </is>
      </c>
      <c r="AX516" t="inlineStr">
        <is>
          <t/>
        </is>
      </c>
      <c r="AY516" t="inlineStr">
        <is>
          <t/>
        </is>
      </c>
      <c r="AZ516" t="inlineStr">
        <is>
          <t/>
        </is>
      </c>
      <c r="BA516" t="inlineStr">
        <is>
          <t/>
        </is>
      </c>
      <c r="BB516" s="2" t="inlineStr">
        <is>
          <t>karbonszegény energiaforrás|
alacsony szén-dioxid-kibocsátású energiaforrás</t>
        </is>
      </c>
      <c r="BC516" s="2" t="inlineStr">
        <is>
          <t>3|
3</t>
        </is>
      </c>
      <c r="BD516" s="2" t="inlineStr">
        <is>
          <t xml:space="preserve">preferred|
</t>
        </is>
      </c>
      <c r="BE516" t="inlineStr">
        <is>
          <t>a hagyományos energiaforrásoknál alacsonyabb üvegházhatású gázkibocsátást eredményező energiaforrás</t>
        </is>
      </c>
      <c r="BF516" s="2" t="inlineStr">
        <is>
          <t>fonte di energia a bassa emissione di carbonio</t>
        </is>
      </c>
      <c r="BG516" s="2" t="inlineStr">
        <is>
          <t>3</t>
        </is>
      </c>
      <c r="BH516" s="2" t="inlineStr">
        <is>
          <t/>
        </is>
      </c>
      <c r="BI516" t="inlineStr">
        <is>
          <t>fonte di energia il cui impiego produce meno emissioni di gas a effetto serra rispetto alle fonti energetiche tradizionali</t>
        </is>
      </c>
      <c r="BJ516" s="2" t="inlineStr">
        <is>
          <t>mažo anglies dioksido pėdsako energijos šaltinis|
mažo anglies dioksido pėdsako šaltinis|
mažaanglis energijos šaltinis</t>
        </is>
      </c>
      <c r="BK516" s="2" t="inlineStr">
        <is>
          <t>3|
3|
3</t>
        </is>
      </c>
      <c r="BL516" s="2" t="inlineStr">
        <is>
          <t xml:space="preserve">preferred|
|
</t>
        </is>
      </c>
      <c r="BM516" t="inlineStr">
        <is>
          <t>energijos šaltinis, kuris išskiria mažiau šiltnamio efektą sukeliančių dujų nei tradicinės energijos gamybos priemonės</t>
        </is>
      </c>
      <c r="BN516" t="inlineStr">
        <is>
          <t/>
        </is>
      </c>
      <c r="BO516" t="inlineStr">
        <is>
          <t/>
        </is>
      </c>
      <c r="BP516" t="inlineStr">
        <is>
          <t/>
        </is>
      </c>
      <c r="BQ516" t="inlineStr">
        <is>
          <t/>
        </is>
      </c>
      <c r="BR516" t="inlineStr">
        <is>
          <t/>
        </is>
      </c>
      <c r="BS516" t="inlineStr">
        <is>
          <t/>
        </is>
      </c>
      <c r="BT516" t="inlineStr">
        <is>
          <t/>
        </is>
      </c>
      <c r="BU516" t="inlineStr">
        <is>
          <t/>
        </is>
      </c>
      <c r="BV516" s="2" t="inlineStr">
        <is>
          <t>koolstofarme energiebron</t>
        </is>
      </c>
      <c r="BW516" s="2" t="inlineStr">
        <is>
          <t>3</t>
        </is>
      </c>
      <c r="BX516" s="2" t="inlineStr">
        <is>
          <t/>
        </is>
      </c>
      <c r="BY516" t="inlineStr">
        <is>
          <t>energiebron die minder broeikasgassen 
uitstoot dan bij traditionele 
energieproductie het geval is</t>
        </is>
      </c>
      <c r="BZ516" s="2" t="inlineStr">
        <is>
          <t>niskoemisyjne źródło energii</t>
        </is>
      </c>
      <c r="CA516" s="2" t="inlineStr">
        <is>
          <t>3</t>
        </is>
      </c>
      <c r="CB516" s="2" t="inlineStr">
        <is>
          <t/>
        </is>
      </c>
      <c r="CC516" t="inlineStr">
        <is>
          <t>instalacje fotowoltaiczne, kolektory słoneczne, pompy ciepła lub inne źródła energii powodujące mniej emisji dwutlenku węgla, niż źródła dotychczas stosowane</t>
        </is>
      </c>
      <c r="CD516" s="2" t="inlineStr">
        <is>
          <t>fonte de energia com baixas emissões de carbono|
fonte de energia hipocarbónica</t>
        </is>
      </c>
      <c r="CE516" s="2" t="inlineStr">
        <is>
          <t>3|
3</t>
        </is>
      </c>
      <c r="CF516" s="2" t="inlineStr">
        <is>
          <t xml:space="preserve">|
</t>
        </is>
      </c>
      <c r="CG516" t="inlineStr">
        <is>
          <t>Fonte de energia que produz menos gases com efeito de estufa do que os meios convencionais de produção de energia.</t>
        </is>
      </c>
      <c r="CH516" s="2" t="inlineStr">
        <is>
          <t>sursă de energie cu emisii de CO&lt;sub&gt;2&lt;/sub&gt; reduse</t>
        </is>
      </c>
      <c r="CI516" s="2" t="inlineStr">
        <is>
          <t>3</t>
        </is>
      </c>
      <c r="CJ516" s="2" t="inlineStr">
        <is>
          <t/>
        </is>
      </c>
      <c r="CK516" t="inlineStr">
        <is>
          <t>sursă de energie a cărei utilizare produce mai puține emisii de gaze cu efect de seră decât în cazul surselor energetice tradiționale</t>
        </is>
      </c>
      <c r="CL516" s="2" t="inlineStr">
        <is>
          <t>zdroj energie s nízkymi emisiami CO2</t>
        </is>
      </c>
      <c r="CM516" s="2" t="inlineStr">
        <is>
          <t>3</t>
        </is>
      </c>
      <c r="CN516" s="2" t="inlineStr">
        <is>
          <t/>
        </is>
      </c>
      <c r="CO516" t="inlineStr">
        <is>
          <t>zdroj energie, ktorý produkuje menej skleníkových plynov, ako je tomu pri tradičných spôsoboch výroby energie</t>
        </is>
      </c>
      <c r="CP516" s="2" t="inlineStr">
        <is>
          <t>vir energije z nizkim deležem ogljika|
nizkoogljični vir energije</t>
        </is>
      </c>
      <c r="CQ516" s="2" t="inlineStr">
        <is>
          <t>2|
3</t>
        </is>
      </c>
      <c r="CR516" s="2" t="inlineStr">
        <is>
          <t xml:space="preserve">proposed|
</t>
        </is>
      </c>
      <c r="CS516" t="inlineStr">
        <is>
          <t/>
        </is>
      </c>
      <c r="CT516" s="2" t="inlineStr">
        <is>
          <t>energikälla med låg åtgång på fossila bränslen</t>
        </is>
      </c>
      <c r="CU516" s="2" t="inlineStr">
        <is>
          <t>2</t>
        </is>
      </c>
      <c r="CV516" s="2" t="inlineStr">
        <is>
          <t/>
        </is>
      </c>
      <c r="CW516" t="inlineStr">
        <is>
          <t/>
        </is>
      </c>
    </row>
    <row r="517">
      <c r="A517" s="1" t="str">
        <f>HYPERLINK("https://iate.europa.eu/entry/result/3590509/all", "3590509")</f>
        <v>3590509</v>
      </c>
      <c r="B517" t="inlineStr">
        <is>
          <t>ENVIRONMENT</t>
        </is>
      </c>
      <c r="C517" t="inlineStr">
        <is>
          <t>ENVIRONMENT|environmental policy|environmental protection</t>
        </is>
      </c>
      <c r="D517" t="inlineStr">
        <is>
          <t>yes</t>
        </is>
      </c>
      <c r="E517" t="inlineStr">
        <is>
          <t/>
        </is>
      </c>
      <c r="F517" t="inlineStr">
        <is>
          <t/>
        </is>
      </c>
      <c r="G517" t="inlineStr">
        <is>
          <t/>
        </is>
      </c>
      <c r="H517" t="inlineStr">
        <is>
          <t/>
        </is>
      </c>
      <c r="I517" t="inlineStr">
        <is>
          <t/>
        </is>
      </c>
      <c r="J517" t="inlineStr">
        <is>
          <t/>
        </is>
      </c>
      <c r="K517" t="inlineStr">
        <is>
          <t/>
        </is>
      </c>
      <c r="L517" t="inlineStr">
        <is>
          <t/>
        </is>
      </c>
      <c r="M517" t="inlineStr">
        <is>
          <t/>
        </is>
      </c>
      <c r="N517" t="inlineStr">
        <is>
          <t/>
        </is>
      </c>
      <c r="O517" t="inlineStr">
        <is>
          <t/>
        </is>
      </c>
      <c r="P517" t="inlineStr">
        <is>
          <t/>
        </is>
      </c>
      <c r="Q517" t="inlineStr">
        <is>
          <t/>
        </is>
      </c>
      <c r="R517" t="inlineStr">
        <is>
          <t/>
        </is>
      </c>
      <c r="S517" t="inlineStr">
        <is>
          <t/>
        </is>
      </c>
      <c r="T517" t="inlineStr">
        <is>
          <t/>
        </is>
      </c>
      <c r="U517" t="inlineStr">
        <is>
          <t/>
        </is>
      </c>
      <c r="V517" t="inlineStr">
        <is>
          <t/>
        </is>
      </c>
      <c r="W517" t="inlineStr">
        <is>
          <t/>
        </is>
      </c>
      <c r="X517" t="inlineStr">
        <is>
          <t/>
        </is>
      </c>
      <c r="Y517" t="inlineStr">
        <is>
          <t/>
        </is>
      </c>
      <c r="Z517" s="2" t="inlineStr">
        <is>
          <t>climate frontrunners|
climate frontrunner</t>
        </is>
      </c>
      <c r="AA517" s="2" t="inlineStr">
        <is>
          <t>1|
3</t>
        </is>
      </c>
      <c r="AB517" s="2" t="inlineStr">
        <is>
          <t xml:space="preserve">|
</t>
        </is>
      </c>
      <c r="AC517" t="inlineStr">
        <is>
          <t>company using breakthrough technologies in order to protect the climate</t>
        </is>
      </c>
      <c r="AD517" t="inlineStr">
        <is>
          <t/>
        </is>
      </c>
      <c r="AE517" t="inlineStr">
        <is>
          <t/>
        </is>
      </c>
      <c r="AF517" t="inlineStr">
        <is>
          <t/>
        </is>
      </c>
      <c r="AG517" t="inlineStr">
        <is>
          <t/>
        </is>
      </c>
      <c r="AH517" t="inlineStr">
        <is>
          <t/>
        </is>
      </c>
      <c r="AI517" t="inlineStr">
        <is>
          <t/>
        </is>
      </c>
      <c r="AJ517" t="inlineStr">
        <is>
          <t/>
        </is>
      </c>
      <c r="AK517" t="inlineStr">
        <is>
          <t/>
        </is>
      </c>
      <c r="AL517" t="inlineStr">
        <is>
          <t/>
        </is>
      </c>
      <c r="AM517" t="inlineStr">
        <is>
          <t/>
        </is>
      </c>
      <c r="AN517" t="inlineStr">
        <is>
          <t/>
        </is>
      </c>
      <c r="AO517" t="inlineStr">
        <is>
          <t/>
        </is>
      </c>
      <c r="AP517" t="inlineStr">
        <is>
          <t/>
        </is>
      </c>
      <c r="AQ517" t="inlineStr">
        <is>
          <t/>
        </is>
      </c>
      <c r="AR517" t="inlineStr">
        <is>
          <t/>
        </is>
      </c>
      <c r="AS517" t="inlineStr">
        <is>
          <t/>
        </is>
      </c>
      <c r="AT517" t="inlineStr">
        <is>
          <t/>
        </is>
      </c>
      <c r="AU517" t="inlineStr">
        <is>
          <t/>
        </is>
      </c>
      <c r="AV517" t="inlineStr">
        <is>
          <t/>
        </is>
      </c>
      <c r="AW517" t="inlineStr">
        <is>
          <t/>
        </is>
      </c>
      <c r="AX517" t="inlineStr">
        <is>
          <t/>
        </is>
      </c>
      <c r="AY517" t="inlineStr">
        <is>
          <t/>
        </is>
      </c>
      <c r="AZ517" t="inlineStr">
        <is>
          <t/>
        </is>
      </c>
      <c r="BA517" t="inlineStr">
        <is>
          <t/>
        </is>
      </c>
      <c r="BB517" s="2" t="inlineStr">
        <is>
          <t>az éghajlatvédelem terén élenjáró vállalkozás</t>
        </is>
      </c>
      <c r="BC517" s="2" t="inlineStr">
        <is>
          <t>3</t>
        </is>
      </c>
      <c r="BD517" s="2" t="inlineStr">
        <is>
          <t/>
        </is>
      </c>
      <c r="BE517" t="inlineStr">
        <is>
          <t>olyan vállalkozás, amely úttörő technológiáival segíti az éghajlat védelmét</t>
        </is>
      </c>
      <c r="BF517" t="inlineStr">
        <is>
          <t/>
        </is>
      </c>
      <c r="BG517" t="inlineStr">
        <is>
          <t/>
        </is>
      </c>
      <c r="BH517" t="inlineStr">
        <is>
          <t/>
        </is>
      </c>
      <c r="BI517" t="inlineStr">
        <is>
          <t/>
        </is>
      </c>
      <c r="BJ517" t="inlineStr">
        <is>
          <t/>
        </is>
      </c>
      <c r="BK517" t="inlineStr">
        <is>
          <t/>
        </is>
      </c>
      <c r="BL517" t="inlineStr">
        <is>
          <t/>
        </is>
      </c>
      <c r="BM517" t="inlineStr">
        <is>
          <t/>
        </is>
      </c>
      <c r="BN517" t="inlineStr">
        <is>
          <t/>
        </is>
      </c>
      <c r="BO517" t="inlineStr">
        <is>
          <t/>
        </is>
      </c>
      <c r="BP517" t="inlineStr">
        <is>
          <t/>
        </is>
      </c>
      <c r="BQ517" t="inlineStr">
        <is>
          <t/>
        </is>
      </c>
      <c r="BR517" t="inlineStr">
        <is>
          <t/>
        </is>
      </c>
      <c r="BS517" t="inlineStr">
        <is>
          <t/>
        </is>
      </c>
      <c r="BT517" t="inlineStr">
        <is>
          <t/>
        </is>
      </c>
      <c r="BU517" t="inlineStr">
        <is>
          <t/>
        </is>
      </c>
      <c r="BV517" t="inlineStr">
        <is>
          <t/>
        </is>
      </c>
      <c r="BW517" t="inlineStr">
        <is>
          <t/>
        </is>
      </c>
      <c r="BX517" t="inlineStr">
        <is>
          <t/>
        </is>
      </c>
      <c r="BY517" t="inlineStr">
        <is>
          <t/>
        </is>
      </c>
      <c r="BZ517" t="inlineStr">
        <is>
          <t/>
        </is>
      </c>
      <c r="CA517" t="inlineStr">
        <is>
          <t/>
        </is>
      </c>
      <c r="CB517" t="inlineStr">
        <is>
          <t/>
        </is>
      </c>
      <c r="CC517" t="inlineStr">
        <is>
          <t/>
        </is>
      </c>
      <c r="CD517" t="inlineStr">
        <is>
          <t/>
        </is>
      </c>
      <c r="CE517" t="inlineStr">
        <is>
          <t/>
        </is>
      </c>
      <c r="CF517" t="inlineStr">
        <is>
          <t/>
        </is>
      </c>
      <c r="CG517" t="inlineStr">
        <is>
          <t/>
        </is>
      </c>
      <c r="CH517" t="inlineStr">
        <is>
          <t/>
        </is>
      </c>
      <c r="CI517" t="inlineStr">
        <is>
          <t/>
        </is>
      </c>
      <c r="CJ517" t="inlineStr">
        <is>
          <t/>
        </is>
      </c>
      <c r="CK517" t="inlineStr">
        <is>
          <t/>
        </is>
      </c>
      <c r="CL517" t="inlineStr">
        <is>
          <t/>
        </is>
      </c>
      <c r="CM517" t="inlineStr">
        <is>
          <t/>
        </is>
      </c>
      <c r="CN517" t="inlineStr">
        <is>
          <t/>
        </is>
      </c>
      <c r="CO517" t="inlineStr">
        <is>
          <t/>
        </is>
      </c>
      <c r="CP517" t="inlineStr">
        <is>
          <t/>
        </is>
      </c>
      <c r="CQ517" t="inlineStr">
        <is>
          <t/>
        </is>
      </c>
      <c r="CR517" t="inlineStr">
        <is>
          <t/>
        </is>
      </c>
      <c r="CS517" t="inlineStr">
        <is>
          <t/>
        </is>
      </c>
      <c r="CT517" t="inlineStr">
        <is>
          <t/>
        </is>
      </c>
      <c r="CU517" t="inlineStr">
        <is>
          <t/>
        </is>
      </c>
      <c r="CV517" t="inlineStr">
        <is>
          <t/>
        </is>
      </c>
      <c r="CW517" t="inlineStr">
        <is>
          <t/>
        </is>
      </c>
    </row>
    <row r="518">
      <c r="A518" s="1" t="str">
        <f>HYPERLINK("https://iate.europa.eu/entry/result/3590510/all", "3590510")</f>
        <v>3590510</v>
      </c>
      <c r="B518" t="inlineStr">
        <is>
          <t>ENVIRONMENT</t>
        </is>
      </c>
      <c r="C518" t="inlineStr">
        <is>
          <t>ENVIRONMENT|environmental policy|environmental protection</t>
        </is>
      </c>
      <c r="D518" t="inlineStr">
        <is>
          <t>yes</t>
        </is>
      </c>
      <c r="E518" t="inlineStr">
        <is>
          <t/>
        </is>
      </c>
      <c r="F518" t="inlineStr">
        <is>
          <t/>
        </is>
      </c>
      <c r="G518" t="inlineStr">
        <is>
          <t/>
        </is>
      </c>
      <c r="H518" t="inlineStr">
        <is>
          <t/>
        </is>
      </c>
      <c r="I518" t="inlineStr">
        <is>
          <t/>
        </is>
      </c>
      <c r="J518" t="inlineStr">
        <is>
          <t/>
        </is>
      </c>
      <c r="K518" t="inlineStr">
        <is>
          <t/>
        </is>
      </c>
      <c r="L518" t="inlineStr">
        <is>
          <t/>
        </is>
      </c>
      <c r="M518" t="inlineStr">
        <is>
          <t/>
        </is>
      </c>
      <c r="N518" t="inlineStr">
        <is>
          <t/>
        </is>
      </c>
      <c r="O518" t="inlineStr">
        <is>
          <t/>
        </is>
      </c>
      <c r="P518" t="inlineStr">
        <is>
          <t/>
        </is>
      </c>
      <c r="Q518" t="inlineStr">
        <is>
          <t/>
        </is>
      </c>
      <c r="R518" t="inlineStr">
        <is>
          <t/>
        </is>
      </c>
      <c r="S518" t="inlineStr">
        <is>
          <t/>
        </is>
      </c>
      <c r="T518" t="inlineStr">
        <is>
          <t/>
        </is>
      </c>
      <c r="U518" t="inlineStr">
        <is>
          <t/>
        </is>
      </c>
      <c r="V518" t="inlineStr">
        <is>
          <t/>
        </is>
      </c>
      <c r="W518" t="inlineStr">
        <is>
          <t/>
        </is>
      </c>
      <c r="X518" t="inlineStr">
        <is>
          <t/>
        </is>
      </c>
      <c r="Y518" t="inlineStr">
        <is>
          <t/>
        </is>
      </c>
      <c r="Z518" s="2" t="inlineStr">
        <is>
          <t>resource frontrunners|
resource frontrunner</t>
        </is>
      </c>
      <c r="AA518" s="2" t="inlineStr">
        <is>
          <t>1|
3</t>
        </is>
      </c>
      <c r="AB518" s="2" t="inlineStr">
        <is>
          <t xml:space="preserve">|
</t>
        </is>
      </c>
      <c r="AC518" t="inlineStr">
        <is>
          <t>company which leads by example in their resource policy</t>
        </is>
      </c>
      <c r="AD518" t="inlineStr">
        <is>
          <t/>
        </is>
      </c>
      <c r="AE518" t="inlineStr">
        <is>
          <t/>
        </is>
      </c>
      <c r="AF518" t="inlineStr">
        <is>
          <t/>
        </is>
      </c>
      <c r="AG518" t="inlineStr">
        <is>
          <t/>
        </is>
      </c>
      <c r="AH518" t="inlineStr">
        <is>
          <t/>
        </is>
      </c>
      <c r="AI518" t="inlineStr">
        <is>
          <t/>
        </is>
      </c>
      <c r="AJ518" t="inlineStr">
        <is>
          <t/>
        </is>
      </c>
      <c r="AK518" t="inlineStr">
        <is>
          <t/>
        </is>
      </c>
      <c r="AL518" t="inlineStr">
        <is>
          <t/>
        </is>
      </c>
      <c r="AM518" t="inlineStr">
        <is>
          <t/>
        </is>
      </c>
      <c r="AN518" t="inlineStr">
        <is>
          <t/>
        </is>
      </c>
      <c r="AO518" t="inlineStr">
        <is>
          <t/>
        </is>
      </c>
      <c r="AP518" t="inlineStr">
        <is>
          <t/>
        </is>
      </c>
      <c r="AQ518" t="inlineStr">
        <is>
          <t/>
        </is>
      </c>
      <c r="AR518" t="inlineStr">
        <is>
          <t/>
        </is>
      </c>
      <c r="AS518" t="inlineStr">
        <is>
          <t/>
        </is>
      </c>
      <c r="AT518" t="inlineStr">
        <is>
          <t/>
        </is>
      </c>
      <c r="AU518" t="inlineStr">
        <is>
          <t/>
        </is>
      </c>
      <c r="AV518" t="inlineStr">
        <is>
          <t/>
        </is>
      </c>
      <c r="AW518" t="inlineStr">
        <is>
          <t/>
        </is>
      </c>
      <c r="AX518" t="inlineStr">
        <is>
          <t/>
        </is>
      </c>
      <c r="AY518" t="inlineStr">
        <is>
          <t/>
        </is>
      </c>
      <c r="AZ518" t="inlineStr">
        <is>
          <t/>
        </is>
      </c>
      <c r="BA518" t="inlineStr">
        <is>
          <t/>
        </is>
      </c>
      <c r="BB518" s="2" t="inlineStr">
        <is>
          <t>az erőforráshatékonyság terén élenjáró vállalkozás</t>
        </is>
      </c>
      <c r="BC518" s="2" t="inlineStr">
        <is>
          <t>3</t>
        </is>
      </c>
      <c r="BD518" s="2" t="inlineStr">
        <is>
          <t/>
        </is>
      </c>
      <c r="BE518" t="inlineStr">
        <is>
          <t>olyan vállalkozás, amely hatékony erőforrás-felhasználásával példát mutat más vállalkozásoknak</t>
        </is>
      </c>
      <c r="BF518" t="inlineStr">
        <is>
          <t/>
        </is>
      </c>
      <c r="BG518" t="inlineStr">
        <is>
          <t/>
        </is>
      </c>
      <c r="BH518" t="inlineStr">
        <is>
          <t/>
        </is>
      </c>
      <c r="BI518" t="inlineStr">
        <is>
          <t/>
        </is>
      </c>
      <c r="BJ518" t="inlineStr">
        <is>
          <t/>
        </is>
      </c>
      <c r="BK518" t="inlineStr">
        <is>
          <t/>
        </is>
      </c>
      <c r="BL518" t="inlineStr">
        <is>
          <t/>
        </is>
      </c>
      <c r="BM518" t="inlineStr">
        <is>
          <t/>
        </is>
      </c>
      <c r="BN518" t="inlineStr">
        <is>
          <t/>
        </is>
      </c>
      <c r="BO518" t="inlineStr">
        <is>
          <t/>
        </is>
      </c>
      <c r="BP518" t="inlineStr">
        <is>
          <t/>
        </is>
      </c>
      <c r="BQ518" t="inlineStr">
        <is>
          <t/>
        </is>
      </c>
      <c r="BR518" t="inlineStr">
        <is>
          <t/>
        </is>
      </c>
      <c r="BS518" t="inlineStr">
        <is>
          <t/>
        </is>
      </c>
      <c r="BT518" t="inlineStr">
        <is>
          <t/>
        </is>
      </c>
      <c r="BU518" t="inlineStr">
        <is>
          <t/>
        </is>
      </c>
      <c r="BV518" t="inlineStr">
        <is>
          <t/>
        </is>
      </c>
      <c r="BW518" t="inlineStr">
        <is>
          <t/>
        </is>
      </c>
      <c r="BX518" t="inlineStr">
        <is>
          <t/>
        </is>
      </c>
      <c r="BY518" t="inlineStr">
        <is>
          <t/>
        </is>
      </c>
      <c r="BZ518" t="inlineStr">
        <is>
          <t/>
        </is>
      </c>
      <c r="CA518" t="inlineStr">
        <is>
          <t/>
        </is>
      </c>
      <c r="CB518" t="inlineStr">
        <is>
          <t/>
        </is>
      </c>
      <c r="CC518" t="inlineStr">
        <is>
          <t/>
        </is>
      </c>
      <c r="CD518" t="inlineStr">
        <is>
          <t/>
        </is>
      </c>
      <c r="CE518" t="inlineStr">
        <is>
          <t/>
        </is>
      </c>
      <c r="CF518" t="inlineStr">
        <is>
          <t/>
        </is>
      </c>
      <c r="CG518" t="inlineStr">
        <is>
          <t/>
        </is>
      </c>
      <c r="CH518" t="inlineStr">
        <is>
          <t/>
        </is>
      </c>
      <c r="CI518" t="inlineStr">
        <is>
          <t/>
        </is>
      </c>
      <c r="CJ518" t="inlineStr">
        <is>
          <t/>
        </is>
      </c>
      <c r="CK518" t="inlineStr">
        <is>
          <t/>
        </is>
      </c>
      <c r="CL518" t="inlineStr">
        <is>
          <t/>
        </is>
      </c>
      <c r="CM518" t="inlineStr">
        <is>
          <t/>
        </is>
      </c>
      <c r="CN518" t="inlineStr">
        <is>
          <t/>
        </is>
      </c>
      <c r="CO518" t="inlineStr">
        <is>
          <t/>
        </is>
      </c>
      <c r="CP518" t="inlineStr">
        <is>
          <t/>
        </is>
      </c>
      <c r="CQ518" t="inlineStr">
        <is>
          <t/>
        </is>
      </c>
      <c r="CR518" t="inlineStr">
        <is>
          <t/>
        </is>
      </c>
      <c r="CS518" t="inlineStr">
        <is>
          <t/>
        </is>
      </c>
      <c r="CT518" t="inlineStr">
        <is>
          <t/>
        </is>
      </c>
      <c r="CU518" t="inlineStr">
        <is>
          <t/>
        </is>
      </c>
      <c r="CV518" t="inlineStr">
        <is>
          <t/>
        </is>
      </c>
      <c r="CW518" t="inlineStr">
        <is>
          <t/>
        </is>
      </c>
    </row>
    <row r="519">
      <c r="A519" s="1" t="str">
        <f>HYPERLINK("https://iate.europa.eu/entry/result/3567688/all", "3567688")</f>
        <v>3567688</v>
      </c>
      <c r="B519" t="inlineStr">
        <is>
          <t>ENVIRONMENT</t>
        </is>
      </c>
      <c r="C519" t="inlineStr">
        <is>
          <t>ENVIRONMENT|environmental policy|climate change policy</t>
        </is>
      </c>
      <c r="D519" t="inlineStr">
        <is>
          <t>yes</t>
        </is>
      </c>
      <c r="E519" t="inlineStr">
        <is>
          <t/>
        </is>
      </c>
      <c r="F519" s="2" t="inlineStr">
        <is>
          <t>национално определен ангажимент за намаляване на емисиите|
национално определен принос</t>
        </is>
      </c>
      <c r="G519" s="2" t="inlineStr">
        <is>
          <t>2|
3</t>
        </is>
      </c>
      <c r="H519" s="2" t="inlineStr">
        <is>
          <t xml:space="preserve">|
</t>
        </is>
      </c>
      <c r="I519" t="inlineStr">
        <is>
          <t>мерки за смекчаване на последиците от изменението на климата, които всяка от страните по Парижкото споразумение (&lt;a href="/entry/result/3567281/all" id="ENTRY_TO_ENTRY_CONVERTER" target="_blank"&gt;IATE:3567281&lt;/a&gt; ) планира, обявява и актуализира в съответствие със споразумението</t>
        </is>
      </c>
      <c r="J519" s="2" t="inlineStr">
        <is>
          <t>vnitrostátně stanovený příspěvek</t>
        </is>
      </c>
      <c r="K519" s="2" t="inlineStr">
        <is>
          <t>3</t>
        </is>
      </c>
      <c r="L519" s="2" t="inlineStr">
        <is>
          <t/>
        </is>
      </c>
      <c r="M519" t="inlineStr">
        <is>
          <t>plán zahrnující předpokládané úsilí o zmírnění změny klimatu, které musí příslušná strana &lt;a href="https://iate.europa.eu/entry/result/3567281/cs" target="_blank"&gt;Pařížské dohody&lt;/a&gt; připravit, informovat o něm a dodržovat jej</t>
        </is>
      </c>
      <c r="N519" s="2" t="inlineStr">
        <is>
          <t>nationalt bestemt bidrag|
NDC|
nationalt bestemt reduktionsforpligtelse</t>
        </is>
      </c>
      <c r="O519" s="2" t="inlineStr">
        <is>
          <t>3|
3|
2</t>
        </is>
      </c>
      <c r="P519" s="2" t="inlineStr">
        <is>
          <t xml:space="preserve">|
|
</t>
        </is>
      </c>
      <c r="Q519" t="inlineStr">
        <is>
          <t>plan over den indsats for at modvirke klimaforandringer, som en given part i Parisaftalen agter at yde</t>
        </is>
      </c>
      <c r="R519" s="2" t="inlineStr">
        <is>
          <t>national festgelegter Beitrag</t>
        </is>
      </c>
      <c r="S519" s="2" t="inlineStr">
        <is>
          <t>3</t>
        </is>
      </c>
      <c r="T519" s="2" t="inlineStr">
        <is>
          <t/>
        </is>
      </c>
      <c r="U519" t="inlineStr">
        <is>
          <t>von jedem Vertragstaat des Übereinkommens von Paris &lt;a href="/entry/result/3567281/all" id="ENTRY_TO_ENTRY_CONVERTER" target="_blank"&gt;IATE:3567281&lt;/a&gt; zugesagte freiwillige Selbstverpflichtung zum Klimaschutz</t>
        </is>
      </c>
      <c r="V519" s="2" t="inlineStr">
        <is>
          <t>εθνικά καθορισμένη συνεισφορά</t>
        </is>
      </c>
      <c r="W519" s="2" t="inlineStr">
        <is>
          <t>3</t>
        </is>
      </c>
      <c r="X519" s="2" t="inlineStr">
        <is>
          <t/>
        </is>
      </c>
      <c r="Y519" t="inlineStr">
        <is>
          <t/>
        </is>
      </c>
      <c r="Z519" s="2" t="inlineStr">
        <is>
          <t>nationally determined reduction commitment|
nationally determined contribution|
NDC</t>
        </is>
      </c>
      <c r="AA519" s="2" t="inlineStr">
        <is>
          <t>2|
3|
3</t>
        </is>
      </c>
      <c r="AB519" s="2" t="inlineStr">
        <is>
          <t xml:space="preserve">|
preferred|
</t>
        </is>
      </c>
      <c r="AC519" t="inlineStr">
        <is>
          <t>plan containing envisaged climate change mitigation efforts that are to be prepared, communicated and maintained by a given party to the Paris Agreement [ &lt;a href="/entry/result/3567281/all" id="ENTRY_TO_ENTRY_CONVERTER" target="_blank"&gt;IATE:3567281&lt;/a&gt; ]</t>
        </is>
      </c>
      <c r="AD519" s="2" t="inlineStr">
        <is>
          <t>CDN|
contribución determinada a nivel nacional</t>
        </is>
      </c>
      <c r="AE519" s="2" t="inlineStr">
        <is>
          <t>3|
3</t>
        </is>
      </c>
      <c r="AF519" s="2" t="inlineStr">
        <is>
          <t xml:space="preserve">|
</t>
        </is>
      </c>
      <c r="AG519" t="inlineStr">
        <is>
          <t>&lt;p&gt;Plan de reducción de emisiones y mitigación que cada una de las Partes en el &lt;a href="https://iate.europa.eu/entry/result/3567281/es" target="_blank"&gt;Acuerdo de París&lt;/a&gt; deberá preparar y comunicar cada cinco años, y mantener.&lt;/p&gt;Con estas contribuciones, en razón de su estatuto jurídico, el nivel de ambición y exigencia para los países firmantes del Acuerdo de París es mayor que con las &lt;a href="https://iate.europa.eu/entry/result/3562094/es" target="_blank"&gt;contibuciones previstas determinadas a nivel nacional&lt;/a&gt;, que resultaban insuficientes para alcanzar el objetivo deseado.</t>
        </is>
      </c>
      <c r="AH519" s="2" t="inlineStr">
        <is>
          <t>riiklikult kindlaksmääratud panus</t>
        </is>
      </c>
      <c r="AI519" s="2" t="inlineStr">
        <is>
          <t>3</t>
        </is>
      </c>
      <c r="AJ519" s="2" t="inlineStr">
        <is>
          <t/>
        </is>
      </c>
      <c r="AK519" t="inlineStr">
        <is>
          <t>&lt;i&gt;Pariisi kokkuleppe&lt;/i&gt; &lt;a href="/entry/result/3567281/all" id="ENTRY_TO_ENTRY_CONVERTER" target="_blank"&gt;IATE:3567281&lt;/a&gt; osaliste poolt kliimamuutuste leevendamiseks kavandatavad jõupingutused, millest osalised annavad teada, mida nad kavatsevad täita ja mille taset säilitada</t>
        </is>
      </c>
      <c r="AL519" s="2" t="inlineStr">
        <is>
          <t>kansallisesti määritelty panos</t>
        </is>
      </c>
      <c r="AM519" s="2" t="inlineStr">
        <is>
          <t>3</t>
        </is>
      </c>
      <c r="AN519" s="2" t="inlineStr">
        <is>
          <t/>
        </is>
      </c>
      <c r="AO519" t="inlineStr">
        <is>
          <t>Kunkin &lt;a href="https://iate.europa.eu/entry/result/3567281/fi" target="_blank"&gt;Pariisin sopimuksen&lt;/a&gt; osapuolen toteuttamat, tiedoksi antamat ja ylläpitämät pyrkimykset ilmastonmuutoksen hillitsemiseksi.</t>
        </is>
      </c>
      <c r="AP519" s="2" t="inlineStr">
        <is>
          <t>contribution déterminée au niveau national|
CDN</t>
        </is>
      </c>
      <c r="AQ519" s="2" t="inlineStr">
        <is>
          <t>3|
3</t>
        </is>
      </c>
      <c r="AR519" s="2" t="inlineStr">
        <is>
          <t xml:space="preserve">|
</t>
        </is>
      </c>
      <c r="AS519" t="inlineStr">
        <is>
          <t>projet décrivant les mesures envisagées dans le cadre des efforts d'atténuation des changements climatiques, lequel doit être établi, communiqué et actualisé par une Partie à l'accord de Paris</t>
        </is>
      </c>
      <c r="AT519" s="2" t="inlineStr">
        <is>
          <t>NDC|
rannchuidiú arna chinneadh go náisiúnta</t>
        </is>
      </c>
      <c r="AU519" s="2" t="inlineStr">
        <is>
          <t>3|
3</t>
        </is>
      </c>
      <c r="AV519" s="2" t="inlineStr">
        <is>
          <t xml:space="preserve">|
</t>
        </is>
      </c>
      <c r="AW519" t="inlineStr">
        <is>
          <t/>
        </is>
      </c>
      <c r="AX519" s="2" t="inlineStr">
        <is>
          <t>nacionalno utvrđen doprinos</t>
        </is>
      </c>
      <c r="AY519" s="2" t="inlineStr">
        <is>
          <t>3</t>
        </is>
      </c>
      <c r="AZ519" s="2" t="inlineStr">
        <is>
          <t/>
        </is>
      </c>
      <c r="BA519" t="inlineStr">
        <is>
          <t>plan koji sadrži predviđene napore u vezi s ublažavanjem posljedica klimatskih promjena koje određena stranka Pariškog sporazuma [ &lt;a href="/entry/result/3567281/all" id="ENTRY_TO_ENTRY_CONVERTER" target="_blank"&gt;IATE:3567281&lt;/a&gt; ] treba pripremiti, održavati te o kojima treba izvijestiti</t>
        </is>
      </c>
      <c r="BB519" s="2" t="inlineStr">
        <is>
          <t>NDC|
nemzeti kibocsátáscsökkentési kötelezettségvállalás|
nemzetileg meghatározott hozzájárulás</t>
        </is>
      </c>
      <c r="BC519" s="2" t="inlineStr">
        <is>
          <t>3|
2|
3</t>
        </is>
      </c>
      <c r="BD519" s="2" t="inlineStr">
        <is>
          <t>|
|
preferred</t>
        </is>
      </c>
      <c r="BE519" t="inlineStr">
        <is>
          <t>a Párizsi Megállapodás valamely részes állama által készített, az éghajlatváltozás mérséklését célzó intézkedéseket tartalmazó, rendszeresen felülvizsgálandó terv</t>
        </is>
      </c>
      <c r="BF519" s="2" t="inlineStr">
        <is>
          <t>NDC|
contributo determinato a livello nazionale</t>
        </is>
      </c>
      <c r="BG519" s="2" t="inlineStr">
        <is>
          <t>3|
3</t>
        </is>
      </c>
      <c r="BH519" s="2" t="inlineStr">
        <is>
          <t xml:space="preserve">|
</t>
        </is>
      </c>
      <c r="BI519" t="inlineStr">
        <is>
          <t>documento impegnativo contenente l'insieme delle misure programmate a livello nazionale che ciascuna parte dell'accordo di Parigi è obbligata a stabilire, comunicare e aggiornare per far fronte ai cambiamenti climatici e conseguire lo scopo dell'accordo di Parigi</t>
        </is>
      </c>
      <c r="BJ519" s="2" t="inlineStr">
        <is>
          <t>nacionaliniu lygmeniu nustatytas įpareigojantis veiksmas</t>
        </is>
      </c>
      <c r="BK519" s="2" t="inlineStr">
        <is>
          <t>3</t>
        </is>
      </c>
      <c r="BL519" s="2" t="inlineStr">
        <is>
          <t/>
        </is>
      </c>
      <c r="BM519" t="inlineStr">
        <is>
          <t>planas, kuriame pateikiami numatomi klimato kaitos poveikio švelninimo veiksmai, kuriuos turi parengti, apie kuriuos turi pranešti ir kurių turi imtis atitinkama Paryžiaus susitarimo ( &lt;a href="/entry/result/3567281/all" id="ENTRY_TO_ENTRY_CONVERTER" target="_blank"&gt;IATE:3567281&lt;/a&gt; ) šalis</t>
        </is>
      </c>
      <c r="BN519" s="2" t="inlineStr">
        <is>
          <t>nacionāli noteiktais devums|
NND</t>
        </is>
      </c>
      <c r="BO519" s="2" t="inlineStr">
        <is>
          <t>3|
3</t>
        </is>
      </c>
      <c r="BP519" s="2" t="inlineStr">
        <is>
          <t xml:space="preserve">|
</t>
        </is>
      </c>
      <c r="BQ519" t="inlineStr">
        <is>
          <t>plāns, kurā izklāstīti paredzētie klimata pārmaiņu mazināšanas pasākumi, kurus katra puse sagatavo, paziņo un uztur</t>
        </is>
      </c>
      <c r="BR519" s="2" t="inlineStr">
        <is>
          <t>kontribut stabbilit fil-livell nazzjonali|
impenn ta’ tnaqqis iddeterminat fil-livell nazzjonali|
NDC</t>
        </is>
      </c>
      <c r="BS519" s="2" t="inlineStr">
        <is>
          <t>3|
2|
3</t>
        </is>
      </c>
      <c r="BT519" s="2" t="inlineStr">
        <is>
          <t xml:space="preserve">preferred|
|
</t>
        </is>
      </c>
      <c r="BU519" t="inlineStr">
        <is>
          <t>pjan li jkopri l-isforzi previsti għall-mitigazzjoni tat-tibdil fil-klima li għandu jitħejja, jiġi kkomunikat u jinżamm minn Parti partikolari għall-&lt;a href="http://iate.europa.eu/entry/result/3567281/mt" target="_blank"&gt;Ftehim ta' Pariġi&lt;/a&gt;</t>
        </is>
      </c>
      <c r="BV519" s="2" t="inlineStr">
        <is>
          <t>nationaal bepaalde bijdrage|
NDC</t>
        </is>
      </c>
      <c r="BW519" s="2" t="inlineStr">
        <is>
          <t>3|
3</t>
        </is>
      </c>
      <c r="BX519" s="2" t="inlineStr">
        <is>
          <t xml:space="preserve">|
</t>
        </is>
      </c>
      <c r="BY519" t="inlineStr">
        <is>
          <t>de bijdragen die elke partij bij het UNFCCC in het kader van de Overeenkomst van Parijs zal leveren om te voldoen aan artikel 2 van het UNFCCC</t>
        </is>
      </c>
      <c r="BZ519" s="2" t="inlineStr">
        <is>
          <t>ustalony na poziomie krajowym wkład</t>
        </is>
      </c>
      <c r="CA519" s="2" t="inlineStr">
        <is>
          <t>3</t>
        </is>
      </c>
      <c r="CB519" s="2" t="inlineStr">
        <is>
          <t/>
        </is>
      </c>
      <c r="CC519" t="inlineStr">
        <is>
          <t/>
        </is>
      </c>
      <c r="CD519" s="2" t="inlineStr">
        <is>
          <t>contributo determinado a nível nacional|
contribuição determinada nacionalmente|
compromisso de redução determinado a nível nacional|
CDN</t>
        </is>
      </c>
      <c r="CE519" s="2" t="inlineStr">
        <is>
          <t>3|
3|
2|
3</t>
        </is>
      </c>
      <c r="CF519" s="2" t="inlineStr">
        <is>
          <t xml:space="preserve">|
|
|
</t>
        </is>
      </c>
      <c r="CG519" t="inlineStr">
        <is>
          <t>Esforço desenvolvido pelas Partes no Acordo de Paris a fim de atingir o objetivo desse acordo na luta mundial contra as alterações climáticas.</t>
        </is>
      </c>
      <c r="CH519" s="2" t="inlineStr">
        <is>
          <t>CSN|
contribuție stabilită la nivel național</t>
        </is>
      </c>
      <c r="CI519" s="2" t="inlineStr">
        <is>
          <t>3|
3</t>
        </is>
      </c>
      <c r="CJ519" s="2" t="inlineStr">
        <is>
          <t xml:space="preserve">|
</t>
        </is>
      </c>
      <c r="CK519" t="inlineStr">
        <is>
          <t>ansamblu de măsuri de atenuare a schimbărilor climatice avute în vedere la nivel național care sunt elaborate, comunicate și menținute de părțile la Acordul de la Paris [ &lt;a href="/entry/result/3567281/all" id="ENTRY_TO_ENTRY_CONVERTER" target="_blank"&gt;IATE:3567281&lt;/a&gt; ]</t>
        </is>
      </c>
      <c r="CL519" s="2" t="inlineStr">
        <is>
          <t>vnútroštátne stanovený záväzok týkajúci sa znižovania emisií|
NDC|
vnútroštátne stanovený príspevok</t>
        </is>
      </c>
      <c r="CM519" s="2" t="inlineStr">
        <is>
          <t>2|
3|
3</t>
        </is>
      </c>
      <c r="CN519" s="2" t="inlineStr">
        <is>
          <t xml:space="preserve">|
|
</t>
        </is>
      </c>
      <c r="CO519" t="inlineStr">
        <is>
          <t>plán zahŕňajúci predpokladané úsilie o zmiernenie zmeny klímy, ktorý musí príslušná strana Parížskej dohody vypracovať, o ktorom musí informovať a ktorý musí dodržiavať</t>
        </is>
      </c>
      <c r="CP519" s="2" t="inlineStr">
        <is>
          <t>nacionalno določena obveznost zmanjšanja|
nacionalno določeni prispevek</t>
        </is>
      </c>
      <c r="CQ519" s="2" t="inlineStr">
        <is>
          <t>2|
3</t>
        </is>
      </c>
      <c r="CR519" s="2" t="inlineStr">
        <is>
          <t xml:space="preserve">|
</t>
        </is>
      </c>
      <c r="CS519" t="inlineStr">
        <is>
          <t>načrt posameznih pogodbenic &lt;a href="https://iate.europa.eu/entry/result/3567281/sl" target="_blank"&gt;Pariškega sporazuma&lt;/a&gt;, ki vsebuje njihova predvidena prizadevanja za blaženje podnebnih sprememb</t>
        </is>
      </c>
      <c r="CT519" s="2" t="inlineStr">
        <is>
          <t>nationellt fastställt minskningsåtagande|
nationellt fastställt bidrag</t>
        </is>
      </c>
      <c r="CU519" s="2" t="inlineStr">
        <is>
          <t>2|
3</t>
        </is>
      </c>
      <c r="CV519" s="2" t="inlineStr">
        <is>
          <t xml:space="preserve">|
</t>
        </is>
      </c>
      <c r="CW519" t="inlineStr">
        <is>
          <t>nationella mål för minskning av utsläpp av växthusgaser som föreslås av alla parter i Parisavtalet</t>
        </is>
      </c>
    </row>
    <row r="520">
      <c r="A520" s="1" t="str">
        <f>HYPERLINK("https://iate.europa.eu/entry/result/770631/all", "770631")</f>
        <v>770631</v>
      </c>
      <c r="B520" t="inlineStr">
        <is>
          <t>ENERGY</t>
        </is>
      </c>
      <c r="C520" t="inlineStr">
        <is>
          <t>ENERGY</t>
        </is>
      </c>
      <c r="D520" t="inlineStr">
        <is>
          <t>yes</t>
        </is>
      </c>
      <c r="E520" t="inlineStr">
        <is>
          <t/>
        </is>
      </c>
      <c r="F520" s="2" t="inlineStr">
        <is>
          <t>енергия на приливите и отливите</t>
        </is>
      </c>
      <c r="G520" s="2" t="inlineStr">
        <is>
          <t>3</t>
        </is>
      </c>
      <c r="H520" s="2" t="inlineStr">
        <is>
          <t/>
        </is>
      </c>
      <c r="I520" t="inlineStr">
        <is>
          <t>Механична енергия на морските приливи и отливи, която може да се превръща в електрическа.</t>
        </is>
      </c>
      <c r="J520" s="2" t="inlineStr">
        <is>
          <t>energie dmutí|
slapová energie</t>
        </is>
      </c>
      <c r="K520" s="2" t="inlineStr">
        <is>
          <t>3|
3</t>
        </is>
      </c>
      <c r="L520" s="2" t="inlineStr">
        <is>
          <t xml:space="preserve">|
</t>
        </is>
      </c>
      <c r="M520" t="inlineStr">
        <is>
          <t>výroba elektřiny využitím energie slapových jevů (přílivu i odlivu)</t>
        </is>
      </c>
      <c r="N520" s="2" t="inlineStr">
        <is>
          <t>tidevandsenergi|
tidevandskraft</t>
        </is>
      </c>
      <c r="O520" s="2" t="inlineStr">
        <is>
          <t>3|
3</t>
        </is>
      </c>
      <c r="P520" s="2" t="inlineStr">
        <is>
          <t xml:space="preserve">|
</t>
        </is>
      </c>
      <c r="Q520" t="inlineStr">
        <is>
          <t>en slags bølgeenergi, som bruger tidevandets kraft og omformer det til elektricitet</t>
        </is>
      </c>
      <c r="R520" s="2" t="inlineStr">
        <is>
          <t>Gezeitenenergie</t>
        </is>
      </c>
      <c r="S520" s="2" t="inlineStr">
        <is>
          <t>3</t>
        </is>
      </c>
      <c r="T520" s="2" t="inlineStr">
        <is>
          <t/>
        </is>
      </c>
      <c r="U520" t="inlineStr">
        <is>
          <t>kinetische Energie, die durch den Tidenhub entsteht</t>
        </is>
      </c>
      <c r="V520" s="2" t="inlineStr">
        <is>
          <t>παλιρροϊκή ισχύς|
παλιρροϊκή ενέργεια</t>
        </is>
      </c>
      <c r="W520" s="2" t="inlineStr">
        <is>
          <t>3|
3</t>
        </is>
      </c>
      <c r="X520" s="2" t="inlineStr">
        <is>
          <t xml:space="preserve">|
</t>
        </is>
      </c>
      <c r="Y520" t="inlineStr">
        <is>
          <t/>
        </is>
      </c>
      <c r="Z520" s="2" t="inlineStr">
        <is>
          <t>tidal energy|
tidal power|
tide energy</t>
        </is>
      </c>
      <c r="AA520" s="2" t="inlineStr">
        <is>
          <t>3|
3|
1</t>
        </is>
      </c>
      <c r="AB520" s="2" t="inlineStr">
        <is>
          <t xml:space="preserve">|
|
</t>
        </is>
      </c>
      <c r="AC520" t="inlineStr">
        <is>
          <t>form of hydropower that converts the energy of the tides into electricity or other useful forms of power</t>
        </is>
      </c>
      <c r="AD520" s="2" t="inlineStr">
        <is>
          <t>energía mareomotriz|
energía de las mareas|
energía mareal</t>
        </is>
      </c>
      <c r="AE520" s="2" t="inlineStr">
        <is>
          <t>3|
3|
2</t>
        </is>
      </c>
      <c r="AF520" s="2" t="inlineStr">
        <is>
          <t xml:space="preserve">|
|
</t>
        </is>
      </c>
      <c r="AG520" t="inlineStr">
        <is>
          <t>Energía que se obtiene del aprovechamiento de las mareas.</t>
        </is>
      </c>
      <c r="AH520" s="2" t="inlineStr">
        <is>
          <t>tõusu ja mõõna energia|
loodeteenergia|
tõusu-mõõnaenergia</t>
        </is>
      </c>
      <c r="AI520" s="2" t="inlineStr">
        <is>
          <t>3|
3|
3</t>
        </is>
      </c>
      <c r="AJ520" s="2" t="inlineStr">
        <is>
          <t>|
|
preferred</t>
        </is>
      </c>
      <c r="AK520" t="inlineStr">
        <is>
          <t>hüdroenergia, mis vabaneb mere taseme muutumisel tõusu ja mõõna tõttu</t>
        </is>
      </c>
      <c r="AL520" s="2" t="inlineStr">
        <is>
          <t>vuorovesivoima|
vuorovesienergia</t>
        </is>
      </c>
      <c r="AM520" s="2" t="inlineStr">
        <is>
          <t>3|
3</t>
        </is>
      </c>
      <c r="AN520" s="2" t="inlineStr">
        <is>
          <t xml:space="preserve">|
</t>
        </is>
      </c>
      <c r="AO520" t="inlineStr">
        <is>
          <t>vuoroveden hyödyntämiseen perustuva energiantuotantomuoto</t>
        </is>
      </c>
      <c r="AP520" s="2" t="inlineStr">
        <is>
          <t>énergie marémotrice|
énergie des marées</t>
        </is>
      </c>
      <c r="AQ520" s="2" t="inlineStr">
        <is>
          <t>3|
3</t>
        </is>
      </c>
      <c r="AR520" s="2" t="inlineStr">
        <is>
          <t xml:space="preserve">|
</t>
        </is>
      </c>
      <c r="AS520" t="inlineStr">
        <is>
          <t>énergie dégagée par les marées lorsqu’elles montent et descendent qui peut notamment être capturée par un barrage ou d’autres formes de constructions à travers un estuaire</t>
        </is>
      </c>
      <c r="AT520" s="2" t="inlineStr">
        <is>
          <t>fuinneamh taoide</t>
        </is>
      </c>
      <c r="AU520" s="2" t="inlineStr">
        <is>
          <t>3</t>
        </is>
      </c>
      <c r="AV520" s="2" t="inlineStr">
        <is>
          <t/>
        </is>
      </c>
      <c r="AW520" t="inlineStr">
        <is>
          <t/>
        </is>
      </c>
      <c r="AX520" s="2" t="inlineStr">
        <is>
          <t>energija plime i oseke</t>
        </is>
      </c>
      <c r="AY520" s="2" t="inlineStr">
        <is>
          <t>3</t>
        </is>
      </c>
      <c r="AZ520" s="2" t="inlineStr">
        <is>
          <t/>
        </is>
      </c>
      <c r="BA520" t="inlineStr">
        <is>
          <t/>
        </is>
      </c>
      <c r="BB520" s="2" t="inlineStr">
        <is>
          <t>árapály-energia</t>
        </is>
      </c>
      <c r="BC520" s="2" t="inlineStr">
        <is>
          <t>4</t>
        </is>
      </c>
      <c r="BD520" s="2" t="inlineStr">
        <is>
          <t/>
        </is>
      </c>
      <c r="BE520" t="inlineStr">
        <is>
          <t>a dagálykor és apálykor tapasztalható vízmozgásból kinyerhető energia</t>
        </is>
      </c>
      <c r="BF520" s="2" t="inlineStr">
        <is>
          <t>energia mareomotrice|
energia delle maree|
energia maremotrice|
energia di marea</t>
        </is>
      </c>
      <c r="BG520" s="2" t="inlineStr">
        <is>
          <t>3|
3|
3|
3</t>
        </is>
      </c>
      <c r="BH520" s="2" t="inlineStr">
        <is>
          <t xml:space="preserve">|
|
|
</t>
        </is>
      </c>
      <c r="BI520" t="inlineStr">
        <is>
          <t>tipo di energia marina [820216 ] prodotta dalle maree, in grado di azionare delle turbine poste come via di accesso a dei recipienti o simili che vengono riempiti e svuotati dalle stesse maree</t>
        </is>
      </c>
      <c r="BJ520" s="2" t="inlineStr">
        <is>
          <t>potvynių energija</t>
        </is>
      </c>
      <c r="BK520" s="2" t="inlineStr">
        <is>
          <t>3</t>
        </is>
      </c>
      <c r="BL520" s="2" t="inlineStr">
        <is>
          <t/>
        </is>
      </c>
      <c r="BM520" t="inlineStr">
        <is>
          <t>potvynio bangos energija, gaunama ištekant vandeniui iš baseino į atvirą jūrą</t>
        </is>
      </c>
      <c r="BN520" s="2" t="inlineStr">
        <is>
          <t>plūdmaiņu enerģija|
paisuma - bēguma enerģija</t>
        </is>
      </c>
      <c r="BO520" s="2" t="inlineStr">
        <is>
          <t>3|
3</t>
        </is>
      </c>
      <c r="BP520" s="2" t="inlineStr">
        <is>
          <t xml:space="preserve">preferred|
</t>
        </is>
      </c>
      <c r="BQ520" t="inlineStr">
        <is>
          <t>enerģija, ko iegūst paisuma - bēguma viļņu izmantošanas rezultātā</t>
        </is>
      </c>
      <c r="BR520" s="2" t="inlineStr">
        <is>
          <t>enerġija mill-marea</t>
        </is>
      </c>
      <c r="BS520" s="2" t="inlineStr">
        <is>
          <t>3</t>
        </is>
      </c>
      <c r="BT520" s="2" t="inlineStr">
        <is>
          <t/>
        </is>
      </c>
      <c r="BU520" t="inlineStr">
        <is>
          <t>tip ta' idroenerġija li tikkonverti l-enerġija mill-marea f'elettriku jew f'forom utli oħra ta' enerġija</t>
        </is>
      </c>
      <c r="BV520" s="2" t="inlineStr">
        <is>
          <t>getijdenenergie|
getijkracht</t>
        </is>
      </c>
      <c r="BW520" s="2" t="inlineStr">
        <is>
          <t>3|
3</t>
        </is>
      </c>
      <c r="BX520" s="2" t="inlineStr">
        <is>
          <t xml:space="preserve">|
</t>
        </is>
      </c>
      <c r="BY520" t="inlineStr">
        <is>
          <t>energie die wordt gewonnen door gebruik te maken van hetzij het verschil in waterhoogte tussen eb en vloed, hetzij de stroming ten gevolge van getijden</t>
        </is>
      </c>
      <c r="BZ520" s="2" t="inlineStr">
        <is>
          <t>energia pływów</t>
        </is>
      </c>
      <c r="CA520" s="2" t="inlineStr">
        <is>
          <t>3</t>
        </is>
      </c>
      <c r="CB520" s="2" t="inlineStr">
        <is>
          <t/>
        </is>
      </c>
      <c r="CC520" t="inlineStr">
        <is>
          <t>forma energii wodnej, w przypadku której źródłem są pływy morskie, których energia zamieniana jest w energię elektryczną lub w inne użyteczne formy energii</t>
        </is>
      </c>
      <c r="CD520" s="2" t="inlineStr">
        <is>
          <t>energia maremotriz|
energia das marés</t>
        </is>
      </c>
      <c r="CE520" s="2" t="inlineStr">
        <is>
          <t>4|
4</t>
        </is>
      </c>
      <c r="CF520" s="2" t="inlineStr">
        <is>
          <t xml:space="preserve">|
</t>
        </is>
      </c>
      <c r="CG520" t="inlineStr">
        <is>
          <t>Energia produzida mediante a transformação, numa central, da energia cinética produzida pela deslocação vertical de uma massa de água ou pelo fluxo e refluxo da maré em energia elétrica, através do acionamento de um gerador elétrico.</t>
        </is>
      </c>
      <c r="CH520" s="2" t="inlineStr">
        <is>
          <t>energie a mareelor|
energie maremotrică</t>
        </is>
      </c>
      <c r="CI520" s="2" t="inlineStr">
        <is>
          <t>3|
3</t>
        </is>
      </c>
      <c r="CJ520" s="2" t="inlineStr">
        <is>
          <t xml:space="preserve">|
</t>
        </is>
      </c>
      <c r="CK520" t="inlineStr">
        <is>
          <t>energie mecanică produsă de maree, exploatată pentru a produce energie electrică</t>
        </is>
      </c>
      <c r="CL520" s="2" t="inlineStr">
        <is>
          <t>prílivová energia|
energia prílivu a odlivu</t>
        </is>
      </c>
      <c r="CM520" s="2" t="inlineStr">
        <is>
          <t>3|
3</t>
        </is>
      </c>
      <c r="CN520" s="2" t="inlineStr">
        <is>
          <t xml:space="preserve">|
</t>
        </is>
      </c>
      <c r="CO520" t="inlineStr">
        <is>
          <t>forma vodnej energie získavaná transformáciou energie prílivu a odlivu na elektrinu alebo inú formu energie</t>
        </is>
      </c>
      <c r="CP520" s="2" t="inlineStr">
        <is>
          <t>energija plimovanja|
energija bibavice</t>
        </is>
      </c>
      <c r="CQ520" s="2" t="inlineStr">
        <is>
          <t>3|
3</t>
        </is>
      </c>
      <c r="CR520" s="2" t="inlineStr">
        <is>
          <t xml:space="preserve">|
</t>
        </is>
      </c>
      <c r="CS520" t="inlineStr">
        <is>
          <t>mehanska energija, ki nastaja ob plimi in oseki in se jo lahko pretvori v električno energijo</t>
        </is>
      </c>
      <c r="CT520" s="2" t="inlineStr">
        <is>
          <t>tidvattenenergi</t>
        </is>
      </c>
      <c r="CU520" s="2" t="inlineStr">
        <is>
          <t>3</t>
        </is>
      </c>
      <c r="CV520" s="2" t="inlineStr">
        <is>
          <t/>
        </is>
      </c>
      <c r="CW520" t="inlineStr">
        <is>
          <t>energi som kan utvinnas genom nivåskillnaden mellan ebb och flod, exempelvis i ett tidvattenkraftverk för elproduktion</t>
        </is>
      </c>
    </row>
    <row r="521">
      <c r="A521" s="1" t="str">
        <f>HYPERLINK("https://iate.europa.eu/entry/result/3592272/all", "3592272")</f>
        <v>3592272</v>
      </c>
      <c r="B521" t="inlineStr">
        <is>
          <t>TRADE</t>
        </is>
      </c>
      <c r="C521" t="inlineStr">
        <is>
          <t>TRADE|consumption|consumer|consumer protection|product quality|product life</t>
        </is>
      </c>
      <c r="D521" t="inlineStr">
        <is>
          <t>yes</t>
        </is>
      </c>
      <c r="E521" t="inlineStr">
        <is>
          <t/>
        </is>
      </c>
      <c r="F521" t="inlineStr">
        <is>
          <t/>
        </is>
      </c>
      <c r="G521" t="inlineStr">
        <is>
          <t/>
        </is>
      </c>
      <c r="H521" t="inlineStr">
        <is>
          <t/>
        </is>
      </c>
      <c r="I521" t="inlineStr">
        <is>
          <t/>
        </is>
      </c>
      <c r="J521" t="inlineStr">
        <is>
          <t/>
        </is>
      </c>
      <c r="K521" t="inlineStr">
        <is>
          <t/>
        </is>
      </c>
      <c r="L521" t="inlineStr">
        <is>
          <t/>
        </is>
      </c>
      <c r="M521" t="inlineStr">
        <is>
          <t/>
        </is>
      </c>
      <c r="N521" t="inlineStr">
        <is>
          <t/>
        </is>
      </c>
      <c r="O521" t="inlineStr">
        <is>
          <t/>
        </is>
      </c>
      <c r="P521" t="inlineStr">
        <is>
          <t/>
        </is>
      </c>
      <c r="Q521" t="inlineStr">
        <is>
          <t/>
        </is>
      </c>
      <c r="R521" t="inlineStr">
        <is>
          <t/>
        </is>
      </c>
      <c r="S521" t="inlineStr">
        <is>
          <t/>
        </is>
      </c>
      <c r="T521" t="inlineStr">
        <is>
          <t/>
        </is>
      </c>
      <c r="U521" t="inlineStr">
        <is>
          <t/>
        </is>
      </c>
      <c r="V521" t="inlineStr">
        <is>
          <t/>
        </is>
      </c>
      <c r="W521" t="inlineStr">
        <is>
          <t/>
        </is>
      </c>
      <c r="X521" t="inlineStr">
        <is>
          <t/>
        </is>
      </c>
      <c r="Y521" t="inlineStr">
        <is>
          <t/>
        </is>
      </c>
      <c r="Z521" s="2" t="inlineStr">
        <is>
          <t>end-of-life treatment|
end of life handling|
end-of-life handling|
EoL handling</t>
        </is>
      </c>
      <c r="AA521" s="2" t="inlineStr">
        <is>
          <t>1|
1|
3|
3</t>
        </is>
      </c>
      <c r="AB521" s="2" t="inlineStr">
        <is>
          <t xml:space="preserve">|
|
|
</t>
        </is>
      </c>
      <c r="AC521" t="inlineStr">
        <is>
          <t>treatment of a product which the manufacturer is no longer selling or supporting</t>
        </is>
      </c>
      <c r="AD521" t="inlineStr">
        <is>
          <t/>
        </is>
      </c>
      <c r="AE521" t="inlineStr">
        <is>
          <t/>
        </is>
      </c>
      <c r="AF521" t="inlineStr">
        <is>
          <t/>
        </is>
      </c>
      <c r="AG521" t="inlineStr">
        <is>
          <t/>
        </is>
      </c>
      <c r="AH521" t="inlineStr">
        <is>
          <t/>
        </is>
      </c>
      <c r="AI521" t="inlineStr">
        <is>
          <t/>
        </is>
      </c>
      <c r="AJ521" t="inlineStr">
        <is>
          <t/>
        </is>
      </c>
      <c r="AK521" t="inlineStr">
        <is>
          <t/>
        </is>
      </c>
      <c r="AL521" t="inlineStr">
        <is>
          <t/>
        </is>
      </c>
      <c r="AM521" t="inlineStr">
        <is>
          <t/>
        </is>
      </c>
      <c r="AN521" t="inlineStr">
        <is>
          <t/>
        </is>
      </c>
      <c r="AO521" t="inlineStr">
        <is>
          <t/>
        </is>
      </c>
      <c r="AP521" t="inlineStr">
        <is>
          <t/>
        </is>
      </c>
      <c r="AQ521" t="inlineStr">
        <is>
          <t/>
        </is>
      </c>
      <c r="AR521" t="inlineStr">
        <is>
          <t/>
        </is>
      </c>
      <c r="AS521" t="inlineStr">
        <is>
          <t/>
        </is>
      </c>
      <c r="AT521" t="inlineStr">
        <is>
          <t/>
        </is>
      </c>
      <c r="AU521" t="inlineStr">
        <is>
          <t/>
        </is>
      </c>
      <c r="AV521" t="inlineStr">
        <is>
          <t/>
        </is>
      </c>
      <c r="AW521" t="inlineStr">
        <is>
          <t/>
        </is>
      </c>
      <c r="AX521" t="inlineStr">
        <is>
          <t/>
        </is>
      </c>
      <c r="AY521" t="inlineStr">
        <is>
          <t/>
        </is>
      </c>
      <c r="AZ521" t="inlineStr">
        <is>
          <t/>
        </is>
      </c>
      <c r="BA521" t="inlineStr">
        <is>
          <t/>
        </is>
      </c>
      <c r="BB521" s="2" t="inlineStr">
        <is>
          <t>életciklus végi kezelés</t>
        </is>
      </c>
      <c r="BC521" s="2" t="inlineStr">
        <is>
          <t>3</t>
        </is>
      </c>
      <c r="BD521" s="2" t="inlineStr">
        <is>
          <t/>
        </is>
      </c>
      <c r="BE521" t="inlineStr">
        <is>
          <t>a gyártó által már nem értékesített vagy tovább nem szervizelt termék kezelése</t>
        </is>
      </c>
      <c r="BF521" t="inlineStr">
        <is>
          <t/>
        </is>
      </c>
      <c r="BG521" t="inlineStr">
        <is>
          <t/>
        </is>
      </c>
      <c r="BH521" t="inlineStr">
        <is>
          <t/>
        </is>
      </c>
      <c r="BI521" t="inlineStr">
        <is>
          <t/>
        </is>
      </c>
      <c r="BJ521" t="inlineStr">
        <is>
          <t/>
        </is>
      </c>
      <c r="BK521" t="inlineStr">
        <is>
          <t/>
        </is>
      </c>
      <c r="BL521" t="inlineStr">
        <is>
          <t/>
        </is>
      </c>
      <c r="BM521" t="inlineStr">
        <is>
          <t/>
        </is>
      </c>
      <c r="BN521" t="inlineStr">
        <is>
          <t/>
        </is>
      </c>
      <c r="BO521" t="inlineStr">
        <is>
          <t/>
        </is>
      </c>
      <c r="BP521" t="inlineStr">
        <is>
          <t/>
        </is>
      </c>
      <c r="BQ521" t="inlineStr">
        <is>
          <t/>
        </is>
      </c>
      <c r="BR521" t="inlineStr">
        <is>
          <t/>
        </is>
      </c>
      <c r="BS521" t="inlineStr">
        <is>
          <t/>
        </is>
      </c>
      <c r="BT521" t="inlineStr">
        <is>
          <t/>
        </is>
      </c>
      <c r="BU521" t="inlineStr">
        <is>
          <t/>
        </is>
      </c>
      <c r="BV521" t="inlineStr">
        <is>
          <t/>
        </is>
      </c>
      <c r="BW521" t="inlineStr">
        <is>
          <t/>
        </is>
      </c>
      <c r="BX521" t="inlineStr">
        <is>
          <t/>
        </is>
      </c>
      <c r="BY521" t="inlineStr">
        <is>
          <t/>
        </is>
      </c>
      <c r="BZ521" t="inlineStr">
        <is>
          <t/>
        </is>
      </c>
      <c r="CA521" t="inlineStr">
        <is>
          <t/>
        </is>
      </c>
      <c r="CB521" t="inlineStr">
        <is>
          <t/>
        </is>
      </c>
      <c r="CC521" t="inlineStr">
        <is>
          <t/>
        </is>
      </c>
      <c r="CD521" t="inlineStr">
        <is>
          <t/>
        </is>
      </c>
      <c r="CE521" t="inlineStr">
        <is>
          <t/>
        </is>
      </c>
      <c r="CF521" t="inlineStr">
        <is>
          <t/>
        </is>
      </c>
      <c r="CG521" t="inlineStr">
        <is>
          <t/>
        </is>
      </c>
      <c r="CH521" t="inlineStr">
        <is>
          <t/>
        </is>
      </c>
      <c r="CI521" t="inlineStr">
        <is>
          <t/>
        </is>
      </c>
      <c r="CJ521" t="inlineStr">
        <is>
          <t/>
        </is>
      </c>
      <c r="CK521" t="inlineStr">
        <is>
          <t/>
        </is>
      </c>
      <c r="CL521" t="inlineStr">
        <is>
          <t/>
        </is>
      </c>
      <c r="CM521" t="inlineStr">
        <is>
          <t/>
        </is>
      </c>
      <c r="CN521" t="inlineStr">
        <is>
          <t/>
        </is>
      </c>
      <c r="CO521" t="inlineStr">
        <is>
          <t/>
        </is>
      </c>
      <c r="CP521" t="inlineStr">
        <is>
          <t/>
        </is>
      </c>
      <c r="CQ521" t="inlineStr">
        <is>
          <t/>
        </is>
      </c>
      <c r="CR521" t="inlineStr">
        <is>
          <t/>
        </is>
      </c>
      <c r="CS521" t="inlineStr">
        <is>
          <t/>
        </is>
      </c>
      <c r="CT521" t="inlineStr">
        <is>
          <t/>
        </is>
      </c>
      <c r="CU521" t="inlineStr">
        <is>
          <t/>
        </is>
      </c>
      <c r="CV521" t="inlineStr">
        <is>
          <t/>
        </is>
      </c>
      <c r="CW521" t="inlineStr">
        <is>
          <t/>
        </is>
      </c>
    </row>
    <row r="522">
      <c r="A522" s="1" t="str">
        <f>HYPERLINK("https://iate.europa.eu/entry/result/2224121/all", "2224121")</f>
        <v>2224121</v>
      </c>
      <c r="B522" t="inlineStr">
        <is>
          <t>ENERGY;ENVIRONMENT</t>
        </is>
      </c>
      <c r="C522" t="inlineStr">
        <is>
          <t>ENERGY;ENVIRONMENT|environmental policy|climate change policy;ENVIRONMENT|deterioration of the environment|nuisance|pollutant|atmospheric pollutant|greenhouse gas</t>
        </is>
      </c>
      <c r="D522" t="inlineStr">
        <is>
          <t>yes</t>
        </is>
      </c>
      <c r="E522" t="inlineStr">
        <is>
          <t/>
        </is>
      </c>
      <c r="F522" s="2" t="inlineStr">
        <is>
          <t>прехвърляне на емисии|
изместване на въглеродни емисии</t>
        </is>
      </c>
      <c r="G522" s="2" t="inlineStr">
        <is>
          <t>2|
3</t>
        </is>
      </c>
      <c r="H522" s="2" t="inlineStr">
        <is>
          <t>|
preferred</t>
        </is>
      </c>
      <c r="I522" t="inlineStr">
        <is>
          <t>процес, при който намаляването на въглеродните емисии в дадена страна, която прилага политики за намаляване на въглеродните емисии, води до тяхното повишаване в други страни, които не прилагат такива политики</t>
        </is>
      </c>
      <c r="J522" s="2" t="inlineStr">
        <is>
          <t>únik emisí|
únik uhlíku</t>
        </is>
      </c>
      <c r="K522" s="2" t="inlineStr">
        <is>
          <t>3|
3</t>
        </is>
      </c>
      <c r="L522" s="2" t="inlineStr">
        <is>
          <t xml:space="preserve">|
</t>
        </is>
      </c>
      <c r="M522" t="inlineStr">
        <is>
          <t>přesouvání zdrojů emisí uhlíku ze zemí, které uplatňují uhlíková omezení, do zemí, které k těmto omezením nepřistoupily; toto přesouvání pak vede ke snížení emisí uhlíku v zemích uplatňujících uhlíková omezení a ke zvýšení emisí v zemích bez těchto omezení</t>
        </is>
      </c>
      <c r="N522" s="2" t="inlineStr">
        <is>
          <t>CO&lt;sub&gt;2&lt;/sub&gt;-lækage|
kulstofudflytning|
CO&lt;sub&gt;2&lt;/sub&gt;-udflytning|
kulstoflækage</t>
        </is>
      </c>
      <c r="O522" s="2" t="inlineStr">
        <is>
          <t>4|
2|
3|
3</t>
        </is>
      </c>
      <c r="P522" s="2" t="inlineStr">
        <is>
          <t xml:space="preserve">|
|
|
</t>
        </is>
      </c>
      <c r="Q522" t="inlineStr">
        <is>
          <t>den merudledning, som finder sted i udlandet, når et klimapolitisk
tiltag gennemføres i indlandet, idet der skal være en kausal sammenhæng imellem det
klimapolitiske tiltag i indlandet og merudledningen i udlandet</t>
        </is>
      </c>
      <c r="R522" s="2" t="inlineStr">
        <is>
          <t>Verlagerung von CO&lt;sub&gt;2&lt;/sub&gt;-Emissionen</t>
        </is>
      </c>
      <c r="S522" s="2" t="inlineStr">
        <is>
          <t>3</t>
        </is>
      </c>
      <c r="T522" s="2" t="inlineStr">
        <is>
          <t/>
        </is>
      </c>
      <c r="U522" t="inlineStr">
        <is>
          <t>Anstieg an CO&lt;sub&gt;2&lt;/sub&gt;-Emissionen außerhalb derjenigen Länder, die nationale Emissionsminderungsmaßnahmen umsetzen, geteilt durch den Rückgang der Emissionen dieser Länder</t>
        </is>
      </c>
      <c r="V522" s="2" t="inlineStr">
        <is>
          <t>διαρροή διοξειδίου του άνθρακα|
διαρροή άνθρακα</t>
        </is>
      </c>
      <c r="W522" s="2" t="inlineStr">
        <is>
          <t>3|
3</t>
        </is>
      </c>
      <c r="X522" s="2" t="inlineStr">
        <is>
          <t xml:space="preserve">|
</t>
        </is>
      </c>
      <c r="Y522" t="inlineStr">
        <is>
          <t/>
        </is>
      </c>
      <c r="Z522" s="2" t="inlineStr">
        <is>
          <t>carbon evasion|
emissions leakage|
carbon leakage</t>
        </is>
      </c>
      <c r="AA522" s="2" t="inlineStr">
        <is>
          <t>3|
3|
3</t>
        </is>
      </c>
      <c r="AB522" s="2" t="inlineStr">
        <is>
          <t xml:space="preserve">|
|
</t>
        </is>
      </c>
      <c r="AC522" t="inlineStr">
        <is>
          <t>situation in which, owing to stringent climate protection policies, companies move their production abroad to countries with less ambitious climate measures. This leads, in turn, to a rise in global greenhouse gas emissions</t>
        </is>
      </c>
      <c r="AD522" s="2" t="inlineStr">
        <is>
          <t>fuga de carbono</t>
        </is>
      </c>
      <c r="AE522" s="2" t="inlineStr">
        <is>
          <t>3</t>
        </is>
      </c>
      <c r="AF522" s="2" t="inlineStr">
        <is>
          <t/>
        </is>
      </c>
      <c r="AG522" t="inlineStr">
        <is>
          <t>Situación que podría producirse si, debido a los costes relacionados con las políticas climáticas, determinadas empresas trasladaran su producción a países con límites de emisión de gases de efecto invernadero menos estrictos y ello provocara un aumento del total de las emisiones.</t>
        </is>
      </c>
      <c r="AH522" s="2" t="inlineStr">
        <is>
          <t>süsinikdioksiidi leke|
kasvuhoonegaaside heite ülekandumine</t>
        </is>
      </c>
      <c r="AI522" s="2" t="inlineStr">
        <is>
          <t>3|
3</t>
        </is>
      </c>
      <c r="AJ522" s="2" t="inlineStr">
        <is>
          <t>|
preferred</t>
        </is>
      </c>
      <c r="AK522" t="inlineStr">
        <is>
          <t>kasvuhoonegaaside heite vähendamine tootmise kokkutõmbamise tagajärjel ühes kohas, kuid selle suurendamine mujal kaupade impordi nõudluse kasvu tõttu</t>
        </is>
      </c>
      <c r="AL522" s="2" t="inlineStr">
        <is>
          <t>hiilivuoto</t>
        </is>
      </c>
      <c r="AM522" s="2" t="inlineStr">
        <is>
          <t>3</t>
        </is>
      </c>
      <c r="AN522" s="2" t="inlineStr">
        <is>
          <t/>
        </is>
      </c>
      <c r="AO522" t="inlineStr">
        <is>
          <t>tilanne,
jossa ilmastopolitiikan kustannusten vuoksi tiettyjen teollisuudenalojen tai niiden osien yritykset siirtävät tuotantoaan
muihin maihin, joissa päästörajoitukset eivät ole niin tiukkoja</t>
        </is>
      </c>
      <c r="AP522" s="2" t="inlineStr">
        <is>
          <t>transfert d'émissions de carbone|
fuite de carbone</t>
        </is>
      </c>
      <c r="AQ522" s="2" t="inlineStr">
        <is>
          <t>3|
3</t>
        </is>
      </c>
      <c r="AR522" s="2" t="inlineStr">
        <is>
          <t xml:space="preserve">|
</t>
        </is>
      </c>
      <c r="AS522" t="inlineStr">
        <is>
          <t>phénomène qui se produit si la maîtrise des émissions de CO&lt;sub&gt;2&lt;/sub&gt; dans certains pays tend à accroître les émissions de CO&lt;sub&gt;2&lt;/sub&gt; des autres pays</t>
        </is>
      </c>
      <c r="AT522" s="2" t="inlineStr">
        <is>
          <t>sceitheadh carbóin</t>
        </is>
      </c>
      <c r="AU522" s="2" t="inlineStr">
        <is>
          <t>3</t>
        </is>
      </c>
      <c r="AV522" s="2" t="inlineStr">
        <is>
          <t/>
        </is>
      </c>
      <c r="AW522" t="inlineStr">
        <is>
          <t/>
        </is>
      </c>
      <c r="AX522" s="2" t="inlineStr">
        <is>
          <t>izmještanje emisija ugljika</t>
        </is>
      </c>
      <c r="AY522" s="2" t="inlineStr">
        <is>
          <t>3</t>
        </is>
      </c>
      <c r="AZ522" s="2" t="inlineStr">
        <is>
          <t/>
        </is>
      </c>
      <c r="BA522" t="inlineStr">
        <is>
          <t>dio smanjenja emisija država iz Priloga B. (država čija je emisija stakleničkih plinova u okviru ograničenja Kyotskog protokola) koji se može kompenzirati povećanjem emisija iznad osnovnih razina u državama u kojima nema tih ograničenja</t>
        </is>
      </c>
      <c r="BB522" s="2" t="inlineStr">
        <is>
          <t>kibocsátásáthelyezés|
CO&lt;sub&gt;2&lt;/sub&gt;-kibocsátás-áthelyezés</t>
        </is>
      </c>
      <c r="BC522" s="2" t="inlineStr">
        <is>
          <t>3|
3</t>
        </is>
      </c>
      <c r="BD522" s="2" t="inlineStr">
        <is>
          <t xml:space="preserve">|
</t>
        </is>
      </c>
      <c r="BE522" t="inlineStr">
        <is>
          <t>A magas széndioxid-kibocsátással járó tevékenységek áttelepítése fejlett országokből fejlődő országokba, aminek következtében a fejlett országban csökken, a fejlődő országban pedig nő a kibocsátás.</t>
        </is>
      </c>
      <c r="BF522" s="2" t="inlineStr">
        <is>
          <t>rilocalizzazione delle emissioni di CO&lt;sub&gt;2&lt;/sub&gt;|
rilocalizzazione delle emissioni di carbonio</t>
        </is>
      </c>
      <c r="BG522" s="2" t="inlineStr">
        <is>
          <t>3|
3</t>
        </is>
      </c>
      <c r="BH522" s="2" t="inlineStr">
        <is>
          <t xml:space="preserve">preferred|
</t>
        </is>
      </c>
      <c r="BI522" t="inlineStr">
        <is>
          <t>fenomeno di delocalizzazione di attività ad alta intensità energetica da paesi dove vigono vincoli alle emissioni di CO 
&lt;sub&gt;2&lt;/sub&gt; verso altri paesi dove i vincoli sono meno rigidi</t>
        </is>
      </c>
      <c r="BJ522" s="2" t="inlineStr">
        <is>
          <t>anglies dioksido nutekėjimas</t>
        </is>
      </c>
      <c r="BK522" s="2" t="inlineStr">
        <is>
          <t>3</t>
        </is>
      </c>
      <c r="BL522" s="2" t="inlineStr">
        <is>
          <t/>
        </is>
      </c>
      <c r="BM522" t="inlineStr">
        <is>
          <t>reiškinys, kai dėl vienoje šalyje vykdomos anglies dioksido išmetimo mažinimo politikos padidėja anglies dioksido išmetimas kitose šalyse (labai tarši anglies dioksido išmetimu veikla perkeliama į šalis, kur aplinkosaugos reikalavimai ne tokie griežti)</t>
        </is>
      </c>
      <c r="BN522" s="2" t="inlineStr">
        <is>
          <t>oglekļa emisiju pārvirze|
oglekļa dioksīda emisiju pārvirze</t>
        </is>
      </c>
      <c r="BO522" s="2" t="inlineStr">
        <is>
          <t>3|
3</t>
        </is>
      </c>
      <c r="BP522" s="2" t="inlineStr">
        <is>
          <t xml:space="preserve">preferred|
</t>
        </is>
      </c>
      <c r="BQ522" t="inlineStr">
        <is>
          <t>parādība, kad oglekļa emisiju samazināšanas pasākumi vienā valstī tieši vai netieši izraisa oglekļa emisiju palielināšanos citās valstīs</t>
        </is>
      </c>
      <c r="BR522" s="2" t="inlineStr">
        <is>
          <t>rilokazzjoni tal-emissjonijiet tal-karbonju</t>
        </is>
      </c>
      <c r="BS522" s="2" t="inlineStr">
        <is>
          <t>3</t>
        </is>
      </c>
      <c r="BT522" s="2" t="inlineStr">
        <is>
          <t/>
        </is>
      </c>
      <c r="BU522" t="inlineStr">
        <is>
          <t>żieda fl-emissjonijiet tal-karbonju f'pajjiżi li m'għandhomx politika dwar il-mitigazzjoni tal-karbonju li hija assoċjata ma' mitigazzjoni aktar stretta f'dawk il-pajjiżi li għandhom politika dwar il-mitigazzjoni tal-karbonju</t>
        </is>
      </c>
      <c r="BV522" s="2" t="inlineStr">
        <is>
          <t>CO&lt;sub&gt;2&lt;/sub&gt;-weglekeffect|
CO&lt;sub&gt;2&lt;/sub&gt;-lekkage|
koolstoflek|
koolstoflekkage</t>
        </is>
      </c>
      <c r="BW522" s="2" t="inlineStr">
        <is>
          <t>3|
3|
3|
3</t>
        </is>
      </c>
      <c r="BX522" s="2" t="inlineStr">
        <is>
          <t>|
|
|
preferred</t>
        </is>
      </c>
      <c r="BY522" t="inlineStr">
        <is>
          <t>het verplaatsen van CO 
&lt;sub&gt;2&lt;/sub&gt;-intensieve sectoren uit landen die onder emissiebeperkende regelingen vallen naar landen die daar niet onder vallen, waardoor hoeveelheden koolstof aan de toepassing van het Kyotoprotocol worden onttrokken.</t>
        </is>
      </c>
      <c r="BZ522" s="2" t="inlineStr">
        <is>
          <t>ucieczka emisji|
ucieczka emisji gazów cieplarnianych</t>
        </is>
      </c>
      <c r="CA522" s="2" t="inlineStr">
        <is>
          <t>3|
3</t>
        </is>
      </c>
      <c r="CB522" s="2" t="inlineStr">
        <is>
          <t xml:space="preserve">|
</t>
        </is>
      </c>
      <c r="CC522" t="inlineStr">
        <is>
          <t>przeniesienie źródeł emisji gazów cieplarnianych z kraju załącznika I (do protokołu z Kioto) do kraju niepoddanego ograniczeniom z Kioto jako skutek uboczny mechanizmu czystego rozwoju</t>
        </is>
      </c>
      <c r="CD522" s="2" t="inlineStr">
        <is>
          <t>fuga de emissões|
fuga de emissões carbónicas|
fuga de carbono</t>
        </is>
      </c>
      <c r="CE522" s="2" t="inlineStr">
        <is>
          <t>3|
3|
3</t>
        </is>
      </c>
      <c r="CF522" s="2" t="inlineStr">
        <is>
          <t xml:space="preserve">|
|
</t>
        </is>
      </c>
      <c r="CG522" t="inlineStr">
        <is>
          <t>Fenómeno de "migração" das emissões de CO2 dos países com medidas restritivas nesta matéria para os países não "restritivos". Este fenómeno, induzido pelas restrições que apenas afectam um país ou um grupo de países, traduz-se por um aumento potencial das emissões ao nível mundial provocado, nomeadamente, pelas diferenças de competitividade associadas aos diferentes níveis de exigências em termos de investimentos anti-poluição e por uma eventual diminuição dos preços dos combustíveis fósseis (diminuição da procura ligada à diminuição do consumo nos países "restritivos").</t>
        </is>
      </c>
      <c r="CH522" s="2" t="inlineStr">
        <is>
          <t>relocarea emisiilor de dioxid de carbon</t>
        </is>
      </c>
      <c r="CI522" s="2" t="inlineStr">
        <is>
          <t>4</t>
        </is>
      </c>
      <c r="CJ522" s="2" t="inlineStr">
        <is>
          <t/>
        </is>
      </c>
      <c r="CK522" t="inlineStr">
        <is>
          <t>Transferarea activităților care produc emisii de gaze cu efect de seră din UE în țări terțe, crescând astfel nivelul global al emisiilor.</t>
        </is>
      </c>
      <c r="CL522" s="2" t="inlineStr">
        <is>
          <t>únik emisií|
únik uhlíka</t>
        </is>
      </c>
      <c r="CM522" s="2" t="inlineStr">
        <is>
          <t>3|
4</t>
        </is>
      </c>
      <c r="CN522" s="2" t="inlineStr">
        <is>
          <t xml:space="preserve">admitted|
</t>
        </is>
      </c>
      <c r="CO522" t="inlineStr">
        <is>
          <t>časť zníženia emisií v krajinách s obmedzením emisií podľa Kjótskeho protokolu, ktorá vedie k zvýšeniu emisií v krajinách, na ktoré sa podobné obmedzenia nevzťahujú</t>
        </is>
      </c>
      <c r="CP522" s="2" t="inlineStr">
        <is>
          <t>selitev virov CO&lt;sub&gt;2&lt;/sub&gt;</t>
        </is>
      </c>
      <c r="CQ522" s="2" t="inlineStr">
        <is>
          <t>3</t>
        </is>
      </c>
      <c r="CR522" s="2" t="inlineStr">
        <is>
          <t/>
        </is>
      </c>
      <c r="CS522" t="inlineStr">
        <is>
          <t>selitev (relokacija) gospodarske dejavnosti izven EU, da bi se izognili povišanim stroškom proizvodnje, nastalim zaradi obveznega kupovanja pravic za izpuščanje toplogrednih plinov, izraženih v ekvivalentih CO&lt;sub&gt;2&lt;/sub&gt;&lt;sup&gt;1&lt;/sup&gt;, oz. trgovanja s temi t. i. emisijskimi dovoljenji in zaradi posledično višjih cen (zlasti električne) energije&lt;sup&gt;2&lt;/sup&gt;</t>
        </is>
      </c>
      <c r="CT522" s="2" t="inlineStr">
        <is>
          <t>koldioxidläckage</t>
        </is>
      </c>
      <c r="CU522" s="2" t="inlineStr">
        <is>
          <t>3</t>
        </is>
      </c>
      <c r="CV522" s="2" t="inlineStr">
        <is>
          <t/>
        </is>
      </c>
      <c r="CW522" t="inlineStr">
        <is>
          <t>det att utsläpp flyttas till länder som inte har några åtaganden inom ramen för internationella avtal om utsläppsbegränsningar</t>
        </is>
      </c>
    </row>
    <row r="523">
      <c r="A523" s="1" t="str">
        <f>HYPERLINK("https://iate.europa.eu/entry/result/2244868/all", "2244868")</f>
        <v>2244868</v>
      </c>
      <c r="B523" t="inlineStr">
        <is>
          <t>ENVIRONMENT</t>
        </is>
      </c>
      <c r="C523" t="inlineStr">
        <is>
          <t>ENVIRONMENT;ENVIRONMENT|environmental policy|waste management;ENVIRONMENT|deterioration of the environment|waste</t>
        </is>
      </c>
      <c r="D523" t="inlineStr">
        <is>
          <t>yes</t>
        </is>
      </c>
      <c r="E523" t="inlineStr">
        <is>
          <t/>
        </is>
      </c>
      <c r="F523" s="2" t="inlineStr">
        <is>
          <t>биологичен отпадък|
биоотпадък</t>
        </is>
      </c>
      <c r="G523" s="2" t="inlineStr">
        <is>
          <t>3|
3</t>
        </is>
      </c>
      <c r="H523" s="2" t="inlineStr">
        <is>
          <t xml:space="preserve">|
</t>
        </is>
      </c>
      <c r="I523" t="inlineStr">
        <is>
          <t>биоразградим отпадък от парковете и градините, хранителен и кухненски отпадък от домакинствата, ресторантите, заведенията за обществено хранене и търговските обекти, както и подобен отпадък от хранително-преработвателните предприятия</t>
        </is>
      </c>
      <c r="J523" s="2" t="inlineStr">
        <is>
          <t>biologický odpad</t>
        </is>
      </c>
      <c r="K523" s="2" t="inlineStr">
        <is>
          <t>3</t>
        </is>
      </c>
      <c r="L523" s="2" t="inlineStr">
        <is>
          <t/>
        </is>
      </c>
      <c r="M523" t="inlineStr">
        <is>
          <t>biologicky rozložitelné odpady ze zahrad a parků, potravinářské a kuchyňské odpady z domácností, restaurací, stravovacích a maloobchodních zařízení a srovnatelný odpad ze zařízení potravinářského průmyslu</t>
        </is>
      </c>
      <c r="N523" s="2" t="inlineStr">
        <is>
          <t>bioaffald|
biologisk affald</t>
        </is>
      </c>
      <c r="O523" s="2" t="inlineStr">
        <is>
          <t>3|
3</t>
        </is>
      </c>
      <c r="P523" s="2" t="inlineStr">
        <is>
          <t xml:space="preserve">|
</t>
        </is>
      </c>
      <c r="Q523" t="inlineStr">
        <is>
          <t>bionedbrydeligt have- og parkaffald, mad- og køkkenaffald fra husholdninger, restauranter, cateringfirmaer og detailforretninger samt lignende affald fra fødevareforarbejdningsvirksomheder</t>
        </is>
      </c>
      <c r="R523" s="2" t="inlineStr">
        <is>
          <t>Bioabfall</t>
        </is>
      </c>
      <c r="S523" s="2" t="inlineStr">
        <is>
          <t>3</t>
        </is>
      </c>
      <c r="T523" s="2" t="inlineStr">
        <is>
          <t/>
        </is>
      </c>
      <c r="U523" t="inlineStr">
        <is>
          <t>biologisch abbaubare Garten- und Parkabfälle, Nahrungs- und Küchenabfälle aus Haushalten, aus dem Gaststätten- und Cateringgewerbe und aus dem Einzelhandel sowie vergleichbare Abfälle aus Nahrungsmittelverarbeitungsbetrieben</t>
        </is>
      </c>
      <c r="V523" s="2" t="inlineStr">
        <is>
          <t>βιολογικά απόβλητα</t>
        </is>
      </c>
      <c r="W523" s="2" t="inlineStr">
        <is>
          <t>3</t>
        </is>
      </c>
      <c r="X523" s="2" t="inlineStr">
        <is>
          <t/>
        </is>
      </c>
      <c r="Y523" t="inlineStr">
        <is>
          <t>Τα βιοαποδομήσιμα απόβλητα κήπων και πάρκων, τα απορρίμματα τροφών και μαγειρείων από σπίτια, εστιατόρια, εγκαταστάσεις ομαδικής εστίασης και χώρους πωλήσεων λιανικής και τα συναφή απόβλητα από εγκαταστάσεις μεταποίησης τροφίμων.</t>
        </is>
      </c>
      <c r="Z523" s="2" t="inlineStr">
        <is>
          <t>bio-waste|
biowaste</t>
        </is>
      </c>
      <c r="AA523" s="2" t="inlineStr">
        <is>
          <t>3|
1</t>
        </is>
      </c>
      <c r="AB523" s="2" t="inlineStr">
        <is>
          <t xml:space="preserve">|
</t>
        </is>
      </c>
      <c r="AC523" t="inlineStr">
        <is>
          <t>biodegradable garden and park waste, food and kitchen waste from households, restaurants, caterers and retail premises, and comparable waste from food processing plants</t>
        </is>
      </c>
      <c r="AD523" s="2" t="inlineStr">
        <is>
          <t>biorresiduo</t>
        </is>
      </c>
      <c r="AE523" s="2" t="inlineStr">
        <is>
          <t>3</t>
        </is>
      </c>
      <c r="AF523" s="2" t="inlineStr">
        <is>
          <t/>
        </is>
      </c>
      <c r="AG523" t="inlineStr">
        <is>
          <t>Residuo &lt;a href="/entry/result/800625/all" id="ENTRY_TO_ENTRY_CONVERTER" target="_blank"&gt;IATE:800625&lt;/a&gt; biodegradable &lt;a href="/entry/result/919405/all" id="ENTRY_TO_ENTRY_CONVERTER" target="_blank"&gt;IATE:919405&lt;/a&gt; de jardines y parques, residuos alimenticios y de cocina procedentes de hogares, restaurantes, servicios de restauración colectiva y establecimientos de consumo al por menor, y residuos comparables procedentes de plantas de transformación de alimentos.</t>
        </is>
      </c>
      <c r="AH523" s="2" t="inlineStr">
        <is>
          <t>biojäätmed</t>
        </is>
      </c>
      <c r="AI523" s="2" t="inlineStr">
        <is>
          <t>3</t>
        </is>
      </c>
      <c r="AJ523" s="2" t="inlineStr">
        <is>
          <t/>
        </is>
      </c>
      <c r="AK523" t="inlineStr">
        <is>
          <t>biolagunevad aia- ja haljastusjäätmed, samuti kodumajapidamistest, restoranidest, toitlustus- ja jaemüügiettevõtetest pärinevad toidu- ja köögijäätmed ning samalaadsed toiduainetetööstuse jäätmed</t>
        </is>
      </c>
      <c r="AL523" s="2" t="inlineStr">
        <is>
          <t>biojäte</t>
        </is>
      </c>
      <c r="AM523" s="2" t="inlineStr">
        <is>
          <t>3</t>
        </is>
      </c>
      <c r="AN523" s="2" t="inlineStr">
        <is>
          <t/>
        </is>
      </c>
      <c r="AO523" t="inlineStr">
        <is>
          <t>"eloperäinen jäte"</t>
        </is>
      </c>
      <c r="AP523" s="2" t="inlineStr">
        <is>
          <t>biodéchet</t>
        </is>
      </c>
      <c r="AQ523" s="2" t="inlineStr">
        <is>
          <t>3</t>
        </is>
      </c>
      <c r="AR523" s="2" t="inlineStr">
        <is>
          <t/>
        </is>
      </c>
      <c r="AS523" t="inlineStr">
        <is>
          <t>déchet biodégradable de jardin ou de parc, déchet alimentaire ou de cuisine issu des ménages, des restaurants, des traiteurs ou des magasins de vente au détail, ainsi que déchet comparable provenant des usines de transformation de denrées alimentaires</t>
        </is>
      </c>
      <c r="AT523" s="2" t="inlineStr">
        <is>
          <t>bithdhramhaíl</t>
        </is>
      </c>
      <c r="AU523" s="2" t="inlineStr">
        <is>
          <t>3</t>
        </is>
      </c>
      <c r="AV523" s="2" t="inlineStr">
        <is>
          <t/>
        </is>
      </c>
      <c r="AW523" t="inlineStr">
        <is>
          <t>dramhaíl in-bhithmhillte ghairdín agus pháirce, dramhaíl bhia agus chistine ó thithe cónaithe, bialanna, lónadóirí agus áitribh mhiondíola agus dramhaíl inchomparáide ó mhonarchana próiseála bia</t>
        </is>
      </c>
      <c r="AX523" s="2" t="inlineStr">
        <is>
          <t>biootpad</t>
        </is>
      </c>
      <c r="AY523" s="2" t="inlineStr">
        <is>
          <t>3</t>
        </is>
      </c>
      <c r="AZ523" s="2" t="inlineStr">
        <is>
          <t/>
        </is>
      </c>
      <c r="BA523" t="inlineStr">
        <is>
          <t>biorazgradivi otpad iz vrtova i parkova, hrana i kuhinjski otpad iz kućanstava, restorana, ugostiteljskih i maloprodajnih objekata i sličan otpad iz proizvodnje prehrambenih proizvoda</t>
        </is>
      </c>
      <c r="BB523" s="2" t="inlineStr">
        <is>
          <t>biohulladék</t>
        </is>
      </c>
      <c r="BC523" s="2" t="inlineStr">
        <is>
          <t>4</t>
        </is>
      </c>
      <c r="BD523" s="2" t="inlineStr">
        <is>
          <t/>
        </is>
      </c>
      <c r="BE523" t="inlineStr">
        <is>
          <t>Biológiailag lebomló, kertekből vagy parkokból származó hulladék, háztartásokban, éttermekben, étkeztetőknél és kiskereskedelmi létesítményekben keletkező élelmiszer- és konyhai hulladék, valamint élelmiszer-feldolgozó üzemekben keletkező hasonló hulladék.</t>
        </is>
      </c>
      <c r="BF523" s="2" t="inlineStr">
        <is>
          <t>rifiuto organico|
biorifiuto</t>
        </is>
      </c>
      <c r="BG523" s="2" t="inlineStr">
        <is>
          <t>3|
3</t>
        </is>
      </c>
      <c r="BH523" s="2" t="inlineStr">
        <is>
          <t xml:space="preserve">|
</t>
        </is>
      </c>
      <c r="BI523" t="inlineStr">
        <is>
          <t>rifiuti biodegradabili di giardini e parchi, rifiuti alimentari e di cucina prodotti da nuclei domestici, ristoranti, servizi di ristorazione e punti vendita al dettaglio e rifiuti simili prodotti dagli impianti dell’industria alimentare</t>
        </is>
      </c>
      <c r="BJ523" s="2" t="inlineStr">
        <is>
          <t>biologinės atliekos</t>
        </is>
      </c>
      <c r="BK523" s="2" t="inlineStr">
        <is>
          <t>3</t>
        </is>
      </c>
      <c r="BL523" s="2" t="inlineStr">
        <is>
          <t/>
        </is>
      </c>
      <c r="BM523" t="inlineStr">
        <is>
          <t>biologiškai skaidžios sodų ir parkų atliekos, namų ūkių, restoranų, viešojo maitinimo įstaigų ir mažmeninės prekybos įstaigų maisto ir virtuvės atliekos bei panašios maisto perdirbimo įmonių atliekos. Joms nepriskiriamos miškų ar žemės ūkio atliekos, mėšlas, nuotekų dumblas ar kitos biologiškai skaidžios atliekos, pavyzdžiui, natūralūs audiniai, popierius ar perdirbta mediena, taip pat maisto gamybos šalutiniai produktai, kurie niekada netampa atliekomis</t>
        </is>
      </c>
      <c r="BN523" s="2" t="inlineStr">
        <is>
          <t>bioatkritumi|
bioloģiski atkritumi</t>
        </is>
      </c>
      <c r="BO523" s="2" t="inlineStr">
        <is>
          <t>3|
3</t>
        </is>
      </c>
      <c r="BP523" s="2" t="inlineStr">
        <is>
          <t xml:space="preserve">|
</t>
        </is>
      </c>
      <c r="BQ523" t="inlineStr">
        <is>
          <t>bioloģiski noārdāmi dārza vai parka atkritumi, mājsaimniecību, restorānu, sabiedriskās ēdināšanas iestāžu un mazumtirdzniecības telpu pārtikas un virtuves atkritumi un līdzīgi pārtikas rūpniecības uzņēmumu atkritumi</t>
        </is>
      </c>
      <c r="BR523" s="2" t="inlineStr">
        <is>
          <t>bijoskart</t>
        </is>
      </c>
      <c r="BS523" s="2" t="inlineStr">
        <is>
          <t>3</t>
        </is>
      </c>
      <c r="BT523" s="2" t="inlineStr">
        <is>
          <t/>
        </is>
      </c>
      <c r="BU523" t="inlineStr">
        <is>
          <t>skart bijodegredabbli tal-ġnien u l-ġonna, skart tal-ikel u l-kċina mid-djar, ristoranti, fornituri tal-ikel u postijiet tal-bejgħ u skart komparabbli minn impjanti tal-ipproċessar tal-ikel</t>
        </is>
      </c>
      <c r="BV523" s="2" t="inlineStr">
        <is>
          <t>bioafval</t>
        </is>
      </c>
      <c r="BW523" s="2" t="inlineStr">
        <is>
          <t>3</t>
        </is>
      </c>
      <c r="BX523" s="2" t="inlineStr">
        <is>
          <t/>
        </is>
      </c>
      <c r="BY523" t="inlineStr">
        <is>
          <t>"biologisch afbreekbaar tuin- en plantsoenafval, levensmiddelen- en keukenafval van huishoudens, restaurants, cateringfaciliteiten en winkels en vergelijkbare afvalstoffen van de levensmiddelenindustrie"</t>
        </is>
      </c>
      <c r="BZ523" s="2" t="inlineStr">
        <is>
          <t>bioodpady</t>
        </is>
      </c>
      <c r="CA523" s="2" t="inlineStr">
        <is>
          <t>3</t>
        </is>
      </c>
      <c r="CB523" s="2" t="inlineStr">
        <is>
          <t/>
        </is>
      </c>
      <c r="CC523" t="inlineStr">
        <is>
          <t>ulegające biodegradacji odpady ogrodowe i parkowe, odpady spożywcze i kuchenne z gospodarstw domowych, restauracji, placówek zbiorowego żywienia i handlu detalicznego i porównywalne odpady z zakładów przetwórstwa spożywczego</t>
        </is>
      </c>
      <c r="CD523" s="2" t="inlineStr">
        <is>
          <t>biorresíduos</t>
        </is>
      </c>
      <c r="CE523" s="2" t="inlineStr">
        <is>
          <t>3</t>
        </is>
      </c>
      <c r="CF523" s="2" t="inlineStr">
        <is>
          <t/>
        </is>
      </c>
      <c r="CG523" t="inlineStr">
        <is>
          <t>Na aceção da Diretiva (UE) 2008/98/CE relativa aos resíduos (alterada), resíduos biodegradáveis de jardins e parques, resíduos alimentares e de cozinha das habitações, dos escritórios, dos restaurantes, dos grossistas, das cantinas, das unidades de &lt;i&gt;catering&lt;/i&gt; e retalho, e resíduos similares das unidades de transformação de alimentos.</t>
        </is>
      </c>
      <c r="CH523" s="2" t="inlineStr">
        <is>
          <t>biodeșeu</t>
        </is>
      </c>
      <c r="CI523" s="2" t="inlineStr">
        <is>
          <t>3</t>
        </is>
      </c>
      <c r="CJ523" s="2" t="inlineStr">
        <is>
          <t/>
        </is>
      </c>
      <c r="CK523" t="inlineStr">
        <is>
          <t>deșeuri biodegradabile provenite din grădini și parcuri, deșeurile alimentare sau cele provenite din bucătăriile gospodăriilor private, restaurantelor, firmelor de catering sau din magazine de vânzare cu amănuntul și compatibile cu deșeurile provenite din uzinele de prelucrare a produselor alimentare</t>
        </is>
      </c>
      <c r="CL523" s="2" t="inlineStr">
        <is>
          <t>biologický odpad</t>
        </is>
      </c>
      <c r="CM523" s="2" t="inlineStr">
        <is>
          <t>3</t>
        </is>
      </c>
      <c r="CN523" s="2" t="inlineStr">
        <is>
          <t/>
        </is>
      </c>
      <c r="CO523" t="inlineStr">
        <is>
          <t>biologicky rozložiteľný odpad zo záhrad a parkov, potravinový a kuchynský odpad z domácností, reštaurácií, stravovacích a maloobchodných zariadení a porovnateľný odpad z potravinárskych závodov</t>
        </is>
      </c>
      <c r="CP523" s="2" t="inlineStr">
        <is>
          <t>biološki odpadki</t>
        </is>
      </c>
      <c r="CQ523" s="2" t="inlineStr">
        <is>
          <t>3</t>
        </is>
      </c>
      <c r="CR523" s="2" t="inlineStr">
        <is>
          <t/>
        </is>
      </c>
      <c r="CS523" t="inlineStr">
        <is>
          <t>biorazgradljivi odpadki z vrtov in iz parkov, živilski in kuhinjski odpadki iz gospodinjstev, restavracij, gostinskih dejavnosti in trgovin na drobno ter primerljivi odpadki iz obratov za predelavo hrane</t>
        </is>
      </c>
      <c r="CT523" s="2" t="inlineStr">
        <is>
          <t>biologiskt avfall|
bioavfall</t>
        </is>
      </c>
      <c r="CU523" s="2" t="inlineStr">
        <is>
          <t>3|
3</t>
        </is>
      </c>
      <c r="CV523" s="2" t="inlineStr">
        <is>
          <t xml:space="preserve">|
</t>
        </is>
      </c>
      <c r="CW523" t="inlineStr">
        <is>
          <t>biologiskt nedbrytbart trädgårds- och parkavfall, livsmedels- och köksavfall från hushåll, restauranger, catering och detaljhandelslokaler och jämförbart avfall från livsmedelsindustrin</t>
        </is>
      </c>
    </row>
    <row r="524">
      <c r="A524" s="1" t="str">
        <f>HYPERLINK("https://iate.europa.eu/entry/result/1108158/all", "1108158")</f>
        <v>1108158</v>
      </c>
      <c r="B524" t="inlineStr">
        <is>
          <t>TRADE;PRODUCTION, TECHNOLOGY AND RESEARCH</t>
        </is>
      </c>
      <c r="C524" t="inlineStr">
        <is>
          <t>TRADE|consumption;PRODUCTION, TECHNOLOGY AND RESEARCH</t>
        </is>
      </c>
      <c r="D524" t="inlineStr">
        <is>
          <t>yes</t>
        </is>
      </c>
      <c r="E524" t="inlineStr">
        <is>
          <t/>
        </is>
      </c>
      <c r="F524" s="2" t="inlineStr">
        <is>
          <t>програмирано остаряване|
планирано остаряване</t>
        </is>
      </c>
      <c r="G524" s="2" t="inlineStr">
        <is>
          <t>3|
3</t>
        </is>
      </c>
      <c r="H524" s="2" t="inlineStr">
        <is>
          <t>|
preferred</t>
        </is>
      </c>
      <c r="I524" t="inlineStr">
        <is>
          <t>бизнес стратегия, която се състои в това даден продукт да се проектира умишлено така, че да се амортизира и да стане негоден за ползване след определен период от време</t>
        </is>
      </c>
      <c r="J524" s="2" t="inlineStr">
        <is>
          <t>plánované zastarávání|
zabudované zastarávání|
zabudované prvky zkracující životnost</t>
        </is>
      </c>
      <c r="K524" s="2" t="inlineStr">
        <is>
          <t>3|
2|
2</t>
        </is>
      </c>
      <c r="L524" s="2" t="inlineStr">
        <is>
          <t xml:space="preserve">|
|
</t>
        </is>
      </c>
      <c r="M524" t="inlineStr">
        <is>
          <t>obchodní politika, která zahrnuje úmyslné plánování nebo navrhování 
produktu s omezenou dobou životnosti tak, aby byl po určité době 
zastaralý nebo nefunkční</t>
        </is>
      </c>
      <c r="N524" s="2" t="inlineStr">
        <is>
          <t>planlagt forældelse|
indbygget forældelse</t>
        </is>
      </c>
      <c r="O524" s="2" t="inlineStr">
        <is>
          <t>3|
3</t>
        </is>
      </c>
      <c r="P524" s="2" t="inlineStr">
        <is>
          <t xml:space="preserve">|
</t>
        </is>
      </c>
      <c r="Q524" t="inlineStr">
        <is>
          <t>en forretningsstrategi, hvor forældelsen (processen, hvor et produkt bliver forældet, dvs. gammeldags eller uanvendeligt) af et produkt er planlagt og indbygget helt fra starten</t>
        </is>
      </c>
      <c r="R524" s="2" t="inlineStr">
        <is>
          <t>geplante Obsoleszenz|
eingebaute Alterung|
geplanter Verschleiß</t>
        </is>
      </c>
      <c r="S524" s="2" t="inlineStr">
        <is>
          <t>3|
3|
3</t>
        </is>
      </c>
      <c r="T524" s="2" t="inlineStr">
        <is>
          <t xml:space="preserve">|
|
</t>
        </is>
      </c>
      <c r="U524" t="inlineStr">
        <is>
          <t>Teil einer Produktstrategie, bei der Produkte mit absehbar kurzer Haltbarkeit entwickelt, Rohstoffe von minderer Qualität eingesetzt und/oder keine Ersatzteile bzw. bei Software keine Aktualisierungen angeboten werden, mit dem Ziel, dass das Produkt schneller schad- oder fehlerhaft wird bzw. nicht mehr in vollem Umfang genutzt werden kann</t>
        </is>
      </c>
      <c r="V524" s="2" t="inlineStr">
        <is>
          <t>τεχνητή γήρανση</t>
        </is>
      </c>
      <c r="W524" s="2" t="inlineStr">
        <is>
          <t>3</t>
        </is>
      </c>
      <c r="X524" s="2" t="inlineStr">
        <is>
          <t/>
        </is>
      </c>
      <c r="Y524" t="inlineStr">
        <is>
          <t/>
        </is>
      </c>
      <c r="Z524" s="2" t="inlineStr">
        <is>
          <t>inbuilt obsolescence|
built-in obsolescence|
planned obsolescence</t>
        </is>
      </c>
      <c r="AA524" s="2" t="inlineStr">
        <is>
          <t>1|
3|
3</t>
        </is>
      </c>
      <c r="AB524" s="2" t="inlineStr">
        <is>
          <t xml:space="preserve">|
|
</t>
        </is>
      </c>
      <c r="AC524" t="inlineStr">
        <is>
          <t>(in industrial design) policy of deliberately planning or designing a product with a limited useful life, so it will become obsolete or nonfunctional after a certain period</t>
        </is>
      </c>
      <c r="AD524" s="2" t="inlineStr">
        <is>
          <t>obsolescencia planificada|
obsolescencia programada</t>
        </is>
      </c>
      <c r="AE524" s="2" t="inlineStr">
        <is>
          <t>3|
3</t>
        </is>
      </c>
      <c r="AF524" s="2" t="inlineStr">
        <is>
          <t xml:space="preserve">|
</t>
        </is>
      </c>
      <c r="AG524" t="inlineStr">
        <is>
          <t>Determinación, planificación o programación en la fase de diseño de un producto o servicio del fin de su vida útil, de forma que quede obsoleto o inservible tras un periodo predeterminado.</t>
        </is>
      </c>
      <c r="AH524" s="2" t="inlineStr">
        <is>
          <t>kavandatud vananemine</t>
        </is>
      </c>
      <c r="AI524" s="2" t="inlineStr">
        <is>
          <t>3</t>
        </is>
      </c>
      <c r="AJ524" s="2" t="inlineStr">
        <is>
          <t/>
        </is>
      </c>
      <c r="AK524" t="inlineStr">
        <is>
          <t>majandusskeem, mis põhineb ettekavatsetult lühikese kasutuseaga toodete loomisel, nii et need muutuvad pärast teatud aja möödumist kasutamiskõlbmatuks</t>
        </is>
      </c>
      <c r="AL524" s="2" t="inlineStr">
        <is>
          <t>suunniteltu vanheneminen</t>
        </is>
      </c>
      <c r="AM524" s="2" t="inlineStr">
        <is>
          <t>3</t>
        </is>
      </c>
      <c r="AN524" s="2" t="inlineStr">
        <is>
          <t/>
        </is>
      </c>
      <c r="AO524" t="inlineStr">
        <is>
          <t>tuotteiden suunnittelu ja valmistaminen tarkoituksella niin, että ne kestävät vain tietyn käyttöajan</t>
        </is>
      </c>
      <c r="AP524" s="2" t="inlineStr">
        <is>
          <t>désuétude planifiée|
obsolescence artificielle|
éphémérisation|
obsolescence programmée</t>
        </is>
      </c>
      <c r="AQ524" s="2" t="inlineStr">
        <is>
          <t>2|
3|
3|
3</t>
        </is>
      </c>
      <c r="AR524" s="2" t="inlineStr">
        <is>
          <t xml:space="preserve">|
|
|
</t>
        </is>
      </c>
      <c r="AS524" t="inlineStr">
        <is>
          <t>principe de production fixant arbitrairement la durée de vie utile d'un appareil, d'une machine, de façon à en assurer le remplacement</t>
        </is>
      </c>
      <c r="AT524" s="2" t="inlineStr">
        <is>
          <t>dífheidhmeacht ionsuite|
dífheidhmeacht phleanáilte</t>
        </is>
      </c>
      <c r="AU524" s="2" t="inlineStr">
        <is>
          <t>3|
3</t>
        </is>
      </c>
      <c r="AV524" s="2" t="inlineStr">
        <is>
          <t xml:space="preserve">|
</t>
        </is>
      </c>
      <c r="AW524" t="inlineStr">
        <is>
          <t>(sa dearadh tionsclaíoch) beartas lena mbeartaítear nó lena ndeartar táirge sa chaoi is go mbeidh sé dífheidhmeach nó neamhfheidhmiúil tar éis tréimhse áirithe</t>
        </is>
      </c>
      <c r="AX524" s="2" t="inlineStr">
        <is>
          <t>ugrađeno zastarijevanje|
planirano zastarijevanje</t>
        </is>
      </c>
      <c r="AY524" s="2" t="inlineStr">
        <is>
          <t>3|
4</t>
        </is>
      </c>
      <c r="AZ524" s="2" t="inlineStr">
        <is>
          <t xml:space="preserve">|
</t>
        </is>
      </c>
      <c r="BA524" t="inlineStr">
        <is>
          <t>(u industrijskom dizajnu) namjerno planiranje ili osmišljavanje proizvoda tako da nakon određenog vremena zastari ili više ne funkcionira</t>
        </is>
      </c>
      <c r="BB524" s="2" t="inlineStr">
        <is>
          <t>tervezett elavulás</t>
        </is>
      </c>
      <c r="BC524" s="2" t="inlineStr">
        <is>
          <t>4</t>
        </is>
      </c>
      <c r="BD524" s="2" t="inlineStr">
        <is>
          <t/>
        </is>
      </c>
      <c r="BE524" t="inlineStr">
        <is>
          <t>termék élettartamának a tervezésnél történő szándékos lerövidítése</t>
        </is>
      </c>
      <c r="BF524" s="2" t="inlineStr">
        <is>
          <t>obsolescenza pianificata|
obsolescenza programmata</t>
        </is>
      </c>
      <c r="BG524" s="2" t="inlineStr">
        <is>
          <t>3|
4</t>
        </is>
      </c>
      <c r="BH524" s="2" t="inlineStr">
        <is>
          <t xml:space="preserve">|
</t>
        </is>
      </c>
      <c r="BI524" t="inlineStr">
        <is>
          <t>pratica industriale secondo cui un prodotto tecnologico di qualsiasi natura è deliberatamente progettato dal produttore in modo da poter durare solo per un determinato periodo, al fine di imporne la sostituzione con un nuovo prodotto, più efficiente e funzionale, la cui carica innovativa viene pianificata in precedenza</t>
        </is>
      </c>
      <c r="BJ524" s="2" t="inlineStr">
        <is>
          <t>suplanuotas nusidėvėjimas</t>
        </is>
      </c>
      <c r="BK524" s="2" t="inlineStr">
        <is>
          <t>3</t>
        </is>
      </c>
      <c r="BL524" s="2" t="inlineStr">
        <is>
          <t/>
        </is>
      </c>
      <c r="BM524" t="inlineStr">
        <is>
          <t>gamybos principas, pagal kurį iš anksto sąmoningai nustatoma ribota gaminio ar prietaiso naudojimo trukmė siekiant užtikrinti, kad po tam tikro laiko jis taps nebenaudotinas ar nebeveiks ir bus pakeistas kitu</t>
        </is>
      </c>
      <c r="BN524" s="2" t="inlineStr">
        <is>
          <t>plānotais nolietojums|
ieprogrammētais nolietojums|
plānotā novecošanās</t>
        </is>
      </c>
      <c r="BO524" s="2" t="inlineStr">
        <is>
          <t>3|
3|
3</t>
        </is>
      </c>
      <c r="BP524" s="2" t="inlineStr">
        <is>
          <t>|
|
preferred</t>
        </is>
      </c>
      <c r="BQ524" t="inlineStr">
        <is>
          <t>rūpnieciskajā dizainā: tīša tāda produkta izstrādāšana, kam ir ierobežots lietderīgās lietošanas laiks un kas pēc noteikta laika būs novecojis vai pārstās darboties</t>
        </is>
      </c>
      <c r="BR524" s="2" t="inlineStr">
        <is>
          <t>obsolexxenza programmata</t>
        </is>
      </c>
      <c r="BS524" s="2" t="inlineStr">
        <is>
          <t>3</t>
        </is>
      </c>
      <c r="BT524" s="2" t="inlineStr">
        <is>
          <t/>
        </is>
      </c>
      <c r="BU524" t="inlineStr">
        <is>
          <t>politika mħaddna fid-disinn industrijali li skontha prodott jiġi pprogrammat jew iddisinjat b'mod li jkollu perjodu limitat ta' użu, b'mod li jsir antikwat jew jieqaf jiffunzjona wara ċertu ammont ta' żmien</t>
        </is>
      </c>
      <c r="BV524" s="2" t="inlineStr">
        <is>
          <t>geplande veroudering</t>
        </is>
      </c>
      <c r="BW524" s="2" t="inlineStr">
        <is>
          <t>3</t>
        </is>
      </c>
      <c r="BX524" s="2" t="inlineStr">
        <is>
          <t/>
        </is>
      </c>
      <c r="BY524" t="inlineStr">
        <is>
          <t>het inbouwen in producten van gebreken om de levensduur ervan te verkorten</t>
        </is>
      </c>
      <c r="BZ524" s="2" t="inlineStr">
        <is>
          <t>celowo krótka żywotność|
celowe postarzanie produktów|
planowe postarzanie produktów|
sztucznie skrócony cykl życia</t>
        </is>
      </c>
      <c r="CA524" s="2" t="inlineStr">
        <is>
          <t>2|
3|
3|
2</t>
        </is>
      </c>
      <c r="CB524" s="2" t="inlineStr">
        <is>
          <t>admitted|
|
|
admitted</t>
        </is>
      </c>
      <c r="CC524" t="inlineStr">
        <is>
          <t>produkcja dóbr o nieekonomicznie krótkim okresie przydatności do użycia tak, że konsument zmuszony jest do ponownego zakupu</t>
        </is>
      </c>
      <c r="CD524" s="2" t="inlineStr">
        <is>
          <t>envelhecimento artificial|
obsolescência programada|
obsolescência planeada</t>
        </is>
      </c>
      <c r="CE524" s="2" t="inlineStr">
        <is>
          <t>3|
4|
3</t>
        </is>
      </c>
      <c r="CF524" s="2" t="inlineStr">
        <is>
          <t xml:space="preserve">|
|
</t>
        </is>
      </c>
      <c r="CG524" t="inlineStr">
        <is>
          <t>Decisão do produtor de fabricar um produto de forma que se torne obsoleto ou não-funcional, ou seja, com uma esperança de vida reduzida, para forçar o consumidor a comprar a nova geração do produto.</t>
        </is>
      </c>
      <c r="CH524" s="2" t="inlineStr">
        <is>
          <t>obsolescența programată</t>
        </is>
      </c>
      <c r="CI524" s="2" t="inlineStr">
        <is>
          <t>2</t>
        </is>
      </c>
      <c r="CJ524" s="2" t="inlineStr">
        <is>
          <t/>
        </is>
      </c>
      <c r="CK524" t="inlineStr">
        <is>
          <t>principiu de producție în virtutea căruia durata de funcționare a unui produs este planificată în mod arbitrar de către producător, pentru a-l determina pe consumator să cumpere un produs nou</t>
        </is>
      </c>
      <c r="CL524" s="2" t="inlineStr">
        <is>
          <t>plánované zastarávanie|
zabudované zastarávanie</t>
        </is>
      </c>
      <c r="CM524" s="2" t="inlineStr">
        <is>
          <t>3|
3</t>
        </is>
      </c>
      <c r="CN524" s="2" t="inlineStr">
        <is>
          <t xml:space="preserve">|
</t>
        </is>
      </c>
      <c r="CO524" t="inlineStr">
        <is>
          <t>výrobná politika udržania obratu spôsobujúca, že sa produkty opotrebujú, zanikajú alebo im končí životnosť ešte pred tým, než by skutočne potrebovali obmenu</t>
        </is>
      </c>
      <c r="CP524" s="2" t="inlineStr">
        <is>
          <t>vgrajena zastarelost|
načrtovana zastarelost</t>
        </is>
      </c>
      <c r="CQ524" s="2" t="inlineStr">
        <is>
          <t>4|
4</t>
        </is>
      </c>
      <c r="CR524" s="2" t="inlineStr">
        <is>
          <t xml:space="preserve">|
</t>
        </is>
      </c>
      <c r="CS524" t="inlineStr">
        <is>
          <t>poslovna politika, ki vključuje namerno načrtovanje ali oblikovanje izdelka z omejeno dobo koristnosti, tako da po določenem obdobju postane zastarel ali nefunkcionalen</t>
        </is>
      </c>
      <c r="CT524" s="2" t="inlineStr">
        <is>
          <t>inbyggt åldrande|
planerat åldrande</t>
        </is>
      </c>
      <c r="CU524" s="2" t="inlineStr">
        <is>
          <t>3|
3</t>
        </is>
      </c>
      <c r="CV524" s="2" t="inlineStr">
        <is>
          <t>|
preferred</t>
        </is>
      </c>
      <c r="CW524" t="inlineStr">
        <is>
          <t>(inom industriell formgivning) strategi för att medvetet planera eller formge en produkt så att den får en begränsad livslängd och blir föråldrad eller slutar fungera efter en viss tid</t>
        </is>
      </c>
    </row>
    <row r="525">
      <c r="A525" s="1" t="str">
        <f>HYPERLINK("https://iate.europa.eu/entry/result/3588199/all", "3588199")</f>
        <v>3588199</v>
      </c>
      <c r="B525" t="inlineStr">
        <is>
          <t>ENVIRONMENT;TRADE</t>
        </is>
      </c>
      <c r="C525" t="inlineStr">
        <is>
          <t>ENVIRONMENT|environmental policy|climate change policy;TRADE|trade policy|import policy</t>
        </is>
      </c>
      <c r="D525" t="inlineStr">
        <is>
          <t>yes</t>
        </is>
      </c>
      <c r="E525" t="inlineStr">
        <is>
          <t/>
        </is>
      </c>
      <c r="F525" s="2" t="inlineStr">
        <is>
          <t>въглеродноинтензивен внос</t>
        </is>
      </c>
      <c r="G525" s="2" t="inlineStr">
        <is>
          <t>3</t>
        </is>
      </c>
      <c r="H525" s="2" t="inlineStr">
        <is>
          <t/>
        </is>
      </c>
      <c r="I525" t="inlineStr">
        <is>
          <t/>
        </is>
      </c>
      <c r="J525" s="2" t="inlineStr">
        <is>
          <t>uhlíkově náročný dovoz</t>
        </is>
      </c>
      <c r="K525" s="2" t="inlineStr">
        <is>
          <t>3</t>
        </is>
      </c>
      <c r="L525" s="2" t="inlineStr">
        <is>
          <t/>
        </is>
      </c>
      <c r="M525" t="inlineStr">
        <is>
          <t/>
        </is>
      </c>
      <c r="N525" s="2" t="inlineStr">
        <is>
          <t>kulstofintensiv import</t>
        </is>
      </c>
      <c r="O525" s="2" t="inlineStr">
        <is>
          <t>3</t>
        </is>
      </c>
      <c r="P525" s="2" t="inlineStr">
        <is>
          <t/>
        </is>
      </c>
      <c r="Q525" t="inlineStr">
        <is>
          <t/>
        </is>
      </c>
      <c r="R525" s="2" t="inlineStr">
        <is>
          <t>CO&lt;sub&gt;2&lt;/sub&gt;-intensive Importe</t>
        </is>
      </c>
      <c r="S525" s="2" t="inlineStr">
        <is>
          <t>3</t>
        </is>
      </c>
      <c r="T525" s="2" t="inlineStr">
        <is>
          <t/>
        </is>
      </c>
      <c r="U525" t="inlineStr">
        <is>
          <t/>
        </is>
      </c>
      <c r="V525" s="2" t="inlineStr">
        <is>
          <t>εισαγωγές υψηλότερης έντασης άνθρακα</t>
        </is>
      </c>
      <c r="W525" s="2" t="inlineStr">
        <is>
          <t>3</t>
        </is>
      </c>
      <c r="X525" s="2" t="inlineStr">
        <is>
          <t/>
        </is>
      </c>
      <c r="Y525" t="inlineStr">
        <is>
          <t/>
        </is>
      </c>
      <c r="Z525" s="2" t="inlineStr">
        <is>
          <t>carbon-intensive imports</t>
        </is>
      </c>
      <c r="AA525" s="2" t="inlineStr">
        <is>
          <t>3</t>
        </is>
      </c>
      <c r="AB525" s="2" t="inlineStr">
        <is>
          <t/>
        </is>
      </c>
      <c r="AC525" t="inlineStr">
        <is>
          <t>imports of goods with high embodied carbon (CO&lt;sub&gt;2&lt;/sub&gt;)</t>
        </is>
      </c>
      <c r="AD525" s="2" t="inlineStr">
        <is>
          <t>importación intensiva en carbono|
importación con altas emisiones de carbono</t>
        </is>
      </c>
      <c r="AE525" s="2" t="inlineStr">
        <is>
          <t>3|
3</t>
        </is>
      </c>
      <c r="AF525" s="2" t="inlineStr">
        <is>
          <t xml:space="preserve">|
</t>
        </is>
      </c>
      <c r="AG525" t="inlineStr">
        <is>
          <t>Importación de bienes que utilizan en su proceso productivo tecnologías muy intensivas en CO&lt;sub&gt;2&lt;/sub&gt;.</t>
        </is>
      </c>
      <c r="AH525" s="2" t="inlineStr">
        <is>
          <t>CO&lt;sub&gt;2&lt;/sub&gt; heidet tekitav import|
CO2-heidet tekitav import</t>
        </is>
      </c>
      <c r="AI525" s="2" t="inlineStr">
        <is>
          <t>3|
3</t>
        </is>
      </c>
      <c r="AJ525" s="2" t="inlineStr">
        <is>
          <t xml:space="preserve">preferred|
</t>
        </is>
      </c>
      <c r="AK525" t="inlineStr">
        <is>
          <t>kõrge süsinikdioksiidi (CO&lt;sub&gt;2&lt;/sub&gt;) sisaldusega kaupade import</t>
        </is>
      </c>
      <c r="AL525" s="2" t="inlineStr">
        <is>
          <t>hiili-intensiivinen tuonti</t>
        </is>
      </c>
      <c r="AM525" s="2" t="inlineStr">
        <is>
          <t>3</t>
        </is>
      </c>
      <c r="AN525" s="2" t="inlineStr">
        <is>
          <t/>
        </is>
      </c>
      <c r="AO525" t="inlineStr">
        <is>
          <t/>
        </is>
      </c>
      <c r="AP525" s="2" t="inlineStr">
        <is>
          <t>produit importé à forte intensité de carbone|
importation à forte intensité carbonique|
importation à forte intensité de carbone</t>
        </is>
      </c>
      <c r="AQ525" s="2" t="inlineStr">
        <is>
          <t>3|
3|
3</t>
        </is>
      </c>
      <c r="AR525" s="2" t="inlineStr">
        <is>
          <t xml:space="preserve">preferred|
|
</t>
        </is>
      </c>
      <c r="AS525" t="inlineStr">
        <is>
          <t>importation de biens à forte &lt;a href="https://iate.europa.eu/entry/result/898529/fr" target="_blank"&gt;intensité de carbone&lt;/a&gt;</t>
        </is>
      </c>
      <c r="AT525" s="2" t="inlineStr">
        <is>
          <t>allmhairí diancharbóin</t>
        </is>
      </c>
      <c r="AU525" s="2" t="inlineStr">
        <is>
          <t>3</t>
        </is>
      </c>
      <c r="AV525" s="2" t="inlineStr">
        <is>
          <t/>
        </is>
      </c>
      <c r="AW525" t="inlineStr">
        <is>
          <t/>
        </is>
      </c>
      <c r="AX525" s="2" t="inlineStr">
        <is>
          <t>uvoz s višom razinom emisija ugljika</t>
        </is>
      </c>
      <c r="AY525" s="2" t="inlineStr">
        <is>
          <t>3</t>
        </is>
      </c>
      <c r="AZ525" s="2" t="inlineStr">
        <is>
          <t/>
        </is>
      </c>
      <c r="BA525" t="inlineStr">
        <is>
          <t/>
        </is>
      </c>
      <c r="BB525" s="2" t="inlineStr">
        <is>
          <t>karbonintenzív import</t>
        </is>
      </c>
      <c r="BC525" s="2" t="inlineStr">
        <is>
          <t>3</t>
        </is>
      </c>
      <c r="BD525" s="2" t="inlineStr">
        <is>
          <t/>
        </is>
      </c>
      <c r="BE525" t="inlineStr">
        <is>
          <t>magas szén-dioxid-kibocsátással járó termékek behozatala</t>
        </is>
      </c>
      <c r="BF525" s="2" t="inlineStr">
        <is>
          <t>prodotti importati ad alta intensità di carbonio</t>
        </is>
      </c>
      <c r="BG525" s="2" t="inlineStr">
        <is>
          <t>3</t>
        </is>
      </c>
      <c r="BH525" s="2" t="inlineStr">
        <is>
          <t/>
        </is>
      </c>
      <c r="BI525" t="inlineStr">
        <is>
          <t>importazioni di merci per le quali il quantitativo di
carbonio emesso per unità di energia è elevato</t>
        </is>
      </c>
      <c r="BJ525" s="2" t="inlineStr">
        <is>
          <t>importuojamos prekės, dėl kurių išmetama daug anglies dioksido</t>
        </is>
      </c>
      <c r="BK525" s="2" t="inlineStr">
        <is>
          <t>3</t>
        </is>
      </c>
      <c r="BL525" s="2" t="inlineStr">
        <is>
          <t/>
        </is>
      </c>
      <c r="BM525" t="inlineStr">
        <is>
          <t/>
        </is>
      </c>
      <c r="BN525" s="2" t="inlineStr">
        <is>
          <t>oglekļietilpīgu preču imports</t>
        </is>
      </c>
      <c r="BO525" s="2" t="inlineStr">
        <is>
          <t>3</t>
        </is>
      </c>
      <c r="BP525" s="2" t="inlineStr">
        <is>
          <t/>
        </is>
      </c>
      <c r="BQ525" t="inlineStr">
        <is>
          <t/>
        </is>
      </c>
      <c r="BR525" s="2" t="inlineStr">
        <is>
          <t>importazzjonijiet b'intensità qawwija ta' karbonju</t>
        </is>
      </c>
      <c r="BS525" s="2" t="inlineStr">
        <is>
          <t>3</t>
        </is>
      </c>
      <c r="BT525" s="2" t="inlineStr">
        <is>
          <t/>
        </is>
      </c>
      <c r="BU525" t="inlineStr">
        <is>
          <t>l-importazzjoni ta' oġġetti li jkun fihom ammont kbir ta' karbonju inkorporat (CO&lt;sub&gt;2&lt;/sub&gt;)</t>
        </is>
      </c>
      <c r="BV525" s="2" t="inlineStr">
        <is>
          <t>koolstofintensieve invoer</t>
        </is>
      </c>
      <c r="BW525" s="2" t="inlineStr">
        <is>
          <t>3</t>
        </is>
      </c>
      <c r="BX525" s="2" t="inlineStr">
        <is>
          <t/>
        </is>
      </c>
      <c r="BY525" t="inlineStr">
        <is>
          <t>invoer van goederen waarvoor bij de productie veel koolstofdioxide (CO&lt;sub&gt;2&lt;/sub&gt;) uitgestoten wordt</t>
        </is>
      </c>
      <c r="BZ525" s="2" t="inlineStr">
        <is>
          <t>wyroby z importu, których produkcja wiąże się z wysokimi emisjami</t>
        </is>
      </c>
      <c r="CA525" s="2" t="inlineStr">
        <is>
          <t>3</t>
        </is>
      </c>
      <c r="CB525" s="2" t="inlineStr">
        <is>
          <t/>
        </is>
      </c>
      <c r="CC525" t="inlineStr">
        <is>
          <t/>
        </is>
      </c>
      <c r="CD525" s="2" t="inlineStr">
        <is>
          <t>importações de elevada intensidade carbónica</t>
        </is>
      </c>
      <c r="CE525" s="2" t="inlineStr">
        <is>
          <t>3</t>
        </is>
      </c>
      <c r="CF525" s="2" t="inlineStr">
        <is>
          <t/>
        </is>
      </c>
      <c r="CG525" t="inlineStr">
        <is>
          <t/>
        </is>
      </c>
      <c r="CH525" s="2" t="inlineStr">
        <is>
          <t>importuri cu o intensitate mare a emisiilor de CO&lt;sub&gt;2&lt;/sub&gt;</t>
        </is>
      </c>
      <c r="CI525" s="2" t="inlineStr">
        <is>
          <t>2</t>
        </is>
      </c>
      <c r="CJ525" s="2" t="inlineStr">
        <is>
          <t/>
        </is>
      </c>
      <c r="CK525" t="inlineStr">
        <is>
          <t/>
        </is>
      </c>
      <c r="CL525" s="2" t="inlineStr">
        <is>
          <t>dovoz s uhlíkovou náročnosťou</t>
        </is>
      </c>
      <c r="CM525" s="2" t="inlineStr">
        <is>
          <t>3</t>
        </is>
      </c>
      <c r="CN525" s="2" t="inlineStr">
        <is>
          <t/>
        </is>
      </c>
      <c r="CO525" t="inlineStr">
        <is>
          <t>dovoz tovaru vyznačujúci sa vysokými emisiami CO&lt;sub&gt;2&lt;/sub&gt; (&lt;a href="https://iate.europa.eu/entry/result/898529/sk" target="_blank"&gt;uhlíkovou náročnosťou&lt;/a&gt;)</t>
        </is>
      </c>
      <c r="CP525" s="2" t="inlineStr">
        <is>
          <t>ogljično intenziven uvoz|
ogljično intenzivni uvoženi izdelki</t>
        </is>
      </c>
      <c r="CQ525" s="2" t="inlineStr">
        <is>
          <t>3|
3</t>
        </is>
      </c>
      <c r="CR525" s="2" t="inlineStr">
        <is>
          <t xml:space="preserve">|
</t>
        </is>
      </c>
      <c r="CS525" t="inlineStr">
        <is>
          <t/>
        </is>
      </c>
      <c r="CT525" s="2" t="inlineStr">
        <is>
          <t>import av koldioxidintensiva produkter|
koldioxidintensiv import</t>
        </is>
      </c>
      <c r="CU525" s="2" t="inlineStr">
        <is>
          <t>3|
3</t>
        </is>
      </c>
      <c r="CV525" s="2" t="inlineStr">
        <is>
          <t xml:space="preserve">|
</t>
        </is>
      </c>
      <c r="CW525" t="inlineStr">
        <is>
          <t/>
        </is>
      </c>
    </row>
    <row r="526">
      <c r="A526" s="1" t="str">
        <f>HYPERLINK("https://iate.europa.eu/entry/result/770635/all", "770635")</f>
        <v>770635</v>
      </c>
      <c r="B526" t="inlineStr">
        <is>
          <t>ENERGY</t>
        </is>
      </c>
      <c r="C526" t="inlineStr">
        <is>
          <t>ENERGY</t>
        </is>
      </c>
      <c r="D526" t="inlineStr">
        <is>
          <t>yes</t>
        </is>
      </c>
      <c r="E526" t="inlineStr">
        <is>
          <t/>
        </is>
      </c>
      <c r="F526" s="2" t="inlineStr">
        <is>
          <t>енергия от морските вълни|
енергия на морските вълни</t>
        </is>
      </c>
      <c r="G526" s="2" t="inlineStr">
        <is>
          <t>3|
3</t>
        </is>
      </c>
      <c r="H526" s="2" t="inlineStr">
        <is>
          <t xml:space="preserve">|
</t>
        </is>
      </c>
      <c r="I526" t="inlineStr">
        <is>
          <t>Енергия, акумулирана от движението на водните маси.</t>
        </is>
      </c>
      <c r="J526" s="2" t="inlineStr">
        <is>
          <t>energie mořského vlnění|
energie z mořských vln|
energie mořských vln</t>
        </is>
      </c>
      <c r="K526" s="2" t="inlineStr">
        <is>
          <t>3|
3|
3</t>
        </is>
      </c>
      <c r="L526" s="2" t="inlineStr">
        <is>
          <t>|
|
preferred</t>
        </is>
      </c>
      <c r="M526" t="inlineStr">
        <is>
          <t>kinetická energie mořského vlnění</t>
        </is>
      </c>
      <c r="N526" s="2" t="inlineStr">
        <is>
          <t>bølgeenergi|
bølgekraft</t>
        </is>
      </c>
      <c r="O526" s="2" t="inlineStr">
        <is>
          <t>3|
3</t>
        </is>
      </c>
      <c r="P526" s="2" t="inlineStr">
        <is>
          <t xml:space="preserve">|
</t>
        </is>
      </c>
      <c r="Q526" t="inlineStr">
        <is>
          <t>den kinetiske og potentielle energi i bølger</t>
        </is>
      </c>
      <c r="R526" s="2" t="inlineStr">
        <is>
          <t>Wellenkraft|
Wellenenergie</t>
        </is>
      </c>
      <c r="S526" s="2" t="inlineStr">
        <is>
          <t>2|
3</t>
        </is>
      </c>
      <c r="T526" s="2" t="inlineStr">
        <is>
          <t xml:space="preserve">|
</t>
        </is>
      </c>
      <c r="U526" t="inlineStr">
        <is>
          <t>durch Bewegung und Druckunterschiede von Meereswellen erzeugte Energie</t>
        </is>
      </c>
      <c r="V526" s="2" t="inlineStr">
        <is>
          <t>κυματική ενέργεια|
ενέργεια θαλάσσιου κλυδωνισμού</t>
        </is>
      </c>
      <c r="W526" s="2" t="inlineStr">
        <is>
          <t>3|
2</t>
        </is>
      </c>
      <c r="X526" s="2" t="inlineStr">
        <is>
          <t xml:space="preserve">|
</t>
        </is>
      </c>
      <c r="Y526" t="inlineStr">
        <is>
          <t/>
        </is>
      </c>
      <c r="Z526" s="2" t="inlineStr">
        <is>
          <t>wave power|
energy of sea swell|
wave energy</t>
        </is>
      </c>
      <c r="AA526" s="2" t="inlineStr">
        <is>
          <t>3|
1|
3</t>
        </is>
      </c>
      <c r="AB526" s="2" t="inlineStr">
        <is>
          <t xml:space="preserve">|
|
</t>
        </is>
      </c>
      <c r="AC526" t="inlineStr">
        <is>
          <t>the kinetic and potential energy associated with ocean waves</t>
        </is>
      </c>
      <c r="AD526" s="2" t="inlineStr">
        <is>
          <t>energía undimotriz|
energía olamotriz|
energía de las olas</t>
        </is>
      </c>
      <c r="AE526" s="2" t="inlineStr">
        <is>
          <t>3|
3|
3</t>
        </is>
      </c>
      <c r="AF526" s="2" t="inlineStr">
        <is>
          <t xml:space="preserve">|
|
</t>
        </is>
      </c>
      <c r="AG526" t="inlineStr">
        <is>
          <t>Energía oceánica obtenida a partir de las olas provocadas por el viento. Es la suma de la energía potencial de la masa de agua desplazada y la energía cinética de las partículas en movimiento.</t>
        </is>
      </c>
      <c r="AH526" s="2" t="inlineStr">
        <is>
          <t>lainete energia|
laineenergia</t>
        </is>
      </c>
      <c r="AI526" s="2" t="inlineStr">
        <is>
          <t>2|
3</t>
        </is>
      </c>
      <c r="AJ526" s="2" t="inlineStr">
        <is>
          <t xml:space="preserve">|
</t>
        </is>
      </c>
      <c r="AK526" t="inlineStr">
        <is>
          <t>mehaanilise energia liik, mis vabaneb mere taseme kõikumisel lainetuse tekkimisel</t>
        </is>
      </c>
      <c r="AL526" s="2" t="inlineStr">
        <is>
          <t>aaltoenergia|
aaltovoima</t>
        </is>
      </c>
      <c r="AM526" s="2" t="inlineStr">
        <is>
          <t>3|
3</t>
        </is>
      </c>
      <c r="AN526" s="2" t="inlineStr">
        <is>
          <t xml:space="preserve">|
</t>
        </is>
      </c>
      <c r="AO526" t="inlineStr">
        <is>
          <t>"veden aaltojen liike-energia"</t>
        </is>
      </c>
      <c r="AP526" s="2" t="inlineStr">
        <is>
          <t>énergie de la houle|
énergie houlomotrice|
énergie des vagues</t>
        </is>
      </c>
      <c r="AQ526" s="2" t="inlineStr">
        <is>
          <t>2|
3|
2</t>
        </is>
      </c>
      <c r="AR526" s="2" t="inlineStr">
        <is>
          <t xml:space="preserve">|
|
</t>
        </is>
      </c>
      <c r="AS526" t="inlineStr">
        <is>
          <t>énergie cinétique et potentielle associée aux vagues océaniques</t>
        </is>
      </c>
      <c r="AT526" s="2" t="inlineStr">
        <is>
          <t>cumhacht na dtonnta|
fuinneamh toinne</t>
        </is>
      </c>
      <c r="AU526" s="2" t="inlineStr">
        <is>
          <t>3|
3</t>
        </is>
      </c>
      <c r="AV526" s="2" t="inlineStr">
        <is>
          <t xml:space="preserve">|
</t>
        </is>
      </c>
      <c r="AW526" t="inlineStr">
        <is>
          <t/>
        </is>
      </c>
      <c r="AX526" s="2" t="inlineStr">
        <is>
          <t>energija valova</t>
        </is>
      </c>
      <c r="AY526" s="2" t="inlineStr">
        <is>
          <t>3</t>
        </is>
      </c>
      <c r="AZ526" s="2" t="inlineStr">
        <is>
          <t/>
        </is>
      </c>
      <c r="BA526" t="inlineStr">
        <is>
          <t/>
        </is>
      </c>
      <c r="BB526" s="2" t="inlineStr">
        <is>
          <t>hullámenergia</t>
        </is>
      </c>
      <c r="BC526" s="2" t="inlineStr">
        <is>
          <t>4</t>
        </is>
      </c>
      <c r="BD526" s="2" t="inlineStr">
        <is>
          <t/>
        </is>
      </c>
      <c r="BE526" t="inlineStr">
        <is>
          <t/>
        </is>
      </c>
      <c r="BF526" s="2" t="inlineStr">
        <is>
          <t>energia del moto ondoso</t>
        </is>
      </c>
      <c r="BG526" s="2" t="inlineStr">
        <is>
          <t>3</t>
        </is>
      </c>
      <c r="BH526" s="2" t="inlineStr">
        <is>
          <t/>
        </is>
      </c>
      <c r="BI526" t="inlineStr">
        <is>
          <t>tipo di energia marina [ &lt;a href="/entry/result/820216/all" id="ENTRY_TO_ENTRY_CONVERTER" target="_blank"&gt;IATE:820216&lt;/a&gt; ] che sfrutta le onde del mare e il loro moto variabile ma permanente</t>
        </is>
      </c>
      <c r="BJ526" s="2" t="inlineStr">
        <is>
          <t>bangų energija</t>
        </is>
      </c>
      <c r="BK526" s="2" t="inlineStr">
        <is>
          <t>3</t>
        </is>
      </c>
      <c r="BL526" s="2" t="inlineStr">
        <is>
          <t/>
        </is>
      </c>
      <c r="BM526" t="inlineStr">
        <is>
          <t>bangų gebėjimas atlikti vandens masių pernašos darbą, kuris gali būti panaudojamas elektros energijai gaminti</t>
        </is>
      </c>
      <c r="BN526" s="2" t="inlineStr">
        <is>
          <t>viļņu enerģija</t>
        </is>
      </c>
      <c r="BO526" s="2" t="inlineStr">
        <is>
          <t>3</t>
        </is>
      </c>
      <c r="BP526" s="2" t="inlineStr">
        <is>
          <t/>
        </is>
      </c>
      <c r="BQ526" t="inlineStr">
        <is>
          <t>enerģija, kas tiek iegūta no viļņu spēka</t>
        </is>
      </c>
      <c r="BR526" s="2" t="inlineStr">
        <is>
          <t>enerġija mill-mewġ</t>
        </is>
      </c>
      <c r="BS526" s="2" t="inlineStr">
        <is>
          <t>3</t>
        </is>
      </c>
      <c r="BT526" s="2" t="inlineStr">
        <is>
          <t/>
        </is>
      </c>
      <c r="BU526" t="inlineStr">
        <is>
          <t>enerġija prodotta mill-moviment tal-mewġ</t>
        </is>
      </c>
      <c r="BV526" s="2" t="inlineStr">
        <is>
          <t>golfslagenergie|
golfenergie</t>
        </is>
      </c>
      <c r="BW526" s="2" t="inlineStr">
        <is>
          <t>3|
3</t>
        </is>
      </c>
      <c r="BX526" s="2" t="inlineStr">
        <is>
          <t xml:space="preserve">|
</t>
        </is>
      </c>
      <c r="BY526" t="inlineStr">
        <is>
          <t>"Energie die verkregen wordt door gebruik te maken van de golven van de zee. De bewegingsenergie (van de golf of van een door de golf in beweging gebracht lichaam) wordt overgebracht naar turbines en generatoren."</t>
        </is>
      </c>
      <c r="BZ526" s="2" t="inlineStr">
        <is>
          <t>energia fal</t>
        </is>
      </c>
      <c r="CA526" s="2" t="inlineStr">
        <is>
          <t>3</t>
        </is>
      </c>
      <c r="CB526" s="2" t="inlineStr">
        <is>
          <t/>
        </is>
      </c>
      <c r="CC526" t="inlineStr">
        <is>
          <t>forma energii wodnej uzyskiwanej dzięki wiatrowi powodującemu występowanie fal morskich</t>
        </is>
      </c>
      <c r="CD526" s="2" t="inlineStr">
        <is>
          <t>energia ondomotriz|
energia das ondas</t>
        </is>
      </c>
      <c r="CE526" s="2" t="inlineStr">
        <is>
          <t>3|
4</t>
        </is>
      </c>
      <c r="CF526" s="2" t="inlineStr">
        <is>
          <t xml:space="preserve">|
</t>
        </is>
      </c>
      <c r="CG526" t="inlineStr">
        <is>
          <t>Energia produzida mediante a transformação, numa instalação, da energia cinética produzida pelo movimento ou a pressão das ondas em energia elétrica, através do acionamento de um gerador elécrico.</t>
        </is>
      </c>
      <c r="CH526" s="2" t="inlineStr">
        <is>
          <t>energie a valurilor</t>
        </is>
      </c>
      <c r="CI526" s="2" t="inlineStr">
        <is>
          <t>3</t>
        </is>
      </c>
      <c r="CJ526" s="2" t="inlineStr">
        <is>
          <t/>
        </is>
      </c>
      <c r="CK526" t="inlineStr">
        <is>
          <t>energia cinetică și potențială de care dispun valurile mărilor și oceanelor și care poate fi captată și convertită în energie electrică</t>
        </is>
      </c>
      <c r="CL526" s="2" t="inlineStr">
        <is>
          <t>energia vĺn|
energia z vĺn</t>
        </is>
      </c>
      <c r="CM526" s="2" t="inlineStr">
        <is>
          <t>3|
3</t>
        </is>
      </c>
      <c r="CN526" s="2" t="inlineStr">
        <is>
          <t xml:space="preserve">|
</t>
        </is>
      </c>
      <c r="CO526" t="inlineStr">
        <is>
          <t>prenos energie vodnými vlnami a zachytávanie tejto energie na výkon užitočnej práce, napríklad na generovanie elektriny, odsoľovanie vody alebo pumpovanie vody do zásobníkov</t>
        </is>
      </c>
      <c r="CP526" s="2" t="inlineStr">
        <is>
          <t>energija valov|
energija valovanja</t>
        </is>
      </c>
      <c r="CQ526" s="2" t="inlineStr">
        <is>
          <t>3|
3</t>
        </is>
      </c>
      <c r="CR526" s="2" t="inlineStr">
        <is>
          <t xml:space="preserve">|
</t>
        </is>
      </c>
      <c r="CS526" t="inlineStr">
        <is>
          <t>energija, ki se jo pridobiva z gibanjem valov ob obali</t>
        </is>
      </c>
      <c r="CT526" s="2" t="inlineStr">
        <is>
          <t>vågenergi</t>
        </is>
      </c>
      <c r="CU526" s="2" t="inlineStr">
        <is>
          <t>3</t>
        </is>
      </c>
      <c r="CV526" s="2" t="inlineStr">
        <is>
          <t/>
        </is>
      </c>
      <c r="CW526" t="inlineStr">
        <is>
          <t>i energitekniken rörelseenergin hos vågor i hav och sjöar</t>
        </is>
      </c>
    </row>
    <row r="527">
      <c r="A527" s="1" t="str">
        <f>HYPERLINK("https://iate.europa.eu/entry/result/46336/all", "46336")</f>
        <v>46336</v>
      </c>
      <c r="B527" t="inlineStr">
        <is>
          <t>ENVIRONMENT;ENERGY;INDUSTRY</t>
        </is>
      </c>
      <c r="C527" t="inlineStr">
        <is>
          <t>ENVIRONMENT;ENERGY;INDUSTRY|electronics and electrical engineering</t>
        </is>
      </c>
      <c r="D527" t="inlineStr">
        <is>
          <t>yes</t>
        </is>
      </c>
      <c r="E527" t="inlineStr">
        <is>
          <t/>
        </is>
      </c>
      <c r="F527" t="inlineStr">
        <is>
          <t/>
        </is>
      </c>
      <c r="G527" t="inlineStr">
        <is>
          <t/>
        </is>
      </c>
      <c r="H527" t="inlineStr">
        <is>
          <t/>
        </is>
      </c>
      <c r="I527" t="inlineStr">
        <is>
          <t/>
        </is>
      </c>
      <c r="J527" t="inlineStr">
        <is>
          <t/>
        </is>
      </c>
      <c r="K527" t="inlineStr">
        <is>
          <t/>
        </is>
      </c>
      <c r="L527" t="inlineStr">
        <is>
          <t/>
        </is>
      </c>
      <c r="M527" t="inlineStr">
        <is>
          <t/>
        </is>
      </c>
      <c r="N527" s="2" t="inlineStr">
        <is>
          <t>energihusholdning|
energistyring</t>
        </is>
      </c>
      <c r="O527" s="2" t="inlineStr">
        <is>
          <t>3|
3</t>
        </is>
      </c>
      <c r="P527" s="2" t="inlineStr">
        <is>
          <t xml:space="preserve">|
</t>
        </is>
      </c>
      <c r="Q527" t="inlineStr">
        <is>
          <t/>
        </is>
      </c>
      <c r="R527" s="2" t="inlineStr">
        <is>
          <t>Energiemanagement|
Energiewirtschaft</t>
        </is>
      </c>
      <c r="S527" s="2" t="inlineStr">
        <is>
          <t>2|
3</t>
        </is>
      </c>
      <c r="T527" s="2" t="inlineStr">
        <is>
          <t xml:space="preserve">|
</t>
        </is>
      </c>
      <c r="U527" t="inlineStr">
        <is>
          <t>Optimierung des Zusammenspiels von schwankendem Energieangebot, vorausschauender Energiespeicherung und angepasster Energienachfrage; umfasst alle planenden, steuernden und vorausschauenden Maßnahmen, mit denen die Energieeffizienz von Gebäuden und Energiesystemen erhöht werden; Ziel: Senkung des Energieverbrauchs, Reduzierung von Kosten und Emissionen, Klimaschutz</t>
        </is>
      </c>
      <c r="V527" s="2" t="inlineStr">
        <is>
          <t>διαχείριση της ενέργειας</t>
        </is>
      </c>
      <c r="W527" s="2" t="inlineStr">
        <is>
          <t>3</t>
        </is>
      </c>
      <c r="X527" s="2" t="inlineStr">
        <is>
          <t/>
        </is>
      </c>
      <c r="Y527" t="inlineStr">
        <is>
          <t/>
        </is>
      </c>
      <c r="Z527" s="2" t="inlineStr">
        <is>
          <t>energy management</t>
        </is>
      </c>
      <c r="AA527" s="2" t="inlineStr">
        <is>
          <t>3</t>
        </is>
      </c>
      <c r="AB527" s="2" t="inlineStr">
        <is>
          <t/>
        </is>
      </c>
      <c r="AC527" t="inlineStr">
        <is>
          <t>administration or handling of power derived from sources such as fossil fuel, electricity and solar radiation</t>
        </is>
      </c>
      <c r="AD527" s="2" t="inlineStr">
        <is>
          <t>gestión energética</t>
        </is>
      </c>
      <c r="AE527" s="2" t="inlineStr">
        <is>
          <t>3</t>
        </is>
      </c>
      <c r="AF527" s="2" t="inlineStr">
        <is>
          <t/>
        </is>
      </c>
      <c r="AG527" t="inlineStr">
        <is>
          <t/>
        </is>
      </c>
      <c r="AH527" t="inlineStr">
        <is>
          <t/>
        </is>
      </c>
      <c r="AI527" t="inlineStr">
        <is>
          <t/>
        </is>
      </c>
      <c r="AJ527" t="inlineStr">
        <is>
          <t/>
        </is>
      </c>
      <c r="AK527" t="inlineStr">
        <is>
          <t/>
        </is>
      </c>
      <c r="AL527" s="2" t="inlineStr">
        <is>
          <t>energiahuolto|
energianhallinta</t>
        </is>
      </c>
      <c r="AM527" s="2" t="inlineStr">
        <is>
          <t>3|
3</t>
        </is>
      </c>
      <c r="AN527" s="2" t="inlineStr">
        <is>
          <t xml:space="preserve">|
</t>
        </is>
      </c>
      <c r="AO527" t="inlineStr">
        <is>
          <t>tuotantolaitoksessa, tavallisimmin prosessiteollisuudessa tapahtuva energiantuotannon ja energiankäytön suunnittelu ja toteutus siten, että kokonaiskustannukset jäävät mahdollisimman pieniksi</t>
        </is>
      </c>
      <c r="AP527" s="2" t="inlineStr">
        <is>
          <t>management de l'énergie|
gestion de l'énergie</t>
        </is>
      </c>
      <c r="AQ527" s="2" t="inlineStr">
        <is>
          <t>2|
3</t>
        </is>
      </c>
      <c r="AR527" s="2" t="inlineStr">
        <is>
          <t xml:space="preserve">|
</t>
        </is>
      </c>
      <c r="AS527" t="inlineStr">
        <is>
          <t/>
        </is>
      </c>
      <c r="AT527" t="inlineStr">
        <is>
          <t/>
        </is>
      </c>
      <c r="AU527" t="inlineStr">
        <is>
          <t/>
        </is>
      </c>
      <c r="AV527" t="inlineStr">
        <is>
          <t/>
        </is>
      </c>
      <c r="AW527" t="inlineStr">
        <is>
          <t/>
        </is>
      </c>
      <c r="AX527" t="inlineStr">
        <is>
          <t/>
        </is>
      </c>
      <c r="AY527" t="inlineStr">
        <is>
          <t/>
        </is>
      </c>
      <c r="AZ527" t="inlineStr">
        <is>
          <t/>
        </is>
      </c>
      <c r="BA527" t="inlineStr">
        <is>
          <t/>
        </is>
      </c>
      <c r="BB527" t="inlineStr">
        <is>
          <t/>
        </is>
      </c>
      <c r="BC527" t="inlineStr">
        <is>
          <t/>
        </is>
      </c>
      <c r="BD527" t="inlineStr">
        <is>
          <t/>
        </is>
      </c>
      <c r="BE527" t="inlineStr">
        <is>
          <t/>
        </is>
      </c>
      <c r="BF527" s="2" t="inlineStr">
        <is>
          <t>gestione energetica</t>
        </is>
      </c>
      <c r="BG527" s="2" t="inlineStr">
        <is>
          <t>3</t>
        </is>
      </c>
      <c r="BH527" s="2" t="inlineStr">
        <is>
          <t/>
        </is>
      </c>
      <c r="BI527" t="inlineStr">
        <is>
          <t/>
        </is>
      </c>
      <c r="BJ527" t="inlineStr">
        <is>
          <t/>
        </is>
      </c>
      <c r="BK527" t="inlineStr">
        <is>
          <t/>
        </is>
      </c>
      <c r="BL527" t="inlineStr">
        <is>
          <t/>
        </is>
      </c>
      <c r="BM527" t="inlineStr">
        <is>
          <t/>
        </is>
      </c>
      <c r="BN527" t="inlineStr">
        <is>
          <t/>
        </is>
      </c>
      <c r="BO527" t="inlineStr">
        <is>
          <t/>
        </is>
      </c>
      <c r="BP527" t="inlineStr">
        <is>
          <t/>
        </is>
      </c>
      <c r="BQ527" t="inlineStr">
        <is>
          <t/>
        </is>
      </c>
      <c r="BR527" t="inlineStr">
        <is>
          <t/>
        </is>
      </c>
      <c r="BS527" t="inlineStr">
        <is>
          <t/>
        </is>
      </c>
      <c r="BT527" t="inlineStr">
        <is>
          <t/>
        </is>
      </c>
      <c r="BU527" t="inlineStr">
        <is>
          <t/>
        </is>
      </c>
      <c r="BV527" s="2" t="inlineStr">
        <is>
          <t>energiebeheer</t>
        </is>
      </c>
      <c r="BW527" s="2" t="inlineStr">
        <is>
          <t>3</t>
        </is>
      </c>
      <c r="BX527" s="2" t="inlineStr">
        <is>
          <t/>
        </is>
      </c>
      <c r="BY527" t="inlineStr">
        <is>
          <t/>
        </is>
      </c>
      <c r="BZ527" t="inlineStr">
        <is>
          <t/>
        </is>
      </c>
      <c r="CA527" t="inlineStr">
        <is>
          <t/>
        </is>
      </c>
      <c r="CB527" t="inlineStr">
        <is>
          <t/>
        </is>
      </c>
      <c r="CC527" t="inlineStr">
        <is>
          <t/>
        </is>
      </c>
      <c r="CD527" s="2" t="inlineStr">
        <is>
          <t>gestão de energia|
gestão da energia</t>
        </is>
      </c>
      <c r="CE527" s="2" t="inlineStr">
        <is>
          <t>3|
3</t>
        </is>
      </c>
      <c r="CF527" s="2" t="inlineStr">
        <is>
          <t xml:space="preserve">|
</t>
        </is>
      </c>
      <c r="CG527" t="inlineStr">
        <is>
          <t/>
        </is>
      </c>
      <c r="CH527" s="2" t="inlineStr">
        <is>
          <t>management al energiei</t>
        </is>
      </c>
      <c r="CI527" s="2" t="inlineStr">
        <is>
          <t>3</t>
        </is>
      </c>
      <c r="CJ527" s="2" t="inlineStr">
        <is>
          <t/>
        </is>
      </c>
      <c r="CK527" t="inlineStr">
        <is>
          <t>activități de coordonare care reglementează și controlează utilizarea energiei într-o entitate</t>
        </is>
      </c>
      <c r="CL527" t="inlineStr">
        <is>
          <t/>
        </is>
      </c>
      <c r="CM527" t="inlineStr">
        <is>
          <t/>
        </is>
      </c>
      <c r="CN527" t="inlineStr">
        <is>
          <t/>
        </is>
      </c>
      <c r="CO527" t="inlineStr">
        <is>
          <t/>
        </is>
      </c>
      <c r="CP527" t="inlineStr">
        <is>
          <t/>
        </is>
      </c>
      <c r="CQ527" t="inlineStr">
        <is>
          <t/>
        </is>
      </c>
      <c r="CR527" t="inlineStr">
        <is>
          <t/>
        </is>
      </c>
      <c r="CS527" t="inlineStr">
        <is>
          <t/>
        </is>
      </c>
      <c r="CT527" s="2" t="inlineStr">
        <is>
          <t>energihushållning</t>
        </is>
      </c>
      <c r="CU527" s="2" t="inlineStr">
        <is>
          <t>3</t>
        </is>
      </c>
      <c r="CV527" s="2" t="inlineStr">
        <is>
          <t/>
        </is>
      </c>
      <c r="CW527" t="inlineStr">
        <is>
          <t/>
        </is>
      </c>
    </row>
    <row r="528">
      <c r="A528" s="1" t="str">
        <f>HYPERLINK("https://iate.europa.eu/entry/result/1259730/all", "1259730")</f>
        <v>1259730</v>
      </c>
      <c r="B528" t="inlineStr">
        <is>
          <t>ENERGY</t>
        </is>
      </c>
      <c r="C528" t="inlineStr">
        <is>
          <t>ENERGY|coal and mining industries|coal industry</t>
        </is>
      </c>
      <c r="D528" t="inlineStr">
        <is>
          <t>yes</t>
        </is>
      </c>
      <c r="E528" t="inlineStr">
        <is>
          <t/>
        </is>
      </c>
      <c r="F528" t="inlineStr">
        <is>
          <t/>
        </is>
      </c>
      <c r="G528" t="inlineStr">
        <is>
          <t/>
        </is>
      </c>
      <c r="H528" t="inlineStr">
        <is>
          <t/>
        </is>
      </c>
      <c r="I528" t="inlineStr">
        <is>
          <t/>
        </is>
      </c>
      <c r="J528" s="2" t="inlineStr">
        <is>
          <t>energetické uhlí|
termální uhlí</t>
        </is>
      </c>
      <c r="K528" s="2" t="inlineStr">
        <is>
          <t>4|
3</t>
        </is>
      </c>
      <c r="L528" s="2" t="inlineStr">
        <is>
          <t xml:space="preserve">preferred|
</t>
        </is>
      </c>
      <c r="M528" t="inlineStr">
        <is>
          <t>hlavní zdroj energie v tepelných elektrárnách, užívá se i při výrobě cementu, papíru a v chemickém průmyslu</t>
        </is>
      </c>
      <c r="N528" s="2" t="inlineStr">
        <is>
          <t>dampkul</t>
        </is>
      </c>
      <c r="O528" s="2" t="inlineStr">
        <is>
          <t>3</t>
        </is>
      </c>
      <c r="P528" s="2" t="inlineStr">
        <is>
          <t/>
        </is>
      </c>
      <c r="Q528" t="inlineStr">
        <is>
          <t>Art stenkul, der hurtigt afgiver megen varme; bruges bl.a. til energiudvinding på kraftværker. (Jf. van Dale)</t>
        </is>
      </c>
      <c r="R528" s="2" t="inlineStr">
        <is>
          <t>Esskohle|
Kesselkohle|
Kraftwerkskohle|
kurzflammige Kohle</t>
        </is>
      </c>
      <c r="S528" s="2" t="inlineStr">
        <is>
          <t>2|
3|
3|
2</t>
        </is>
      </c>
      <c r="T528" s="2" t="inlineStr">
        <is>
          <t xml:space="preserve">|
|
|
</t>
        </is>
      </c>
      <c r="U528" t="inlineStr">
        <is>
          <t/>
        </is>
      </c>
      <c r="V528" s="2" t="inlineStr">
        <is>
          <t>θερμικός άνθρακας|
άνθρακας ατμοπαραγωγής</t>
        </is>
      </c>
      <c r="W528" s="2" t="inlineStr">
        <is>
          <t>3|
3</t>
        </is>
      </c>
      <c r="X528" s="2" t="inlineStr">
        <is>
          <t xml:space="preserve">|
</t>
        </is>
      </c>
      <c r="Y528" t="inlineStr">
        <is>
          <t>άνθρακας χρησιμοποιούμενος για την παραγωγή ατμού που κινεί τουρμπίνες παραγωγής ηλεκτρικής ενέργειας η οποία, είτε εγχέεται σε δημόσιο δικτυο ηλεκτρικής ενέργειας, είτε χρησημοποιείται απευθείας από βιομηχανίες που καταναλώνουν σημαντικές ποσότητες ηλεκτρικής ενέργειας</t>
        </is>
      </c>
      <c r="Z528" s="2" t="inlineStr">
        <is>
          <t>steaming coal|
steam coal|
thermal coal</t>
        </is>
      </c>
      <c r="AA528" s="2" t="inlineStr">
        <is>
          <t>3|
3|
3</t>
        </is>
      </c>
      <c r="AB528" s="2" t="inlineStr">
        <is>
          <t xml:space="preserve">|
|
</t>
        </is>
      </c>
      <c r="AC528" t="inlineStr">
        <is>
          <t>coal burned for steam to run turbines to generate electricity either to 
public electricity grids or directly by industry consuming electrical 
power</t>
        </is>
      </c>
      <c r="AD528" s="2" t="inlineStr">
        <is>
          <t>carbón vapor|
carbón térmico</t>
        </is>
      </c>
      <c r="AE528" s="2" t="inlineStr">
        <is>
          <t>3|
3</t>
        </is>
      </c>
      <c r="AF528" s="2" t="inlineStr">
        <is>
          <t xml:space="preserve">|
</t>
        </is>
      </c>
      <c r="AG528" t="inlineStr">
        <is>
          <t>Carbón que se utiliza como fuente de combustible, quemándose para generar vapor de agua en una caldera, que luego se conduce a una turbina para generar electricidad.</t>
        </is>
      </c>
      <c r="AH528" t="inlineStr">
        <is>
          <t/>
        </is>
      </c>
      <c r="AI528" t="inlineStr">
        <is>
          <t/>
        </is>
      </c>
      <c r="AJ528" t="inlineStr">
        <is>
          <t/>
        </is>
      </c>
      <c r="AK528" t="inlineStr">
        <is>
          <t/>
        </is>
      </c>
      <c r="AL528" s="2" t="inlineStr">
        <is>
          <t>höyryhiili|
voimalaitoshiili|
lämpöhiili</t>
        </is>
      </c>
      <c r="AM528" s="2" t="inlineStr">
        <is>
          <t>3|
3|
3</t>
        </is>
      </c>
      <c r="AN528" s="2" t="inlineStr">
        <is>
          <t xml:space="preserve">|
|
</t>
        </is>
      </c>
      <c r="AO528" t="inlineStr">
        <is>
          <t>voimalaitoksissa lämmön ja sähkön tuottamiseen käytettävä hiili</t>
        </is>
      </c>
      <c r="AP528" s="2" t="inlineStr">
        <is>
          <t>charbon vapeur</t>
        </is>
      </c>
      <c r="AQ528" s="2" t="inlineStr">
        <is>
          <t>3</t>
        </is>
      </c>
      <c r="AR528" s="2" t="inlineStr">
        <is>
          <t/>
        </is>
      </c>
      <c r="AS528" t="inlineStr">
        <is>
          <t/>
        </is>
      </c>
      <c r="AT528" s="2" t="inlineStr">
        <is>
          <t>gual gaile|
galghual</t>
        </is>
      </c>
      <c r="AU528" s="2" t="inlineStr">
        <is>
          <t>3|
3</t>
        </is>
      </c>
      <c r="AV528" s="2" t="inlineStr">
        <is>
          <t xml:space="preserve">|
</t>
        </is>
      </c>
      <c r="AW528" t="inlineStr">
        <is>
          <t/>
        </is>
      </c>
      <c r="AX528" s="2" t="inlineStr">
        <is>
          <t>termalni ugljen</t>
        </is>
      </c>
      <c r="AY528" s="2" t="inlineStr">
        <is>
          <t>3</t>
        </is>
      </c>
      <c r="AZ528" s="2" t="inlineStr">
        <is>
          <t/>
        </is>
      </c>
      <c r="BA528" t="inlineStr">
        <is>
          <t/>
        </is>
      </c>
      <c r="BB528" t="inlineStr">
        <is>
          <t/>
        </is>
      </c>
      <c r="BC528" t="inlineStr">
        <is>
          <t/>
        </is>
      </c>
      <c r="BD528" t="inlineStr">
        <is>
          <t/>
        </is>
      </c>
      <c r="BE528" t="inlineStr">
        <is>
          <t/>
        </is>
      </c>
      <c r="BF528" s="2" t="inlineStr">
        <is>
          <t>carbone per caldaie|
carbone termico|
carbone da vapore</t>
        </is>
      </c>
      <c r="BG528" s="2" t="inlineStr">
        <is>
          <t>3|
3|
3</t>
        </is>
      </c>
      <c r="BH528" s="2" t="inlineStr">
        <is>
          <t xml:space="preserve">|
|
</t>
        </is>
      </c>
      <c r="BI528" t="inlineStr">
        <is>
          <t>carbone utilizzato per la produzione di vapore e di acqua calda nella caldaie industriali (centrali elettriche, centrali di riscaldamento, caldaie industriali)</t>
        </is>
      </c>
      <c r="BJ528" s="2" t="inlineStr">
        <is>
          <t>šiluminėms elektrinėms skirtos anglys|
energinės anglys</t>
        </is>
      </c>
      <c r="BK528" s="2" t="inlineStr">
        <is>
          <t>3|
3</t>
        </is>
      </c>
      <c r="BL528" s="2" t="inlineStr">
        <is>
          <t xml:space="preserve">admitted|
</t>
        </is>
      </c>
      <c r="BM528" t="inlineStr">
        <is>
          <t/>
        </is>
      </c>
      <c r="BN528" s="2" t="inlineStr">
        <is>
          <t>katlu ogles</t>
        </is>
      </c>
      <c r="BO528" s="2" t="inlineStr">
        <is>
          <t>3</t>
        </is>
      </c>
      <c r="BP528" s="2" t="inlineStr">
        <is>
          <t/>
        </is>
      </c>
      <c r="BQ528" t="inlineStr">
        <is>
          <t>ogles, ko izmanto enerģijas ražošanā un kuras neietver ogles, ko izmanto koksa ražošanā</t>
        </is>
      </c>
      <c r="BR528" t="inlineStr">
        <is>
          <t/>
        </is>
      </c>
      <c r="BS528" t="inlineStr">
        <is>
          <t/>
        </is>
      </c>
      <c r="BT528" t="inlineStr">
        <is>
          <t/>
        </is>
      </c>
      <c r="BU528" t="inlineStr">
        <is>
          <t/>
        </is>
      </c>
      <c r="BV528" s="2" t="inlineStr">
        <is>
          <t>stoomkool|
ketelkool|
thermische steenkool</t>
        </is>
      </c>
      <c r="BW528" s="2" t="inlineStr">
        <is>
          <t>3|
3|
3</t>
        </is>
      </c>
      <c r="BX528" s="2" t="inlineStr">
        <is>
          <t xml:space="preserve">|
|
</t>
        </is>
      </c>
      <c r="BY528" t="inlineStr">
        <is>
          <t>steenkool die gebruikt wordt als fossiele brandstof voor industriële processen en elektriciteitscentrales</t>
        </is>
      </c>
      <c r="BZ528" s="2" t="inlineStr">
        <is>
          <t>węgiel energetyczny</t>
        </is>
      </c>
      <c r="CA528" s="2" t="inlineStr">
        <is>
          <t>3</t>
        </is>
      </c>
      <c r="CB528" s="2" t="inlineStr">
        <is>
          <t/>
        </is>
      </c>
      <c r="CC528" t="inlineStr">
        <is>
          <t>węgiel stosowany w energetyce</t>
        </is>
      </c>
      <c r="CD528" s="2" t="inlineStr">
        <is>
          <t>carvão térmico|
carvão vapor</t>
        </is>
      </c>
      <c r="CE528" s="2" t="inlineStr">
        <is>
          <t>3|
3</t>
        </is>
      </c>
      <c r="CF528" s="2" t="inlineStr">
        <is>
          <t xml:space="preserve">|
</t>
        </is>
      </c>
      <c r="CG528" t="inlineStr">
        <is>
          <t>Carvão natural preparado para ser utilizado em centrais termoelétricas para produção de vapor.</t>
        </is>
      </c>
      <c r="CH528" t="inlineStr">
        <is>
          <t/>
        </is>
      </c>
      <c r="CI528" t="inlineStr">
        <is>
          <t/>
        </is>
      </c>
      <c r="CJ528" t="inlineStr">
        <is>
          <t/>
        </is>
      </c>
      <c r="CK528" t="inlineStr">
        <is>
          <t/>
        </is>
      </c>
      <c r="CL528" t="inlineStr">
        <is>
          <t/>
        </is>
      </c>
      <c r="CM528" t="inlineStr">
        <is>
          <t/>
        </is>
      </c>
      <c r="CN528" t="inlineStr">
        <is>
          <t/>
        </is>
      </c>
      <c r="CO528" t="inlineStr">
        <is>
          <t/>
        </is>
      </c>
      <c r="CP528" s="2" t="inlineStr">
        <is>
          <t>termalni premog|
parni premog</t>
        </is>
      </c>
      <c r="CQ528" s="2" t="inlineStr">
        <is>
          <t>3|
3</t>
        </is>
      </c>
      <c r="CR528" s="2" t="inlineStr">
        <is>
          <t xml:space="preserve">|
</t>
        </is>
      </c>
      <c r="CS528" t="inlineStr">
        <is>
          <t/>
        </is>
      </c>
      <c r="CT528" s="2" t="inlineStr">
        <is>
          <t>energikol|
flamkol|
ångkol</t>
        </is>
      </c>
      <c r="CU528" s="2" t="inlineStr">
        <is>
          <t>3|
3|
3</t>
        </is>
      </c>
      <c r="CV528" s="2" t="inlineStr">
        <is>
          <t xml:space="preserve">|
|
</t>
        </is>
      </c>
      <c r="CW528" t="inlineStr">
        <is>
          <t/>
        </is>
      </c>
    </row>
    <row r="529">
      <c r="A529" s="1" t="str">
        <f>HYPERLINK("https://iate.europa.eu/entry/result/1251097/all", "1251097")</f>
        <v>1251097</v>
      </c>
      <c r="B529" t="inlineStr">
        <is>
          <t>AGRICULTURE, FORESTRY AND FISHERIES;ENERGY;INDUSTRY</t>
        </is>
      </c>
      <c r="C529" t="inlineStr">
        <is>
          <t>AGRICULTURE, FORESTRY AND FISHERIES|forestry;ENERGY;INDUSTRY|building and public works</t>
        </is>
      </c>
      <c r="D529" t="inlineStr">
        <is>
          <t>no</t>
        </is>
      </c>
      <c r="E529" t="inlineStr">
        <is>
          <t/>
        </is>
      </c>
      <c r="F529" t="inlineStr">
        <is>
          <t/>
        </is>
      </c>
      <c r="G529" t="inlineStr">
        <is>
          <t/>
        </is>
      </c>
      <c r="H529" t="inlineStr">
        <is>
          <t/>
        </is>
      </c>
      <c r="I529" t="inlineStr">
        <is>
          <t/>
        </is>
      </c>
      <c r="J529" t="inlineStr">
        <is>
          <t/>
        </is>
      </c>
      <c r="K529" t="inlineStr">
        <is>
          <t/>
        </is>
      </c>
      <c r="L529" t="inlineStr">
        <is>
          <t/>
        </is>
      </c>
      <c r="M529" t="inlineStr">
        <is>
          <t/>
        </is>
      </c>
      <c r="N529" s="2" t="inlineStr">
        <is>
          <t>spån,flis</t>
        </is>
      </c>
      <c r="O529" s="2" t="inlineStr">
        <is>
          <t>3</t>
        </is>
      </c>
      <c r="P529" s="2" t="inlineStr">
        <is>
          <t/>
        </is>
      </c>
      <c r="Q529" t="inlineStr">
        <is>
          <t>råtræ eller industrielt træaffald, der specielt er blevet findelt til små stykker, og egner sig til fremstilling af papirmasse, spånplader og træfiberplader, samt til brænde eller andre formål</t>
        </is>
      </c>
      <c r="R529" s="2" t="inlineStr">
        <is>
          <t>Hackspan|
Hackschnitzel|
Span</t>
        </is>
      </c>
      <c r="S529" s="2" t="inlineStr">
        <is>
          <t>3|
3|
3</t>
        </is>
      </c>
      <c r="T529" s="2" t="inlineStr">
        <is>
          <t xml:space="preserve">|
|
</t>
        </is>
      </c>
      <c r="U529" t="inlineStr">
        <is>
          <t>Holz, welches absichtlich aus Rohholz oder aus industriellen Holzabfällen zu kleinen Stücken zerkleinert wurde und welches für die Erzeugung von Pulpe, Holzspanplatten und Holzfaserplatten, als Brennholz oder für andere Zwecke geeignet ist</t>
        </is>
      </c>
      <c r="V529" s="2" t="inlineStr">
        <is>
          <t>ροκανίδι|
τεμαχίδιο ξύλου|
φυλλίδιο ξύλου|
τσιπ</t>
        </is>
      </c>
      <c r="W529" s="2" t="inlineStr">
        <is>
          <t>3|
3|
3|
3</t>
        </is>
      </c>
      <c r="X529" s="2" t="inlineStr">
        <is>
          <t xml:space="preserve">|
|
|
</t>
        </is>
      </c>
      <c r="Y529" t="inlineStr">
        <is>
          <t/>
        </is>
      </c>
      <c r="Z529" s="2" t="inlineStr">
        <is>
          <t>chip|
wood chip|
woodchip|
particle</t>
        </is>
      </c>
      <c r="AA529" s="2" t="inlineStr">
        <is>
          <t>3|
3|
3|
3</t>
        </is>
      </c>
      <c r="AB529" s="2" t="inlineStr">
        <is>
          <t xml:space="preserve">|
|
|
</t>
        </is>
      </c>
      <c r="AC529" t="inlineStr">
        <is>
          <t>wood which has been deliberately reduced to small pieces from wood in the rough or from industrial residues,suitable for pulping,for particle board and fibreboard production,for fuel wood or for other purposes</t>
        </is>
      </c>
      <c r="AD529" s="2" t="inlineStr">
        <is>
          <t>partícula de madera|
viruta de madera|
astilla</t>
        </is>
      </c>
      <c r="AE529" s="2" t="inlineStr">
        <is>
          <t>3|
3|
3</t>
        </is>
      </c>
      <c r="AF529" s="2" t="inlineStr">
        <is>
          <t xml:space="preserve">|
|
</t>
        </is>
      </c>
      <c r="AG529" t="inlineStr">
        <is>
          <t>maderas sin transformar y residuos de la industria, reducidos a pequeños fragmentos para la fabricación de pasta, tableros de partículas y tableras de fibra, así como para la utilización como combustible y para otros fines</t>
        </is>
      </c>
      <c r="AH529" t="inlineStr">
        <is>
          <t/>
        </is>
      </c>
      <c r="AI529" t="inlineStr">
        <is>
          <t/>
        </is>
      </c>
      <c r="AJ529" t="inlineStr">
        <is>
          <t/>
        </is>
      </c>
      <c r="AK529" t="inlineStr">
        <is>
          <t/>
        </is>
      </c>
      <c r="AL529" s="2" t="inlineStr">
        <is>
          <t>hake|
lastu</t>
        </is>
      </c>
      <c r="AM529" s="2" t="inlineStr">
        <is>
          <t>3|
3</t>
        </is>
      </c>
      <c r="AN529" s="2" t="inlineStr">
        <is>
          <t xml:space="preserve">|
</t>
        </is>
      </c>
      <c r="AO529" t="inlineStr">
        <is>
          <t>lastulevy-ja massateollisuuden raaka-aine</t>
        </is>
      </c>
      <c r="AP529" s="2" t="inlineStr">
        <is>
          <t>éclisse|
particule hachée|
bois en plaquettes|
copeau|
plaquette|
bois en particules</t>
        </is>
      </c>
      <c r="AQ529" s="2" t="inlineStr">
        <is>
          <t>3|
3|
3|
3|
3|
3</t>
        </is>
      </c>
      <c r="AR529" s="2" t="inlineStr">
        <is>
          <t xml:space="preserve">|
|
|
|
|
</t>
        </is>
      </c>
      <c r="AS529" t="inlineStr">
        <is>
          <t>bois brut et déchets d'industrie transformés délibérement en petits fragments pour la fabrication de pâte, de panneaux de particules et de panneaux de fibres, pour l'utilisation comme combustible ou à d'autres fins</t>
        </is>
      </c>
      <c r="AT529" t="inlineStr">
        <is>
          <t/>
        </is>
      </c>
      <c r="AU529" t="inlineStr">
        <is>
          <t/>
        </is>
      </c>
      <c r="AV529" t="inlineStr">
        <is>
          <t/>
        </is>
      </c>
      <c r="AW529" t="inlineStr">
        <is>
          <t/>
        </is>
      </c>
      <c r="AX529" t="inlineStr">
        <is>
          <t/>
        </is>
      </c>
      <c r="AY529" t="inlineStr">
        <is>
          <t/>
        </is>
      </c>
      <c r="AZ529" t="inlineStr">
        <is>
          <t/>
        </is>
      </c>
      <c r="BA529" t="inlineStr">
        <is>
          <t/>
        </is>
      </c>
      <c r="BB529" s="2" t="inlineStr">
        <is>
          <t>faforgács</t>
        </is>
      </c>
      <c r="BC529" s="2" t="inlineStr">
        <is>
          <t>3</t>
        </is>
      </c>
      <c r="BD529" s="2" t="inlineStr">
        <is>
          <t/>
        </is>
      </c>
      <c r="BE529" t="inlineStr">
        <is>
          <t/>
        </is>
      </c>
      <c r="BF529" s="2" t="inlineStr">
        <is>
          <t>scheggia|
particella|
scaglia|
truciolo</t>
        </is>
      </c>
      <c r="BG529" s="2" t="inlineStr">
        <is>
          <t>3|
3|
3|
3</t>
        </is>
      </c>
      <c r="BH529" s="2" t="inlineStr">
        <is>
          <t xml:space="preserve">|
|
|
</t>
        </is>
      </c>
      <c r="BI529" t="inlineStr">
        <is>
          <t>legnami grezzi e residui dell'industria trasformati appositamente in piccoli frammenti per la fabbricazione di pasta, pannelli, di particelle e di pannelli di fibre di legno, da utilizzare come combustibile o per altri scopi</t>
        </is>
      </c>
      <c r="BJ529" t="inlineStr">
        <is>
          <t/>
        </is>
      </c>
      <c r="BK529" t="inlineStr">
        <is>
          <t/>
        </is>
      </c>
      <c r="BL529" t="inlineStr">
        <is>
          <t/>
        </is>
      </c>
      <c r="BM529" t="inlineStr">
        <is>
          <t/>
        </is>
      </c>
      <c r="BN529" t="inlineStr">
        <is>
          <t/>
        </is>
      </c>
      <c r="BO529" t="inlineStr">
        <is>
          <t/>
        </is>
      </c>
      <c r="BP529" t="inlineStr">
        <is>
          <t/>
        </is>
      </c>
      <c r="BQ529" t="inlineStr">
        <is>
          <t/>
        </is>
      </c>
      <c r="BR529" t="inlineStr">
        <is>
          <t/>
        </is>
      </c>
      <c r="BS529" t="inlineStr">
        <is>
          <t/>
        </is>
      </c>
      <c r="BT529" t="inlineStr">
        <is>
          <t/>
        </is>
      </c>
      <c r="BU529" t="inlineStr">
        <is>
          <t/>
        </is>
      </c>
      <c r="BV529" s="2" t="inlineStr">
        <is>
          <t>spaan|
chip</t>
        </is>
      </c>
      <c r="BW529" s="2" t="inlineStr">
        <is>
          <t>3|
3</t>
        </is>
      </c>
      <c r="BX529" s="2" t="inlineStr">
        <is>
          <t xml:space="preserve">|
</t>
        </is>
      </c>
      <c r="BY529" t="inlineStr">
        <is>
          <t>ruwhout en industrieel afvalhout dat opzettelijk in kleine stukjes wordt gehakt voor de vervaardiging van pulp, spaanplat en houtvezelplaat, voor gebruik als brandstof of voor andere doeleinden</t>
        </is>
      </c>
      <c r="BZ529" s="2" t="inlineStr">
        <is>
          <t>zrębek</t>
        </is>
      </c>
      <c r="CA529" s="2" t="inlineStr">
        <is>
          <t>3</t>
        </is>
      </c>
      <c r="CB529" s="2" t="inlineStr">
        <is>
          <t/>
        </is>
      </c>
      <c r="CC529" t="inlineStr">
        <is>
          <t/>
        </is>
      </c>
      <c r="CD529" s="2" t="inlineStr">
        <is>
          <t>madeira em partículas|
cavaco|
madeira em cavacos|
estilha</t>
        </is>
      </c>
      <c r="CE529" s="2" t="inlineStr">
        <is>
          <t>3|
3|
3|
3</t>
        </is>
      </c>
      <c r="CF529" s="2" t="inlineStr">
        <is>
          <t xml:space="preserve">|
|
|
</t>
        </is>
      </c>
      <c r="CG529" t="inlineStr">
        <is>
          <t>Madeira em bruto e resíduos industriais transformados deliberadamente em pequenos fragmentos para o fabrico de pasta, de painéis de partículas e de painéis de fibras, para a utilização como combustível ou para outros fins.</t>
        </is>
      </c>
      <c r="CH529" t="inlineStr">
        <is>
          <t/>
        </is>
      </c>
      <c r="CI529" t="inlineStr">
        <is>
          <t/>
        </is>
      </c>
      <c r="CJ529" t="inlineStr">
        <is>
          <t/>
        </is>
      </c>
      <c r="CK529" t="inlineStr">
        <is>
          <t/>
        </is>
      </c>
      <c r="CL529" t="inlineStr">
        <is>
          <t/>
        </is>
      </c>
      <c r="CM529" t="inlineStr">
        <is>
          <t/>
        </is>
      </c>
      <c r="CN529" t="inlineStr">
        <is>
          <t/>
        </is>
      </c>
      <c r="CO529" t="inlineStr">
        <is>
          <t/>
        </is>
      </c>
      <c r="CP529" s="2" t="inlineStr">
        <is>
          <t>sekanci|
lesni sekanci</t>
        </is>
      </c>
      <c r="CQ529" s="2" t="inlineStr">
        <is>
          <t>3|
3</t>
        </is>
      </c>
      <c r="CR529" s="2" t="inlineStr">
        <is>
          <t xml:space="preserve">|
</t>
        </is>
      </c>
      <c r="CS529" t="inlineStr">
        <is>
          <t>zdrobljena lesna biomasa v obliki koščkov določene velikosti, ki se izdelujejo z mehansko obdelavo z ostrim orodjem</t>
        </is>
      </c>
      <c r="CT529" s="2" t="inlineStr">
        <is>
          <t>flis</t>
        </is>
      </c>
      <c r="CU529" s="2" t="inlineStr">
        <is>
          <t>3</t>
        </is>
      </c>
      <c r="CV529" s="2" t="inlineStr">
        <is>
          <t/>
        </is>
      </c>
      <c r="CW529" t="inlineStr">
        <is>
          <t>ved som sönderdelats till stycken av lämplig storlek avsedda för massatillverkning, fiberskivetillverkning, bränning</t>
        </is>
      </c>
    </row>
    <row r="530">
      <c r="A530" s="1" t="str">
        <f>HYPERLINK("https://iate.europa.eu/entry/result/1405867/all", "1405867")</f>
        <v>1405867</v>
      </c>
      <c r="B530" t="inlineStr">
        <is>
          <t>SCIENCE</t>
        </is>
      </c>
      <c r="C530" t="inlineStr">
        <is>
          <t>SCIENCE|natural and applied sciences</t>
        </is>
      </c>
      <c r="D530" t="inlineStr">
        <is>
          <t>no</t>
        </is>
      </c>
      <c r="E530" t="inlineStr">
        <is>
          <t/>
        </is>
      </c>
      <c r="F530" t="inlineStr">
        <is>
          <t/>
        </is>
      </c>
      <c r="G530" t="inlineStr">
        <is>
          <t/>
        </is>
      </c>
      <c r="H530" t="inlineStr">
        <is>
          <t/>
        </is>
      </c>
      <c r="I530" t="inlineStr">
        <is>
          <t/>
        </is>
      </c>
      <c r="J530" t="inlineStr">
        <is>
          <t/>
        </is>
      </c>
      <c r="K530" t="inlineStr">
        <is>
          <t/>
        </is>
      </c>
      <c r="L530" t="inlineStr">
        <is>
          <t/>
        </is>
      </c>
      <c r="M530" t="inlineStr">
        <is>
          <t/>
        </is>
      </c>
      <c r="N530" s="2" t="inlineStr">
        <is>
          <t>varmestråling</t>
        </is>
      </c>
      <c r="O530" s="2" t="inlineStr">
        <is>
          <t>3</t>
        </is>
      </c>
      <c r="P530" s="2" t="inlineStr">
        <is>
          <t/>
        </is>
      </c>
      <c r="Q530" t="inlineStr">
        <is>
          <t/>
        </is>
      </c>
      <c r="R530" s="2" t="inlineStr">
        <is>
          <t>Waermeausstrahlung|
Waermeabstrahlung</t>
        </is>
      </c>
      <c r="S530" s="2" t="inlineStr">
        <is>
          <t>3|
3</t>
        </is>
      </c>
      <c r="T530" s="2" t="inlineStr">
        <is>
          <t xml:space="preserve">|
</t>
        </is>
      </c>
      <c r="U530" t="inlineStr">
        <is>
          <t/>
        </is>
      </c>
      <c r="V530" s="2" t="inlineStr">
        <is>
          <t>ακτινοβολία θερμότητας</t>
        </is>
      </c>
      <c r="W530" s="2" t="inlineStr">
        <is>
          <t>3</t>
        </is>
      </c>
      <c r="X530" s="2" t="inlineStr">
        <is>
          <t/>
        </is>
      </c>
      <c r="Y530" t="inlineStr">
        <is>
          <t/>
        </is>
      </c>
      <c r="Z530" s="2" t="inlineStr">
        <is>
          <t>heat radiation|
thermal radiation</t>
        </is>
      </c>
      <c r="AA530" s="2" t="inlineStr">
        <is>
          <t>3|
3</t>
        </is>
      </c>
      <c r="AB530" s="2" t="inlineStr">
        <is>
          <t xml:space="preserve">|
</t>
        </is>
      </c>
      <c r="AC530" t="inlineStr">
        <is>
          <t/>
        </is>
      </c>
      <c r="AD530" s="2" t="inlineStr">
        <is>
          <t>radiación de calor|
irradiación de calor</t>
        </is>
      </c>
      <c r="AE530" s="2" t="inlineStr">
        <is>
          <t>3|
3</t>
        </is>
      </c>
      <c r="AF530" s="2" t="inlineStr">
        <is>
          <t xml:space="preserve">|
</t>
        </is>
      </c>
      <c r="AG530" t="inlineStr">
        <is>
          <t/>
        </is>
      </c>
      <c r="AH530" t="inlineStr">
        <is>
          <t/>
        </is>
      </c>
      <c r="AI530" t="inlineStr">
        <is>
          <t/>
        </is>
      </c>
      <c r="AJ530" t="inlineStr">
        <is>
          <t/>
        </is>
      </c>
      <c r="AK530" t="inlineStr">
        <is>
          <t/>
        </is>
      </c>
      <c r="AL530" s="2" t="inlineStr">
        <is>
          <t>lämmön säteily|
lämpösäteily</t>
        </is>
      </c>
      <c r="AM530" s="2" t="inlineStr">
        <is>
          <t>3|
3</t>
        </is>
      </c>
      <c r="AN530" s="2" t="inlineStr">
        <is>
          <t xml:space="preserve">|
</t>
        </is>
      </c>
      <c r="AO530" t="inlineStr">
        <is>
          <t/>
        </is>
      </c>
      <c r="AP530" s="2" t="inlineStr">
        <is>
          <t>rayonnement de chaleur|
radiation de chaleur</t>
        </is>
      </c>
      <c r="AQ530" s="2" t="inlineStr">
        <is>
          <t>3|
3</t>
        </is>
      </c>
      <c r="AR530" s="2" t="inlineStr">
        <is>
          <t xml:space="preserve">|
</t>
        </is>
      </c>
      <c r="AS530" t="inlineStr">
        <is>
          <t/>
        </is>
      </c>
      <c r="AT530" t="inlineStr">
        <is>
          <t/>
        </is>
      </c>
      <c r="AU530" t="inlineStr">
        <is>
          <t/>
        </is>
      </c>
      <c r="AV530" t="inlineStr">
        <is>
          <t/>
        </is>
      </c>
      <c r="AW530" t="inlineStr">
        <is>
          <t/>
        </is>
      </c>
      <c r="AX530" t="inlineStr">
        <is>
          <t/>
        </is>
      </c>
      <c r="AY530" t="inlineStr">
        <is>
          <t/>
        </is>
      </c>
      <c r="AZ530" t="inlineStr">
        <is>
          <t/>
        </is>
      </c>
      <c r="BA530" t="inlineStr">
        <is>
          <t/>
        </is>
      </c>
      <c r="BB530" t="inlineStr">
        <is>
          <t/>
        </is>
      </c>
      <c r="BC530" t="inlineStr">
        <is>
          <t/>
        </is>
      </c>
      <c r="BD530" t="inlineStr">
        <is>
          <t/>
        </is>
      </c>
      <c r="BE530" t="inlineStr">
        <is>
          <t/>
        </is>
      </c>
      <c r="BF530" s="2" t="inlineStr">
        <is>
          <t>irradiazione di calore|
irraggiamento di calore</t>
        </is>
      </c>
      <c r="BG530" s="2" t="inlineStr">
        <is>
          <t>3|
3</t>
        </is>
      </c>
      <c r="BH530" s="2" t="inlineStr">
        <is>
          <t xml:space="preserve">|
</t>
        </is>
      </c>
      <c r="BI530" t="inlineStr">
        <is>
          <t/>
        </is>
      </c>
      <c r="BJ530" t="inlineStr">
        <is>
          <t/>
        </is>
      </c>
      <c r="BK530" t="inlineStr">
        <is>
          <t/>
        </is>
      </c>
      <c r="BL530" t="inlineStr">
        <is>
          <t/>
        </is>
      </c>
      <c r="BM530" t="inlineStr">
        <is>
          <t/>
        </is>
      </c>
      <c r="BN530" t="inlineStr">
        <is>
          <t/>
        </is>
      </c>
      <c r="BO530" t="inlineStr">
        <is>
          <t/>
        </is>
      </c>
      <c r="BP530" t="inlineStr">
        <is>
          <t/>
        </is>
      </c>
      <c r="BQ530" t="inlineStr">
        <is>
          <t/>
        </is>
      </c>
      <c r="BR530" t="inlineStr">
        <is>
          <t/>
        </is>
      </c>
      <c r="BS530" t="inlineStr">
        <is>
          <t/>
        </is>
      </c>
      <c r="BT530" t="inlineStr">
        <is>
          <t/>
        </is>
      </c>
      <c r="BU530" t="inlineStr">
        <is>
          <t/>
        </is>
      </c>
      <c r="BV530" s="2" t="inlineStr">
        <is>
          <t>warmtestraling</t>
        </is>
      </c>
      <c r="BW530" s="2" t="inlineStr">
        <is>
          <t>3</t>
        </is>
      </c>
      <c r="BX530" s="2" t="inlineStr">
        <is>
          <t/>
        </is>
      </c>
      <c r="BY530" t="inlineStr">
        <is>
          <t/>
        </is>
      </c>
      <c r="BZ530" t="inlineStr">
        <is>
          <t/>
        </is>
      </c>
      <c r="CA530" t="inlineStr">
        <is>
          <t/>
        </is>
      </c>
      <c r="CB530" t="inlineStr">
        <is>
          <t/>
        </is>
      </c>
      <c r="CC530" t="inlineStr">
        <is>
          <t/>
        </is>
      </c>
      <c r="CD530" t="inlineStr">
        <is>
          <t/>
        </is>
      </c>
      <c r="CE530" t="inlineStr">
        <is>
          <t/>
        </is>
      </c>
      <c r="CF530" t="inlineStr">
        <is>
          <t/>
        </is>
      </c>
      <c r="CG530" t="inlineStr">
        <is>
          <t/>
        </is>
      </c>
      <c r="CH530" t="inlineStr">
        <is>
          <t/>
        </is>
      </c>
      <c r="CI530" t="inlineStr">
        <is>
          <t/>
        </is>
      </c>
      <c r="CJ530" t="inlineStr">
        <is>
          <t/>
        </is>
      </c>
      <c r="CK530" t="inlineStr">
        <is>
          <t/>
        </is>
      </c>
      <c r="CL530" t="inlineStr">
        <is>
          <t/>
        </is>
      </c>
      <c r="CM530" t="inlineStr">
        <is>
          <t/>
        </is>
      </c>
      <c r="CN530" t="inlineStr">
        <is>
          <t/>
        </is>
      </c>
      <c r="CO530" t="inlineStr">
        <is>
          <t/>
        </is>
      </c>
      <c r="CP530" t="inlineStr">
        <is>
          <t/>
        </is>
      </c>
      <c r="CQ530" t="inlineStr">
        <is>
          <t/>
        </is>
      </c>
      <c r="CR530" t="inlineStr">
        <is>
          <t/>
        </is>
      </c>
      <c r="CS530" t="inlineStr">
        <is>
          <t/>
        </is>
      </c>
      <c r="CT530" s="2" t="inlineStr">
        <is>
          <t>värmestrålning</t>
        </is>
      </c>
      <c r="CU530" s="2" t="inlineStr">
        <is>
          <t>3</t>
        </is>
      </c>
      <c r="CV530" s="2" t="inlineStr">
        <is>
          <t/>
        </is>
      </c>
      <c r="CW530" t="inlineStr">
        <is>
          <t>värmeöverföring genom elektromagnetisk strålning</t>
        </is>
      </c>
    </row>
    <row r="531">
      <c r="A531" s="1" t="str">
        <f>HYPERLINK("https://iate.europa.eu/entry/result/1155348/all", "1155348")</f>
        <v>1155348</v>
      </c>
      <c r="B531" t="inlineStr">
        <is>
          <t>ENERGY</t>
        </is>
      </c>
      <c r="C531" t="inlineStr">
        <is>
          <t>ENERGY</t>
        </is>
      </c>
      <c r="D531" t="inlineStr">
        <is>
          <t>no</t>
        </is>
      </c>
      <c r="E531" t="inlineStr">
        <is>
          <t/>
        </is>
      </c>
      <c r="F531" t="inlineStr">
        <is>
          <t/>
        </is>
      </c>
      <c r="G531" t="inlineStr">
        <is>
          <t/>
        </is>
      </c>
      <c r="H531" t="inlineStr">
        <is>
          <t/>
        </is>
      </c>
      <c r="I531" t="inlineStr">
        <is>
          <t/>
        </is>
      </c>
      <c r="J531" t="inlineStr">
        <is>
          <t/>
        </is>
      </c>
      <c r="K531" t="inlineStr">
        <is>
          <t/>
        </is>
      </c>
      <c r="L531" t="inlineStr">
        <is>
          <t/>
        </is>
      </c>
      <c r="M531" t="inlineStr">
        <is>
          <t/>
        </is>
      </c>
      <c r="N531" s="2" t="inlineStr">
        <is>
          <t>varmekapacitet</t>
        </is>
      </c>
      <c r="O531" s="2" t="inlineStr">
        <is>
          <t>3</t>
        </is>
      </c>
      <c r="P531" s="2" t="inlineStr">
        <is>
          <t/>
        </is>
      </c>
      <c r="Q531" t="inlineStr">
        <is>
          <t/>
        </is>
      </c>
      <c r="R531" s="2" t="inlineStr">
        <is>
          <t>Waermeaufnahmevermoegen|
Wärmekapazität|
Waermewert|
Waermeaufnahmefaehigkeit</t>
        </is>
      </c>
      <c r="S531" s="2" t="inlineStr">
        <is>
          <t>3|
3|
3|
3</t>
        </is>
      </c>
      <c r="T531" s="2" t="inlineStr">
        <is>
          <t xml:space="preserve">|
|
|
</t>
        </is>
      </c>
      <c r="U531" t="inlineStr">
        <is>
          <t/>
        </is>
      </c>
      <c r="V531" s="2" t="inlineStr">
        <is>
          <t>θερμιδική ικανότητα|
θερμοχωρητικότητα</t>
        </is>
      </c>
      <c r="W531" s="2" t="inlineStr">
        <is>
          <t>3|
3</t>
        </is>
      </c>
      <c r="X531" s="2" t="inlineStr">
        <is>
          <t xml:space="preserve">|
</t>
        </is>
      </c>
      <c r="Y531" t="inlineStr">
        <is>
          <t/>
        </is>
      </c>
      <c r="Z531" s="2" t="inlineStr">
        <is>
          <t>heat capacity|
thermal capacity</t>
        </is>
      </c>
      <c r="AA531" s="2" t="inlineStr">
        <is>
          <t>3|
3</t>
        </is>
      </c>
      <c r="AB531" s="2" t="inlineStr">
        <is>
          <t xml:space="preserve">|
</t>
        </is>
      </c>
      <c r="AC531" t="inlineStr">
        <is>
          <t>the amount of heat needed to raise the temperature of a given mass of a substance by one degree</t>
        </is>
      </c>
      <c r="AD531" s="2" t="inlineStr">
        <is>
          <t>capacidad calorífica|
calor específico|
capacidad térmica</t>
        </is>
      </c>
      <c r="AE531" s="2" t="inlineStr">
        <is>
          <t>3|
3|
3</t>
        </is>
      </c>
      <c r="AF531" s="2" t="inlineStr">
        <is>
          <t xml:space="preserve">|
|
</t>
        </is>
      </c>
      <c r="AG531" t="inlineStr">
        <is>
          <t/>
        </is>
      </c>
      <c r="AH531" t="inlineStr">
        <is>
          <t/>
        </is>
      </c>
      <c r="AI531" t="inlineStr">
        <is>
          <t/>
        </is>
      </c>
      <c r="AJ531" t="inlineStr">
        <is>
          <t/>
        </is>
      </c>
      <c r="AK531" t="inlineStr">
        <is>
          <t/>
        </is>
      </c>
      <c r="AL531" s="2" t="inlineStr">
        <is>
          <t>lämpökapasiteetti</t>
        </is>
      </c>
      <c r="AM531" s="2" t="inlineStr">
        <is>
          <t>3</t>
        </is>
      </c>
      <c r="AN531" s="2" t="inlineStr">
        <is>
          <t/>
        </is>
      </c>
      <c r="AO531" t="inlineStr">
        <is>
          <t>lämpömäärä, jonka kappale pystyy sitomaan</t>
        </is>
      </c>
      <c r="AP531" s="2" t="inlineStr">
        <is>
          <t>chaleur spécifique|
capacité calorifique|
capacité thermique</t>
        </is>
      </c>
      <c r="AQ531" s="2" t="inlineStr">
        <is>
          <t>3|
3|
3</t>
        </is>
      </c>
      <c r="AR531" s="2" t="inlineStr">
        <is>
          <t xml:space="preserve">|
|
</t>
        </is>
      </c>
      <c r="AS531" t="inlineStr">
        <is>
          <t>Energie calorifique qu'il faut à un corps pour élever sa température de 1oC. Pour un gaz, on distingue la capacité calorifique à volume constant et la capacité calorifique à pression con nte; quantité de chaleur nécessaire pour élever d'un degré la température d'une masse de matière donnée</t>
        </is>
      </c>
      <c r="AT531" t="inlineStr">
        <is>
          <t/>
        </is>
      </c>
      <c r="AU531" t="inlineStr">
        <is>
          <t/>
        </is>
      </c>
      <c r="AV531" t="inlineStr">
        <is>
          <t/>
        </is>
      </c>
      <c r="AW531" t="inlineStr">
        <is>
          <t/>
        </is>
      </c>
      <c r="AX531" t="inlineStr">
        <is>
          <t/>
        </is>
      </c>
      <c r="AY531" t="inlineStr">
        <is>
          <t/>
        </is>
      </c>
      <c r="AZ531" t="inlineStr">
        <is>
          <t/>
        </is>
      </c>
      <c r="BA531" t="inlineStr">
        <is>
          <t/>
        </is>
      </c>
      <c r="BB531" t="inlineStr">
        <is>
          <t/>
        </is>
      </c>
      <c r="BC531" t="inlineStr">
        <is>
          <t/>
        </is>
      </c>
      <c r="BD531" t="inlineStr">
        <is>
          <t/>
        </is>
      </c>
      <c r="BE531" t="inlineStr">
        <is>
          <t/>
        </is>
      </c>
      <c r="BF531" s="2" t="inlineStr">
        <is>
          <t>capacità termica</t>
        </is>
      </c>
      <c r="BG531" s="2" t="inlineStr">
        <is>
          <t>3</t>
        </is>
      </c>
      <c r="BH531" s="2" t="inlineStr">
        <is>
          <t/>
        </is>
      </c>
      <c r="BI531" t="inlineStr">
        <is>
          <t/>
        </is>
      </c>
      <c r="BJ531" t="inlineStr">
        <is>
          <t/>
        </is>
      </c>
      <c r="BK531" t="inlineStr">
        <is>
          <t/>
        </is>
      </c>
      <c r="BL531" t="inlineStr">
        <is>
          <t/>
        </is>
      </c>
      <c r="BM531" t="inlineStr">
        <is>
          <t/>
        </is>
      </c>
      <c r="BN531" s="2" t="inlineStr">
        <is>
          <t>siltumietilpība</t>
        </is>
      </c>
      <c r="BO531" s="2" t="inlineStr">
        <is>
          <t>3</t>
        </is>
      </c>
      <c r="BP531" s="2" t="inlineStr">
        <is>
          <t/>
        </is>
      </c>
      <c r="BQ531" t="inlineStr">
        <is>
          <t>siltuma daudzums, kas jāpievada ķermenim, lai tā temperatūru paaugstinātu par 1 K</t>
        </is>
      </c>
      <c r="BR531" t="inlineStr">
        <is>
          <t/>
        </is>
      </c>
      <c r="BS531" t="inlineStr">
        <is>
          <t/>
        </is>
      </c>
      <c r="BT531" t="inlineStr">
        <is>
          <t/>
        </is>
      </c>
      <c r="BU531" t="inlineStr">
        <is>
          <t/>
        </is>
      </c>
      <c r="BV531" s="2" t="inlineStr">
        <is>
          <t>warmte-capaciteit|
warmtecapaciteit</t>
        </is>
      </c>
      <c r="BW531" s="2" t="inlineStr">
        <is>
          <t>3|
3</t>
        </is>
      </c>
      <c r="BX531" s="2" t="inlineStr">
        <is>
          <t xml:space="preserve">|
</t>
        </is>
      </c>
      <c r="BY531" t="inlineStr">
        <is>
          <t/>
        </is>
      </c>
      <c r="BZ531" s="2" t="inlineStr">
        <is>
          <t>pojemność cieplna</t>
        </is>
      </c>
      <c r="CA531" s="2" t="inlineStr">
        <is>
          <t>2</t>
        </is>
      </c>
      <c r="CB531" s="2" t="inlineStr">
        <is>
          <t/>
        </is>
      </c>
      <c r="CC531" t="inlineStr">
        <is>
          <t/>
        </is>
      </c>
      <c r="CD531" s="2" t="inlineStr">
        <is>
          <t>capacidade calorífica|
capacidade térmica</t>
        </is>
      </c>
      <c r="CE531" s="2" t="inlineStr">
        <is>
          <t>3|
3</t>
        </is>
      </c>
      <c r="CF531" s="2" t="inlineStr">
        <is>
          <t xml:space="preserve">|
</t>
        </is>
      </c>
      <c r="CG531" t="inlineStr">
        <is>
          <t/>
        </is>
      </c>
      <c r="CH531" s="2" t="inlineStr">
        <is>
          <t>capacitate calorică</t>
        </is>
      </c>
      <c r="CI531" s="2" t="inlineStr">
        <is>
          <t>3</t>
        </is>
      </c>
      <c r="CJ531" s="2" t="inlineStr">
        <is>
          <t/>
        </is>
      </c>
      <c r="CK531" t="inlineStr">
        <is>
          <t>cantitatea de căldură necesară pentru ridicarea temperaturii unui corp cu un grad</t>
        </is>
      </c>
      <c r="CL531" t="inlineStr">
        <is>
          <t/>
        </is>
      </c>
      <c r="CM531" t="inlineStr">
        <is>
          <t/>
        </is>
      </c>
      <c r="CN531" t="inlineStr">
        <is>
          <t/>
        </is>
      </c>
      <c r="CO531" t="inlineStr">
        <is>
          <t/>
        </is>
      </c>
      <c r="CP531" t="inlineStr">
        <is>
          <t/>
        </is>
      </c>
      <c r="CQ531" t="inlineStr">
        <is>
          <t/>
        </is>
      </c>
      <c r="CR531" t="inlineStr">
        <is>
          <t/>
        </is>
      </c>
      <c r="CS531" t="inlineStr">
        <is>
          <t/>
        </is>
      </c>
      <c r="CT531" t="inlineStr">
        <is>
          <t/>
        </is>
      </c>
      <c r="CU531" t="inlineStr">
        <is>
          <t/>
        </is>
      </c>
      <c r="CV531" t="inlineStr">
        <is>
          <t/>
        </is>
      </c>
      <c r="CW531" t="inlineStr">
        <is>
          <t/>
        </is>
      </c>
    </row>
    <row r="532">
      <c r="A532" s="1" t="str">
        <f>HYPERLINK("https://iate.europa.eu/entry/result/3536202/all", "3536202")</f>
        <v>3536202</v>
      </c>
      <c r="B532" t="inlineStr">
        <is>
          <t>ENERGY</t>
        </is>
      </c>
      <c r="C532" t="inlineStr">
        <is>
          <t>ENERGY</t>
        </is>
      </c>
      <c r="D532" t="inlineStr">
        <is>
          <t>no</t>
        </is>
      </c>
      <c r="E532" t="inlineStr">
        <is>
          <t/>
        </is>
      </c>
      <c r="F532" t="inlineStr">
        <is>
          <t/>
        </is>
      </c>
      <c r="G532" t="inlineStr">
        <is>
          <t/>
        </is>
      </c>
      <c r="H532" t="inlineStr">
        <is>
          <t/>
        </is>
      </c>
      <c r="I532" t="inlineStr">
        <is>
          <t/>
        </is>
      </c>
      <c r="J532" t="inlineStr">
        <is>
          <t/>
        </is>
      </c>
      <c r="K532" t="inlineStr">
        <is>
          <t/>
        </is>
      </c>
      <c r="L532" t="inlineStr">
        <is>
          <t/>
        </is>
      </c>
      <c r="M532" t="inlineStr">
        <is>
          <t/>
        </is>
      </c>
      <c r="N532" t="inlineStr">
        <is>
          <t/>
        </is>
      </c>
      <c r="O532" t="inlineStr">
        <is>
          <t/>
        </is>
      </c>
      <c r="P532" t="inlineStr">
        <is>
          <t/>
        </is>
      </c>
      <c r="Q532" t="inlineStr">
        <is>
          <t/>
        </is>
      </c>
      <c r="R532" t="inlineStr">
        <is>
          <t/>
        </is>
      </c>
      <c r="S532" t="inlineStr">
        <is>
          <t/>
        </is>
      </c>
      <c r="T532" t="inlineStr">
        <is>
          <t/>
        </is>
      </c>
      <c r="U532" t="inlineStr">
        <is>
          <t/>
        </is>
      </c>
      <c r="V532" t="inlineStr">
        <is>
          <t/>
        </is>
      </c>
      <c r="W532" t="inlineStr">
        <is>
          <t/>
        </is>
      </c>
      <c r="X532" t="inlineStr">
        <is>
          <t/>
        </is>
      </c>
      <c r="Y532" t="inlineStr">
        <is>
          <t/>
        </is>
      </c>
      <c r="Z532" s="2" t="inlineStr">
        <is>
          <t>combined cycle gas turbine with heat recovery</t>
        </is>
      </c>
      <c r="AA532" s="2" t="inlineStr">
        <is>
          <t>3</t>
        </is>
      </c>
      <c r="AB532" s="2" t="inlineStr">
        <is>
          <t/>
        </is>
      </c>
      <c r="AC532" t="inlineStr">
        <is>
          <t>type of combined cycle gas turbine (&lt;a href="/entry/result/130292/all" id="ENTRY_TO_ENTRY_CONVERTER" target="_blank"&gt;IATE:130292&lt;/a&gt;)</t>
        </is>
      </c>
      <c r="AD532" s="2" t="inlineStr">
        <is>
          <t>turbina de gas de ciclo combinado con recuperación de calor</t>
        </is>
      </c>
      <c r="AE532" s="2" t="inlineStr">
        <is>
          <t>3</t>
        </is>
      </c>
      <c r="AF532" s="2" t="inlineStr">
        <is>
          <t/>
        </is>
      </c>
      <c r="AG532" t="inlineStr">
        <is>
          <t/>
        </is>
      </c>
      <c r="AH532" t="inlineStr">
        <is>
          <t/>
        </is>
      </c>
      <c r="AI532" t="inlineStr">
        <is>
          <t/>
        </is>
      </c>
      <c r="AJ532" t="inlineStr">
        <is>
          <t/>
        </is>
      </c>
      <c r="AK532" t="inlineStr">
        <is>
          <t/>
        </is>
      </c>
      <c r="AL532" t="inlineStr">
        <is>
          <t/>
        </is>
      </c>
      <c r="AM532" t="inlineStr">
        <is>
          <t/>
        </is>
      </c>
      <c r="AN532" t="inlineStr">
        <is>
          <t/>
        </is>
      </c>
      <c r="AO532" t="inlineStr">
        <is>
          <t/>
        </is>
      </c>
      <c r="AP532" t="inlineStr">
        <is>
          <t/>
        </is>
      </c>
      <c r="AQ532" t="inlineStr">
        <is>
          <t/>
        </is>
      </c>
      <c r="AR532" t="inlineStr">
        <is>
          <t/>
        </is>
      </c>
      <c r="AS532" t="inlineStr">
        <is>
          <t/>
        </is>
      </c>
      <c r="AT532" t="inlineStr">
        <is>
          <t/>
        </is>
      </c>
      <c r="AU532" t="inlineStr">
        <is>
          <t/>
        </is>
      </c>
      <c r="AV532" t="inlineStr">
        <is>
          <t/>
        </is>
      </c>
      <c r="AW532" t="inlineStr">
        <is>
          <t/>
        </is>
      </c>
      <c r="AX532" t="inlineStr">
        <is>
          <t/>
        </is>
      </c>
      <c r="AY532" t="inlineStr">
        <is>
          <t/>
        </is>
      </c>
      <c r="AZ532" t="inlineStr">
        <is>
          <t/>
        </is>
      </c>
      <c r="BA532" t="inlineStr">
        <is>
          <t/>
        </is>
      </c>
      <c r="BB532" t="inlineStr">
        <is>
          <t/>
        </is>
      </c>
      <c r="BC532" t="inlineStr">
        <is>
          <t/>
        </is>
      </c>
      <c r="BD532" t="inlineStr">
        <is>
          <t/>
        </is>
      </c>
      <c r="BE532" t="inlineStr">
        <is>
          <t/>
        </is>
      </c>
      <c r="BF532" t="inlineStr">
        <is>
          <t/>
        </is>
      </c>
      <c r="BG532" t="inlineStr">
        <is>
          <t/>
        </is>
      </c>
      <c r="BH532" t="inlineStr">
        <is>
          <t/>
        </is>
      </c>
      <c r="BI532" t="inlineStr">
        <is>
          <t/>
        </is>
      </c>
      <c r="BJ532" t="inlineStr">
        <is>
          <t/>
        </is>
      </c>
      <c r="BK532" t="inlineStr">
        <is>
          <t/>
        </is>
      </c>
      <c r="BL532" t="inlineStr">
        <is>
          <t/>
        </is>
      </c>
      <c r="BM532" t="inlineStr">
        <is>
          <t/>
        </is>
      </c>
      <c r="BN532" t="inlineStr">
        <is>
          <t/>
        </is>
      </c>
      <c r="BO532" t="inlineStr">
        <is>
          <t/>
        </is>
      </c>
      <c r="BP532" t="inlineStr">
        <is>
          <t/>
        </is>
      </c>
      <c r="BQ532" t="inlineStr">
        <is>
          <t/>
        </is>
      </c>
      <c r="BR532" t="inlineStr">
        <is>
          <t/>
        </is>
      </c>
      <c r="BS532" t="inlineStr">
        <is>
          <t/>
        </is>
      </c>
      <c r="BT532" t="inlineStr">
        <is>
          <t/>
        </is>
      </c>
      <c r="BU532" t="inlineStr">
        <is>
          <t/>
        </is>
      </c>
      <c r="BV532" t="inlineStr">
        <is>
          <t/>
        </is>
      </c>
      <c r="BW532" t="inlineStr">
        <is>
          <t/>
        </is>
      </c>
      <c r="BX532" t="inlineStr">
        <is>
          <t/>
        </is>
      </c>
      <c r="BY532" t="inlineStr">
        <is>
          <t/>
        </is>
      </c>
      <c r="BZ532" t="inlineStr">
        <is>
          <t/>
        </is>
      </c>
      <c r="CA532" t="inlineStr">
        <is>
          <t/>
        </is>
      </c>
      <c r="CB532" t="inlineStr">
        <is>
          <t/>
        </is>
      </c>
      <c r="CC532" t="inlineStr">
        <is>
          <t/>
        </is>
      </c>
      <c r="CD532" t="inlineStr">
        <is>
          <t/>
        </is>
      </c>
      <c r="CE532" t="inlineStr">
        <is>
          <t/>
        </is>
      </c>
      <c r="CF532" t="inlineStr">
        <is>
          <t/>
        </is>
      </c>
      <c r="CG532" t="inlineStr">
        <is>
          <t/>
        </is>
      </c>
      <c r="CH532" t="inlineStr">
        <is>
          <t/>
        </is>
      </c>
      <c r="CI532" t="inlineStr">
        <is>
          <t/>
        </is>
      </c>
      <c r="CJ532" t="inlineStr">
        <is>
          <t/>
        </is>
      </c>
      <c r="CK532" t="inlineStr">
        <is>
          <t/>
        </is>
      </c>
      <c r="CL532" t="inlineStr">
        <is>
          <t/>
        </is>
      </c>
      <c r="CM532" t="inlineStr">
        <is>
          <t/>
        </is>
      </c>
      <c r="CN532" t="inlineStr">
        <is>
          <t/>
        </is>
      </c>
      <c r="CO532" t="inlineStr">
        <is>
          <t/>
        </is>
      </c>
      <c r="CP532" t="inlineStr">
        <is>
          <t/>
        </is>
      </c>
      <c r="CQ532" t="inlineStr">
        <is>
          <t/>
        </is>
      </c>
      <c r="CR532" t="inlineStr">
        <is>
          <t/>
        </is>
      </c>
      <c r="CS532" t="inlineStr">
        <is>
          <t/>
        </is>
      </c>
      <c r="CT532" t="inlineStr">
        <is>
          <t/>
        </is>
      </c>
      <c r="CU532" t="inlineStr">
        <is>
          <t/>
        </is>
      </c>
      <c r="CV532" t="inlineStr">
        <is>
          <t/>
        </is>
      </c>
      <c r="CW532" t="inlineStr">
        <is>
          <t/>
        </is>
      </c>
    </row>
    <row r="533">
      <c r="A533" s="1" t="str">
        <f>HYPERLINK("https://iate.europa.eu/entry/result/3531243/all", "3531243")</f>
        <v>3531243</v>
      </c>
      <c r="B533" t="inlineStr">
        <is>
          <t>ENERGY</t>
        </is>
      </c>
      <c r="C533" t="inlineStr">
        <is>
          <t>ENERGY</t>
        </is>
      </c>
      <c r="D533" t="inlineStr">
        <is>
          <t>no</t>
        </is>
      </c>
      <c r="E533" t="inlineStr">
        <is>
          <t/>
        </is>
      </c>
      <c r="F533" t="inlineStr">
        <is>
          <t/>
        </is>
      </c>
      <c r="G533" t="inlineStr">
        <is>
          <t/>
        </is>
      </c>
      <c r="H533" t="inlineStr">
        <is>
          <t/>
        </is>
      </c>
      <c r="I533" t="inlineStr">
        <is>
          <t/>
        </is>
      </c>
      <c r="J533" t="inlineStr">
        <is>
          <t/>
        </is>
      </c>
      <c r="K533" t="inlineStr">
        <is>
          <t/>
        </is>
      </c>
      <c r="L533" t="inlineStr">
        <is>
          <t/>
        </is>
      </c>
      <c r="M533" t="inlineStr">
        <is>
          <t/>
        </is>
      </c>
      <c r="N533" t="inlineStr">
        <is>
          <t/>
        </is>
      </c>
      <c r="O533" t="inlineStr">
        <is>
          <t/>
        </is>
      </c>
      <c r="P533" t="inlineStr">
        <is>
          <t/>
        </is>
      </c>
      <c r="Q533" t="inlineStr">
        <is>
          <t/>
        </is>
      </c>
      <c r="R533" s="2" t="inlineStr">
        <is>
          <t>Nutzwärmebedarf</t>
        </is>
      </c>
      <c r="S533" s="2" t="inlineStr">
        <is>
          <t>3</t>
        </is>
      </c>
      <c r="T533" s="2" t="inlineStr">
        <is>
          <t/>
        </is>
      </c>
      <c r="U533" t="inlineStr">
        <is>
          <t>Bedarf an Wärme, die aus einem Kraft-Wärme-Kopplungsprozess ausgekoppelt wurde und außerhalb der KWK-Anlage für die Raumheizung, die Warmwasserbereitung, die Kälteerzeugung oder alsProzesswärme verwendet wird</t>
        </is>
      </c>
      <c r="V533" t="inlineStr">
        <is>
          <t/>
        </is>
      </c>
      <c r="W533" t="inlineStr">
        <is>
          <t/>
        </is>
      </c>
      <c r="X533" t="inlineStr">
        <is>
          <t/>
        </is>
      </c>
      <c r="Y533" t="inlineStr">
        <is>
          <t/>
        </is>
      </c>
      <c r="Z533" s="2" t="inlineStr">
        <is>
          <t>useful heat demand</t>
        </is>
      </c>
      <c r="AA533" s="2" t="inlineStr">
        <is>
          <t>3</t>
        </is>
      </c>
      <c r="AB533" s="2" t="inlineStr">
        <is>
          <t/>
        </is>
      </c>
      <c r="AC533" t="inlineStr">
        <is>
          <t/>
        </is>
      </c>
      <c r="AD533" t="inlineStr">
        <is>
          <t/>
        </is>
      </c>
      <c r="AE533" t="inlineStr">
        <is>
          <t/>
        </is>
      </c>
      <c r="AF533" t="inlineStr">
        <is>
          <t/>
        </is>
      </c>
      <c r="AG533" t="inlineStr">
        <is>
          <t/>
        </is>
      </c>
      <c r="AH533" t="inlineStr">
        <is>
          <t/>
        </is>
      </c>
      <c r="AI533" t="inlineStr">
        <is>
          <t/>
        </is>
      </c>
      <c r="AJ533" t="inlineStr">
        <is>
          <t/>
        </is>
      </c>
      <c r="AK533" t="inlineStr">
        <is>
          <t/>
        </is>
      </c>
      <c r="AL533" t="inlineStr">
        <is>
          <t/>
        </is>
      </c>
      <c r="AM533" t="inlineStr">
        <is>
          <t/>
        </is>
      </c>
      <c r="AN533" t="inlineStr">
        <is>
          <t/>
        </is>
      </c>
      <c r="AO533" t="inlineStr">
        <is>
          <t/>
        </is>
      </c>
      <c r="AP533" t="inlineStr">
        <is>
          <t/>
        </is>
      </c>
      <c r="AQ533" t="inlineStr">
        <is>
          <t/>
        </is>
      </c>
      <c r="AR533" t="inlineStr">
        <is>
          <t/>
        </is>
      </c>
      <c r="AS533" t="inlineStr">
        <is>
          <t/>
        </is>
      </c>
      <c r="AT533" t="inlineStr">
        <is>
          <t/>
        </is>
      </c>
      <c r="AU533" t="inlineStr">
        <is>
          <t/>
        </is>
      </c>
      <c r="AV533" t="inlineStr">
        <is>
          <t/>
        </is>
      </c>
      <c r="AW533" t="inlineStr">
        <is>
          <t/>
        </is>
      </c>
      <c r="AX533" t="inlineStr">
        <is>
          <t/>
        </is>
      </c>
      <c r="AY533" t="inlineStr">
        <is>
          <t/>
        </is>
      </c>
      <c r="AZ533" t="inlineStr">
        <is>
          <t/>
        </is>
      </c>
      <c r="BA533" t="inlineStr">
        <is>
          <t/>
        </is>
      </c>
      <c r="BB533" t="inlineStr">
        <is>
          <t/>
        </is>
      </c>
      <c r="BC533" t="inlineStr">
        <is>
          <t/>
        </is>
      </c>
      <c r="BD533" t="inlineStr">
        <is>
          <t/>
        </is>
      </c>
      <c r="BE533" t="inlineStr">
        <is>
          <t/>
        </is>
      </c>
      <c r="BF533" t="inlineStr">
        <is>
          <t/>
        </is>
      </c>
      <c r="BG533" t="inlineStr">
        <is>
          <t/>
        </is>
      </c>
      <c r="BH533" t="inlineStr">
        <is>
          <t/>
        </is>
      </c>
      <c r="BI533" t="inlineStr">
        <is>
          <t/>
        </is>
      </c>
      <c r="BJ533" t="inlineStr">
        <is>
          <t/>
        </is>
      </c>
      <c r="BK533" t="inlineStr">
        <is>
          <t/>
        </is>
      </c>
      <c r="BL533" t="inlineStr">
        <is>
          <t/>
        </is>
      </c>
      <c r="BM533" t="inlineStr">
        <is>
          <t/>
        </is>
      </c>
      <c r="BN533" t="inlineStr">
        <is>
          <t/>
        </is>
      </c>
      <c r="BO533" t="inlineStr">
        <is>
          <t/>
        </is>
      </c>
      <c r="BP533" t="inlineStr">
        <is>
          <t/>
        </is>
      </c>
      <c r="BQ533" t="inlineStr">
        <is>
          <t/>
        </is>
      </c>
      <c r="BR533" t="inlineStr">
        <is>
          <t/>
        </is>
      </c>
      <c r="BS533" t="inlineStr">
        <is>
          <t/>
        </is>
      </c>
      <c r="BT533" t="inlineStr">
        <is>
          <t/>
        </is>
      </c>
      <c r="BU533" t="inlineStr">
        <is>
          <t/>
        </is>
      </c>
      <c r="BV533" t="inlineStr">
        <is>
          <t/>
        </is>
      </c>
      <c r="BW533" t="inlineStr">
        <is>
          <t/>
        </is>
      </c>
      <c r="BX533" t="inlineStr">
        <is>
          <t/>
        </is>
      </c>
      <c r="BY533" t="inlineStr">
        <is>
          <t/>
        </is>
      </c>
      <c r="BZ533" t="inlineStr">
        <is>
          <t/>
        </is>
      </c>
      <c r="CA533" t="inlineStr">
        <is>
          <t/>
        </is>
      </c>
      <c r="CB533" t="inlineStr">
        <is>
          <t/>
        </is>
      </c>
      <c r="CC533" t="inlineStr">
        <is>
          <t/>
        </is>
      </c>
      <c r="CD533" t="inlineStr">
        <is>
          <t/>
        </is>
      </c>
      <c r="CE533" t="inlineStr">
        <is>
          <t/>
        </is>
      </c>
      <c r="CF533" t="inlineStr">
        <is>
          <t/>
        </is>
      </c>
      <c r="CG533" t="inlineStr">
        <is>
          <t/>
        </is>
      </c>
      <c r="CH533" t="inlineStr">
        <is>
          <t/>
        </is>
      </c>
      <c r="CI533" t="inlineStr">
        <is>
          <t/>
        </is>
      </c>
      <c r="CJ533" t="inlineStr">
        <is>
          <t/>
        </is>
      </c>
      <c r="CK533" t="inlineStr">
        <is>
          <t/>
        </is>
      </c>
      <c r="CL533" t="inlineStr">
        <is>
          <t/>
        </is>
      </c>
      <c r="CM533" t="inlineStr">
        <is>
          <t/>
        </is>
      </c>
      <c r="CN533" t="inlineStr">
        <is>
          <t/>
        </is>
      </c>
      <c r="CO533" t="inlineStr">
        <is>
          <t/>
        </is>
      </c>
      <c r="CP533" t="inlineStr">
        <is>
          <t/>
        </is>
      </c>
      <c r="CQ533" t="inlineStr">
        <is>
          <t/>
        </is>
      </c>
      <c r="CR533" t="inlineStr">
        <is>
          <t/>
        </is>
      </c>
      <c r="CS533" t="inlineStr">
        <is>
          <t/>
        </is>
      </c>
      <c r="CT533" t="inlineStr">
        <is>
          <t/>
        </is>
      </c>
      <c r="CU533" t="inlineStr">
        <is>
          <t/>
        </is>
      </c>
      <c r="CV533" t="inlineStr">
        <is>
          <t/>
        </is>
      </c>
      <c r="CW533" t="inlineStr">
        <is>
          <t/>
        </is>
      </c>
    </row>
    <row r="534">
      <c r="A534" s="1" t="str">
        <f>HYPERLINK("https://iate.europa.eu/entry/result/1446924/all", "1446924")</f>
        <v>1446924</v>
      </c>
      <c r="B534" t="inlineStr">
        <is>
          <t>ENERGY;INDUSTRY</t>
        </is>
      </c>
      <c r="C534" t="inlineStr">
        <is>
          <t>ENERGY;INDUSTRY|electronics and electrical engineering</t>
        </is>
      </c>
      <c r="D534" t="inlineStr">
        <is>
          <t>no</t>
        </is>
      </c>
      <c r="E534" t="inlineStr">
        <is>
          <t/>
        </is>
      </c>
      <c r="F534" t="inlineStr">
        <is>
          <t/>
        </is>
      </c>
      <c r="G534" t="inlineStr">
        <is>
          <t/>
        </is>
      </c>
      <c r="H534" t="inlineStr">
        <is>
          <t/>
        </is>
      </c>
      <c r="I534" t="inlineStr">
        <is>
          <t/>
        </is>
      </c>
      <c r="J534" s="2" t="inlineStr">
        <is>
          <t>zdroj nepřerušovaného napájení|
UPS</t>
        </is>
      </c>
      <c r="K534" s="2" t="inlineStr">
        <is>
          <t>3|
3</t>
        </is>
      </c>
      <c r="L534" s="2" t="inlineStr">
        <is>
          <t xml:space="preserve">|
</t>
        </is>
      </c>
      <c r="M534" t="inlineStr">
        <is>
          <t/>
        </is>
      </c>
      <c r="N534" t="inlineStr">
        <is>
          <t/>
        </is>
      </c>
      <c r="O534" t="inlineStr">
        <is>
          <t/>
        </is>
      </c>
      <c r="P534" t="inlineStr">
        <is>
          <t/>
        </is>
      </c>
      <c r="Q534" t="inlineStr">
        <is>
          <t/>
        </is>
      </c>
      <c r="R534" s="2" t="inlineStr">
        <is>
          <t>USV|
unterbrechungslose Stromversorgungsanlage|
unterbrechungslose Stromversorgung|
unterbrechungsloses Stromversorgungssystem|
Sofortbereitschaftsanlage</t>
        </is>
      </c>
      <c r="S534" s="2" t="inlineStr">
        <is>
          <t>3|
3|
3|
3|
3</t>
        </is>
      </c>
      <c r="T534" s="2" t="inlineStr">
        <is>
          <t xml:space="preserve">|
|
|
|
</t>
        </is>
      </c>
      <c r="U534" t="inlineStr">
        <is>
          <t/>
        </is>
      </c>
      <c r="V534" t="inlineStr">
        <is>
          <t/>
        </is>
      </c>
      <c r="W534" t="inlineStr">
        <is>
          <t/>
        </is>
      </c>
      <c r="X534" t="inlineStr">
        <is>
          <t/>
        </is>
      </c>
      <c r="Y534" t="inlineStr">
        <is>
          <t/>
        </is>
      </c>
      <c r="Z534" s="2" t="inlineStr">
        <is>
          <t>UPS|
uninterruptible power system|
no-break power system</t>
        </is>
      </c>
      <c r="AA534" s="2" t="inlineStr">
        <is>
          <t>3|
3|
3</t>
        </is>
      </c>
      <c r="AB534" s="2" t="inlineStr">
        <is>
          <t xml:space="preserve">|
|
</t>
        </is>
      </c>
      <c r="AC534" t="inlineStr">
        <is>
          <t>dual redundant uninterruptible power system is designed to serve dual redundant computers or other uninterruptible loads.Parallel connected rectifier chargers,powered by an a-c source,maintain full charge of a storage battery and supply two static inverters</t>
        </is>
      </c>
      <c r="AD534" s="2" t="inlineStr">
        <is>
          <t>sistema de energía de continuidad absoluta</t>
        </is>
      </c>
      <c r="AE534" s="2" t="inlineStr">
        <is>
          <t>3</t>
        </is>
      </c>
      <c r="AF534" s="2" t="inlineStr">
        <is>
          <t/>
        </is>
      </c>
      <c r="AG534" t="inlineStr">
        <is>
          <t/>
        </is>
      </c>
      <c r="AH534" t="inlineStr">
        <is>
          <t/>
        </is>
      </c>
      <c r="AI534" t="inlineStr">
        <is>
          <t/>
        </is>
      </c>
      <c r="AJ534" t="inlineStr">
        <is>
          <t/>
        </is>
      </c>
      <c r="AK534" t="inlineStr">
        <is>
          <t/>
        </is>
      </c>
      <c r="AL534" s="2" t="inlineStr">
        <is>
          <t>varavirtajärjestelmä</t>
        </is>
      </c>
      <c r="AM534" s="2" t="inlineStr">
        <is>
          <t>3</t>
        </is>
      </c>
      <c r="AN534" s="2" t="inlineStr">
        <is>
          <t/>
        </is>
      </c>
      <c r="AO534" t="inlineStr">
        <is>
          <t>järjestelmä, "joka tarjoaa fyysisille palvelinlaitteille virtaa esimerkiksi noin 30 minuutiksi sähkökatkoksen aikana"</t>
        </is>
      </c>
      <c r="AP534" s="2" t="inlineStr">
        <is>
          <t>système d'alimentation sans interruption</t>
        </is>
      </c>
      <c r="AQ534" s="2" t="inlineStr">
        <is>
          <t>3</t>
        </is>
      </c>
      <c r="AR534" s="2" t="inlineStr">
        <is>
          <t/>
        </is>
      </c>
      <c r="AS534" t="inlineStr">
        <is>
          <t>ensemble de convertisseurs,de commutateurs et de moyens de stockage d’énergie, comme des batteries, constituant une source d’alimentation servant à maintenir la puissance de sortie utile en cas de défaillance au niveau de la puissance d’entrée</t>
        </is>
      </c>
      <c r="AT534" t="inlineStr">
        <is>
          <t/>
        </is>
      </c>
      <c r="AU534" t="inlineStr">
        <is>
          <t/>
        </is>
      </c>
      <c r="AV534" t="inlineStr">
        <is>
          <t/>
        </is>
      </c>
      <c r="AW534" t="inlineStr">
        <is>
          <t/>
        </is>
      </c>
      <c r="AX534" t="inlineStr">
        <is>
          <t/>
        </is>
      </c>
      <c r="AY534" t="inlineStr">
        <is>
          <t/>
        </is>
      </c>
      <c r="AZ534" t="inlineStr">
        <is>
          <t/>
        </is>
      </c>
      <c r="BA534" t="inlineStr">
        <is>
          <t/>
        </is>
      </c>
      <c r="BB534" t="inlineStr">
        <is>
          <t/>
        </is>
      </c>
      <c r="BC534" t="inlineStr">
        <is>
          <t/>
        </is>
      </c>
      <c r="BD534" t="inlineStr">
        <is>
          <t/>
        </is>
      </c>
      <c r="BE534" t="inlineStr">
        <is>
          <t/>
        </is>
      </c>
      <c r="BF534" s="2" t="inlineStr">
        <is>
          <t>Sistema di potenza a continuità assoluta</t>
        </is>
      </c>
      <c r="BG534" s="2" t="inlineStr">
        <is>
          <t>3</t>
        </is>
      </c>
      <c r="BH534" s="2" t="inlineStr">
        <is>
          <t/>
        </is>
      </c>
      <c r="BI534" t="inlineStr">
        <is>
          <t/>
        </is>
      </c>
      <c r="BJ534" t="inlineStr">
        <is>
          <t/>
        </is>
      </c>
      <c r="BK534" t="inlineStr">
        <is>
          <t/>
        </is>
      </c>
      <c r="BL534" t="inlineStr">
        <is>
          <t/>
        </is>
      </c>
      <c r="BM534" t="inlineStr">
        <is>
          <t/>
        </is>
      </c>
      <c r="BN534" t="inlineStr">
        <is>
          <t/>
        </is>
      </c>
      <c r="BO534" t="inlineStr">
        <is>
          <t/>
        </is>
      </c>
      <c r="BP534" t="inlineStr">
        <is>
          <t/>
        </is>
      </c>
      <c r="BQ534" t="inlineStr">
        <is>
          <t/>
        </is>
      </c>
      <c r="BR534" t="inlineStr">
        <is>
          <t/>
        </is>
      </c>
      <c r="BS534" t="inlineStr">
        <is>
          <t/>
        </is>
      </c>
      <c r="BT534" t="inlineStr">
        <is>
          <t/>
        </is>
      </c>
      <c r="BU534" t="inlineStr">
        <is>
          <t/>
        </is>
      </c>
      <c r="BV534" t="inlineStr">
        <is>
          <t/>
        </is>
      </c>
      <c r="BW534" t="inlineStr">
        <is>
          <t/>
        </is>
      </c>
      <c r="BX534" t="inlineStr">
        <is>
          <t/>
        </is>
      </c>
      <c r="BY534" t="inlineStr">
        <is>
          <t/>
        </is>
      </c>
      <c r="BZ534" t="inlineStr">
        <is>
          <t/>
        </is>
      </c>
      <c r="CA534" t="inlineStr">
        <is>
          <t/>
        </is>
      </c>
      <c r="CB534" t="inlineStr">
        <is>
          <t/>
        </is>
      </c>
      <c r="CC534" t="inlineStr">
        <is>
          <t/>
        </is>
      </c>
      <c r="CD534" s="2" t="inlineStr">
        <is>
          <t>sistema de energia garantida|
fonte de potência ininterrompível</t>
        </is>
      </c>
      <c r="CE534" s="2" t="inlineStr">
        <is>
          <t>3|
3</t>
        </is>
      </c>
      <c r="CF534" s="2" t="inlineStr">
        <is>
          <t xml:space="preserve">|
</t>
        </is>
      </c>
      <c r="CG534" t="inlineStr">
        <is>
          <t/>
        </is>
      </c>
      <c r="CH534" t="inlineStr">
        <is>
          <t/>
        </is>
      </c>
      <c r="CI534" t="inlineStr">
        <is>
          <t/>
        </is>
      </c>
      <c r="CJ534" t="inlineStr">
        <is>
          <t/>
        </is>
      </c>
      <c r="CK534" t="inlineStr">
        <is>
          <t/>
        </is>
      </c>
      <c r="CL534" t="inlineStr">
        <is>
          <t/>
        </is>
      </c>
      <c r="CM534" t="inlineStr">
        <is>
          <t/>
        </is>
      </c>
      <c r="CN534" t="inlineStr">
        <is>
          <t/>
        </is>
      </c>
      <c r="CO534" t="inlineStr">
        <is>
          <t/>
        </is>
      </c>
      <c r="CP534" t="inlineStr">
        <is>
          <t/>
        </is>
      </c>
      <c r="CQ534" t="inlineStr">
        <is>
          <t/>
        </is>
      </c>
      <c r="CR534" t="inlineStr">
        <is>
          <t/>
        </is>
      </c>
      <c r="CS534" t="inlineStr">
        <is>
          <t/>
        </is>
      </c>
      <c r="CT534" t="inlineStr">
        <is>
          <t/>
        </is>
      </c>
      <c r="CU534" t="inlineStr">
        <is>
          <t/>
        </is>
      </c>
      <c r="CV534" t="inlineStr">
        <is>
          <t/>
        </is>
      </c>
      <c r="CW534" t="inlineStr">
        <is>
          <t/>
        </is>
      </c>
    </row>
    <row r="535">
      <c r="A535" s="1" t="str">
        <f>HYPERLINK("https://iate.europa.eu/entry/result/3553046/all", "3553046")</f>
        <v>3553046</v>
      </c>
      <c r="B535" t="inlineStr">
        <is>
          <t>ENERGY</t>
        </is>
      </c>
      <c r="C535" t="inlineStr">
        <is>
          <t>ENERGY</t>
        </is>
      </c>
      <c r="D535" t="inlineStr">
        <is>
          <t>no</t>
        </is>
      </c>
      <c r="E535" t="inlineStr">
        <is>
          <t/>
        </is>
      </c>
      <c r="F535" t="inlineStr">
        <is>
          <t/>
        </is>
      </c>
      <c r="G535" t="inlineStr">
        <is>
          <t/>
        </is>
      </c>
      <c r="H535" t="inlineStr">
        <is>
          <t/>
        </is>
      </c>
      <c r="I535" t="inlineStr">
        <is>
          <t/>
        </is>
      </c>
      <c r="J535" t="inlineStr">
        <is>
          <t/>
        </is>
      </c>
      <c r="K535" t="inlineStr">
        <is>
          <t/>
        </is>
      </c>
      <c r="L535" t="inlineStr">
        <is>
          <t/>
        </is>
      </c>
      <c r="M535" t="inlineStr">
        <is>
          <t/>
        </is>
      </c>
      <c r="N535" t="inlineStr">
        <is>
          <t/>
        </is>
      </c>
      <c r="O535" t="inlineStr">
        <is>
          <t/>
        </is>
      </c>
      <c r="P535" t="inlineStr">
        <is>
          <t/>
        </is>
      </c>
      <c r="Q535" t="inlineStr">
        <is>
          <t/>
        </is>
      </c>
      <c r="R535" t="inlineStr">
        <is>
          <t/>
        </is>
      </c>
      <c r="S535" t="inlineStr">
        <is>
          <t/>
        </is>
      </c>
      <c r="T535" t="inlineStr">
        <is>
          <t/>
        </is>
      </c>
      <c r="U535" t="inlineStr">
        <is>
          <t/>
        </is>
      </c>
      <c r="V535" t="inlineStr">
        <is>
          <t/>
        </is>
      </c>
      <c r="W535" t="inlineStr">
        <is>
          <t/>
        </is>
      </c>
      <c r="X535" t="inlineStr">
        <is>
          <t/>
        </is>
      </c>
      <c r="Y535" t="inlineStr">
        <is>
          <t/>
        </is>
      </c>
      <c r="Z535" s="2" t="inlineStr">
        <is>
          <t>transit flow</t>
        </is>
      </c>
      <c r="AA535" s="2" t="inlineStr">
        <is>
          <t>3</t>
        </is>
      </c>
      <c r="AB535" s="2" t="inlineStr">
        <is>
          <t/>
        </is>
      </c>
      <c r="AC535" t="inlineStr">
        <is>
          <t>unplanned external power flows, created by commercial transactions between two countries, that do not result from the cross-border trade mechanism and that may create significant loading of the transmission grid, endanger the network security of neighbouring systems and limit their cross-border trade capacity</t>
        </is>
      </c>
      <c r="AD535" t="inlineStr">
        <is>
          <t/>
        </is>
      </c>
      <c r="AE535" t="inlineStr">
        <is>
          <t/>
        </is>
      </c>
      <c r="AF535" t="inlineStr">
        <is>
          <t/>
        </is>
      </c>
      <c r="AG535" t="inlineStr">
        <is>
          <t/>
        </is>
      </c>
      <c r="AH535" t="inlineStr">
        <is>
          <t/>
        </is>
      </c>
      <c r="AI535" t="inlineStr">
        <is>
          <t/>
        </is>
      </c>
      <c r="AJ535" t="inlineStr">
        <is>
          <t/>
        </is>
      </c>
      <c r="AK535" t="inlineStr">
        <is>
          <t/>
        </is>
      </c>
      <c r="AL535" t="inlineStr">
        <is>
          <t/>
        </is>
      </c>
      <c r="AM535" t="inlineStr">
        <is>
          <t/>
        </is>
      </c>
      <c r="AN535" t="inlineStr">
        <is>
          <t/>
        </is>
      </c>
      <c r="AO535" t="inlineStr">
        <is>
          <t/>
        </is>
      </c>
      <c r="AP535" t="inlineStr">
        <is>
          <t/>
        </is>
      </c>
      <c r="AQ535" t="inlineStr">
        <is>
          <t/>
        </is>
      </c>
      <c r="AR535" t="inlineStr">
        <is>
          <t/>
        </is>
      </c>
      <c r="AS535" t="inlineStr">
        <is>
          <t/>
        </is>
      </c>
      <c r="AT535" s="2" t="inlineStr">
        <is>
          <t>sreabh idirthurais</t>
        </is>
      </c>
      <c r="AU535" s="2" t="inlineStr">
        <is>
          <t>3</t>
        </is>
      </c>
      <c r="AV535" s="2" t="inlineStr">
        <is>
          <t/>
        </is>
      </c>
      <c r="AW535" t="inlineStr">
        <is>
          <t/>
        </is>
      </c>
      <c r="AX535" t="inlineStr">
        <is>
          <t/>
        </is>
      </c>
      <c r="AY535" t="inlineStr">
        <is>
          <t/>
        </is>
      </c>
      <c r="AZ535" t="inlineStr">
        <is>
          <t/>
        </is>
      </c>
      <c r="BA535" t="inlineStr">
        <is>
          <t/>
        </is>
      </c>
      <c r="BB535" t="inlineStr">
        <is>
          <t/>
        </is>
      </c>
      <c r="BC535" t="inlineStr">
        <is>
          <t/>
        </is>
      </c>
      <c r="BD535" t="inlineStr">
        <is>
          <t/>
        </is>
      </c>
      <c r="BE535" t="inlineStr">
        <is>
          <t/>
        </is>
      </c>
      <c r="BF535" t="inlineStr">
        <is>
          <t/>
        </is>
      </c>
      <c r="BG535" t="inlineStr">
        <is>
          <t/>
        </is>
      </c>
      <c r="BH535" t="inlineStr">
        <is>
          <t/>
        </is>
      </c>
      <c r="BI535" t="inlineStr">
        <is>
          <t/>
        </is>
      </c>
      <c r="BJ535" t="inlineStr">
        <is>
          <t/>
        </is>
      </c>
      <c r="BK535" t="inlineStr">
        <is>
          <t/>
        </is>
      </c>
      <c r="BL535" t="inlineStr">
        <is>
          <t/>
        </is>
      </c>
      <c r="BM535" t="inlineStr">
        <is>
          <t/>
        </is>
      </c>
      <c r="BN535" t="inlineStr">
        <is>
          <t/>
        </is>
      </c>
      <c r="BO535" t="inlineStr">
        <is>
          <t/>
        </is>
      </c>
      <c r="BP535" t="inlineStr">
        <is>
          <t/>
        </is>
      </c>
      <c r="BQ535" t="inlineStr">
        <is>
          <t/>
        </is>
      </c>
      <c r="BR535" t="inlineStr">
        <is>
          <t/>
        </is>
      </c>
      <c r="BS535" t="inlineStr">
        <is>
          <t/>
        </is>
      </c>
      <c r="BT535" t="inlineStr">
        <is>
          <t/>
        </is>
      </c>
      <c r="BU535" t="inlineStr">
        <is>
          <t/>
        </is>
      </c>
      <c r="BV535" t="inlineStr">
        <is>
          <t/>
        </is>
      </c>
      <c r="BW535" t="inlineStr">
        <is>
          <t/>
        </is>
      </c>
      <c r="BX535" t="inlineStr">
        <is>
          <t/>
        </is>
      </c>
      <c r="BY535" t="inlineStr">
        <is>
          <t/>
        </is>
      </c>
      <c r="BZ535" t="inlineStr">
        <is>
          <t/>
        </is>
      </c>
      <c r="CA535" t="inlineStr">
        <is>
          <t/>
        </is>
      </c>
      <c r="CB535" t="inlineStr">
        <is>
          <t/>
        </is>
      </c>
      <c r="CC535" t="inlineStr">
        <is>
          <t/>
        </is>
      </c>
      <c r="CD535" t="inlineStr">
        <is>
          <t/>
        </is>
      </c>
      <c r="CE535" t="inlineStr">
        <is>
          <t/>
        </is>
      </c>
      <c r="CF535" t="inlineStr">
        <is>
          <t/>
        </is>
      </c>
      <c r="CG535" t="inlineStr">
        <is>
          <t/>
        </is>
      </c>
      <c r="CH535" t="inlineStr">
        <is>
          <t/>
        </is>
      </c>
      <c r="CI535" t="inlineStr">
        <is>
          <t/>
        </is>
      </c>
      <c r="CJ535" t="inlineStr">
        <is>
          <t/>
        </is>
      </c>
      <c r="CK535" t="inlineStr">
        <is>
          <t/>
        </is>
      </c>
      <c r="CL535" t="inlineStr">
        <is>
          <t/>
        </is>
      </c>
      <c r="CM535" t="inlineStr">
        <is>
          <t/>
        </is>
      </c>
      <c r="CN535" t="inlineStr">
        <is>
          <t/>
        </is>
      </c>
      <c r="CO535" t="inlineStr">
        <is>
          <t/>
        </is>
      </c>
      <c r="CP535" t="inlineStr">
        <is>
          <t/>
        </is>
      </c>
      <c r="CQ535" t="inlineStr">
        <is>
          <t/>
        </is>
      </c>
      <c r="CR535" t="inlineStr">
        <is>
          <t/>
        </is>
      </c>
      <c r="CS535" t="inlineStr">
        <is>
          <t/>
        </is>
      </c>
      <c r="CT535" t="inlineStr">
        <is>
          <t/>
        </is>
      </c>
      <c r="CU535" t="inlineStr">
        <is>
          <t/>
        </is>
      </c>
      <c r="CV535" t="inlineStr">
        <is>
          <t/>
        </is>
      </c>
      <c r="CW535" t="inlineStr">
        <is>
          <t/>
        </is>
      </c>
    </row>
    <row r="536">
      <c r="A536" s="1" t="str">
        <f>HYPERLINK("https://iate.europa.eu/entry/result/1383063/all", "1383063")</f>
        <v>1383063</v>
      </c>
      <c r="B536" t="inlineStr">
        <is>
          <t>EDUCATION AND COMMUNICATIONS</t>
        </is>
      </c>
      <c r="C536" t="inlineStr">
        <is>
          <t>EDUCATION AND COMMUNICATIONS|communications|communications policy;EDUCATION AND COMMUNICATIONS|information technology and data processing</t>
        </is>
      </c>
      <c r="D536" t="inlineStr">
        <is>
          <t>no</t>
        </is>
      </c>
      <c r="E536" t="inlineStr">
        <is>
          <t/>
        </is>
      </c>
      <c r="F536" t="inlineStr">
        <is>
          <t/>
        </is>
      </c>
      <c r="G536" t="inlineStr">
        <is>
          <t/>
        </is>
      </c>
      <c r="H536" t="inlineStr">
        <is>
          <t/>
        </is>
      </c>
      <c r="I536" t="inlineStr">
        <is>
          <t/>
        </is>
      </c>
      <c r="J536" t="inlineStr">
        <is>
          <t/>
        </is>
      </c>
      <c r="K536" t="inlineStr">
        <is>
          <t/>
        </is>
      </c>
      <c r="L536" t="inlineStr">
        <is>
          <t/>
        </is>
      </c>
      <c r="M536" t="inlineStr">
        <is>
          <t/>
        </is>
      </c>
      <c r="N536" s="2" t="inlineStr">
        <is>
          <t>overførselskapacitet</t>
        </is>
      </c>
      <c r="O536" s="2" t="inlineStr">
        <is>
          <t>3</t>
        </is>
      </c>
      <c r="P536" s="2" t="inlineStr">
        <is>
          <t/>
        </is>
      </c>
      <c r="Q536" t="inlineStr">
        <is>
          <t/>
        </is>
      </c>
      <c r="R536" t="inlineStr">
        <is>
          <t/>
        </is>
      </c>
      <c r="S536" t="inlineStr">
        <is>
          <t/>
        </is>
      </c>
      <c r="T536" t="inlineStr">
        <is>
          <t/>
        </is>
      </c>
      <c r="U536" t="inlineStr">
        <is>
          <t/>
        </is>
      </c>
      <c r="V536" s="2" t="inlineStr">
        <is>
          <t>χωρητικότητα μετάδοσης</t>
        </is>
      </c>
      <c r="W536" s="2" t="inlineStr">
        <is>
          <t>3</t>
        </is>
      </c>
      <c r="X536" s="2" t="inlineStr">
        <is>
          <t/>
        </is>
      </c>
      <c r="Y536" t="inlineStr">
        <is>
          <t/>
        </is>
      </c>
      <c r="Z536" s="2" t="inlineStr">
        <is>
          <t>transfer capacity</t>
        </is>
      </c>
      <c r="AA536" s="2" t="inlineStr">
        <is>
          <t>3</t>
        </is>
      </c>
      <c r="AB536" s="2" t="inlineStr">
        <is>
          <t/>
        </is>
      </c>
      <c r="AC536" t="inlineStr">
        <is>
          <t/>
        </is>
      </c>
      <c r="AD536" s="2" t="inlineStr">
        <is>
          <t>capacidad de transferencia</t>
        </is>
      </c>
      <c r="AE536" s="2" t="inlineStr">
        <is>
          <t>3</t>
        </is>
      </c>
      <c r="AF536" s="2" t="inlineStr">
        <is>
          <t/>
        </is>
      </c>
      <c r="AG536" t="inlineStr">
        <is>
          <t/>
        </is>
      </c>
      <c r="AH536" t="inlineStr">
        <is>
          <t/>
        </is>
      </c>
      <c r="AI536" t="inlineStr">
        <is>
          <t/>
        </is>
      </c>
      <c r="AJ536" t="inlineStr">
        <is>
          <t/>
        </is>
      </c>
      <c r="AK536" t="inlineStr">
        <is>
          <t/>
        </is>
      </c>
      <c r="AL536" s="2" t="inlineStr">
        <is>
          <t>siirtokapasiteetti</t>
        </is>
      </c>
      <c r="AM536" s="2" t="inlineStr">
        <is>
          <t>3</t>
        </is>
      </c>
      <c r="AN536" s="2" t="inlineStr">
        <is>
          <t/>
        </is>
      </c>
      <c r="AO536" t="inlineStr">
        <is>
          <t/>
        </is>
      </c>
      <c r="AP536" s="2" t="inlineStr">
        <is>
          <t>capacité de transfert</t>
        </is>
      </c>
      <c r="AQ536" s="2" t="inlineStr">
        <is>
          <t>3</t>
        </is>
      </c>
      <c r="AR536" s="2" t="inlineStr">
        <is>
          <t/>
        </is>
      </c>
      <c r="AS536" t="inlineStr">
        <is>
          <t/>
        </is>
      </c>
      <c r="AT536" t="inlineStr">
        <is>
          <t/>
        </is>
      </c>
      <c r="AU536" t="inlineStr">
        <is>
          <t/>
        </is>
      </c>
      <c r="AV536" t="inlineStr">
        <is>
          <t/>
        </is>
      </c>
      <c r="AW536" t="inlineStr">
        <is>
          <t/>
        </is>
      </c>
      <c r="AX536" t="inlineStr">
        <is>
          <t/>
        </is>
      </c>
      <c r="AY536" t="inlineStr">
        <is>
          <t/>
        </is>
      </c>
      <c r="AZ536" t="inlineStr">
        <is>
          <t/>
        </is>
      </c>
      <c r="BA536" t="inlineStr">
        <is>
          <t/>
        </is>
      </c>
      <c r="BB536" t="inlineStr">
        <is>
          <t/>
        </is>
      </c>
      <c r="BC536" t="inlineStr">
        <is>
          <t/>
        </is>
      </c>
      <c r="BD536" t="inlineStr">
        <is>
          <t/>
        </is>
      </c>
      <c r="BE536" t="inlineStr">
        <is>
          <t/>
        </is>
      </c>
      <c r="BF536" s="2" t="inlineStr">
        <is>
          <t>capacità di trasferimento</t>
        </is>
      </c>
      <c r="BG536" s="2" t="inlineStr">
        <is>
          <t>3</t>
        </is>
      </c>
      <c r="BH536" s="2" t="inlineStr">
        <is>
          <t/>
        </is>
      </c>
      <c r="BI536" t="inlineStr">
        <is>
          <t/>
        </is>
      </c>
      <c r="BJ536" t="inlineStr">
        <is>
          <t/>
        </is>
      </c>
      <c r="BK536" t="inlineStr">
        <is>
          <t/>
        </is>
      </c>
      <c r="BL536" t="inlineStr">
        <is>
          <t/>
        </is>
      </c>
      <c r="BM536" t="inlineStr">
        <is>
          <t/>
        </is>
      </c>
      <c r="BN536" t="inlineStr">
        <is>
          <t/>
        </is>
      </c>
      <c r="BO536" t="inlineStr">
        <is>
          <t/>
        </is>
      </c>
      <c r="BP536" t="inlineStr">
        <is>
          <t/>
        </is>
      </c>
      <c r="BQ536" t="inlineStr">
        <is>
          <t/>
        </is>
      </c>
      <c r="BR536" t="inlineStr">
        <is>
          <t/>
        </is>
      </c>
      <c r="BS536" t="inlineStr">
        <is>
          <t/>
        </is>
      </c>
      <c r="BT536" t="inlineStr">
        <is>
          <t/>
        </is>
      </c>
      <c r="BU536" t="inlineStr">
        <is>
          <t/>
        </is>
      </c>
      <c r="BV536" s="2" t="inlineStr">
        <is>
          <t>overdrachtscapaciteit</t>
        </is>
      </c>
      <c r="BW536" s="2" t="inlineStr">
        <is>
          <t>3</t>
        </is>
      </c>
      <c r="BX536" s="2" t="inlineStr">
        <is>
          <t/>
        </is>
      </c>
      <c r="BY536" t="inlineStr">
        <is>
          <t/>
        </is>
      </c>
      <c r="BZ536" t="inlineStr">
        <is>
          <t/>
        </is>
      </c>
      <c r="CA536" t="inlineStr">
        <is>
          <t/>
        </is>
      </c>
      <c r="CB536" t="inlineStr">
        <is>
          <t/>
        </is>
      </c>
      <c r="CC536" t="inlineStr">
        <is>
          <t/>
        </is>
      </c>
      <c r="CD536" s="2" t="inlineStr">
        <is>
          <t>capacidade de transferência</t>
        </is>
      </c>
      <c r="CE536" s="2" t="inlineStr">
        <is>
          <t>3</t>
        </is>
      </c>
      <c r="CF536" s="2" t="inlineStr">
        <is>
          <t/>
        </is>
      </c>
      <c r="CG536" t="inlineStr">
        <is>
          <t/>
        </is>
      </c>
      <c r="CH536" t="inlineStr">
        <is>
          <t/>
        </is>
      </c>
      <c r="CI536" t="inlineStr">
        <is>
          <t/>
        </is>
      </c>
      <c r="CJ536" t="inlineStr">
        <is>
          <t/>
        </is>
      </c>
      <c r="CK536" t="inlineStr">
        <is>
          <t/>
        </is>
      </c>
      <c r="CL536" t="inlineStr">
        <is>
          <t/>
        </is>
      </c>
      <c r="CM536" t="inlineStr">
        <is>
          <t/>
        </is>
      </c>
      <c r="CN536" t="inlineStr">
        <is>
          <t/>
        </is>
      </c>
      <c r="CO536" t="inlineStr">
        <is>
          <t/>
        </is>
      </c>
      <c r="CP536" t="inlineStr">
        <is>
          <t/>
        </is>
      </c>
      <c r="CQ536" t="inlineStr">
        <is>
          <t/>
        </is>
      </c>
      <c r="CR536" t="inlineStr">
        <is>
          <t/>
        </is>
      </c>
      <c r="CS536" t="inlineStr">
        <is>
          <t/>
        </is>
      </c>
      <c r="CT536" s="2" t="inlineStr">
        <is>
          <t>överföringskapacitet</t>
        </is>
      </c>
      <c r="CU536" s="2" t="inlineStr">
        <is>
          <t>3</t>
        </is>
      </c>
      <c r="CV536" s="2" t="inlineStr">
        <is>
          <t/>
        </is>
      </c>
      <c r="CW536" t="inlineStr">
        <is>
          <t/>
        </is>
      </c>
    </row>
    <row r="537">
      <c r="A537" s="1" t="str">
        <f>HYPERLINK("https://iate.europa.eu/entry/result/3599635/all", "3599635")</f>
        <v>3599635</v>
      </c>
      <c r="B537" t="inlineStr">
        <is>
          <t>ENERGY</t>
        </is>
      </c>
      <c r="C537" t="inlineStr">
        <is>
          <t>ENERGY|energy policy|energy policy|energy grid;ENERGY|energy policy</t>
        </is>
      </c>
      <c r="D537" t="inlineStr">
        <is>
          <t>yes</t>
        </is>
      </c>
      <c r="E537" t="inlineStr">
        <is>
          <t/>
        </is>
      </c>
      <c r="F537" t="inlineStr">
        <is>
          <t/>
        </is>
      </c>
      <c r="G537" t="inlineStr">
        <is>
          <t/>
        </is>
      </c>
      <c r="H537" t="inlineStr">
        <is>
          <t/>
        </is>
      </c>
      <c r="I537" t="inlineStr">
        <is>
          <t/>
        </is>
      </c>
      <c r="J537" t="inlineStr">
        <is>
          <t/>
        </is>
      </c>
      <c r="K537" t="inlineStr">
        <is>
          <t/>
        </is>
      </c>
      <c r="L537" t="inlineStr">
        <is>
          <t/>
        </is>
      </c>
      <c r="M537" t="inlineStr">
        <is>
          <t/>
        </is>
      </c>
      <c r="N537" t="inlineStr">
        <is>
          <t/>
        </is>
      </c>
      <c r="O537" t="inlineStr">
        <is>
          <t/>
        </is>
      </c>
      <c r="P537" t="inlineStr">
        <is>
          <t/>
        </is>
      </c>
      <c r="Q537" t="inlineStr">
        <is>
          <t/>
        </is>
      </c>
      <c r="R537" t="inlineStr">
        <is>
          <t/>
        </is>
      </c>
      <c r="S537" t="inlineStr">
        <is>
          <t/>
        </is>
      </c>
      <c r="T537" t="inlineStr">
        <is>
          <t/>
        </is>
      </c>
      <c r="U537" t="inlineStr">
        <is>
          <t/>
        </is>
      </c>
      <c r="V537" t="inlineStr">
        <is>
          <t/>
        </is>
      </c>
      <c r="W537" t="inlineStr">
        <is>
          <t/>
        </is>
      </c>
      <c r="X537" t="inlineStr">
        <is>
          <t/>
        </is>
      </c>
      <c r="Y537" t="inlineStr">
        <is>
          <t/>
        </is>
      </c>
      <c r="Z537" s="2" t="inlineStr">
        <is>
          <t>smart grids deployment</t>
        </is>
      </c>
      <c r="AA537" s="2" t="inlineStr">
        <is>
          <t>3</t>
        </is>
      </c>
      <c r="AB537" s="2" t="inlineStr">
        <is>
          <t/>
        </is>
      </c>
      <c r="AC537" t="inlineStr">
        <is>
          <t>adoption of smart grid technologies across the Union to efficiently 
integrate the behaviour and actions of all users connected to the 
electricity network, in particular the generation of large amounts of 
electricity from renewable or distributed energy sources and demand 
response by consumers</t>
        </is>
      </c>
      <c r="AD537" t="inlineStr">
        <is>
          <t/>
        </is>
      </c>
      <c r="AE537" t="inlineStr">
        <is>
          <t/>
        </is>
      </c>
      <c r="AF537" t="inlineStr">
        <is>
          <t/>
        </is>
      </c>
      <c r="AG537" t="inlineStr">
        <is>
          <t/>
        </is>
      </c>
      <c r="AH537" t="inlineStr">
        <is>
          <t/>
        </is>
      </c>
      <c r="AI537" t="inlineStr">
        <is>
          <t/>
        </is>
      </c>
      <c r="AJ537" t="inlineStr">
        <is>
          <t/>
        </is>
      </c>
      <c r="AK537" t="inlineStr">
        <is>
          <t/>
        </is>
      </c>
      <c r="AL537" s="2" t="inlineStr">
        <is>
          <t>älykkäiden verkkojen käyttöönotto</t>
        </is>
      </c>
      <c r="AM537" s="2" t="inlineStr">
        <is>
          <t>3</t>
        </is>
      </c>
      <c r="AN537" s="2" t="inlineStr">
        <is>
          <t/>
        </is>
      </c>
      <c r="AO537" t="inlineStr">
        <is>
          <t>älykkäiden verkkoteknologioiden käyttöönotto kaikkialla unionissa, jotta
 voidaan ottaa tehokkaasti huomioon kaikkien sähköverkkoon liitettyjen 
käyttäjien käyttötottumukset ja toiminta, erityisesti suurten 
sähkömäärien tuotanto uusiutuvista tai hajanaisista energialähteistä 
sekä kuluttajien kysynnänohjaus</t>
        </is>
      </c>
      <c r="AP537" t="inlineStr">
        <is>
          <t/>
        </is>
      </c>
      <c r="AQ537" t="inlineStr">
        <is>
          <t/>
        </is>
      </c>
      <c r="AR537" t="inlineStr">
        <is>
          <t/>
        </is>
      </c>
      <c r="AS537" t="inlineStr">
        <is>
          <t/>
        </is>
      </c>
      <c r="AT537" t="inlineStr">
        <is>
          <t/>
        </is>
      </c>
      <c r="AU537" t="inlineStr">
        <is>
          <t/>
        </is>
      </c>
      <c r="AV537" t="inlineStr">
        <is>
          <t/>
        </is>
      </c>
      <c r="AW537" t="inlineStr">
        <is>
          <t/>
        </is>
      </c>
      <c r="AX537" t="inlineStr">
        <is>
          <t/>
        </is>
      </c>
      <c r="AY537" t="inlineStr">
        <is>
          <t/>
        </is>
      </c>
      <c r="AZ537" t="inlineStr">
        <is>
          <t/>
        </is>
      </c>
      <c r="BA537" t="inlineStr">
        <is>
          <t/>
        </is>
      </c>
      <c r="BB537" t="inlineStr">
        <is>
          <t/>
        </is>
      </c>
      <c r="BC537" t="inlineStr">
        <is>
          <t/>
        </is>
      </c>
      <c r="BD537" t="inlineStr">
        <is>
          <t/>
        </is>
      </c>
      <c r="BE537" t="inlineStr">
        <is>
          <t/>
        </is>
      </c>
      <c r="BF537" t="inlineStr">
        <is>
          <t/>
        </is>
      </c>
      <c r="BG537" t="inlineStr">
        <is>
          <t/>
        </is>
      </c>
      <c r="BH537" t="inlineStr">
        <is>
          <t/>
        </is>
      </c>
      <c r="BI537" t="inlineStr">
        <is>
          <t/>
        </is>
      </c>
      <c r="BJ537" t="inlineStr">
        <is>
          <t/>
        </is>
      </c>
      <c r="BK537" t="inlineStr">
        <is>
          <t/>
        </is>
      </c>
      <c r="BL537" t="inlineStr">
        <is>
          <t/>
        </is>
      </c>
      <c r="BM537" t="inlineStr">
        <is>
          <t/>
        </is>
      </c>
      <c r="BN537" t="inlineStr">
        <is>
          <t/>
        </is>
      </c>
      <c r="BO537" t="inlineStr">
        <is>
          <t/>
        </is>
      </c>
      <c r="BP537" t="inlineStr">
        <is>
          <t/>
        </is>
      </c>
      <c r="BQ537" t="inlineStr">
        <is>
          <t/>
        </is>
      </c>
      <c r="BR537" t="inlineStr">
        <is>
          <t/>
        </is>
      </c>
      <c r="BS537" t="inlineStr">
        <is>
          <t/>
        </is>
      </c>
      <c r="BT537" t="inlineStr">
        <is>
          <t/>
        </is>
      </c>
      <c r="BU537" t="inlineStr">
        <is>
          <t/>
        </is>
      </c>
      <c r="BV537" t="inlineStr">
        <is>
          <t/>
        </is>
      </c>
      <c r="BW537" t="inlineStr">
        <is>
          <t/>
        </is>
      </c>
      <c r="BX537" t="inlineStr">
        <is>
          <t/>
        </is>
      </c>
      <c r="BY537" t="inlineStr">
        <is>
          <t/>
        </is>
      </c>
      <c r="BZ537" t="inlineStr">
        <is>
          <t/>
        </is>
      </c>
      <c r="CA537" t="inlineStr">
        <is>
          <t/>
        </is>
      </c>
      <c r="CB537" t="inlineStr">
        <is>
          <t/>
        </is>
      </c>
      <c r="CC537" t="inlineStr">
        <is>
          <t/>
        </is>
      </c>
      <c r="CD537" t="inlineStr">
        <is>
          <t/>
        </is>
      </c>
      <c r="CE537" t="inlineStr">
        <is>
          <t/>
        </is>
      </c>
      <c r="CF537" t="inlineStr">
        <is>
          <t/>
        </is>
      </c>
      <c r="CG537" t="inlineStr">
        <is>
          <t/>
        </is>
      </c>
      <c r="CH537" t="inlineStr">
        <is>
          <t/>
        </is>
      </c>
      <c r="CI537" t="inlineStr">
        <is>
          <t/>
        </is>
      </c>
      <c r="CJ537" t="inlineStr">
        <is>
          <t/>
        </is>
      </c>
      <c r="CK537" t="inlineStr">
        <is>
          <t/>
        </is>
      </c>
      <c r="CL537" t="inlineStr">
        <is>
          <t/>
        </is>
      </c>
      <c r="CM537" t="inlineStr">
        <is>
          <t/>
        </is>
      </c>
      <c r="CN537" t="inlineStr">
        <is>
          <t/>
        </is>
      </c>
      <c r="CO537" t="inlineStr">
        <is>
          <t/>
        </is>
      </c>
      <c r="CP537" t="inlineStr">
        <is>
          <t/>
        </is>
      </c>
      <c r="CQ537" t="inlineStr">
        <is>
          <t/>
        </is>
      </c>
      <c r="CR537" t="inlineStr">
        <is>
          <t/>
        </is>
      </c>
      <c r="CS537" t="inlineStr">
        <is>
          <t/>
        </is>
      </c>
      <c r="CT537" t="inlineStr">
        <is>
          <t/>
        </is>
      </c>
      <c r="CU537" t="inlineStr">
        <is>
          <t/>
        </is>
      </c>
      <c r="CV537" t="inlineStr">
        <is>
          <t/>
        </is>
      </c>
      <c r="CW537" t="inlineStr">
        <is>
          <t/>
        </is>
      </c>
    </row>
    <row r="538">
      <c r="A538" s="1" t="str">
        <f>HYPERLINK("https://iate.europa.eu/entry/result/1154065/all", "1154065")</f>
        <v>1154065</v>
      </c>
      <c r="B538" t="inlineStr">
        <is>
          <t>ENERGY;INDUSTRY</t>
        </is>
      </c>
      <c r="C538" t="inlineStr">
        <is>
          <t>ENERGY;INDUSTRY|electronics and electrical engineering|electrical engineering</t>
        </is>
      </c>
      <c r="D538" t="inlineStr">
        <is>
          <t>no</t>
        </is>
      </c>
      <c r="E538" t="inlineStr">
        <is>
          <t/>
        </is>
      </c>
      <c r="F538" s="2" t="inlineStr">
        <is>
          <t>ток на късо съединение</t>
        </is>
      </c>
      <c r="G538" s="2" t="inlineStr">
        <is>
          <t>2</t>
        </is>
      </c>
      <c r="H538" s="2" t="inlineStr">
        <is>
          <t/>
        </is>
      </c>
      <c r="I538" t="inlineStr">
        <is>
          <t/>
        </is>
      </c>
      <c r="J538" s="2" t="inlineStr">
        <is>
          <t>zkratový proud</t>
        </is>
      </c>
      <c r="K538" s="2" t="inlineStr">
        <is>
          <t>2</t>
        </is>
      </c>
      <c r="L538" s="2" t="inlineStr">
        <is>
          <t/>
        </is>
      </c>
      <c r="M538" t="inlineStr">
        <is>
          <t/>
        </is>
      </c>
      <c r="N538" s="2" t="inlineStr">
        <is>
          <t>kortslutningsstrøm</t>
        </is>
      </c>
      <c r="O538" s="2" t="inlineStr">
        <is>
          <t>3</t>
        </is>
      </c>
      <c r="P538" s="2" t="inlineStr">
        <is>
          <t/>
        </is>
      </c>
      <c r="Q538" t="inlineStr">
        <is>
          <t/>
        </is>
      </c>
      <c r="R538" s="2" t="inlineStr">
        <is>
          <t>Kurzschlussstrom|
Kurzschlussphotostrom in mA|
Isc</t>
        </is>
      </c>
      <c r="S538" s="2" t="inlineStr">
        <is>
          <t>3|
3|
3</t>
        </is>
      </c>
      <c r="T538" s="2" t="inlineStr">
        <is>
          <t xml:space="preserve">|
|
</t>
        </is>
      </c>
      <c r="U538" t="inlineStr">
        <is>
          <t/>
        </is>
      </c>
      <c r="V538" s="2" t="inlineStr">
        <is>
          <t>φωτορεÙμα βραχυκυκλωμένου κυκλώματος|
ρεÙμα βραχυκυκλωμένου κυκλώματος</t>
        </is>
      </c>
      <c r="W538" s="2" t="inlineStr">
        <is>
          <t>3|
3</t>
        </is>
      </c>
      <c r="X538" s="2" t="inlineStr">
        <is>
          <t xml:space="preserve">|
</t>
        </is>
      </c>
      <c r="Y538" t="inlineStr">
        <is>
          <t/>
        </is>
      </c>
      <c r="Z538" s="2" t="inlineStr">
        <is>
          <t>short circuit current|
Isc|
short circuit photocurrent</t>
        </is>
      </c>
      <c r="AA538" s="2" t="inlineStr">
        <is>
          <t>3|
3|
3</t>
        </is>
      </c>
      <c r="AB538" s="2" t="inlineStr">
        <is>
          <t xml:space="preserve">|
|
</t>
        </is>
      </c>
      <c r="AC538" t="inlineStr">
        <is>
          <t>The output current of a photovoltaic generator in the short-circuit condition at a particular temperature and irradiance.</t>
        </is>
      </c>
      <c r="AD538" s="2" t="inlineStr">
        <is>
          <t>icc|
intensidad en cortocircuito|
corriente de cortocircuito</t>
        </is>
      </c>
      <c r="AE538" s="2" t="inlineStr">
        <is>
          <t>3|
3|
3</t>
        </is>
      </c>
      <c r="AF538" s="2" t="inlineStr">
        <is>
          <t xml:space="preserve">|
|
</t>
        </is>
      </c>
      <c r="AG538" t="inlineStr">
        <is>
          <t/>
        </is>
      </c>
      <c r="AH538" t="inlineStr">
        <is>
          <t/>
        </is>
      </c>
      <c r="AI538" t="inlineStr">
        <is>
          <t/>
        </is>
      </c>
      <c r="AJ538" t="inlineStr">
        <is>
          <t/>
        </is>
      </c>
      <c r="AK538" t="inlineStr">
        <is>
          <t/>
        </is>
      </c>
      <c r="AL538" s="2" t="inlineStr">
        <is>
          <t>oikosulkuvirta</t>
        </is>
      </c>
      <c r="AM538" s="2" t="inlineStr">
        <is>
          <t>3</t>
        </is>
      </c>
      <c r="AN538" s="2" t="inlineStr">
        <is>
          <t/>
        </is>
      </c>
      <c r="AO538" t="inlineStr">
        <is>
          <t/>
        </is>
      </c>
      <c r="AP538" s="2" t="inlineStr">
        <is>
          <t>Icc|
courant de court-circuit</t>
        </is>
      </c>
      <c r="AQ538" s="2" t="inlineStr">
        <is>
          <t>3|
3</t>
        </is>
      </c>
      <c r="AR538" s="2" t="inlineStr">
        <is>
          <t xml:space="preserve">|
</t>
        </is>
      </c>
      <c r="AS538" t="inlineStr">
        <is>
          <t/>
        </is>
      </c>
      <c r="AT538" t="inlineStr">
        <is>
          <t/>
        </is>
      </c>
      <c r="AU538" t="inlineStr">
        <is>
          <t/>
        </is>
      </c>
      <c r="AV538" t="inlineStr">
        <is>
          <t/>
        </is>
      </c>
      <c r="AW538" t="inlineStr">
        <is>
          <t/>
        </is>
      </c>
      <c r="AX538" s="2" t="inlineStr">
        <is>
          <t>struja kratkog spoja</t>
        </is>
      </c>
      <c r="AY538" s="2" t="inlineStr">
        <is>
          <t>2</t>
        </is>
      </c>
      <c r="AZ538" s="2" t="inlineStr">
        <is>
          <t/>
        </is>
      </c>
      <c r="BA538" t="inlineStr">
        <is>
          <t/>
        </is>
      </c>
      <c r="BB538" t="inlineStr">
        <is>
          <t/>
        </is>
      </c>
      <c r="BC538" t="inlineStr">
        <is>
          <t/>
        </is>
      </c>
      <c r="BD538" t="inlineStr">
        <is>
          <t/>
        </is>
      </c>
      <c r="BE538" t="inlineStr">
        <is>
          <t/>
        </is>
      </c>
      <c r="BF538" s="2" t="inlineStr">
        <is>
          <t>corrente di corto circuito</t>
        </is>
      </c>
      <c r="BG538" s="2" t="inlineStr">
        <is>
          <t>3</t>
        </is>
      </c>
      <c r="BH538" s="2" t="inlineStr">
        <is>
          <t/>
        </is>
      </c>
      <c r="BI538" t="inlineStr">
        <is>
          <t/>
        </is>
      </c>
      <c r="BJ538" t="inlineStr">
        <is>
          <t/>
        </is>
      </c>
      <c r="BK538" t="inlineStr">
        <is>
          <t/>
        </is>
      </c>
      <c r="BL538" t="inlineStr">
        <is>
          <t/>
        </is>
      </c>
      <c r="BM538" t="inlineStr">
        <is>
          <t/>
        </is>
      </c>
      <c r="BN538" t="inlineStr">
        <is>
          <t/>
        </is>
      </c>
      <c r="BO538" t="inlineStr">
        <is>
          <t/>
        </is>
      </c>
      <c r="BP538" t="inlineStr">
        <is>
          <t/>
        </is>
      </c>
      <c r="BQ538" t="inlineStr">
        <is>
          <t/>
        </is>
      </c>
      <c r="BR538" t="inlineStr">
        <is>
          <t/>
        </is>
      </c>
      <c r="BS538" t="inlineStr">
        <is>
          <t/>
        </is>
      </c>
      <c r="BT538" t="inlineStr">
        <is>
          <t/>
        </is>
      </c>
      <c r="BU538" t="inlineStr">
        <is>
          <t/>
        </is>
      </c>
      <c r="BV538" s="2" t="inlineStr">
        <is>
          <t>kortsluitstroom|
kortsluitfotostroom</t>
        </is>
      </c>
      <c r="BW538" s="2" t="inlineStr">
        <is>
          <t>3|
3</t>
        </is>
      </c>
      <c r="BX538" s="2" t="inlineStr">
        <is>
          <t xml:space="preserve">|
</t>
        </is>
      </c>
      <c r="BY538" t="inlineStr">
        <is>
          <t/>
        </is>
      </c>
      <c r="BZ538" s="2" t="inlineStr">
        <is>
          <t>prąd zwarciowy</t>
        </is>
      </c>
      <c r="CA538" s="2" t="inlineStr">
        <is>
          <t>3</t>
        </is>
      </c>
      <c r="CB538" s="2" t="inlineStr">
        <is>
          <t/>
        </is>
      </c>
      <c r="CC538" t="inlineStr">
        <is>
          <t>natężenie prądu wyjściowego generatora fotowoltaicznego (PV) w warunkach zwarcia,w określonej temperaturze i w określonym natężeniu promieniowania</t>
        </is>
      </c>
      <c r="CD538" s="2" t="inlineStr">
        <is>
          <t>corrente de curto circuito</t>
        </is>
      </c>
      <c r="CE538" s="2" t="inlineStr">
        <is>
          <t>3</t>
        </is>
      </c>
      <c r="CF538" s="2" t="inlineStr">
        <is>
          <t/>
        </is>
      </c>
      <c r="CG538" t="inlineStr">
        <is>
          <t/>
        </is>
      </c>
      <c r="CH538" s="2" t="inlineStr">
        <is>
          <t>curent de scurtcircuit</t>
        </is>
      </c>
      <c r="CI538" s="2" t="inlineStr">
        <is>
          <t>2</t>
        </is>
      </c>
      <c r="CJ538" s="2" t="inlineStr">
        <is>
          <t/>
        </is>
      </c>
      <c r="CK538" t="inlineStr">
        <is>
          <t/>
        </is>
      </c>
      <c r="CL538" s="2" t="inlineStr">
        <is>
          <t>skratový prúd</t>
        </is>
      </c>
      <c r="CM538" s="2" t="inlineStr">
        <is>
          <t>2</t>
        </is>
      </c>
      <c r="CN538" s="2" t="inlineStr">
        <is>
          <t/>
        </is>
      </c>
      <c r="CO538" t="inlineStr">
        <is>
          <t/>
        </is>
      </c>
      <c r="CP538" s="2" t="inlineStr">
        <is>
          <t>kratkostični tok</t>
        </is>
      </c>
      <c r="CQ538" s="2" t="inlineStr">
        <is>
          <t>2</t>
        </is>
      </c>
      <c r="CR538" s="2" t="inlineStr">
        <is>
          <t/>
        </is>
      </c>
      <c r="CS538" t="inlineStr">
        <is>
          <t/>
        </is>
      </c>
      <c r="CT538" s="2" t="inlineStr">
        <is>
          <t>kortslutningsspänning</t>
        </is>
      </c>
      <c r="CU538" s="2" t="inlineStr">
        <is>
          <t>3</t>
        </is>
      </c>
      <c r="CV538" s="2" t="inlineStr">
        <is>
          <t/>
        </is>
      </c>
      <c r="CW538" t="inlineStr">
        <is>
          <t/>
        </is>
      </c>
    </row>
    <row r="539">
      <c r="A539" s="1" t="str">
        <f>HYPERLINK("https://iate.europa.eu/entry/result/3565192/all", "3565192")</f>
        <v>3565192</v>
      </c>
      <c r="B539" t="inlineStr">
        <is>
          <t>TRADE;PRODUCTION, TECHNOLOGY AND RESEARCH;ENERGY;INDUSTRY</t>
        </is>
      </c>
      <c r="C539" t="inlineStr">
        <is>
          <t>TRADE|distributive trades|distributive trades;PRODUCTION, TECHNOLOGY AND RESEARCH|technology and technical regulations|technical regulations;ENERGY|electrical and nuclear industries|electrical industry;INDUSTRY|electronics and electrical engineering|electrical engineering</t>
        </is>
      </c>
      <c r="D539" t="inlineStr">
        <is>
          <t>no</t>
        </is>
      </c>
      <c r="E539" t="inlineStr">
        <is>
          <t/>
        </is>
      </c>
      <c r="F539" t="inlineStr">
        <is>
          <t/>
        </is>
      </c>
      <c r="G539" t="inlineStr">
        <is>
          <t/>
        </is>
      </c>
      <c r="H539" t="inlineStr">
        <is>
          <t/>
        </is>
      </c>
      <c r="I539" t="inlineStr">
        <is>
          <t/>
        </is>
      </c>
      <c r="J539" t="inlineStr">
        <is>
          <t/>
        </is>
      </c>
      <c r="K539" t="inlineStr">
        <is>
          <t/>
        </is>
      </c>
      <c r="L539" t="inlineStr">
        <is>
          <t/>
        </is>
      </c>
      <c r="M539" t="inlineStr">
        <is>
          <t/>
        </is>
      </c>
      <c r="N539" t="inlineStr">
        <is>
          <t/>
        </is>
      </c>
      <c r="O539" t="inlineStr">
        <is>
          <t/>
        </is>
      </c>
      <c r="P539" t="inlineStr">
        <is>
          <t/>
        </is>
      </c>
      <c r="Q539" t="inlineStr">
        <is>
          <t/>
        </is>
      </c>
      <c r="R539" t="inlineStr">
        <is>
          <t/>
        </is>
      </c>
      <c r="S539" t="inlineStr">
        <is>
          <t/>
        </is>
      </c>
      <c r="T539" t="inlineStr">
        <is>
          <t/>
        </is>
      </c>
      <c r="U539" t="inlineStr">
        <is>
          <t/>
        </is>
      </c>
      <c r="V539" t="inlineStr">
        <is>
          <t/>
        </is>
      </c>
      <c r="W539" t="inlineStr">
        <is>
          <t/>
        </is>
      </c>
      <c r="X539" t="inlineStr">
        <is>
          <t/>
        </is>
      </c>
      <c r="Y539" t="inlineStr">
        <is>
          <t/>
        </is>
      </c>
      <c r="Z539" s="2" t="inlineStr">
        <is>
          <t>secondary trading</t>
        </is>
      </c>
      <c r="AA539" s="2" t="inlineStr">
        <is>
          <t>3</t>
        </is>
      </c>
      <c r="AB539" s="2" t="inlineStr">
        <is>
          <t/>
        </is>
      </c>
      <c r="AC539" t="inlineStr">
        <is>
          <t>the trading of Long Term Transmission Rights through which a Market Participant, in compliance with a set of specific requirements, is able to buy or sell Long Term Transmission Rights which were initially allocated by the Allocation Platforms</t>
        </is>
      </c>
      <c r="AD539" t="inlineStr">
        <is>
          <t/>
        </is>
      </c>
      <c r="AE539" t="inlineStr">
        <is>
          <t/>
        </is>
      </c>
      <c r="AF539" t="inlineStr">
        <is>
          <t/>
        </is>
      </c>
      <c r="AG539" t="inlineStr">
        <is>
          <t/>
        </is>
      </c>
      <c r="AH539" s="2" t="inlineStr">
        <is>
          <t>järelkauplemine</t>
        </is>
      </c>
      <c r="AI539" s="2" t="inlineStr">
        <is>
          <t>3</t>
        </is>
      </c>
      <c r="AJ539" s="2" t="inlineStr">
        <is>
          <t/>
        </is>
      </c>
      <c r="AK539" t="inlineStr">
        <is>
          <t/>
        </is>
      </c>
      <c r="AL539" t="inlineStr">
        <is>
          <t/>
        </is>
      </c>
      <c r="AM539" t="inlineStr">
        <is>
          <t/>
        </is>
      </c>
      <c r="AN539" t="inlineStr">
        <is>
          <t/>
        </is>
      </c>
      <c r="AO539" t="inlineStr">
        <is>
          <t/>
        </is>
      </c>
      <c r="AP539" t="inlineStr">
        <is>
          <t/>
        </is>
      </c>
      <c r="AQ539" t="inlineStr">
        <is>
          <t/>
        </is>
      </c>
      <c r="AR539" t="inlineStr">
        <is>
          <t/>
        </is>
      </c>
      <c r="AS539" t="inlineStr">
        <is>
          <t/>
        </is>
      </c>
      <c r="AT539" t="inlineStr">
        <is>
          <t/>
        </is>
      </c>
      <c r="AU539" t="inlineStr">
        <is>
          <t/>
        </is>
      </c>
      <c r="AV539" t="inlineStr">
        <is>
          <t/>
        </is>
      </c>
      <c r="AW539" t="inlineStr">
        <is>
          <t/>
        </is>
      </c>
      <c r="AX539" s="2" t="inlineStr">
        <is>
          <t>sekundarno trgovanje</t>
        </is>
      </c>
      <c r="AY539" s="2" t="inlineStr">
        <is>
          <t>3</t>
        </is>
      </c>
      <c r="AZ539" s="2" t="inlineStr">
        <is>
          <t/>
        </is>
      </c>
      <c r="BA539" t="inlineStr">
        <is>
          <t/>
        </is>
      </c>
      <c r="BB539" t="inlineStr">
        <is>
          <t/>
        </is>
      </c>
      <c r="BC539" t="inlineStr">
        <is>
          <t/>
        </is>
      </c>
      <c r="BD539" t="inlineStr">
        <is>
          <t/>
        </is>
      </c>
      <c r="BE539" t="inlineStr">
        <is>
          <t/>
        </is>
      </c>
      <c r="BF539" t="inlineStr">
        <is>
          <t/>
        </is>
      </c>
      <c r="BG539" t="inlineStr">
        <is>
          <t/>
        </is>
      </c>
      <c r="BH539" t="inlineStr">
        <is>
          <t/>
        </is>
      </c>
      <c r="BI539" t="inlineStr">
        <is>
          <t/>
        </is>
      </c>
      <c r="BJ539" s="2" t="inlineStr">
        <is>
          <t>antrinė prekyba</t>
        </is>
      </c>
      <c r="BK539" s="2" t="inlineStr">
        <is>
          <t>3</t>
        </is>
      </c>
      <c r="BL539" s="2" t="inlineStr">
        <is>
          <t/>
        </is>
      </c>
      <c r="BM539" t="inlineStr">
        <is>
          <t>prekyba ilgalaikio perdavimo teisėmis, kai specialus reikalavimus atitinkantis rinkos dalyvis gali nusipirkti arba parduoti tiekimo teisę, kurią buvo gavęs nustatyta tvarka</t>
        </is>
      </c>
      <c r="BN539" t="inlineStr">
        <is>
          <t/>
        </is>
      </c>
      <c r="BO539" t="inlineStr">
        <is>
          <t/>
        </is>
      </c>
      <c r="BP539" t="inlineStr">
        <is>
          <t/>
        </is>
      </c>
      <c r="BQ539" t="inlineStr">
        <is>
          <t/>
        </is>
      </c>
      <c r="BR539" t="inlineStr">
        <is>
          <t/>
        </is>
      </c>
      <c r="BS539" t="inlineStr">
        <is>
          <t/>
        </is>
      </c>
      <c r="BT539" t="inlineStr">
        <is>
          <t/>
        </is>
      </c>
      <c r="BU539" t="inlineStr">
        <is>
          <t/>
        </is>
      </c>
      <c r="BV539" t="inlineStr">
        <is>
          <t/>
        </is>
      </c>
      <c r="BW539" t="inlineStr">
        <is>
          <t/>
        </is>
      </c>
      <c r="BX539" t="inlineStr">
        <is>
          <t/>
        </is>
      </c>
      <c r="BY539" t="inlineStr">
        <is>
          <t/>
        </is>
      </c>
      <c r="BZ539" t="inlineStr">
        <is>
          <t/>
        </is>
      </c>
      <c r="CA539" t="inlineStr">
        <is>
          <t/>
        </is>
      </c>
      <c r="CB539" t="inlineStr">
        <is>
          <t/>
        </is>
      </c>
      <c r="CC539" t="inlineStr">
        <is>
          <t/>
        </is>
      </c>
      <c r="CD539" t="inlineStr">
        <is>
          <t/>
        </is>
      </c>
      <c r="CE539" t="inlineStr">
        <is>
          <t/>
        </is>
      </c>
      <c r="CF539" t="inlineStr">
        <is>
          <t/>
        </is>
      </c>
      <c r="CG539" t="inlineStr">
        <is>
          <t/>
        </is>
      </c>
      <c r="CH539" t="inlineStr">
        <is>
          <t/>
        </is>
      </c>
      <c r="CI539" t="inlineStr">
        <is>
          <t/>
        </is>
      </c>
      <c r="CJ539" t="inlineStr">
        <is>
          <t/>
        </is>
      </c>
      <c r="CK539" t="inlineStr">
        <is>
          <t/>
        </is>
      </c>
      <c r="CL539" t="inlineStr">
        <is>
          <t/>
        </is>
      </c>
      <c r="CM539" t="inlineStr">
        <is>
          <t/>
        </is>
      </c>
      <c r="CN539" t="inlineStr">
        <is>
          <t/>
        </is>
      </c>
      <c r="CO539" t="inlineStr">
        <is>
          <t/>
        </is>
      </c>
      <c r="CP539" t="inlineStr">
        <is>
          <t/>
        </is>
      </c>
      <c r="CQ539" t="inlineStr">
        <is>
          <t/>
        </is>
      </c>
      <c r="CR539" t="inlineStr">
        <is>
          <t/>
        </is>
      </c>
      <c r="CS539" t="inlineStr">
        <is>
          <t/>
        </is>
      </c>
      <c r="CT539" t="inlineStr">
        <is>
          <t/>
        </is>
      </c>
      <c r="CU539" t="inlineStr">
        <is>
          <t/>
        </is>
      </c>
      <c r="CV539" t="inlineStr">
        <is>
          <t/>
        </is>
      </c>
      <c r="CW539" t="inlineStr">
        <is>
          <t/>
        </is>
      </c>
    </row>
    <row r="540">
      <c r="A540" s="1" t="str">
        <f>HYPERLINK("https://iate.europa.eu/entry/result/3571620/all", "3571620")</f>
        <v>3571620</v>
      </c>
      <c r="B540" t="inlineStr">
        <is>
          <t>ENERGY</t>
        </is>
      </c>
      <c r="C540" t="inlineStr">
        <is>
          <t>ENERGY|energy policy;ENERGY|electrical and nuclear industries|electrical industry</t>
        </is>
      </c>
      <c r="D540" t="inlineStr">
        <is>
          <t>no</t>
        </is>
      </c>
      <c r="E540" t="inlineStr">
        <is>
          <t/>
        </is>
      </c>
      <c r="F540" t="inlineStr">
        <is>
          <t/>
        </is>
      </c>
      <c r="G540" t="inlineStr">
        <is>
          <t/>
        </is>
      </c>
      <c r="H540" t="inlineStr">
        <is>
          <t/>
        </is>
      </c>
      <c r="I540" t="inlineStr">
        <is>
          <t/>
        </is>
      </c>
      <c r="J540" t="inlineStr">
        <is>
          <t/>
        </is>
      </c>
      <c r="K540" t="inlineStr">
        <is>
          <t/>
        </is>
      </c>
      <c r="L540" t="inlineStr">
        <is>
          <t/>
        </is>
      </c>
      <c r="M540" t="inlineStr">
        <is>
          <t/>
        </is>
      </c>
      <c r="N540" t="inlineStr">
        <is>
          <t/>
        </is>
      </c>
      <c r="O540" t="inlineStr">
        <is>
          <t/>
        </is>
      </c>
      <c r="P540" t="inlineStr">
        <is>
          <t/>
        </is>
      </c>
      <c r="Q540" t="inlineStr">
        <is>
          <t/>
        </is>
      </c>
      <c r="R540" t="inlineStr">
        <is>
          <t/>
        </is>
      </c>
      <c r="S540" t="inlineStr">
        <is>
          <t/>
        </is>
      </c>
      <c r="T540" t="inlineStr">
        <is>
          <t/>
        </is>
      </c>
      <c r="U540" t="inlineStr">
        <is>
          <t/>
        </is>
      </c>
      <c r="V540" s="2" t="inlineStr">
        <is>
          <t>τιμολόγηση ανεπάρκειας|
τιμολόγηση έλλειψης</t>
        </is>
      </c>
      <c r="W540" s="2" t="inlineStr">
        <is>
          <t>3|
3</t>
        </is>
      </c>
      <c r="X540" s="2" t="inlineStr">
        <is>
          <t xml:space="preserve">|
</t>
        </is>
      </c>
      <c r="Y540" t="inlineStr">
        <is>
          <t/>
        </is>
      </c>
      <c r="Z540" s="2" t="inlineStr">
        <is>
          <t>shortage pricing|
scarcity pricing</t>
        </is>
      </c>
      <c r="AA540" s="2" t="inlineStr">
        <is>
          <t>3|
3</t>
        </is>
      </c>
      <c r="AB540" s="2" t="inlineStr">
        <is>
          <t xml:space="preserve">|
</t>
        </is>
      </c>
      <c r="AC540" t="inlineStr">
        <is>
          <t>method of pricing energy and operating reserves more accurately in tight market conditions</t>
        </is>
      </c>
      <c r="AD540" t="inlineStr">
        <is>
          <t/>
        </is>
      </c>
      <c r="AE540" t="inlineStr">
        <is>
          <t/>
        </is>
      </c>
      <c r="AF540" t="inlineStr">
        <is>
          <t/>
        </is>
      </c>
      <c r="AG540" t="inlineStr">
        <is>
          <t/>
        </is>
      </c>
      <c r="AH540" t="inlineStr">
        <is>
          <t/>
        </is>
      </c>
      <c r="AI540" t="inlineStr">
        <is>
          <t/>
        </is>
      </c>
      <c r="AJ540" t="inlineStr">
        <is>
          <t/>
        </is>
      </c>
      <c r="AK540" t="inlineStr">
        <is>
          <t/>
        </is>
      </c>
      <c r="AL540" t="inlineStr">
        <is>
          <t/>
        </is>
      </c>
      <c r="AM540" t="inlineStr">
        <is>
          <t/>
        </is>
      </c>
      <c r="AN540" t="inlineStr">
        <is>
          <t/>
        </is>
      </c>
      <c r="AO540" t="inlineStr">
        <is>
          <t/>
        </is>
      </c>
      <c r="AP540" t="inlineStr">
        <is>
          <t/>
        </is>
      </c>
      <c r="AQ540" t="inlineStr">
        <is>
          <t/>
        </is>
      </c>
      <c r="AR540" t="inlineStr">
        <is>
          <t/>
        </is>
      </c>
      <c r="AS540" t="inlineStr">
        <is>
          <t/>
        </is>
      </c>
      <c r="AT540" t="inlineStr">
        <is>
          <t/>
        </is>
      </c>
      <c r="AU540" t="inlineStr">
        <is>
          <t/>
        </is>
      </c>
      <c r="AV540" t="inlineStr">
        <is>
          <t/>
        </is>
      </c>
      <c r="AW540" t="inlineStr">
        <is>
          <t/>
        </is>
      </c>
      <c r="AX540" t="inlineStr">
        <is>
          <t/>
        </is>
      </c>
      <c r="AY540" t="inlineStr">
        <is>
          <t/>
        </is>
      </c>
      <c r="AZ540" t="inlineStr">
        <is>
          <t/>
        </is>
      </c>
      <c r="BA540" t="inlineStr">
        <is>
          <t/>
        </is>
      </c>
      <c r="BB540" t="inlineStr">
        <is>
          <t/>
        </is>
      </c>
      <c r="BC540" t="inlineStr">
        <is>
          <t/>
        </is>
      </c>
      <c r="BD540" t="inlineStr">
        <is>
          <t/>
        </is>
      </c>
      <c r="BE540" t="inlineStr">
        <is>
          <t/>
        </is>
      </c>
      <c r="BF540" t="inlineStr">
        <is>
          <t/>
        </is>
      </c>
      <c r="BG540" t="inlineStr">
        <is>
          <t/>
        </is>
      </c>
      <c r="BH540" t="inlineStr">
        <is>
          <t/>
        </is>
      </c>
      <c r="BI540" t="inlineStr">
        <is>
          <t/>
        </is>
      </c>
      <c r="BJ540" t="inlineStr">
        <is>
          <t/>
        </is>
      </c>
      <c r="BK540" t="inlineStr">
        <is>
          <t/>
        </is>
      </c>
      <c r="BL540" t="inlineStr">
        <is>
          <t/>
        </is>
      </c>
      <c r="BM540" t="inlineStr">
        <is>
          <t/>
        </is>
      </c>
      <c r="BN540" t="inlineStr">
        <is>
          <t/>
        </is>
      </c>
      <c r="BO540" t="inlineStr">
        <is>
          <t/>
        </is>
      </c>
      <c r="BP540" t="inlineStr">
        <is>
          <t/>
        </is>
      </c>
      <c r="BQ540" t="inlineStr">
        <is>
          <t/>
        </is>
      </c>
      <c r="BR540" t="inlineStr">
        <is>
          <t/>
        </is>
      </c>
      <c r="BS540" t="inlineStr">
        <is>
          <t/>
        </is>
      </c>
      <c r="BT540" t="inlineStr">
        <is>
          <t/>
        </is>
      </c>
      <c r="BU540" t="inlineStr">
        <is>
          <t/>
        </is>
      </c>
      <c r="BV540" t="inlineStr">
        <is>
          <t/>
        </is>
      </c>
      <c r="BW540" t="inlineStr">
        <is>
          <t/>
        </is>
      </c>
      <c r="BX540" t="inlineStr">
        <is>
          <t/>
        </is>
      </c>
      <c r="BY540" t="inlineStr">
        <is>
          <t/>
        </is>
      </c>
      <c r="BZ540" t="inlineStr">
        <is>
          <t/>
        </is>
      </c>
      <c r="CA540" t="inlineStr">
        <is>
          <t/>
        </is>
      </c>
      <c r="CB540" t="inlineStr">
        <is>
          <t/>
        </is>
      </c>
      <c r="CC540" t="inlineStr">
        <is>
          <t/>
        </is>
      </c>
      <c r="CD540" s="2" t="inlineStr">
        <is>
          <t>fixação de preços de escassez</t>
        </is>
      </c>
      <c r="CE540" s="2" t="inlineStr">
        <is>
          <t>3</t>
        </is>
      </c>
      <c r="CF540" s="2" t="inlineStr">
        <is>
          <t/>
        </is>
      </c>
      <c r="CG540" t="inlineStr">
        <is>
          <t/>
        </is>
      </c>
      <c r="CH540" t="inlineStr">
        <is>
          <t/>
        </is>
      </c>
      <c r="CI540" t="inlineStr">
        <is>
          <t/>
        </is>
      </c>
      <c r="CJ540" t="inlineStr">
        <is>
          <t/>
        </is>
      </c>
      <c r="CK540" t="inlineStr">
        <is>
          <t/>
        </is>
      </c>
      <c r="CL540" t="inlineStr">
        <is>
          <t/>
        </is>
      </c>
      <c r="CM540" t="inlineStr">
        <is>
          <t/>
        </is>
      </c>
      <c r="CN540" t="inlineStr">
        <is>
          <t/>
        </is>
      </c>
      <c r="CO540" t="inlineStr">
        <is>
          <t/>
        </is>
      </c>
      <c r="CP540" t="inlineStr">
        <is>
          <t/>
        </is>
      </c>
      <c r="CQ540" t="inlineStr">
        <is>
          <t/>
        </is>
      </c>
      <c r="CR540" t="inlineStr">
        <is>
          <t/>
        </is>
      </c>
      <c r="CS540" t="inlineStr">
        <is>
          <t/>
        </is>
      </c>
      <c r="CT540" t="inlineStr">
        <is>
          <t/>
        </is>
      </c>
      <c r="CU540" t="inlineStr">
        <is>
          <t/>
        </is>
      </c>
      <c r="CV540" t="inlineStr">
        <is>
          <t/>
        </is>
      </c>
      <c r="CW540" t="inlineStr">
        <is>
          <t/>
        </is>
      </c>
    </row>
    <row r="541">
      <c r="A541" s="1" t="str">
        <f>HYPERLINK("https://iate.europa.eu/entry/result/3571212/all", "3571212")</f>
        <v>3571212</v>
      </c>
      <c r="B541" t="inlineStr">
        <is>
          <t>ENERGY;PRODUCTION, TECHNOLOGY AND RESEARCH</t>
        </is>
      </c>
      <c r="C541" t="inlineStr">
        <is>
          <t>ENERGY|electrical and nuclear industries|electrical industry;PRODUCTION, TECHNOLOGY AND RESEARCH|technology and technical regulations|technical regulations</t>
        </is>
      </c>
      <c r="D541" t="inlineStr">
        <is>
          <t>yes</t>
        </is>
      </c>
      <c r="E541" t="inlineStr">
        <is>
          <t/>
        </is>
      </c>
      <c r="F541" t="inlineStr">
        <is>
          <t/>
        </is>
      </c>
      <c r="G541" t="inlineStr">
        <is>
          <t/>
        </is>
      </c>
      <c r="H541" t="inlineStr">
        <is>
          <t/>
        </is>
      </c>
      <c r="I541" t="inlineStr">
        <is>
          <t/>
        </is>
      </c>
      <c r="J541" s="2" t="inlineStr">
        <is>
          <t>leader fázování</t>
        </is>
      </c>
      <c r="K541" s="2" t="inlineStr">
        <is>
          <t>3</t>
        </is>
      </c>
      <c r="L541" s="2" t="inlineStr">
        <is>
          <t/>
        </is>
      </c>
      <c r="M541" t="inlineStr">
        <is>
          <t>provozovatel přenosové soustavy, který je určen, aby provedl opětovné přifázování dvou elektrických ostrovů, a za toto opětovné přifázování odpovídá</t>
        </is>
      </c>
      <c r="N541" t="inlineStr">
        <is>
          <t/>
        </is>
      </c>
      <c r="O541" t="inlineStr">
        <is>
          <t/>
        </is>
      </c>
      <c r="P541" t="inlineStr">
        <is>
          <t/>
        </is>
      </c>
      <c r="Q541" t="inlineStr">
        <is>
          <t/>
        </is>
      </c>
      <c r="R541" s="2" t="inlineStr">
        <is>
          <t>Synchronisationskoordinator</t>
        </is>
      </c>
      <c r="S541" s="2" t="inlineStr">
        <is>
          <t>3</t>
        </is>
      </c>
      <c r="T541" s="2" t="inlineStr">
        <is>
          <t/>
        </is>
      </c>
      <c r="U541" t="inlineStr">
        <is>
          <t>ÜNB, der benannt und damit beauftragt wurde, zwei synchronisierte Regionen wieder miteinander zu synchronisieren</t>
        </is>
      </c>
      <c r="V541" t="inlineStr">
        <is>
          <t/>
        </is>
      </c>
      <c r="W541" t="inlineStr">
        <is>
          <t/>
        </is>
      </c>
      <c r="X541" t="inlineStr">
        <is>
          <t/>
        </is>
      </c>
      <c r="Y541" t="inlineStr">
        <is>
          <t/>
        </is>
      </c>
      <c r="Z541" s="2" t="inlineStr">
        <is>
          <t>resynchronisation leader</t>
        </is>
      </c>
      <c r="AA541" s="2" t="inlineStr">
        <is>
          <t>3</t>
        </is>
      </c>
      <c r="AB541" s="2" t="inlineStr">
        <is>
          <t/>
        </is>
      </c>
      <c r="AC541" t="inlineStr">
        <is>
          <t>TSO appointed and responsible for the resynchronisation of two synchronised regions</t>
        </is>
      </c>
      <c r="AD541" t="inlineStr">
        <is>
          <t/>
        </is>
      </c>
      <c r="AE541" t="inlineStr">
        <is>
          <t/>
        </is>
      </c>
      <c r="AF541" t="inlineStr">
        <is>
          <t/>
        </is>
      </c>
      <c r="AG541" t="inlineStr">
        <is>
          <t/>
        </is>
      </c>
      <c r="AH541" s="2" t="inlineStr">
        <is>
          <t>taassünkroniseerimise juhtija</t>
        </is>
      </c>
      <c r="AI541" s="2" t="inlineStr">
        <is>
          <t>3</t>
        </is>
      </c>
      <c r="AJ541" s="2" t="inlineStr">
        <is>
          <t/>
        </is>
      </c>
      <c r="AK541" t="inlineStr">
        <is>
          <t>&lt;i&gt;põhivõrguettevõtja&lt;/i&gt; [ &lt;a href="/entry/result/2250950/all" id="ENTRY_TO_ENTRY_CONVERTER" target="_blank"&gt;IATE:2250950&lt;/a&gt; ], kes on määratud vastutama kahe sünkroonpiirkonna taassünkroniseerimise eest</t>
        </is>
      </c>
      <c r="AL541" t="inlineStr">
        <is>
          <t/>
        </is>
      </c>
      <c r="AM541" t="inlineStr">
        <is>
          <t/>
        </is>
      </c>
      <c r="AN541" t="inlineStr">
        <is>
          <t/>
        </is>
      </c>
      <c r="AO541" t="inlineStr">
        <is>
          <t/>
        </is>
      </c>
      <c r="AP541" t="inlineStr">
        <is>
          <t/>
        </is>
      </c>
      <c r="AQ541" t="inlineStr">
        <is>
          <t/>
        </is>
      </c>
      <c r="AR541" t="inlineStr">
        <is>
          <t/>
        </is>
      </c>
      <c r="AS541" t="inlineStr">
        <is>
          <t/>
        </is>
      </c>
      <c r="AT541" s="2" t="inlineStr">
        <is>
          <t>ceannaire athshioncronaithe</t>
        </is>
      </c>
      <c r="AU541" s="2" t="inlineStr">
        <is>
          <t>3</t>
        </is>
      </c>
      <c r="AV541" s="2" t="inlineStr">
        <is>
          <t/>
        </is>
      </c>
      <c r="AW541" t="inlineStr">
        <is>
          <t/>
        </is>
      </c>
      <c r="AX541" t="inlineStr">
        <is>
          <t/>
        </is>
      </c>
      <c r="AY541" t="inlineStr">
        <is>
          <t/>
        </is>
      </c>
      <c r="AZ541" t="inlineStr">
        <is>
          <t/>
        </is>
      </c>
      <c r="BA541" t="inlineStr">
        <is>
          <t/>
        </is>
      </c>
      <c r="BB541" t="inlineStr">
        <is>
          <t/>
        </is>
      </c>
      <c r="BC541" t="inlineStr">
        <is>
          <t/>
        </is>
      </c>
      <c r="BD541" t="inlineStr">
        <is>
          <t/>
        </is>
      </c>
      <c r="BE541" t="inlineStr">
        <is>
          <t/>
        </is>
      </c>
      <c r="BF541" t="inlineStr">
        <is>
          <t/>
        </is>
      </c>
      <c r="BG541" t="inlineStr">
        <is>
          <t/>
        </is>
      </c>
      <c r="BH541" t="inlineStr">
        <is>
          <t/>
        </is>
      </c>
      <c r="BI541" t="inlineStr">
        <is>
          <t/>
        </is>
      </c>
      <c r="BJ541" s="2" t="inlineStr">
        <is>
          <t>resinchronizavimo koordinatorius</t>
        </is>
      </c>
      <c r="BK541" s="2" t="inlineStr">
        <is>
          <t>3</t>
        </is>
      </c>
      <c r="BL541" s="2" t="inlineStr">
        <is>
          <t/>
        </is>
      </c>
      <c r="BM541" t="inlineStr">
        <is>
          <t>paskirtasis PSO, atsakingas už dviejų sinchronizuotų regionų resinchronizavimą</t>
        </is>
      </c>
      <c r="BN541" t="inlineStr">
        <is>
          <t/>
        </is>
      </c>
      <c r="BO541" t="inlineStr">
        <is>
          <t/>
        </is>
      </c>
      <c r="BP541" t="inlineStr">
        <is>
          <t/>
        </is>
      </c>
      <c r="BQ541" t="inlineStr">
        <is>
          <t/>
        </is>
      </c>
      <c r="BR541" t="inlineStr">
        <is>
          <t/>
        </is>
      </c>
      <c r="BS541" t="inlineStr">
        <is>
          <t/>
        </is>
      </c>
      <c r="BT541" t="inlineStr">
        <is>
          <t/>
        </is>
      </c>
      <c r="BU541" t="inlineStr">
        <is>
          <t/>
        </is>
      </c>
      <c r="BV541" t="inlineStr">
        <is>
          <t/>
        </is>
      </c>
      <c r="BW541" t="inlineStr">
        <is>
          <t/>
        </is>
      </c>
      <c r="BX541" t="inlineStr">
        <is>
          <t/>
        </is>
      </c>
      <c r="BY541" t="inlineStr">
        <is>
          <t/>
        </is>
      </c>
      <c r="BZ541" t="inlineStr">
        <is>
          <t/>
        </is>
      </c>
      <c r="CA541" t="inlineStr">
        <is>
          <t/>
        </is>
      </c>
      <c r="CB541" t="inlineStr">
        <is>
          <t/>
        </is>
      </c>
      <c r="CC541" t="inlineStr">
        <is>
          <t/>
        </is>
      </c>
      <c r="CD541" t="inlineStr">
        <is>
          <t/>
        </is>
      </c>
      <c r="CE541" t="inlineStr">
        <is>
          <t/>
        </is>
      </c>
      <c r="CF541" t="inlineStr">
        <is>
          <t/>
        </is>
      </c>
      <c r="CG541" t="inlineStr">
        <is>
          <t/>
        </is>
      </c>
      <c r="CH541" s="2" t="inlineStr">
        <is>
          <t>responsabil cu resincronizarea</t>
        </is>
      </c>
      <c r="CI541" s="2" t="inlineStr">
        <is>
          <t>3</t>
        </is>
      </c>
      <c r="CJ541" s="2" t="inlineStr">
        <is>
          <t/>
        </is>
      </c>
      <c r="CK541" t="inlineStr">
        <is>
          <t>OTS desemnat și responsabil cu resincronizarea a două regiuni sincronizate</t>
        </is>
      </c>
      <c r="CL541" t="inlineStr">
        <is>
          <t/>
        </is>
      </c>
      <c r="CM541" t="inlineStr">
        <is>
          <t/>
        </is>
      </c>
      <c r="CN541" t="inlineStr">
        <is>
          <t/>
        </is>
      </c>
      <c r="CO541" t="inlineStr">
        <is>
          <t/>
        </is>
      </c>
      <c r="CP541" t="inlineStr">
        <is>
          <t/>
        </is>
      </c>
      <c r="CQ541" t="inlineStr">
        <is>
          <t/>
        </is>
      </c>
      <c r="CR541" t="inlineStr">
        <is>
          <t/>
        </is>
      </c>
      <c r="CS541" t="inlineStr">
        <is>
          <t/>
        </is>
      </c>
      <c r="CT541" s="2" t="inlineStr">
        <is>
          <t>återsynkroniseringsledare</t>
        </is>
      </c>
      <c r="CU541" s="2" t="inlineStr">
        <is>
          <t>3</t>
        </is>
      </c>
      <c r="CV541" s="2" t="inlineStr">
        <is>
          <t/>
        </is>
      </c>
      <c r="CW541" t="inlineStr">
        <is>
          <t>den systemansvarige för överföringssystem som är utnämnd att ansvara för återsynkroniseringen av två synkroniserade regioner</t>
        </is>
      </c>
    </row>
    <row r="542">
      <c r="A542" s="1" t="str">
        <f>HYPERLINK("https://iate.europa.eu/entry/result/3620302/all", "3620302")</f>
        <v>3620302</v>
      </c>
      <c r="B542" t="inlineStr">
        <is>
          <t>ENERGY</t>
        </is>
      </c>
      <c r="C542" t="inlineStr">
        <is>
          <t>ENERGY</t>
        </is>
      </c>
      <c r="D542" t="inlineStr">
        <is>
          <t>no</t>
        </is>
      </c>
      <c r="E542" t="inlineStr">
        <is>
          <t/>
        </is>
      </c>
      <c r="F542" t="inlineStr">
        <is>
          <t/>
        </is>
      </c>
      <c r="G542" t="inlineStr">
        <is>
          <t/>
        </is>
      </c>
      <c r="H542" t="inlineStr">
        <is>
          <t/>
        </is>
      </c>
      <c r="I542" t="inlineStr">
        <is>
          <t/>
        </is>
      </c>
      <c r="J542" s="2" t="inlineStr">
        <is>
          <t>stav obnovy</t>
        </is>
      </c>
      <c r="K542" s="2" t="inlineStr">
        <is>
          <t>3</t>
        </is>
      </c>
      <c r="L542" s="2" t="inlineStr">
        <is>
          <t/>
        </is>
      </c>
      <c r="M542" t="inlineStr">
        <is>
          <t>stav soustavy, při kterém je cílem všech činností v přenosové soustavě obnovení provozu soustavy a zajištění bezpečnosti provozu po stavu blackoutu nebo nouzovém stavu</t>
        </is>
      </c>
      <c r="N542" t="inlineStr">
        <is>
          <t/>
        </is>
      </c>
      <c r="O542" t="inlineStr">
        <is>
          <t/>
        </is>
      </c>
      <c r="P542" t="inlineStr">
        <is>
          <t/>
        </is>
      </c>
      <c r="Q542" t="inlineStr">
        <is>
          <t/>
        </is>
      </c>
      <c r="R542" s="2" t="inlineStr">
        <is>
          <t>Netzwiederaufbau-Zustand</t>
        </is>
      </c>
      <c r="S542" s="2" t="inlineStr">
        <is>
          <t>3</t>
        </is>
      </c>
      <c r="T542" s="2" t="inlineStr">
        <is>
          <t/>
        </is>
      </c>
      <c r="U542" t="inlineStr">
        <is>
          <t>Netzzustand, in dem das Ziel sämtlicher Tätigkeiten im Übertragungsnetz darin besteht, die Betriebssicherheit nach einem Blackout- oder Notzustand wiederherzustellen</t>
        </is>
      </c>
      <c r="V542" t="inlineStr">
        <is>
          <t/>
        </is>
      </c>
      <c r="W542" t="inlineStr">
        <is>
          <t/>
        </is>
      </c>
      <c r="X542" t="inlineStr">
        <is>
          <t/>
        </is>
      </c>
      <c r="Y542" t="inlineStr">
        <is>
          <t/>
        </is>
      </c>
      <c r="Z542" s="2" t="inlineStr">
        <is>
          <t>restoration state</t>
        </is>
      </c>
      <c r="AA542" s="2" t="inlineStr">
        <is>
          <t>3</t>
        </is>
      </c>
      <c r="AB542" s="2" t="inlineStr">
        <is>
          <t/>
        </is>
      </c>
      <c r="AC542" t="inlineStr">
        <is>
          <t>the system state in which the objective of all activities in the transmission system is to re-establish the system operation and maintain operational security after the blackout state or the emergency state</t>
        </is>
      </c>
      <c r="AD542" t="inlineStr">
        <is>
          <t/>
        </is>
      </c>
      <c r="AE542" t="inlineStr">
        <is>
          <t/>
        </is>
      </c>
      <c r="AF542" t="inlineStr">
        <is>
          <t/>
        </is>
      </c>
      <c r="AG542" t="inlineStr">
        <is>
          <t/>
        </is>
      </c>
      <c r="AH542" t="inlineStr">
        <is>
          <t/>
        </is>
      </c>
      <c r="AI542" t="inlineStr">
        <is>
          <t/>
        </is>
      </c>
      <c r="AJ542" t="inlineStr">
        <is>
          <t/>
        </is>
      </c>
      <c r="AK542" t="inlineStr">
        <is>
          <t/>
        </is>
      </c>
      <c r="AL542" t="inlineStr">
        <is>
          <t/>
        </is>
      </c>
      <c r="AM542" t="inlineStr">
        <is>
          <t/>
        </is>
      </c>
      <c r="AN542" t="inlineStr">
        <is>
          <t/>
        </is>
      </c>
      <c r="AO542" t="inlineStr">
        <is>
          <t/>
        </is>
      </c>
      <c r="AP542" t="inlineStr">
        <is>
          <t/>
        </is>
      </c>
      <c r="AQ542" t="inlineStr">
        <is>
          <t/>
        </is>
      </c>
      <c r="AR542" t="inlineStr">
        <is>
          <t/>
        </is>
      </c>
      <c r="AS542" t="inlineStr">
        <is>
          <t/>
        </is>
      </c>
      <c r="AT542" t="inlineStr">
        <is>
          <t/>
        </is>
      </c>
      <c r="AU542" t="inlineStr">
        <is>
          <t/>
        </is>
      </c>
      <c r="AV542" t="inlineStr">
        <is>
          <t/>
        </is>
      </c>
      <c r="AW542" t="inlineStr">
        <is>
          <t/>
        </is>
      </c>
      <c r="AX542" t="inlineStr">
        <is>
          <t/>
        </is>
      </c>
      <c r="AY542" t="inlineStr">
        <is>
          <t/>
        </is>
      </c>
      <c r="AZ542" t="inlineStr">
        <is>
          <t/>
        </is>
      </c>
      <c r="BA542" t="inlineStr">
        <is>
          <t/>
        </is>
      </c>
      <c r="BB542" t="inlineStr">
        <is>
          <t/>
        </is>
      </c>
      <c r="BC542" t="inlineStr">
        <is>
          <t/>
        </is>
      </c>
      <c r="BD542" t="inlineStr">
        <is>
          <t/>
        </is>
      </c>
      <c r="BE542" t="inlineStr">
        <is>
          <t/>
        </is>
      </c>
      <c r="BF542" t="inlineStr">
        <is>
          <t/>
        </is>
      </c>
      <c r="BG542" t="inlineStr">
        <is>
          <t/>
        </is>
      </c>
      <c r="BH542" t="inlineStr">
        <is>
          <t/>
        </is>
      </c>
      <c r="BI542" t="inlineStr">
        <is>
          <t/>
        </is>
      </c>
      <c r="BJ542" t="inlineStr">
        <is>
          <t/>
        </is>
      </c>
      <c r="BK542" t="inlineStr">
        <is>
          <t/>
        </is>
      </c>
      <c r="BL542" t="inlineStr">
        <is>
          <t/>
        </is>
      </c>
      <c r="BM542" t="inlineStr">
        <is>
          <t/>
        </is>
      </c>
      <c r="BN542" t="inlineStr">
        <is>
          <t/>
        </is>
      </c>
      <c r="BO542" t="inlineStr">
        <is>
          <t/>
        </is>
      </c>
      <c r="BP542" t="inlineStr">
        <is>
          <t/>
        </is>
      </c>
      <c r="BQ542" t="inlineStr">
        <is>
          <t/>
        </is>
      </c>
      <c r="BR542" t="inlineStr">
        <is>
          <t/>
        </is>
      </c>
      <c r="BS542" t="inlineStr">
        <is>
          <t/>
        </is>
      </c>
      <c r="BT542" t="inlineStr">
        <is>
          <t/>
        </is>
      </c>
      <c r="BU542" t="inlineStr">
        <is>
          <t/>
        </is>
      </c>
      <c r="BV542" t="inlineStr">
        <is>
          <t/>
        </is>
      </c>
      <c r="BW542" t="inlineStr">
        <is>
          <t/>
        </is>
      </c>
      <c r="BX542" t="inlineStr">
        <is>
          <t/>
        </is>
      </c>
      <c r="BY542" t="inlineStr">
        <is>
          <t/>
        </is>
      </c>
      <c r="BZ542" t="inlineStr">
        <is>
          <t/>
        </is>
      </c>
      <c r="CA542" t="inlineStr">
        <is>
          <t/>
        </is>
      </c>
      <c r="CB542" t="inlineStr">
        <is>
          <t/>
        </is>
      </c>
      <c r="CC542" t="inlineStr">
        <is>
          <t/>
        </is>
      </c>
      <c r="CD542" t="inlineStr">
        <is>
          <t/>
        </is>
      </c>
      <c r="CE542" t="inlineStr">
        <is>
          <t/>
        </is>
      </c>
      <c r="CF542" t="inlineStr">
        <is>
          <t/>
        </is>
      </c>
      <c r="CG542" t="inlineStr">
        <is>
          <t/>
        </is>
      </c>
      <c r="CH542" s="2" t="inlineStr">
        <is>
          <t>stare de restaurare</t>
        </is>
      </c>
      <c r="CI542" s="2" t="inlineStr">
        <is>
          <t>3</t>
        </is>
      </c>
      <c r="CJ542" s="2" t="inlineStr">
        <is>
          <t/>
        </is>
      </c>
      <c r="CK542" t="inlineStr">
        <is>
          <t>stare a sistemului în care scopul tuturor activităților din sistemul de transport este acela de a restabili funcționarea sistemului și de a menține siguranța în funcționare după starea de colaps sau după cea de urgență</t>
        </is>
      </c>
      <c r="CL542" t="inlineStr">
        <is>
          <t/>
        </is>
      </c>
      <c r="CM542" t="inlineStr">
        <is>
          <t/>
        </is>
      </c>
      <c r="CN542" t="inlineStr">
        <is>
          <t/>
        </is>
      </c>
      <c r="CO542" t="inlineStr">
        <is>
          <t/>
        </is>
      </c>
      <c r="CP542" t="inlineStr">
        <is>
          <t/>
        </is>
      </c>
      <c r="CQ542" t="inlineStr">
        <is>
          <t/>
        </is>
      </c>
      <c r="CR542" t="inlineStr">
        <is>
          <t/>
        </is>
      </c>
      <c r="CS542" t="inlineStr">
        <is>
          <t/>
        </is>
      </c>
      <c r="CT542" t="inlineStr">
        <is>
          <t/>
        </is>
      </c>
      <c r="CU542" t="inlineStr">
        <is>
          <t/>
        </is>
      </c>
      <c r="CV542" t="inlineStr">
        <is>
          <t/>
        </is>
      </c>
      <c r="CW542" t="inlineStr">
        <is>
          <t/>
        </is>
      </c>
    </row>
    <row r="543">
      <c r="A543" s="1" t="str">
        <f>HYPERLINK("https://iate.europa.eu/entry/result/3547952/all", "3547952")</f>
        <v>3547952</v>
      </c>
      <c r="B543" t="inlineStr">
        <is>
          <t>ENERGY</t>
        </is>
      </c>
      <c r="C543" t="inlineStr">
        <is>
          <t>ENERGY|electrical and nuclear industries|electrical industry</t>
        </is>
      </c>
      <c r="D543" t="inlineStr">
        <is>
          <t>no</t>
        </is>
      </c>
      <c r="E543" t="inlineStr">
        <is>
          <t/>
        </is>
      </c>
      <c r="F543" s="2" t="inlineStr">
        <is>
          <t>коефициент за разпределение на преноса на електроенергия</t>
        </is>
      </c>
      <c r="G543" s="2" t="inlineStr">
        <is>
          <t>3</t>
        </is>
      </c>
      <c r="H543" s="2" t="inlineStr">
        <is>
          <t/>
        </is>
      </c>
      <c r="I543" t="inlineStr">
        <is>
          <t/>
        </is>
      </c>
      <c r="J543" s="2" t="inlineStr">
        <is>
          <t>distribuční faktor přenosu elektřiny</t>
        </is>
      </c>
      <c r="K543" s="2" t="inlineStr">
        <is>
          <t>3</t>
        </is>
      </c>
      <c r="L543" s="2" t="inlineStr">
        <is>
          <t/>
        </is>
      </c>
      <c r="M543" t="inlineStr">
        <is>
          <t/>
        </is>
      </c>
      <c r="N543" t="inlineStr">
        <is>
          <t/>
        </is>
      </c>
      <c r="O543" t="inlineStr">
        <is>
          <t/>
        </is>
      </c>
      <c r="P543" t="inlineStr">
        <is>
          <t/>
        </is>
      </c>
      <c r="Q543" t="inlineStr">
        <is>
          <t/>
        </is>
      </c>
      <c r="R543" s="2" t="inlineStr">
        <is>
          <t>Energieflussverteilungsfaktor</t>
        </is>
      </c>
      <c r="S543" s="2" t="inlineStr">
        <is>
          <t>3</t>
        </is>
      </c>
      <c r="T543" s="2" t="inlineStr">
        <is>
          <t/>
        </is>
      </c>
      <c r="U543" t="inlineStr">
        <is>
          <t>Darstellung
 des physikalischen Lastflusses auf einem kritischen Netzelement, der durch
 die Veränderung der Nettoposition einer Gebotszone hervorgerufen wird</t>
        </is>
      </c>
      <c r="V543" t="inlineStr">
        <is>
          <t/>
        </is>
      </c>
      <c r="W543" t="inlineStr">
        <is>
          <t/>
        </is>
      </c>
      <c r="X543" t="inlineStr">
        <is>
          <t/>
        </is>
      </c>
      <c r="Y543" t="inlineStr">
        <is>
          <t/>
        </is>
      </c>
      <c r="Z543" s="2" t="inlineStr">
        <is>
          <t>power transfer distribution factor</t>
        </is>
      </c>
      <c r="AA543" s="2" t="inlineStr">
        <is>
          <t>3</t>
        </is>
      </c>
      <c r="AB543" s="2" t="inlineStr">
        <is>
          <t/>
        </is>
      </c>
      <c r="AC543" t="inlineStr">
        <is>
          <t>representation of the physical flow on a &lt;i&gt;critical network element&lt;/i&gt; [ &lt;a href="/entry/result/3547939/all" id="ENTRY_TO_ENTRY_CONVERTER" target="_blank"&gt;IATE:3547939&lt;/a&gt; ] induced by the variation of the &lt;i&gt;net position&lt;/i&gt; [ &lt;a href="/entry/result/3552632/all" id="ENTRY_TO_ENTRY_CONVERTER" target="_blank"&gt;IATE:3552632&lt;/a&gt; ] of a &lt;i&gt;bidding zone&lt;/i&gt; [ &lt;a href="/entry/result/3547925/all" id="ENTRY_TO_ENTRY_CONVERTER" target="_blank"&gt;IATE:3547925&lt;/a&gt; ]</t>
        </is>
      </c>
      <c r="AD543" s="2" t="inlineStr">
        <is>
          <t>factor de distribución de la transferencia de energía</t>
        </is>
      </c>
      <c r="AE543" s="2" t="inlineStr">
        <is>
          <t>3</t>
        </is>
      </c>
      <c r="AF543" s="2" t="inlineStr">
        <is>
          <t/>
        </is>
      </c>
      <c r="AG543" t="inlineStr">
        <is>
          <t>Representación del flujo físico en un elemento crítico de la red inducido por la variación de la posición neta de una zona de ofertas.</t>
        </is>
      </c>
      <c r="AH543" t="inlineStr">
        <is>
          <t/>
        </is>
      </c>
      <c r="AI543" t="inlineStr">
        <is>
          <t/>
        </is>
      </c>
      <c r="AJ543" t="inlineStr">
        <is>
          <t/>
        </is>
      </c>
      <c r="AK543" t="inlineStr">
        <is>
          <t/>
        </is>
      </c>
      <c r="AL543" s="2" t="inlineStr">
        <is>
          <t>tehonjakautumiskerroin</t>
        </is>
      </c>
      <c r="AM543" s="2" t="inlineStr">
        <is>
          <t>3</t>
        </is>
      </c>
      <c r="AN543" s="2" t="inlineStr">
        <is>
          <t/>
        </is>
      </c>
      <c r="AO543" t="inlineStr">
        <is>
          <t>sen fyysisen virtauksen kuvaus, jonka tarjousalueen nettotilanteen vaihtelu aiheuttaa kriittisessä verkkoelementissä</t>
        </is>
      </c>
      <c r="AP543" t="inlineStr">
        <is>
          <t/>
        </is>
      </c>
      <c r="AQ543" t="inlineStr">
        <is>
          <t/>
        </is>
      </c>
      <c r="AR543" t="inlineStr">
        <is>
          <t/>
        </is>
      </c>
      <c r="AS543" t="inlineStr">
        <is>
          <t/>
        </is>
      </c>
      <c r="AT543" t="inlineStr">
        <is>
          <t/>
        </is>
      </c>
      <c r="AU543" t="inlineStr">
        <is>
          <t/>
        </is>
      </c>
      <c r="AV543" t="inlineStr">
        <is>
          <t/>
        </is>
      </c>
      <c r="AW543" t="inlineStr">
        <is>
          <t/>
        </is>
      </c>
      <c r="AX543" t="inlineStr">
        <is>
          <t/>
        </is>
      </c>
      <c r="AY543" t="inlineStr">
        <is>
          <t/>
        </is>
      </c>
      <c r="AZ543" t="inlineStr">
        <is>
          <t/>
        </is>
      </c>
      <c r="BA543" t="inlineStr">
        <is>
          <t/>
        </is>
      </c>
      <c r="BB543" t="inlineStr">
        <is>
          <t/>
        </is>
      </c>
      <c r="BC543" t="inlineStr">
        <is>
          <t/>
        </is>
      </c>
      <c r="BD543" t="inlineStr">
        <is>
          <t/>
        </is>
      </c>
      <c r="BE543" t="inlineStr">
        <is>
          <t/>
        </is>
      </c>
      <c r="BF543" t="inlineStr">
        <is>
          <t/>
        </is>
      </c>
      <c r="BG543" t="inlineStr">
        <is>
          <t/>
        </is>
      </c>
      <c r="BH543" t="inlineStr">
        <is>
          <t/>
        </is>
      </c>
      <c r="BI543" t="inlineStr">
        <is>
          <t/>
        </is>
      </c>
      <c r="BJ543" t="inlineStr">
        <is>
          <t/>
        </is>
      </c>
      <c r="BK543" t="inlineStr">
        <is>
          <t/>
        </is>
      </c>
      <c r="BL543" t="inlineStr">
        <is>
          <t/>
        </is>
      </c>
      <c r="BM543" t="inlineStr">
        <is>
          <t/>
        </is>
      </c>
      <c r="BN543" s="2" t="inlineStr">
        <is>
          <t>elektroenerģijas pārvades sadales faktors</t>
        </is>
      </c>
      <c r="BO543" s="2" t="inlineStr">
        <is>
          <t>3</t>
        </is>
      </c>
      <c r="BP543" s="2" t="inlineStr">
        <is>
          <t/>
        </is>
      </c>
      <c r="BQ543" t="inlineStr">
        <is>
          <t>atspoguļo fiziskās plūsmas ietekmi uz &lt;i&gt;kritisku tīkla elementu&lt;/i&gt; [ &lt;a href="/entry/result/3547939/all" id="ENTRY_TO_ENTRY_CONVERTER" target="_blank"&gt;IATE:3547939&lt;/a&gt; ], kuras cēlonis ir &lt;i&gt;tirdzniecības zonas&lt;/i&gt; [&lt;a href="/entry/result/3547925/all" id="ENTRY_TO_ENTRY_CONVERTER" target="_blank"&gt;IATE:3547925&lt;/a&gt; ] &lt;i&gt;neto pozīcijas&lt;/i&gt; [ &lt;a href="/entry/result/3552632/all" id="ENTRY_TO_ENTRY_CONVERTER" target="_blank"&gt;IATE:3552632&lt;/a&gt; ] izmaiņas</t>
        </is>
      </c>
      <c r="BR543" s="2" t="inlineStr">
        <is>
          <t>fattur ta’ distribuzzjoni tat-trasferiment</t>
        </is>
      </c>
      <c r="BS543" s="2" t="inlineStr">
        <is>
          <t>3</t>
        </is>
      </c>
      <c r="BT543" s="2" t="inlineStr">
        <is>
          <t/>
        </is>
      </c>
      <c r="BU543" t="inlineStr">
        <is>
          <t>rappreżentazzjoni tal-fluss fiżiku f'element kruċjali tan-network&lt;sup&gt;1&lt;/sup&gt; indott mill-varjazzjoni tal-pożizzjoni netta&lt;sup&gt;2&lt;/sup&gt; ta’ żona tal-offerti&lt;sup&gt;3&lt;/sup&gt;&lt;p&gt; &lt;sup&gt;1&lt;/sup&gt;&lt;a href="/entry/result/3547939&gt;/all" id="ENTRY_TO_ENTRY_CONVERTER" target="_blank"&gt;IATE:3547939&amp;gt;&lt;/a&gt;;;;;;;;;;; &lt;sup&gt;2&lt;/sup&gt;&lt;a href="/entry/result/3552632&gt;/all" id="ENTRY_TO_ENTRY_CONVERTER" target="_blank"&gt;IATE:3552632&amp;gt;&lt;/a&gt;;;;;;;;;;; &lt;sup&gt;3&lt;/sup&gt;&lt;a href="/entry/result/3547925&lt;&gt;&lt;&gt;&lt;&gt;&lt;&gt;&lt;&gt;&lt;&gt;&lt;&gt;&lt;&gt;&lt;&gt;&lt;&gt;&lt;/all" id="ENTRY_TO_ENTRY_CONVERTER" target="_blank"&gt;IATE:3547925&amp;lt;&amp;gt;&amp;lt;&amp;gt;&amp;lt;&amp;gt;&amp;lt;&amp;gt;&amp;lt;&amp;gt;&amp;lt;&amp;gt;&amp;lt;&amp;gt;&amp;lt;&amp;gt;&amp;lt;&amp;gt;&amp;lt;&amp;gt;&amp;lt;&lt;/a&gt;&amp;gt;&lt;/p&gt;</t>
        </is>
      </c>
      <c r="BV543" t="inlineStr">
        <is>
          <t/>
        </is>
      </c>
      <c r="BW543" t="inlineStr">
        <is>
          <t/>
        </is>
      </c>
      <c r="BX543" t="inlineStr">
        <is>
          <t/>
        </is>
      </c>
      <c r="BY543" t="inlineStr">
        <is>
          <t/>
        </is>
      </c>
      <c r="BZ543" s="2" t="inlineStr">
        <is>
          <t>współczynnik rozpływu energii elektrycznej</t>
        </is>
      </c>
      <c r="CA543" s="2" t="inlineStr">
        <is>
          <t>3</t>
        </is>
      </c>
      <c r="CB543" s="2" t="inlineStr">
        <is>
          <t/>
        </is>
      </c>
      <c r="CC543" t="inlineStr">
        <is>
          <t>wielkość fizycznego przepływu w krytycznym elemencie sieci wywołanego przez zmianę pozycji netto obszaru rynkowego</t>
        </is>
      </c>
      <c r="CD543" t="inlineStr">
        <is>
          <t/>
        </is>
      </c>
      <c r="CE543" t="inlineStr">
        <is>
          <t/>
        </is>
      </c>
      <c r="CF543" t="inlineStr">
        <is>
          <t/>
        </is>
      </c>
      <c r="CG543" t="inlineStr">
        <is>
          <t/>
        </is>
      </c>
      <c r="CH543" s="2" t="inlineStr">
        <is>
          <t>factor de distribuție pentru transferul de energie</t>
        </is>
      </c>
      <c r="CI543" s="2" t="inlineStr">
        <is>
          <t>3</t>
        </is>
      </c>
      <c r="CJ543" s="2" t="inlineStr">
        <is>
          <t/>
        </is>
      </c>
      <c r="CK543" t="inlineStr">
        <is>
          <t>o reprezentare a fluxului fizic la un element de rețea critic determinat de modificarea poziției nete a unei zone de licitare;</t>
        </is>
      </c>
      <c r="CL543" t="inlineStr">
        <is>
          <t/>
        </is>
      </c>
      <c r="CM543" t="inlineStr">
        <is>
          <t/>
        </is>
      </c>
      <c r="CN543" t="inlineStr">
        <is>
          <t/>
        </is>
      </c>
      <c r="CO543" t="inlineStr">
        <is>
          <t/>
        </is>
      </c>
      <c r="CP543" t="inlineStr">
        <is>
          <t/>
        </is>
      </c>
      <c r="CQ543" t="inlineStr">
        <is>
          <t/>
        </is>
      </c>
      <c r="CR543" t="inlineStr">
        <is>
          <t/>
        </is>
      </c>
      <c r="CS543" t="inlineStr">
        <is>
          <t/>
        </is>
      </c>
      <c r="CT543" t="inlineStr">
        <is>
          <t/>
        </is>
      </c>
      <c r="CU543" t="inlineStr">
        <is>
          <t/>
        </is>
      </c>
      <c r="CV543" t="inlineStr">
        <is>
          <t/>
        </is>
      </c>
      <c r="CW543" t="inlineStr">
        <is>
          <t/>
        </is>
      </c>
    </row>
    <row r="544">
      <c r="A544" s="1" t="str">
        <f>HYPERLINK("https://iate.europa.eu/entry/result/1380826/all", "1380826")</f>
        <v>1380826</v>
      </c>
      <c r="B544" t="inlineStr">
        <is>
          <t>EDUCATION AND COMMUNICATIONS;INDUSTRY</t>
        </is>
      </c>
      <c r="C544" t="inlineStr">
        <is>
          <t>EDUCATION AND COMMUNICATIONS|information technology and data processing;INDUSTRY|electronics and electrical engineering|electronics industry</t>
        </is>
      </c>
      <c r="D544" t="inlineStr">
        <is>
          <t>no</t>
        </is>
      </c>
      <c r="E544" t="inlineStr">
        <is>
          <t/>
        </is>
      </c>
      <c r="F544" t="inlineStr">
        <is>
          <t/>
        </is>
      </c>
      <c r="G544" t="inlineStr">
        <is>
          <t/>
        </is>
      </c>
      <c r="H544" t="inlineStr">
        <is>
          <t/>
        </is>
      </c>
      <c r="I544" t="inlineStr">
        <is>
          <t/>
        </is>
      </c>
      <c r="J544" t="inlineStr">
        <is>
          <t/>
        </is>
      </c>
      <c r="K544" t="inlineStr">
        <is>
          <t/>
        </is>
      </c>
      <c r="L544" t="inlineStr">
        <is>
          <t/>
        </is>
      </c>
      <c r="M544" t="inlineStr">
        <is>
          <t/>
        </is>
      </c>
      <c r="N544" s="2" t="inlineStr">
        <is>
          <t>strømafbrydelse|
strømsvigt</t>
        </is>
      </c>
      <c r="O544" s="2" t="inlineStr">
        <is>
          <t>3|
3</t>
        </is>
      </c>
      <c r="P544" s="2" t="inlineStr">
        <is>
          <t xml:space="preserve">|
</t>
        </is>
      </c>
      <c r="Q544" t="inlineStr">
        <is>
          <t/>
        </is>
      </c>
      <c r="R544" s="2" t="inlineStr">
        <is>
          <t>Ausfall der Stromversorgung|
Versorgungsstörung|
Netzausfall</t>
        </is>
      </c>
      <c r="S544" s="2" t="inlineStr">
        <is>
          <t>3|
3|
3</t>
        </is>
      </c>
      <c r="T544" s="2" t="inlineStr">
        <is>
          <t xml:space="preserve">|
|
</t>
        </is>
      </c>
      <c r="U544" t="inlineStr">
        <is>
          <t/>
        </is>
      </c>
      <c r="V544" s="2" t="inlineStr">
        <is>
          <t>διακοπή ρεύματος|
διακοπή ισχύος</t>
        </is>
      </c>
      <c r="W544" s="2" t="inlineStr">
        <is>
          <t>3|
3</t>
        </is>
      </c>
      <c r="X544" s="2" t="inlineStr">
        <is>
          <t xml:space="preserve">|
</t>
        </is>
      </c>
      <c r="Y544" t="inlineStr">
        <is>
          <t/>
        </is>
      </c>
      <c r="Z544" s="2" t="inlineStr">
        <is>
          <t>power failure|
power supply failure|
power outage</t>
        </is>
      </c>
      <c r="AA544" s="2" t="inlineStr">
        <is>
          <t>3|
3|
3</t>
        </is>
      </c>
      <c r="AB544" s="2" t="inlineStr">
        <is>
          <t xml:space="preserve">|
|
</t>
        </is>
      </c>
      <c r="AC544" t="inlineStr">
        <is>
          <t/>
        </is>
      </c>
      <c r="AD544" s="2" t="inlineStr">
        <is>
          <t>fallo de alimentación</t>
        </is>
      </c>
      <c r="AE544" s="2" t="inlineStr">
        <is>
          <t>3</t>
        </is>
      </c>
      <c r="AF544" s="2" t="inlineStr">
        <is>
          <t/>
        </is>
      </c>
      <c r="AG544" t="inlineStr">
        <is>
          <t/>
        </is>
      </c>
      <c r="AH544" t="inlineStr">
        <is>
          <t/>
        </is>
      </c>
      <c r="AI544" t="inlineStr">
        <is>
          <t/>
        </is>
      </c>
      <c r="AJ544" t="inlineStr">
        <is>
          <t/>
        </is>
      </c>
      <c r="AK544" t="inlineStr">
        <is>
          <t/>
        </is>
      </c>
      <c r="AL544" s="2" t="inlineStr">
        <is>
          <t>teholähdevika</t>
        </is>
      </c>
      <c r="AM544" s="2" t="inlineStr">
        <is>
          <t>3</t>
        </is>
      </c>
      <c r="AN544" s="2" t="inlineStr">
        <is>
          <t/>
        </is>
      </c>
      <c r="AO544" t="inlineStr">
        <is>
          <t/>
        </is>
      </c>
      <c r="AP544" s="2" t="inlineStr">
        <is>
          <t>panne d'alimentation</t>
        </is>
      </c>
      <c r="AQ544" s="2" t="inlineStr">
        <is>
          <t>3</t>
        </is>
      </c>
      <c r="AR544" s="2" t="inlineStr">
        <is>
          <t/>
        </is>
      </c>
      <c r="AS544" t="inlineStr">
        <is>
          <t>interruption du fonctionnement d'un système électronique qui provient de la disparition ou de l'insuffisance de l'une ou de plusieurs des tensions d'alimentation qui lui sont nécessaires</t>
        </is>
      </c>
      <c r="AT544" t="inlineStr">
        <is>
          <t/>
        </is>
      </c>
      <c r="AU544" t="inlineStr">
        <is>
          <t/>
        </is>
      </c>
      <c r="AV544" t="inlineStr">
        <is>
          <t/>
        </is>
      </c>
      <c r="AW544" t="inlineStr">
        <is>
          <t/>
        </is>
      </c>
      <c r="AX544" t="inlineStr">
        <is>
          <t/>
        </is>
      </c>
      <c r="AY544" t="inlineStr">
        <is>
          <t/>
        </is>
      </c>
      <c r="AZ544" t="inlineStr">
        <is>
          <t/>
        </is>
      </c>
      <c r="BA544" t="inlineStr">
        <is>
          <t/>
        </is>
      </c>
      <c r="BB544" s="2" t="inlineStr">
        <is>
          <t>feszültség-kimaradás</t>
        </is>
      </c>
      <c r="BC544" s="2" t="inlineStr">
        <is>
          <t>4</t>
        </is>
      </c>
      <c r="BD544" s="2" t="inlineStr">
        <is>
          <t/>
        </is>
      </c>
      <c r="BE544" t="inlineStr">
        <is>
          <t>Az elektromos energiaszolgáltatás pillanatnyi, rövid idejű vagy hosszú idejű megszűnése hálózati kapacitáshiány vagy üzemzavar miatt.</t>
        </is>
      </c>
      <c r="BF544" s="2" t="inlineStr">
        <is>
          <t>guasto di alimentazione</t>
        </is>
      </c>
      <c r="BG544" s="2" t="inlineStr">
        <is>
          <t>3</t>
        </is>
      </c>
      <c r="BH544" s="2" t="inlineStr">
        <is>
          <t/>
        </is>
      </c>
      <c r="BI544" t="inlineStr">
        <is>
          <t/>
        </is>
      </c>
      <c r="BJ544" t="inlineStr">
        <is>
          <t/>
        </is>
      </c>
      <c r="BK544" t="inlineStr">
        <is>
          <t/>
        </is>
      </c>
      <c r="BL544" t="inlineStr">
        <is>
          <t/>
        </is>
      </c>
      <c r="BM544" t="inlineStr">
        <is>
          <t/>
        </is>
      </c>
      <c r="BN544" t="inlineStr">
        <is>
          <t/>
        </is>
      </c>
      <c r="BO544" t="inlineStr">
        <is>
          <t/>
        </is>
      </c>
      <c r="BP544" t="inlineStr">
        <is>
          <t/>
        </is>
      </c>
      <c r="BQ544" t="inlineStr">
        <is>
          <t/>
        </is>
      </c>
      <c r="BR544" t="inlineStr">
        <is>
          <t/>
        </is>
      </c>
      <c r="BS544" t="inlineStr">
        <is>
          <t/>
        </is>
      </c>
      <c r="BT544" t="inlineStr">
        <is>
          <t/>
        </is>
      </c>
      <c r="BU544" t="inlineStr">
        <is>
          <t/>
        </is>
      </c>
      <c r="BV544" s="2" t="inlineStr">
        <is>
          <t>spanningsuitval|
stroomuitval|
elektriciteitsstoring|
stroomstoring|
wegvallen van de spanning</t>
        </is>
      </c>
      <c r="BW544" s="2" t="inlineStr">
        <is>
          <t>3|
3|
3|
3|
3</t>
        </is>
      </c>
      <c r="BX544" s="2" t="inlineStr">
        <is>
          <t xml:space="preserve">|
|
|
|
</t>
        </is>
      </c>
      <c r="BY544" t="inlineStr">
        <is>
          <t/>
        </is>
      </c>
      <c r="BZ544" t="inlineStr">
        <is>
          <t/>
        </is>
      </c>
      <c r="CA544" t="inlineStr">
        <is>
          <t/>
        </is>
      </c>
      <c r="CB544" t="inlineStr">
        <is>
          <t/>
        </is>
      </c>
      <c r="CC544" t="inlineStr">
        <is>
          <t/>
        </is>
      </c>
      <c r="CD544" t="inlineStr">
        <is>
          <t/>
        </is>
      </c>
      <c r="CE544" t="inlineStr">
        <is>
          <t/>
        </is>
      </c>
      <c r="CF544" t="inlineStr">
        <is>
          <t/>
        </is>
      </c>
      <c r="CG544" t="inlineStr">
        <is>
          <t/>
        </is>
      </c>
      <c r="CH544" t="inlineStr">
        <is>
          <t/>
        </is>
      </c>
      <c r="CI544" t="inlineStr">
        <is>
          <t/>
        </is>
      </c>
      <c r="CJ544" t="inlineStr">
        <is>
          <t/>
        </is>
      </c>
      <c r="CK544" t="inlineStr">
        <is>
          <t/>
        </is>
      </c>
      <c r="CL544" t="inlineStr">
        <is>
          <t/>
        </is>
      </c>
      <c r="CM544" t="inlineStr">
        <is>
          <t/>
        </is>
      </c>
      <c r="CN544" t="inlineStr">
        <is>
          <t/>
        </is>
      </c>
      <c r="CO544" t="inlineStr">
        <is>
          <t/>
        </is>
      </c>
      <c r="CP544" t="inlineStr">
        <is>
          <t/>
        </is>
      </c>
      <c r="CQ544" t="inlineStr">
        <is>
          <t/>
        </is>
      </c>
      <c r="CR544" t="inlineStr">
        <is>
          <t/>
        </is>
      </c>
      <c r="CS544" t="inlineStr">
        <is>
          <t/>
        </is>
      </c>
      <c r="CT544" s="2" t="inlineStr">
        <is>
          <t>strömavbrott|
nätspänningsbortfall|
nätbortfall|
nätavbrott</t>
        </is>
      </c>
      <c r="CU544" s="2" t="inlineStr">
        <is>
          <t>3|
3|
3|
3</t>
        </is>
      </c>
      <c r="CV544" s="2" t="inlineStr">
        <is>
          <t xml:space="preserve">|
|
|
</t>
        </is>
      </c>
      <c r="CW544" t="inlineStr">
        <is>
          <t/>
        </is>
      </c>
    </row>
    <row r="545">
      <c r="A545" s="1" t="str">
        <f>HYPERLINK("https://iate.europa.eu/entry/result/909979/all", "909979")</f>
        <v>909979</v>
      </c>
      <c r="B545" t="inlineStr">
        <is>
          <t>ENERGY;EUROPEAN UNION;SCIENCE</t>
        </is>
      </c>
      <c r="C545" t="inlineStr">
        <is>
          <t>ENERGY;EUROPEAN UNION|European construction|European Union;SCIENCE|natural and applied sciences</t>
        </is>
      </c>
      <c r="D545" t="inlineStr">
        <is>
          <t>no</t>
        </is>
      </c>
      <c r="E545" t="inlineStr">
        <is>
          <t/>
        </is>
      </c>
      <c r="F545" t="inlineStr">
        <is>
          <t/>
        </is>
      </c>
      <c r="G545" t="inlineStr">
        <is>
          <t/>
        </is>
      </c>
      <c r="H545" t="inlineStr">
        <is>
          <t/>
        </is>
      </c>
      <c r="I545" t="inlineStr">
        <is>
          <t/>
        </is>
      </c>
      <c r="J545" t="inlineStr">
        <is>
          <t/>
        </is>
      </c>
      <c r="K545" t="inlineStr">
        <is>
          <t/>
        </is>
      </c>
      <c r="L545" t="inlineStr">
        <is>
          <t/>
        </is>
      </c>
      <c r="M545" t="inlineStr">
        <is>
          <t/>
        </is>
      </c>
      <c r="N545" s="2" t="inlineStr">
        <is>
          <t>flerårigt program for undersøgelser, analyser, prognoser og andre dertil knyttede aktiviteter inden for energisektoren (1998-2002)|
ETAP-programmet|
Etap|
Etapprogrammet|
Flerårigt program for undersøgelser, analyser, prognoser og andre dertil knyttede aktiviteter inden for energisektoren</t>
        </is>
      </c>
      <c r="O545" s="2" t="inlineStr">
        <is>
          <t>4|
3|
4|
4|
3</t>
        </is>
      </c>
      <c r="P545" s="2" t="inlineStr">
        <is>
          <t xml:space="preserve">|
|
|
|
</t>
        </is>
      </c>
      <c r="Q545" t="inlineStr">
        <is>
          <t/>
        </is>
      </c>
      <c r="R545" s="2" t="inlineStr">
        <is>
          <t>ETAP|
Mehrjahresprogramm für Studien, Analysen, Prognosen und damit verbundene Arbeiten im Energiebereich (1998-2002)|
Mehrjahresprogramm für Studien, Analysen, Prognosen und damit verbundene Arbeiten im Energiebereich|
Programm ETAP|
ETAP-Programm</t>
        </is>
      </c>
      <c r="S545" s="2" t="inlineStr">
        <is>
          <t>1|
3|
1|
3|
1</t>
        </is>
      </c>
      <c r="T545" s="2" t="inlineStr">
        <is>
          <t xml:space="preserve">|
|
|
|
</t>
        </is>
      </c>
      <c r="U545" t="inlineStr">
        <is>
          <t/>
        </is>
      </c>
      <c r="V545" s="2" t="inlineStr">
        <is>
          <t>πολυετές πρόγραμμα μελετών, αναλύσεων, προβλέψεων και άλλων συναφών εργασιών στον τομέα της ενέργειας (1998-2002)|
πρόγραμμα ETAP|
ETAP|
Πολυετές πρόγραμμα μελετών, αναλύσεων, προβλέψεων και άλλων συναφών εργασιών στον τομέα της ενέργειας</t>
        </is>
      </c>
      <c r="W545" s="2" t="inlineStr">
        <is>
          <t>3|
3|
3|
3</t>
        </is>
      </c>
      <c r="X545" s="2" t="inlineStr">
        <is>
          <t xml:space="preserve">|
|
|
</t>
        </is>
      </c>
      <c r="Y545" t="inlineStr">
        <is>
          <t/>
        </is>
      </c>
      <c r="Z545" s="2" t="inlineStr">
        <is>
          <t>ETAP programme|
multiannual programme of studies, analyses, forecasts and other related work in the energy sector|
ETAP</t>
        </is>
      </c>
      <c r="AA545" s="2" t="inlineStr">
        <is>
          <t>3|
3|
3</t>
        </is>
      </c>
      <c r="AB545" s="2" t="inlineStr">
        <is>
          <t xml:space="preserve">|
|
</t>
        </is>
      </c>
      <c r="AC545" t="inlineStr">
        <is>
          <t/>
        </is>
      </c>
      <c r="AD545" s="2" t="inlineStr">
        <is>
          <t>ETAP|
programa ETAP|
programa plurianual de estudios, análisis, previsiones y otras tareas en el sector de la energía|
Programa plurianual de estudios, análisis, previsiones y actividades relacionadas en el sector de la energía</t>
        </is>
      </c>
      <c r="AE545" s="2" t="inlineStr">
        <is>
          <t>3|
3|
3|
3</t>
        </is>
      </c>
      <c r="AF545" s="2" t="inlineStr">
        <is>
          <t xml:space="preserve">|
|
|
</t>
        </is>
      </c>
      <c r="AG545" t="inlineStr">
        <is>
          <t/>
        </is>
      </c>
      <c r="AH545" t="inlineStr">
        <is>
          <t/>
        </is>
      </c>
      <c r="AI545" t="inlineStr">
        <is>
          <t/>
        </is>
      </c>
      <c r="AJ545" t="inlineStr">
        <is>
          <t/>
        </is>
      </c>
      <c r="AK545" t="inlineStr">
        <is>
          <t/>
        </is>
      </c>
      <c r="AL545" s="2" t="inlineStr">
        <is>
          <t>Etap-ohjelma|
ETAP|
energia-alan tutkimuksia, selvityksiä, ennusteita ja muuta siihen liittyvää toimintaa koskeva monivuotinen ohjelma|
energia-alan tutkimuksia, analyyseja, ennusteita ja muita niihin liittyviä töitä koskeva monivuotinen ohjelma</t>
        </is>
      </c>
      <c r="AM545" s="2" t="inlineStr">
        <is>
          <t>2|
2|
2|
3</t>
        </is>
      </c>
      <c r="AN545" s="2" t="inlineStr">
        <is>
          <t xml:space="preserve">|
|
|
</t>
        </is>
      </c>
      <c r="AO545" t="inlineStr">
        <is>
          <t/>
        </is>
      </c>
      <c r="AP545" s="2" t="inlineStr">
        <is>
          <t>programme ETAP|
ETAP|
programme pluriannuel d'études, d'analyses, de prévisions et d'autres travaux connexes dans le secteur de l'énergie</t>
        </is>
      </c>
      <c r="AQ545" s="2" t="inlineStr">
        <is>
          <t>1|
1|
1</t>
        </is>
      </c>
      <c r="AR545" s="2" t="inlineStr">
        <is>
          <t xml:space="preserve">|
|
</t>
        </is>
      </c>
      <c r="AS545" t="inlineStr">
        <is>
          <t/>
        </is>
      </c>
      <c r="AT545" t="inlineStr">
        <is>
          <t/>
        </is>
      </c>
      <c r="AU545" t="inlineStr">
        <is>
          <t/>
        </is>
      </c>
      <c r="AV545" t="inlineStr">
        <is>
          <t/>
        </is>
      </c>
      <c r="AW545" t="inlineStr">
        <is>
          <t/>
        </is>
      </c>
      <c r="AX545" t="inlineStr">
        <is>
          <t/>
        </is>
      </c>
      <c r="AY545" t="inlineStr">
        <is>
          <t/>
        </is>
      </c>
      <c r="AZ545" t="inlineStr">
        <is>
          <t/>
        </is>
      </c>
      <c r="BA545" t="inlineStr">
        <is>
          <t/>
        </is>
      </c>
      <c r="BB545" t="inlineStr">
        <is>
          <t/>
        </is>
      </c>
      <c r="BC545" t="inlineStr">
        <is>
          <t/>
        </is>
      </c>
      <c r="BD545" t="inlineStr">
        <is>
          <t/>
        </is>
      </c>
      <c r="BE545" t="inlineStr">
        <is>
          <t/>
        </is>
      </c>
      <c r="BF545" s="2" t="inlineStr">
        <is>
          <t>programma ETAP|
programma pluriennale di studio, di analisi, di previsione e di altre attività collegate nel settore dell'energia|
ETAP</t>
        </is>
      </c>
      <c r="BG545" s="2" t="inlineStr">
        <is>
          <t>3|
3|
3</t>
        </is>
      </c>
      <c r="BH545" s="2" t="inlineStr">
        <is>
          <t xml:space="preserve">|
|
</t>
        </is>
      </c>
      <c r="BI545" t="inlineStr">
        <is>
          <t/>
        </is>
      </c>
      <c r="BJ545" t="inlineStr">
        <is>
          <t/>
        </is>
      </c>
      <c r="BK545" t="inlineStr">
        <is>
          <t/>
        </is>
      </c>
      <c r="BL545" t="inlineStr">
        <is>
          <t/>
        </is>
      </c>
      <c r="BM545" t="inlineStr">
        <is>
          <t/>
        </is>
      </c>
      <c r="BN545" t="inlineStr">
        <is>
          <t/>
        </is>
      </c>
      <c r="BO545" t="inlineStr">
        <is>
          <t/>
        </is>
      </c>
      <c r="BP545" t="inlineStr">
        <is>
          <t/>
        </is>
      </c>
      <c r="BQ545" t="inlineStr">
        <is>
          <t/>
        </is>
      </c>
      <c r="BR545" t="inlineStr">
        <is>
          <t/>
        </is>
      </c>
      <c r="BS545" t="inlineStr">
        <is>
          <t/>
        </is>
      </c>
      <c r="BT545" t="inlineStr">
        <is>
          <t/>
        </is>
      </c>
      <c r="BU545" t="inlineStr">
        <is>
          <t/>
        </is>
      </c>
      <c r="BV545" s="2" t="inlineStr">
        <is>
          <t>ETAP-programma|
meerjarenprogramma voor studies, analyses, prognoses en andere verwante werkzaamheden in de energiesector|
ETAP</t>
        </is>
      </c>
      <c r="BW545" s="2" t="inlineStr">
        <is>
          <t>3|
3|
3</t>
        </is>
      </c>
      <c r="BX545" s="2" t="inlineStr">
        <is>
          <t xml:space="preserve">|
|
</t>
        </is>
      </c>
      <c r="BY545" t="inlineStr">
        <is>
          <t>"ETAP" staat voor "études et analyses partagées".</t>
        </is>
      </c>
      <c r="BZ545" t="inlineStr">
        <is>
          <t/>
        </is>
      </c>
      <c r="CA545" t="inlineStr">
        <is>
          <t/>
        </is>
      </c>
      <c r="CB545" t="inlineStr">
        <is>
          <t/>
        </is>
      </c>
      <c r="CC545" t="inlineStr">
        <is>
          <t/>
        </is>
      </c>
      <c r="CD545" s="2" t="inlineStr">
        <is>
          <t>Programa ETAP|
ETAP|
Programa plurianual de estudos, análises, previsões e outras ações conexas no setor da energia</t>
        </is>
      </c>
      <c r="CE545" s="2" t="inlineStr">
        <is>
          <t>3|
3|
3</t>
        </is>
      </c>
      <c r="CF545" s="2" t="inlineStr">
        <is>
          <t xml:space="preserve">|
|
</t>
        </is>
      </c>
      <c r="CG545" t="inlineStr">
        <is>
          <t/>
        </is>
      </c>
      <c r="CH545" t="inlineStr">
        <is>
          <t/>
        </is>
      </c>
      <c r="CI545" t="inlineStr">
        <is>
          <t/>
        </is>
      </c>
      <c r="CJ545" t="inlineStr">
        <is>
          <t/>
        </is>
      </c>
      <c r="CK545" t="inlineStr">
        <is>
          <t/>
        </is>
      </c>
      <c r="CL545" t="inlineStr">
        <is>
          <t/>
        </is>
      </c>
      <c r="CM545" t="inlineStr">
        <is>
          <t/>
        </is>
      </c>
      <c r="CN545" t="inlineStr">
        <is>
          <t/>
        </is>
      </c>
      <c r="CO545" t="inlineStr">
        <is>
          <t/>
        </is>
      </c>
      <c r="CP545" t="inlineStr">
        <is>
          <t/>
        </is>
      </c>
      <c r="CQ545" t="inlineStr">
        <is>
          <t/>
        </is>
      </c>
      <c r="CR545" t="inlineStr">
        <is>
          <t/>
        </is>
      </c>
      <c r="CS545" t="inlineStr">
        <is>
          <t/>
        </is>
      </c>
      <c r="CT545" s="2" t="inlineStr">
        <is>
          <t>flerårigt program för studier, analyser, prognoser och därmed sammanhängande arbete inom energisektorn|
Etap-programmet|
Etap</t>
        </is>
      </c>
      <c r="CU545" s="2" t="inlineStr">
        <is>
          <t>2|
2|
2</t>
        </is>
      </c>
      <c r="CV545" s="2" t="inlineStr">
        <is>
          <t xml:space="preserve">|
|
</t>
        </is>
      </c>
      <c r="CW545" t="inlineStr">
        <is>
          <t/>
        </is>
      </c>
    </row>
    <row r="546">
      <c r="A546" s="1" t="str">
        <f>HYPERLINK("https://iate.europa.eu/entry/result/1376351/all", "1376351")</f>
        <v>1376351</v>
      </c>
      <c r="B546" t="inlineStr">
        <is>
          <t>Domain code not specified</t>
        </is>
      </c>
      <c r="C546" t="inlineStr">
        <is>
          <t>Domain code not specified</t>
        </is>
      </c>
      <c r="D546" t="inlineStr">
        <is>
          <t>no</t>
        </is>
      </c>
      <c r="E546" t="inlineStr">
        <is>
          <t/>
        </is>
      </c>
      <c r="F546" t="inlineStr">
        <is>
          <t/>
        </is>
      </c>
      <c r="G546" t="inlineStr">
        <is>
          <t/>
        </is>
      </c>
      <c r="H546" t="inlineStr">
        <is>
          <t/>
        </is>
      </c>
      <c r="I546" t="inlineStr">
        <is>
          <t/>
        </is>
      </c>
      <c r="J546" t="inlineStr">
        <is>
          <t/>
        </is>
      </c>
      <c r="K546" t="inlineStr">
        <is>
          <t/>
        </is>
      </c>
      <c r="L546" t="inlineStr">
        <is>
          <t/>
        </is>
      </c>
      <c r="M546" t="inlineStr">
        <is>
          <t/>
        </is>
      </c>
      <c r="N546" s="2" t="inlineStr">
        <is>
          <t>kurve over lastvarighed</t>
        </is>
      </c>
      <c r="O546" s="2" t="inlineStr">
        <is>
          <t>3</t>
        </is>
      </c>
      <c r="P546" s="2" t="inlineStr">
        <is>
          <t/>
        </is>
      </c>
      <c r="Q546" t="inlineStr">
        <is>
          <t/>
        </is>
      </c>
      <c r="R546" s="2" t="inlineStr">
        <is>
          <t>Lastdauerlinie</t>
        </is>
      </c>
      <c r="S546" s="2" t="inlineStr">
        <is>
          <t>3</t>
        </is>
      </c>
      <c r="T546" s="2" t="inlineStr">
        <is>
          <t/>
        </is>
      </c>
      <c r="U546" t="inlineStr">
        <is>
          <t/>
        </is>
      </c>
      <c r="V546" s="2" t="inlineStr">
        <is>
          <t>καμπύλη διάρκειας φορτίου</t>
        </is>
      </c>
      <c r="W546" s="2" t="inlineStr">
        <is>
          <t>3</t>
        </is>
      </c>
      <c r="X546" s="2" t="inlineStr">
        <is>
          <t/>
        </is>
      </c>
      <c r="Y546" t="inlineStr">
        <is>
          <t/>
        </is>
      </c>
      <c r="Z546" s="2" t="inlineStr">
        <is>
          <t>load duration curve</t>
        </is>
      </c>
      <c r="AA546" s="2" t="inlineStr">
        <is>
          <t>3</t>
        </is>
      </c>
      <c r="AB546" s="2" t="inlineStr">
        <is>
          <t/>
        </is>
      </c>
      <c r="AC546" t="inlineStr">
        <is>
          <t>curve showing the duration within a specified period of time when the load equalled or exceeded the value shown</t>
        </is>
      </c>
      <c r="AD546" s="2" t="inlineStr">
        <is>
          <t>curva de duraciones de cargas|
monótona de cargas</t>
        </is>
      </c>
      <c r="AE546" s="2" t="inlineStr">
        <is>
          <t>3|
3</t>
        </is>
      </c>
      <c r="AF546" s="2" t="inlineStr">
        <is>
          <t xml:space="preserve">|
</t>
        </is>
      </c>
      <c r="AG546" t="inlineStr">
        <is>
          <t/>
        </is>
      </c>
      <c r="AH546" t="inlineStr">
        <is>
          <t/>
        </is>
      </c>
      <c r="AI546" t="inlineStr">
        <is>
          <t/>
        </is>
      </c>
      <c r="AJ546" t="inlineStr">
        <is>
          <t/>
        </is>
      </c>
      <c r="AK546" t="inlineStr">
        <is>
          <t/>
        </is>
      </c>
      <c r="AL546" s="2" t="inlineStr">
        <is>
          <t>kuormituksen pysyvyyskäyrä</t>
        </is>
      </c>
      <c r="AM546" s="2" t="inlineStr">
        <is>
          <t>3</t>
        </is>
      </c>
      <c r="AN546" s="2" t="inlineStr">
        <is>
          <t/>
        </is>
      </c>
      <c r="AO546" t="inlineStr">
        <is>
          <t/>
        </is>
      </c>
      <c r="AP546" s="2" t="inlineStr">
        <is>
          <t>monotone des charges|
diagramme des charges classées</t>
        </is>
      </c>
      <c r="AQ546" s="2" t="inlineStr">
        <is>
          <t>3|
3</t>
        </is>
      </c>
      <c r="AR546" s="2" t="inlineStr">
        <is>
          <t xml:space="preserve">|
</t>
        </is>
      </c>
      <c r="AS546" t="inlineStr">
        <is>
          <t>pour un intervalle de temps spécifié, représentation graphique des charges ordonnées selon la durée pendant laquelle elles sont supérieures ou égales à une valeur donnée</t>
        </is>
      </c>
      <c r="AT546" t="inlineStr">
        <is>
          <t/>
        </is>
      </c>
      <c r="AU546" t="inlineStr">
        <is>
          <t/>
        </is>
      </c>
      <c r="AV546" t="inlineStr">
        <is>
          <t/>
        </is>
      </c>
      <c r="AW546" t="inlineStr">
        <is>
          <t/>
        </is>
      </c>
      <c r="AX546" t="inlineStr">
        <is>
          <t/>
        </is>
      </c>
      <c r="AY546" t="inlineStr">
        <is>
          <t/>
        </is>
      </c>
      <c r="AZ546" t="inlineStr">
        <is>
          <t/>
        </is>
      </c>
      <c r="BA546" t="inlineStr">
        <is>
          <t/>
        </is>
      </c>
      <c r="BB546" t="inlineStr">
        <is>
          <t/>
        </is>
      </c>
      <c r="BC546" t="inlineStr">
        <is>
          <t/>
        </is>
      </c>
      <c r="BD546" t="inlineStr">
        <is>
          <t/>
        </is>
      </c>
      <c r="BE546" t="inlineStr">
        <is>
          <t/>
        </is>
      </c>
      <c r="BF546" s="2" t="inlineStr">
        <is>
          <t>curva delle durate di carico</t>
        </is>
      </c>
      <c r="BG546" s="2" t="inlineStr">
        <is>
          <t>3</t>
        </is>
      </c>
      <c r="BH546" s="2" t="inlineStr">
        <is>
          <t/>
        </is>
      </c>
      <c r="BI546" t="inlineStr">
        <is>
          <t/>
        </is>
      </c>
      <c r="BJ546" t="inlineStr">
        <is>
          <t/>
        </is>
      </c>
      <c r="BK546" t="inlineStr">
        <is>
          <t/>
        </is>
      </c>
      <c r="BL546" t="inlineStr">
        <is>
          <t/>
        </is>
      </c>
      <c r="BM546" t="inlineStr">
        <is>
          <t/>
        </is>
      </c>
      <c r="BN546" s="2" t="inlineStr">
        <is>
          <t>slodzes ilguma grafiks</t>
        </is>
      </c>
      <c r="BO546" s="2" t="inlineStr">
        <is>
          <t>3</t>
        </is>
      </c>
      <c r="BP546" s="2" t="inlineStr">
        <is>
          <t/>
        </is>
      </c>
      <c r="BQ546" t="inlineStr">
        <is>
          <t>grafiks, kas attēlo summāro laiku (ilgumu), kad slodze nav mazāka par attiecīgajam ilgumam grafikā atbilstošo slodzi.</t>
        </is>
      </c>
      <c r="BR546" t="inlineStr">
        <is>
          <t/>
        </is>
      </c>
      <c r="BS546" t="inlineStr">
        <is>
          <t/>
        </is>
      </c>
      <c r="BT546" t="inlineStr">
        <is>
          <t/>
        </is>
      </c>
      <c r="BU546" t="inlineStr">
        <is>
          <t/>
        </is>
      </c>
      <c r="BV546" s="2" t="inlineStr">
        <is>
          <t>belastingsduurkromme</t>
        </is>
      </c>
      <c r="BW546" s="2" t="inlineStr">
        <is>
          <t>3</t>
        </is>
      </c>
      <c r="BX546" s="2" t="inlineStr">
        <is>
          <t/>
        </is>
      </c>
      <c r="BY546" t="inlineStr">
        <is>
          <t/>
        </is>
      </c>
      <c r="BZ546" t="inlineStr">
        <is>
          <t/>
        </is>
      </c>
      <c r="CA546" t="inlineStr">
        <is>
          <t/>
        </is>
      </c>
      <c r="CB546" t="inlineStr">
        <is>
          <t/>
        </is>
      </c>
      <c r="CC546" t="inlineStr">
        <is>
          <t/>
        </is>
      </c>
      <c r="CD546" s="2" t="inlineStr">
        <is>
          <t>diagrama das cargas classificadas</t>
        </is>
      </c>
      <c r="CE546" s="2" t="inlineStr">
        <is>
          <t>3</t>
        </is>
      </c>
      <c r="CF546" s="2" t="inlineStr">
        <is>
          <t/>
        </is>
      </c>
      <c r="CG546" t="inlineStr">
        <is>
          <t/>
        </is>
      </c>
      <c r="CH546" t="inlineStr">
        <is>
          <t/>
        </is>
      </c>
      <c r="CI546" t="inlineStr">
        <is>
          <t/>
        </is>
      </c>
      <c r="CJ546" t="inlineStr">
        <is>
          <t/>
        </is>
      </c>
      <c r="CK546" t="inlineStr">
        <is>
          <t/>
        </is>
      </c>
      <c r="CL546" t="inlineStr">
        <is>
          <t/>
        </is>
      </c>
      <c r="CM546" t="inlineStr">
        <is>
          <t/>
        </is>
      </c>
      <c r="CN546" t="inlineStr">
        <is>
          <t/>
        </is>
      </c>
      <c r="CO546" t="inlineStr">
        <is>
          <t/>
        </is>
      </c>
      <c r="CP546" t="inlineStr">
        <is>
          <t/>
        </is>
      </c>
      <c r="CQ546" t="inlineStr">
        <is>
          <t/>
        </is>
      </c>
      <c r="CR546" t="inlineStr">
        <is>
          <t/>
        </is>
      </c>
      <c r="CS546" t="inlineStr">
        <is>
          <t/>
        </is>
      </c>
      <c r="CT546" s="2" t="inlineStr">
        <is>
          <t>varaktighetskurva</t>
        </is>
      </c>
      <c r="CU546" s="2" t="inlineStr">
        <is>
          <t>3</t>
        </is>
      </c>
      <c r="CV546" s="2" t="inlineStr">
        <is>
          <t/>
        </is>
      </c>
      <c r="CW546" t="inlineStr">
        <is>
          <t/>
        </is>
      </c>
    </row>
    <row r="547">
      <c r="A547" s="1" t="str">
        <f>HYPERLINK("https://iate.europa.eu/entry/result/1365543/all", "1365543")</f>
        <v>1365543</v>
      </c>
      <c r="B547" t="inlineStr">
        <is>
          <t>ENERGY</t>
        </is>
      </c>
      <c r="C547" t="inlineStr">
        <is>
          <t>ENERGY</t>
        </is>
      </c>
      <c r="D547" t="inlineStr">
        <is>
          <t>no</t>
        </is>
      </c>
      <c r="E547" t="inlineStr">
        <is>
          <t/>
        </is>
      </c>
      <c r="F547" t="inlineStr">
        <is>
          <t/>
        </is>
      </c>
      <c r="G547" t="inlineStr">
        <is>
          <t/>
        </is>
      </c>
      <c r="H547" t="inlineStr">
        <is>
          <t/>
        </is>
      </c>
      <c r="I547" t="inlineStr">
        <is>
          <t/>
        </is>
      </c>
      <c r="J547" t="inlineStr">
        <is>
          <t/>
        </is>
      </c>
      <c r="K547" t="inlineStr">
        <is>
          <t/>
        </is>
      </c>
      <c r="L547" t="inlineStr">
        <is>
          <t/>
        </is>
      </c>
      <c r="M547" t="inlineStr">
        <is>
          <t/>
        </is>
      </c>
      <c r="N547" s="2" t="inlineStr">
        <is>
          <t>netopsplitning|
sektionering</t>
        </is>
      </c>
      <c r="O547" s="2" t="inlineStr">
        <is>
          <t>3|
3</t>
        </is>
      </c>
      <c r="P547" s="2" t="inlineStr">
        <is>
          <t xml:space="preserve">|
</t>
        </is>
      </c>
      <c r="Q547" t="inlineStr">
        <is>
          <t/>
        </is>
      </c>
      <c r="R547" s="2" t="inlineStr">
        <is>
          <t>Inselbildung</t>
        </is>
      </c>
      <c r="S547" s="2" t="inlineStr">
        <is>
          <t>3</t>
        </is>
      </c>
      <c r="T547" s="2" t="inlineStr">
        <is>
          <t/>
        </is>
      </c>
      <c r="U547" t="inlineStr">
        <is>
          <t/>
        </is>
      </c>
      <c r="V547" s="2" t="inlineStr">
        <is>
          <t>σχηματισμός νησίδας|
διαχωρισμός δικτύου σε νησίδες</t>
        </is>
      </c>
      <c r="W547" s="2" t="inlineStr">
        <is>
          <t>3|
3</t>
        </is>
      </c>
      <c r="X547" s="2" t="inlineStr">
        <is>
          <t xml:space="preserve">|
</t>
        </is>
      </c>
      <c r="Y547" t="inlineStr">
        <is>
          <t/>
        </is>
      </c>
      <c r="Z547" s="2" t="inlineStr">
        <is>
          <t>islanding|
network splitting</t>
        </is>
      </c>
      <c r="AA547" s="2" t="inlineStr">
        <is>
          <t>3|
3</t>
        </is>
      </c>
      <c r="AB547" s="2" t="inlineStr">
        <is>
          <t xml:space="preserve">|
</t>
        </is>
      </c>
      <c r="AC547" t="inlineStr">
        <is>
          <t>an emergency measure comprising the division of a power system into subsystems in each of which there is a balance between generation and load in an attempt to achieve isolated operation</t>
        </is>
      </c>
      <c r="AD547" s="2" t="inlineStr">
        <is>
          <t>formación de islas|
separación en marcha aislada</t>
        </is>
      </c>
      <c r="AE547" s="2" t="inlineStr">
        <is>
          <t>3|
3</t>
        </is>
      </c>
      <c r="AF547" s="2" t="inlineStr">
        <is>
          <t xml:space="preserve">|
</t>
        </is>
      </c>
      <c r="AG547" t="inlineStr">
        <is>
          <t/>
        </is>
      </c>
      <c r="AH547" t="inlineStr">
        <is>
          <t/>
        </is>
      </c>
      <c r="AI547" t="inlineStr">
        <is>
          <t/>
        </is>
      </c>
      <c r="AJ547" t="inlineStr">
        <is>
          <t/>
        </is>
      </c>
      <c r="AK547" t="inlineStr">
        <is>
          <t/>
        </is>
      </c>
      <c r="AL547" s="2" t="inlineStr">
        <is>
          <t>siirtyminen saarekekäyttöön</t>
        </is>
      </c>
      <c r="AM547" s="2" t="inlineStr">
        <is>
          <t>3</t>
        </is>
      </c>
      <c r="AN547" s="2" t="inlineStr">
        <is>
          <t/>
        </is>
      </c>
      <c r="AO547" t="inlineStr">
        <is>
          <t/>
        </is>
      </c>
      <c r="AP547" s="2" t="inlineStr">
        <is>
          <t>îlotage</t>
        </is>
      </c>
      <c r="AQ547" s="2" t="inlineStr">
        <is>
          <t>3</t>
        </is>
      </c>
      <c r="AR547" s="2" t="inlineStr">
        <is>
          <t/>
        </is>
      </c>
      <c r="AS547" t="inlineStr">
        <is>
          <t>mesure de sauvegarde consistant à fractionner le réseau en sous-réseaux dans chacun desquels l'équilibre des charges et des productions peut être obtenu et maintenu</t>
        </is>
      </c>
      <c r="AT547" t="inlineStr">
        <is>
          <t/>
        </is>
      </c>
      <c r="AU547" t="inlineStr">
        <is>
          <t/>
        </is>
      </c>
      <c r="AV547" t="inlineStr">
        <is>
          <t/>
        </is>
      </c>
      <c r="AW547" t="inlineStr">
        <is>
          <t/>
        </is>
      </c>
      <c r="AX547" t="inlineStr">
        <is>
          <t/>
        </is>
      </c>
      <c r="AY547" t="inlineStr">
        <is>
          <t/>
        </is>
      </c>
      <c r="AZ547" t="inlineStr">
        <is>
          <t/>
        </is>
      </c>
      <c r="BA547" t="inlineStr">
        <is>
          <t/>
        </is>
      </c>
      <c r="BB547" t="inlineStr">
        <is>
          <t/>
        </is>
      </c>
      <c r="BC547" t="inlineStr">
        <is>
          <t/>
        </is>
      </c>
      <c r="BD547" t="inlineStr">
        <is>
          <t/>
        </is>
      </c>
      <c r="BE547" t="inlineStr">
        <is>
          <t/>
        </is>
      </c>
      <c r="BF547" s="2" t="inlineStr">
        <is>
          <t>frazionamento programmato della rete|
separazione in isola</t>
        </is>
      </c>
      <c r="BG547" s="2" t="inlineStr">
        <is>
          <t>3|
3</t>
        </is>
      </c>
      <c r="BH547" s="2" t="inlineStr">
        <is>
          <t xml:space="preserve">|
</t>
        </is>
      </c>
      <c r="BI547" t="inlineStr">
        <is>
          <t/>
        </is>
      </c>
      <c r="BJ547" t="inlineStr">
        <is>
          <t/>
        </is>
      </c>
      <c r="BK547" t="inlineStr">
        <is>
          <t/>
        </is>
      </c>
      <c r="BL547" t="inlineStr">
        <is>
          <t/>
        </is>
      </c>
      <c r="BM547" t="inlineStr">
        <is>
          <t/>
        </is>
      </c>
      <c r="BN547" t="inlineStr">
        <is>
          <t/>
        </is>
      </c>
      <c r="BO547" t="inlineStr">
        <is>
          <t/>
        </is>
      </c>
      <c r="BP547" t="inlineStr">
        <is>
          <t/>
        </is>
      </c>
      <c r="BQ547" t="inlineStr">
        <is>
          <t/>
        </is>
      </c>
      <c r="BR547" t="inlineStr">
        <is>
          <t/>
        </is>
      </c>
      <c r="BS547" t="inlineStr">
        <is>
          <t/>
        </is>
      </c>
      <c r="BT547" t="inlineStr">
        <is>
          <t/>
        </is>
      </c>
      <c r="BU547" t="inlineStr">
        <is>
          <t/>
        </is>
      </c>
      <c r="BV547" s="2" t="inlineStr">
        <is>
          <t>netsplitsing|
in eilandbedrijf gaan</t>
        </is>
      </c>
      <c r="BW547" s="2" t="inlineStr">
        <is>
          <t>3|
3</t>
        </is>
      </c>
      <c r="BX547" s="2" t="inlineStr">
        <is>
          <t xml:space="preserve">|
</t>
        </is>
      </c>
      <c r="BY547" t="inlineStr">
        <is>
          <t/>
        </is>
      </c>
      <c r="BZ547" t="inlineStr">
        <is>
          <t/>
        </is>
      </c>
      <c r="CA547" t="inlineStr">
        <is>
          <t/>
        </is>
      </c>
      <c r="CB547" t="inlineStr">
        <is>
          <t/>
        </is>
      </c>
      <c r="CC547" t="inlineStr">
        <is>
          <t/>
        </is>
      </c>
      <c r="CD547" s="2" t="inlineStr">
        <is>
          <t>formação de ilhotas|
passagem a rede separada|
fracionamento da rede</t>
        </is>
      </c>
      <c r="CE547" s="2" t="inlineStr">
        <is>
          <t>3|
3|
3</t>
        </is>
      </c>
      <c r="CF547" s="2" t="inlineStr">
        <is>
          <t xml:space="preserve">|
|
</t>
        </is>
      </c>
      <c r="CG547" t="inlineStr">
        <is>
          <t>Processo pelo qual um sistema elétrico é fracionado em duas ou mais redes separadas, podendo tratar-se de uma medida de emergência deliberada, do resultado de ações automáticas de proteção ou controlo ou do resultado de erro humano.</t>
        </is>
      </c>
      <c r="CH547" t="inlineStr">
        <is>
          <t/>
        </is>
      </c>
      <c r="CI547" t="inlineStr">
        <is>
          <t/>
        </is>
      </c>
      <c r="CJ547" t="inlineStr">
        <is>
          <t/>
        </is>
      </c>
      <c r="CK547" t="inlineStr">
        <is>
          <t/>
        </is>
      </c>
      <c r="CL547" t="inlineStr">
        <is>
          <t/>
        </is>
      </c>
      <c r="CM547" t="inlineStr">
        <is>
          <t/>
        </is>
      </c>
      <c r="CN547" t="inlineStr">
        <is>
          <t/>
        </is>
      </c>
      <c r="CO547" t="inlineStr">
        <is>
          <t/>
        </is>
      </c>
      <c r="CP547" t="inlineStr">
        <is>
          <t/>
        </is>
      </c>
      <c r="CQ547" t="inlineStr">
        <is>
          <t/>
        </is>
      </c>
      <c r="CR547" t="inlineStr">
        <is>
          <t/>
        </is>
      </c>
      <c r="CS547" t="inlineStr">
        <is>
          <t/>
        </is>
      </c>
      <c r="CT547" s="2" t="inlineStr">
        <is>
          <t>sektionering</t>
        </is>
      </c>
      <c r="CU547" s="2" t="inlineStr">
        <is>
          <t>3</t>
        </is>
      </c>
      <c r="CV547" s="2" t="inlineStr">
        <is>
          <t/>
        </is>
      </c>
      <c r="CW547" t="inlineStr">
        <is>
          <t/>
        </is>
      </c>
    </row>
    <row r="548">
      <c r="A548" s="1" t="str">
        <f>HYPERLINK("https://iate.europa.eu/entry/result/3552598/all", "3552598")</f>
        <v>3552598</v>
      </c>
      <c r="B548" t="inlineStr">
        <is>
          <t>PRODUCTION, TECHNOLOGY AND RESEARCH;ENERGY</t>
        </is>
      </c>
      <c r="C548" t="inlineStr">
        <is>
          <t>PRODUCTION, TECHNOLOGY AND RESEARCH|technology and technical regulations|technical regulations;ENERGY|electrical and nuclear industries|electrical industry;ENERGY|energy policy</t>
        </is>
      </c>
      <c r="D548" t="inlineStr">
        <is>
          <t>no</t>
        </is>
      </c>
      <c r="E548" t="inlineStr">
        <is>
          <t/>
        </is>
      </c>
      <c r="F548" t="inlineStr">
        <is>
          <t/>
        </is>
      </c>
      <c r="G548" t="inlineStr">
        <is>
          <t/>
        </is>
      </c>
      <c r="H548" t="inlineStr">
        <is>
          <t/>
        </is>
      </c>
      <c r="I548" t="inlineStr">
        <is>
          <t/>
        </is>
      </c>
      <c r="J548" t="inlineStr">
        <is>
          <t/>
        </is>
      </c>
      <c r="K548" t="inlineStr">
        <is>
          <t/>
        </is>
      </c>
      <c r="L548" t="inlineStr">
        <is>
          <t/>
        </is>
      </c>
      <c r="M548" t="inlineStr">
        <is>
          <t/>
        </is>
      </c>
      <c r="N548" t="inlineStr">
        <is>
          <t/>
        </is>
      </c>
      <c r="O548" t="inlineStr">
        <is>
          <t/>
        </is>
      </c>
      <c r="P548" t="inlineStr">
        <is>
          <t/>
        </is>
      </c>
      <c r="Q548" t="inlineStr">
        <is>
          <t/>
        </is>
      </c>
      <c r="R548" t="inlineStr">
        <is>
          <t/>
        </is>
      </c>
      <c r="S548" t="inlineStr">
        <is>
          <t/>
        </is>
      </c>
      <c r="T548" t="inlineStr">
        <is>
          <t/>
        </is>
      </c>
      <c r="U548" t="inlineStr">
        <is>
          <t/>
        </is>
      </c>
      <c r="V548" t="inlineStr">
        <is>
          <t/>
        </is>
      </c>
      <c r="W548" t="inlineStr">
        <is>
          <t/>
        </is>
      </c>
      <c r="X548" t="inlineStr">
        <is>
          <t/>
        </is>
      </c>
      <c r="Y548" t="inlineStr">
        <is>
          <t/>
        </is>
      </c>
      <c r="Z548" s="2" t="inlineStr">
        <is>
          <t>imbalance price area</t>
        </is>
      </c>
      <c r="AA548" s="2" t="inlineStr">
        <is>
          <t>3</t>
        </is>
      </c>
      <c r="AB548" s="2" t="inlineStr">
        <is>
          <t/>
        </is>
      </c>
      <c r="AC548" t="inlineStr">
        <is>
          <t>area for the calculation of an imbalance price</t>
        </is>
      </c>
      <c r="AD548" t="inlineStr">
        <is>
          <t/>
        </is>
      </c>
      <c r="AE548" t="inlineStr">
        <is>
          <t/>
        </is>
      </c>
      <c r="AF548" t="inlineStr">
        <is>
          <t/>
        </is>
      </c>
      <c r="AG548" t="inlineStr">
        <is>
          <t/>
        </is>
      </c>
      <c r="AH548" s="2" t="inlineStr">
        <is>
          <t>tasakaalustamatuse hinnapiirkond</t>
        </is>
      </c>
      <c r="AI548" s="2" t="inlineStr">
        <is>
          <t>3</t>
        </is>
      </c>
      <c r="AJ548" s="2" t="inlineStr">
        <is>
          <t/>
        </is>
      </c>
      <c r="AK548" t="inlineStr">
        <is>
          <t>piirkond, mille kohta arvutatakse tasakaalustamatuse hind</t>
        </is>
      </c>
      <c r="AL548" s="2" t="inlineStr">
        <is>
          <t>tasepoikkeamahinta-alue</t>
        </is>
      </c>
      <c r="AM548" s="2" t="inlineStr">
        <is>
          <t>3</t>
        </is>
      </c>
      <c r="AN548" s="2" t="inlineStr">
        <is>
          <t/>
        </is>
      </c>
      <c r="AO548" t="inlineStr">
        <is>
          <t>Aikayksikkö, jolta tasevastaavien tasepoikkeama lasketaan.</t>
        </is>
      </c>
      <c r="AP548" t="inlineStr">
        <is>
          <t/>
        </is>
      </c>
      <c r="AQ548" t="inlineStr">
        <is>
          <t/>
        </is>
      </c>
      <c r="AR548" t="inlineStr">
        <is>
          <t/>
        </is>
      </c>
      <c r="AS548" t="inlineStr">
        <is>
          <t/>
        </is>
      </c>
      <c r="AT548" t="inlineStr">
        <is>
          <t/>
        </is>
      </c>
      <c r="AU548" t="inlineStr">
        <is>
          <t/>
        </is>
      </c>
      <c r="AV548" t="inlineStr">
        <is>
          <t/>
        </is>
      </c>
      <c r="AW548" t="inlineStr">
        <is>
          <t/>
        </is>
      </c>
      <c r="AX548" s="2" t="inlineStr">
        <is>
          <t>područje definiranja cijene odstupanja</t>
        </is>
      </c>
      <c r="AY548" s="2" t="inlineStr">
        <is>
          <t>3</t>
        </is>
      </c>
      <c r="AZ548" s="2" t="inlineStr">
        <is>
          <t/>
        </is>
      </c>
      <c r="BA548" t="inlineStr">
        <is>
          <t>zona nadmetanja, dio zone nadmetanja ili kombinacija nekoliko zona nadmetanja, koje će definirati svaki operator prijenosnog sustava u slučaju kada se one ne podudaraju s područjem odgovornosti nadležnog operatora, za potrebe izračuna cijene odstupanja</t>
        </is>
      </c>
      <c r="BB548" t="inlineStr">
        <is>
          <t/>
        </is>
      </c>
      <c r="BC548" t="inlineStr">
        <is>
          <t/>
        </is>
      </c>
      <c r="BD548" t="inlineStr">
        <is>
          <t/>
        </is>
      </c>
      <c r="BE548" t="inlineStr">
        <is>
          <t/>
        </is>
      </c>
      <c r="BF548" t="inlineStr">
        <is>
          <t/>
        </is>
      </c>
      <c r="BG548" t="inlineStr">
        <is>
          <t/>
        </is>
      </c>
      <c r="BH548" t="inlineStr">
        <is>
          <t/>
        </is>
      </c>
      <c r="BI548" t="inlineStr">
        <is>
          <t/>
        </is>
      </c>
      <c r="BJ548" s="2" t="inlineStr">
        <is>
          <t>disbalanso kainos zona|
disbalanso kainos rajonas</t>
        </is>
      </c>
      <c r="BK548" s="2" t="inlineStr">
        <is>
          <t>3|
3</t>
        </is>
      </c>
      <c r="BL548" s="2" t="inlineStr">
        <is>
          <t xml:space="preserve">preferred|
</t>
        </is>
      </c>
      <c r="BM548" t="inlineStr">
        <is>
          <t>zona, kurioje skaičiuojama disbalanso kaina</t>
        </is>
      </c>
      <c r="BN548" t="inlineStr">
        <is>
          <t/>
        </is>
      </c>
      <c r="BO548" t="inlineStr">
        <is>
          <t/>
        </is>
      </c>
      <c r="BP548" t="inlineStr">
        <is>
          <t/>
        </is>
      </c>
      <c r="BQ548" t="inlineStr">
        <is>
          <t/>
        </is>
      </c>
      <c r="BR548" s="2" t="inlineStr">
        <is>
          <t>żona tal-prezz tal-iżbilanċ</t>
        </is>
      </c>
      <c r="BS548" s="2" t="inlineStr">
        <is>
          <t>3</t>
        </is>
      </c>
      <c r="BT548" s="2" t="inlineStr">
        <is>
          <t/>
        </is>
      </c>
      <c r="BU548" t="inlineStr">
        <is>
          <t>jew żona tal-offerti&lt;sup&gt;1&lt;/sup&gt;, parti minn żona tal-offerti, jew kombinament ta’ diversi żoni tal-offerti, biex jiġu ddefiniti minn kull TSO&lt;sup&gt;2&lt;/sup&gt; li għalih iż-żona tal-offerti jew iż-żoni tal-offerti ma jkunux ugwali għal żona ta’ inkarigu&lt;sup&gt;3&lt;/sup&gt;, għall-finijiet tal-kalkolu tal-prezzijiet tal-iżbilanċi&lt;sup&gt;4&lt;/sup&gt;&lt;p&gt; &lt;sup&gt;1&lt;/sup&gt;&lt;a href="/entry/result/3547925&gt;/all" id="ENTRY_TO_ENTRY_CONVERTER" target="_blank"&gt;IATE:3547925&amp;gt;&lt;/a&gt;;;;;;;;;;;;;;;;; &lt;sup&gt;2&lt;/sup&gt;&lt;a href="/entry/result/3552524&gt;/all" id="ENTRY_TO_ENTRY_CONVERTER" target="_blank"&gt;IATE:3552524&amp;gt;&lt;/a&gt;;;;;;;;;;;;;;;;; &lt;sup&gt;3&lt;/sup&gt;&lt;a href="/entry/result/3553153/all" id="ENTRY_TO_ENTRY_CONVERTER" target="_blank"&gt;IATE:3553153&lt;/a&gt; &lt;br&gt; &lt;sup&gt;4&lt;/sup&gt;&lt;a href="/entry/result/3552597&lt;&gt;&lt;&gt;&lt;&gt;&lt;&gt;&lt;&gt;&lt;&gt;&lt;&gt;&lt;&gt;&lt;&gt;&lt;&gt;&lt;&gt;&lt;&gt;&lt;&gt;&lt;&gt;&lt;&gt;&lt;&gt;&lt;/all" id="ENTRY_TO_ENTRY_CONVERTER" target="_blank"&gt;IATE:3552597&amp;lt;&amp;gt;&amp;lt;&amp;gt;&amp;lt;&amp;gt;&amp;lt;&amp;gt;&amp;lt;&amp;gt;&amp;lt;&amp;gt;&amp;lt;&amp;gt;&amp;lt;&amp;gt;&amp;lt;&amp;gt;&amp;lt;&amp;gt;&amp;lt;&amp;gt;&amp;lt;&amp;gt;&amp;lt;&amp;gt;&amp;lt;&amp;gt;&amp;lt;&amp;gt;&amp;lt;&amp;gt;&amp;lt;&lt;/a&gt;&amp;gt;&lt;/p&gt;</t>
        </is>
      </c>
      <c r="BV548" t="inlineStr">
        <is>
          <t/>
        </is>
      </c>
      <c r="BW548" t="inlineStr">
        <is>
          <t/>
        </is>
      </c>
      <c r="BX548" t="inlineStr">
        <is>
          <t/>
        </is>
      </c>
      <c r="BY548" t="inlineStr">
        <is>
          <t/>
        </is>
      </c>
      <c r="BZ548" s="2" t="inlineStr">
        <is>
          <t>obszar obowiązywania ceny niezbilansowania</t>
        </is>
      </c>
      <c r="CA548" s="2" t="inlineStr">
        <is>
          <t>3</t>
        </is>
      </c>
      <c r="CB548" s="2" t="inlineStr">
        <is>
          <t/>
        </is>
      </c>
      <c r="CC548" t="inlineStr">
        <is>
          <t>obszar, na którym wyliczana jest cena niezbilansowania</t>
        </is>
      </c>
      <c r="CD548" t="inlineStr">
        <is>
          <t/>
        </is>
      </c>
      <c r="CE548" t="inlineStr">
        <is>
          <t/>
        </is>
      </c>
      <c r="CF548" t="inlineStr">
        <is>
          <t/>
        </is>
      </c>
      <c r="CG548" t="inlineStr">
        <is>
          <t/>
        </is>
      </c>
      <c r="CH548" t="inlineStr">
        <is>
          <t/>
        </is>
      </c>
      <c r="CI548" t="inlineStr">
        <is>
          <t/>
        </is>
      </c>
      <c r="CJ548" t="inlineStr">
        <is>
          <t/>
        </is>
      </c>
      <c r="CK548" t="inlineStr">
        <is>
          <t/>
        </is>
      </c>
      <c r="CL548" t="inlineStr">
        <is>
          <t/>
        </is>
      </c>
      <c r="CM548" t="inlineStr">
        <is>
          <t/>
        </is>
      </c>
      <c r="CN548" t="inlineStr">
        <is>
          <t/>
        </is>
      </c>
      <c r="CO548" t="inlineStr">
        <is>
          <t/>
        </is>
      </c>
      <c r="CP548" t="inlineStr">
        <is>
          <t/>
        </is>
      </c>
      <c r="CQ548" t="inlineStr">
        <is>
          <t/>
        </is>
      </c>
      <c r="CR548" t="inlineStr">
        <is>
          <t/>
        </is>
      </c>
      <c r="CS548" t="inlineStr">
        <is>
          <t/>
        </is>
      </c>
      <c r="CT548" s="2" t="inlineStr">
        <is>
          <t>område för obalanspris</t>
        </is>
      </c>
      <c r="CU548" s="2" t="inlineStr">
        <is>
          <t>3</t>
        </is>
      </c>
      <c r="CV548" s="2" t="inlineStr">
        <is>
          <t/>
        </is>
      </c>
      <c r="CW548" t="inlineStr">
        <is>
          <t>område för vilket ett obalanspris beräknas</t>
        </is>
      </c>
    </row>
    <row r="549">
      <c r="A549" s="1" t="str">
        <f>HYPERLINK("https://iate.europa.eu/entry/result/3571210/all", "3571210")</f>
        <v>3571210</v>
      </c>
      <c r="B549" t="inlineStr">
        <is>
          <t>ENERGY;PRODUCTION, TECHNOLOGY AND RESEARCH</t>
        </is>
      </c>
      <c r="C549" t="inlineStr">
        <is>
          <t>ENERGY|electrical and nuclear industries|electrical industry;PRODUCTION, TECHNOLOGY AND RESEARCH|technology and technical regulations|technical regulations</t>
        </is>
      </c>
      <c r="D549" t="inlineStr">
        <is>
          <t>yes</t>
        </is>
      </c>
      <c r="E549" t="inlineStr">
        <is>
          <t/>
        </is>
      </c>
      <c r="F549" t="inlineStr">
        <is>
          <t/>
        </is>
      </c>
      <c r="G549" t="inlineStr">
        <is>
          <t/>
        </is>
      </c>
      <c r="H549" t="inlineStr">
        <is>
          <t/>
        </is>
      </c>
      <c r="I549" t="inlineStr">
        <is>
          <t/>
        </is>
      </c>
      <c r="J549" s="2" t="inlineStr">
        <is>
          <t>frekvenční leader</t>
        </is>
      </c>
      <c r="K549" s="2" t="inlineStr">
        <is>
          <t>3</t>
        </is>
      </c>
      <c r="L549" s="2" t="inlineStr">
        <is>
          <t/>
        </is>
      </c>
      <c r="M549" t="inlineStr">
        <is>
          <t>provozovatel přenosové soustavy, který je určen, aby řídil frekvenci soustavy v elektrickém ostrově či synchronně propojené oblasti s cílem obnovit frekvenci soustavy zpět na jmenovitou frekvenci, a za toto řízení odpovídá</t>
        </is>
      </c>
      <c r="N549" t="inlineStr">
        <is>
          <t/>
        </is>
      </c>
      <c r="O549" t="inlineStr">
        <is>
          <t/>
        </is>
      </c>
      <c r="P549" t="inlineStr">
        <is>
          <t/>
        </is>
      </c>
      <c r="Q549" t="inlineStr">
        <is>
          <t/>
        </is>
      </c>
      <c r="R549" s="2" t="inlineStr">
        <is>
          <t>Frequenzkoordinator</t>
        </is>
      </c>
      <c r="S549" s="2" t="inlineStr">
        <is>
          <t>3</t>
        </is>
      </c>
      <c r="T549" s="2" t="inlineStr">
        <is>
          <t/>
        </is>
      </c>
      <c r="U549" t="inlineStr">
        <is>
          <t>ÜNB, der benannt und damit beauftragt wurde, die Netzfrequenz innerhalb einer synchronisierten Region oder eines Synchrongebietes wieder auf ihren Nennwert zu bringen</t>
        </is>
      </c>
      <c r="V549" t="inlineStr">
        <is>
          <t/>
        </is>
      </c>
      <c r="W549" t="inlineStr">
        <is>
          <t/>
        </is>
      </c>
      <c r="X549" t="inlineStr">
        <is>
          <t/>
        </is>
      </c>
      <c r="Y549" t="inlineStr">
        <is>
          <t/>
        </is>
      </c>
      <c r="Z549" s="2" t="inlineStr">
        <is>
          <t>frequency leader</t>
        </is>
      </c>
      <c r="AA549" s="2" t="inlineStr">
        <is>
          <t>3</t>
        </is>
      </c>
      <c r="AB549" s="2" t="inlineStr">
        <is>
          <t/>
        </is>
      </c>
      <c r="AC549" t="inlineStr">
        <is>
          <t>TSO appointed and responsible for managing the system frequency within a synchronised region or a synchronous area in order to restore system frequency back to the nominal frequency</t>
        </is>
      </c>
      <c r="AD549" t="inlineStr">
        <is>
          <t/>
        </is>
      </c>
      <c r="AE549" t="inlineStr">
        <is>
          <t/>
        </is>
      </c>
      <c r="AF549" t="inlineStr">
        <is>
          <t/>
        </is>
      </c>
      <c r="AG549" t="inlineStr">
        <is>
          <t/>
        </is>
      </c>
      <c r="AH549" s="2" t="inlineStr">
        <is>
          <t>sageduse juhtija</t>
        </is>
      </c>
      <c r="AI549" s="2" t="inlineStr">
        <is>
          <t>3</t>
        </is>
      </c>
      <c r="AJ549" s="2" t="inlineStr">
        <is>
          <t/>
        </is>
      </c>
      <c r="AK549" t="inlineStr">
        <is>
          <t>&lt;i&gt;põhivõrguettevõtja&lt;/i&gt; [ &lt;a href="/entry/result/2250950/all" id="ENTRY_TO_ENTRY_CONVERTER" target="_blank"&gt;IATE:2250950&lt;/a&gt; ], kes on määratud vastutama sünkroonpiirkonnas või sünkroonalal süsteemi sageduse juhtimise korraldamise eest, et taastada süsteemi nimisagedus</t>
        </is>
      </c>
      <c r="AL549" t="inlineStr">
        <is>
          <t/>
        </is>
      </c>
      <c r="AM549" t="inlineStr">
        <is>
          <t/>
        </is>
      </c>
      <c r="AN549" t="inlineStr">
        <is>
          <t/>
        </is>
      </c>
      <c r="AO549" t="inlineStr">
        <is>
          <t/>
        </is>
      </c>
      <c r="AP549" t="inlineStr">
        <is>
          <t/>
        </is>
      </c>
      <c r="AQ549" t="inlineStr">
        <is>
          <t/>
        </is>
      </c>
      <c r="AR549" t="inlineStr">
        <is>
          <t/>
        </is>
      </c>
      <c r="AS549" t="inlineStr">
        <is>
          <t/>
        </is>
      </c>
      <c r="AT549" s="2" t="inlineStr">
        <is>
          <t>ceannaire minicíochta</t>
        </is>
      </c>
      <c r="AU549" s="2" t="inlineStr">
        <is>
          <t>3</t>
        </is>
      </c>
      <c r="AV549" s="2" t="inlineStr">
        <is>
          <t/>
        </is>
      </c>
      <c r="AW549" t="inlineStr">
        <is>
          <t/>
        </is>
      </c>
      <c r="AX549" t="inlineStr">
        <is>
          <t/>
        </is>
      </c>
      <c r="AY549" t="inlineStr">
        <is>
          <t/>
        </is>
      </c>
      <c r="AZ549" t="inlineStr">
        <is>
          <t/>
        </is>
      </c>
      <c r="BA549" t="inlineStr">
        <is>
          <t/>
        </is>
      </c>
      <c r="BB549" t="inlineStr">
        <is>
          <t/>
        </is>
      </c>
      <c r="BC549" t="inlineStr">
        <is>
          <t/>
        </is>
      </c>
      <c r="BD549" t="inlineStr">
        <is>
          <t/>
        </is>
      </c>
      <c r="BE549" t="inlineStr">
        <is>
          <t/>
        </is>
      </c>
      <c r="BF549" t="inlineStr">
        <is>
          <t/>
        </is>
      </c>
      <c r="BG549" t="inlineStr">
        <is>
          <t/>
        </is>
      </c>
      <c r="BH549" t="inlineStr">
        <is>
          <t/>
        </is>
      </c>
      <c r="BI549" t="inlineStr">
        <is>
          <t/>
        </is>
      </c>
      <c r="BJ549" s="2" t="inlineStr">
        <is>
          <t>dažnio valdymo koordinatorius</t>
        </is>
      </c>
      <c r="BK549" s="2" t="inlineStr">
        <is>
          <t>3</t>
        </is>
      </c>
      <c r="BL549" s="2" t="inlineStr">
        <is>
          <t/>
        </is>
      </c>
      <c r="BM549" t="inlineStr">
        <is>
          <t>paskirtasis PSO, atsakingas už sistemos dažnio valdymą sinchronizuotame regione arba sinchroninėje zonoje siekiant atkurti vardinį sistemos dažnį</t>
        </is>
      </c>
      <c r="BN549" t="inlineStr">
        <is>
          <t/>
        </is>
      </c>
      <c r="BO549" t="inlineStr">
        <is>
          <t/>
        </is>
      </c>
      <c r="BP549" t="inlineStr">
        <is>
          <t/>
        </is>
      </c>
      <c r="BQ549" t="inlineStr">
        <is>
          <t/>
        </is>
      </c>
      <c r="BR549" t="inlineStr">
        <is>
          <t/>
        </is>
      </c>
      <c r="BS549" t="inlineStr">
        <is>
          <t/>
        </is>
      </c>
      <c r="BT549" t="inlineStr">
        <is>
          <t/>
        </is>
      </c>
      <c r="BU549" t="inlineStr">
        <is>
          <t/>
        </is>
      </c>
      <c r="BV549" t="inlineStr">
        <is>
          <t/>
        </is>
      </c>
      <c r="BW549" t="inlineStr">
        <is>
          <t/>
        </is>
      </c>
      <c r="BX549" t="inlineStr">
        <is>
          <t/>
        </is>
      </c>
      <c r="BY549" t="inlineStr">
        <is>
          <t/>
        </is>
      </c>
      <c r="BZ549" s="2" t="inlineStr">
        <is>
          <t>lider częstotliwości</t>
        </is>
      </c>
      <c r="CA549" s="2" t="inlineStr">
        <is>
          <t>3</t>
        </is>
      </c>
      <c r="CB549" s="2" t="inlineStr">
        <is>
          <t/>
        </is>
      </c>
      <c r="CC549" t="inlineStr">
        <is>
          <t>OSP wyznaczony do zarządzania częstotliwością systemu w regionie synchronicznym lub na obszarze synchronicznym w celu odbudowy częstotliwości systemu z powrotem do wartości częstotliwości znamionowej i odpowiedzialnego za to zarządzanie</t>
        </is>
      </c>
      <c r="CD549" t="inlineStr">
        <is>
          <t/>
        </is>
      </c>
      <c r="CE549" t="inlineStr">
        <is>
          <t/>
        </is>
      </c>
      <c r="CF549" t="inlineStr">
        <is>
          <t/>
        </is>
      </c>
      <c r="CG549" t="inlineStr">
        <is>
          <t/>
        </is>
      </c>
      <c r="CH549" s="2" t="inlineStr">
        <is>
          <t>responsabil cu frecvența</t>
        </is>
      </c>
      <c r="CI549" s="2" t="inlineStr">
        <is>
          <t>3</t>
        </is>
      </c>
      <c r="CJ549" s="2" t="inlineStr">
        <is>
          <t/>
        </is>
      </c>
      <c r="CK549" t="inlineStr">
        <is>
          <t>&lt;a href="https://iate.europa.eu/entry/result/2250949/ro" target="_blank"&gt;OST&lt;/a&gt; desemnat și responsabil cu gestionarea frecvenței sistemului într-o regiune sincronizată sau într-o zonă sincronă, pentru a restabili frecvența sistemului la frecvența nominală</t>
        </is>
      </c>
      <c r="CL549" t="inlineStr">
        <is>
          <t/>
        </is>
      </c>
      <c r="CM549" t="inlineStr">
        <is>
          <t/>
        </is>
      </c>
      <c r="CN549" t="inlineStr">
        <is>
          <t/>
        </is>
      </c>
      <c r="CO549" t="inlineStr">
        <is>
          <t/>
        </is>
      </c>
      <c r="CP549" t="inlineStr">
        <is>
          <t/>
        </is>
      </c>
      <c r="CQ549" t="inlineStr">
        <is>
          <t/>
        </is>
      </c>
      <c r="CR549" t="inlineStr">
        <is>
          <t/>
        </is>
      </c>
      <c r="CS549" t="inlineStr">
        <is>
          <t/>
        </is>
      </c>
      <c r="CT549" s="2" t="inlineStr">
        <is>
          <t>frekvensledare</t>
        </is>
      </c>
      <c r="CU549" s="2" t="inlineStr">
        <is>
          <t>3</t>
        </is>
      </c>
      <c r="CV549" s="2" t="inlineStr">
        <is>
          <t/>
        </is>
      </c>
      <c r="CW549" t="inlineStr">
        <is>
          <t>den &lt;i&gt;systemansvarige för överföringssystem&lt;/i&gt; [ &lt;a href="/entry/result/2250950/all" id="ENTRY_TO_ENTRY_CONVERTER" target="_blank"&gt;IATE:2250950&lt;/a&gt; ] som är utnämnd att ansvara för hanteringen av systemfrekvensen inom en synkroniserad region eller ett synkronområde, i syfte att återställa systemfrekvensen till den nominella frekvensen</t>
        </is>
      </c>
    </row>
    <row r="550">
      <c r="A550" s="1" t="str">
        <f>HYPERLINK("https://iate.europa.eu/entry/result/919223/all", "919223")</f>
        <v>919223</v>
      </c>
      <c r="B550" t="inlineStr">
        <is>
          <t>EUROPEAN UNION;ENERGY</t>
        </is>
      </c>
      <c r="C550" t="inlineStr">
        <is>
          <t>EUROPEAN UNION;ENERGY|electrical and nuclear industries|electrical industry</t>
        </is>
      </c>
      <c r="D550" t="inlineStr">
        <is>
          <t>no</t>
        </is>
      </c>
      <c r="E550" t="inlineStr">
        <is>
          <t/>
        </is>
      </c>
      <c r="F550" t="inlineStr">
        <is>
          <t/>
        </is>
      </c>
      <c r="G550" t="inlineStr">
        <is>
          <t/>
        </is>
      </c>
      <c r="H550" t="inlineStr">
        <is>
          <t/>
        </is>
      </c>
      <c r="I550" t="inlineStr">
        <is>
          <t/>
        </is>
      </c>
      <c r="J550" t="inlineStr">
        <is>
          <t/>
        </is>
      </c>
      <c r="K550" t="inlineStr">
        <is>
          <t/>
        </is>
      </c>
      <c r="L550" t="inlineStr">
        <is>
          <t/>
        </is>
      </c>
      <c r="M550" t="inlineStr">
        <is>
          <t/>
        </is>
      </c>
      <c r="N550" s="2" t="inlineStr">
        <is>
          <t>Firenzeforummet|
Det Europæiske Elektricitetsreguleringsforum|
Det Europæiske Reguleringsforum for Elektricitet</t>
        </is>
      </c>
      <c r="O550" s="2" t="inlineStr">
        <is>
          <t>4|
4|
4</t>
        </is>
      </c>
      <c r="P550" s="2" t="inlineStr">
        <is>
          <t xml:space="preserve">|
|
</t>
        </is>
      </c>
      <c r="Q550" t="inlineStr">
        <is>
          <t>"Komm. har skabt 2 rådgivende fora: det europæiske reguleringsforum for elektricitet (det såkaldte Firenzeforum) og det europæiske reguleringsforum for gas (det såkaldte Madridforum), som beskæftiger sig med disse spørgsmål. De består af repræsentanter fra alle de involverede sektorer: repræsentanter for medlemsstaterne, de nationale lovgivningsmyndigheder, forbrugerne, distributørerne osv. Det drejer sig om en uformel proces; beslutningerne er derfor ikke forpligtende."</t>
        </is>
      </c>
      <c r="R550" t="inlineStr">
        <is>
          <t/>
        </is>
      </c>
      <c r="S550" t="inlineStr">
        <is>
          <t/>
        </is>
      </c>
      <c r="T550" t="inlineStr">
        <is>
          <t/>
        </is>
      </c>
      <c r="U550" t="inlineStr">
        <is>
          <t/>
        </is>
      </c>
      <c r="V550" s="2" t="inlineStr">
        <is>
          <t>φόρουμ ηλεκτρικής ενέργειας</t>
        </is>
      </c>
      <c r="W550" s="2" t="inlineStr">
        <is>
          <t>4</t>
        </is>
      </c>
      <c r="X550" s="2" t="inlineStr">
        <is>
          <t/>
        </is>
      </c>
      <c r="Y550" t="inlineStr">
        <is>
          <t/>
        </is>
      </c>
      <c r="Z550" s="2" t="inlineStr">
        <is>
          <t>Florence process|
European Electricity Regulatory Forum|
European Electricity Forum</t>
        </is>
      </c>
      <c r="AA550" s="2" t="inlineStr">
        <is>
          <t>1|
4|
3</t>
        </is>
      </c>
      <c r="AB550" s="2" t="inlineStr">
        <is>
          <t xml:space="preserve">|
|
</t>
        </is>
      </c>
      <c r="AC550" t="inlineStr">
        <is>
          <t>forum that seeks to create a functioning electricity market within the internal market of the EU</t>
        </is>
      </c>
      <c r="AD550" t="inlineStr">
        <is>
          <t/>
        </is>
      </c>
      <c r="AE550" t="inlineStr">
        <is>
          <t/>
        </is>
      </c>
      <c r="AF550" t="inlineStr">
        <is>
          <t/>
        </is>
      </c>
      <c r="AG550" t="inlineStr">
        <is>
          <t/>
        </is>
      </c>
      <c r="AH550" t="inlineStr">
        <is>
          <t/>
        </is>
      </c>
      <c r="AI550" t="inlineStr">
        <is>
          <t/>
        </is>
      </c>
      <c r="AJ550" t="inlineStr">
        <is>
          <t/>
        </is>
      </c>
      <c r="AK550" t="inlineStr">
        <is>
          <t/>
        </is>
      </c>
      <c r="AL550" s="2" t="inlineStr">
        <is>
          <t>Euroopan sähköalan sääntelyfoorumi|
Firenzen foorumi</t>
        </is>
      </c>
      <c r="AM550" s="2" t="inlineStr">
        <is>
          <t>3|
3</t>
        </is>
      </c>
      <c r="AN550" s="2" t="inlineStr">
        <is>
          <t xml:space="preserve">|
</t>
        </is>
      </c>
      <c r="AO550" t="inlineStr">
        <is>
          <t>Euroopan komission järjestämä sähkömarkkinoiden sääntelyfoorumi viranomaisille sekä sähkökaupan toimijoille</t>
        </is>
      </c>
      <c r="AP550" s="2" t="inlineStr">
        <is>
          <t>Forum européen de régulation de l'électricité</t>
        </is>
      </c>
      <c r="AQ550" s="2" t="inlineStr">
        <is>
          <t>3</t>
        </is>
      </c>
      <c r="AR550" s="2" t="inlineStr">
        <is>
          <t/>
        </is>
      </c>
      <c r="AS550" t="inlineStr">
        <is>
          <t>Rencontre bisannuelle réunissant les représentants des gouvernements, des régulateurs, des gestionnaires du réseau de transport , des associations de producteurs d'électricité, d'utilisateurs et de consommateurs, sous l'égide de la Commission Européenne. Mis en place en 1998.</t>
        </is>
      </c>
      <c r="AT550" t="inlineStr">
        <is>
          <t/>
        </is>
      </c>
      <c r="AU550" t="inlineStr">
        <is>
          <t/>
        </is>
      </c>
      <c r="AV550" t="inlineStr">
        <is>
          <t/>
        </is>
      </c>
      <c r="AW550" t="inlineStr">
        <is>
          <t/>
        </is>
      </c>
      <c r="AX550" t="inlineStr">
        <is>
          <t/>
        </is>
      </c>
      <c r="AY550" t="inlineStr">
        <is>
          <t/>
        </is>
      </c>
      <c r="AZ550" t="inlineStr">
        <is>
          <t/>
        </is>
      </c>
      <c r="BA550" t="inlineStr">
        <is>
          <t/>
        </is>
      </c>
      <c r="BB550" t="inlineStr">
        <is>
          <t/>
        </is>
      </c>
      <c r="BC550" t="inlineStr">
        <is>
          <t/>
        </is>
      </c>
      <c r="BD550" t="inlineStr">
        <is>
          <t/>
        </is>
      </c>
      <c r="BE550" t="inlineStr">
        <is>
          <t/>
        </is>
      </c>
      <c r="BF550" s="2" t="inlineStr">
        <is>
          <t>Forum europeo sulla regolamentazione dell'energia elettrica</t>
        </is>
      </c>
      <c r="BG550" s="2" t="inlineStr">
        <is>
          <t>2</t>
        </is>
      </c>
      <c r="BH550" s="2" t="inlineStr">
        <is>
          <t/>
        </is>
      </c>
      <c r="BI550" t="inlineStr">
        <is>
          <t>Organismo istituito dalla Commissione nel 1988, nell'ambito del processo detto di Firenze, per facilitare la liberalizzazione del mercato interno dell'energia elettrica, riunisce intorno alla Commissione rappresentanti delle amministrazioni nazionali, delle autorità europee di regolamentazione e degli operatori delle reti di trasporto. E' anche assicurata la rappresentanza dei produttori, dei consumatori, degli operatori di mercato e del Parlamento europeo. I lavori del foro mirano a preparare e a facilitare in un quadro informale, che riunisce tutte le parti interessate, decisioni o proposte di natura tecnica, quali la tariffazione di trasmissione e la gestione transfrontaliera della congestione.</t>
        </is>
      </c>
      <c r="BJ550" t="inlineStr">
        <is>
          <t/>
        </is>
      </c>
      <c r="BK550" t="inlineStr">
        <is>
          <t/>
        </is>
      </c>
      <c r="BL550" t="inlineStr">
        <is>
          <t/>
        </is>
      </c>
      <c r="BM550" t="inlineStr">
        <is>
          <t/>
        </is>
      </c>
      <c r="BN550" s="2" t="inlineStr">
        <is>
          <t>Eiropas Elektroenerģijas regulēšanas forums</t>
        </is>
      </c>
      <c r="BO550" s="2" t="inlineStr">
        <is>
          <t>2</t>
        </is>
      </c>
      <c r="BP550" s="2" t="inlineStr">
        <is>
          <t/>
        </is>
      </c>
      <c r="BQ550" t="inlineStr">
        <is>
          <t/>
        </is>
      </c>
      <c r="BR550" t="inlineStr">
        <is>
          <t/>
        </is>
      </c>
      <c r="BS550" t="inlineStr">
        <is>
          <t/>
        </is>
      </c>
      <c r="BT550" t="inlineStr">
        <is>
          <t/>
        </is>
      </c>
      <c r="BU550" t="inlineStr">
        <is>
          <t/>
        </is>
      </c>
      <c r="BV550" t="inlineStr">
        <is>
          <t/>
        </is>
      </c>
      <c r="BW550" t="inlineStr">
        <is>
          <t/>
        </is>
      </c>
      <c r="BX550" t="inlineStr">
        <is>
          <t/>
        </is>
      </c>
      <c r="BY550" t="inlineStr">
        <is>
          <t/>
        </is>
      </c>
      <c r="BZ550" s="2" t="inlineStr">
        <is>
          <t>Forum Florenckie|
Europejskie Forum Organów Nadzoru Energii Elektrycznej</t>
        </is>
      </c>
      <c r="CA550" s="2" t="inlineStr">
        <is>
          <t>3|
3</t>
        </is>
      </c>
      <c r="CB550" s="2" t="inlineStr">
        <is>
          <t xml:space="preserve">|
</t>
        </is>
      </c>
      <c r="CC550" t="inlineStr">
        <is>
          <t/>
        </is>
      </c>
      <c r="CD550" s="2" t="inlineStr">
        <is>
          <t>Fórum Europeu de Regulação da Eletricidade</t>
        </is>
      </c>
      <c r="CE550" s="2" t="inlineStr">
        <is>
          <t>3</t>
        </is>
      </c>
      <c r="CF550" s="2" t="inlineStr">
        <is>
          <t/>
        </is>
      </c>
      <c r="CG550" t="inlineStr">
        <is>
          <t>Entidade constituída para facilitar o processo de liberalização do mercado interno da eletricidade. Engloba a Comissão Europeia, os Estados-Membros, entidades reguladoras nacionais e operadores de redes de transporte europeias. Conta ainda com a participação de representantes do Parlamento Europeu e dos produtores, consumidores e operadores de mercado. Os trabalhos do fórum visam preparar e facilitar, num quadro informal que agrupa todas as partes interessadas, decisões ou propostas de natureza técnica, tais como a tarifação do transporte transfronteiras e a gestão do congestionamento.</t>
        </is>
      </c>
      <c r="CH550" t="inlineStr">
        <is>
          <t/>
        </is>
      </c>
      <c r="CI550" t="inlineStr">
        <is>
          <t/>
        </is>
      </c>
      <c r="CJ550" t="inlineStr">
        <is>
          <t/>
        </is>
      </c>
      <c r="CK550" t="inlineStr">
        <is>
          <t/>
        </is>
      </c>
      <c r="CL550" t="inlineStr">
        <is>
          <t/>
        </is>
      </c>
      <c r="CM550" t="inlineStr">
        <is>
          <t/>
        </is>
      </c>
      <c r="CN550" t="inlineStr">
        <is>
          <t/>
        </is>
      </c>
      <c r="CO550" t="inlineStr">
        <is>
          <t/>
        </is>
      </c>
      <c r="CP550" t="inlineStr">
        <is>
          <t/>
        </is>
      </c>
      <c r="CQ550" t="inlineStr">
        <is>
          <t/>
        </is>
      </c>
      <c r="CR550" t="inlineStr">
        <is>
          <t/>
        </is>
      </c>
      <c r="CS550" t="inlineStr">
        <is>
          <t/>
        </is>
      </c>
      <c r="CT550" t="inlineStr">
        <is>
          <t/>
        </is>
      </c>
      <c r="CU550" t="inlineStr">
        <is>
          <t/>
        </is>
      </c>
      <c r="CV550" t="inlineStr">
        <is>
          <t/>
        </is>
      </c>
      <c r="CW550" t="inlineStr">
        <is>
          <t/>
        </is>
      </c>
    </row>
    <row r="551">
      <c r="A551" s="1" t="str">
        <f>HYPERLINK("https://iate.europa.eu/entry/result/3503369/all", "3503369")</f>
        <v>3503369</v>
      </c>
      <c r="B551" t="inlineStr">
        <is>
          <t>FINANCE;ENERGY</t>
        </is>
      </c>
      <c r="C551" t="inlineStr">
        <is>
          <t>FINANCE|financing and investment|financing;ENERGY|energy policy</t>
        </is>
      </c>
      <c r="D551" t="inlineStr">
        <is>
          <t>no</t>
        </is>
      </c>
      <c r="E551" t="inlineStr">
        <is>
          <t/>
        </is>
      </c>
      <c r="F551" s="2" t="inlineStr">
        <is>
          <t>Европейска енергийна програма за възстановяване|
ЕЕПВ</t>
        </is>
      </c>
      <c r="G551" s="2" t="inlineStr">
        <is>
          <t>3|
3</t>
        </is>
      </c>
      <c r="H551" s="2" t="inlineStr">
        <is>
          <t xml:space="preserve">|
</t>
        </is>
      </c>
      <c r="I551" t="inlineStr">
        <is>
          <t/>
        </is>
      </c>
      <c r="J551" s="2" t="inlineStr">
        <is>
          <t>EEPR|
Evropský energetický program pro hospodářské oživení</t>
        </is>
      </c>
      <c r="K551" s="2" t="inlineStr">
        <is>
          <t>3|
3</t>
        </is>
      </c>
      <c r="L551" s="2" t="inlineStr">
        <is>
          <t xml:space="preserve">|
</t>
        </is>
      </c>
      <c r="M551" t="inlineStr">
        <is>
          <t>Finanční nástroj zavedený nařízením č. 663/2009 za účelem rozvoje projektů v oblasti energetiky ve Společenství, které přispějí poskytnutím finančního podnětu k hospodářskému oživení, k zabezpečení dodávek energie a ke snížení emisí skleníkových plynů.</t>
        </is>
      </c>
      <c r="N551" t="inlineStr">
        <is>
          <t/>
        </is>
      </c>
      <c r="O551" t="inlineStr">
        <is>
          <t/>
        </is>
      </c>
      <c r="P551" t="inlineStr">
        <is>
          <t/>
        </is>
      </c>
      <c r="Q551" t="inlineStr">
        <is>
          <t/>
        </is>
      </c>
      <c r="R551" t="inlineStr">
        <is>
          <t/>
        </is>
      </c>
      <c r="S551" t="inlineStr">
        <is>
          <t/>
        </is>
      </c>
      <c r="T551" t="inlineStr">
        <is>
          <t/>
        </is>
      </c>
      <c r="U551" t="inlineStr">
        <is>
          <t/>
        </is>
      </c>
      <c r="V551" s="2" t="inlineStr">
        <is>
          <t>Ευρωπαϊκό Ενεργειακό Πρόγραμμα Ανάκαμψης|
ΕΕΠΑ</t>
        </is>
      </c>
      <c r="W551" s="2" t="inlineStr">
        <is>
          <t>3|
3</t>
        </is>
      </c>
      <c r="X551" s="2" t="inlineStr">
        <is>
          <t xml:space="preserve">|
</t>
        </is>
      </c>
      <c r="Y551" t="inlineStr">
        <is>
          <t/>
        </is>
      </c>
      <c r="Z551" s="2" t="inlineStr">
        <is>
          <t>European Energy Programme for Recovery|
EEPR</t>
        </is>
      </c>
      <c r="AA551" s="2" t="inlineStr">
        <is>
          <t>3|
3</t>
        </is>
      </c>
      <c r="AB551" s="2" t="inlineStr">
        <is>
          <t xml:space="preserve">|
</t>
        </is>
      </c>
      <c r="AC551" t="inlineStr">
        <is>
          <t>financial instrument created to fund the development of projects in the field of energy in the Community which, by providing a financial stimulus, contribute to economic recovery, the security of energy supply and the reduction of greenhouse gas emissions</t>
        </is>
      </c>
      <c r="AD551" s="2" t="inlineStr">
        <is>
          <t>PEER|
Programa Energético Europeo para la Recuperación</t>
        </is>
      </c>
      <c r="AE551" s="2" t="inlineStr">
        <is>
          <t>3|
3</t>
        </is>
      </c>
      <c r="AF551" s="2" t="inlineStr">
        <is>
          <t xml:space="preserve">|
</t>
        </is>
      </c>
      <c r="AG551" t="inlineStr">
        <is>
          <t>Instrumento de financiación &lt;a href="/entry/result/790676/all" id="ENTRY_TO_ENTRY_CONVERTER" target="_blank"&gt;IATE:790676&lt;/a&gt; destinado al desarrollo de proyectos comunitarios del ámbito de la energía que contribuyan a la recuperación económica, la seguridad del abastecimiento energético y la reducción de emisiones de gases de efecto invernadero.&lt;br&gt;El Programa persigue objetivos en los siguientes ámbitos:&lt;br&gt;a) interconexiones de gas y electricidad;&lt;br&gt;b) energía eólica marina; y&lt;br&gt;c) captura y almacenamiento de carbono.</t>
        </is>
      </c>
      <c r="AH551" t="inlineStr">
        <is>
          <t/>
        </is>
      </c>
      <c r="AI551" t="inlineStr">
        <is>
          <t/>
        </is>
      </c>
      <c r="AJ551" t="inlineStr">
        <is>
          <t/>
        </is>
      </c>
      <c r="AK551" t="inlineStr">
        <is>
          <t/>
        </is>
      </c>
      <c r="AL551" s="2" t="inlineStr">
        <is>
          <t>EEPR|
Euroopan energia-alan elvytysohjelma</t>
        </is>
      </c>
      <c r="AM551" s="2" t="inlineStr">
        <is>
          <t>2|
2</t>
        </is>
      </c>
      <c r="AN551" s="2" t="inlineStr">
        <is>
          <t xml:space="preserve">|
</t>
        </is>
      </c>
      <c r="AO551" t="inlineStr">
        <is>
          <t/>
        </is>
      </c>
      <c r="AP551" s="2" t="inlineStr">
        <is>
          <t>programme énergétique européen pour la relance|
PEER</t>
        </is>
      </c>
      <c r="AQ551" s="2" t="inlineStr">
        <is>
          <t>3|
3</t>
        </is>
      </c>
      <c r="AR551" s="2" t="inlineStr">
        <is>
          <t xml:space="preserve">|
</t>
        </is>
      </c>
      <c r="AS551" t="inlineStr">
        <is>
          <t>Nouvel instrument financier constituant un volet important du plan européen pour la relance économique [&lt;a href="/entry/result/3500902/all" id="ENTRY_TO_ENTRY_CONVERTER" target="_blank"&gt;IATE:3500902&lt;/a&gt; ]approuvé par le Conseil européen en décembre 2008, conçu pour mettre au point des projets en matière énergétique dans la Communauté.</t>
        </is>
      </c>
      <c r="AT551" t="inlineStr">
        <is>
          <t/>
        </is>
      </c>
      <c r="AU551" t="inlineStr">
        <is>
          <t/>
        </is>
      </c>
      <c r="AV551" t="inlineStr">
        <is>
          <t/>
        </is>
      </c>
      <c r="AW551" t="inlineStr">
        <is>
          <t/>
        </is>
      </c>
      <c r="AX551" t="inlineStr">
        <is>
          <t/>
        </is>
      </c>
      <c r="AY551" t="inlineStr">
        <is>
          <t/>
        </is>
      </c>
      <c r="AZ551" t="inlineStr">
        <is>
          <t/>
        </is>
      </c>
      <c r="BA551" t="inlineStr">
        <is>
          <t/>
        </is>
      </c>
      <c r="BB551" s="2" t="inlineStr">
        <is>
          <t>európai energiaügyi gazdaságélénkítő program|
EEGP</t>
        </is>
      </c>
      <c r="BC551" s="2" t="inlineStr">
        <is>
          <t>4|
4</t>
        </is>
      </c>
      <c r="BD551" s="2" t="inlineStr">
        <is>
          <t xml:space="preserve">|
</t>
        </is>
      </c>
      <c r="BE551" t="inlineStr">
        <is>
          <t>pénzügyi eszköz olyan energiaipari projektek kifejlesztésére, amelyek hozzájárulnak a gazdasági fellendüléshez, az energiaellátás biztonságához és az üvegházhatású gázok kibocsátásának csökkentéséhez</t>
        </is>
      </c>
      <c r="BF551" s="2" t="inlineStr">
        <is>
          <t>programma energetico europeo per la ripresa</t>
        </is>
      </c>
      <c r="BG551" s="2" t="inlineStr">
        <is>
          <t>3</t>
        </is>
      </c>
      <c r="BH551" s="2" t="inlineStr">
        <is>
          <t/>
        </is>
      </c>
      <c r="BI551" t="inlineStr">
        <is>
          <t>Nuovo strumento di finanziamento di durata biennale (2009 – 2010), facente parte del piano europeo di ripresa economica, approvato dal Consiglio europeo nel dicembre 2008, e volto a sviluppare nella Comunità progetti connessi al settore dell’energia.</t>
        </is>
      </c>
      <c r="BJ551" s="2" t="inlineStr">
        <is>
          <t>Europos energetikos programa ekonomikai gaivinti|
EEPEG</t>
        </is>
      </c>
      <c r="BK551" s="2" t="inlineStr">
        <is>
          <t>3|
3</t>
        </is>
      </c>
      <c r="BL551" s="2" t="inlineStr">
        <is>
          <t xml:space="preserve">|
</t>
        </is>
      </c>
      <c r="BM551" t="inlineStr">
        <is>
          <t>finansinė priemonė, skirta Bendrijos energetikos srities projektų, kuriais, suteikiant finansinių paskatų būtų prisidedama prie ekonomikos gaivinimo, energijos tiekimo saugumo ir išmetamo šiltnamio efektą sukeliančių dujų kiekio mažinimo, plėtojimui finansuoti</t>
        </is>
      </c>
      <c r="BN551" s="2" t="inlineStr">
        <is>
          <t>EEPEA|
Eiropas enerģētikas programma ekonomikas atveseļošanai</t>
        </is>
      </c>
      <c r="BO551" s="2" t="inlineStr">
        <is>
          <t>3|
3</t>
        </is>
      </c>
      <c r="BP551" s="2" t="inlineStr">
        <is>
          <t xml:space="preserve">|
</t>
        </is>
      </c>
      <c r="BQ551" t="inlineStr">
        <is>
          <t/>
        </is>
      </c>
      <c r="BR551" s="2" t="inlineStr">
        <is>
          <t>EEPR|
Programm Ewropew tal-Enerġija għall-Irkupru</t>
        </is>
      </c>
      <c r="BS551" s="2" t="inlineStr">
        <is>
          <t>3|
3</t>
        </is>
      </c>
      <c r="BT551" s="2" t="inlineStr">
        <is>
          <t xml:space="preserve">|
</t>
        </is>
      </c>
      <c r="BU551" t="inlineStr">
        <is>
          <t/>
        </is>
      </c>
      <c r="BV551" s="2" t="inlineStr">
        <is>
          <t>Europees energieprogramma voor herstel|
EEPR</t>
        </is>
      </c>
      <c r="BW551" s="2" t="inlineStr">
        <is>
          <t>4|
4</t>
        </is>
      </c>
      <c r="BX551" s="2" t="inlineStr">
        <is>
          <t xml:space="preserve">|
</t>
        </is>
      </c>
      <c r="BY551" t="inlineStr">
        <is>
          <t>financieringsinstrument "voor de ontwikkeling van projecten op het gebied van energie in de Gemeenschap die door financiële impulsen bijdragen tot economisch herstel, zekerheid van de energievoorziening en vermindering van de broeikasgasemissies"</t>
        </is>
      </c>
      <c r="BZ551" s="2" t="inlineStr">
        <is>
          <t>Europejski program energetyczny na rzecz naprawy gospodarczej|
EPENG</t>
        </is>
      </c>
      <c r="CA551" s="2" t="inlineStr">
        <is>
          <t>3|
3</t>
        </is>
      </c>
      <c r="CB551" s="2" t="inlineStr">
        <is>
          <t xml:space="preserve">|
</t>
        </is>
      </c>
      <c r="CC551" t="inlineStr">
        <is>
          <t>instrument służący do finansowania opracowywania projektów w dziedzinie energetyki we Wspólnocie, które przyczyniają się – przez stworzenie bodźca finansowego – do naprawy gospodarczej, bezpieczeństwa dostaw energii i ograniczenia emisji gazów cieplarnianych</t>
        </is>
      </c>
      <c r="CD551" s="2" t="inlineStr">
        <is>
          <t>Programa Energético Europeu para o Relançamento|
EEPR</t>
        </is>
      </c>
      <c r="CE551" s="2" t="inlineStr">
        <is>
          <t>3|
3</t>
        </is>
      </c>
      <c r="CF551" s="2" t="inlineStr">
        <is>
          <t xml:space="preserve">|
</t>
        </is>
      </c>
      <c r="CG551" t="inlineStr">
        <is>
          <t>Instrumento financeiro que apoia o desenvolvimento de projectos no domínio energético na Comunidade, destinado a contribuir, através de estímulos financeiros, para o relançamento económico, a segurança do aprovisionamento energético e a redução das emissões de gases com efeito de estufa.</t>
        </is>
      </c>
      <c r="CH551" s="2" t="inlineStr">
        <is>
          <t>PEER|
Programul energetic european pentru redresare</t>
        </is>
      </c>
      <c r="CI551" s="2" t="inlineStr">
        <is>
          <t>3|
3</t>
        </is>
      </c>
      <c r="CJ551" s="2" t="inlineStr">
        <is>
          <t xml:space="preserve">|
</t>
        </is>
      </c>
      <c r="CK551" t="inlineStr">
        <is>
          <t/>
        </is>
      </c>
      <c r="CL551" t="inlineStr">
        <is>
          <t/>
        </is>
      </c>
      <c r="CM551" t="inlineStr">
        <is>
          <t/>
        </is>
      </c>
      <c r="CN551" t="inlineStr">
        <is>
          <t/>
        </is>
      </c>
      <c r="CO551" t="inlineStr">
        <is>
          <t/>
        </is>
      </c>
      <c r="CP551" s="2" t="inlineStr">
        <is>
          <t>EEPO|
evropski energetski program za oživitev</t>
        </is>
      </c>
      <c r="CQ551" s="2" t="inlineStr">
        <is>
          <t>3|
3</t>
        </is>
      </c>
      <c r="CR551" s="2" t="inlineStr">
        <is>
          <t xml:space="preserve">|
</t>
        </is>
      </c>
      <c r="CS551" t="inlineStr">
        <is>
          <t>finančni instrument za razvoj energetskih projektov v Skupnosti, ki z zagotovitvijo finančne spodbude prispeva h gospodarski oživitvi, zanesljivosti oskrbe z energijo in zmanjšanju emisij toplogrednih plinov</t>
        </is>
      </c>
      <c r="CT551" s="2" t="inlineStr">
        <is>
          <t>det europeiska energiprogrammet för återhämtning</t>
        </is>
      </c>
      <c r="CU551" s="2" t="inlineStr">
        <is>
          <t>3</t>
        </is>
      </c>
      <c r="CV551" s="2" t="inlineStr">
        <is>
          <t/>
        </is>
      </c>
      <c r="CW551" t="inlineStr">
        <is>
          <t/>
        </is>
      </c>
    </row>
    <row r="552">
      <c r="A552" s="1" t="str">
        <f>HYPERLINK("https://iate.europa.eu/entry/result/3574834/all", "3574834")</f>
        <v>3574834</v>
      </c>
      <c r="B552" t="inlineStr">
        <is>
          <t>SOCIAL QUESTIONS;TRANSPORT;ENERGY</t>
        </is>
      </c>
      <c r="C552" t="inlineStr">
        <is>
          <t>SOCIAL QUESTIONS|construction and town planning|town planning|urban infrastructure|gas supply;TRANSPORT|organisation of transport|mode of transport|pipeline transport|gas pipeline;ENERGY|energy policy|energy industry|fuel|gas;ENERGY|oil industry|hydrocarbon|natural gas|gas industry</t>
        </is>
      </c>
      <c r="D552" t="inlineStr">
        <is>
          <t>no</t>
        </is>
      </c>
      <c r="E552" t="inlineStr">
        <is>
          <t/>
        </is>
      </c>
      <c r="F552" t="inlineStr">
        <is>
          <t/>
        </is>
      </c>
      <c r="G552" t="inlineStr">
        <is>
          <t/>
        </is>
      </c>
      <c r="H552" t="inlineStr">
        <is>
          <t/>
        </is>
      </c>
      <c r="I552" t="inlineStr">
        <is>
          <t/>
        </is>
      </c>
      <c r="J552" s="2" t="inlineStr">
        <is>
          <t>koridor pro nouzové dodávky</t>
        </is>
      </c>
      <c r="K552" s="2" t="inlineStr">
        <is>
          <t>2</t>
        </is>
      </c>
      <c r="L552" s="2" t="inlineStr">
        <is>
          <t/>
        </is>
      </c>
      <c r="M552" t="inlineStr">
        <is>
          <t>trasa pro dodávky plynu v Unii, která členským státům pomáhá lépe zmírňovat účinky případných narušení dodávek nebo infrastruktury</t>
        </is>
      </c>
      <c r="N552" t="inlineStr">
        <is>
          <t/>
        </is>
      </c>
      <c r="O552" t="inlineStr">
        <is>
          <t/>
        </is>
      </c>
      <c r="P552" t="inlineStr">
        <is>
          <t/>
        </is>
      </c>
      <c r="Q552" t="inlineStr">
        <is>
          <t/>
        </is>
      </c>
      <c r="R552" s="2" t="inlineStr">
        <is>
          <t>Notversorgungskorridor</t>
        </is>
      </c>
      <c r="S552" s="2" t="inlineStr">
        <is>
          <t>3</t>
        </is>
      </c>
      <c r="T552" s="2" t="inlineStr">
        <is>
          <t/>
        </is>
      </c>
      <c r="U552" t="inlineStr">
        <is>
          <t>Gasversorgungsweg der Union, der den Mitgliedstaaten dabei hilft, die Auswirkungen eines potenziellen Ausfalls von Lieferungen oder Infrastruktur einzudämmen</t>
        </is>
      </c>
      <c r="V552" t="inlineStr">
        <is>
          <t/>
        </is>
      </c>
      <c r="W552" t="inlineStr">
        <is>
          <t/>
        </is>
      </c>
      <c r="X552" t="inlineStr">
        <is>
          <t/>
        </is>
      </c>
      <c r="Y552" t="inlineStr">
        <is>
          <t/>
        </is>
      </c>
      <c r="Z552" s="2" t="inlineStr">
        <is>
          <t>emergency supply corridor</t>
        </is>
      </c>
      <c r="AA552" s="2" t="inlineStr">
        <is>
          <t>3</t>
        </is>
      </c>
      <c r="AB552" s="2" t="inlineStr">
        <is>
          <t/>
        </is>
      </c>
      <c r="AC552" t="inlineStr">
        <is>
          <t>Union gas supply route that helps Member States to better mitigate the effects of potential disruption of supply or infrastructure</t>
        </is>
      </c>
      <c r="AD552" t="inlineStr">
        <is>
          <t/>
        </is>
      </c>
      <c r="AE552" t="inlineStr">
        <is>
          <t/>
        </is>
      </c>
      <c r="AF552" t="inlineStr">
        <is>
          <t/>
        </is>
      </c>
      <c r="AG552" t="inlineStr">
        <is>
          <t/>
        </is>
      </c>
      <c r="AH552" s="2" t="inlineStr">
        <is>
          <t>hädaolukorra tarnekoridor</t>
        </is>
      </c>
      <c r="AI552" s="2" t="inlineStr">
        <is>
          <t>3</t>
        </is>
      </c>
      <c r="AJ552" s="2" t="inlineStr">
        <is>
          <t/>
        </is>
      </c>
      <c r="AK552" t="inlineStr">
        <is>
          <t>liidu gaasitarnetee, mis aitab liikmesriikidel paremini leevendada võimalike tarne- ja taristuhäirete mõju</t>
        </is>
      </c>
      <c r="AL552" t="inlineStr">
        <is>
          <t/>
        </is>
      </c>
      <c r="AM552" t="inlineStr">
        <is>
          <t/>
        </is>
      </c>
      <c r="AN552" t="inlineStr">
        <is>
          <t/>
        </is>
      </c>
      <c r="AO552" t="inlineStr">
        <is>
          <t/>
        </is>
      </c>
      <c r="AP552" s="2" t="inlineStr">
        <is>
          <t>corridor d'approvisionnement d'urgence</t>
        </is>
      </c>
      <c r="AQ552" s="2" t="inlineStr">
        <is>
          <t>3</t>
        </is>
      </c>
      <c r="AR552" s="2" t="inlineStr">
        <is>
          <t/>
        </is>
      </c>
      <c r="AS552" t="inlineStr">
        <is>
          <t>voie d'approvisionnement en gaz de l'Union qui aide les États membres à mieux atténuer les effets d'éventuelles ruptures d'approvisionnement ou de défaillances d'infrastructures</t>
        </is>
      </c>
      <c r="AT552" t="inlineStr">
        <is>
          <t/>
        </is>
      </c>
      <c r="AU552" t="inlineStr">
        <is>
          <t/>
        </is>
      </c>
      <c r="AV552" t="inlineStr">
        <is>
          <t/>
        </is>
      </c>
      <c r="AW552" t="inlineStr">
        <is>
          <t/>
        </is>
      </c>
      <c r="AX552" t="inlineStr">
        <is>
          <t/>
        </is>
      </c>
      <c r="AY552" t="inlineStr">
        <is>
          <t/>
        </is>
      </c>
      <c r="AZ552" t="inlineStr">
        <is>
          <t/>
        </is>
      </c>
      <c r="BA552" t="inlineStr">
        <is>
          <t/>
        </is>
      </c>
      <c r="BB552" t="inlineStr">
        <is>
          <t/>
        </is>
      </c>
      <c r="BC552" t="inlineStr">
        <is>
          <t/>
        </is>
      </c>
      <c r="BD552" t="inlineStr">
        <is>
          <t/>
        </is>
      </c>
      <c r="BE552" t="inlineStr">
        <is>
          <t/>
        </is>
      </c>
      <c r="BF552" t="inlineStr">
        <is>
          <t/>
        </is>
      </c>
      <c r="BG552" t="inlineStr">
        <is>
          <t/>
        </is>
      </c>
      <c r="BH552" t="inlineStr">
        <is>
          <t/>
        </is>
      </c>
      <c r="BI552" t="inlineStr">
        <is>
          <t/>
        </is>
      </c>
      <c r="BJ552" s="2" t="inlineStr">
        <is>
          <t>tiekimo ekstremaliųjų situacijų atvejais koridorius</t>
        </is>
      </c>
      <c r="BK552" s="2" t="inlineStr">
        <is>
          <t>3</t>
        </is>
      </c>
      <c r="BL552" s="2" t="inlineStr">
        <is>
          <t/>
        </is>
      </c>
      <c r="BM552" t="inlineStr">
        <is>
          <t>Sąjungos dujų tiekimo maršrutas, kuriuo pasinaudodamos valstybės narės gali veiksmingiau švelninti galimo tiekimo ar infrastruktūros sutrikimo poveikį</t>
        </is>
      </c>
      <c r="BN552" s="2" t="inlineStr">
        <is>
          <t>ārkārtas piegādes koridors</t>
        </is>
      </c>
      <c r="BO552" s="2" t="inlineStr">
        <is>
          <t>3</t>
        </is>
      </c>
      <c r="BP552" s="2" t="inlineStr">
        <is>
          <t/>
        </is>
      </c>
      <c r="BQ552" t="inlineStr">
        <is>
          <t>Savienības gāzes piegādes maršruts, kas palīdz dalībvalstīm efektīvāk mazināt iespējamo piegādes vai infrastruktūras darbības pārtraukumu sekas</t>
        </is>
      </c>
      <c r="BR552" t="inlineStr">
        <is>
          <t/>
        </is>
      </c>
      <c r="BS552" t="inlineStr">
        <is>
          <t/>
        </is>
      </c>
      <c r="BT552" t="inlineStr">
        <is>
          <t/>
        </is>
      </c>
      <c r="BU552" t="inlineStr">
        <is>
          <t/>
        </is>
      </c>
      <c r="BV552" s="2" t="inlineStr">
        <is>
          <t>noodaanvoercorridor</t>
        </is>
      </c>
      <c r="BW552" s="2" t="inlineStr">
        <is>
          <t>3</t>
        </is>
      </c>
      <c r="BX552" s="2" t="inlineStr">
        <is>
          <t/>
        </is>
      </c>
      <c r="BY552" t="inlineStr">
        <is>
          <t>gasleveringsroute in de Unie die de lidstaten helpt de gevolgen van een mogelijke verstoring van de levering of de infrastructuur beter te beperken</t>
        </is>
      </c>
      <c r="BZ552" s="2" t="inlineStr">
        <is>
          <t>korytarz dostaw awaryjnych</t>
        </is>
      </c>
      <c r="CA552" s="2" t="inlineStr">
        <is>
          <t>3</t>
        </is>
      </c>
      <c r="CB552" s="2" t="inlineStr">
        <is>
          <t/>
        </is>
      </c>
      <c r="CC552" t="inlineStr">
        <is>
          <t>unijny korytarz dostaw gazu, który pomaga państwom członkowskim ograniczać skutki ewentualnego zakłócenia dostaw lub zakłócenia funkcjonowania infrastruktury</t>
        </is>
      </c>
      <c r="CD552" t="inlineStr">
        <is>
          <t/>
        </is>
      </c>
      <c r="CE552" t="inlineStr">
        <is>
          <t/>
        </is>
      </c>
      <c r="CF552" t="inlineStr">
        <is>
          <t/>
        </is>
      </c>
      <c r="CG552" t="inlineStr">
        <is>
          <t/>
        </is>
      </c>
      <c r="CH552" t="inlineStr">
        <is>
          <t/>
        </is>
      </c>
      <c r="CI552" t="inlineStr">
        <is>
          <t/>
        </is>
      </c>
      <c r="CJ552" t="inlineStr">
        <is>
          <t/>
        </is>
      </c>
      <c r="CK552" t="inlineStr">
        <is>
          <t/>
        </is>
      </c>
      <c r="CL552" s="2" t="inlineStr">
        <is>
          <t>núdzový zásobovací koridor</t>
        </is>
      </c>
      <c r="CM552" s="2" t="inlineStr">
        <is>
          <t>3</t>
        </is>
      </c>
      <c r="CN552" s="2" t="inlineStr">
        <is>
          <t/>
        </is>
      </c>
      <c r="CO552" t="inlineStr">
        <is>
          <t>dodávateľská trasa Únie, ktorá členským štátom pomáha lepšie zmierňovať následky potenciálneho prerušenia dodávok alebo prevádzky infraštruktúry</t>
        </is>
      </c>
      <c r="CP552" t="inlineStr">
        <is>
          <t/>
        </is>
      </c>
      <c r="CQ552" t="inlineStr">
        <is>
          <t/>
        </is>
      </c>
      <c r="CR552" t="inlineStr">
        <is>
          <t/>
        </is>
      </c>
      <c r="CS552" t="inlineStr">
        <is>
          <t/>
        </is>
      </c>
      <c r="CT552" t="inlineStr">
        <is>
          <t/>
        </is>
      </c>
      <c r="CU552" t="inlineStr">
        <is>
          <t/>
        </is>
      </c>
      <c r="CV552" t="inlineStr">
        <is>
          <t/>
        </is>
      </c>
      <c r="CW552" t="inlineStr">
        <is>
          <t/>
        </is>
      </c>
    </row>
    <row r="553">
      <c r="A553" s="1" t="str">
        <f>HYPERLINK("https://iate.europa.eu/entry/result/3556048/all", "3556048")</f>
        <v>3556048</v>
      </c>
      <c r="B553" t="inlineStr">
        <is>
          <t>ENERGY</t>
        </is>
      </c>
      <c r="C553" t="inlineStr">
        <is>
          <t>ENERGY|electrical and nuclear industries|electrical industry;ENERGY</t>
        </is>
      </c>
      <c r="D553" t="inlineStr">
        <is>
          <t>no</t>
        </is>
      </c>
      <c r="E553" t="inlineStr">
        <is>
          <t/>
        </is>
      </c>
      <c r="F553" t="inlineStr">
        <is>
          <t/>
        </is>
      </c>
      <c r="G553" t="inlineStr">
        <is>
          <t/>
        </is>
      </c>
      <c r="H553" t="inlineStr">
        <is>
          <t/>
        </is>
      </c>
      <c r="I553" t="inlineStr">
        <is>
          <t/>
        </is>
      </c>
      <c r="J553" s="2" t="inlineStr">
        <is>
          <t>vedení stejnosměrného proudu</t>
        </is>
      </c>
      <c r="K553" s="2" t="inlineStr">
        <is>
          <t>3</t>
        </is>
      </c>
      <c r="L553" s="2" t="inlineStr">
        <is>
          <t/>
        </is>
      </c>
      <c r="M553" t="inlineStr">
        <is>
          <t/>
        </is>
      </c>
      <c r="N553" s="2" t="inlineStr">
        <is>
          <t>direkte linje</t>
        </is>
      </c>
      <c r="O553" s="2" t="inlineStr">
        <is>
          <t>1</t>
        </is>
      </c>
      <c r="P553" s="2" t="inlineStr">
        <is>
          <t/>
        </is>
      </c>
      <c r="Q553" t="inlineStr">
        <is>
          <t/>
        </is>
      </c>
      <c r="R553" s="2" t="inlineStr">
        <is>
          <t>Direktleitung|
Gleichstromleitung</t>
        </is>
      </c>
      <c r="S553" s="2" t="inlineStr">
        <is>
          <t>3|
3</t>
        </is>
      </c>
      <c r="T553" s="2" t="inlineStr">
        <is>
          <t xml:space="preserve">|
</t>
        </is>
      </c>
      <c r="U553" t="inlineStr">
        <is>
          <t/>
        </is>
      </c>
      <c r="V553" s="2" t="inlineStr">
        <is>
          <t>απευθείας αγωγός</t>
        </is>
      </c>
      <c r="W553" s="2" t="inlineStr">
        <is>
          <t>2</t>
        </is>
      </c>
      <c r="X553" s="2" t="inlineStr">
        <is>
          <t/>
        </is>
      </c>
      <c r="Y553" t="inlineStr">
        <is>
          <t/>
        </is>
      </c>
      <c r="Z553" s="2" t="inlineStr">
        <is>
          <t>direct line|
direct current line</t>
        </is>
      </c>
      <c r="AA553" s="2" t="inlineStr">
        <is>
          <t>3|
3</t>
        </is>
      </c>
      <c r="AB553" s="2" t="inlineStr">
        <is>
          <t xml:space="preserve">|
</t>
        </is>
      </c>
      <c r="AC553" t="inlineStr">
        <is>
          <t>either an electricity line linking an isolated generation site with an isolated customer or an electricity line linking an electricity producer and an electricity supply undertaking to supply directly their own premises, subsidiaries and eligible customers</t>
        </is>
      </c>
      <c r="AD553" t="inlineStr">
        <is>
          <t/>
        </is>
      </c>
      <c r="AE553" t="inlineStr">
        <is>
          <t/>
        </is>
      </c>
      <c r="AF553" t="inlineStr">
        <is>
          <t/>
        </is>
      </c>
      <c r="AG553" t="inlineStr">
        <is>
          <t/>
        </is>
      </c>
      <c r="AH553" t="inlineStr">
        <is>
          <t/>
        </is>
      </c>
      <c r="AI553" t="inlineStr">
        <is>
          <t/>
        </is>
      </c>
      <c r="AJ553" t="inlineStr">
        <is>
          <t/>
        </is>
      </c>
      <c r="AK553" t="inlineStr">
        <is>
          <t/>
        </is>
      </c>
      <c r="AL553" s="2" t="inlineStr">
        <is>
          <t>erillinen linja</t>
        </is>
      </c>
      <c r="AM553" s="2" t="inlineStr">
        <is>
          <t>2</t>
        </is>
      </c>
      <c r="AN553" s="2" t="inlineStr">
        <is>
          <t/>
        </is>
      </c>
      <c r="AO553" t="inlineStr">
        <is>
          <t>maakaasuputki, joka täydentää yhteenliitettyä verkkoa</t>
        </is>
      </c>
      <c r="AP553" s="2" t="inlineStr">
        <is>
          <t>conduite directe</t>
        </is>
      </c>
      <c r="AQ553" s="2" t="inlineStr">
        <is>
          <t>2</t>
        </is>
      </c>
      <c r="AR553" s="2" t="inlineStr">
        <is>
          <t/>
        </is>
      </c>
      <c r="AS553" t="inlineStr">
        <is>
          <t/>
        </is>
      </c>
      <c r="AT553" t="inlineStr">
        <is>
          <t/>
        </is>
      </c>
      <c r="AU553" t="inlineStr">
        <is>
          <t/>
        </is>
      </c>
      <c r="AV553" t="inlineStr">
        <is>
          <t/>
        </is>
      </c>
      <c r="AW553" t="inlineStr">
        <is>
          <t/>
        </is>
      </c>
      <c r="AX553" t="inlineStr">
        <is>
          <t/>
        </is>
      </c>
      <c r="AY553" t="inlineStr">
        <is>
          <t/>
        </is>
      </c>
      <c r="AZ553" t="inlineStr">
        <is>
          <t/>
        </is>
      </c>
      <c r="BA553" t="inlineStr">
        <is>
          <t/>
        </is>
      </c>
      <c r="BB553" s="2" t="inlineStr">
        <is>
          <t>közvetlen vezeték</t>
        </is>
      </c>
      <c r="BC553" s="2" t="inlineStr">
        <is>
          <t>4</t>
        </is>
      </c>
      <c r="BD553" s="2" t="inlineStr">
        <is>
          <t/>
        </is>
      </c>
      <c r="BE553" t="inlineStr">
        <is>
          <t>vagy egy elszigetelt termelési helyet elszigetelt fogyasztóval összekötő villamosenergia-vezeték vagyegy villamosenergia-termelő és egy villamosenergia-ellátási vállalkozást összekötő villamosenergia-vezeték, közvetlenül a saját létesítményeik, leányvállalataik és feljogosított fogyasztóik ellátása céljából</t>
        </is>
      </c>
      <c r="BF553" s="2" t="inlineStr">
        <is>
          <t>linea diretta</t>
        </is>
      </c>
      <c r="BG553" s="2" t="inlineStr">
        <is>
          <t>3</t>
        </is>
      </c>
      <c r="BH553" s="2" t="inlineStr">
        <is>
          <t/>
        </is>
      </c>
      <c r="BI553" t="inlineStr">
        <is>
          <t>Linea elettrica di trasporto che collega un centro di produzione ad un centro di consumo, indipendentemente dal sistema di trasmissione e distribuzione.</t>
        </is>
      </c>
      <c r="BJ553" t="inlineStr">
        <is>
          <t/>
        </is>
      </c>
      <c r="BK553" t="inlineStr">
        <is>
          <t/>
        </is>
      </c>
      <c r="BL553" t="inlineStr">
        <is>
          <t/>
        </is>
      </c>
      <c r="BM553" t="inlineStr">
        <is>
          <t/>
        </is>
      </c>
      <c r="BN553" t="inlineStr">
        <is>
          <t/>
        </is>
      </c>
      <c r="BO553" t="inlineStr">
        <is>
          <t/>
        </is>
      </c>
      <c r="BP553" t="inlineStr">
        <is>
          <t/>
        </is>
      </c>
      <c r="BQ553" t="inlineStr">
        <is>
          <t/>
        </is>
      </c>
      <c r="BR553" t="inlineStr">
        <is>
          <t/>
        </is>
      </c>
      <c r="BS553" t="inlineStr">
        <is>
          <t/>
        </is>
      </c>
      <c r="BT553" t="inlineStr">
        <is>
          <t/>
        </is>
      </c>
      <c r="BU553" t="inlineStr">
        <is>
          <t/>
        </is>
      </c>
      <c r="BV553" s="2" t="inlineStr">
        <is>
          <t>directe lijn|
directe leiding</t>
        </is>
      </c>
      <c r="BW553" s="2" t="inlineStr">
        <is>
          <t>3|
3</t>
        </is>
      </c>
      <c r="BX553" s="2" t="inlineStr">
        <is>
          <t xml:space="preserve">|
</t>
        </is>
      </c>
      <c r="BY553" t="inlineStr">
        <is>
          <t>1. In verband met elektriciteit: "een elektriciteitslijn die een geïsoleerde productielocatie met een geïsoleerde afnemer verbindt, of een elektriciteitslijn die een elektriciteitsproducent en een elektriciteitsleverancier met elkaar verbindt om hun eigen vestigingen, dochterondernemingen en in aanmerking komende afnemers direct te bevoorraden".&lt;br&gt;2. In verband met aardgas: "aardgaspijpleiding ter aanvulling van het stelsel van systemen".</t>
        </is>
      </c>
      <c r="BZ553" s="2" t="inlineStr">
        <is>
          <t>linia bezpośrednia</t>
        </is>
      </c>
      <c r="CA553" s="2" t="inlineStr">
        <is>
          <t>3</t>
        </is>
      </c>
      <c r="CB553" s="2" t="inlineStr">
        <is>
          <t/>
        </is>
      </c>
      <c r="CC553" t="inlineStr">
        <is>
          <t>linia elektroenergetyczna łącząca wydzielone miejsce wytwarzania energii elektrycznej z wydzielonym odbiorcą lub linia elektroenergetyczna łącząca producenta energii elektrycznej z przedsiębiorstwem dostarczającym energię elektryczną w celu bezpośredniego zasilania ich własnych obiektów, spółek zależnych i uprawnionych odbiorców</t>
        </is>
      </c>
      <c r="CD553" t="inlineStr">
        <is>
          <t/>
        </is>
      </c>
      <c r="CE553" t="inlineStr">
        <is>
          <t/>
        </is>
      </c>
      <c r="CF553" t="inlineStr">
        <is>
          <t/>
        </is>
      </c>
      <c r="CG553" t="inlineStr">
        <is>
          <t/>
        </is>
      </c>
      <c r="CH553" s="2" t="inlineStr">
        <is>
          <t>linie electrică directă</t>
        </is>
      </c>
      <c r="CI553" s="2" t="inlineStr">
        <is>
          <t>3</t>
        </is>
      </c>
      <c r="CJ553" s="2" t="inlineStr">
        <is>
          <t/>
        </is>
      </c>
      <c r="CK553" t="inlineStr">
        <is>
          <t>linia electrică ce leagă o capacitate energetică de producție izolată de un client izolat sau linia electrică ce leagă un producător și un furnizor de energie electrică, în scopul alimentării directe a sediilor proprii, a filialelor ori a clienților eligibili ai acestora</t>
        </is>
      </c>
      <c r="CL553" t="inlineStr">
        <is>
          <t/>
        </is>
      </c>
      <c r="CM553" t="inlineStr">
        <is>
          <t/>
        </is>
      </c>
      <c r="CN553" t="inlineStr">
        <is>
          <t/>
        </is>
      </c>
      <c r="CO553" t="inlineStr">
        <is>
          <t/>
        </is>
      </c>
      <c r="CP553" t="inlineStr">
        <is>
          <t/>
        </is>
      </c>
      <c r="CQ553" t="inlineStr">
        <is>
          <t/>
        </is>
      </c>
      <c r="CR553" t="inlineStr">
        <is>
          <t/>
        </is>
      </c>
      <c r="CS553" t="inlineStr">
        <is>
          <t/>
        </is>
      </c>
      <c r="CT553" s="2" t="inlineStr">
        <is>
          <t>direktledning</t>
        </is>
      </c>
      <c r="CU553" s="2" t="inlineStr">
        <is>
          <t>2</t>
        </is>
      </c>
      <c r="CV553" s="2" t="inlineStr">
        <is>
          <t/>
        </is>
      </c>
      <c r="CW553" t="inlineStr">
        <is>
          <t/>
        </is>
      </c>
    </row>
    <row r="554">
      <c r="A554" s="1" t="str">
        <f>HYPERLINK("https://iate.europa.eu/entry/result/2243646/all", "2243646")</f>
        <v>2243646</v>
      </c>
      <c r="B554" t="inlineStr">
        <is>
          <t>ENERGY</t>
        </is>
      </c>
      <c r="C554" t="inlineStr">
        <is>
          <t>ENERGY|electrical and nuclear industries|electrical industry</t>
        </is>
      </c>
      <c r="D554" t="inlineStr">
        <is>
          <t>no</t>
        </is>
      </c>
      <c r="E554" t="inlineStr">
        <is>
          <t/>
        </is>
      </c>
      <c r="F554" s="2" t="inlineStr">
        <is>
          <t>деклариран транзит</t>
        </is>
      </c>
      <c r="G554" s="2" t="inlineStr">
        <is>
          <t>3</t>
        </is>
      </c>
      <c r="H554" s="2" t="inlineStr">
        <is>
          <t/>
        </is>
      </c>
      <c r="I554" t="inlineStr">
        <is>
          <t>обстоятелство, при което се осъществява „деклариран износ“ на електроенергия и определената пътека за извършване на сделката включва страна, в която няма да се извърши нито диспечирането, нито съответното приемане на електроенергията</t>
        </is>
      </c>
      <c r="J554" t="inlineStr">
        <is>
          <t/>
        </is>
      </c>
      <c r="K554" t="inlineStr">
        <is>
          <t/>
        </is>
      </c>
      <c r="L554" t="inlineStr">
        <is>
          <t/>
        </is>
      </c>
      <c r="M554" t="inlineStr">
        <is>
          <t/>
        </is>
      </c>
      <c r="N554" t="inlineStr">
        <is>
          <t/>
        </is>
      </c>
      <c r="O554" t="inlineStr">
        <is>
          <t/>
        </is>
      </c>
      <c r="P554" t="inlineStr">
        <is>
          <t/>
        </is>
      </c>
      <c r="Q554" t="inlineStr">
        <is>
          <t/>
        </is>
      </c>
      <c r="R554" t="inlineStr">
        <is>
          <t/>
        </is>
      </c>
      <c r="S554" t="inlineStr">
        <is>
          <t/>
        </is>
      </c>
      <c r="T554" t="inlineStr">
        <is>
          <t/>
        </is>
      </c>
      <c r="U554" t="inlineStr">
        <is>
          <t/>
        </is>
      </c>
      <c r="V554" s="2" t="inlineStr">
        <is>
          <t>δηλωθείσα διαμετακόμιση</t>
        </is>
      </c>
      <c r="W554" s="2" t="inlineStr">
        <is>
          <t>2</t>
        </is>
      </c>
      <c r="X554" s="2" t="inlineStr">
        <is>
          <t/>
        </is>
      </c>
      <c r="Y554" t="inlineStr">
        <is>
          <t>ως "δηλωθείσα διαμετακόμιση" ηλεκτρικής ενέργειας νοείται η περίσταση κατά την οποία υπάρχει "δηλωθείσα εξαγωγή" ηλεκτρικής ενέργειας και όπου στην καθορισθείσα οδό για τη συναλλαγή εμπλέκεται χώρα στην οποία ούτε αποστέλλεται ούτε αντιστοίχως απορροφάται ταυτοχρόνως η ηλεκτρική ενέργεια</t>
        </is>
      </c>
      <c r="Z554" s="2" t="inlineStr">
        <is>
          <t>declared transit</t>
        </is>
      </c>
      <c r="AA554" s="2" t="inlineStr">
        <is>
          <t>3</t>
        </is>
      </c>
      <c r="AB554" s="2" t="inlineStr">
        <is>
          <t/>
        </is>
      </c>
      <c r="AC554" t="inlineStr">
        <is>
          <t>"declared transit" of electricity means a circumstance where a "declared export" of electricity occurs and where the nominated path for the transaction involves a country in which neither the dispatch nor the simultaneous corresponding take-up of the electricity will take place;</t>
        </is>
      </c>
      <c r="AD554" t="inlineStr">
        <is>
          <t/>
        </is>
      </c>
      <c r="AE554" t="inlineStr">
        <is>
          <t/>
        </is>
      </c>
      <c r="AF554" t="inlineStr">
        <is>
          <t/>
        </is>
      </c>
      <c r="AG554" t="inlineStr">
        <is>
          <t/>
        </is>
      </c>
      <c r="AH554" t="inlineStr">
        <is>
          <t/>
        </is>
      </c>
      <c r="AI554" t="inlineStr">
        <is>
          <t/>
        </is>
      </c>
      <c r="AJ554" t="inlineStr">
        <is>
          <t/>
        </is>
      </c>
      <c r="AK554" t="inlineStr">
        <is>
          <t/>
        </is>
      </c>
      <c r="AL554" t="inlineStr">
        <is>
          <t/>
        </is>
      </c>
      <c r="AM554" t="inlineStr">
        <is>
          <t/>
        </is>
      </c>
      <c r="AN554" t="inlineStr">
        <is>
          <t/>
        </is>
      </c>
      <c r="AO554" t="inlineStr">
        <is>
          <t/>
        </is>
      </c>
      <c r="AP554" s="2" t="inlineStr">
        <is>
          <t>transit déclaré</t>
        </is>
      </c>
      <c r="AQ554" s="2" t="inlineStr">
        <is>
          <t>3</t>
        </is>
      </c>
      <c r="AR554" s="2" t="inlineStr">
        <is>
          <t/>
        </is>
      </c>
      <c r="AS554" t="inlineStr">
        <is>
          <t>situation dans laquelle une "exportation déclarée" d'électricité a lieu et dans laquelle la transaction nécessite l'acheminement de l'électricité à travers un pays où n'auront lieu ni l'envoi ni l'introduction concomitante d'électricité</t>
        </is>
      </c>
      <c r="AT554" t="inlineStr">
        <is>
          <t/>
        </is>
      </c>
      <c r="AU554" t="inlineStr">
        <is>
          <t/>
        </is>
      </c>
      <c r="AV554" t="inlineStr">
        <is>
          <t/>
        </is>
      </c>
      <c r="AW554" t="inlineStr">
        <is>
          <t/>
        </is>
      </c>
      <c r="AX554" t="inlineStr">
        <is>
          <t/>
        </is>
      </c>
      <c r="AY554" t="inlineStr">
        <is>
          <t/>
        </is>
      </c>
      <c r="AZ554" t="inlineStr">
        <is>
          <t/>
        </is>
      </c>
      <c r="BA554" t="inlineStr">
        <is>
          <t/>
        </is>
      </c>
      <c r="BB554" t="inlineStr">
        <is>
          <t/>
        </is>
      </c>
      <c r="BC554" t="inlineStr">
        <is>
          <t/>
        </is>
      </c>
      <c r="BD554" t="inlineStr">
        <is>
          <t/>
        </is>
      </c>
      <c r="BE554" t="inlineStr">
        <is>
          <t/>
        </is>
      </c>
      <c r="BF554" t="inlineStr">
        <is>
          <t/>
        </is>
      </c>
      <c r="BG554" t="inlineStr">
        <is>
          <t/>
        </is>
      </c>
      <c r="BH554" t="inlineStr">
        <is>
          <t/>
        </is>
      </c>
      <c r="BI554" t="inlineStr">
        <is>
          <t/>
        </is>
      </c>
      <c r="BJ554" t="inlineStr">
        <is>
          <t/>
        </is>
      </c>
      <c r="BK554" t="inlineStr">
        <is>
          <t/>
        </is>
      </c>
      <c r="BL554" t="inlineStr">
        <is>
          <t/>
        </is>
      </c>
      <c r="BM554" t="inlineStr">
        <is>
          <t/>
        </is>
      </c>
      <c r="BN554" t="inlineStr">
        <is>
          <t/>
        </is>
      </c>
      <c r="BO554" t="inlineStr">
        <is>
          <t/>
        </is>
      </c>
      <c r="BP554" t="inlineStr">
        <is>
          <t/>
        </is>
      </c>
      <c r="BQ554" t="inlineStr">
        <is>
          <t/>
        </is>
      </c>
      <c r="BR554" t="inlineStr">
        <is>
          <t/>
        </is>
      </c>
      <c r="BS554" t="inlineStr">
        <is>
          <t/>
        </is>
      </c>
      <c r="BT554" t="inlineStr">
        <is>
          <t/>
        </is>
      </c>
      <c r="BU554" t="inlineStr">
        <is>
          <t/>
        </is>
      </c>
      <c r="BV554" s="2" t="inlineStr">
        <is>
          <t>aangegeven doorvoer</t>
        </is>
      </c>
      <c r="BW554" s="2" t="inlineStr">
        <is>
          <t>3</t>
        </is>
      </c>
      <c r="BX554" s="2" t="inlineStr">
        <is>
          <t/>
        </is>
      </c>
      <c r="BY554" t="inlineStr">
        <is>
          <t>"de situatie waarin sprake is van "aangegeven export" [( &lt;a href="/entry/result/2243645/all" id="ENTRY_TO_ENTRY_CONVERTER" target="_blank"&gt;IATE:2243645&lt;/a&gt; )] van elektriciteit en het genomineerde traject van de transactie door een land loopt waarin noch de verzending noch de gelijktijdige corresponderende ontvangst van de elektriciteit plaatsvindt"</t>
        </is>
      </c>
      <c r="BZ554" s="2" t="inlineStr">
        <is>
          <t>zgłoszony tranzyt</t>
        </is>
      </c>
      <c r="CA554" s="2" t="inlineStr">
        <is>
          <t>3</t>
        </is>
      </c>
      <c r="CB554" s="2" t="inlineStr">
        <is>
          <t/>
        </is>
      </c>
      <c r="CC554" t="inlineStr">
        <is>
          <t>sytuacja, w której występuje zgłoszony eksport&lt;sup&gt;1&lt;/sup&gt; energii elektrycznej oraz w której wyznaczona droga przesyłu obejmuje kraj, w którym nie odbywa się ani wysłanie, ani równoczesny odbiór energii elektrycznej &lt;p&gt;&lt;sup&gt;1&lt;/sup&gt;zgłoszony eksport &lt;a href="/entry/result/2243645&lt;&gt;&lt;&gt;&lt;/all" id="ENTRY_TO_ENTRY_CONVERTER" target="_blank"&gt;IATE:2243645&amp;lt;&amp;gt;&amp;lt;&amp;gt;&amp;lt;&lt;/a&gt;&amp;gt;&lt;/p&gt;</t>
        </is>
      </c>
      <c r="CD554" t="inlineStr">
        <is>
          <t/>
        </is>
      </c>
      <c r="CE554" t="inlineStr">
        <is>
          <t/>
        </is>
      </c>
      <c r="CF554" t="inlineStr">
        <is>
          <t/>
        </is>
      </c>
      <c r="CG554" t="inlineStr">
        <is>
          <t/>
        </is>
      </c>
      <c r="CH554" t="inlineStr">
        <is>
          <t/>
        </is>
      </c>
      <c r="CI554" t="inlineStr">
        <is>
          <t/>
        </is>
      </c>
      <c r="CJ554" t="inlineStr">
        <is>
          <t/>
        </is>
      </c>
      <c r="CK554" t="inlineStr">
        <is>
          <t/>
        </is>
      </c>
      <c r="CL554" t="inlineStr">
        <is>
          <t/>
        </is>
      </c>
      <c r="CM554" t="inlineStr">
        <is>
          <t/>
        </is>
      </c>
      <c r="CN554" t="inlineStr">
        <is>
          <t/>
        </is>
      </c>
      <c r="CO554" t="inlineStr">
        <is>
          <t/>
        </is>
      </c>
      <c r="CP554" t="inlineStr">
        <is>
          <t/>
        </is>
      </c>
      <c r="CQ554" t="inlineStr">
        <is>
          <t/>
        </is>
      </c>
      <c r="CR554" t="inlineStr">
        <is>
          <t/>
        </is>
      </c>
      <c r="CS554" t="inlineStr">
        <is>
          <t/>
        </is>
      </c>
      <c r="CT554" t="inlineStr">
        <is>
          <t/>
        </is>
      </c>
      <c r="CU554" t="inlineStr">
        <is>
          <t/>
        </is>
      </c>
      <c r="CV554" t="inlineStr">
        <is>
          <t/>
        </is>
      </c>
      <c r="CW554" t="inlineStr">
        <is>
          <t/>
        </is>
      </c>
    </row>
    <row r="555">
      <c r="A555" s="1" t="str">
        <f>HYPERLINK("https://iate.europa.eu/entry/result/2243647/all", "2243647")</f>
        <v>2243647</v>
      </c>
      <c r="B555" t="inlineStr">
        <is>
          <t>ENERGY</t>
        </is>
      </c>
      <c r="C555" t="inlineStr">
        <is>
          <t>ENERGY|electrical and nuclear industries|electrical industry</t>
        </is>
      </c>
      <c r="D555" t="inlineStr">
        <is>
          <t>no</t>
        </is>
      </c>
      <c r="E555" t="inlineStr">
        <is>
          <t/>
        </is>
      </c>
      <c r="F555" s="2" t="inlineStr">
        <is>
          <t>деклариран внос</t>
        </is>
      </c>
      <c r="G555" s="2" t="inlineStr">
        <is>
          <t>3</t>
        </is>
      </c>
      <c r="H555" s="2" t="inlineStr">
        <is>
          <t/>
        </is>
      </c>
      <c r="I555" t="inlineStr">
        <is>
          <t>приемането на електроенергия в дадена държава-членка или трета страна едновременно с изпращането на електроенергия („деклариран износ“) в друга държава-членка</t>
        </is>
      </c>
      <c r="J555" t="inlineStr">
        <is>
          <t/>
        </is>
      </c>
      <c r="K555" t="inlineStr">
        <is>
          <t/>
        </is>
      </c>
      <c r="L555" t="inlineStr">
        <is>
          <t/>
        </is>
      </c>
      <c r="M555" t="inlineStr">
        <is>
          <t/>
        </is>
      </c>
      <c r="N555" t="inlineStr">
        <is>
          <t/>
        </is>
      </c>
      <c r="O555" t="inlineStr">
        <is>
          <t/>
        </is>
      </c>
      <c r="P555" t="inlineStr">
        <is>
          <t/>
        </is>
      </c>
      <c r="Q555" t="inlineStr">
        <is>
          <t/>
        </is>
      </c>
      <c r="R555" t="inlineStr">
        <is>
          <t/>
        </is>
      </c>
      <c r="S555" t="inlineStr">
        <is>
          <t/>
        </is>
      </c>
      <c r="T555" t="inlineStr">
        <is>
          <t/>
        </is>
      </c>
      <c r="U555" t="inlineStr">
        <is>
          <t/>
        </is>
      </c>
      <c r="V555" s="2" t="inlineStr">
        <is>
          <t>δηλωθείσα εισαγωγή</t>
        </is>
      </c>
      <c r="W555" s="2" t="inlineStr">
        <is>
          <t>2</t>
        </is>
      </c>
      <c r="X555" s="2" t="inlineStr">
        <is>
          <t/>
        </is>
      </c>
      <c r="Y555" t="inlineStr">
        <is>
          <t>ως "δηλωθείσα εισαγωγή" ηλεκτρικής ενέργειας νοείται η απορρόφηση ηλεκτρικής ενέργειας σε κράτος μέλος ή τρίτη χώρα ταυτόχρονα με την αποστολή ηλεκτρικής ενέργειας ("δηλωθείσα εξαγωγή") σε άλλο κράτος μέλος</t>
        </is>
      </c>
      <c r="Z555" s="2" t="inlineStr">
        <is>
          <t>declared import</t>
        </is>
      </c>
      <c r="AA555" s="2" t="inlineStr">
        <is>
          <t>3</t>
        </is>
      </c>
      <c r="AB555" s="2" t="inlineStr">
        <is>
          <t/>
        </is>
      </c>
      <c r="AC555" t="inlineStr">
        <is>
          <t>"declared import" of electricity means the take-up of electricity in a Member State or a third country simultaneously with the dispatch of electricity ("declared export") in another Member State;</t>
        </is>
      </c>
      <c r="AD555" t="inlineStr">
        <is>
          <t/>
        </is>
      </c>
      <c r="AE555" t="inlineStr">
        <is>
          <t/>
        </is>
      </c>
      <c r="AF555" t="inlineStr">
        <is>
          <t/>
        </is>
      </c>
      <c r="AG555" t="inlineStr">
        <is>
          <t/>
        </is>
      </c>
      <c r="AH555" t="inlineStr">
        <is>
          <t/>
        </is>
      </c>
      <c r="AI555" t="inlineStr">
        <is>
          <t/>
        </is>
      </c>
      <c r="AJ555" t="inlineStr">
        <is>
          <t/>
        </is>
      </c>
      <c r="AK555" t="inlineStr">
        <is>
          <t/>
        </is>
      </c>
      <c r="AL555" t="inlineStr">
        <is>
          <t/>
        </is>
      </c>
      <c r="AM555" t="inlineStr">
        <is>
          <t/>
        </is>
      </c>
      <c r="AN555" t="inlineStr">
        <is>
          <t/>
        </is>
      </c>
      <c r="AO555" t="inlineStr">
        <is>
          <t/>
        </is>
      </c>
      <c r="AP555" s="2" t="inlineStr">
        <is>
          <t>importation déclarée</t>
        </is>
      </c>
      <c r="AQ555" s="2" t="inlineStr">
        <is>
          <t>3</t>
        </is>
      </c>
      <c r="AR555" s="2" t="inlineStr">
        <is>
          <t/>
        </is>
      </c>
      <c r="AS555" t="inlineStr">
        <is>
          <t>introduction d'électricité dans un État membre ou un pays tiers intervenant simultanément à l'envoi d'électricité ("exportation déclarée") à partir d'un autre État membre</t>
        </is>
      </c>
      <c r="AT555" t="inlineStr">
        <is>
          <t/>
        </is>
      </c>
      <c r="AU555" t="inlineStr">
        <is>
          <t/>
        </is>
      </c>
      <c r="AV555" t="inlineStr">
        <is>
          <t/>
        </is>
      </c>
      <c r="AW555" t="inlineStr">
        <is>
          <t/>
        </is>
      </c>
      <c r="AX555" t="inlineStr">
        <is>
          <t/>
        </is>
      </c>
      <c r="AY555" t="inlineStr">
        <is>
          <t/>
        </is>
      </c>
      <c r="AZ555" t="inlineStr">
        <is>
          <t/>
        </is>
      </c>
      <c r="BA555" t="inlineStr">
        <is>
          <t/>
        </is>
      </c>
      <c r="BB555" t="inlineStr">
        <is>
          <t/>
        </is>
      </c>
      <c r="BC555" t="inlineStr">
        <is>
          <t/>
        </is>
      </c>
      <c r="BD555" t="inlineStr">
        <is>
          <t/>
        </is>
      </c>
      <c r="BE555" t="inlineStr">
        <is>
          <t/>
        </is>
      </c>
      <c r="BF555" t="inlineStr">
        <is>
          <t/>
        </is>
      </c>
      <c r="BG555" t="inlineStr">
        <is>
          <t/>
        </is>
      </c>
      <c r="BH555" t="inlineStr">
        <is>
          <t/>
        </is>
      </c>
      <c r="BI555" t="inlineStr">
        <is>
          <t/>
        </is>
      </c>
      <c r="BJ555" t="inlineStr">
        <is>
          <t/>
        </is>
      </c>
      <c r="BK555" t="inlineStr">
        <is>
          <t/>
        </is>
      </c>
      <c r="BL555" t="inlineStr">
        <is>
          <t/>
        </is>
      </c>
      <c r="BM555" t="inlineStr">
        <is>
          <t/>
        </is>
      </c>
      <c r="BN555" t="inlineStr">
        <is>
          <t/>
        </is>
      </c>
      <c r="BO555" t="inlineStr">
        <is>
          <t/>
        </is>
      </c>
      <c r="BP555" t="inlineStr">
        <is>
          <t/>
        </is>
      </c>
      <c r="BQ555" t="inlineStr">
        <is>
          <t/>
        </is>
      </c>
      <c r="BR555" t="inlineStr">
        <is>
          <t/>
        </is>
      </c>
      <c r="BS555" t="inlineStr">
        <is>
          <t/>
        </is>
      </c>
      <c r="BT555" t="inlineStr">
        <is>
          <t/>
        </is>
      </c>
      <c r="BU555" t="inlineStr">
        <is>
          <t/>
        </is>
      </c>
      <c r="BV555" s="2" t="inlineStr">
        <is>
          <t>aangegeven import</t>
        </is>
      </c>
      <c r="BW555" s="2" t="inlineStr">
        <is>
          <t>3</t>
        </is>
      </c>
      <c r="BX555" s="2" t="inlineStr">
        <is>
          <t/>
        </is>
      </c>
      <c r="BY555" t="inlineStr">
        <is>
          <t>"de ontvangst van elektriciteit in een lidstaat of een derde land, die tegelijkertijd plaatsvindt met de verzending van elektriciteit ("aangegeven export") [( &lt;a href="/entry/result/2243645/all" id="ENTRY_TO_ENTRY_CONVERTER" target="_blank"&gt;IATE:2243645&lt;/a&gt; )] in een andere lidstaat"</t>
        </is>
      </c>
      <c r="BZ555" s="2" t="inlineStr">
        <is>
          <t>zgłoszony import</t>
        </is>
      </c>
      <c r="CA555" s="2" t="inlineStr">
        <is>
          <t>3</t>
        </is>
      </c>
      <c r="CB555" s="2" t="inlineStr">
        <is>
          <t/>
        </is>
      </c>
      <c r="CC555" t="inlineStr">
        <is>
          <t>odbiór energii elektrycznej w państwie członkowskim lub w kraju trzecim w tym samym czasie, kiedy następuje wysłanie energii elektrycznej z innego państwa członkowskiego</t>
        </is>
      </c>
      <c r="CD555" t="inlineStr">
        <is>
          <t/>
        </is>
      </c>
      <c r="CE555" t="inlineStr">
        <is>
          <t/>
        </is>
      </c>
      <c r="CF555" t="inlineStr">
        <is>
          <t/>
        </is>
      </c>
      <c r="CG555" t="inlineStr">
        <is>
          <t/>
        </is>
      </c>
      <c r="CH555" t="inlineStr">
        <is>
          <t/>
        </is>
      </c>
      <c r="CI555" t="inlineStr">
        <is>
          <t/>
        </is>
      </c>
      <c r="CJ555" t="inlineStr">
        <is>
          <t/>
        </is>
      </c>
      <c r="CK555" t="inlineStr">
        <is>
          <t/>
        </is>
      </c>
      <c r="CL555" t="inlineStr">
        <is>
          <t/>
        </is>
      </c>
      <c r="CM555" t="inlineStr">
        <is>
          <t/>
        </is>
      </c>
      <c r="CN555" t="inlineStr">
        <is>
          <t/>
        </is>
      </c>
      <c r="CO555" t="inlineStr">
        <is>
          <t/>
        </is>
      </c>
      <c r="CP555" t="inlineStr">
        <is>
          <t/>
        </is>
      </c>
      <c r="CQ555" t="inlineStr">
        <is>
          <t/>
        </is>
      </c>
      <c r="CR555" t="inlineStr">
        <is>
          <t/>
        </is>
      </c>
      <c r="CS555" t="inlineStr">
        <is>
          <t/>
        </is>
      </c>
      <c r="CT555" t="inlineStr">
        <is>
          <t/>
        </is>
      </c>
      <c r="CU555" t="inlineStr">
        <is>
          <t/>
        </is>
      </c>
      <c r="CV555" t="inlineStr">
        <is>
          <t/>
        </is>
      </c>
      <c r="CW555" t="inlineStr">
        <is>
          <t/>
        </is>
      </c>
    </row>
    <row r="556">
      <c r="A556" s="1" t="str">
        <f>HYPERLINK("https://iate.europa.eu/entry/result/2243645/all", "2243645")</f>
        <v>2243645</v>
      </c>
      <c r="B556" t="inlineStr">
        <is>
          <t>ENERGY</t>
        </is>
      </c>
      <c r="C556" t="inlineStr">
        <is>
          <t>ENERGY|electrical and nuclear industries|electrical industry</t>
        </is>
      </c>
      <c r="D556" t="inlineStr">
        <is>
          <t>no</t>
        </is>
      </c>
      <c r="E556" t="inlineStr">
        <is>
          <t/>
        </is>
      </c>
      <c r="F556" s="2" t="inlineStr">
        <is>
          <t>деклариран износ</t>
        </is>
      </c>
      <c r="G556" s="2" t="inlineStr">
        <is>
          <t>3</t>
        </is>
      </c>
      <c r="H556" s="2" t="inlineStr">
        <is>
          <t/>
        </is>
      </c>
      <c r="I556" t="inlineStr">
        <is>
          <t>означава диспечирането на електроенергия в една държава-членка на основата на изричен договорен механизъм, така че да се осъществи едновременно съответстващо "приемане" ("деклариран внос") на електроенергия в друга държава-членка или трета страна</t>
        </is>
      </c>
      <c r="J556" t="inlineStr">
        <is>
          <t/>
        </is>
      </c>
      <c r="K556" t="inlineStr">
        <is>
          <t/>
        </is>
      </c>
      <c r="L556" t="inlineStr">
        <is>
          <t/>
        </is>
      </c>
      <c r="M556" t="inlineStr">
        <is>
          <t/>
        </is>
      </c>
      <c r="N556" t="inlineStr">
        <is>
          <t/>
        </is>
      </c>
      <c r="O556" t="inlineStr">
        <is>
          <t/>
        </is>
      </c>
      <c r="P556" t="inlineStr">
        <is>
          <t/>
        </is>
      </c>
      <c r="Q556" t="inlineStr">
        <is>
          <t/>
        </is>
      </c>
      <c r="R556" t="inlineStr">
        <is>
          <t/>
        </is>
      </c>
      <c r="S556" t="inlineStr">
        <is>
          <t/>
        </is>
      </c>
      <c r="T556" t="inlineStr">
        <is>
          <t/>
        </is>
      </c>
      <c r="U556" t="inlineStr">
        <is>
          <t/>
        </is>
      </c>
      <c r="V556" s="2" t="inlineStr">
        <is>
          <t>δηλωθείσα εξαγωγή</t>
        </is>
      </c>
      <c r="W556" s="2" t="inlineStr">
        <is>
          <t>2</t>
        </is>
      </c>
      <c r="X556" s="2" t="inlineStr">
        <is>
          <t/>
        </is>
      </c>
      <c r="Y556" t="inlineStr">
        <is>
          <t>ως "δηλωθείσα εξαγωγή" ηλεκτρικής ενέργειας νοείται η αποστολή ηλεκτρικής ενέργειας σε κάποιο κράτος μέλος, βάσει συμβατικής συμφωνίας σύμφωνα με την οποία ταυτόχρονη αντίστοιχη απορρόφηση ("δηλωθείσα εισαγωγή") ηλεκτρικής ενέργειας συντελείται σε άλλο κράτος μέλος ή σε τρίτη χώρα</t>
        </is>
      </c>
      <c r="Z556" s="2" t="inlineStr">
        <is>
          <t>declared export</t>
        </is>
      </c>
      <c r="AA556" s="2" t="inlineStr">
        <is>
          <t>3</t>
        </is>
      </c>
      <c r="AB556" s="2" t="inlineStr">
        <is>
          <t/>
        </is>
      </c>
      <c r="AC556" t="inlineStr">
        <is>
          <t>"declared export" of electricity means the dispatch of electricity in one Member State on the basis of an underlying contractual arrangement to the effect that the simultaneous corresponding take-up ("declared import") of electricity will take place in another Member State or a third country</t>
        </is>
      </c>
      <c r="AD556" t="inlineStr">
        <is>
          <t/>
        </is>
      </c>
      <c r="AE556" t="inlineStr">
        <is>
          <t/>
        </is>
      </c>
      <c r="AF556" t="inlineStr">
        <is>
          <t/>
        </is>
      </c>
      <c r="AG556" t="inlineStr">
        <is>
          <t/>
        </is>
      </c>
      <c r="AH556" t="inlineStr">
        <is>
          <t/>
        </is>
      </c>
      <c r="AI556" t="inlineStr">
        <is>
          <t/>
        </is>
      </c>
      <c r="AJ556" t="inlineStr">
        <is>
          <t/>
        </is>
      </c>
      <c r="AK556" t="inlineStr">
        <is>
          <t/>
        </is>
      </c>
      <c r="AL556" t="inlineStr">
        <is>
          <t/>
        </is>
      </c>
      <c r="AM556" t="inlineStr">
        <is>
          <t/>
        </is>
      </c>
      <c r="AN556" t="inlineStr">
        <is>
          <t/>
        </is>
      </c>
      <c r="AO556" t="inlineStr">
        <is>
          <t/>
        </is>
      </c>
      <c r="AP556" s="2" t="inlineStr">
        <is>
          <t>exportation déclarée</t>
        </is>
      </c>
      <c r="AQ556" s="2" t="inlineStr">
        <is>
          <t>3</t>
        </is>
      </c>
      <c r="AR556" s="2" t="inlineStr">
        <is>
          <t/>
        </is>
      </c>
      <c r="AS556" t="inlineStr">
        <is>
          <t>envoi d'électricité à partir d'un État membre, étant entendu qu'il existe un accord contractuel prévoyant qu'il y aurait introduction concomitante ("importation déclarée") d'électricité dans un autre État membre ou un pays tiers</t>
        </is>
      </c>
      <c r="AT556" t="inlineStr">
        <is>
          <t/>
        </is>
      </c>
      <c r="AU556" t="inlineStr">
        <is>
          <t/>
        </is>
      </c>
      <c r="AV556" t="inlineStr">
        <is>
          <t/>
        </is>
      </c>
      <c r="AW556" t="inlineStr">
        <is>
          <t/>
        </is>
      </c>
      <c r="AX556" t="inlineStr">
        <is>
          <t/>
        </is>
      </c>
      <c r="AY556" t="inlineStr">
        <is>
          <t/>
        </is>
      </c>
      <c r="AZ556" t="inlineStr">
        <is>
          <t/>
        </is>
      </c>
      <c r="BA556" t="inlineStr">
        <is>
          <t/>
        </is>
      </c>
      <c r="BB556" t="inlineStr">
        <is>
          <t/>
        </is>
      </c>
      <c r="BC556" t="inlineStr">
        <is>
          <t/>
        </is>
      </c>
      <c r="BD556" t="inlineStr">
        <is>
          <t/>
        </is>
      </c>
      <c r="BE556" t="inlineStr">
        <is>
          <t/>
        </is>
      </c>
      <c r="BF556" t="inlineStr">
        <is>
          <t/>
        </is>
      </c>
      <c r="BG556" t="inlineStr">
        <is>
          <t/>
        </is>
      </c>
      <c r="BH556" t="inlineStr">
        <is>
          <t/>
        </is>
      </c>
      <c r="BI556" t="inlineStr">
        <is>
          <t/>
        </is>
      </c>
      <c r="BJ556" t="inlineStr">
        <is>
          <t/>
        </is>
      </c>
      <c r="BK556" t="inlineStr">
        <is>
          <t/>
        </is>
      </c>
      <c r="BL556" t="inlineStr">
        <is>
          <t/>
        </is>
      </c>
      <c r="BM556" t="inlineStr">
        <is>
          <t/>
        </is>
      </c>
      <c r="BN556" t="inlineStr">
        <is>
          <t/>
        </is>
      </c>
      <c r="BO556" t="inlineStr">
        <is>
          <t/>
        </is>
      </c>
      <c r="BP556" t="inlineStr">
        <is>
          <t/>
        </is>
      </c>
      <c r="BQ556" t="inlineStr">
        <is>
          <t/>
        </is>
      </c>
      <c r="BR556" t="inlineStr">
        <is>
          <t/>
        </is>
      </c>
      <c r="BS556" t="inlineStr">
        <is>
          <t/>
        </is>
      </c>
      <c r="BT556" t="inlineStr">
        <is>
          <t/>
        </is>
      </c>
      <c r="BU556" t="inlineStr">
        <is>
          <t/>
        </is>
      </c>
      <c r="BV556" s="2" t="inlineStr">
        <is>
          <t>aangegeven export</t>
        </is>
      </c>
      <c r="BW556" s="2" t="inlineStr">
        <is>
          <t>3</t>
        </is>
      </c>
      <c r="BX556" s="2" t="inlineStr">
        <is>
          <t/>
        </is>
      </c>
      <c r="BY556" t="inlineStr">
        <is>
          <t>"de verzending van elektriciteit vanuit een lidstaat, met de onderliggende contractuele verbintenis dat tegelijkertijd in een andere lidstaat of een derde land een corresponderende ontvangst ("aangegeven import") [( &lt;a href="/entry/result/2243647/all" id="ENTRY_TO_ENTRY_CONVERTER" target="_blank"&gt;IATE:2243647&lt;/a&gt; )] van elektriciteit plaatsvindt"</t>
        </is>
      </c>
      <c r="BZ556" s="2" t="inlineStr">
        <is>
          <t>zgłoszony eksport</t>
        </is>
      </c>
      <c r="CA556" s="2" t="inlineStr">
        <is>
          <t>3</t>
        </is>
      </c>
      <c r="CB556" s="2" t="inlineStr">
        <is>
          <t/>
        </is>
      </c>
      <c r="CC556" t="inlineStr">
        <is>
          <t>wysłanie energii elektrycznej z jednego państwa członkowskiego w oparciu o istniejące uzgodnienia umowne w taki sposób, że w innym państwie członkowskim lub w kraju trzecim następuje równoczesny odbiór energii elektrycznej</t>
        </is>
      </c>
      <c r="CD556" t="inlineStr">
        <is>
          <t/>
        </is>
      </c>
      <c r="CE556" t="inlineStr">
        <is>
          <t/>
        </is>
      </c>
      <c r="CF556" t="inlineStr">
        <is>
          <t/>
        </is>
      </c>
      <c r="CG556" t="inlineStr">
        <is>
          <t/>
        </is>
      </c>
      <c r="CH556" t="inlineStr">
        <is>
          <t/>
        </is>
      </c>
      <c r="CI556" t="inlineStr">
        <is>
          <t/>
        </is>
      </c>
      <c r="CJ556" t="inlineStr">
        <is>
          <t/>
        </is>
      </c>
      <c r="CK556" t="inlineStr">
        <is>
          <t/>
        </is>
      </c>
      <c r="CL556" t="inlineStr">
        <is>
          <t/>
        </is>
      </c>
      <c r="CM556" t="inlineStr">
        <is>
          <t/>
        </is>
      </c>
      <c r="CN556" t="inlineStr">
        <is>
          <t/>
        </is>
      </c>
      <c r="CO556" t="inlineStr">
        <is>
          <t/>
        </is>
      </c>
      <c r="CP556" t="inlineStr">
        <is>
          <t/>
        </is>
      </c>
      <c r="CQ556" t="inlineStr">
        <is>
          <t/>
        </is>
      </c>
      <c r="CR556" t="inlineStr">
        <is>
          <t/>
        </is>
      </c>
      <c r="CS556" t="inlineStr">
        <is>
          <t/>
        </is>
      </c>
      <c r="CT556" t="inlineStr">
        <is>
          <t/>
        </is>
      </c>
      <c r="CU556" t="inlineStr">
        <is>
          <t/>
        </is>
      </c>
      <c r="CV556" t="inlineStr">
        <is>
          <t/>
        </is>
      </c>
      <c r="CW556" t="inlineStr">
        <is>
          <t/>
        </is>
      </c>
    </row>
    <row r="557">
      <c r="A557" s="1" t="str">
        <f>HYPERLINK("https://iate.europa.eu/entry/result/3563015/all", "3563015")</f>
        <v>3563015</v>
      </c>
      <c r="B557" t="inlineStr">
        <is>
          <t>ENERGY</t>
        </is>
      </c>
      <c r="C557" t="inlineStr">
        <is>
          <t>ENERGY|electrical and nuclear industries|electrical industry;ENERGY</t>
        </is>
      </c>
      <c r="D557" t="inlineStr">
        <is>
          <t>no</t>
        </is>
      </c>
      <c r="E557" t="inlineStr">
        <is>
          <t/>
        </is>
      </c>
      <c r="F557" t="inlineStr">
        <is>
          <t/>
        </is>
      </c>
      <c r="G557" t="inlineStr">
        <is>
          <t/>
        </is>
      </c>
      <c r="H557" t="inlineStr">
        <is>
          <t/>
        </is>
      </c>
      <c r="I557" t="inlineStr">
        <is>
          <t/>
        </is>
      </c>
      <c r="J557" s="2" t="inlineStr">
        <is>
          <t>časový rámec denního trhu</t>
        </is>
      </c>
      <c r="K557" s="2" t="inlineStr">
        <is>
          <t>3</t>
        </is>
      </c>
      <c r="L557" s="2" t="inlineStr">
        <is>
          <t/>
        </is>
      </c>
      <c r="M557" t="inlineStr">
        <is>
          <t>časový rámec trhu s elektřinou až do uzávěrky obchodování na denním trhu, ve kterém jsou pro každý obchodní interval produkty obchodovány den před dodáním</t>
        </is>
      </c>
      <c r="N557" t="inlineStr">
        <is>
          <t/>
        </is>
      </c>
      <c r="O557" t="inlineStr">
        <is>
          <t/>
        </is>
      </c>
      <c r="P557" t="inlineStr">
        <is>
          <t/>
        </is>
      </c>
      <c r="Q557" t="inlineStr">
        <is>
          <t/>
        </is>
      </c>
      <c r="R557" s="2" t="inlineStr">
        <is>
          <t>Day-Ahead-Marktzeitbereich</t>
        </is>
      </c>
      <c r="S557" s="2" t="inlineStr">
        <is>
          <t>3</t>
        </is>
      </c>
      <c r="T557" s="2" t="inlineStr">
        <is>
          <t/>
        </is>
      </c>
      <c r="U557" t="inlineStr">
        <is>
          <t>Zeitbereich
 des Strommarkts bis zum Day-Ahead-Marktschlusszeitpunkt, innerhalb dessen für
 jede Marktzeiteinheit Produkte am Tag vor der Lieferung gehandelt werden</t>
        </is>
      </c>
      <c r="V557" t="inlineStr">
        <is>
          <t/>
        </is>
      </c>
      <c r="W557" t="inlineStr">
        <is>
          <t/>
        </is>
      </c>
      <c r="X557" t="inlineStr">
        <is>
          <t/>
        </is>
      </c>
      <c r="Y557" t="inlineStr">
        <is>
          <t/>
        </is>
      </c>
      <c r="Z557" s="2" t="inlineStr">
        <is>
          <t>day-ahead market time-frame</t>
        </is>
      </c>
      <c r="AA557" s="2" t="inlineStr">
        <is>
          <t>3</t>
        </is>
      </c>
      <c r="AB557" s="2" t="inlineStr">
        <is>
          <t/>
        </is>
      </c>
      <c r="AC557" t="inlineStr">
        <is>
          <t>the time-frame of the electricity market until the day-ahead market gate closure time, where, for each market time unit, products are traded the day prior to delivery</t>
        </is>
      </c>
      <c r="AD557" t="inlineStr">
        <is>
          <t/>
        </is>
      </c>
      <c r="AE557" t="inlineStr">
        <is>
          <t/>
        </is>
      </c>
      <c r="AF557" t="inlineStr">
        <is>
          <t/>
        </is>
      </c>
      <c r="AG557" t="inlineStr">
        <is>
          <t/>
        </is>
      </c>
      <c r="AH557" s="2" t="inlineStr">
        <is>
          <t>järgmise päeva turu ajavahemik</t>
        </is>
      </c>
      <c r="AI557" s="2" t="inlineStr">
        <is>
          <t>3</t>
        </is>
      </c>
      <c r="AJ557" s="2" t="inlineStr">
        <is>
          <t/>
        </is>
      </c>
      <c r="AK557" t="inlineStr">
        <is>
          <t>järgmise päeva turu tehingute sulgemise ajani kestev elektrituru ajavahemik, mille vältel tehtud tehingute objektiks olnud tooted tarnitakse järgmisel päeval</t>
        </is>
      </c>
      <c r="AL557" s="2" t="inlineStr">
        <is>
          <t>vuorokausimarkkinoiden aikaväli</t>
        </is>
      </c>
      <c r="AM557" s="2" t="inlineStr">
        <is>
          <t>3</t>
        </is>
      </c>
      <c r="AN557" s="2" t="inlineStr">
        <is>
          <t/>
        </is>
      </c>
      <c r="AO557" t="inlineStr">
        <is>
          <t>vuorokausimarkkinoiden sulkeutumisajankohtaan ulottuva sähkömarkkinoiden aikaväli, jossa tuotteet myydään kunkin markkina-aikayksikön osalta niiden toimittamispäivää edeltävänä päivänä</t>
        </is>
      </c>
      <c r="AP557" t="inlineStr">
        <is>
          <t/>
        </is>
      </c>
      <c r="AQ557" t="inlineStr">
        <is>
          <t/>
        </is>
      </c>
      <c r="AR557" t="inlineStr">
        <is>
          <t/>
        </is>
      </c>
      <c r="AS557" t="inlineStr">
        <is>
          <t/>
        </is>
      </c>
      <c r="AT557" t="inlineStr">
        <is>
          <t/>
        </is>
      </c>
      <c r="AU557" t="inlineStr">
        <is>
          <t/>
        </is>
      </c>
      <c r="AV557" t="inlineStr">
        <is>
          <t/>
        </is>
      </c>
      <c r="AW557" t="inlineStr">
        <is>
          <t/>
        </is>
      </c>
      <c r="AX557" t="inlineStr">
        <is>
          <t/>
        </is>
      </c>
      <c r="AY557" t="inlineStr">
        <is>
          <t/>
        </is>
      </c>
      <c r="AZ557" t="inlineStr">
        <is>
          <t/>
        </is>
      </c>
      <c r="BA557" t="inlineStr">
        <is>
          <t/>
        </is>
      </c>
      <c r="BB557" t="inlineStr">
        <is>
          <t/>
        </is>
      </c>
      <c r="BC557" t="inlineStr">
        <is>
          <t/>
        </is>
      </c>
      <c r="BD557" t="inlineStr">
        <is>
          <t/>
        </is>
      </c>
      <c r="BE557" t="inlineStr">
        <is>
          <t/>
        </is>
      </c>
      <c r="BF557" t="inlineStr">
        <is>
          <t/>
        </is>
      </c>
      <c r="BG557" t="inlineStr">
        <is>
          <t/>
        </is>
      </c>
      <c r="BH557" t="inlineStr">
        <is>
          <t/>
        </is>
      </c>
      <c r="BI557" t="inlineStr">
        <is>
          <t/>
        </is>
      </c>
      <c r="BJ557" s="2" t="inlineStr">
        <is>
          <t>kitos paros prekybos laikotarpis</t>
        </is>
      </c>
      <c r="BK557" s="2" t="inlineStr">
        <is>
          <t>3</t>
        </is>
      </c>
      <c r="BL557" s="2" t="inlineStr">
        <is>
          <t/>
        </is>
      </c>
      <c r="BM557" t="inlineStr">
        <is>
          <t>prekybos elektros energija laikotarpis iki kitos paros prekybos pabaigos, per kurį kiekvieną rinkos laiko vienetą produktai parduodami likus parai iki jų pristatymo</t>
        </is>
      </c>
      <c r="BN557" t="inlineStr">
        <is>
          <t/>
        </is>
      </c>
      <c r="BO557" t="inlineStr">
        <is>
          <t/>
        </is>
      </c>
      <c r="BP557" t="inlineStr">
        <is>
          <t/>
        </is>
      </c>
      <c r="BQ557" t="inlineStr">
        <is>
          <t/>
        </is>
      </c>
      <c r="BR557" t="inlineStr">
        <is>
          <t/>
        </is>
      </c>
      <c r="BS557" t="inlineStr">
        <is>
          <t/>
        </is>
      </c>
      <c r="BT557" t="inlineStr">
        <is>
          <t/>
        </is>
      </c>
      <c r="BU557" t="inlineStr">
        <is>
          <t/>
        </is>
      </c>
      <c r="BV557" t="inlineStr">
        <is>
          <t/>
        </is>
      </c>
      <c r="BW557" t="inlineStr">
        <is>
          <t/>
        </is>
      </c>
      <c r="BX557" t="inlineStr">
        <is>
          <t/>
        </is>
      </c>
      <c r="BY557" t="inlineStr">
        <is>
          <t/>
        </is>
      </c>
      <c r="BZ557" t="inlineStr">
        <is>
          <t/>
        </is>
      </c>
      <c r="CA557" t="inlineStr">
        <is>
          <t/>
        </is>
      </c>
      <c r="CB557" t="inlineStr">
        <is>
          <t/>
        </is>
      </c>
      <c r="CC557" t="inlineStr">
        <is>
          <t/>
        </is>
      </c>
      <c r="CD557" t="inlineStr">
        <is>
          <t/>
        </is>
      </c>
      <c r="CE557" t="inlineStr">
        <is>
          <t/>
        </is>
      </c>
      <c r="CF557" t="inlineStr">
        <is>
          <t/>
        </is>
      </c>
      <c r="CG557" t="inlineStr">
        <is>
          <t/>
        </is>
      </c>
      <c r="CH557" s="2" t="inlineStr">
        <is>
          <t>interval de timp al pieței pentru ziua următoare</t>
        </is>
      </c>
      <c r="CI557" s="2" t="inlineStr">
        <is>
          <t>3</t>
        </is>
      </c>
      <c r="CJ557" s="2" t="inlineStr">
        <is>
          <t/>
        </is>
      </c>
      <c r="CK557" t="inlineStr">
        <is>
          <t>intervalul de timp al pieței de energie electrică care durează până la ora de închidere a porții pieței pentru ziua următoare, în care, pentru fiecare unitate de timp a pieței, produsele sunt tranzacționate în ziua care precedă ziua de livrare;</t>
        </is>
      </c>
      <c r="CL557" t="inlineStr">
        <is>
          <t/>
        </is>
      </c>
      <c r="CM557" t="inlineStr">
        <is>
          <t/>
        </is>
      </c>
      <c r="CN557" t="inlineStr">
        <is>
          <t/>
        </is>
      </c>
      <c r="CO557" t="inlineStr">
        <is>
          <t/>
        </is>
      </c>
      <c r="CP557" t="inlineStr">
        <is>
          <t/>
        </is>
      </c>
      <c r="CQ557" t="inlineStr">
        <is>
          <t/>
        </is>
      </c>
      <c r="CR557" t="inlineStr">
        <is>
          <t/>
        </is>
      </c>
      <c r="CS557" t="inlineStr">
        <is>
          <t/>
        </is>
      </c>
      <c r="CT557" t="inlineStr">
        <is>
          <t/>
        </is>
      </c>
      <c r="CU557" t="inlineStr">
        <is>
          <t/>
        </is>
      </c>
      <c r="CV557" t="inlineStr">
        <is>
          <t/>
        </is>
      </c>
      <c r="CW557" t="inlineStr">
        <is>
          <t/>
        </is>
      </c>
    </row>
    <row r="558">
      <c r="A558" s="1" t="str">
        <f>HYPERLINK("https://iate.europa.eu/entry/result/3552448/all", "3552448")</f>
        <v>3552448</v>
      </c>
      <c r="B558" t="inlineStr">
        <is>
          <t>ENERGY</t>
        </is>
      </c>
      <c r="C558" t="inlineStr">
        <is>
          <t>ENERGY|energy policy|energy policy</t>
        </is>
      </c>
      <c r="D558" t="inlineStr">
        <is>
          <t>no</t>
        </is>
      </c>
      <c r="E558" t="inlineStr">
        <is>
          <t/>
        </is>
      </c>
      <c r="F558" t="inlineStr">
        <is>
          <t/>
        </is>
      </c>
      <c r="G558" t="inlineStr">
        <is>
          <t/>
        </is>
      </c>
      <c r="H558" t="inlineStr">
        <is>
          <t/>
        </is>
      </c>
      <c r="I558" t="inlineStr">
        <is>
          <t/>
        </is>
      </c>
      <c r="J558" s="2" t="inlineStr">
        <is>
          <t>přidělování kapacity a řízení přetížení</t>
        </is>
      </c>
      <c r="K558" s="2" t="inlineStr">
        <is>
          <t>3</t>
        </is>
      </c>
      <c r="L558" s="2" t="inlineStr">
        <is>
          <t/>
        </is>
      </c>
      <c r="M558" t="inlineStr">
        <is>
          <t/>
        </is>
      </c>
      <c r="N558" t="inlineStr">
        <is>
          <t/>
        </is>
      </c>
      <c r="O558" t="inlineStr">
        <is>
          <t/>
        </is>
      </c>
      <c r="P558" t="inlineStr">
        <is>
          <t/>
        </is>
      </c>
      <c r="Q558" t="inlineStr">
        <is>
          <t/>
        </is>
      </c>
      <c r="R558" s="2" t="inlineStr">
        <is>
          <t>Kapazitätszuweisung und Engpassmanagement</t>
        </is>
      </c>
      <c r="S558" s="2" t="inlineStr">
        <is>
          <t>3</t>
        </is>
      </c>
      <c r="T558" s="2" t="inlineStr">
        <is>
          <t/>
        </is>
      </c>
      <c r="U558" t="inlineStr">
        <is>
          <t/>
        </is>
      </c>
      <c r="V558" s="2" t="inlineStr">
        <is>
          <t>κατανομή δυναμικότητας και διαχείριση της συμφόρησης</t>
        </is>
      </c>
      <c r="W558" s="2" t="inlineStr">
        <is>
          <t>3</t>
        </is>
      </c>
      <c r="X558" s="2" t="inlineStr">
        <is>
          <t/>
        </is>
      </c>
      <c r="Y558" t="inlineStr">
        <is>
          <t/>
        </is>
      </c>
      <c r="Z558" s="2" t="inlineStr">
        <is>
          <t>Capacity Allocation and Congestion Management|
CACM</t>
        </is>
      </c>
      <c r="AA558" s="2" t="inlineStr">
        <is>
          <t>3|
3</t>
        </is>
      </c>
      <c r="AB558" s="2" t="inlineStr">
        <is>
          <t xml:space="preserve">|
</t>
        </is>
      </c>
      <c r="AC558" t="inlineStr">
        <is>
          <t>operation of the integrated electricity market in the long-term, day-ahead and intraday timeframe</t>
        </is>
      </c>
      <c r="AD558" t="inlineStr">
        <is>
          <t/>
        </is>
      </c>
      <c r="AE558" t="inlineStr">
        <is>
          <t/>
        </is>
      </c>
      <c r="AF558" t="inlineStr">
        <is>
          <t/>
        </is>
      </c>
      <c r="AG558" t="inlineStr">
        <is>
          <t/>
        </is>
      </c>
      <c r="AH558" t="inlineStr">
        <is>
          <t/>
        </is>
      </c>
      <c r="AI558" t="inlineStr">
        <is>
          <t/>
        </is>
      </c>
      <c r="AJ558" t="inlineStr">
        <is>
          <t/>
        </is>
      </c>
      <c r="AK558" t="inlineStr">
        <is>
          <t/>
        </is>
      </c>
      <c r="AL558" s="2" t="inlineStr">
        <is>
          <t>kapasiteetinjako ja ylikuormituksen hallinta|
CACM</t>
        </is>
      </c>
      <c r="AM558" s="2" t="inlineStr">
        <is>
          <t>3|
3</t>
        </is>
      </c>
      <c r="AN558" s="2" t="inlineStr">
        <is>
          <t xml:space="preserve">|
</t>
        </is>
      </c>
      <c r="AO558" t="inlineStr">
        <is>
          <t/>
        </is>
      </c>
      <c r="AP558" s="2" t="inlineStr">
        <is>
          <t>attribution des capacités et gestion de la congestion</t>
        </is>
      </c>
      <c r="AQ558" s="2" t="inlineStr">
        <is>
          <t>3</t>
        </is>
      </c>
      <c r="AR558" s="2" t="inlineStr">
        <is>
          <t/>
        </is>
      </c>
      <c r="AS558" t="inlineStr">
        <is>
          <t>Exploitation du marché intégré de l'électricité sur le long terme, à J-1 et en infrajournalier.</t>
        </is>
      </c>
      <c r="AT558" t="inlineStr">
        <is>
          <t/>
        </is>
      </c>
      <c r="AU558" t="inlineStr">
        <is>
          <t/>
        </is>
      </c>
      <c r="AV558" t="inlineStr">
        <is>
          <t/>
        </is>
      </c>
      <c r="AW558" t="inlineStr">
        <is>
          <t/>
        </is>
      </c>
      <c r="AX558" s="2" t="inlineStr">
        <is>
          <t>dodjela kapaciteta i upravljanje zagušenjem|
CACM</t>
        </is>
      </c>
      <c r="AY558" s="2" t="inlineStr">
        <is>
          <t>3|
3</t>
        </is>
      </c>
      <c r="AZ558" s="2" t="inlineStr">
        <is>
          <t xml:space="preserve">|
</t>
        </is>
      </c>
      <c r="BA558" t="inlineStr">
        <is>
          <t>funkcioniranje integriranog tržišta električne energije u različitim vremenskim okvirima: dugoročno, dan unaprijed i unutar jednog dana.</t>
        </is>
      </c>
      <c r="BB558" t="inlineStr">
        <is>
          <t/>
        </is>
      </c>
      <c r="BC558" t="inlineStr">
        <is>
          <t/>
        </is>
      </c>
      <c r="BD558" t="inlineStr">
        <is>
          <t/>
        </is>
      </c>
      <c r="BE558" t="inlineStr">
        <is>
          <t/>
        </is>
      </c>
      <c r="BF558" t="inlineStr">
        <is>
          <t/>
        </is>
      </c>
      <c r="BG558" t="inlineStr">
        <is>
          <t/>
        </is>
      </c>
      <c r="BH558" t="inlineStr">
        <is>
          <t/>
        </is>
      </c>
      <c r="BI558" t="inlineStr">
        <is>
          <t/>
        </is>
      </c>
      <c r="BJ558" s="2" t="inlineStr">
        <is>
          <t>pajėgumų skyrimas ir perkrovos valdymas</t>
        </is>
      </c>
      <c r="BK558" s="2" t="inlineStr">
        <is>
          <t>3</t>
        </is>
      </c>
      <c r="BL558" s="2" t="inlineStr">
        <is>
          <t/>
        </is>
      </c>
      <c r="BM558" t="inlineStr">
        <is>
          <t>integruotos elektros rinkos veikimas ilgalaikėje, ateities ir einamosios paros perspektyvoje</t>
        </is>
      </c>
      <c r="BN558" t="inlineStr">
        <is>
          <t/>
        </is>
      </c>
      <c r="BO558" t="inlineStr">
        <is>
          <t/>
        </is>
      </c>
      <c r="BP558" t="inlineStr">
        <is>
          <t/>
        </is>
      </c>
      <c r="BQ558" t="inlineStr">
        <is>
          <t/>
        </is>
      </c>
      <c r="BR558" s="2" t="inlineStr">
        <is>
          <t>CACM|
Allokazzjoni tal-Kapaċitajiet u l-Ġestjoni tal-Konġestjoni</t>
        </is>
      </c>
      <c r="BS558" s="2" t="inlineStr">
        <is>
          <t>3|
3</t>
        </is>
      </c>
      <c r="BT558" s="2" t="inlineStr">
        <is>
          <t xml:space="preserve">|
</t>
        </is>
      </c>
      <c r="BU558" t="inlineStr">
        <is>
          <t>operazzjoni tas-suq integrat tal-elettriku li tinvolvi pjanar għal terminu twil, terminu qasir jew għall-istess jum</t>
        </is>
      </c>
      <c r="BV558" t="inlineStr">
        <is>
          <t/>
        </is>
      </c>
      <c r="BW558" t="inlineStr">
        <is>
          <t/>
        </is>
      </c>
      <c r="BX558" t="inlineStr">
        <is>
          <t/>
        </is>
      </c>
      <c r="BY558" t="inlineStr">
        <is>
          <t/>
        </is>
      </c>
      <c r="BZ558" s="2" t="inlineStr">
        <is>
          <t>alokacja zdolności przesyłowych i zarządzania ograniczeniami przesyłowymi</t>
        </is>
      </c>
      <c r="CA558" s="2" t="inlineStr">
        <is>
          <t>3</t>
        </is>
      </c>
      <c r="CB558" s="2" t="inlineStr">
        <is>
          <t/>
        </is>
      </c>
      <c r="CC558" t="inlineStr">
        <is>
          <t>zapewnianie obsługi zintegrowanego rynku energii elektrycznej w ujęciu długoterminowym, kilkudniowym i dziennym</t>
        </is>
      </c>
      <c r="CD558" t="inlineStr">
        <is>
          <t/>
        </is>
      </c>
      <c r="CE558" t="inlineStr">
        <is>
          <t/>
        </is>
      </c>
      <c r="CF558" t="inlineStr">
        <is>
          <t/>
        </is>
      </c>
      <c r="CG558" t="inlineStr">
        <is>
          <t/>
        </is>
      </c>
      <c r="CH558" t="inlineStr">
        <is>
          <t/>
        </is>
      </c>
      <c r="CI558" t="inlineStr">
        <is>
          <t/>
        </is>
      </c>
      <c r="CJ558" t="inlineStr">
        <is>
          <t/>
        </is>
      </c>
      <c r="CK558" t="inlineStr">
        <is>
          <t/>
        </is>
      </c>
      <c r="CL558" t="inlineStr">
        <is>
          <t/>
        </is>
      </c>
      <c r="CM558" t="inlineStr">
        <is>
          <t/>
        </is>
      </c>
      <c r="CN558" t="inlineStr">
        <is>
          <t/>
        </is>
      </c>
      <c r="CO558" t="inlineStr">
        <is>
          <t/>
        </is>
      </c>
      <c r="CP558" t="inlineStr">
        <is>
          <t/>
        </is>
      </c>
      <c r="CQ558" t="inlineStr">
        <is>
          <t/>
        </is>
      </c>
      <c r="CR558" t="inlineStr">
        <is>
          <t/>
        </is>
      </c>
      <c r="CS558" t="inlineStr">
        <is>
          <t/>
        </is>
      </c>
      <c r="CT558" t="inlineStr">
        <is>
          <t/>
        </is>
      </c>
      <c r="CU558" t="inlineStr">
        <is>
          <t/>
        </is>
      </c>
      <c r="CV558" t="inlineStr">
        <is>
          <t/>
        </is>
      </c>
      <c r="CW558" t="inlineStr">
        <is>
          <t/>
        </is>
      </c>
    </row>
    <row r="559">
      <c r="A559" s="1" t="str">
        <f>HYPERLINK("https://iate.europa.eu/entry/result/2112879/all", "2112879")</f>
        <v>2112879</v>
      </c>
      <c r="B559" t="inlineStr">
        <is>
          <t>TRANSPORT;ENERGY</t>
        </is>
      </c>
      <c r="C559" t="inlineStr">
        <is>
          <t>TRANSPORT;ENERGY</t>
        </is>
      </c>
      <c r="D559" t="inlineStr">
        <is>
          <t>no</t>
        </is>
      </c>
      <c r="E559" t="inlineStr">
        <is>
          <t/>
        </is>
      </c>
      <c r="F559" t="inlineStr">
        <is>
          <t/>
        </is>
      </c>
      <c r="G559" t="inlineStr">
        <is>
          <t/>
        </is>
      </c>
      <c r="H559" t="inlineStr">
        <is>
          <t/>
        </is>
      </c>
      <c r="I559" t="inlineStr">
        <is>
          <t/>
        </is>
      </c>
      <c r="J559" t="inlineStr">
        <is>
          <t/>
        </is>
      </c>
      <c r="K559" t="inlineStr">
        <is>
          <t/>
        </is>
      </c>
      <c r="L559" t="inlineStr">
        <is>
          <t/>
        </is>
      </c>
      <c r="M559" t="inlineStr">
        <is>
          <t/>
        </is>
      </c>
      <c r="N559" t="inlineStr">
        <is>
          <t/>
        </is>
      </c>
      <c r="O559" t="inlineStr">
        <is>
          <t/>
        </is>
      </c>
      <c r="P559" t="inlineStr">
        <is>
          <t/>
        </is>
      </c>
      <c r="Q559" t="inlineStr">
        <is>
          <t/>
        </is>
      </c>
      <c r="R559" t="inlineStr">
        <is>
          <t/>
        </is>
      </c>
      <c r="S559" t="inlineStr">
        <is>
          <t/>
        </is>
      </c>
      <c r="T559" t="inlineStr">
        <is>
          <t/>
        </is>
      </c>
      <c r="U559" t="inlineStr">
        <is>
          <t/>
        </is>
      </c>
      <c r="V559" t="inlineStr">
        <is>
          <t/>
        </is>
      </c>
      <c r="W559" t="inlineStr">
        <is>
          <t/>
        </is>
      </c>
      <c r="X559" t="inlineStr">
        <is>
          <t/>
        </is>
      </c>
      <c r="Y559" t="inlineStr">
        <is>
          <t/>
        </is>
      </c>
      <c r="Z559" s="2" t="inlineStr">
        <is>
          <t>ATC|
available transmission capacity</t>
        </is>
      </c>
      <c r="AA559" s="2" t="inlineStr">
        <is>
          <t>2|
2</t>
        </is>
      </c>
      <c r="AB559" s="2" t="inlineStr">
        <is>
          <t xml:space="preserve">|
</t>
        </is>
      </c>
      <c r="AC559" t="inlineStr">
        <is>
          <t/>
        </is>
      </c>
      <c r="AD559" t="inlineStr">
        <is>
          <t/>
        </is>
      </c>
      <c r="AE559" t="inlineStr">
        <is>
          <t/>
        </is>
      </c>
      <c r="AF559" t="inlineStr">
        <is>
          <t/>
        </is>
      </c>
      <c r="AG559" t="inlineStr">
        <is>
          <t/>
        </is>
      </c>
      <c r="AH559" t="inlineStr">
        <is>
          <t/>
        </is>
      </c>
      <c r="AI559" t="inlineStr">
        <is>
          <t/>
        </is>
      </c>
      <c r="AJ559" t="inlineStr">
        <is>
          <t/>
        </is>
      </c>
      <c r="AK559" t="inlineStr">
        <is>
          <t/>
        </is>
      </c>
      <c r="AL559" t="inlineStr">
        <is>
          <t/>
        </is>
      </c>
      <c r="AM559" t="inlineStr">
        <is>
          <t/>
        </is>
      </c>
      <c r="AN559" t="inlineStr">
        <is>
          <t/>
        </is>
      </c>
      <c r="AO559" t="inlineStr">
        <is>
          <t/>
        </is>
      </c>
      <c r="AP559" s="2" t="inlineStr">
        <is>
          <t>capacité de transport disponible|
ATC</t>
        </is>
      </c>
      <c r="AQ559" s="2" t="inlineStr">
        <is>
          <t>2|
2</t>
        </is>
      </c>
      <c r="AR559" s="2" t="inlineStr">
        <is>
          <t xml:space="preserve">|
</t>
        </is>
      </c>
      <c r="AS559" t="inlineStr">
        <is>
          <t/>
        </is>
      </c>
      <c r="AT559" t="inlineStr">
        <is>
          <t/>
        </is>
      </c>
      <c r="AU559" t="inlineStr">
        <is>
          <t/>
        </is>
      </c>
      <c r="AV559" t="inlineStr">
        <is>
          <t/>
        </is>
      </c>
      <c r="AW559" t="inlineStr">
        <is>
          <t/>
        </is>
      </c>
      <c r="AX559" t="inlineStr">
        <is>
          <t/>
        </is>
      </c>
      <c r="AY559" t="inlineStr">
        <is>
          <t/>
        </is>
      </c>
      <c r="AZ559" t="inlineStr">
        <is>
          <t/>
        </is>
      </c>
      <c r="BA559" t="inlineStr">
        <is>
          <t/>
        </is>
      </c>
      <c r="BB559" t="inlineStr">
        <is>
          <t/>
        </is>
      </c>
      <c r="BC559" t="inlineStr">
        <is>
          <t/>
        </is>
      </c>
      <c r="BD559" t="inlineStr">
        <is>
          <t/>
        </is>
      </c>
      <c r="BE559" t="inlineStr">
        <is>
          <t/>
        </is>
      </c>
      <c r="BF559" t="inlineStr">
        <is>
          <t/>
        </is>
      </c>
      <c r="BG559" t="inlineStr">
        <is>
          <t/>
        </is>
      </c>
      <c r="BH559" t="inlineStr">
        <is>
          <t/>
        </is>
      </c>
      <c r="BI559" t="inlineStr">
        <is>
          <t/>
        </is>
      </c>
      <c r="BJ559" t="inlineStr">
        <is>
          <t/>
        </is>
      </c>
      <c r="BK559" t="inlineStr">
        <is>
          <t/>
        </is>
      </c>
      <c r="BL559" t="inlineStr">
        <is>
          <t/>
        </is>
      </c>
      <c r="BM559" t="inlineStr">
        <is>
          <t/>
        </is>
      </c>
      <c r="BN559" t="inlineStr">
        <is>
          <t/>
        </is>
      </c>
      <c r="BO559" t="inlineStr">
        <is>
          <t/>
        </is>
      </c>
      <c r="BP559" t="inlineStr">
        <is>
          <t/>
        </is>
      </c>
      <c r="BQ559" t="inlineStr">
        <is>
          <t/>
        </is>
      </c>
      <c r="BR559" t="inlineStr">
        <is>
          <t/>
        </is>
      </c>
      <c r="BS559" t="inlineStr">
        <is>
          <t/>
        </is>
      </c>
      <c r="BT559" t="inlineStr">
        <is>
          <t/>
        </is>
      </c>
      <c r="BU559" t="inlineStr">
        <is>
          <t/>
        </is>
      </c>
      <c r="BV559" t="inlineStr">
        <is>
          <t/>
        </is>
      </c>
      <c r="BW559" t="inlineStr">
        <is>
          <t/>
        </is>
      </c>
      <c r="BX559" t="inlineStr">
        <is>
          <t/>
        </is>
      </c>
      <c r="BY559" t="inlineStr">
        <is>
          <t/>
        </is>
      </c>
      <c r="BZ559" s="2" t="inlineStr">
        <is>
          <t>dostępna zdolność przesyłowa</t>
        </is>
      </c>
      <c r="CA559" s="2" t="inlineStr">
        <is>
          <t>2</t>
        </is>
      </c>
      <c r="CB559" s="2" t="inlineStr">
        <is>
          <t/>
        </is>
      </c>
      <c r="CC559" t="inlineStr">
        <is>
          <t/>
        </is>
      </c>
      <c r="CD559" t="inlineStr">
        <is>
          <t/>
        </is>
      </c>
      <c r="CE559" t="inlineStr">
        <is>
          <t/>
        </is>
      </c>
      <c r="CF559" t="inlineStr">
        <is>
          <t/>
        </is>
      </c>
      <c r="CG559" t="inlineStr">
        <is>
          <t/>
        </is>
      </c>
      <c r="CH559" t="inlineStr">
        <is>
          <t/>
        </is>
      </c>
      <c r="CI559" t="inlineStr">
        <is>
          <t/>
        </is>
      </c>
      <c r="CJ559" t="inlineStr">
        <is>
          <t/>
        </is>
      </c>
      <c r="CK559" t="inlineStr">
        <is>
          <t/>
        </is>
      </c>
      <c r="CL559" t="inlineStr">
        <is>
          <t/>
        </is>
      </c>
      <c r="CM559" t="inlineStr">
        <is>
          <t/>
        </is>
      </c>
      <c r="CN559" t="inlineStr">
        <is>
          <t/>
        </is>
      </c>
      <c r="CO559" t="inlineStr">
        <is>
          <t/>
        </is>
      </c>
      <c r="CP559" t="inlineStr">
        <is>
          <t/>
        </is>
      </c>
      <c r="CQ559" t="inlineStr">
        <is>
          <t/>
        </is>
      </c>
      <c r="CR559" t="inlineStr">
        <is>
          <t/>
        </is>
      </c>
      <c r="CS559" t="inlineStr">
        <is>
          <t/>
        </is>
      </c>
      <c r="CT559" t="inlineStr">
        <is>
          <t/>
        </is>
      </c>
      <c r="CU559" t="inlineStr">
        <is>
          <t/>
        </is>
      </c>
      <c r="CV559" t="inlineStr">
        <is>
          <t/>
        </is>
      </c>
      <c r="CW559" t="inlineStr">
        <is>
          <t/>
        </is>
      </c>
    </row>
    <row r="560">
      <c r="A560" s="1" t="str">
        <f>HYPERLINK("https://iate.europa.eu/entry/result/3575081/all", "3575081")</f>
        <v>3575081</v>
      </c>
      <c r="B560" t="inlineStr">
        <is>
          <t>ENERGY</t>
        </is>
      </c>
      <c r="C560" t="inlineStr">
        <is>
          <t>ENERGY</t>
        </is>
      </c>
      <c r="D560" t="inlineStr">
        <is>
          <t>no</t>
        </is>
      </c>
      <c r="E560" t="inlineStr">
        <is>
          <t/>
        </is>
      </c>
      <c r="F560" t="inlineStr">
        <is>
          <t/>
        </is>
      </c>
      <c r="G560" t="inlineStr">
        <is>
          <t/>
        </is>
      </c>
      <c r="H560" t="inlineStr">
        <is>
          <t/>
        </is>
      </c>
      <c r="I560" t="inlineStr">
        <is>
          <t/>
        </is>
      </c>
      <c r="J560" s="2" t="inlineStr">
        <is>
          <t>posouzení přiměřenosti zdrojů|
posouzení přiměřenosti</t>
        </is>
      </c>
      <c r="K560" s="2" t="inlineStr">
        <is>
          <t>2|
2</t>
        </is>
      </c>
      <c r="L560" s="2" t="inlineStr">
        <is>
          <t xml:space="preserve">|
</t>
        </is>
      </c>
      <c r="M560" t="inlineStr">
        <is>
          <t>posouzení celkové přiměřenosti elektrizační soustavy z hlediska stávajících dodávek elektřiny a předpokládané poptávky po ní</t>
        </is>
      </c>
      <c r="N560" s="2" t="inlineStr">
        <is>
          <t>tilstrækkelighedsvurdering|
vurdering af ressourcetilstrækkelighed</t>
        </is>
      </c>
      <c r="O560" s="2" t="inlineStr">
        <is>
          <t>3|
3</t>
        </is>
      </c>
      <c r="P560" s="2" t="inlineStr">
        <is>
          <t xml:space="preserve">|
</t>
        </is>
      </c>
      <c r="Q560" t="inlineStr">
        <is>
          <t>vurdering af et elsystems overordnede tilstrækkelighed til at dække eksisterende og forventet efterspørgsel efter elektricitet</t>
        </is>
      </c>
      <c r="R560" s="2" t="inlineStr">
        <is>
          <t>Abschätzung der Angemessenheit der Ressourcen|
Bewertung der Angemessenheit der Ressourcen|
Bewertung der Leistungsbilanz|
Abschätzung der Angemessenheit</t>
        </is>
      </c>
      <c r="S560" s="2" t="inlineStr">
        <is>
          <t>3|
3|
3|
3</t>
        </is>
      </c>
      <c r="T560" s="2" t="inlineStr">
        <is>
          <t xml:space="preserve">|
|
|
</t>
        </is>
      </c>
      <c r="U560" t="inlineStr">
        <is>
          <t>Beurteilung der Gesamtangemessenheit eines Stromsystems zur Deckung des bestehenden und des zu erwartenden Bedarfs</t>
        </is>
      </c>
      <c r="V560" s="2" t="inlineStr">
        <is>
          <t>αξιολόγηση της απόδοσης</t>
        </is>
      </c>
      <c r="W560" s="2" t="inlineStr">
        <is>
          <t>3</t>
        </is>
      </c>
      <c r="X560" s="2" t="inlineStr">
        <is>
          <t/>
        </is>
      </c>
      <c r="Y560" t="inlineStr">
        <is>
          <t/>
        </is>
      </c>
      <c r="Z560" s="2" t="inlineStr">
        <is>
          <t>adequacy assessment|
resource adequacy assessment</t>
        </is>
      </c>
      <c r="AA560" s="2" t="inlineStr">
        <is>
          <t>3|
3</t>
        </is>
      </c>
      <c r="AB560" s="2" t="inlineStr">
        <is>
          <t xml:space="preserve">|
</t>
        </is>
      </c>
      <c r="AC560" t="inlineStr">
        <is>
          <t>estimation of the overall adequacy of an electricity system to supply current and projected demands for electricity</t>
        </is>
      </c>
      <c r="AD560" t="inlineStr">
        <is>
          <t/>
        </is>
      </c>
      <c r="AE560" t="inlineStr">
        <is>
          <t/>
        </is>
      </c>
      <c r="AF560" t="inlineStr">
        <is>
          <t/>
        </is>
      </c>
      <c r="AG560" t="inlineStr">
        <is>
          <t/>
        </is>
      </c>
      <c r="AH560" t="inlineStr">
        <is>
          <t/>
        </is>
      </c>
      <c r="AI560" t="inlineStr">
        <is>
          <t/>
        </is>
      </c>
      <c r="AJ560" t="inlineStr">
        <is>
          <t/>
        </is>
      </c>
      <c r="AK560" t="inlineStr">
        <is>
          <t/>
        </is>
      </c>
      <c r="AL560" s="2" t="inlineStr">
        <is>
          <t>resurssien riittävyysarviointi|
riittävyysarviointi</t>
        </is>
      </c>
      <c r="AM560" s="2" t="inlineStr">
        <is>
          <t>3|
3</t>
        </is>
      </c>
      <c r="AN560" s="2" t="inlineStr">
        <is>
          <t xml:space="preserve">|
</t>
        </is>
      </c>
      <c r="AO560" t="inlineStr">
        <is>
          <t>Arvio sähköjärjestelmän yleisestä riittävyydestä kattaa nykyinen ja arvioitu sähkön kysyntä.</t>
        </is>
      </c>
      <c r="AP560" s="2" t="inlineStr">
        <is>
          <t>évaluation de l'adéquation des ressources|
évaluation de l'adéquation</t>
        </is>
      </c>
      <c r="AQ560" s="2" t="inlineStr">
        <is>
          <t>3|
3</t>
        </is>
      </c>
      <c r="AR560" s="2" t="inlineStr">
        <is>
          <t xml:space="preserve">|
</t>
        </is>
      </c>
      <c r="AS560" t="inlineStr">
        <is>
          <t>évaluation de l'adéquation totale du système électrique pour répondre à la demande en électricité, actuelle et prévue</t>
        </is>
      </c>
      <c r="AT560" t="inlineStr">
        <is>
          <t/>
        </is>
      </c>
      <c r="AU560" t="inlineStr">
        <is>
          <t/>
        </is>
      </c>
      <c r="AV560" t="inlineStr">
        <is>
          <t/>
        </is>
      </c>
      <c r="AW560" t="inlineStr">
        <is>
          <t/>
        </is>
      </c>
      <c r="AX560" t="inlineStr">
        <is>
          <t/>
        </is>
      </c>
      <c r="AY560" t="inlineStr">
        <is>
          <t/>
        </is>
      </c>
      <c r="AZ560" t="inlineStr">
        <is>
          <t/>
        </is>
      </c>
      <c r="BA560" t="inlineStr">
        <is>
          <t/>
        </is>
      </c>
      <c r="BB560" t="inlineStr">
        <is>
          <t/>
        </is>
      </c>
      <c r="BC560" t="inlineStr">
        <is>
          <t/>
        </is>
      </c>
      <c r="BD560" t="inlineStr">
        <is>
          <t/>
        </is>
      </c>
      <c r="BE560" t="inlineStr">
        <is>
          <t/>
        </is>
      </c>
      <c r="BF560" s="2" t="inlineStr">
        <is>
          <t>valutazione dell'adeguatezza</t>
        </is>
      </c>
      <c r="BG560" s="2" t="inlineStr">
        <is>
          <t>3</t>
        </is>
      </c>
      <c r="BH560" s="2" t="inlineStr">
        <is>
          <t/>
        </is>
      </c>
      <c r="BI560" t="inlineStr">
        <is>
          <t>capacità di un sistema elettrico di soddisfare tra l'altro i seguenti parametri: &lt;br&gt;a.carico totale previsto e risorse disponibili della gestione della domanda;&lt;br&gt;b. la disponibilità di gruppi di generazione;&lt;br&gt;c. i limiti della sicurezza operativa</t>
        </is>
      </c>
      <c r="BJ560" s="2" t="inlineStr">
        <is>
          <t>išteklių adekvatumo vertinimas</t>
        </is>
      </c>
      <c r="BK560" s="2" t="inlineStr">
        <is>
          <t>3</t>
        </is>
      </c>
      <c r="BL560" s="2" t="inlineStr">
        <is>
          <t/>
        </is>
      </c>
      <c r="BM560" t="inlineStr">
        <is>
          <t>duomenų apie bendrą elektros energijos sistemos adekvatumą tenkinti esamus ir prognozuojamus energijos poreikius dešimties metų laikotarpiu nuo vertinimo datos vertinimas</t>
        </is>
      </c>
      <c r="BN560" s="2" t="inlineStr">
        <is>
          <t>pietiekamības novērtējums|
resursu pietiekamības novērtējums</t>
        </is>
      </c>
      <c r="BO560" s="2" t="inlineStr">
        <is>
          <t>2|
2</t>
        </is>
      </c>
      <c r="BP560" s="2" t="inlineStr">
        <is>
          <t xml:space="preserve">|
</t>
        </is>
      </c>
      <c r="BQ560" t="inlineStr">
        <is>
          <t>novērtējums, kas aptver vispārēju elektroenerģijas sistēmas pietiekamību piegādāt elektroenerģiju atbilstīgi pašreizējam un prognozētajam pieprasījumam</t>
        </is>
      </c>
      <c r="BR560" s="2" t="inlineStr">
        <is>
          <t>valutazzjoni tal-adegwatezza tar-riżorsi|
valutazzjoni tal-adegwatezza</t>
        </is>
      </c>
      <c r="BS560" s="2" t="inlineStr">
        <is>
          <t>3|
3</t>
        </is>
      </c>
      <c r="BT560" s="2" t="inlineStr">
        <is>
          <t xml:space="preserve">|
</t>
        </is>
      </c>
      <c r="BU560" t="inlineStr">
        <is>
          <t>stima tal-adegwatezza tas-sistema elettrika li tissodisfa d-domanda prevista għall-elettriku</t>
        </is>
      </c>
      <c r="BV560" t="inlineStr">
        <is>
          <t/>
        </is>
      </c>
      <c r="BW560" t="inlineStr">
        <is>
          <t/>
        </is>
      </c>
      <c r="BX560" t="inlineStr">
        <is>
          <t/>
        </is>
      </c>
      <c r="BY560" t="inlineStr">
        <is>
          <t/>
        </is>
      </c>
      <c r="BZ560" s="2" t="inlineStr">
        <is>
          <t>ocena wystarczalności zasobów|
ocena wystarczalności</t>
        </is>
      </c>
      <c r="CA560" s="2" t="inlineStr">
        <is>
          <t>3|
3</t>
        </is>
      </c>
      <c r="CB560" s="2" t="inlineStr">
        <is>
          <t xml:space="preserve">|
</t>
        </is>
      </c>
      <c r="CC560" t="inlineStr">
        <is>
          <t>oszacowanie, na ile dany system elektroenergetyczny jest w stanie zapewnić dostawy prądu</t>
        </is>
      </c>
      <c r="CD560" t="inlineStr">
        <is>
          <t/>
        </is>
      </c>
      <c r="CE560" t="inlineStr">
        <is>
          <t/>
        </is>
      </c>
      <c r="CF560" t="inlineStr">
        <is>
          <t/>
        </is>
      </c>
      <c r="CG560" t="inlineStr">
        <is>
          <t/>
        </is>
      </c>
      <c r="CH560" s="2" t="inlineStr">
        <is>
          <t>evaluare a adecvării|
evaluare a adecvării resurselor</t>
        </is>
      </c>
      <c r="CI560" s="2" t="inlineStr">
        <is>
          <t>3|
3</t>
        </is>
      </c>
      <c r="CJ560" s="2" t="inlineStr">
        <is>
          <t xml:space="preserve">|
</t>
        </is>
      </c>
      <c r="CK560" t="inlineStr">
        <is>
          <t>capacitate generală a sistemului de energie electrică de a satisface cererea de energie electrică existentă și prognozată</t>
        </is>
      </c>
      <c r="CL560" s="2" t="inlineStr">
        <is>
          <t>posúdenie primeranosti|
posúdenie primeranosti zdrojov</t>
        </is>
      </c>
      <c r="CM560" s="2" t="inlineStr">
        <is>
          <t>3|
3</t>
        </is>
      </c>
      <c r="CN560" s="2" t="inlineStr">
        <is>
          <t xml:space="preserve">|
</t>
        </is>
      </c>
      <c r="CO560" t="inlineStr">
        <is>
          <t>zhodnotenie celkovej primeranosti elektrizačnej sústavy z hľadiska schopnosti uspokojovať súčasný a predpokladaný dopyt po elektrine</t>
        </is>
      </c>
      <c r="CP560" s="2" t="inlineStr">
        <is>
          <t>ocena zadostnosti virov|
ocena zadostnosti</t>
        </is>
      </c>
      <c r="CQ560" s="2" t="inlineStr">
        <is>
          <t>2|
2</t>
        </is>
      </c>
      <c r="CR560" s="2" t="inlineStr">
        <is>
          <t xml:space="preserve">|
</t>
        </is>
      </c>
      <c r="CS560" t="inlineStr">
        <is>
          <t>ocena ustreznosti elektroenergetskega sistema, da zadovolji tekoče in napovedano povpraševanje po električni energiji</t>
        </is>
      </c>
      <c r="CT560" s="2" t="inlineStr">
        <is>
          <t>bedömning av resurstillräcklighet|
tillräcklighetsbedömning</t>
        </is>
      </c>
      <c r="CU560" s="2" t="inlineStr">
        <is>
          <t>3|
3</t>
        </is>
      </c>
      <c r="CV560" s="2" t="inlineStr">
        <is>
          <t xml:space="preserve">|
</t>
        </is>
      </c>
      <c r="CW560" t="inlineStr">
        <is>
          <t/>
        </is>
      </c>
    </row>
    <row r="561">
      <c r="A561" s="1" t="str">
        <f>HYPERLINK("https://iate.europa.eu/entry/result/1407824/all", "1407824")</f>
        <v>1407824</v>
      </c>
      <c r="B561" t="inlineStr">
        <is>
          <t>ENERGY;INDUSTRY</t>
        </is>
      </c>
      <c r="C561" t="inlineStr">
        <is>
          <t>ENERGY;INDUSTRY|electronics and electrical engineering</t>
        </is>
      </c>
      <c r="D561" t="inlineStr">
        <is>
          <t>no</t>
        </is>
      </c>
      <c r="E561" t="inlineStr">
        <is>
          <t/>
        </is>
      </c>
      <c r="F561" t="inlineStr">
        <is>
          <t/>
        </is>
      </c>
      <c r="G561" t="inlineStr">
        <is>
          <t/>
        </is>
      </c>
      <c r="H561" t="inlineStr">
        <is>
          <t/>
        </is>
      </c>
      <c r="I561" t="inlineStr">
        <is>
          <t/>
        </is>
      </c>
      <c r="J561" t="inlineStr">
        <is>
          <t/>
        </is>
      </c>
      <c r="K561" t="inlineStr">
        <is>
          <t/>
        </is>
      </c>
      <c r="L561" t="inlineStr">
        <is>
          <t/>
        </is>
      </c>
      <c r="M561" t="inlineStr">
        <is>
          <t/>
        </is>
      </c>
      <c r="N561" t="inlineStr">
        <is>
          <t/>
        </is>
      </c>
      <c r="O561" t="inlineStr">
        <is>
          <t/>
        </is>
      </c>
      <c r="P561" t="inlineStr">
        <is>
          <t/>
        </is>
      </c>
      <c r="Q561" t="inlineStr">
        <is>
          <t/>
        </is>
      </c>
      <c r="R561" s="2" t="inlineStr">
        <is>
          <t>SKE-Einheitsbrennstoff|
Steinkohleneinheit</t>
        </is>
      </c>
      <c r="S561" s="2" t="inlineStr">
        <is>
          <t>3|
3</t>
        </is>
      </c>
      <c r="T561" s="2" t="inlineStr">
        <is>
          <t xml:space="preserve">|
</t>
        </is>
      </c>
      <c r="U561" t="inlineStr">
        <is>
          <t>Brennstoff mit einem Heizwert von 29,3 MJ/kg(7000 kcal/kg) als mengenmaessige (t) Bezugsbasis</t>
        </is>
      </c>
      <c r="V561" s="2" t="inlineStr">
        <is>
          <t>μετρικός τόνος ισοδύναμου άνθρακα</t>
        </is>
      </c>
      <c r="W561" s="2" t="inlineStr">
        <is>
          <t>3</t>
        </is>
      </c>
      <c r="X561" s="2" t="inlineStr">
        <is>
          <t/>
        </is>
      </c>
      <c r="Y561" t="inlineStr">
        <is>
          <t/>
        </is>
      </c>
      <c r="Z561" s="2" t="inlineStr">
        <is>
          <t>tonne of coal equivalent|
tece|
standard coal equivalent|
ton of coal equivalent|
tce</t>
        </is>
      </c>
      <c r="AA561" s="2" t="inlineStr">
        <is>
          <t>3|
3|
3|
3|
3</t>
        </is>
      </c>
      <c r="AB561" s="2" t="inlineStr">
        <is>
          <t xml:space="preserve">|
|
|
|
</t>
        </is>
      </c>
      <c r="AC561" t="inlineStr">
        <is>
          <t>a common unit employed to enable oil, gas, nuclear and hydro-electricity, hard coal, brown coal and other forms of energy to be directly compared from the point of view of their fuel value; conversion of fuels to their coal equivalents depends mainly, but not necessarily exclusively, on their calorific value. The actual conversion factors used may vary from one country or authority to another. In French and German speaking countries 29.3 GJ (approx.7000 Mcal) is the net calorific value of one tonne of coal equivalent for the purposes of calculation (i.e. 282 therms per ton of coal equivalent)</t>
        </is>
      </c>
      <c r="AD561" s="2" t="inlineStr">
        <is>
          <t>tonelada equivalente en carbón|
t.e.c.</t>
        </is>
      </c>
      <c r="AE561" s="2" t="inlineStr">
        <is>
          <t>3|
3</t>
        </is>
      </c>
      <c r="AF561" s="2" t="inlineStr">
        <is>
          <t xml:space="preserve">|
</t>
        </is>
      </c>
      <c r="AG561" t="inlineStr">
        <is>
          <t>combustible de un poder calorífico inferior de 29,3 MJ/kg (7000 Kcal/kg) considerado como referencia cuantitativa</t>
        </is>
      </c>
      <c r="AH561" t="inlineStr">
        <is>
          <t/>
        </is>
      </c>
      <c r="AI561" t="inlineStr">
        <is>
          <t/>
        </is>
      </c>
      <c r="AJ561" t="inlineStr">
        <is>
          <t/>
        </is>
      </c>
      <c r="AK561" t="inlineStr">
        <is>
          <t/>
        </is>
      </c>
      <c r="AL561" s="2" t="inlineStr">
        <is>
          <t>hiiliekvivalenttitonni</t>
        </is>
      </c>
      <c r="AM561" s="2" t="inlineStr">
        <is>
          <t>2</t>
        </is>
      </c>
      <c r="AN561" s="2" t="inlineStr">
        <is>
          <t/>
        </is>
      </c>
      <c r="AO561" t="inlineStr">
        <is>
          <t/>
        </is>
      </c>
      <c r="AP561" s="2" t="inlineStr">
        <is>
          <t>tonne d'équivalent charbon|
t.e.c.</t>
        </is>
      </c>
      <c r="AQ561" s="2" t="inlineStr">
        <is>
          <t>3|
3</t>
        </is>
      </c>
      <c r="AR561" s="2" t="inlineStr">
        <is>
          <t xml:space="preserve">|
</t>
        </is>
      </c>
      <c r="AS561" t="inlineStr">
        <is>
          <t>combustible d'un p.c.i. de 29,3 MJ/kg (environ 7000 kcal/kg) considéré comme référence quantitative</t>
        </is>
      </c>
      <c r="AT561" t="inlineStr">
        <is>
          <t/>
        </is>
      </c>
      <c r="AU561" t="inlineStr">
        <is>
          <t/>
        </is>
      </c>
      <c r="AV561" t="inlineStr">
        <is>
          <t/>
        </is>
      </c>
      <c r="AW561" t="inlineStr">
        <is>
          <t/>
        </is>
      </c>
      <c r="AX561" t="inlineStr">
        <is>
          <t/>
        </is>
      </c>
      <c r="AY561" t="inlineStr">
        <is>
          <t/>
        </is>
      </c>
      <c r="AZ561" t="inlineStr">
        <is>
          <t/>
        </is>
      </c>
      <c r="BA561" t="inlineStr">
        <is>
          <t/>
        </is>
      </c>
      <c r="BB561" t="inlineStr">
        <is>
          <t/>
        </is>
      </c>
      <c r="BC561" t="inlineStr">
        <is>
          <t/>
        </is>
      </c>
      <c r="BD561" t="inlineStr">
        <is>
          <t/>
        </is>
      </c>
      <c r="BE561" t="inlineStr">
        <is>
          <t/>
        </is>
      </c>
      <c r="BF561" s="2" t="inlineStr">
        <is>
          <t>tonnellata equivalente carbone|
t.e.c.</t>
        </is>
      </c>
      <c r="BG561" s="2" t="inlineStr">
        <is>
          <t>3|
3</t>
        </is>
      </c>
      <c r="BH561" s="2" t="inlineStr">
        <is>
          <t xml:space="preserve">|
</t>
        </is>
      </c>
      <c r="BI561" t="inlineStr">
        <is>
          <t/>
        </is>
      </c>
      <c r="BJ561" t="inlineStr">
        <is>
          <t/>
        </is>
      </c>
      <c r="BK561" t="inlineStr">
        <is>
          <t/>
        </is>
      </c>
      <c r="BL561" t="inlineStr">
        <is>
          <t/>
        </is>
      </c>
      <c r="BM561" t="inlineStr">
        <is>
          <t/>
        </is>
      </c>
      <c r="BN561" t="inlineStr">
        <is>
          <t/>
        </is>
      </c>
      <c r="BO561" t="inlineStr">
        <is>
          <t/>
        </is>
      </c>
      <c r="BP561" t="inlineStr">
        <is>
          <t/>
        </is>
      </c>
      <c r="BQ561" t="inlineStr">
        <is>
          <t/>
        </is>
      </c>
      <c r="BR561" t="inlineStr">
        <is>
          <t/>
        </is>
      </c>
      <c r="BS561" t="inlineStr">
        <is>
          <t/>
        </is>
      </c>
      <c r="BT561" t="inlineStr">
        <is>
          <t/>
        </is>
      </c>
      <c r="BU561" t="inlineStr">
        <is>
          <t/>
        </is>
      </c>
      <c r="BV561" t="inlineStr">
        <is>
          <t/>
        </is>
      </c>
      <c r="BW561" t="inlineStr">
        <is>
          <t/>
        </is>
      </c>
      <c r="BX561" t="inlineStr">
        <is>
          <t/>
        </is>
      </c>
      <c r="BY561" t="inlineStr">
        <is>
          <t/>
        </is>
      </c>
      <c r="BZ561" t="inlineStr">
        <is>
          <t/>
        </is>
      </c>
      <c r="CA561" t="inlineStr">
        <is>
          <t/>
        </is>
      </c>
      <c r="CB561" t="inlineStr">
        <is>
          <t/>
        </is>
      </c>
      <c r="CC561" t="inlineStr">
        <is>
          <t/>
        </is>
      </c>
      <c r="CD561" s="2" t="inlineStr">
        <is>
          <t>tonelada equivalente-carvão|
tonelada equivalente de carvão|
tec</t>
        </is>
      </c>
      <c r="CE561" s="2" t="inlineStr">
        <is>
          <t>3|
3|
3</t>
        </is>
      </c>
      <c r="CF561" s="2" t="inlineStr">
        <is>
          <t xml:space="preserve">|
|
</t>
        </is>
      </c>
      <c r="CG561" t="inlineStr">
        <is>
          <t>Unidade de medida do potencial ou do consumo energético baseada num processo de substituição teórica das diversas fontes ou formas de energia e que toma o carvão como elemento de referência.</t>
        </is>
      </c>
      <c r="CH561" t="inlineStr">
        <is>
          <t/>
        </is>
      </c>
      <c r="CI561" t="inlineStr">
        <is>
          <t/>
        </is>
      </c>
      <c r="CJ561" t="inlineStr">
        <is>
          <t/>
        </is>
      </c>
      <c r="CK561" t="inlineStr">
        <is>
          <t/>
        </is>
      </c>
      <c r="CL561" t="inlineStr">
        <is>
          <t/>
        </is>
      </c>
      <c r="CM561" t="inlineStr">
        <is>
          <t/>
        </is>
      </c>
      <c r="CN561" t="inlineStr">
        <is>
          <t/>
        </is>
      </c>
      <c r="CO561" t="inlineStr">
        <is>
          <t/>
        </is>
      </c>
      <c r="CP561" t="inlineStr">
        <is>
          <t/>
        </is>
      </c>
      <c r="CQ561" t="inlineStr">
        <is>
          <t/>
        </is>
      </c>
      <c r="CR561" t="inlineStr">
        <is>
          <t/>
        </is>
      </c>
      <c r="CS561" t="inlineStr">
        <is>
          <t/>
        </is>
      </c>
      <c r="CT561" t="inlineStr">
        <is>
          <t/>
        </is>
      </c>
      <c r="CU561" t="inlineStr">
        <is>
          <t/>
        </is>
      </c>
      <c r="CV561" t="inlineStr">
        <is>
          <t/>
        </is>
      </c>
      <c r="CW561" t="inlineStr">
        <is>
          <t/>
        </is>
      </c>
    </row>
    <row r="562">
      <c r="A562" s="1" t="str">
        <f>HYPERLINK("https://iate.europa.eu/entry/result/1486321/all", "1486321")</f>
        <v>1486321</v>
      </c>
      <c r="B562" t="inlineStr">
        <is>
          <t>INDUSTRY</t>
        </is>
      </c>
      <c r="C562" t="inlineStr">
        <is>
          <t>INDUSTRY|industrial structures and policy|industrial structures</t>
        </is>
      </c>
      <c r="D562" t="inlineStr">
        <is>
          <t>no</t>
        </is>
      </c>
      <c r="E562" t="inlineStr">
        <is>
          <t/>
        </is>
      </c>
      <c r="F562" t="inlineStr">
        <is>
          <t/>
        </is>
      </c>
      <c r="G562" t="inlineStr">
        <is>
          <t/>
        </is>
      </c>
      <c r="H562" t="inlineStr">
        <is>
          <t/>
        </is>
      </c>
      <c r="I562" t="inlineStr">
        <is>
          <t/>
        </is>
      </c>
      <c r="J562" t="inlineStr">
        <is>
          <t/>
        </is>
      </c>
      <c r="K562" t="inlineStr">
        <is>
          <t/>
        </is>
      </c>
      <c r="L562" t="inlineStr">
        <is>
          <t/>
        </is>
      </c>
      <c r="M562" t="inlineStr">
        <is>
          <t/>
        </is>
      </c>
      <c r="N562" t="inlineStr">
        <is>
          <t/>
        </is>
      </c>
      <c r="O562" t="inlineStr">
        <is>
          <t/>
        </is>
      </c>
      <c r="P562" t="inlineStr">
        <is>
          <t/>
        </is>
      </c>
      <c r="Q562" t="inlineStr">
        <is>
          <t/>
        </is>
      </c>
      <c r="R562" s="2" t="inlineStr">
        <is>
          <t>Ganzbaumhackschnitzel</t>
        </is>
      </c>
      <c r="S562" s="2" t="inlineStr">
        <is>
          <t>3</t>
        </is>
      </c>
      <c r="T562" s="2" t="inlineStr">
        <is>
          <t/>
        </is>
      </c>
      <c r="U562" t="inlineStr">
        <is>
          <t/>
        </is>
      </c>
      <c r="V562" s="2" t="inlineStr">
        <is>
          <t>τεμαχίδια δέντρου</t>
        </is>
      </c>
      <c r="W562" s="2" t="inlineStr">
        <is>
          <t>3</t>
        </is>
      </c>
      <c r="X562" s="2" t="inlineStr">
        <is>
          <t/>
        </is>
      </c>
      <c r="Y562" t="inlineStr">
        <is>
          <t/>
        </is>
      </c>
      <c r="Z562" s="2" t="inlineStr">
        <is>
          <t>whole tree chips</t>
        </is>
      </c>
      <c r="AA562" s="2" t="inlineStr">
        <is>
          <t>3</t>
        </is>
      </c>
      <c r="AB562" s="2" t="inlineStr">
        <is>
          <t/>
        </is>
      </c>
      <c r="AC562" t="inlineStr">
        <is>
          <t>chips produced from all parts of the tree above the felling cut</t>
        </is>
      </c>
      <c r="AD562" s="2" t="inlineStr">
        <is>
          <t>astillas de todo el árbol</t>
        </is>
      </c>
      <c r="AE562" s="2" t="inlineStr">
        <is>
          <t>3</t>
        </is>
      </c>
      <c r="AF562" s="2" t="inlineStr">
        <is>
          <t/>
        </is>
      </c>
      <c r="AG562" t="inlineStr">
        <is>
          <t/>
        </is>
      </c>
      <c r="AH562" t="inlineStr">
        <is>
          <t/>
        </is>
      </c>
      <c r="AI562" t="inlineStr">
        <is>
          <t/>
        </is>
      </c>
      <c r="AJ562" t="inlineStr">
        <is>
          <t/>
        </is>
      </c>
      <c r="AK562" t="inlineStr">
        <is>
          <t/>
        </is>
      </c>
      <c r="AL562" s="2" t="inlineStr">
        <is>
          <t>kokopuuhake</t>
        </is>
      </c>
      <c r="AM562" s="2" t="inlineStr">
        <is>
          <t>3</t>
        </is>
      </c>
      <c r="AN562" s="2" t="inlineStr">
        <is>
          <t/>
        </is>
      </c>
      <c r="AO562" t="inlineStr">
        <is>
          <t/>
        </is>
      </c>
      <c r="AP562" s="2" t="inlineStr">
        <is>
          <t>copeaux de l'arbre entier</t>
        </is>
      </c>
      <c r="AQ562" s="2" t="inlineStr">
        <is>
          <t>3</t>
        </is>
      </c>
      <c r="AR562" s="2" t="inlineStr">
        <is>
          <t/>
        </is>
      </c>
      <c r="AS562" t="inlineStr">
        <is>
          <t/>
        </is>
      </c>
      <c r="AT562" t="inlineStr">
        <is>
          <t/>
        </is>
      </c>
      <c r="AU562" t="inlineStr">
        <is>
          <t/>
        </is>
      </c>
      <c r="AV562" t="inlineStr">
        <is>
          <t/>
        </is>
      </c>
      <c r="AW562" t="inlineStr">
        <is>
          <t/>
        </is>
      </c>
      <c r="AX562" t="inlineStr">
        <is>
          <t/>
        </is>
      </c>
      <c r="AY562" t="inlineStr">
        <is>
          <t/>
        </is>
      </c>
      <c r="AZ562" t="inlineStr">
        <is>
          <t/>
        </is>
      </c>
      <c r="BA562" t="inlineStr">
        <is>
          <t/>
        </is>
      </c>
      <c r="BB562" t="inlineStr">
        <is>
          <t/>
        </is>
      </c>
      <c r="BC562" t="inlineStr">
        <is>
          <t/>
        </is>
      </c>
      <c r="BD562" t="inlineStr">
        <is>
          <t/>
        </is>
      </c>
      <c r="BE562" t="inlineStr">
        <is>
          <t/>
        </is>
      </c>
      <c r="BF562" t="inlineStr">
        <is>
          <t/>
        </is>
      </c>
      <c r="BG562" t="inlineStr">
        <is>
          <t/>
        </is>
      </c>
      <c r="BH562" t="inlineStr">
        <is>
          <t/>
        </is>
      </c>
      <c r="BI562" t="inlineStr">
        <is>
          <t/>
        </is>
      </c>
      <c r="BJ562" t="inlineStr">
        <is>
          <t/>
        </is>
      </c>
      <c r="BK562" t="inlineStr">
        <is>
          <t/>
        </is>
      </c>
      <c r="BL562" t="inlineStr">
        <is>
          <t/>
        </is>
      </c>
      <c r="BM562" t="inlineStr">
        <is>
          <t/>
        </is>
      </c>
      <c r="BN562" t="inlineStr">
        <is>
          <t/>
        </is>
      </c>
      <c r="BO562" t="inlineStr">
        <is>
          <t/>
        </is>
      </c>
      <c r="BP562" t="inlineStr">
        <is>
          <t/>
        </is>
      </c>
      <c r="BQ562" t="inlineStr">
        <is>
          <t/>
        </is>
      </c>
      <c r="BR562" t="inlineStr">
        <is>
          <t/>
        </is>
      </c>
      <c r="BS562" t="inlineStr">
        <is>
          <t/>
        </is>
      </c>
      <c r="BT562" t="inlineStr">
        <is>
          <t/>
        </is>
      </c>
      <c r="BU562" t="inlineStr">
        <is>
          <t/>
        </is>
      </c>
      <c r="BV562" t="inlineStr">
        <is>
          <t/>
        </is>
      </c>
      <c r="BW562" t="inlineStr">
        <is>
          <t/>
        </is>
      </c>
      <c r="BX562" t="inlineStr">
        <is>
          <t/>
        </is>
      </c>
      <c r="BY562" t="inlineStr">
        <is>
          <t/>
        </is>
      </c>
      <c r="BZ562" t="inlineStr">
        <is>
          <t/>
        </is>
      </c>
      <c r="CA562" t="inlineStr">
        <is>
          <t/>
        </is>
      </c>
      <c r="CB562" t="inlineStr">
        <is>
          <t/>
        </is>
      </c>
      <c r="CC562" t="inlineStr">
        <is>
          <t/>
        </is>
      </c>
      <c r="CD562" s="2" t="inlineStr">
        <is>
          <t>aparas de árvore inteira</t>
        </is>
      </c>
      <c r="CE562" s="2" t="inlineStr">
        <is>
          <t>3</t>
        </is>
      </c>
      <c r="CF562" s="2" t="inlineStr">
        <is>
          <t/>
        </is>
      </c>
      <c r="CG562" t="inlineStr">
        <is>
          <t/>
        </is>
      </c>
      <c r="CH562" t="inlineStr">
        <is>
          <t/>
        </is>
      </c>
      <c r="CI562" t="inlineStr">
        <is>
          <t/>
        </is>
      </c>
      <c r="CJ562" t="inlineStr">
        <is>
          <t/>
        </is>
      </c>
      <c r="CK562" t="inlineStr">
        <is>
          <t/>
        </is>
      </c>
      <c r="CL562" t="inlineStr">
        <is>
          <t/>
        </is>
      </c>
      <c r="CM562" t="inlineStr">
        <is>
          <t/>
        </is>
      </c>
      <c r="CN562" t="inlineStr">
        <is>
          <t/>
        </is>
      </c>
      <c r="CO562" t="inlineStr">
        <is>
          <t/>
        </is>
      </c>
      <c r="CP562" t="inlineStr">
        <is>
          <t/>
        </is>
      </c>
      <c r="CQ562" t="inlineStr">
        <is>
          <t/>
        </is>
      </c>
      <c r="CR562" t="inlineStr">
        <is>
          <t/>
        </is>
      </c>
      <c r="CS562" t="inlineStr">
        <is>
          <t/>
        </is>
      </c>
      <c r="CT562" t="inlineStr">
        <is>
          <t/>
        </is>
      </c>
      <c r="CU562" t="inlineStr">
        <is>
          <t/>
        </is>
      </c>
      <c r="CV562" t="inlineStr">
        <is>
          <t/>
        </is>
      </c>
      <c r="CW562" t="inlineStr">
        <is>
          <t/>
        </is>
      </c>
    </row>
    <row r="563">
      <c r="A563" s="1" t="str">
        <f>HYPERLINK("https://iate.europa.eu/entry/result/1406547/all", "1406547")</f>
        <v>1406547</v>
      </c>
      <c r="B563" t="inlineStr">
        <is>
          <t>INDUSTRY</t>
        </is>
      </c>
      <c r="C563" t="inlineStr">
        <is>
          <t>INDUSTRY|electronics and electrical engineering</t>
        </is>
      </c>
      <c r="D563" t="inlineStr">
        <is>
          <t>no</t>
        </is>
      </c>
      <c r="E563" t="inlineStr">
        <is>
          <t/>
        </is>
      </c>
      <c r="F563" t="inlineStr">
        <is>
          <t/>
        </is>
      </c>
      <c r="G563" t="inlineStr">
        <is>
          <t/>
        </is>
      </c>
      <c r="H563" t="inlineStr">
        <is>
          <t/>
        </is>
      </c>
      <c r="I563" t="inlineStr">
        <is>
          <t/>
        </is>
      </c>
      <c r="J563" t="inlineStr">
        <is>
          <t/>
        </is>
      </c>
      <c r="K563" t="inlineStr">
        <is>
          <t/>
        </is>
      </c>
      <c r="L563" t="inlineStr">
        <is>
          <t/>
        </is>
      </c>
      <c r="M563" t="inlineStr">
        <is>
          <t/>
        </is>
      </c>
      <c r="N563" s="2" t="inlineStr">
        <is>
          <t>udnyttelsesfaktor</t>
        </is>
      </c>
      <c r="O563" s="2" t="inlineStr">
        <is>
          <t>3</t>
        </is>
      </c>
      <c r="P563" s="2" t="inlineStr">
        <is>
          <t/>
        </is>
      </c>
      <c r="Q563" t="inlineStr">
        <is>
          <t/>
        </is>
      </c>
      <c r="R563" s="2" t="inlineStr">
        <is>
          <t>Ausnutzungsfaktor</t>
        </is>
      </c>
      <c r="S563" s="2" t="inlineStr">
        <is>
          <t>3</t>
        </is>
      </c>
      <c r="T563" s="2" t="inlineStr">
        <is>
          <t/>
        </is>
      </c>
      <c r="U563" t="inlineStr">
        <is>
          <t>Verhaeltnis der waehrend eines bestimmten Zeitintervalls erzeugten Energie zur Energie, die waehrend desselben Zeitintervalls mit maximal moeglicher Leistung im Dauerbetrieb erzeugt werden kann.</t>
        </is>
      </c>
      <c r="V563" s="2" t="inlineStr">
        <is>
          <t>παράγων εκμεταλλεύσεως</t>
        </is>
      </c>
      <c r="W563" s="2" t="inlineStr">
        <is>
          <t>3</t>
        </is>
      </c>
      <c r="X563" s="2" t="inlineStr">
        <is>
          <t/>
        </is>
      </c>
      <c r="Y563" t="inlineStr">
        <is>
          <t>ο λόγος της προσφερόμενης ενέργειας για ένα χρονικό διάστημα προς την ενέργεια που μπορεί να αποδοθεί το αυτό χρονικό διάστημα υπό της μεγίστης ισχύος διαρκούς λειτουργίας</t>
        </is>
      </c>
      <c r="Z563" s="2" t="inlineStr">
        <is>
          <t>utilisation factor|
utilization factor</t>
        </is>
      </c>
      <c r="AA563" s="2" t="inlineStr">
        <is>
          <t>3|
3</t>
        </is>
      </c>
      <c r="AB563" s="2" t="inlineStr">
        <is>
          <t xml:space="preserve">|
</t>
        </is>
      </c>
      <c r="AC563" t="inlineStr">
        <is>
          <t>the ratio between the energy produced during a given period and the energy which could have been produced at maximum capacity in continuous operation during the same period</t>
        </is>
      </c>
      <c r="AD563" s="2" t="inlineStr">
        <is>
          <t>factor de utilización</t>
        </is>
      </c>
      <c r="AE563" s="2" t="inlineStr">
        <is>
          <t>3</t>
        </is>
      </c>
      <c r="AF563" s="2" t="inlineStr">
        <is>
          <t/>
        </is>
      </c>
      <c r="AG563" t="inlineStr">
        <is>
          <t>Relación entre la energía producida durante un determinado intervalo de tiempo y la energía que podría haberse producido con la potencia máxima posible en régimen continuo.</t>
        </is>
      </c>
      <c r="AH563" t="inlineStr">
        <is>
          <t/>
        </is>
      </c>
      <c r="AI563" t="inlineStr">
        <is>
          <t/>
        </is>
      </c>
      <c r="AJ563" t="inlineStr">
        <is>
          <t/>
        </is>
      </c>
      <c r="AK563" t="inlineStr">
        <is>
          <t/>
        </is>
      </c>
      <c r="AL563" t="inlineStr">
        <is>
          <t/>
        </is>
      </c>
      <c r="AM563" t="inlineStr">
        <is>
          <t/>
        </is>
      </c>
      <c r="AN563" t="inlineStr">
        <is>
          <t/>
        </is>
      </c>
      <c r="AO563" t="inlineStr">
        <is>
          <t/>
        </is>
      </c>
      <c r="AP563" s="2" t="inlineStr">
        <is>
          <t>facteur d'utilisation</t>
        </is>
      </c>
      <c r="AQ563" s="2" t="inlineStr">
        <is>
          <t>3</t>
        </is>
      </c>
      <c r="AR563" s="2" t="inlineStr">
        <is>
          <t/>
        </is>
      </c>
      <c r="AS563" t="inlineStr">
        <is>
          <t>Rapport entre l'énergie produite pendant un intervalle de temps déterminé, et l'énergie qui aurait pu être produite pendant la même période avec la puissance maximale possible en régime continu</t>
        </is>
      </c>
      <c r="AT563" s="2" t="inlineStr">
        <is>
          <t>fachtóir úsáide</t>
        </is>
      </c>
      <c r="AU563" s="2" t="inlineStr">
        <is>
          <t>3</t>
        </is>
      </c>
      <c r="AV563" s="2" t="inlineStr">
        <is>
          <t/>
        </is>
      </c>
      <c r="AW563" t="inlineStr">
        <is>
          <t/>
        </is>
      </c>
      <c r="AX563" t="inlineStr">
        <is>
          <t/>
        </is>
      </c>
      <c r="AY563" t="inlineStr">
        <is>
          <t/>
        </is>
      </c>
      <c r="AZ563" t="inlineStr">
        <is>
          <t/>
        </is>
      </c>
      <c r="BA563" t="inlineStr">
        <is>
          <t/>
        </is>
      </c>
      <c r="BB563" t="inlineStr">
        <is>
          <t/>
        </is>
      </c>
      <c r="BC563" t="inlineStr">
        <is>
          <t/>
        </is>
      </c>
      <c r="BD563" t="inlineStr">
        <is>
          <t/>
        </is>
      </c>
      <c r="BE563" t="inlineStr">
        <is>
          <t/>
        </is>
      </c>
      <c r="BF563" s="2" t="inlineStr">
        <is>
          <t>fattore di utilizzazione</t>
        </is>
      </c>
      <c r="BG563" s="2" t="inlineStr">
        <is>
          <t>3</t>
        </is>
      </c>
      <c r="BH563" s="2" t="inlineStr">
        <is>
          <t/>
        </is>
      </c>
      <c r="BI563" t="inlineStr">
        <is>
          <t>Rapporto fra l'energia prodotta durante un determinato periodo, e l'energia che avrebbe potuto essere prodotta nel corso dello stesso periodo dalla massima potenza possibile in regime continuo.</t>
        </is>
      </c>
      <c r="BJ563" t="inlineStr">
        <is>
          <t/>
        </is>
      </c>
      <c r="BK563" t="inlineStr">
        <is>
          <t/>
        </is>
      </c>
      <c r="BL563" t="inlineStr">
        <is>
          <t/>
        </is>
      </c>
      <c r="BM563" t="inlineStr">
        <is>
          <t/>
        </is>
      </c>
      <c r="BN563" t="inlineStr">
        <is>
          <t/>
        </is>
      </c>
      <c r="BO563" t="inlineStr">
        <is>
          <t/>
        </is>
      </c>
      <c r="BP563" t="inlineStr">
        <is>
          <t/>
        </is>
      </c>
      <c r="BQ563" t="inlineStr">
        <is>
          <t/>
        </is>
      </c>
      <c r="BR563" s="2" t="inlineStr">
        <is>
          <t>UF|
Fattur tal-Utilizzazzjoni</t>
        </is>
      </c>
      <c r="BS563" s="2" t="inlineStr">
        <is>
          <t>3|
3</t>
        </is>
      </c>
      <c r="BT563" s="2" t="inlineStr">
        <is>
          <t xml:space="preserve">|
</t>
        </is>
      </c>
      <c r="BU563" t="inlineStr">
        <is>
          <t>ta' installazzjoni għal superfiċje ta' referenza, li tfisser il-proporzjon tal-fluss ta' luminożità riċevuta mis-superfiċje ta' referenza mal-għadd tal-flussi totali individwali tal-bozoz tal-installazzjoni</t>
        </is>
      </c>
      <c r="BV563" s="2" t="inlineStr">
        <is>
          <t>gebruiksfactor</t>
        </is>
      </c>
      <c r="BW563" s="2" t="inlineStr">
        <is>
          <t>3</t>
        </is>
      </c>
      <c r="BX563" s="2" t="inlineStr">
        <is>
          <t/>
        </is>
      </c>
      <c r="BY563" t="inlineStr">
        <is>
          <t>Verhouding tussen de energie die gedurende een bepaalde periode is geproduceerd en de energie die dezelfde eenheid gedurende dezelfde periode geproduceerd zou kunnen hebben met het maximaal mogelijke vermogen.</t>
        </is>
      </c>
      <c r="BZ563" t="inlineStr">
        <is>
          <t/>
        </is>
      </c>
      <c r="CA563" t="inlineStr">
        <is>
          <t/>
        </is>
      </c>
      <c r="CB563" t="inlineStr">
        <is>
          <t/>
        </is>
      </c>
      <c r="CC563" t="inlineStr">
        <is>
          <t/>
        </is>
      </c>
      <c r="CD563" s="2" t="inlineStr">
        <is>
          <t>utilização|
fator de utilização</t>
        </is>
      </c>
      <c r="CE563" s="2" t="inlineStr">
        <is>
          <t>3|
3</t>
        </is>
      </c>
      <c r="CF563" s="2" t="inlineStr">
        <is>
          <t xml:space="preserve">|
</t>
        </is>
      </c>
      <c r="CG563" t="inlineStr">
        <is>
          <t>Relacao entre a energia produzida num intervalo de tempo e a energia que teria sido produzida com a potencia maxima possivel em regime continuo.</t>
        </is>
      </c>
      <c r="CH563" t="inlineStr">
        <is>
          <t/>
        </is>
      </c>
      <c r="CI563" t="inlineStr">
        <is>
          <t/>
        </is>
      </c>
      <c r="CJ563" t="inlineStr">
        <is>
          <t/>
        </is>
      </c>
      <c r="CK563" t="inlineStr">
        <is>
          <t/>
        </is>
      </c>
      <c r="CL563" t="inlineStr">
        <is>
          <t/>
        </is>
      </c>
      <c r="CM563" t="inlineStr">
        <is>
          <t/>
        </is>
      </c>
      <c r="CN563" t="inlineStr">
        <is>
          <t/>
        </is>
      </c>
      <c r="CO563" t="inlineStr">
        <is>
          <t/>
        </is>
      </c>
      <c r="CP563" t="inlineStr">
        <is>
          <t/>
        </is>
      </c>
      <c r="CQ563" t="inlineStr">
        <is>
          <t/>
        </is>
      </c>
      <c r="CR563" t="inlineStr">
        <is>
          <t/>
        </is>
      </c>
      <c r="CS563" t="inlineStr">
        <is>
          <t/>
        </is>
      </c>
      <c r="CT563" s="2" t="inlineStr">
        <is>
          <t>utnyttjningsfaktor</t>
        </is>
      </c>
      <c r="CU563" s="2" t="inlineStr">
        <is>
          <t>3</t>
        </is>
      </c>
      <c r="CV563" s="2" t="inlineStr">
        <is>
          <t/>
        </is>
      </c>
      <c r="CW563" t="inlineStr">
        <is>
          <t/>
        </is>
      </c>
    </row>
    <row r="564">
      <c r="A564" s="1" t="str">
        <f>HYPERLINK("https://iate.europa.eu/entry/result/1376400/all", "1376400")</f>
        <v>1376400</v>
      </c>
      <c r="B564" t="inlineStr">
        <is>
          <t>Domain code not specified</t>
        </is>
      </c>
      <c r="C564" t="inlineStr">
        <is>
          <t>Domain code not specified</t>
        </is>
      </c>
      <c r="D564" t="inlineStr">
        <is>
          <t>no</t>
        </is>
      </c>
      <c r="E564" t="inlineStr">
        <is>
          <t/>
        </is>
      </c>
      <c r="F564" t="inlineStr">
        <is>
          <t/>
        </is>
      </c>
      <c r="G564" t="inlineStr">
        <is>
          <t/>
        </is>
      </c>
      <c r="H564" t="inlineStr">
        <is>
          <t/>
        </is>
      </c>
      <c r="I564" t="inlineStr">
        <is>
          <t/>
        </is>
      </c>
      <c r="J564" t="inlineStr">
        <is>
          <t/>
        </is>
      </c>
      <c r="K564" t="inlineStr">
        <is>
          <t/>
        </is>
      </c>
      <c r="L564" t="inlineStr">
        <is>
          <t/>
        </is>
      </c>
      <c r="M564" t="inlineStr">
        <is>
          <t/>
        </is>
      </c>
      <c r="N564" s="2" t="inlineStr">
        <is>
          <t>jordkabel|
landkabel</t>
        </is>
      </c>
      <c r="O564" s="2" t="inlineStr">
        <is>
          <t>3|
3</t>
        </is>
      </c>
      <c r="P564" s="2" t="inlineStr">
        <is>
          <t xml:space="preserve">|
</t>
        </is>
      </c>
      <c r="Q564" t="inlineStr">
        <is>
          <t>forsyningskabel beregnet til nedgravning i jorden</t>
        </is>
      </c>
      <c r="R564" s="2" t="inlineStr">
        <is>
          <t>Kabel</t>
        </is>
      </c>
      <c r="S564" s="2" t="inlineStr">
        <is>
          <t>3</t>
        </is>
      </c>
      <c r="T564" s="2" t="inlineStr">
        <is>
          <t/>
        </is>
      </c>
      <c r="U564" t="inlineStr">
        <is>
          <t/>
        </is>
      </c>
      <c r="V564" s="2" t="inlineStr">
        <is>
          <t>υπόγειο καλώδιο</t>
        </is>
      </c>
      <c r="W564" s="2" t="inlineStr">
        <is>
          <t>3</t>
        </is>
      </c>
      <c r="X564" s="2" t="inlineStr">
        <is>
          <t/>
        </is>
      </c>
      <c r="Y564" t="inlineStr">
        <is>
          <t/>
        </is>
      </c>
      <c r="Z564" s="2" t="inlineStr">
        <is>
          <t>underground cable</t>
        </is>
      </c>
      <c r="AA564" s="2" t="inlineStr">
        <is>
          <t>3</t>
        </is>
      </c>
      <c r="AB564" s="2" t="inlineStr">
        <is>
          <t/>
        </is>
      </c>
      <c r="AC564" t="inlineStr">
        <is>
          <t>electric line with insulated conductors mainly buried in the ground or laid in cable ducts,pipes,etc.</t>
        </is>
      </c>
      <c r="AD564" s="2" t="inlineStr">
        <is>
          <t>línea subterránea</t>
        </is>
      </c>
      <c r="AE564" s="2" t="inlineStr">
        <is>
          <t>3</t>
        </is>
      </c>
      <c r="AF564" s="2" t="inlineStr">
        <is>
          <t/>
        </is>
      </c>
      <c r="AG564" t="inlineStr">
        <is>
          <t/>
        </is>
      </c>
      <c r="AH564" t="inlineStr">
        <is>
          <t/>
        </is>
      </c>
      <c r="AI564" t="inlineStr">
        <is>
          <t/>
        </is>
      </c>
      <c r="AJ564" t="inlineStr">
        <is>
          <t/>
        </is>
      </c>
      <c r="AK564" t="inlineStr">
        <is>
          <t/>
        </is>
      </c>
      <c r="AL564" s="2" t="inlineStr">
        <is>
          <t>maakaapelijohto|
maakaapeli</t>
        </is>
      </c>
      <c r="AM564" s="2" t="inlineStr">
        <is>
          <t>3|
3</t>
        </is>
      </c>
      <c r="AN564" s="2" t="inlineStr">
        <is>
          <t xml:space="preserve">|
</t>
        </is>
      </c>
      <c r="AO564" t="inlineStr">
        <is>
          <t/>
        </is>
      </c>
      <c r="AP564" s="2" t="inlineStr">
        <is>
          <t>ligne souterraine</t>
        </is>
      </c>
      <c r="AQ564" s="2" t="inlineStr">
        <is>
          <t>3</t>
        </is>
      </c>
      <c r="AR564" s="2" t="inlineStr">
        <is>
          <t/>
        </is>
      </c>
      <c r="AS564" t="inlineStr">
        <is>
          <t>ligne électrique à conducteurs isolés disposée dans le sol</t>
        </is>
      </c>
      <c r="AT564" t="inlineStr">
        <is>
          <t/>
        </is>
      </c>
      <c r="AU564" t="inlineStr">
        <is>
          <t/>
        </is>
      </c>
      <c r="AV564" t="inlineStr">
        <is>
          <t/>
        </is>
      </c>
      <c r="AW564" t="inlineStr">
        <is>
          <t/>
        </is>
      </c>
      <c r="AX564" t="inlineStr">
        <is>
          <t/>
        </is>
      </c>
      <c r="AY564" t="inlineStr">
        <is>
          <t/>
        </is>
      </c>
      <c r="AZ564" t="inlineStr">
        <is>
          <t/>
        </is>
      </c>
      <c r="BA564" t="inlineStr">
        <is>
          <t/>
        </is>
      </c>
      <c r="BB564" t="inlineStr">
        <is>
          <t/>
        </is>
      </c>
      <c r="BC564" t="inlineStr">
        <is>
          <t/>
        </is>
      </c>
      <c r="BD564" t="inlineStr">
        <is>
          <t/>
        </is>
      </c>
      <c r="BE564" t="inlineStr">
        <is>
          <t/>
        </is>
      </c>
      <c r="BF564" s="2" t="inlineStr">
        <is>
          <t>linea interrata</t>
        </is>
      </c>
      <c r="BG564" s="2" t="inlineStr">
        <is>
          <t>3</t>
        </is>
      </c>
      <c r="BH564" s="2" t="inlineStr">
        <is>
          <t/>
        </is>
      </c>
      <c r="BI564" t="inlineStr">
        <is>
          <t/>
        </is>
      </c>
      <c r="BJ564" t="inlineStr">
        <is>
          <t/>
        </is>
      </c>
      <c r="BK564" t="inlineStr">
        <is>
          <t/>
        </is>
      </c>
      <c r="BL564" t="inlineStr">
        <is>
          <t/>
        </is>
      </c>
      <c r="BM564" t="inlineStr">
        <is>
          <t/>
        </is>
      </c>
      <c r="BN564" t="inlineStr">
        <is>
          <t/>
        </is>
      </c>
      <c r="BO564" t="inlineStr">
        <is>
          <t/>
        </is>
      </c>
      <c r="BP564" t="inlineStr">
        <is>
          <t/>
        </is>
      </c>
      <c r="BQ564" t="inlineStr">
        <is>
          <t/>
        </is>
      </c>
      <c r="BR564" t="inlineStr">
        <is>
          <t/>
        </is>
      </c>
      <c r="BS564" t="inlineStr">
        <is>
          <t/>
        </is>
      </c>
      <c r="BT564" t="inlineStr">
        <is>
          <t/>
        </is>
      </c>
      <c r="BU564" t="inlineStr">
        <is>
          <t/>
        </is>
      </c>
      <c r="BV564" s="2" t="inlineStr">
        <is>
          <t>kabel|
ondergrondse leiding</t>
        </is>
      </c>
      <c r="BW564" s="2" t="inlineStr">
        <is>
          <t>3|
3</t>
        </is>
      </c>
      <c r="BX564" s="2" t="inlineStr">
        <is>
          <t xml:space="preserve">|
</t>
        </is>
      </c>
      <c r="BY564" t="inlineStr">
        <is>
          <t/>
        </is>
      </c>
      <c r="BZ564" t="inlineStr">
        <is>
          <t/>
        </is>
      </c>
      <c r="CA564" t="inlineStr">
        <is>
          <t/>
        </is>
      </c>
      <c r="CB564" t="inlineStr">
        <is>
          <t/>
        </is>
      </c>
      <c r="CC564" t="inlineStr">
        <is>
          <t/>
        </is>
      </c>
      <c r="CD564" s="2" t="inlineStr">
        <is>
          <t>linha subterrânea</t>
        </is>
      </c>
      <c r="CE564" s="2" t="inlineStr">
        <is>
          <t>3</t>
        </is>
      </c>
      <c r="CF564" s="2" t="inlineStr">
        <is>
          <t/>
        </is>
      </c>
      <c r="CG564" t="inlineStr">
        <is>
          <t/>
        </is>
      </c>
      <c r="CH564" t="inlineStr">
        <is>
          <t/>
        </is>
      </c>
      <c r="CI564" t="inlineStr">
        <is>
          <t/>
        </is>
      </c>
      <c r="CJ564" t="inlineStr">
        <is>
          <t/>
        </is>
      </c>
      <c r="CK564" t="inlineStr">
        <is>
          <t/>
        </is>
      </c>
      <c r="CL564" t="inlineStr">
        <is>
          <t/>
        </is>
      </c>
      <c r="CM564" t="inlineStr">
        <is>
          <t/>
        </is>
      </c>
      <c r="CN564" t="inlineStr">
        <is>
          <t/>
        </is>
      </c>
      <c r="CO564" t="inlineStr">
        <is>
          <t/>
        </is>
      </c>
      <c r="CP564" t="inlineStr">
        <is>
          <t/>
        </is>
      </c>
      <c r="CQ564" t="inlineStr">
        <is>
          <t/>
        </is>
      </c>
      <c r="CR564" t="inlineStr">
        <is>
          <t/>
        </is>
      </c>
      <c r="CS564" t="inlineStr">
        <is>
          <t/>
        </is>
      </c>
      <c r="CT564" s="2" t="inlineStr">
        <is>
          <t>jordkabelledning</t>
        </is>
      </c>
      <c r="CU564" s="2" t="inlineStr">
        <is>
          <t>3</t>
        </is>
      </c>
      <c r="CV564" s="2" t="inlineStr">
        <is>
          <t/>
        </is>
      </c>
      <c r="CW564" t="inlineStr">
        <is>
          <t/>
        </is>
      </c>
    </row>
    <row r="565">
      <c r="A565" s="1" t="str">
        <f>HYPERLINK("https://iate.europa.eu/entry/result/778652/all", "778652")</f>
        <v>778652</v>
      </c>
      <c r="B565" t="inlineStr">
        <is>
          <t>ENERGY</t>
        </is>
      </c>
      <c r="C565" t="inlineStr">
        <is>
          <t>ENERGY|electrical and nuclear industries|nuclear energy</t>
        </is>
      </c>
      <c r="D565" t="inlineStr">
        <is>
          <t>no</t>
        </is>
      </c>
      <c r="E565" t="inlineStr">
        <is>
          <t/>
        </is>
      </c>
      <c r="F565" t="inlineStr">
        <is>
          <t/>
        </is>
      </c>
      <c r="G565" t="inlineStr">
        <is>
          <t/>
        </is>
      </c>
      <c r="H565" t="inlineStr">
        <is>
          <t/>
        </is>
      </c>
      <c r="I565" t="inlineStr">
        <is>
          <t/>
        </is>
      </c>
      <c r="J565" t="inlineStr">
        <is>
          <t/>
        </is>
      </c>
      <c r="K565" t="inlineStr">
        <is>
          <t/>
        </is>
      </c>
      <c r="L565" t="inlineStr">
        <is>
          <t/>
        </is>
      </c>
      <c r="M565" t="inlineStr">
        <is>
          <t/>
        </is>
      </c>
      <c r="N565" s="2" t="inlineStr">
        <is>
          <t>transuran</t>
        </is>
      </c>
      <c r="O565" s="2" t="inlineStr">
        <is>
          <t>4</t>
        </is>
      </c>
      <c r="P565" s="2" t="inlineStr">
        <is>
          <t/>
        </is>
      </c>
      <c r="Q565" t="inlineStr">
        <is>
          <t>"Transuran: Grundstof med højere atomnummer end uranets (92)." (Gyldendals Fremmedordbog)</t>
        </is>
      </c>
      <c r="R565" s="2" t="inlineStr">
        <is>
          <t>Transuran</t>
        </is>
      </c>
      <c r="S565" s="2" t="inlineStr">
        <is>
          <t>3</t>
        </is>
      </c>
      <c r="T565" s="2" t="inlineStr">
        <is>
          <t/>
        </is>
      </c>
      <c r="U565" t="inlineStr">
        <is>
          <t>"Transurane: Bez. für die Elemente mit einer Ordnungszahl Z&amp;gt;92, die im Periodensystem der chem. Elemente dem Uran (Z=92) folgen. Sie sind radioaktiv mit versch. Zerfallsarten und besitzen Halbwertszeiten von Bruchteilen einer Sekunde bis zu über 80 Mio. Jahren (beim Plutoniumisotop Pu 244).(...) Die Erzeugung von T. erfolgt u.a. durch Beschuss der Kerne des Urans oder der nächsten T. mit energiereichen Ionen leichter oder mittelschwerer Elemente aus Teilchenbeschleunigern.(...) Brockhaus Enzykl. in 24 Bd. (Studienausg.) Leipzig 2001, S. 266</t>
        </is>
      </c>
      <c r="V565" t="inlineStr">
        <is>
          <t/>
        </is>
      </c>
      <c r="W565" t="inlineStr">
        <is>
          <t/>
        </is>
      </c>
      <c r="X565" t="inlineStr">
        <is>
          <t/>
        </is>
      </c>
      <c r="Y565" t="inlineStr">
        <is>
          <t/>
        </is>
      </c>
      <c r="Z565" s="2" t="inlineStr">
        <is>
          <t>transuranic element</t>
        </is>
      </c>
      <c r="AA565" s="2" t="inlineStr">
        <is>
          <t>1</t>
        </is>
      </c>
      <c r="AB565" s="2" t="inlineStr">
        <is>
          <t/>
        </is>
      </c>
      <c r="AC565" t="inlineStr">
        <is>
          <t/>
        </is>
      </c>
      <c r="AD565" t="inlineStr">
        <is>
          <t/>
        </is>
      </c>
      <c r="AE565" t="inlineStr">
        <is>
          <t/>
        </is>
      </c>
      <c r="AF565" t="inlineStr">
        <is>
          <t/>
        </is>
      </c>
      <c r="AG565" t="inlineStr">
        <is>
          <t/>
        </is>
      </c>
      <c r="AH565" t="inlineStr">
        <is>
          <t/>
        </is>
      </c>
      <c r="AI565" t="inlineStr">
        <is>
          <t/>
        </is>
      </c>
      <c r="AJ565" t="inlineStr">
        <is>
          <t/>
        </is>
      </c>
      <c r="AK565" t="inlineStr">
        <is>
          <t/>
        </is>
      </c>
      <c r="AL565" s="2" t="inlineStr">
        <is>
          <t>transuraani</t>
        </is>
      </c>
      <c r="AM565" s="2" t="inlineStr">
        <is>
          <t>2</t>
        </is>
      </c>
      <c r="AN565" s="2" t="inlineStr">
        <is>
          <t/>
        </is>
      </c>
      <c r="AO565" t="inlineStr">
        <is>
          <t/>
        </is>
      </c>
      <c r="AP565" s="2" t="inlineStr">
        <is>
          <t>transuranien</t>
        </is>
      </c>
      <c r="AQ565" s="2" t="inlineStr">
        <is>
          <t>1</t>
        </is>
      </c>
      <c r="AR565" s="2" t="inlineStr">
        <is>
          <t/>
        </is>
      </c>
      <c r="AS565" t="inlineStr">
        <is>
          <t/>
        </is>
      </c>
      <c r="AT565" t="inlineStr">
        <is>
          <t/>
        </is>
      </c>
      <c r="AU565" t="inlineStr">
        <is>
          <t/>
        </is>
      </c>
      <c r="AV565" t="inlineStr">
        <is>
          <t/>
        </is>
      </c>
      <c r="AW565" t="inlineStr">
        <is>
          <t/>
        </is>
      </c>
      <c r="AX565" t="inlineStr">
        <is>
          <t/>
        </is>
      </c>
      <c r="AY565" t="inlineStr">
        <is>
          <t/>
        </is>
      </c>
      <c r="AZ565" t="inlineStr">
        <is>
          <t/>
        </is>
      </c>
      <c r="BA565" t="inlineStr">
        <is>
          <t/>
        </is>
      </c>
      <c r="BB565" t="inlineStr">
        <is>
          <t/>
        </is>
      </c>
      <c r="BC565" t="inlineStr">
        <is>
          <t/>
        </is>
      </c>
      <c r="BD565" t="inlineStr">
        <is>
          <t/>
        </is>
      </c>
      <c r="BE565" t="inlineStr">
        <is>
          <t/>
        </is>
      </c>
      <c r="BF565" t="inlineStr">
        <is>
          <t/>
        </is>
      </c>
      <c r="BG565" t="inlineStr">
        <is>
          <t/>
        </is>
      </c>
      <c r="BH565" t="inlineStr">
        <is>
          <t/>
        </is>
      </c>
      <c r="BI565" t="inlineStr">
        <is>
          <t/>
        </is>
      </c>
      <c r="BJ565" t="inlineStr">
        <is>
          <t/>
        </is>
      </c>
      <c r="BK565" t="inlineStr">
        <is>
          <t/>
        </is>
      </c>
      <c r="BL565" t="inlineStr">
        <is>
          <t/>
        </is>
      </c>
      <c r="BM565" t="inlineStr">
        <is>
          <t/>
        </is>
      </c>
      <c r="BN565" t="inlineStr">
        <is>
          <t/>
        </is>
      </c>
      <c r="BO565" t="inlineStr">
        <is>
          <t/>
        </is>
      </c>
      <c r="BP565" t="inlineStr">
        <is>
          <t/>
        </is>
      </c>
      <c r="BQ565" t="inlineStr">
        <is>
          <t/>
        </is>
      </c>
      <c r="BR565" t="inlineStr">
        <is>
          <t/>
        </is>
      </c>
      <c r="BS565" t="inlineStr">
        <is>
          <t/>
        </is>
      </c>
      <c r="BT565" t="inlineStr">
        <is>
          <t/>
        </is>
      </c>
      <c r="BU565" t="inlineStr">
        <is>
          <t/>
        </is>
      </c>
      <c r="BV565" s="2" t="inlineStr">
        <is>
          <t>transuraniumelement</t>
        </is>
      </c>
      <c r="BW565" s="2" t="inlineStr">
        <is>
          <t>3</t>
        </is>
      </c>
      <c r="BX565" s="2" t="inlineStr">
        <is>
          <t/>
        </is>
      </c>
      <c r="BY565" t="inlineStr">
        <is>
          <t/>
        </is>
      </c>
      <c r="BZ565" t="inlineStr">
        <is>
          <t/>
        </is>
      </c>
      <c r="CA565" t="inlineStr">
        <is>
          <t/>
        </is>
      </c>
      <c r="CB565" t="inlineStr">
        <is>
          <t/>
        </is>
      </c>
      <c r="CC565" t="inlineStr">
        <is>
          <t/>
        </is>
      </c>
      <c r="CD565" t="inlineStr">
        <is>
          <t/>
        </is>
      </c>
      <c r="CE565" t="inlineStr">
        <is>
          <t/>
        </is>
      </c>
      <c r="CF565" t="inlineStr">
        <is>
          <t/>
        </is>
      </c>
      <c r="CG565" t="inlineStr">
        <is>
          <t/>
        </is>
      </c>
      <c r="CH565" t="inlineStr">
        <is>
          <t/>
        </is>
      </c>
      <c r="CI565" t="inlineStr">
        <is>
          <t/>
        </is>
      </c>
      <c r="CJ565" t="inlineStr">
        <is>
          <t/>
        </is>
      </c>
      <c r="CK565" t="inlineStr">
        <is>
          <t/>
        </is>
      </c>
      <c r="CL565" t="inlineStr">
        <is>
          <t/>
        </is>
      </c>
      <c r="CM565" t="inlineStr">
        <is>
          <t/>
        </is>
      </c>
      <c r="CN565" t="inlineStr">
        <is>
          <t/>
        </is>
      </c>
      <c r="CO565" t="inlineStr">
        <is>
          <t/>
        </is>
      </c>
      <c r="CP565" t="inlineStr">
        <is>
          <t/>
        </is>
      </c>
      <c r="CQ565" t="inlineStr">
        <is>
          <t/>
        </is>
      </c>
      <c r="CR565" t="inlineStr">
        <is>
          <t/>
        </is>
      </c>
      <c r="CS565" t="inlineStr">
        <is>
          <t/>
        </is>
      </c>
      <c r="CT565" s="2" t="inlineStr">
        <is>
          <t>transuran</t>
        </is>
      </c>
      <c r="CU565" s="2" t="inlineStr">
        <is>
          <t>3</t>
        </is>
      </c>
      <c r="CV565" s="2" t="inlineStr">
        <is>
          <t/>
        </is>
      </c>
      <c r="CW565" t="inlineStr">
        <is>
          <t/>
        </is>
      </c>
    </row>
    <row r="566">
      <c r="A566" s="1" t="str">
        <f>HYPERLINK("https://iate.europa.eu/entry/result/1382191/all", "1382191")</f>
        <v>1382191</v>
      </c>
      <c r="B566" t="inlineStr">
        <is>
          <t>EDUCATION AND COMMUNICATIONS;INDUSTRY</t>
        </is>
      </c>
      <c r="C566" t="inlineStr">
        <is>
          <t>EDUCATION AND COMMUNICATIONS|information technology and data processing;INDUSTRY|electronics and electrical engineering|electronics industry</t>
        </is>
      </c>
      <c r="D566" t="inlineStr">
        <is>
          <t>no</t>
        </is>
      </c>
      <c r="E566" t="inlineStr">
        <is>
          <t/>
        </is>
      </c>
      <c r="F566" t="inlineStr">
        <is>
          <t/>
        </is>
      </c>
      <c r="G566" t="inlineStr">
        <is>
          <t/>
        </is>
      </c>
      <c r="H566" t="inlineStr">
        <is>
          <t/>
        </is>
      </c>
      <c r="I566" t="inlineStr">
        <is>
          <t/>
        </is>
      </c>
      <c r="J566" t="inlineStr">
        <is>
          <t/>
        </is>
      </c>
      <c r="K566" t="inlineStr">
        <is>
          <t/>
        </is>
      </c>
      <c r="L566" t="inlineStr">
        <is>
          <t/>
        </is>
      </c>
      <c r="M566" t="inlineStr">
        <is>
          <t/>
        </is>
      </c>
      <c r="N566" s="2" t="inlineStr">
        <is>
          <t>transformerstation</t>
        </is>
      </c>
      <c r="O566" s="2" t="inlineStr">
        <is>
          <t>3</t>
        </is>
      </c>
      <c r="P566" s="2" t="inlineStr">
        <is>
          <t/>
        </is>
      </c>
      <c r="Q566" t="inlineStr">
        <is>
          <t/>
        </is>
      </c>
      <c r="R566" s="2" t="inlineStr">
        <is>
          <t>Transformator-Unterstation|
Umspann-Unterstation</t>
        </is>
      </c>
      <c r="S566" s="2" t="inlineStr">
        <is>
          <t>3|
3</t>
        </is>
      </c>
      <c r="T566" s="2" t="inlineStr">
        <is>
          <t xml:space="preserve">|
</t>
        </is>
      </c>
      <c r="U566" t="inlineStr">
        <is>
          <t/>
        </is>
      </c>
      <c r="V566" s="2" t="inlineStr">
        <is>
          <t>υποσταθμός μετασχηματιστών</t>
        </is>
      </c>
      <c r="W566" s="2" t="inlineStr">
        <is>
          <t>3</t>
        </is>
      </c>
      <c r="X566" s="2" t="inlineStr">
        <is>
          <t/>
        </is>
      </c>
      <c r="Y566" t="inlineStr">
        <is>
          <t/>
        </is>
      </c>
      <c r="Z566" s="2" t="inlineStr">
        <is>
          <t>transformer substation</t>
        </is>
      </c>
      <c r="AA566" s="2" t="inlineStr">
        <is>
          <t>3</t>
        </is>
      </c>
      <c r="AB566" s="2" t="inlineStr">
        <is>
          <t/>
        </is>
      </c>
      <c r="AC566" t="inlineStr">
        <is>
          <t/>
        </is>
      </c>
      <c r="AD566" s="2" t="inlineStr">
        <is>
          <t>subestación transformadora</t>
        </is>
      </c>
      <c r="AE566" s="2" t="inlineStr">
        <is>
          <t>3</t>
        </is>
      </c>
      <c r="AF566" s="2" t="inlineStr">
        <is>
          <t/>
        </is>
      </c>
      <c r="AG566" t="inlineStr">
        <is>
          <t/>
        </is>
      </c>
      <c r="AH566" s="2" t="inlineStr">
        <is>
          <t>trafoalajaam</t>
        </is>
      </c>
      <c r="AI566" s="2" t="inlineStr">
        <is>
          <t>3</t>
        </is>
      </c>
      <c r="AJ566" s="2" t="inlineStr">
        <is>
          <t/>
        </is>
      </c>
      <c r="AK566" t="inlineStr">
        <is>
          <t/>
        </is>
      </c>
      <c r="AL566" s="2" t="inlineStr">
        <is>
          <t>alamuuntoasema</t>
        </is>
      </c>
      <c r="AM566" s="2" t="inlineStr">
        <is>
          <t>3</t>
        </is>
      </c>
      <c r="AN566" s="2" t="inlineStr">
        <is>
          <t/>
        </is>
      </c>
      <c r="AO566" t="inlineStr">
        <is>
          <t/>
        </is>
      </c>
      <c r="AP566" s="2" t="inlineStr">
        <is>
          <t>poste de transformation</t>
        </is>
      </c>
      <c r="AQ566" s="2" t="inlineStr">
        <is>
          <t>3</t>
        </is>
      </c>
      <c r="AR566" s="2" t="inlineStr">
        <is>
          <t/>
        </is>
      </c>
      <c r="AS566" t="inlineStr">
        <is>
          <t>poste d'un réseau d'énergie électrique comprenant des transformateurs de puissance destinés à l'interconnexion de plusieurs sous-réseaux à des tensions différentes</t>
        </is>
      </c>
      <c r="AT566" t="inlineStr">
        <is>
          <t/>
        </is>
      </c>
      <c r="AU566" t="inlineStr">
        <is>
          <t/>
        </is>
      </c>
      <c r="AV566" t="inlineStr">
        <is>
          <t/>
        </is>
      </c>
      <c r="AW566" t="inlineStr">
        <is>
          <t/>
        </is>
      </c>
      <c r="AX566" t="inlineStr">
        <is>
          <t/>
        </is>
      </c>
      <c r="AY566" t="inlineStr">
        <is>
          <t/>
        </is>
      </c>
      <c r="AZ566" t="inlineStr">
        <is>
          <t/>
        </is>
      </c>
      <c r="BA566" t="inlineStr">
        <is>
          <t/>
        </is>
      </c>
      <c r="BB566" t="inlineStr">
        <is>
          <t/>
        </is>
      </c>
      <c r="BC566" t="inlineStr">
        <is>
          <t/>
        </is>
      </c>
      <c r="BD566" t="inlineStr">
        <is>
          <t/>
        </is>
      </c>
      <c r="BE566" t="inlineStr">
        <is>
          <t/>
        </is>
      </c>
      <c r="BF566" s="2" t="inlineStr">
        <is>
          <t>sottostazione di trasformatori</t>
        </is>
      </c>
      <c r="BG566" s="2" t="inlineStr">
        <is>
          <t>3</t>
        </is>
      </c>
      <c r="BH566" s="2" t="inlineStr">
        <is>
          <t/>
        </is>
      </c>
      <c r="BI566" t="inlineStr">
        <is>
          <t/>
        </is>
      </c>
      <c r="BJ566" t="inlineStr">
        <is>
          <t/>
        </is>
      </c>
      <c r="BK566" t="inlineStr">
        <is>
          <t/>
        </is>
      </c>
      <c r="BL566" t="inlineStr">
        <is>
          <t/>
        </is>
      </c>
      <c r="BM566" t="inlineStr">
        <is>
          <t/>
        </is>
      </c>
      <c r="BN566" s="2" t="inlineStr">
        <is>
          <t>transformatoru apakšstacija</t>
        </is>
      </c>
      <c r="BO566" s="2" t="inlineStr">
        <is>
          <t>3</t>
        </is>
      </c>
      <c r="BP566" s="2" t="inlineStr">
        <is>
          <t/>
        </is>
      </c>
      <c r="BQ566" t="inlineStr">
        <is>
          <t>apakšstacija ar transformatoriem, kuri saista divus vai vairākus dažāda sprieguma tīklus</t>
        </is>
      </c>
      <c r="BR566" t="inlineStr">
        <is>
          <t/>
        </is>
      </c>
      <c r="BS566" t="inlineStr">
        <is>
          <t/>
        </is>
      </c>
      <c r="BT566" t="inlineStr">
        <is>
          <t/>
        </is>
      </c>
      <c r="BU566" t="inlineStr">
        <is>
          <t/>
        </is>
      </c>
      <c r="BV566" s="2" t="inlineStr">
        <is>
          <t>transformatoronderstation</t>
        </is>
      </c>
      <c r="BW566" s="2" t="inlineStr">
        <is>
          <t>3</t>
        </is>
      </c>
      <c r="BX566" s="2" t="inlineStr">
        <is>
          <t/>
        </is>
      </c>
      <c r="BY566" t="inlineStr">
        <is>
          <t/>
        </is>
      </c>
      <c r="BZ566" t="inlineStr">
        <is>
          <t/>
        </is>
      </c>
      <c r="CA566" t="inlineStr">
        <is>
          <t/>
        </is>
      </c>
      <c r="CB566" t="inlineStr">
        <is>
          <t/>
        </is>
      </c>
      <c r="CC566" t="inlineStr">
        <is>
          <t/>
        </is>
      </c>
      <c r="CD566" s="2" t="inlineStr">
        <is>
          <t>subestação de transformação</t>
        </is>
      </c>
      <c r="CE566" s="2" t="inlineStr">
        <is>
          <t>3</t>
        </is>
      </c>
      <c r="CF566" s="2" t="inlineStr">
        <is>
          <t/>
        </is>
      </c>
      <c r="CG566" t="inlineStr">
        <is>
          <t/>
        </is>
      </c>
      <c r="CH566" t="inlineStr">
        <is>
          <t/>
        </is>
      </c>
      <c r="CI566" t="inlineStr">
        <is>
          <t/>
        </is>
      </c>
      <c r="CJ566" t="inlineStr">
        <is>
          <t/>
        </is>
      </c>
      <c r="CK566" t="inlineStr">
        <is>
          <t/>
        </is>
      </c>
      <c r="CL566" t="inlineStr">
        <is>
          <t/>
        </is>
      </c>
      <c r="CM566" t="inlineStr">
        <is>
          <t/>
        </is>
      </c>
      <c r="CN566" t="inlineStr">
        <is>
          <t/>
        </is>
      </c>
      <c r="CO566" t="inlineStr">
        <is>
          <t/>
        </is>
      </c>
      <c r="CP566" t="inlineStr">
        <is>
          <t/>
        </is>
      </c>
      <c r="CQ566" t="inlineStr">
        <is>
          <t/>
        </is>
      </c>
      <c r="CR566" t="inlineStr">
        <is>
          <t/>
        </is>
      </c>
      <c r="CS566" t="inlineStr">
        <is>
          <t/>
        </is>
      </c>
      <c r="CT566" s="2" t="inlineStr">
        <is>
          <t>transformatorstation</t>
        </is>
      </c>
      <c r="CU566" s="2" t="inlineStr">
        <is>
          <t>3</t>
        </is>
      </c>
      <c r="CV566" s="2" t="inlineStr">
        <is>
          <t/>
        </is>
      </c>
      <c r="CW566" t="inlineStr">
        <is>
          <t/>
        </is>
      </c>
    </row>
    <row r="567">
      <c r="A567" s="1" t="str">
        <f>HYPERLINK("https://iate.europa.eu/entry/result/1691562/all", "1691562")</f>
        <v>1691562</v>
      </c>
      <c r="B567" t="inlineStr">
        <is>
          <t>ENERGY</t>
        </is>
      </c>
      <c r="C567" t="inlineStr">
        <is>
          <t>ENERGY</t>
        </is>
      </c>
      <c r="D567" t="inlineStr">
        <is>
          <t>no</t>
        </is>
      </c>
      <c r="E567" t="inlineStr">
        <is>
          <t/>
        </is>
      </c>
      <c r="F567" t="inlineStr">
        <is>
          <t/>
        </is>
      </c>
      <c r="G567" t="inlineStr">
        <is>
          <t/>
        </is>
      </c>
      <c r="H567" t="inlineStr">
        <is>
          <t/>
        </is>
      </c>
      <c r="I567" t="inlineStr">
        <is>
          <t/>
        </is>
      </c>
      <c r="J567" t="inlineStr">
        <is>
          <t/>
        </is>
      </c>
      <c r="K567" t="inlineStr">
        <is>
          <t/>
        </is>
      </c>
      <c r="L567" t="inlineStr">
        <is>
          <t/>
        </is>
      </c>
      <c r="M567" t="inlineStr">
        <is>
          <t/>
        </is>
      </c>
      <c r="N567" s="2" t="inlineStr">
        <is>
          <t>samlet primær energiforsyning</t>
        </is>
      </c>
      <c r="O567" s="2" t="inlineStr">
        <is>
          <t>3</t>
        </is>
      </c>
      <c r="P567" s="2" t="inlineStr">
        <is>
          <t/>
        </is>
      </c>
      <c r="Q567" t="inlineStr">
        <is>
          <t/>
        </is>
      </c>
      <c r="R567" s="2" t="inlineStr">
        <is>
          <t>Gesamterzeugung von Primärenergie</t>
        </is>
      </c>
      <c r="S567" s="2" t="inlineStr">
        <is>
          <t>3</t>
        </is>
      </c>
      <c r="T567" s="2" t="inlineStr">
        <is>
          <t/>
        </is>
      </c>
      <c r="U567" t="inlineStr">
        <is>
          <t/>
        </is>
      </c>
      <c r="V567" t="inlineStr">
        <is>
          <t/>
        </is>
      </c>
      <c r="W567" t="inlineStr">
        <is>
          <t/>
        </is>
      </c>
      <c r="X567" t="inlineStr">
        <is>
          <t/>
        </is>
      </c>
      <c r="Y567" t="inlineStr">
        <is>
          <t/>
        </is>
      </c>
      <c r="Z567" s="2" t="inlineStr">
        <is>
          <t>TPES|
total primary energy supply</t>
        </is>
      </c>
      <c r="AA567" s="2" t="inlineStr">
        <is>
          <t>3|
3</t>
        </is>
      </c>
      <c r="AB567" s="2" t="inlineStr">
        <is>
          <t xml:space="preserve">|
</t>
        </is>
      </c>
      <c r="AC567" t="inlineStr">
        <is>
          <t>made up of indigenous production + imports-exports-international marine bunkers +/-stock changes</t>
        </is>
      </c>
      <c r="AD567" s="2" t="inlineStr">
        <is>
          <t>abastecimiento de energía primaria total</t>
        </is>
      </c>
      <c r="AE567" s="2" t="inlineStr">
        <is>
          <t>3</t>
        </is>
      </c>
      <c r="AF567" s="2" t="inlineStr">
        <is>
          <t/>
        </is>
      </c>
      <c r="AG567" t="inlineStr">
        <is>
          <t/>
        </is>
      </c>
      <c r="AH567" s="2" t="inlineStr">
        <is>
          <t>primaarenergiaga varustatus</t>
        </is>
      </c>
      <c r="AI567" s="2" t="inlineStr">
        <is>
          <t>3</t>
        </is>
      </c>
      <c r="AJ567" s="2" t="inlineStr">
        <is>
          <t/>
        </is>
      </c>
      <c r="AK567" t="inlineStr">
        <is>
          <t>võrdne kogutarbimisega, kaasa arvatud kadu hoidmisel ja vedamisel; saadakse primaarenergia ressurssidest ekspordi ja aasta lõpu varu lahutamise teel</t>
        </is>
      </c>
      <c r="AL567" s="2" t="inlineStr">
        <is>
          <t>primäärienergian hankinta</t>
        </is>
      </c>
      <c r="AM567" s="2" t="inlineStr">
        <is>
          <t>3</t>
        </is>
      </c>
      <c r="AN567" s="2" t="inlineStr">
        <is>
          <t/>
        </is>
      </c>
      <c r="AO567" t="inlineStr">
        <is>
          <t/>
        </is>
      </c>
      <c r="AP567" s="2" t="inlineStr">
        <is>
          <t>production totale d'énergie primaire</t>
        </is>
      </c>
      <c r="AQ567" s="2" t="inlineStr">
        <is>
          <t>3</t>
        </is>
      </c>
      <c r="AR567" s="2" t="inlineStr">
        <is>
          <t/>
        </is>
      </c>
      <c r="AS567" t="inlineStr">
        <is>
          <t/>
        </is>
      </c>
      <c r="AT567" t="inlineStr">
        <is>
          <t/>
        </is>
      </c>
      <c r="AU567" t="inlineStr">
        <is>
          <t/>
        </is>
      </c>
      <c r="AV567" t="inlineStr">
        <is>
          <t/>
        </is>
      </c>
      <c r="AW567" t="inlineStr">
        <is>
          <t/>
        </is>
      </c>
      <c r="AX567" t="inlineStr">
        <is>
          <t/>
        </is>
      </c>
      <c r="AY567" t="inlineStr">
        <is>
          <t/>
        </is>
      </c>
      <c r="AZ567" t="inlineStr">
        <is>
          <t/>
        </is>
      </c>
      <c r="BA567" t="inlineStr">
        <is>
          <t/>
        </is>
      </c>
      <c r="BB567" t="inlineStr">
        <is>
          <t/>
        </is>
      </c>
      <c r="BC567" t="inlineStr">
        <is>
          <t/>
        </is>
      </c>
      <c r="BD567" t="inlineStr">
        <is>
          <t/>
        </is>
      </c>
      <c r="BE567" t="inlineStr">
        <is>
          <t/>
        </is>
      </c>
      <c r="BF567" s="2" t="inlineStr">
        <is>
          <t>offerta totale di energia primaria</t>
        </is>
      </c>
      <c r="BG567" s="2" t="inlineStr">
        <is>
          <t>3</t>
        </is>
      </c>
      <c r="BH567" s="2" t="inlineStr">
        <is>
          <t/>
        </is>
      </c>
      <c r="BI567" t="inlineStr">
        <is>
          <t>la produzione nazionale di energia primaria, più le importazioni, meno le esportazioni, più o meno le variazioni delle scorte, meno i bunkeraggi marittimi internazionali</t>
        </is>
      </c>
      <c r="BJ567" t="inlineStr">
        <is>
          <t/>
        </is>
      </c>
      <c r="BK567" t="inlineStr">
        <is>
          <t/>
        </is>
      </c>
      <c r="BL567" t="inlineStr">
        <is>
          <t/>
        </is>
      </c>
      <c r="BM567" t="inlineStr">
        <is>
          <t/>
        </is>
      </c>
      <c r="BN567" t="inlineStr">
        <is>
          <t/>
        </is>
      </c>
      <c r="BO567" t="inlineStr">
        <is>
          <t/>
        </is>
      </c>
      <c r="BP567" t="inlineStr">
        <is>
          <t/>
        </is>
      </c>
      <c r="BQ567" t="inlineStr">
        <is>
          <t/>
        </is>
      </c>
      <c r="BR567" t="inlineStr">
        <is>
          <t/>
        </is>
      </c>
      <c r="BS567" t="inlineStr">
        <is>
          <t/>
        </is>
      </c>
      <c r="BT567" t="inlineStr">
        <is>
          <t/>
        </is>
      </c>
      <c r="BU567" t="inlineStr">
        <is>
          <t/>
        </is>
      </c>
      <c r="BV567" s="2" t="inlineStr">
        <is>
          <t>totale primaire energievoorziening</t>
        </is>
      </c>
      <c r="BW567" s="2" t="inlineStr">
        <is>
          <t>3</t>
        </is>
      </c>
      <c r="BX567" s="2" t="inlineStr">
        <is>
          <t/>
        </is>
      </c>
      <c r="BY567" t="inlineStr">
        <is>
          <t/>
        </is>
      </c>
      <c r="BZ567" s="2" t="inlineStr">
        <is>
          <t>TPES|
całkowita podaż energii pierwotnej</t>
        </is>
      </c>
      <c r="CA567" s="2" t="inlineStr">
        <is>
          <t>3|
3</t>
        </is>
      </c>
      <c r="CB567" s="2" t="inlineStr">
        <is>
          <t xml:space="preserve">|
</t>
        </is>
      </c>
      <c r="CC567" t="inlineStr">
        <is>
          <t/>
        </is>
      </c>
      <c r="CD567" s="2" t="inlineStr">
        <is>
          <t>produção total de energia primária</t>
        </is>
      </c>
      <c r="CE567" s="2" t="inlineStr">
        <is>
          <t>3</t>
        </is>
      </c>
      <c r="CF567" s="2" t="inlineStr">
        <is>
          <t/>
        </is>
      </c>
      <c r="CG567" t="inlineStr">
        <is>
          <t/>
        </is>
      </c>
      <c r="CH567" s="2" t="inlineStr">
        <is>
          <t>producție totală de resurse energetice primare</t>
        </is>
      </c>
      <c r="CI567" s="2" t="inlineStr">
        <is>
          <t>3</t>
        </is>
      </c>
      <c r="CJ567" s="2" t="inlineStr">
        <is>
          <t/>
        </is>
      </c>
      <c r="CK567" t="inlineStr">
        <is>
          <t/>
        </is>
      </c>
      <c r="CL567" t="inlineStr">
        <is>
          <t/>
        </is>
      </c>
      <c r="CM567" t="inlineStr">
        <is>
          <t/>
        </is>
      </c>
      <c r="CN567" t="inlineStr">
        <is>
          <t/>
        </is>
      </c>
      <c r="CO567" t="inlineStr">
        <is>
          <t/>
        </is>
      </c>
      <c r="CP567" t="inlineStr">
        <is>
          <t/>
        </is>
      </c>
      <c r="CQ567" t="inlineStr">
        <is>
          <t/>
        </is>
      </c>
      <c r="CR567" t="inlineStr">
        <is>
          <t/>
        </is>
      </c>
      <c r="CS567" t="inlineStr">
        <is>
          <t/>
        </is>
      </c>
      <c r="CT567" s="2" t="inlineStr">
        <is>
          <t>totalt primärt energiutbud</t>
        </is>
      </c>
      <c r="CU567" s="2" t="inlineStr">
        <is>
          <t>3</t>
        </is>
      </c>
      <c r="CV567" s="2" t="inlineStr">
        <is>
          <t/>
        </is>
      </c>
      <c r="CW567" t="inlineStr">
        <is>
          <t/>
        </is>
      </c>
    </row>
    <row r="568">
      <c r="A568" s="1" t="str">
        <f>HYPERLINK("https://iate.europa.eu/entry/result/1365922/all", "1365922")</f>
        <v>1365922</v>
      </c>
      <c r="B568" t="inlineStr">
        <is>
          <t>PRODUCTION, TECHNOLOGY AND RESEARCH;INDUSTRY</t>
        </is>
      </c>
      <c r="C568" t="inlineStr">
        <is>
          <t>PRODUCTION, TECHNOLOGY AND RESEARCH|technology and technical regulations|materials technology;INDUSTRY|electronics and electrical engineering</t>
        </is>
      </c>
      <c r="D568" t="inlineStr">
        <is>
          <t>no</t>
        </is>
      </c>
      <c r="E568" t="inlineStr">
        <is>
          <t/>
        </is>
      </c>
      <c r="F568" t="inlineStr">
        <is>
          <t/>
        </is>
      </c>
      <c r="G568" t="inlineStr">
        <is>
          <t/>
        </is>
      </c>
      <c r="H568" t="inlineStr">
        <is>
          <t/>
        </is>
      </c>
      <c r="I568" t="inlineStr">
        <is>
          <t/>
        </is>
      </c>
      <c r="J568" t="inlineStr">
        <is>
          <t/>
        </is>
      </c>
      <c r="K568" t="inlineStr">
        <is>
          <t/>
        </is>
      </c>
      <c r="L568" t="inlineStr">
        <is>
          <t/>
        </is>
      </c>
      <c r="M568" t="inlineStr">
        <is>
          <t/>
        </is>
      </c>
      <c r="N568" s="2" t="inlineStr">
        <is>
          <t>klokkeslætstarif|
tidstarif</t>
        </is>
      </c>
      <c r="O568" s="2" t="inlineStr">
        <is>
          <t>3|
3</t>
        </is>
      </c>
      <c r="P568" s="2" t="inlineStr">
        <is>
          <t xml:space="preserve">|
</t>
        </is>
      </c>
      <c r="Q568" t="inlineStr">
        <is>
          <t/>
        </is>
      </c>
      <c r="R568" s="2" t="inlineStr">
        <is>
          <t>Zeitzonentarif</t>
        </is>
      </c>
      <c r="S568" s="2" t="inlineStr">
        <is>
          <t>3</t>
        </is>
      </c>
      <c r="T568" s="2" t="inlineStr">
        <is>
          <t/>
        </is>
      </c>
      <c r="U568" t="inlineStr">
        <is>
          <t>Preisgefuege mit je nach Tageszeit (z.B.Spitzenstunden, uebrige Tagesstunden, Schwachlaststunden) unterschiedlichen Arbeitspreisen</t>
        </is>
      </c>
      <c r="V568" s="2" t="inlineStr">
        <is>
          <t>ωραριακό τιμολόγιο|
τιμολόγιο ωραρίου χρησιμοποίησης|
ωριαίο τιμολόγιο|
τιμολόγιο κατά ομάδες φόρτισης</t>
        </is>
      </c>
      <c r="W568" s="2" t="inlineStr">
        <is>
          <t>3|
3|
3|
3</t>
        </is>
      </c>
      <c r="X568" s="2" t="inlineStr">
        <is>
          <t xml:space="preserve">|
|
|
</t>
        </is>
      </c>
      <c r="Y568" t="inlineStr">
        <is>
          <t/>
        </is>
      </c>
      <c r="Z568" s="2" t="inlineStr">
        <is>
          <t>time-of-day tariff|
multiple tariff</t>
        </is>
      </c>
      <c r="AA568" s="2" t="inlineStr">
        <is>
          <t>3|
3</t>
        </is>
      </c>
      <c r="AB568" s="2" t="inlineStr">
        <is>
          <t xml:space="preserve">|
</t>
        </is>
      </c>
      <c r="AC568" t="inlineStr">
        <is>
          <t>a tariff comprising different rates according to the periods of the day,e.g.rates for peak-load hours,for day hours,for low-load hours</t>
        </is>
      </c>
      <c r="AD568" s="2" t="inlineStr">
        <is>
          <t>tarifa horaria</t>
        </is>
      </c>
      <c r="AE568" s="2" t="inlineStr">
        <is>
          <t>3</t>
        </is>
      </c>
      <c r="AF568" s="2" t="inlineStr">
        <is>
          <t/>
        </is>
      </c>
      <c r="AG568" t="inlineStr">
        <is>
          <t/>
        </is>
      </c>
      <c r="AH568" t="inlineStr">
        <is>
          <t/>
        </is>
      </c>
      <c r="AI568" t="inlineStr">
        <is>
          <t/>
        </is>
      </c>
      <c r="AJ568" t="inlineStr">
        <is>
          <t/>
        </is>
      </c>
      <c r="AK568" t="inlineStr">
        <is>
          <t/>
        </is>
      </c>
      <c r="AL568" s="2" t="inlineStr">
        <is>
          <t>aikatariffi</t>
        </is>
      </c>
      <c r="AM568" s="2" t="inlineStr">
        <is>
          <t>3</t>
        </is>
      </c>
      <c r="AN568" s="2" t="inlineStr">
        <is>
          <t/>
        </is>
      </c>
      <c r="AO568" t="inlineStr">
        <is>
          <t>sähköenergian myynnissä sovellettava tariffi, joka koostuu kiinteästä perusmaksusta ja käyttöajankohdan mukaan määräytyvistä energiamaksuista</t>
        </is>
      </c>
      <c r="AP568" s="2" t="inlineStr">
        <is>
          <t>tarif multiple|
tarif horaire</t>
        </is>
      </c>
      <c r="AQ568" s="2" t="inlineStr">
        <is>
          <t>3|
3</t>
        </is>
      </c>
      <c r="AR568" s="2" t="inlineStr">
        <is>
          <t xml:space="preserve">|
</t>
        </is>
      </c>
      <c r="AS568" t="inlineStr">
        <is>
          <t>tarif comportant des prix différents selon les heures de la journée (par exemple, prix de pointe, prix d'heures pleines, prix d'heures creuses)</t>
        </is>
      </c>
      <c r="AT568" t="inlineStr">
        <is>
          <t/>
        </is>
      </c>
      <c r="AU568" t="inlineStr">
        <is>
          <t/>
        </is>
      </c>
      <c r="AV568" t="inlineStr">
        <is>
          <t/>
        </is>
      </c>
      <c r="AW568" t="inlineStr">
        <is>
          <t/>
        </is>
      </c>
      <c r="AX568" t="inlineStr">
        <is>
          <t/>
        </is>
      </c>
      <c r="AY568" t="inlineStr">
        <is>
          <t/>
        </is>
      </c>
      <c r="AZ568" t="inlineStr">
        <is>
          <t/>
        </is>
      </c>
      <c r="BA568" t="inlineStr">
        <is>
          <t/>
        </is>
      </c>
      <c r="BB568" t="inlineStr">
        <is>
          <t/>
        </is>
      </c>
      <c r="BC568" t="inlineStr">
        <is>
          <t/>
        </is>
      </c>
      <c r="BD568" t="inlineStr">
        <is>
          <t/>
        </is>
      </c>
      <c r="BE568" t="inlineStr">
        <is>
          <t/>
        </is>
      </c>
      <c r="BF568" s="2" t="inlineStr">
        <is>
          <t>tariffa oraria|
tariffa multipla</t>
        </is>
      </c>
      <c r="BG568" s="2" t="inlineStr">
        <is>
          <t>3|
3</t>
        </is>
      </c>
      <c r="BH568" s="2" t="inlineStr">
        <is>
          <t xml:space="preserve">|
</t>
        </is>
      </c>
      <c r="BI568" t="inlineStr">
        <is>
          <t>tariffa comprendente prezzi differenti secondo periodi orari giornalieri (per esempio: prezzo in ore di punta; prezzo in ore piene; prezzo in ore vuote)</t>
        </is>
      </c>
      <c r="BJ568" t="inlineStr">
        <is>
          <t/>
        </is>
      </c>
      <c r="BK568" t="inlineStr">
        <is>
          <t/>
        </is>
      </c>
      <c r="BL568" t="inlineStr">
        <is>
          <t/>
        </is>
      </c>
      <c r="BM568" t="inlineStr">
        <is>
          <t/>
        </is>
      </c>
      <c r="BN568" t="inlineStr">
        <is>
          <t/>
        </is>
      </c>
      <c r="BO568" t="inlineStr">
        <is>
          <t/>
        </is>
      </c>
      <c r="BP568" t="inlineStr">
        <is>
          <t/>
        </is>
      </c>
      <c r="BQ568" t="inlineStr">
        <is>
          <t/>
        </is>
      </c>
      <c r="BR568" t="inlineStr">
        <is>
          <t/>
        </is>
      </c>
      <c r="BS568" t="inlineStr">
        <is>
          <t/>
        </is>
      </c>
      <c r="BT568" t="inlineStr">
        <is>
          <t/>
        </is>
      </c>
      <c r="BU568" t="inlineStr">
        <is>
          <t/>
        </is>
      </c>
      <c r="BV568" s="2" t="inlineStr">
        <is>
          <t>meervoudig tarief</t>
        </is>
      </c>
      <c r="BW568" s="2" t="inlineStr">
        <is>
          <t>3</t>
        </is>
      </c>
      <c r="BX568" s="2" t="inlineStr">
        <is>
          <t/>
        </is>
      </c>
      <c r="BY568" t="inlineStr">
        <is>
          <t>tarief met diverse eenheidsprijzen, al naar het tijdstip van verbruik (bv. overdag, piek, dal)</t>
        </is>
      </c>
      <c r="BZ568" t="inlineStr">
        <is>
          <t/>
        </is>
      </c>
      <c r="CA568" t="inlineStr">
        <is>
          <t/>
        </is>
      </c>
      <c r="CB568" t="inlineStr">
        <is>
          <t/>
        </is>
      </c>
      <c r="CC568" t="inlineStr">
        <is>
          <t/>
        </is>
      </c>
      <c r="CD568" s="2" t="inlineStr">
        <is>
          <t>tarifa múltipla|
tarifa por tempo|
tarifa horária</t>
        </is>
      </c>
      <c r="CE568" s="2" t="inlineStr">
        <is>
          <t>3|
3|
3</t>
        </is>
      </c>
      <c r="CF568" s="2" t="inlineStr">
        <is>
          <t xml:space="preserve">|
|
</t>
        </is>
      </c>
      <c r="CG568" t="inlineStr">
        <is>
          <t/>
        </is>
      </c>
      <c r="CH568" t="inlineStr">
        <is>
          <t/>
        </is>
      </c>
      <c r="CI568" t="inlineStr">
        <is>
          <t/>
        </is>
      </c>
      <c r="CJ568" t="inlineStr">
        <is>
          <t/>
        </is>
      </c>
      <c r="CK568" t="inlineStr">
        <is>
          <t/>
        </is>
      </c>
      <c r="CL568" t="inlineStr">
        <is>
          <t/>
        </is>
      </c>
      <c r="CM568" t="inlineStr">
        <is>
          <t/>
        </is>
      </c>
      <c r="CN568" t="inlineStr">
        <is>
          <t/>
        </is>
      </c>
      <c r="CO568" t="inlineStr">
        <is>
          <t/>
        </is>
      </c>
      <c r="CP568" t="inlineStr">
        <is>
          <t/>
        </is>
      </c>
      <c r="CQ568" t="inlineStr">
        <is>
          <t/>
        </is>
      </c>
      <c r="CR568" t="inlineStr">
        <is>
          <t/>
        </is>
      </c>
      <c r="CS568" t="inlineStr">
        <is>
          <t/>
        </is>
      </c>
      <c r="CT568" s="2" t="inlineStr">
        <is>
          <t>tidgränstariff</t>
        </is>
      </c>
      <c r="CU568" s="2" t="inlineStr">
        <is>
          <t>3</t>
        </is>
      </c>
      <c r="CV568" s="2" t="inlineStr">
        <is>
          <t/>
        </is>
      </c>
      <c r="CW568" t="inlineStr">
        <is>
          <t/>
        </is>
      </c>
    </row>
    <row r="569">
      <c r="A569" s="1" t="str">
        <f>HYPERLINK("https://iate.europa.eu/entry/result/1367137/all", "1367137")</f>
        <v>1367137</v>
      </c>
      <c r="B569" t="inlineStr">
        <is>
          <t>INDUSTRY</t>
        </is>
      </c>
      <c r="C569" t="inlineStr">
        <is>
          <t>INDUSTRY|electronics and electrical engineering</t>
        </is>
      </c>
      <c r="D569" t="inlineStr">
        <is>
          <t>no</t>
        </is>
      </c>
      <c r="E569" t="inlineStr">
        <is>
          <t/>
        </is>
      </c>
      <c r="F569" t="inlineStr">
        <is>
          <t/>
        </is>
      </c>
      <c r="G569" t="inlineStr">
        <is>
          <t/>
        </is>
      </c>
      <c r="H569" t="inlineStr">
        <is>
          <t/>
        </is>
      </c>
      <c r="I569" t="inlineStr">
        <is>
          <t/>
        </is>
      </c>
      <c r="J569" t="inlineStr">
        <is>
          <t/>
        </is>
      </c>
      <c r="K569" t="inlineStr">
        <is>
          <t/>
        </is>
      </c>
      <c r="L569" t="inlineStr">
        <is>
          <t/>
        </is>
      </c>
      <c r="M569" t="inlineStr">
        <is>
          <t/>
        </is>
      </c>
      <c r="N569" s="2" t="inlineStr">
        <is>
          <t>termisk konvektion|
varmekonvektion</t>
        </is>
      </c>
      <c r="O569" s="2" t="inlineStr">
        <is>
          <t>3|
3</t>
        </is>
      </c>
      <c r="P569" s="2" t="inlineStr">
        <is>
          <t xml:space="preserve">|
</t>
        </is>
      </c>
      <c r="Q569" t="inlineStr">
        <is>
          <t/>
        </is>
      </c>
      <c r="R569" s="2" t="inlineStr">
        <is>
          <t>thermische Konvektion|
Konvektion</t>
        </is>
      </c>
      <c r="S569" s="2" t="inlineStr">
        <is>
          <t>3|
3</t>
        </is>
      </c>
      <c r="T569" s="2" t="inlineStr">
        <is>
          <t xml:space="preserve">|
</t>
        </is>
      </c>
      <c r="U569" t="inlineStr">
        <is>
          <t/>
        </is>
      </c>
      <c r="V569" s="2" t="inlineStr">
        <is>
          <t>διάδοση θερμότητας με μεταφορά μάζας|
θερμική μεταφορά</t>
        </is>
      </c>
      <c r="W569" s="2" t="inlineStr">
        <is>
          <t>3|
3</t>
        </is>
      </c>
      <c r="X569" s="2" t="inlineStr">
        <is>
          <t xml:space="preserve">|
</t>
        </is>
      </c>
      <c r="Y569" t="inlineStr">
        <is>
          <t/>
        </is>
      </c>
      <c r="Z569" s="2" t="inlineStr">
        <is>
          <t>thermal convection</t>
        </is>
      </c>
      <c r="AA569" s="2" t="inlineStr">
        <is>
          <t>3</t>
        </is>
      </c>
      <c r="AB569" s="2" t="inlineStr">
        <is>
          <t/>
        </is>
      </c>
      <c r="AC569" t="inlineStr">
        <is>
          <t>a mode of heat transmission in which the heat transfer results from the interchange of a part of a fluid with another part at a different temperature</t>
        </is>
      </c>
      <c r="AD569" s="2" t="inlineStr">
        <is>
          <t>convección térmica</t>
        </is>
      </c>
      <c r="AE569" s="2" t="inlineStr">
        <is>
          <t>3</t>
        </is>
      </c>
      <c r="AF569" s="2" t="inlineStr">
        <is>
          <t/>
        </is>
      </c>
      <c r="AG569" t="inlineStr">
        <is>
          <t/>
        </is>
      </c>
      <c r="AH569" t="inlineStr">
        <is>
          <t/>
        </is>
      </c>
      <c r="AI569" t="inlineStr">
        <is>
          <t/>
        </is>
      </c>
      <c r="AJ569" t="inlineStr">
        <is>
          <t/>
        </is>
      </c>
      <c r="AK569" t="inlineStr">
        <is>
          <t/>
        </is>
      </c>
      <c r="AL569" s="2" t="inlineStr">
        <is>
          <t>konvektio|
lämmön kulkeutuminen</t>
        </is>
      </c>
      <c r="AM569" s="2" t="inlineStr">
        <is>
          <t>3|
3</t>
        </is>
      </c>
      <c r="AN569" s="2" t="inlineStr">
        <is>
          <t xml:space="preserve">|
</t>
        </is>
      </c>
      <c r="AO569" t="inlineStr">
        <is>
          <t>lämmön kulkeminen aineen mukana</t>
        </is>
      </c>
      <c r="AP569" s="2" t="inlineStr">
        <is>
          <t>convection thermique</t>
        </is>
      </c>
      <c r="AQ569" s="2" t="inlineStr">
        <is>
          <t>3</t>
        </is>
      </c>
      <c r="AR569" s="2" t="inlineStr">
        <is>
          <t/>
        </is>
      </c>
      <c r="AS569" t="inlineStr">
        <is>
          <t>mode de transmission de la chaleur dans lequel le transfert de la chaleur résulte du mélange d'une partie d'un fluide avec une autre partie de ce dernier à une température différente</t>
        </is>
      </c>
      <c r="AT569" t="inlineStr">
        <is>
          <t/>
        </is>
      </c>
      <c r="AU569" t="inlineStr">
        <is>
          <t/>
        </is>
      </c>
      <c r="AV569" t="inlineStr">
        <is>
          <t/>
        </is>
      </c>
      <c r="AW569" t="inlineStr">
        <is>
          <t/>
        </is>
      </c>
      <c r="AX569" t="inlineStr">
        <is>
          <t/>
        </is>
      </c>
      <c r="AY569" t="inlineStr">
        <is>
          <t/>
        </is>
      </c>
      <c r="AZ569" t="inlineStr">
        <is>
          <t/>
        </is>
      </c>
      <c r="BA569" t="inlineStr">
        <is>
          <t/>
        </is>
      </c>
      <c r="BB569" t="inlineStr">
        <is>
          <t/>
        </is>
      </c>
      <c r="BC569" t="inlineStr">
        <is>
          <t/>
        </is>
      </c>
      <c r="BD569" t="inlineStr">
        <is>
          <t/>
        </is>
      </c>
      <c r="BE569" t="inlineStr">
        <is>
          <t/>
        </is>
      </c>
      <c r="BF569" s="2" t="inlineStr">
        <is>
          <t>convezione|
convezione termica</t>
        </is>
      </c>
      <c r="BG569" s="2" t="inlineStr">
        <is>
          <t>3|
3</t>
        </is>
      </c>
      <c r="BH569" s="2" t="inlineStr">
        <is>
          <t xml:space="preserve">|
</t>
        </is>
      </c>
      <c r="BI569" t="inlineStr">
        <is>
          <t/>
        </is>
      </c>
      <c r="BJ569" t="inlineStr">
        <is>
          <t/>
        </is>
      </c>
      <c r="BK569" t="inlineStr">
        <is>
          <t/>
        </is>
      </c>
      <c r="BL569" t="inlineStr">
        <is>
          <t/>
        </is>
      </c>
      <c r="BM569" t="inlineStr">
        <is>
          <t/>
        </is>
      </c>
      <c r="BN569" t="inlineStr">
        <is>
          <t/>
        </is>
      </c>
      <c r="BO569" t="inlineStr">
        <is>
          <t/>
        </is>
      </c>
      <c r="BP569" t="inlineStr">
        <is>
          <t/>
        </is>
      </c>
      <c r="BQ569" t="inlineStr">
        <is>
          <t/>
        </is>
      </c>
      <c r="BR569" t="inlineStr">
        <is>
          <t/>
        </is>
      </c>
      <c r="BS569" t="inlineStr">
        <is>
          <t/>
        </is>
      </c>
      <c r="BT569" t="inlineStr">
        <is>
          <t/>
        </is>
      </c>
      <c r="BU569" t="inlineStr">
        <is>
          <t/>
        </is>
      </c>
      <c r="BV569" s="2" t="inlineStr">
        <is>
          <t>warmteconvectie|
termische convectie</t>
        </is>
      </c>
      <c r="BW569" s="2" t="inlineStr">
        <is>
          <t>3|
3</t>
        </is>
      </c>
      <c r="BX569" s="2" t="inlineStr">
        <is>
          <t xml:space="preserve">|
</t>
        </is>
      </c>
      <c r="BY569" t="inlineStr">
        <is>
          <t/>
        </is>
      </c>
      <c r="BZ569" t="inlineStr">
        <is>
          <t/>
        </is>
      </c>
      <c r="CA569" t="inlineStr">
        <is>
          <t/>
        </is>
      </c>
      <c r="CB569" t="inlineStr">
        <is>
          <t/>
        </is>
      </c>
      <c r="CC569" t="inlineStr">
        <is>
          <t/>
        </is>
      </c>
      <c r="CD569" s="2" t="inlineStr">
        <is>
          <t>convecção térmica</t>
        </is>
      </c>
      <c r="CE569" s="2" t="inlineStr">
        <is>
          <t>3</t>
        </is>
      </c>
      <c r="CF569" s="2" t="inlineStr">
        <is>
          <t/>
        </is>
      </c>
      <c r="CG569" t="inlineStr">
        <is>
          <t/>
        </is>
      </c>
      <c r="CH569" t="inlineStr">
        <is>
          <t/>
        </is>
      </c>
      <c r="CI569" t="inlineStr">
        <is>
          <t/>
        </is>
      </c>
      <c r="CJ569" t="inlineStr">
        <is>
          <t/>
        </is>
      </c>
      <c r="CK569" t="inlineStr">
        <is>
          <t/>
        </is>
      </c>
      <c r="CL569" t="inlineStr">
        <is>
          <t/>
        </is>
      </c>
      <c r="CM569" t="inlineStr">
        <is>
          <t/>
        </is>
      </c>
      <c r="CN569" t="inlineStr">
        <is>
          <t/>
        </is>
      </c>
      <c r="CO569" t="inlineStr">
        <is>
          <t/>
        </is>
      </c>
      <c r="CP569" t="inlineStr">
        <is>
          <t/>
        </is>
      </c>
      <c r="CQ569" t="inlineStr">
        <is>
          <t/>
        </is>
      </c>
      <c r="CR569" t="inlineStr">
        <is>
          <t/>
        </is>
      </c>
      <c r="CS569" t="inlineStr">
        <is>
          <t/>
        </is>
      </c>
      <c r="CT569" s="2" t="inlineStr">
        <is>
          <t>konvektion|
värmekonvektion</t>
        </is>
      </c>
      <c r="CU569" s="2" t="inlineStr">
        <is>
          <t>3|
3</t>
        </is>
      </c>
      <c r="CV569" s="2" t="inlineStr">
        <is>
          <t xml:space="preserve">|
</t>
        </is>
      </c>
      <c r="CW569" t="inlineStr">
        <is>
          <t/>
        </is>
      </c>
    </row>
    <row r="570">
      <c r="A570" s="1" t="str">
        <f>HYPERLINK("https://iate.europa.eu/entry/result/1367107/all", "1367107")</f>
        <v>1367107</v>
      </c>
      <c r="B570" t="inlineStr">
        <is>
          <t>INDUSTRY</t>
        </is>
      </c>
      <c r="C570" t="inlineStr">
        <is>
          <t>INDUSTRY|electronics and electrical engineering</t>
        </is>
      </c>
      <c r="D570" t="inlineStr">
        <is>
          <t>no</t>
        </is>
      </c>
      <c r="E570" t="inlineStr">
        <is>
          <t/>
        </is>
      </c>
      <c r="F570" t="inlineStr">
        <is>
          <t/>
        </is>
      </c>
      <c r="G570" t="inlineStr">
        <is>
          <t/>
        </is>
      </c>
      <c r="H570" t="inlineStr">
        <is>
          <t/>
        </is>
      </c>
      <c r="I570" t="inlineStr">
        <is>
          <t/>
        </is>
      </c>
      <c r="J570" t="inlineStr">
        <is>
          <t/>
        </is>
      </c>
      <c r="K570" t="inlineStr">
        <is>
          <t/>
        </is>
      </c>
      <c r="L570" t="inlineStr">
        <is>
          <t/>
        </is>
      </c>
      <c r="M570" t="inlineStr">
        <is>
          <t/>
        </is>
      </c>
      <c r="N570" s="2" t="inlineStr">
        <is>
          <t>akkumuleret varme</t>
        </is>
      </c>
      <c r="O570" s="2" t="inlineStr">
        <is>
          <t>3</t>
        </is>
      </c>
      <c r="P570" s="2" t="inlineStr">
        <is>
          <t/>
        </is>
      </c>
      <c r="Q570" t="inlineStr">
        <is>
          <t/>
        </is>
      </c>
      <c r="R570" s="2" t="inlineStr">
        <is>
          <t>Speicherwärme</t>
        </is>
      </c>
      <c r="S570" s="2" t="inlineStr">
        <is>
          <t>3</t>
        </is>
      </c>
      <c r="T570" s="2" t="inlineStr">
        <is>
          <t/>
        </is>
      </c>
      <c r="U570" t="inlineStr">
        <is>
          <t/>
        </is>
      </c>
      <c r="V570" s="2" t="inlineStr">
        <is>
          <t>συσσωρευμένη θέρμανση</t>
        </is>
      </c>
      <c r="W570" s="2" t="inlineStr">
        <is>
          <t>3</t>
        </is>
      </c>
      <c r="X570" s="2" t="inlineStr">
        <is>
          <t/>
        </is>
      </c>
      <c r="Y570" t="inlineStr">
        <is>
          <t/>
        </is>
      </c>
      <c r="Z570" s="2" t="inlineStr">
        <is>
          <t>stored heat</t>
        </is>
      </c>
      <c r="AA570" s="2" t="inlineStr">
        <is>
          <t>3</t>
        </is>
      </c>
      <c r="AB570" s="2" t="inlineStr">
        <is>
          <t/>
        </is>
      </c>
      <c r="AC570" t="inlineStr">
        <is>
          <t>the heat which is put into a material of high specific heat and/or high latent heat primarily for later utilisation</t>
        </is>
      </c>
      <c r="AD570" s="2" t="inlineStr">
        <is>
          <t>calor acumulado</t>
        </is>
      </c>
      <c r="AE570" s="2" t="inlineStr">
        <is>
          <t>3</t>
        </is>
      </c>
      <c r="AF570" s="2" t="inlineStr">
        <is>
          <t/>
        </is>
      </c>
      <c r="AG570" t="inlineStr">
        <is>
          <t/>
        </is>
      </c>
      <c r="AH570" t="inlineStr">
        <is>
          <t/>
        </is>
      </c>
      <c r="AI570" t="inlineStr">
        <is>
          <t/>
        </is>
      </c>
      <c r="AJ570" t="inlineStr">
        <is>
          <t/>
        </is>
      </c>
      <c r="AK570" t="inlineStr">
        <is>
          <t/>
        </is>
      </c>
      <c r="AL570" s="2" t="inlineStr">
        <is>
          <t>varastoitunut lämpö</t>
        </is>
      </c>
      <c r="AM570" s="2" t="inlineStr">
        <is>
          <t>3</t>
        </is>
      </c>
      <c r="AN570" s="2" t="inlineStr">
        <is>
          <t/>
        </is>
      </c>
      <c r="AO570" t="inlineStr">
        <is>
          <t/>
        </is>
      </c>
      <c r="AP570" s="2" t="inlineStr">
        <is>
          <t>chaleur accumulée</t>
        </is>
      </c>
      <c r="AQ570" s="2" t="inlineStr">
        <is>
          <t>3</t>
        </is>
      </c>
      <c r="AR570" s="2" t="inlineStr">
        <is>
          <t/>
        </is>
      </c>
      <c r="AS570" t="inlineStr">
        <is>
          <t>chaleur emmagasinée dans un matériau de chaleur massique ou de chaleur latente élevée, essentiellement en vue de son utilisation ultérieure</t>
        </is>
      </c>
      <c r="AT570" t="inlineStr">
        <is>
          <t/>
        </is>
      </c>
      <c r="AU570" t="inlineStr">
        <is>
          <t/>
        </is>
      </c>
      <c r="AV570" t="inlineStr">
        <is>
          <t/>
        </is>
      </c>
      <c r="AW570" t="inlineStr">
        <is>
          <t/>
        </is>
      </c>
      <c r="AX570" t="inlineStr">
        <is>
          <t/>
        </is>
      </c>
      <c r="AY570" t="inlineStr">
        <is>
          <t/>
        </is>
      </c>
      <c r="AZ570" t="inlineStr">
        <is>
          <t/>
        </is>
      </c>
      <c r="BA570" t="inlineStr">
        <is>
          <t/>
        </is>
      </c>
      <c r="BB570" t="inlineStr">
        <is>
          <t/>
        </is>
      </c>
      <c r="BC570" t="inlineStr">
        <is>
          <t/>
        </is>
      </c>
      <c r="BD570" t="inlineStr">
        <is>
          <t/>
        </is>
      </c>
      <c r="BE570" t="inlineStr">
        <is>
          <t/>
        </is>
      </c>
      <c r="BF570" s="2" t="inlineStr">
        <is>
          <t>calore accumulato</t>
        </is>
      </c>
      <c r="BG570" s="2" t="inlineStr">
        <is>
          <t>3</t>
        </is>
      </c>
      <c r="BH570" s="2" t="inlineStr">
        <is>
          <t/>
        </is>
      </c>
      <c r="BI570" t="inlineStr">
        <is>
          <t/>
        </is>
      </c>
      <c r="BJ570" t="inlineStr">
        <is>
          <t/>
        </is>
      </c>
      <c r="BK570" t="inlineStr">
        <is>
          <t/>
        </is>
      </c>
      <c r="BL570" t="inlineStr">
        <is>
          <t/>
        </is>
      </c>
      <c r="BM570" t="inlineStr">
        <is>
          <t/>
        </is>
      </c>
      <c r="BN570" t="inlineStr">
        <is>
          <t/>
        </is>
      </c>
      <c r="BO570" t="inlineStr">
        <is>
          <t/>
        </is>
      </c>
      <c r="BP570" t="inlineStr">
        <is>
          <t/>
        </is>
      </c>
      <c r="BQ570" t="inlineStr">
        <is>
          <t/>
        </is>
      </c>
      <c r="BR570" t="inlineStr">
        <is>
          <t/>
        </is>
      </c>
      <c r="BS570" t="inlineStr">
        <is>
          <t/>
        </is>
      </c>
      <c r="BT570" t="inlineStr">
        <is>
          <t/>
        </is>
      </c>
      <c r="BU570" t="inlineStr">
        <is>
          <t/>
        </is>
      </c>
      <c r="BV570" s="2" t="inlineStr">
        <is>
          <t>geaccumuleerde warmte</t>
        </is>
      </c>
      <c r="BW570" s="2" t="inlineStr">
        <is>
          <t>3</t>
        </is>
      </c>
      <c r="BX570" s="2" t="inlineStr">
        <is>
          <t/>
        </is>
      </c>
      <c r="BY570" t="inlineStr">
        <is>
          <t/>
        </is>
      </c>
      <c r="BZ570" t="inlineStr">
        <is>
          <t/>
        </is>
      </c>
      <c r="CA570" t="inlineStr">
        <is>
          <t/>
        </is>
      </c>
      <c r="CB570" t="inlineStr">
        <is>
          <t/>
        </is>
      </c>
      <c r="CC570" t="inlineStr">
        <is>
          <t/>
        </is>
      </c>
      <c r="CD570" s="2" t="inlineStr">
        <is>
          <t>aquecimento acumulado</t>
        </is>
      </c>
      <c r="CE570" s="2" t="inlineStr">
        <is>
          <t>3</t>
        </is>
      </c>
      <c r="CF570" s="2" t="inlineStr">
        <is>
          <t/>
        </is>
      </c>
      <c r="CG570" t="inlineStr">
        <is>
          <t/>
        </is>
      </c>
      <c r="CH570" t="inlineStr">
        <is>
          <t/>
        </is>
      </c>
      <c r="CI570" t="inlineStr">
        <is>
          <t/>
        </is>
      </c>
      <c r="CJ570" t="inlineStr">
        <is>
          <t/>
        </is>
      </c>
      <c r="CK570" t="inlineStr">
        <is>
          <t/>
        </is>
      </c>
      <c r="CL570" t="inlineStr">
        <is>
          <t/>
        </is>
      </c>
      <c r="CM570" t="inlineStr">
        <is>
          <t/>
        </is>
      </c>
      <c r="CN570" t="inlineStr">
        <is>
          <t/>
        </is>
      </c>
      <c r="CO570" t="inlineStr">
        <is>
          <t/>
        </is>
      </c>
      <c r="CP570" t="inlineStr">
        <is>
          <t/>
        </is>
      </c>
      <c r="CQ570" t="inlineStr">
        <is>
          <t/>
        </is>
      </c>
      <c r="CR570" t="inlineStr">
        <is>
          <t/>
        </is>
      </c>
      <c r="CS570" t="inlineStr">
        <is>
          <t/>
        </is>
      </c>
      <c r="CT570" s="2" t="inlineStr">
        <is>
          <t>lagrad värme</t>
        </is>
      </c>
      <c r="CU570" s="2" t="inlineStr">
        <is>
          <t>3</t>
        </is>
      </c>
      <c r="CV570" s="2" t="inlineStr">
        <is>
          <t/>
        </is>
      </c>
      <c r="CW570" t="inlineStr">
        <is>
          <t/>
        </is>
      </c>
    </row>
    <row r="571">
      <c r="A571" s="1" t="str">
        <f>HYPERLINK("https://iate.europa.eu/entry/result/1212609/all", "1212609")</f>
        <v>1212609</v>
      </c>
      <c r="B571" t="inlineStr">
        <is>
          <t>ENERGY</t>
        </is>
      </c>
      <c r="C571" t="inlineStr">
        <is>
          <t>ENERGY;ENERGY|electrical and nuclear industries;ENERGY|electrical and nuclear industries|electrical industry</t>
        </is>
      </c>
      <c r="D571" t="inlineStr">
        <is>
          <t>no</t>
        </is>
      </c>
      <c r="E571" t="inlineStr">
        <is>
          <t/>
        </is>
      </c>
      <c r="F571" s="2" t="inlineStr">
        <is>
          <t>парогенератор</t>
        </is>
      </c>
      <c r="G571" s="2" t="inlineStr">
        <is>
          <t>3</t>
        </is>
      </c>
      <c r="H571" s="2" t="inlineStr">
        <is>
          <t/>
        </is>
      </c>
      <c r="I571" t="inlineStr">
        <is>
          <t/>
        </is>
      </c>
      <c r="J571" t="inlineStr">
        <is>
          <t/>
        </is>
      </c>
      <c r="K571" t="inlineStr">
        <is>
          <t/>
        </is>
      </c>
      <c r="L571" t="inlineStr">
        <is>
          <t/>
        </is>
      </c>
      <c r="M571" t="inlineStr">
        <is>
          <t/>
        </is>
      </c>
      <c r="N571" s="2" t="inlineStr">
        <is>
          <t>dampkedel</t>
        </is>
      </c>
      <c r="O571" s="2" t="inlineStr">
        <is>
          <t>3</t>
        </is>
      </c>
      <c r="P571" s="2" t="inlineStr">
        <is>
          <t/>
        </is>
      </c>
      <c r="Q571" t="inlineStr">
        <is>
          <t/>
        </is>
      </c>
      <c r="R571" s="2" t="inlineStr">
        <is>
          <t>Dampfkessel</t>
        </is>
      </c>
      <c r="S571" s="2" t="inlineStr">
        <is>
          <t>3</t>
        </is>
      </c>
      <c r="T571" s="2" t="inlineStr">
        <is>
          <t/>
        </is>
      </c>
      <c r="U571" t="inlineStr">
        <is>
          <t/>
        </is>
      </c>
      <c r="V571" s="2" t="inlineStr">
        <is>
          <t>ατμολέβητας</t>
        </is>
      </c>
      <c r="W571" s="2" t="inlineStr">
        <is>
          <t>3</t>
        </is>
      </c>
      <c r="X571" s="2" t="inlineStr">
        <is>
          <t/>
        </is>
      </c>
      <c r="Y571" t="inlineStr">
        <is>
          <t/>
        </is>
      </c>
      <c r="Z571" s="2" t="inlineStr">
        <is>
          <t>vapour generating boiler|
steam boiler</t>
        </is>
      </c>
      <c r="AA571" s="2" t="inlineStr">
        <is>
          <t>3|
3</t>
        </is>
      </c>
      <c r="AB571" s="2" t="inlineStr">
        <is>
          <t xml:space="preserve">|
</t>
        </is>
      </c>
      <c r="AC571" t="inlineStr">
        <is>
          <t/>
        </is>
      </c>
      <c r="AD571" s="2" t="inlineStr">
        <is>
          <t>caldera de vapor</t>
        </is>
      </c>
      <c r="AE571" s="2" t="inlineStr">
        <is>
          <t>3</t>
        </is>
      </c>
      <c r="AF571" s="2" t="inlineStr">
        <is>
          <t/>
        </is>
      </c>
      <c r="AG571" t="inlineStr">
        <is>
          <t/>
        </is>
      </c>
      <c r="AH571" t="inlineStr">
        <is>
          <t/>
        </is>
      </c>
      <c r="AI571" t="inlineStr">
        <is>
          <t/>
        </is>
      </c>
      <c r="AJ571" t="inlineStr">
        <is>
          <t/>
        </is>
      </c>
      <c r="AK571" t="inlineStr">
        <is>
          <t/>
        </is>
      </c>
      <c r="AL571" t="inlineStr">
        <is>
          <t/>
        </is>
      </c>
      <c r="AM571" t="inlineStr">
        <is>
          <t/>
        </is>
      </c>
      <c r="AN571" t="inlineStr">
        <is>
          <t/>
        </is>
      </c>
      <c r="AO571" t="inlineStr">
        <is>
          <t/>
        </is>
      </c>
      <c r="AP571" s="2" t="inlineStr">
        <is>
          <t>chaudière à vapeur</t>
        </is>
      </c>
      <c r="AQ571" s="2" t="inlineStr">
        <is>
          <t>3</t>
        </is>
      </c>
      <c r="AR571" s="2" t="inlineStr">
        <is>
          <t/>
        </is>
      </c>
      <c r="AS571" t="inlineStr">
        <is>
          <t/>
        </is>
      </c>
      <c r="AT571" s="2" t="inlineStr">
        <is>
          <t>galchoire</t>
        </is>
      </c>
      <c r="AU571" s="2" t="inlineStr">
        <is>
          <t>3</t>
        </is>
      </c>
      <c r="AV571" s="2" t="inlineStr">
        <is>
          <t/>
        </is>
      </c>
      <c r="AW571" t="inlineStr">
        <is>
          <t/>
        </is>
      </c>
      <c r="AX571" s="2" t="inlineStr">
        <is>
          <t>parni kotao</t>
        </is>
      </c>
      <c r="AY571" s="2" t="inlineStr">
        <is>
          <t>3</t>
        </is>
      </c>
      <c r="AZ571" s="2" t="inlineStr">
        <is>
          <t/>
        </is>
      </c>
      <c r="BA571" t="inlineStr">
        <is>
          <t/>
        </is>
      </c>
      <c r="BB571" t="inlineStr">
        <is>
          <t/>
        </is>
      </c>
      <c r="BC571" t="inlineStr">
        <is>
          <t/>
        </is>
      </c>
      <c r="BD571" t="inlineStr">
        <is>
          <t/>
        </is>
      </c>
      <c r="BE571" t="inlineStr">
        <is>
          <t/>
        </is>
      </c>
      <c r="BF571" s="2" t="inlineStr">
        <is>
          <t>caldaia a vapore</t>
        </is>
      </c>
      <c r="BG571" s="2" t="inlineStr">
        <is>
          <t>3</t>
        </is>
      </c>
      <c r="BH571" s="2" t="inlineStr">
        <is>
          <t/>
        </is>
      </c>
      <c r="BI571" t="inlineStr">
        <is>
          <t/>
        </is>
      </c>
      <c r="BJ571" t="inlineStr">
        <is>
          <t/>
        </is>
      </c>
      <c r="BK571" t="inlineStr">
        <is>
          <t/>
        </is>
      </c>
      <c r="BL571" t="inlineStr">
        <is>
          <t/>
        </is>
      </c>
      <c r="BM571" t="inlineStr">
        <is>
          <t/>
        </is>
      </c>
      <c r="BN571" s="2" t="inlineStr">
        <is>
          <t>tvaika katls</t>
        </is>
      </c>
      <c r="BO571" s="2" t="inlineStr">
        <is>
          <t>3</t>
        </is>
      </c>
      <c r="BP571" s="2" t="inlineStr">
        <is>
          <t/>
        </is>
      </c>
      <c r="BQ571" t="inlineStr">
        <is>
          <t>siltumtehniska iekārta, kuru izmanto tvaika ražošanai</t>
        </is>
      </c>
      <c r="BR571" t="inlineStr">
        <is>
          <t/>
        </is>
      </c>
      <c r="BS571" t="inlineStr">
        <is>
          <t/>
        </is>
      </c>
      <c r="BT571" t="inlineStr">
        <is>
          <t/>
        </is>
      </c>
      <c r="BU571" t="inlineStr">
        <is>
          <t/>
        </is>
      </c>
      <c r="BV571" s="2" t="inlineStr">
        <is>
          <t>stoomketel</t>
        </is>
      </c>
      <c r="BW571" s="2" t="inlineStr">
        <is>
          <t>3</t>
        </is>
      </c>
      <c r="BX571" s="2" t="inlineStr">
        <is>
          <t/>
        </is>
      </c>
      <c r="BY571" t="inlineStr">
        <is>
          <t/>
        </is>
      </c>
      <c r="BZ571" t="inlineStr">
        <is>
          <t/>
        </is>
      </c>
      <c r="CA571" t="inlineStr">
        <is>
          <t/>
        </is>
      </c>
      <c r="CB571" t="inlineStr">
        <is>
          <t/>
        </is>
      </c>
      <c r="CC571" t="inlineStr">
        <is>
          <t/>
        </is>
      </c>
      <c r="CD571" s="2" t="inlineStr">
        <is>
          <t>caldeira de vapor</t>
        </is>
      </c>
      <c r="CE571" s="2" t="inlineStr">
        <is>
          <t>3</t>
        </is>
      </c>
      <c r="CF571" s="2" t="inlineStr">
        <is>
          <t/>
        </is>
      </c>
      <c r="CG571" t="inlineStr">
        <is>
          <t/>
        </is>
      </c>
      <c r="CH571" s="2" t="inlineStr">
        <is>
          <t>cazan de aburi</t>
        </is>
      </c>
      <c r="CI571" s="2" t="inlineStr">
        <is>
          <t>3</t>
        </is>
      </c>
      <c r="CJ571" s="2" t="inlineStr">
        <is>
          <t/>
        </is>
      </c>
      <c r="CK571" t="inlineStr">
        <is>
          <t/>
        </is>
      </c>
      <c r="CL571" t="inlineStr">
        <is>
          <t/>
        </is>
      </c>
      <c r="CM571" t="inlineStr">
        <is>
          <t/>
        </is>
      </c>
      <c r="CN571" t="inlineStr">
        <is>
          <t/>
        </is>
      </c>
      <c r="CO571" t="inlineStr">
        <is>
          <t/>
        </is>
      </c>
      <c r="CP571" t="inlineStr">
        <is>
          <t/>
        </is>
      </c>
      <c r="CQ571" t="inlineStr">
        <is>
          <t/>
        </is>
      </c>
      <c r="CR571" t="inlineStr">
        <is>
          <t/>
        </is>
      </c>
      <c r="CS571" t="inlineStr">
        <is>
          <t/>
        </is>
      </c>
      <c r="CT571" t="inlineStr">
        <is>
          <t/>
        </is>
      </c>
      <c r="CU571" t="inlineStr">
        <is>
          <t/>
        </is>
      </c>
      <c r="CV571" t="inlineStr">
        <is>
          <t/>
        </is>
      </c>
      <c r="CW571" t="inlineStr">
        <is>
          <t/>
        </is>
      </c>
    </row>
    <row r="572">
      <c r="A572" s="1" t="str">
        <f>HYPERLINK("https://iate.europa.eu/entry/result/1153799/all", "1153799")</f>
        <v>1153799</v>
      </c>
      <c r="B572" t="inlineStr">
        <is>
          <t>SCIENCE;INDUSTRY</t>
        </is>
      </c>
      <c r="C572" t="inlineStr">
        <is>
          <t>SCIENCE|natural and applied sciences|life sciences;INDUSTRY|electronics and electrical engineering</t>
        </is>
      </c>
      <c r="D572" t="inlineStr">
        <is>
          <t>no</t>
        </is>
      </c>
      <c r="E572" t="inlineStr">
        <is>
          <t/>
        </is>
      </c>
      <c r="F572" t="inlineStr">
        <is>
          <t/>
        </is>
      </c>
      <c r="G572" t="inlineStr">
        <is>
          <t/>
        </is>
      </c>
      <c r="H572" t="inlineStr">
        <is>
          <t/>
        </is>
      </c>
      <c r="I572" t="inlineStr">
        <is>
          <t/>
        </is>
      </c>
      <c r="J572" t="inlineStr">
        <is>
          <t/>
        </is>
      </c>
      <c r="K572" t="inlineStr">
        <is>
          <t/>
        </is>
      </c>
      <c r="L572" t="inlineStr">
        <is>
          <t/>
        </is>
      </c>
      <c r="M572" t="inlineStr">
        <is>
          <t/>
        </is>
      </c>
      <c r="N572" s="2" t="inlineStr">
        <is>
          <t>solopvarmning|
opvarmning v.h.a.solenergi</t>
        </is>
      </c>
      <c r="O572" s="2" t="inlineStr">
        <is>
          <t>3|
3</t>
        </is>
      </c>
      <c r="P572" s="2" t="inlineStr">
        <is>
          <t xml:space="preserve">|
</t>
        </is>
      </c>
      <c r="Q572" t="inlineStr">
        <is>
          <t/>
        </is>
      </c>
      <c r="R572" s="2" t="inlineStr">
        <is>
          <t>Sonnenheizung|
Solarheizung</t>
        </is>
      </c>
      <c r="S572" s="2" t="inlineStr">
        <is>
          <t>3|
3</t>
        </is>
      </c>
      <c r="T572" s="2" t="inlineStr">
        <is>
          <t xml:space="preserve">|
</t>
        </is>
      </c>
      <c r="U572" t="inlineStr">
        <is>
          <t/>
        </is>
      </c>
      <c r="V572" s="2" t="inlineStr">
        <is>
          <t>ηλιακή θέρμανση</t>
        </is>
      </c>
      <c r="W572" s="2" t="inlineStr">
        <is>
          <t>3</t>
        </is>
      </c>
      <c r="X572" s="2" t="inlineStr">
        <is>
          <t/>
        </is>
      </c>
      <c r="Y572" t="inlineStr">
        <is>
          <t/>
        </is>
      </c>
      <c r="Z572" s="2" t="inlineStr">
        <is>
          <t>solar heating</t>
        </is>
      </c>
      <c r="AA572" s="2" t="inlineStr">
        <is>
          <t>3</t>
        </is>
      </c>
      <c r="AB572" s="2" t="inlineStr">
        <is>
          <t/>
        </is>
      </c>
      <c r="AC572" t="inlineStr">
        <is>
          <t>The conversion of solar radiation into heat for technological,comfort-heating,and cooking purposes.</t>
        </is>
      </c>
      <c r="AD572" s="2" t="inlineStr">
        <is>
          <t>calefacción solar</t>
        </is>
      </c>
      <c r="AE572" s="2" t="inlineStr">
        <is>
          <t>3</t>
        </is>
      </c>
      <c r="AF572" s="2" t="inlineStr">
        <is>
          <t/>
        </is>
      </c>
      <c r="AG572" t="inlineStr">
        <is>
          <t/>
        </is>
      </c>
      <c r="AH572" t="inlineStr">
        <is>
          <t/>
        </is>
      </c>
      <c r="AI572" t="inlineStr">
        <is>
          <t/>
        </is>
      </c>
      <c r="AJ572" t="inlineStr">
        <is>
          <t/>
        </is>
      </c>
      <c r="AK572" t="inlineStr">
        <is>
          <t/>
        </is>
      </c>
      <c r="AL572" s="2" t="inlineStr">
        <is>
          <t>aurinkolämmitys</t>
        </is>
      </c>
      <c r="AM572" s="2" t="inlineStr">
        <is>
          <t>3</t>
        </is>
      </c>
      <c r="AN572" s="2" t="inlineStr">
        <is>
          <t/>
        </is>
      </c>
      <c r="AO572" t="inlineStr">
        <is>
          <t/>
        </is>
      </c>
      <c r="AP572" s="2" t="inlineStr">
        <is>
          <t>chauffage solaire</t>
        </is>
      </c>
      <c r="AQ572" s="2" t="inlineStr">
        <is>
          <t>3</t>
        </is>
      </c>
      <c r="AR572" s="2" t="inlineStr">
        <is>
          <t/>
        </is>
      </c>
      <c r="AS572" t="inlineStr">
        <is>
          <t/>
        </is>
      </c>
      <c r="AT572" s="2" t="inlineStr">
        <is>
          <t>griantéamh</t>
        </is>
      </c>
      <c r="AU572" s="2" t="inlineStr">
        <is>
          <t>3</t>
        </is>
      </c>
      <c r="AV572" s="2" t="inlineStr">
        <is>
          <t/>
        </is>
      </c>
      <c r="AW572" t="inlineStr">
        <is>
          <t/>
        </is>
      </c>
      <c r="AX572" t="inlineStr">
        <is>
          <t/>
        </is>
      </c>
      <c r="AY572" t="inlineStr">
        <is>
          <t/>
        </is>
      </c>
      <c r="AZ572" t="inlineStr">
        <is>
          <t/>
        </is>
      </c>
      <c r="BA572" t="inlineStr">
        <is>
          <t/>
        </is>
      </c>
      <c r="BB572" t="inlineStr">
        <is>
          <t/>
        </is>
      </c>
      <c r="BC572" t="inlineStr">
        <is>
          <t/>
        </is>
      </c>
      <c r="BD572" t="inlineStr">
        <is>
          <t/>
        </is>
      </c>
      <c r="BE572" t="inlineStr">
        <is>
          <t/>
        </is>
      </c>
      <c r="BF572" s="2" t="inlineStr">
        <is>
          <t>riscaldamento solare</t>
        </is>
      </c>
      <c r="BG572" s="2" t="inlineStr">
        <is>
          <t>3</t>
        </is>
      </c>
      <c r="BH572" s="2" t="inlineStr">
        <is>
          <t/>
        </is>
      </c>
      <c r="BI572" t="inlineStr">
        <is>
          <t/>
        </is>
      </c>
      <c r="BJ572" t="inlineStr">
        <is>
          <t/>
        </is>
      </c>
      <c r="BK572" t="inlineStr">
        <is>
          <t/>
        </is>
      </c>
      <c r="BL572" t="inlineStr">
        <is>
          <t/>
        </is>
      </c>
      <c r="BM572" t="inlineStr">
        <is>
          <t/>
        </is>
      </c>
      <c r="BN572" s="2" t="inlineStr">
        <is>
          <t>saules siltumapgāde|
solārā siltumapgāde</t>
        </is>
      </c>
      <c r="BO572" s="2" t="inlineStr">
        <is>
          <t>3|
3</t>
        </is>
      </c>
      <c r="BP572" s="2" t="inlineStr">
        <is>
          <t>|
preferred</t>
        </is>
      </c>
      <c r="BQ572" t="inlineStr">
        <is>
          <t>saules starojuma enerģijas izmantošana apsildei, siltā ūdens apgādei un dažādu siltumlietotāju tehnoloģiskajām vajadzībām</t>
        </is>
      </c>
      <c r="BR572" t="inlineStr">
        <is>
          <t/>
        </is>
      </c>
      <c r="BS572" t="inlineStr">
        <is>
          <t/>
        </is>
      </c>
      <c r="BT572" t="inlineStr">
        <is>
          <t/>
        </is>
      </c>
      <c r="BU572" t="inlineStr">
        <is>
          <t/>
        </is>
      </c>
      <c r="BV572" s="2" t="inlineStr">
        <is>
          <t>verwarming door zonne-energie|
zonneverwarming</t>
        </is>
      </c>
      <c r="BW572" s="2" t="inlineStr">
        <is>
          <t>3|
3</t>
        </is>
      </c>
      <c r="BX572" s="2" t="inlineStr">
        <is>
          <t xml:space="preserve">|
</t>
        </is>
      </c>
      <c r="BY572" t="inlineStr">
        <is>
          <t/>
        </is>
      </c>
      <c r="BZ572" s="2" t="inlineStr">
        <is>
          <t>ogrzewanie energią słoneczną</t>
        </is>
      </c>
      <c r="CA572" s="2" t="inlineStr">
        <is>
          <t>3</t>
        </is>
      </c>
      <c r="CB572" s="2" t="inlineStr">
        <is>
          <t/>
        </is>
      </c>
      <c r="CC572" t="inlineStr">
        <is>
          <t/>
        </is>
      </c>
      <c r="CD572" s="2" t="inlineStr">
        <is>
          <t>aquecimento solar</t>
        </is>
      </c>
      <c r="CE572" s="2" t="inlineStr">
        <is>
          <t>3</t>
        </is>
      </c>
      <c r="CF572" s="2" t="inlineStr">
        <is>
          <t/>
        </is>
      </c>
      <c r="CG572" t="inlineStr">
        <is>
          <t/>
        </is>
      </c>
      <c r="CH572" t="inlineStr">
        <is>
          <t/>
        </is>
      </c>
      <c r="CI572" t="inlineStr">
        <is>
          <t/>
        </is>
      </c>
      <c r="CJ572" t="inlineStr">
        <is>
          <t/>
        </is>
      </c>
      <c r="CK572" t="inlineStr">
        <is>
          <t/>
        </is>
      </c>
      <c r="CL572" t="inlineStr">
        <is>
          <t/>
        </is>
      </c>
      <c r="CM572" t="inlineStr">
        <is>
          <t/>
        </is>
      </c>
      <c r="CN572" t="inlineStr">
        <is>
          <t/>
        </is>
      </c>
      <c r="CO572" t="inlineStr">
        <is>
          <t/>
        </is>
      </c>
      <c r="CP572" s="2" t="inlineStr">
        <is>
          <t>solarno ogrevanje|
sončno ogrevanje</t>
        </is>
      </c>
      <c r="CQ572" s="2" t="inlineStr">
        <is>
          <t>3|
3</t>
        </is>
      </c>
      <c r="CR572" s="2" t="inlineStr">
        <is>
          <t xml:space="preserve">|
</t>
        </is>
      </c>
      <c r="CS572" t="inlineStr">
        <is>
          <t>Gospodinjski ali industrijski sistem za ogrevanje, ki neposredno uporablja sončno energijo. Najpreprostejša oblika je sestavljena iz zbiralnika, skozi katerega se prečrpava tekočina. Krog je sestavljen tudi iz tanka za shranjevanje toplote in alternativnega vira energije, ki zagotavlja energijo, ko sonce ne sije. Zbiralnik je ponavadi iz črne površine, skozi katero so napeljane cevi z vodo, črna zunanja stran je zaprta za steklom, da nastane učinek tople grede. (Vir: UVAROV)</t>
        </is>
      </c>
      <c r="CT572" s="2" t="inlineStr">
        <is>
          <t>soluppvärmning</t>
        </is>
      </c>
      <c r="CU572" s="2" t="inlineStr">
        <is>
          <t>3</t>
        </is>
      </c>
      <c r="CV572" s="2" t="inlineStr">
        <is>
          <t/>
        </is>
      </c>
      <c r="CW572" t="inlineStr">
        <is>
          <t/>
        </is>
      </c>
    </row>
    <row r="573">
      <c r="A573" s="1" t="str">
        <f>HYPERLINK("https://iate.europa.eu/entry/result/1575971/all", "1575971")</f>
        <v>1575971</v>
      </c>
      <c r="B573" t="inlineStr">
        <is>
          <t>SOCIAL QUESTIONS</t>
        </is>
      </c>
      <c r="C573" t="inlineStr">
        <is>
          <t>SOCIAL QUESTIONS|construction and town planning</t>
        </is>
      </c>
      <c r="D573" t="inlineStr">
        <is>
          <t>no</t>
        </is>
      </c>
      <c r="E573" t="inlineStr">
        <is>
          <t/>
        </is>
      </c>
      <c r="F573" t="inlineStr">
        <is>
          <t/>
        </is>
      </c>
      <c r="G573" t="inlineStr">
        <is>
          <t/>
        </is>
      </c>
      <c r="H573" t="inlineStr">
        <is>
          <t/>
        </is>
      </c>
      <c r="I573" t="inlineStr">
        <is>
          <t/>
        </is>
      </c>
      <c r="J573" t="inlineStr">
        <is>
          <t/>
        </is>
      </c>
      <c r="K573" t="inlineStr">
        <is>
          <t/>
        </is>
      </c>
      <c r="L573" t="inlineStr">
        <is>
          <t/>
        </is>
      </c>
      <c r="M573" t="inlineStr">
        <is>
          <t/>
        </is>
      </c>
      <c r="N573" t="inlineStr">
        <is>
          <t/>
        </is>
      </c>
      <c r="O573" t="inlineStr">
        <is>
          <t/>
        </is>
      </c>
      <c r="P573" t="inlineStr">
        <is>
          <t/>
        </is>
      </c>
      <c r="Q573" t="inlineStr">
        <is>
          <t/>
        </is>
      </c>
      <c r="R573" s="2" t="inlineStr">
        <is>
          <t>Rücklauftemperatur</t>
        </is>
      </c>
      <c r="S573" s="2" t="inlineStr">
        <is>
          <t>3</t>
        </is>
      </c>
      <c r="T573" s="2" t="inlineStr">
        <is>
          <t/>
        </is>
      </c>
      <c r="U573" t="inlineStr">
        <is>
          <t/>
        </is>
      </c>
      <c r="V573" s="2" t="inlineStr">
        <is>
          <t>θερμοκρασία επιστροφής</t>
        </is>
      </c>
      <c r="W573" s="2" t="inlineStr">
        <is>
          <t>3</t>
        </is>
      </c>
      <c r="X573" s="2" t="inlineStr">
        <is>
          <t/>
        </is>
      </c>
      <c r="Y573" t="inlineStr">
        <is>
          <t/>
        </is>
      </c>
      <c r="Z573" s="2" t="inlineStr">
        <is>
          <t>return temperature</t>
        </is>
      </c>
      <c r="AA573" s="2" t="inlineStr">
        <is>
          <t>3</t>
        </is>
      </c>
      <c r="AB573" s="2" t="inlineStr">
        <is>
          <t/>
        </is>
      </c>
      <c r="AC573" t="inlineStr">
        <is>
          <t/>
        </is>
      </c>
      <c r="AD573" t="inlineStr">
        <is>
          <t/>
        </is>
      </c>
      <c r="AE573" t="inlineStr">
        <is>
          <t/>
        </is>
      </c>
      <c r="AF573" t="inlineStr">
        <is>
          <t/>
        </is>
      </c>
      <c r="AG573" t="inlineStr">
        <is>
          <t/>
        </is>
      </c>
      <c r="AH573" t="inlineStr">
        <is>
          <t/>
        </is>
      </c>
      <c r="AI573" t="inlineStr">
        <is>
          <t/>
        </is>
      </c>
      <c r="AJ573" t="inlineStr">
        <is>
          <t/>
        </is>
      </c>
      <c r="AK573" t="inlineStr">
        <is>
          <t/>
        </is>
      </c>
      <c r="AL573" t="inlineStr">
        <is>
          <t/>
        </is>
      </c>
      <c r="AM573" t="inlineStr">
        <is>
          <t/>
        </is>
      </c>
      <c r="AN573" t="inlineStr">
        <is>
          <t/>
        </is>
      </c>
      <c r="AO573" t="inlineStr">
        <is>
          <t/>
        </is>
      </c>
      <c r="AP573" s="2" t="inlineStr">
        <is>
          <t>température retour</t>
        </is>
      </c>
      <c r="AQ573" s="2" t="inlineStr">
        <is>
          <t>3</t>
        </is>
      </c>
      <c r="AR573" s="2" t="inlineStr">
        <is>
          <t/>
        </is>
      </c>
      <c r="AS573" t="inlineStr">
        <is>
          <t/>
        </is>
      </c>
      <c r="AT573" t="inlineStr">
        <is>
          <t/>
        </is>
      </c>
      <c r="AU573" t="inlineStr">
        <is>
          <t/>
        </is>
      </c>
      <c r="AV573" t="inlineStr">
        <is>
          <t/>
        </is>
      </c>
      <c r="AW573" t="inlineStr">
        <is>
          <t/>
        </is>
      </c>
      <c r="AX573" t="inlineStr">
        <is>
          <t/>
        </is>
      </c>
      <c r="AY573" t="inlineStr">
        <is>
          <t/>
        </is>
      </c>
      <c r="AZ573" t="inlineStr">
        <is>
          <t/>
        </is>
      </c>
      <c r="BA573" t="inlineStr">
        <is>
          <t/>
        </is>
      </c>
      <c r="BB573" t="inlineStr">
        <is>
          <t/>
        </is>
      </c>
      <c r="BC573" t="inlineStr">
        <is>
          <t/>
        </is>
      </c>
      <c r="BD573" t="inlineStr">
        <is>
          <t/>
        </is>
      </c>
      <c r="BE573" t="inlineStr">
        <is>
          <t/>
        </is>
      </c>
      <c r="BF573" t="inlineStr">
        <is>
          <t/>
        </is>
      </c>
      <c r="BG573" t="inlineStr">
        <is>
          <t/>
        </is>
      </c>
      <c r="BH573" t="inlineStr">
        <is>
          <t/>
        </is>
      </c>
      <c r="BI573" t="inlineStr">
        <is>
          <t/>
        </is>
      </c>
      <c r="BJ573" t="inlineStr">
        <is>
          <t/>
        </is>
      </c>
      <c r="BK573" t="inlineStr">
        <is>
          <t/>
        </is>
      </c>
      <c r="BL573" t="inlineStr">
        <is>
          <t/>
        </is>
      </c>
      <c r="BM573" t="inlineStr">
        <is>
          <t/>
        </is>
      </c>
      <c r="BN573" t="inlineStr">
        <is>
          <t/>
        </is>
      </c>
      <c r="BO573" t="inlineStr">
        <is>
          <t/>
        </is>
      </c>
      <c r="BP573" t="inlineStr">
        <is>
          <t/>
        </is>
      </c>
      <c r="BQ573" t="inlineStr">
        <is>
          <t/>
        </is>
      </c>
      <c r="BR573" t="inlineStr">
        <is>
          <t/>
        </is>
      </c>
      <c r="BS573" t="inlineStr">
        <is>
          <t/>
        </is>
      </c>
      <c r="BT573" t="inlineStr">
        <is>
          <t/>
        </is>
      </c>
      <c r="BU573" t="inlineStr">
        <is>
          <t/>
        </is>
      </c>
      <c r="BV573" t="inlineStr">
        <is>
          <t/>
        </is>
      </c>
      <c r="BW573" t="inlineStr">
        <is>
          <t/>
        </is>
      </c>
      <c r="BX573" t="inlineStr">
        <is>
          <t/>
        </is>
      </c>
      <c r="BY573" t="inlineStr">
        <is>
          <t/>
        </is>
      </c>
      <c r="BZ573" s="2" t="inlineStr">
        <is>
          <t>temperatura powrotu</t>
        </is>
      </c>
      <c r="CA573" s="2" t="inlineStr">
        <is>
          <t>3</t>
        </is>
      </c>
      <c r="CB573" s="2" t="inlineStr">
        <is>
          <t/>
        </is>
      </c>
      <c r="CC573" t="inlineStr">
        <is>
          <t/>
        </is>
      </c>
      <c r="CD573" s="2" t="inlineStr">
        <is>
          <t>temperatura de retorno</t>
        </is>
      </c>
      <c r="CE573" s="2" t="inlineStr">
        <is>
          <t>3</t>
        </is>
      </c>
      <c r="CF573" s="2" t="inlineStr">
        <is>
          <t/>
        </is>
      </c>
      <c r="CG573" t="inlineStr">
        <is>
          <t/>
        </is>
      </c>
      <c r="CH573" t="inlineStr">
        <is>
          <t/>
        </is>
      </c>
      <c r="CI573" t="inlineStr">
        <is>
          <t/>
        </is>
      </c>
      <c r="CJ573" t="inlineStr">
        <is>
          <t/>
        </is>
      </c>
      <c r="CK573" t="inlineStr">
        <is>
          <t/>
        </is>
      </c>
      <c r="CL573" t="inlineStr">
        <is>
          <t/>
        </is>
      </c>
      <c r="CM573" t="inlineStr">
        <is>
          <t/>
        </is>
      </c>
      <c r="CN573" t="inlineStr">
        <is>
          <t/>
        </is>
      </c>
      <c r="CO573" t="inlineStr">
        <is>
          <t/>
        </is>
      </c>
      <c r="CP573" t="inlineStr">
        <is>
          <t/>
        </is>
      </c>
      <c r="CQ573" t="inlineStr">
        <is>
          <t/>
        </is>
      </c>
      <c r="CR573" t="inlineStr">
        <is>
          <t/>
        </is>
      </c>
      <c r="CS573" t="inlineStr">
        <is>
          <t/>
        </is>
      </c>
      <c r="CT573" t="inlineStr">
        <is>
          <t/>
        </is>
      </c>
      <c r="CU573" t="inlineStr">
        <is>
          <t/>
        </is>
      </c>
      <c r="CV573" t="inlineStr">
        <is>
          <t/>
        </is>
      </c>
      <c r="CW573" t="inlineStr">
        <is>
          <t/>
        </is>
      </c>
    </row>
    <row r="574">
      <c r="A574" s="1" t="str">
        <f>HYPERLINK("https://iate.europa.eu/entry/result/1327670/all", "1327670")</f>
        <v>1327670</v>
      </c>
      <c r="B574" t="inlineStr">
        <is>
          <t>INDUSTRY</t>
        </is>
      </c>
      <c r="C574" t="inlineStr">
        <is>
          <t>INDUSTRY|mechanical engineering;INDUSTRY|mechanical engineering|thermal equipment</t>
        </is>
      </c>
      <c r="D574" t="inlineStr">
        <is>
          <t>yes</t>
        </is>
      </c>
      <c r="E574" t="inlineStr">
        <is>
          <t/>
        </is>
      </c>
      <c r="F574" t="inlineStr">
        <is>
          <t/>
        </is>
      </c>
      <c r="G574" t="inlineStr">
        <is>
          <t/>
        </is>
      </c>
      <c r="H574" t="inlineStr">
        <is>
          <t/>
        </is>
      </c>
      <c r="I574" t="inlineStr">
        <is>
          <t/>
        </is>
      </c>
      <c r="J574" t="inlineStr">
        <is>
          <t/>
        </is>
      </c>
      <c r="K574" t="inlineStr">
        <is>
          <t/>
        </is>
      </c>
      <c r="L574" t="inlineStr">
        <is>
          <t/>
        </is>
      </c>
      <c r="M574" t="inlineStr">
        <is>
          <t/>
        </is>
      </c>
      <c r="N574" s="2" t="inlineStr">
        <is>
          <t>tilbageløb</t>
        </is>
      </c>
      <c r="O574" s="2" t="inlineStr">
        <is>
          <t>3</t>
        </is>
      </c>
      <c r="P574" s="2" t="inlineStr">
        <is>
          <t/>
        </is>
      </c>
      <c r="Q574" t="inlineStr">
        <is>
          <t/>
        </is>
      </c>
      <c r="R574" s="2" t="inlineStr">
        <is>
          <t>Rücklauf|
Rückleitung|
Rücklaufleitung|
Kondensatrückleitung</t>
        </is>
      </c>
      <c r="S574" s="2" t="inlineStr">
        <is>
          <t>3|
1|
1|
1</t>
        </is>
      </c>
      <c r="T574" s="2" t="inlineStr">
        <is>
          <t xml:space="preserve">|
|
|
</t>
        </is>
      </c>
      <c r="U574" t="inlineStr">
        <is>
          <t/>
        </is>
      </c>
      <c r="V574" s="2" t="inlineStr">
        <is>
          <t>σωλήνας επιστροφής|
επιστροφή</t>
        </is>
      </c>
      <c r="W574" s="2" t="inlineStr">
        <is>
          <t>3|
3</t>
        </is>
      </c>
      <c r="X574" s="2" t="inlineStr">
        <is>
          <t xml:space="preserve">|
</t>
        </is>
      </c>
      <c r="Y574" t="inlineStr">
        <is>
          <t/>
        </is>
      </c>
      <c r="Z574" s="2" t="inlineStr">
        <is>
          <t>return pipe|
return|
return line|
flow return</t>
        </is>
      </c>
      <c r="AA574" s="2" t="inlineStr">
        <is>
          <t>3|
3|
3|
3</t>
        </is>
      </c>
      <c r="AB574" s="2" t="inlineStr">
        <is>
          <t xml:space="preserve">|
|
|
</t>
        </is>
      </c>
      <c r="AC574" t="inlineStr">
        <is>
          <t>piping along which water travels back to a boiler or other water-heating apparatus from a radiator or other point in a hot-water system, where heat, hot water or steam are required</t>
        </is>
      </c>
      <c r="AD574" s="2" t="inlineStr">
        <is>
          <t>tubería de retorno|
retorno</t>
        </is>
      </c>
      <c r="AE574" s="2" t="inlineStr">
        <is>
          <t>3|
3</t>
        </is>
      </c>
      <c r="AF574" s="2" t="inlineStr">
        <is>
          <t xml:space="preserve">|
</t>
        </is>
      </c>
      <c r="AG574" t="inlineStr">
        <is>
          <t/>
        </is>
      </c>
      <c r="AH574" t="inlineStr">
        <is>
          <t/>
        </is>
      </c>
      <c r="AI574" t="inlineStr">
        <is>
          <t/>
        </is>
      </c>
      <c r="AJ574" t="inlineStr">
        <is>
          <t/>
        </is>
      </c>
      <c r="AK574" t="inlineStr">
        <is>
          <t/>
        </is>
      </c>
      <c r="AL574" t="inlineStr">
        <is>
          <t/>
        </is>
      </c>
      <c r="AM574" t="inlineStr">
        <is>
          <t/>
        </is>
      </c>
      <c r="AN574" t="inlineStr">
        <is>
          <t/>
        </is>
      </c>
      <c r="AO574" t="inlineStr">
        <is>
          <t/>
        </is>
      </c>
      <c r="AP574" s="2" t="inlineStr">
        <is>
          <t>conduite de refoulement|
canalisation de retour|
retour|
tube de retour|
conduite de retour|
tuyauterie de retour</t>
        </is>
      </c>
      <c r="AQ574" s="2" t="inlineStr">
        <is>
          <t>3|
1|
3|
3|
1|
3</t>
        </is>
      </c>
      <c r="AR574" s="2" t="inlineStr">
        <is>
          <t xml:space="preserve">|
|
|
|
|
</t>
        </is>
      </c>
      <c r="AS574" t="inlineStr">
        <is>
          <t/>
        </is>
      </c>
      <c r="AT574" s="2" t="inlineStr">
        <is>
          <t>píobán aisfhillte</t>
        </is>
      </c>
      <c r="AU574" s="2" t="inlineStr">
        <is>
          <t>3</t>
        </is>
      </c>
      <c r="AV574" s="2" t="inlineStr">
        <is>
          <t/>
        </is>
      </c>
      <c r="AW574" t="inlineStr">
        <is>
          <t/>
        </is>
      </c>
      <c r="AX574" t="inlineStr">
        <is>
          <t/>
        </is>
      </c>
      <c r="AY574" t="inlineStr">
        <is>
          <t/>
        </is>
      </c>
      <c r="AZ574" t="inlineStr">
        <is>
          <t/>
        </is>
      </c>
      <c r="BA574" t="inlineStr">
        <is>
          <t/>
        </is>
      </c>
      <c r="BB574" t="inlineStr">
        <is>
          <t/>
        </is>
      </c>
      <c r="BC574" t="inlineStr">
        <is>
          <t/>
        </is>
      </c>
      <c r="BD574" t="inlineStr">
        <is>
          <t/>
        </is>
      </c>
      <c r="BE574" t="inlineStr">
        <is>
          <t/>
        </is>
      </c>
      <c r="BF574" s="2" t="inlineStr">
        <is>
          <t>tubo di ritorno|
condotto di ritorno|
ritorno</t>
        </is>
      </c>
      <c r="BG574" s="2" t="inlineStr">
        <is>
          <t>3|
3|
3</t>
        </is>
      </c>
      <c r="BH574" s="2" t="inlineStr">
        <is>
          <t xml:space="preserve">|
|
</t>
        </is>
      </c>
      <c r="BI574" t="inlineStr">
        <is>
          <t/>
        </is>
      </c>
      <c r="BJ574" s="2" t="inlineStr">
        <is>
          <t>grįžtamoji linija</t>
        </is>
      </c>
      <c r="BK574" s="2" t="inlineStr">
        <is>
          <t>3</t>
        </is>
      </c>
      <c r="BL574" s="2" t="inlineStr">
        <is>
          <t/>
        </is>
      </c>
      <c r="BM574" t="inlineStr">
        <is>
          <t/>
        </is>
      </c>
      <c r="BN574" t="inlineStr">
        <is>
          <t/>
        </is>
      </c>
      <c r="BO574" t="inlineStr">
        <is>
          <t/>
        </is>
      </c>
      <c r="BP574" t="inlineStr">
        <is>
          <t/>
        </is>
      </c>
      <c r="BQ574" t="inlineStr">
        <is>
          <t/>
        </is>
      </c>
      <c r="BR574" t="inlineStr">
        <is>
          <t/>
        </is>
      </c>
      <c r="BS574" t="inlineStr">
        <is>
          <t/>
        </is>
      </c>
      <c r="BT574" t="inlineStr">
        <is>
          <t/>
        </is>
      </c>
      <c r="BU574" t="inlineStr">
        <is>
          <t/>
        </is>
      </c>
      <c r="BV574" s="2" t="inlineStr">
        <is>
          <t>retourleiding</t>
        </is>
      </c>
      <c r="BW574" s="2" t="inlineStr">
        <is>
          <t>3</t>
        </is>
      </c>
      <c r="BX574" s="2" t="inlineStr">
        <is>
          <t/>
        </is>
      </c>
      <c r="BY574" t="inlineStr">
        <is>
          <t>teruglopende leiding in een cv-systeem, waardoor het water van de verwarmingselementen teruggepompt wordt naar de ketel</t>
        </is>
      </c>
      <c r="BZ574" t="inlineStr">
        <is>
          <t/>
        </is>
      </c>
      <c r="CA574" t="inlineStr">
        <is>
          <t/>
        </is>
      </c>
      <c r="CB574" t="inlineStr">
        <is>
          <t/>
        </is>
      </c>
      <c r="CC574" t="inlineStr">
        <is>
          <t/>
        </is>
      </c>
      <c r="CD574" s="2" t="inlineStr">
        <is>
          <t>volta</t>
        </is>
      </c>
      <c r="CE574" s="2" t="inlineStr">
        <is>
          <t>3</t>
        </is>
      </c>
      <c r="CF574" s="2" t="inlineStr">
        <is>
          <t/>
        </is>
      </c>
      <c r="CG574" t="inlineStr">
        <is>
          <t/>
        </is>
      </c>
      <c r="CH574" t="inlineStr">
        <is>
          <t/>
        </is>
      </c>
      <c r="CI574" t="inlineStr">
        <is>
          <t/>
        </is>
      </c>
      <c r="CJ574" t="inlineStr">
        <is>
          <t/>
        </is>
      </c>
      <c r="CK574" t="inlineStr">
        <is>
          <t/>
        </is>
      </c>
      <c r="CL574" t="inlineStr">
        <is>
          <t/>
        </is>
      </c>
      <c r="CM574" t="inlineStr">
        <is>
          <t/>
        </is>
      </c>
      <c r="CN574" t="inlineStr">
        <is>
          <t/>
        </is>
      </c>
      <c r="CO574" t="inlineStr">
        <is>
          <t/>
        </is>
      </c>
      <c r="CP574" t="inlineStr">
        <is>
          <t/>
        </is>
      </c>
      <c r="CQ574" t="inlineStr">
        <is>
          <t/>
        </is>
      </c>
      <c r="CR574" t="inlineStr">
        <is>
          <t/>
        </is>
      </c>
      <c r="CS574" t="inlineStr">
        <is>
          <t/>
        </is>
      </c>
      <c r="CT574" t="inlineStr">
        <is>
          <t/>
        </is>
      </c>
      <c r="CU574" t="inlineStr">
        <is>
          <t/>
        </is>
      </c>
      <c r="CV574" t="inlineStr">
        <is>
          <t/>
        </is>
      </c>
      <c r="CW574" t="inlineStr">
        <is>
          <t/>
        </is>
      </c>
    </row>
    <row r="575">
      <c r="A575" s="1" t="str">
        <f>HYPERLINK("https://iate.europa.eu/entry/result/762431/all", "762431")</f>
        <v>762431</v>
      </c>
      <c r="B575" t="inlineStr">
        <is>
          <t>ENERGY</t>
        </is>
      </c>
      <c r="C575" t="inlineStr">
        <is>
          <t>ENERGY</t>
        </is>
      </c>
      <c r="D575" t="inlineStr">
        <is>
          <t>no</t>
        </is>
      </c>
      <c r="E575" t="inlineStr">
        <is>
          <t/>
        </is>
      </c>
      <c r="F575" t="inlineStr">
        <is>
          <t/>
        </is>
      </c>
      <c r="G575" t="inlineStr">
        <is>
          <t/>
        </is>
      </c>
      <c r="H575" t="inlineStr">
        <is>
          <t/>
        </is>
      </c>
      <c r="I575" t="inlineStr">
        <is>
          <t/>
        </is>
      </c>
      <c r="J575" t="inlineStr">
        <is>
          <t/>
        </is>
      </c>
      <c r="K575" t="inlineStr">
        <is>
          <t/>
        </is>
      </c>
      <c r="L575" t="inlineStr">
        <is>
          <t/>
        </is>
      </c>
      <c r="M575" t="inlineStr">
        <is>
          <t/>
        </is>
      </c>
      <c r="N575" s="2" t="inlineStr">
        <is>
          <t>fjernvarmenet</t>
        </is>
      </c>
      <c r="O575" s="2" t="inlineStr">
        <is>
          <t>4</t>
        </is>
      </c>
      <c r="P575" s="2" t="inlineStr">
        <is>
          <t/>
        </is>
      </c>
      <c r="Q575" t="inlineStr">
        <is>
          <t/>
        </is>
      </c>
      <c r="R575" s="2" t="inlineStr">
        <is>
          <t>Fernwärmenetz</t>
        </is>
      </c>
      <c r="S575" s="2" t="inlineStr">
        <is>
          <t>2</t>
        </is>
      </c>
      <c r="T575" s="2" t="inlineStr">
        <is>
          <t/>
        </is>
      </c>
      <c r="U575" t="inlineStr">
        <is>
          <t/>
        </is>
      </c>
      <c r="V575" t="inlineStr">
        <is>
          <t/>
        </is>
      </c>
      <c r="W575" t="inlineStr">
        <is>
          <t/>
        </is>
      </c>
      <c r="X575" t="inlineStr">
        <is>
          <t/>
        </is>
      </c>
      <c r="Y575" t="inlineStr">
        <is>
          <t/>
        </is>
      </c>
      <c r="Z575" s="2" t="inlineStr">
        <is>
          <t>remote heating network</t>
        </is>
      </c>
      <c r="AA575" s="2" t="inlineStr">
        <is>
          <t>1</t>
        </is>
      </c>
      <c r="AB575" s="2" t="inlineStr">
        <is>
          <t/>
        </is>
      </c>
      <c r="AC575" t="inlineStr">
        <is>
          <t/>
        </is>
      </c>
      <c r="AD575" t="inlineStr">
        <is>
          <t/>
        </is>
      </c>
      <c r="AE575" t="inlineStr">
        <is>
          <t/>
        </is>
      </c>
      <c r="AF575" t="inlineStr">
        <is>
          <t/>
        </is>
      </c>
      <c r="AG575" t="inlineStr">
        <is>
          <t/>
        </is>
      </c>
      <c r="AH575" t="inlineStr">
        <is>
          <t/>
        </is>
      </c>
      <c r="AI575" t="inlineStr">
        <is>
          <t/>
        </is>
      </c>
      <c r="AJ575" t="inlineStr">
        <is>
          <t/>
        </is>
      </c>
      <c r="AK575" t="inlineStr">
        <is>
          <t/>
        </is>
      </c>
      <c r="AL575" t="inlineStr">
        <is>
          <t/>
        </is>
      </c>
      <c r="AM575" t="inlineStr">
        <is>
          <t/>
        </is>
      </c>
      <c r="AN575" t="inlineStr">
        <is>
          <t/>
        </is>
      </c>
      <c r="AO575" t="inlineStr">
        <is>
          <t/>
        </is>
      </c>
      <c r="AP575" s="2" t="inlineStr">
        <is>
          <t>réseau de chauffage à distance</t>
        </is>
      </c>
      <c r="AQ575" s="2" t="inlineStr">
        <is>
          <t>3</t>
        </is>
      </c>
      <c r="AR575" s="2" t="inlineStr">
        <is>
          <t/>
        </is>
      </c>
      <c r="AS575" t="inlineStr">
        <is>
          <t/>
        </is>
      </c>
      <c r="AT575" t="inlineStr">
        <is>
          <t/>
        </is>
      </c>
      <c r="AU575" t="inlineStr">
        <is>
          <t/>
        </is>
      </c>
      <c r="AV575" t="inlineStr">
        <is>
          <t/>
        </is>
      </c>
      <c r="AW575" t="inlineStr">
        <is>
          <t/>
        </is>
      </c>
      <c r="AX575" t="inlineStr">
        <is>
          <t/>
        </is>
      </c>
      <c r="AY575" t="inlineStr">
        <is>
          <t/>
        </is>
      </c>
      <c r="AZ575" t="inlineStr">
        <is>
          <t/>
        </is>
      </c>
      <c r="BA575" t="inlineStr">
        <is>
          <t/>
        </is>
      </c>
      <c r="BB575" t="inlineStr">
        <is>
          <t/>
        </is>
      </c>
      <c r="BC575" t="inlineStr">
        <is>
          <t/>
        </is>
      </c>
      <c r="BD575" t="inlineStr">
        <is>
          <t/>
        </is>
      </c>
      <c r="BE575" t="inlineStr">
        <is>
          <t/>
        </is>
      </c>
      <c r="BF575" t="inlineStr">
        <is>
          <t/>
        </is>
      </c>
      <c r="BG575" t="inlineStr">
        <is>
          <t/>
        </is>
      </c>
      <c r="BH575" t="inlineStr">
        <is>
          <t/>
        </is>
      </c>
      <c r="BI575" t="inlineStr">
        <is>
          <t/>
        </is>
      </c>
      <c r="BJ575" t="inlineStr">
        <is>
          <t/>
        </is>
      </c>
      <c r="BK575" t="inlineStr">
        <is>
          <t/>
        </is>
      </c>
      <c r="BL575" t="inlineStr">
        <is>
          <t/>
        </is>
      </c>
      <c r="BM575" t="inlineStr">
        <is>
          <t/>
        </is>
      </c>
      <c r="BN575" t="inlineStr">
        <is>
          <t/>
        </is>
      </c>
      <c r="BO575" t="inlineStr">
        <is>
          <t/>
        </is>
      </c>
      <c r="BP575" t="inlineStr">
        <is>
          <t/>
        </is>
      </c>
      <c r="BQ575" t="inlineStr">
        <is>
          <t/>
        </is>
      </c>
      <c r="BR575" t="inlineStr">
        <is>
          <t/>
        </is>
      </c>
      <c r="BS575" t="inlineStr">
        <is>
          <t/>
        </is>
      </c>
      <c r="BT575" t="inlineStr">
        <is>
          <t/>
        </is>
      </c>
      <c r="BU575" t="inlineStr">
        <is>
          <t/>
        </is>
      </c>
      <c r="BV575" t="inlineStr">
        <is>
          <t/>
        </is>
      </c>
      <c r="BW575" t="inlineStr">
        <is>
          <t/>
        </is>
      </c>
      <c r="BX575" t="inlineStr">
        <is>
          <t/>
        </is>
      </c>
      <c r="BY575" t="inlineStr">
        <is>
          <t/>
        </is>
      </c>
      <c r="BZ575" t="inlineStr">
        <is>
          <t/>
        </is>
      </c>
      <c r="CA575" t="inlineStr">
        <is>
          <t/>
        </is>
      </c>
      <c r="CB575" t="inlineStr">
        <is>
          <t/>
        </is>
      </c>
      <c r="CC575" t="inlineStr">
        <is>
          <t/>
        </is>
      </c>
      <c r="CD575" t="inlineStr">
        <is>
          <t/>
        </is>
      </c>
      <c r="CE575" t="inlineStr">
        <is>
          <t/>
        </is>
      </c>
      <c r="CF575" t="inlineStr">
        <is>
          <t/>
        </is>
      </c>
      <c r="CG575" t="inlineStr">
        <is>
          <t/>
        </is>
      </c>
      <c r="CH575" t="inlineStr">
        <is>
          <t/>
        </is>
      </c>
      <c r="CI575" t="inlineStr">
        <is>
          <t/>
        </is>
      </c>
      <c r="CJ575" t="inlineStr">
        <is>
          <t/>
        </is>
      </c>
      <c r="CK575" t="inlineStr">
        <is>
          <t/>
        </is>
      </c>
      <c r="CL575" t="inlineStr">
        <is>
          <t/>
        </is>
      </c>
      <c r="CM575" t="inlineStr">
        <is>
          <t/>
        </is>
      </c>
      <c r="CN575" t="inlineStr">
        <is>
          <t/>
        </is>
      </c>
      <c r="CO575" t="inlineStr">
        <is>
          <t/>
        </is>
      </c>
      <c r="CP575" t="inlineStr">
        <is>
          <t/>
        </is>
      </c>
      <c r="CQ575" t="inlineStr">
        <is>
          <t/>
        </is>
      </c>
      <c r="CR575" t="inlineStr">
        <is>
          <t/>
        </is>
      </c>
      <c r="CS575" t="inlineStr">
        <is>
          <t/>
        </is>
      </c>
      <c r="CT575" s="2" t="inlineStr">
        <is>
          <t>fjärrvärmenät</t>
        </is>
      </c>
      <c r="CU575" s="2" t="inlineStr">
        <is>
          <t>2</t>
        </is>
      </c>
      <c r="CV575" s="2" t="inlineStr">
        <is>
          <t/>
        </is>
      </c>
      <c r="CW575" t="inlineStr">
        <is>
          <t/>
        </is>
      </c>
    </row>
    <row r="576">
      <c r="A576" s="1" t="str">
        <f>HYPERLINK("https://iate.europa.eu/entry/result/882021/all", "882021")</f>
        <v>882021</v>
      </c>
      <c r="B576" t="inlineStr">
        <is>
          <t>ENVIRONMENT;ENERGY</t>
        </is>
      </c>
      <c r="C576" t="inlineStr">
        <is>
          <t>ENVIRONMENT;ENERGY</t>
        </is>
      </c>
      <c r="D576" t="inlineStr">
        <is>
          <t>no</t>
        </is>
      </c>
      <c r="E576" t="inlineStr">
        <is>
          <t/>
        </is>
      </c>
      <c r="F576" t="inlineStr">
        <is>
          <t/>
        </is>
      </c>
      <c r="G576" t="inlineStr">
        <is>
          <t/>
        </is>
      </c>
      <c r="H576" t="inlineStr">
        <is>
          <t/>
        </is>
      </c>
      <c r="I576" t="inlineStr">
        <is>
          <t/>
        </is>
      </c>
      <c r="J576" t="inlineStr">
        <is>
          <t/>
        </is>
      </c>
      <c r="K576" t="inlineStr">
        <is>
          <t/>
        </is>
      </c>
      <c r="L576" t="inlineStr">
        <is>
          <t/>
        </is>
      </c>
      <c r="M576" t="inlineStr">
        <is>
          <t/>
        </is>
      </c>
      <c r="N576" t="inlineStr">
        <is>
          <t/>
        </is>
      </c>
      <c r="O576" t="inlineStr">
        <is>
          <t/>
        </is>
      </c>
      <c r="P576" t="inlineStr">
        <is>
          <t/>
        </is>
      </c>
      <c r="Q576" t="inlineStr">
        <is>
          <t/>
        </is>
      </c>
      <c r="R576" s="2" t="inlineStr">
        <is>
          <t>Rückgewinnung der erzeugten Verbrennungswärme</t>
        </is>
      </c>
      <c r="S576" s="2" t="inlineStr">
        <is>
          <t>3</t>
        </is>
      </c>
      <c r="T576" s="2" t="inlineStr">
        <is>
          <t/>
        </is>
      </c>
      <c r="U576" t="inlineStr">
        <is>
          <t/>
        </is>
      </c>
      <c r="V576" t="inlineStr">
        <is>
          <t/>
        </is>
      </c>
      <c r="W576" t="inlineStr">
        <is>
          <t/>
        </is>
      </c>
      <c r="X576" t="inlineStr">
        <is>
          <t/>
        </is>
      </c>
      <c r="Y576" t="inlineStr">
        <is>
          <t/>
        </is>
      </c>
      <c r="Z576" s="2" t="inlineStr">
        <is>
          <t>recovery of the combustion heat generated</t>
        </is>
      </c>
      <c r="AA576" s="2" t="inlineStr">
        <is>
          <t>1</t>
        </is>
      </c>
      <c r="AB576" s="2" t="inlineStr">
        <is>
          <t/>
        </is>
      </c>
      <c r="AC576" t="inlineStr">
        <is>
          <t/>
        </is>
      </c>
      <c r="AD576" t="inlineStr">
        <is>
          <t/>
        </is>
      </c>
      <c r="AE576" t="inlineStr">
        <is>
          <t/>
        </is>
      </c>
      <c r="AF576" t="inlineStr">
        <is>
          <t/>
        </is>
      </c>
      <c r="AG576" t="inlineStr">
        <is>
          <t/>
        </is>
      </c>
      <c r="AH576" t="inlineStr">
        <is>
          <t/>
        </is>
      </c>
      <c r="AI576" t="inlineStr">
        <is>
          <t/>
        </is>
      </c>
      <c r="AJ576" t="inlineStr">
        <is>
          <t/>
        </is>
      </c>
      <c r="AK576" t="inlineStr">
        <is>
          <t/>
        </is>
      </c>
      <c r="AL576" t="inlineStr">
        <is>
          <t/>
        </is>
      </c>
      <c r="AM576" t="inlineStr">
        <is>
          <t/>
        </is>
      </c>
      <c r="AN576" t="inlineStr">
        <is>
          <t/>
        </is>
      </c>
      <c r="AO576" t="inlineStr">
        <is>
          <t/>
        </is>
      </c>
      <c r="AP576" s="2" t="inlineStr">
        <is>
          <t>récupération de la chaleur produite par la combustion</t>
        </is>
      </c>
      <c r="AQ576" s="2" t="inlineStr">
        <is>
          <t>1</t>
        </is>
      </c>
      <c r="AR576" s="2" t="inlineStr">
        <is>
          <t/>
        </is>
      </c>
      <c r="AS576" t="inlineStr">
        <is>
          <t/>
        </is>
      </c>
      <c r="AT576" t="inlineStr">
        <is>
          <t/>
        </is>
      </c>
      <c r="AU576" t="inlineStr">
        <is>
          <t/>
        </is>
      </c>
      <c r="AV576" t="inlineStr">
        <is>
          <t/>
        </is>
      </c>
      <c r="AW576" t="inlineStr">
        <is>
          <t/>
        </is>
      </c>
      <c r="AX576" t="inlineStr">
        <is>
          <t/>
        </is>
      </c>
      <c r="AY576" t="inlineStr">
        <is>
          <t/>
        </is>
      </c>
      <c r="AZ576" t="inlineStr">
        <is>
          <t/>
        </is>
      </c>
      <c r="BA576" t="inlineStr">
        <is>
          <t/>
        </is>
      </c>
      <c r="BB576" t="inlineStr">
        <is>
          <t/>
        </is>
      </c>
      <c r="BC576" t="inlineStr">
        <is>
          <t/>
        </is>
      </c>
      <c r="BD576" t="inlineStr">
        <is>
          <t/>
        </is>
      </c>
      <c r="BE576" t="inlineStr">
        <is>
          <t/>
        </is>
      </c>
      <c r="BF576" s="2" t="inlineStr">
        <is>
          <t>recupero del calore prodotto dalla combustione</t>
        </is>
      </c>
      <c r="BG576" s="2" t="inlineStr">
        <is>
          <t>2</t>
        </is>
      </c>
      <c r="BH576" s="2" t="inlineStr">
        <is>
          <t/>
        </is>
      </c>
      <c r="BI576" t="inlineStr">
        <is>
          <t/>
        </is>
      </c>
      <c r="BJ576" t="inlineStr">
        <is>
          <t/>
        </is>
      </c>
      <c r="BK576" t="inlineStr">
        <is>
          <t/>
        </is>
      </c>
      <c r="BL576" t="inlineStr">
        <is>
          <t/>
        </is>
      </c>
      <c r="BM576" t="inlineStr">
        <is>
          <t/>
        </is>
      </c>
      <c r="BN576" t="inlineStr">
        <is>
          <t/>
        </is>
      </c>
      <c r="BO576" t="inlineStr">
        <is>
          <t/>
        </is>
      </c>
      <c r="BP576" t="inlineStr">
        <is>
          <t/>
        </is>
      </c>
      <c r="BQ576" t="inlineStr">
        <is>
          <t/>
        </is>
      </c>
      <c r="BR576" t="inlineStr">
        <is>
          <t/>
        </is>
      </c>
      <c r="BS576" t="inlineStr">
        <is>
          <t/>
        </is>
      </c>
      <c r="BT576" t="inlineStr">
        <is>
          <t/>
        </is>
      </c>
      <c r="BU576" t="inlineStr">
        <is>
          <t/>
        </is>
      </c>
      <c r="BV576" t="inlineStr">
        <is>
          <t/>
        </is>
      </c>
      <c r="BW576" t="inlineStr">
        <is>
          <t/>
        </is>
      </c>
      <c r="BX576" t="inlineStr">
        <is>
          <t/>
        </is>
      </c>
      <c r="BY576" t="inlineStr">
        <is>
          <t/>
        </is>
      </c>
      <c r="BZ576" t="inlineStr">
        <is>
          <t/>
        </is>
      </c>
      <c r="CA576" t="inlineStr">
        <is>
          <t/>
        </is>
      </c>
      <c r="CB576" t="inlineStr">
        <is>
          <t/>
        </is>
      </c>
      <c r="CC576" t="inlineStr">
        <is>
          <t/>
        </is>
      </c>
      <c r="CD576" t="inlineStr">
        <is>
          <t/>
        </is>
      </c>
      <c r="CE576" t="inlineStr">
        <is>
          <t/>
        </is>
      </c>
      <c r="CF576" t="inlineStr">
        <is>
          <t/>
        </is>
      </c>
      <c r="CG576" t="inlineStr">
        <is>
          <t/>
        </is>
      </c>
      <c r="CH576" t="inlineStr">
        <is>
          <t/>
        </is>
      </c>
      <c r="CI576" t="inlineStr">
        <is>
          <t/>
        </is>
      </c>
      <c r="CJ576" t="inlineStr">
        <is>
          <t/>
        </is>
      </c>
      <c r="CK576" t="inlineStr">
        <is>
          <t/>
        </is>
      </c>
      <c r="CL576" t="inlineStr">
        <is>
          <t/>
        </is>
      </c>
      <c r="CM576" t="inlineStr">
        <is>
          <t/>
        </is>
      </c>
      <c r="CN576" t="inlineStr">
        <is>
          <t/>
        </is>
      </c>
      <c r="CO576" t="inlineStr">
        <is>
          <t/>
        </is>
      </c>
      <c r="CP576" t="inlineStr">
        <is>
          <t/>
        </is>
      </c>
      <c r="CQ576" t="inlineStr">
        <is>
          <t/>
        </is>
      </c>
      <c r="CR576" t="inlineStr">
        <is>
          <t/>
        </is>
      </c>
      <c r="CS576" t="inlineStr">
        <is>
          <t/>
        </is>
      </c>
      <c r="CT576" s="2" t="inlineStr">
        <is>
          <t>utnyttjande av den värme som alstras</t>
        </is>
      </c>
      <c r="CU576" s="2" t="inlineStr">
        <is>
          <t>2</t>
        </is>
      </c>
      <c r="CV576" s="2" t="inlineStr">
        <is>
          <t/>
        </is>
      </c>
      <c r="CW576" t="inlineStr">
        <is>
          <t/>
        </is>
      </c>
    </row>
    <row r="577">
      <c r="A577" s="1" t="str">
        <f>HYPERLINK("https://iate.europa.eu/entry/result/1169645/all", "1169645")</f>
        <v>1169645</v>
      </c>
      <c r="B577" t="inlineStr">
        <is>
          <t>TRANSPORT</t>
        </is>
      </c>
      <c r="C577" t="inlineStr">
        <is>
          <t>TRANSPORT|land transport;TRANSPORT</t>
        </is>
      </c>
      <c r="D577" t="inlineStr">
        <is>
          <t>no</t>
        </is>
      </c>
      <c r="E577" t="inlineStr">
        <is>
          <t/>
        </is>
      </c>
      <c r="F577" t="inlineStr">
        <is>
          <t/>
        </is>
      </c>
      <c r="G577" t="inlineStr">
        <is>
          <t/>
        </is>
      </c>
      <c r="H577" t="inlineStr">
        <is>
          <t/>
        </is>
      </c>
      <c r="I577" t="inlineStr">
        <is>
          <t/>
        </is>
      </c>
      <c r="J577" t="inlineStr">
        <is>
          <t/>
        </is>
      </c>
      <c r="K577" t="inlineStr">
        <is>
          <t/>
        </is>
      </c>
      <c r="L577" t="inlineStr">
        <is>
          <t/>
        </is>
      </c>
      <c r="M577" t="inlineStr">
        <is>
          <t/>
        </is>
      </c>
      <c r="N577" s="2" t="inlineStr">
        <is>
          <t>pumpestation</t>
        </is>
      </c>
      <c r="O577" s="2" t="inlineStr">
        <is>
          <t>3</t>
        </is>
      </c>
      <c r="P577" s="2" t="inlineStr">
        <is>
          <t/>
        </is>
      </c>
      <c r="Q577" t="inlineStr">
        <is>
          <t/>
        </is>
      </c>
      <c r="R577" s="2" t="inlineStr">
        <is>
          <t>Zwischenverdichterstation</t>
        </is>
      </c>
      <c r="S577" s="2" t="inlineStr">
        <is>
          <t>3</t>
        </is>
      </c>
      <c r="T577" s="2" t="inlineStr">
        <is>
          <t/>
        </is>
      </c>
      <c r="U577" t="inlineStr">
        <is>
          <t/>
        </is>
      </c>
      <c r="V577" s="2" t="inlineStr">
        <is>
          <t>σταθμός επανασυμπίεσης</t>
        </is>
      </c>
      <c r="W577" s="2" t="inlineStr">
        <is>
          <t>3</t>
        </is>
      </c>
      <c r="X577" s="2" t="inlineStr">
        <is>
          <t/>
        </is>
      </c>
      <c r="Y577" t="inlineStr">
        <is>
          <t/>
        </is>
      </c>
      <c r="Z577" s="2" t="inlineStr">
        <is>
          <t>recompression station</t>
        </is>
      </c>
      <c r="AA577" s="2" t="inlineStr">
        <is>
          <t>3</t>
        </is>
      </c>
      <c r="AB577" s="2" t="inlineStr">
        <is>
          <t/>
        </is>
      </c>
      <c r="AC577" t="inlineStr">
        <is>
          <t/>
        </is>
      </c>
      <c r="AD577" s="2" t="inlineStr">
        <is>
          <t>estación de recompresión</t>
        </is>
      </c>
      <c r="AE577" s="2" t="inlineStr">
        <is>
          <t>3</t>
        </is>
      </c>
      <c r="AF577" s="2" t="inlineStr">
        <is>
          <t/>
        </is>
      </c>
      <c r="AG577" t="inlineStr">
        <is>
          <t>plataforma sobre una sección de un gasoducto submarino diseñada para incrementar el flujo de gas</t>
        </is>
      </c>
      <c r="AH577" t="inlineStr">
        <is>
          <t/>
        </is>
      </c>
      <c r="AI577" t="inlineStr">
        <is>
          <t/>
        </is>
      </c>
      <c r="AJ577" t="inlineStr">
        <is>
          <t/>
        </is>
      </c>
      <c r="AK577" t="inlineStr">
        <is>
          <t/>
        </is>
      </c>
      <c r="AL577" s="2" t="inlineStr">
        <is>
          <t>välikomprimointiasema</t>
        </is>
      </c>
      <c r="AM577" s="2" t="inlineStr">
        <is>
          <t>2</t>
        </is>
      </c>
      <c r="AN577" s="2" t="inlineStr">
        <is>
          <t/>
        </is>
      </c>
      <c r="AO577" t="inlineStr">
        <is>
          <t/>
        </is>
      </c>
      <c r="AP577" s="2" t="inlineStr">
        <is>
          <t>station de recompression</t>
        </is>
      </c>
      <c r="AQ577" s="2" t="inlineStr">
        <is>
          <t>3</t>
        </is>
      </c>
      <c r="AR577" s="2" t="inlineStr">
        <is>
          <t/>
        </is>
      </c>
      <c r="AS577" t="inlineStr">
        <is>
          <t>dans le transport du gaz naturel, station située tous les 60 à 80 km le long du parcours, servant à recomprimer le gaz pour assurer un écoulement maximum, régulier dans le système de transmission</t>
        </is>
      </c>
      <c r="AT577" t="inlineStr">
        <is>
          <t/>
        </is>
      </c>
      <c r="AU577" t="inlineStr">
        <is>
          <t/>
        </is>
      </c>
      <c r="AV577" t="inlineStr">
        <is>
          <t/>
        </is>
      </c>
      <c r="AW577" t="inlineStr">
        <is>
          <t/>
        </is>
      </c>
      <c r="AX577" t="inlineStr">
        <is>
          <t/>
        </is>
      </c>
      <c r="AY577" t="inlineStr">
        <is>
          <t/>
        </is>
      </c>
      <c r="AZ577" t="inlineStr">
        <is>
          <t/>
        </is>
      </c>
      <c r="BA577" t="inlineStr">
        <is>
          <t/>
        </is>
      </c>
      <c r="BB577" t="inlineStr">
        <is>
          <t/>
        </is>
      </c>
      <c r="BC577" t="inlineStr">
        <is>
          <t/>
        </is>
      </c>
      <c r="BD577" t="inlineStr">
        <is>
          <t/>
        </is>
      </c>
      <c r="BE577" t="inlineStr">
        <is>
          <t/>
        </is>
      </c>
      <c r="BF577" s="2" t="inlineStr">
        <is>
          <t>stazione di ricompressione</t>
        </is>
      </c>
      <c r="BG577" s="2" t="inlineStr">
        <is>
          <t>3</t>
        </is>
      </c>
      <c r="BH577" s="2" t="inlineStr">
        <is>
          <t/>
        </is>
      </c>
      <c r="BI577" t="inlineStr">
        <is>
          <t/>
        </is>
      </c>
      <c r="BJ577" t="inlineStr">
        <is>
          <t/>
        </is>
      </c>
      <c r="BK577" t="inlineStr">
        <is>
          <t/>
        </is>
      </c>
      <c r="BL577" t="inlineStr">
        <is>
          <t/>
        </is>
      </c>
      <c r="BM577" t="inlineStr">
        <is>
          <t/>
        </is>
      </c>
      <c r="BN577" t="inlineStr">
        <is>
          <t/>
        </is>
      </c>
      <c r="BO577" t="inlineStr">
        <is>
          <t/>
        </is>
      </c>
      <c r="BP577" t="inlineStr">
        <is>
          <t/>
        </is>
      </c>
      <c r="BQ577" t="inlineStr">
        <is>
          <t/>
        </is>
      </c>
      <c r="BR577" t="inlineStr">
        <is>
          <t/>
        </is>
      </c>
      <c r="BS577" t="inlineStr">
        <is>
          <t/>
        </is>
      </c>
      <c r="BT577" t="inlineStr">
        <is>
          <t/>
        </is>
      </c>
      <c r="BU577" t="inlineStr">
        <is>
          <t/>
        </is>
      </c>
      <c r="BV577" s="2" t="inlineStr">
        <is>
          <t>recompressiestation</t>
        </is>
      </c>
      <c r="BW577" s="2" t="inlineStr">
        <is>
          <t>3</t>
        </is>
      </c>
      <c r="BX577" s="2" t="inlineStr">
        <is>
          <t/>
        </is>
      </c>
      <c r="BY577" t="inlineStr">
        <is>
          <t/>
        </is>
      </c>
      <c r="BZ577" t="inlineStr">
        <is>
          <t/>
        </is>
      </c>
      <c r="CA577" t="inlineStr">
        <is>
          <t/>
        </is>
      </c>
      <c r="CB577" t="inlineStr">
        <is>
          <t/>
        </is>
      </c>
      <c r="CC577" t="inlineStr">
        <is>
          <t/>
        </is>
      </c>
      <c r="CD577" s="2" t="inlineStr">
        <is>
          <t>estação de recompressão</t>
        </is>
      </c>
      <c r="CE577" s="2" t="inlineStr">
        <is>
          <t>3</t>
        </is>
      </c>
      <c r="CF577" s="2" t="inlineStr">
        <is>
          <t/>
        </is>
      </c>
      <c r="CG577" t="inlineStr">
        <is>
          <t/>
        </is>
      </c>
      <c r="CH577" t="inlineStr">
        <is>
          <t/>
        </is>
      </c>
      <c r="CI577" t="inlineStr">
        <is>
          <t/>
        </is>
      </c>
      <c r="CJ577" t="inlineStr">
        <is>
          <t/>
        </is>
      </c>
      <c r="CK577" t="inlineStr">
        <is>
          <t/>
        </is>
      </c>
      <c r="CL577" t="inlineStr">
        <is>
          <t/>
        </is>
      </c>
      <c r="CM577" t="inlineStr">
        <is>
          <t/>
        </is>
      </c>
      <c r="CN577" t="inlineStr">
        <is>
          <t/>
        </is>
      </c>
      <c r="CO577" t="inlineStr">
        <is>
          <t/>
        </is>
      </c>
      <c r="CP577" t="inlineStr">
        <is>
          <t/>
        </is>
      </c>
      <c r="CQ577" t="inlineStr">
        <is>
          <t/>
        </is>
      </c>
      <c r="CR577" t="inlineStr">
        <is>
          <t/>
        </is>
      </c>
      <c r="CS577" t="inlineStr">
        <is>
          <t/>
        </is>
      </c>
      <c r="CT577" s="2" t="inlineStr">
        <is>
          <t>kompressorstation</t>
        </is>
      </c>
      <c r="CU577" s="2" t="inlineStr">
        <is>
          <t>3</t>
        </is>
      </c>
      <c r="CV577" s="2" t="inlineStr">
        <is>
          <t/>
        </is>
      </c>
      <c r="CW577" t="inlineStr">
        <is>
          <t/>
        </is>
      </c>
    </row>
    <row r="578">
      <c r="A578" s="1" t="str">
        <f>HYPERLINK("https://iate.europa.eu/entry/result/1153702/all", "1153702")</f>
        <v>1153702</v>
      </c>
      <c r="B578" t="inlineStr">
        <is>
          <t>ENERGY;PRODUCTION, TECHNOLOGY AND RESEARCH</t>
        </is>
      </c>
      <c r="C578" t="inlineStr">
        <is>
          <t>ENERGY;PRODUCTION, TECHNOLOGY AND RESEARCH|research and intellectual property|research;PRODUCTION, TECHNOLOGY AND RESEARCH|technology and technical regulations|materials technology</t>
        </is>
      </c>
      <c r="D578" t="inlineStr">
        <is>
          <t>no</t>
        </is>
      </c>
      <c r="E578" t="inlineStr">
        <is>
          <t/>
        </is>
      </c>
      <c r="F578" t="inlineStr">
        <is>
          <t/>
        </is>
      </c>
      <c r="G578" t="inlineStr">
        <is>
          <t/>
        </is>
      </c>
      <c r="H578" t="inlineStr">
        <is>
          <t/>
        </is>
      </c>
      <c r="I578" t="inlineStr">
        <is>
          <t/>
        </is>
      </c>
      <c r="J578" t="inlineStr">
        <is>
          <t/>
        </is>
      </c>
      <c r="K578" t="inlineStr">
        <is>
          <t/>
        </is>
      </c>
      <c r="L578" t="inlineStr">
        <is>
          <t/>
        </is>
      </c>
      <c r="M578" t="inlineStr">
        <is>
          <t/>
        </is>
      </c>
      <c r="N578" s="2" t="inlineStr">
        <is>
          <t>RUE|
rationel energiudnyttelse|
rationel udnyttelse af energi|
REN</t>
        </is>
      </c>
      <c r="O578" s="2" t="inlineStr">
        <is>
          <t>3|
3|
3|
1</t>
        </is>
      </c>
      <c r="P578" s="2" t="inlineStr">
        <is>
          <t xml:space="preserve">|
|
|
</t>
        </is>
      </c>
      <c r="Q578" t="inlineStr">
        <is>
          <t/>
        </is>
      </c>
      <c r="R578" s="2" t="inlineStr">
        <is>
          <t>rationelle Energienutzung|
rationelle Energieverwendung|
REN|
REV</t>
        </is>
      </c>
      <c r="S578" s="2" t="inlineStr">
        <is>
          <t>3|
3|
3|
1</t>
        </is>
      </c>
      <c r="T578" s="2" t="inlineStr">
        <is>
          <t xml:space="preserve">|
|
|
</t>
        </is>
      </c>
      <c r="U578" t="inlineStr">
        <is>
          <t/>
        </is>
      </c>
      <c r="V578" s="2" t="inlineStr">
        <is>
          <t>ορθολογική χρησιμοποίηση της ενέργειας|
ορθολογική χρήση της ενέργειας</t>
        </is>
      </c>
      <c r="W578" s="2" t="inlineStr">
        <is>
          <t>2|
3</t>
        </is>
      </c>
      <c r="X578" s="2" t="inlineStr">
        <is>
          <t xml:space="preserve">|
</t>
        </is>
      </c>
      <c r="Y578" t="inlineStr">
        <is>
          <t/>
        </is>
      </c>
      <c r="Z578" s="2" t="inlineStr">
        <is>
          <t>RUE|
rational utilization of energy|
efficient use of energy|
sensible energy use|
rational use of energy|
rational utilisation of energy</t>
        </is>
      </c>
      <c r="AA578" s="2" t="inlineStr">
        <is>
          <t>3|
3|
3|
1|
3|
3</t>
        </is>
      </c>
      <c r="AB578" s="2" t="inlineStr">
        <is>
          <t xml:space="preserve">|
|
|
|
|
</t>
        </is>
      </c>
      <c r="AC578" t="inlineStr">
        <is>
          <t/>
        </is>
      </c>
      <c r="AD578" s="2" t="inlineStr">
        <is>
          <t>uso racional de la energía|
URE|
utilización racional de la energía</t>
        </is>
      </c>
      <c r="AE578" s="2" t="inlineStr">
        <is>
          <t>1|
3|
3</t>
        </is>
      </c>
      <c r="AF578" s="2" t="inlineStr">
        <is>
          <t xml:space="preserve">|
|
</t>
        </is>
      </c>
      <c r="AG578" t="inlineStr">
        <is>
          <t/>
        </is>
      </c>
      <c r="AH578" t="inlineStr">
        <is>
          <t/>
        </is>
      </c>
      <c r="AI578" t="inlineStr">
        <is>
          <t/>
        </is>
      </c>
      <c r="AJ578" t="inlineStr">
        <is>
          <t/>
        </is>
      </c>
      <c r="AK578" t="inlineStr">
        <is>
          <t/>
        </is>
      </c>
      <c r="AL578" s="2" t="inlineStr">
        <is>
          <t>energian taloudellinen käyttö|
järkevä energiankäyttö|
energian järkevä käyttö</t>
        </is>
      </c>
      <c r="AM578" s="2" t="inlineStr">
        <is>
          <t>3|
2|
2</t>
        </is>
      </c>
      <c r="AN578" s="2" t="inlineStr">
        <is>
          <t xml:space="preserve">|
|
</t>
        </is>
      </c>
      <c r="AO578" t="inlineStr">
        <is>
          <t>tarkoituksenmukainen ja tehokas energiankäyttö</t>
        </is>
      </c>
      <c r="AP578" s="2" t="inlineStr">
        <is>
          <t>Utilisation rationnelle de l'Energie|
utilisation rationnelle de l'énergie|
U.R.E.|
URE</t>
        </is>
      </c>
      <c r="AQ578" s="2" t="inlineStr">
        <is>
          <t>3|
3|
3|
3</t>
        </is>
      </c>
      <c r="AR578" s="2" t="inlineStr">
        <is>
          <t xml:space="preserve">|
|
|
</t>
        </is>
      </c>
      <c r="AS578" t="inlineStr">
        <is>
          <t/>
        </is>
      </c>
      <c r="AT578" s="2" t="inlineStr">
        <is>
          <t>úsáid réasúnach fuinnimh</t>
        </is>
      </c>
      <c r="AU578" s="2" t="inlineStr">
        <is>
          <t>3</t>
        </is>
      </c>
      <c r="AV578" s="2" t="inlineStr">
        <is>
          <t/>
        </is>
      </c>
      <c r="AW578" t="inlineStr">
        <is>
          <t/>
        </is>
      </c>
      <c r="AX578" t="inlineStr">
        <is>
          <t/>
        </is>
      </c>
      <c r="AY578" t="inlineStr">
        <is>
          <t/>
        </is>
      </c>
      <c r="AZ578" t="inlineStr">
        <is>
          <t/>
        </is>
      </c>
      <c r="BA578" t="inlineStr">
        <is>
          <t/>
        </is>
      </c>
      <c r="BB578" t="inlineStr">
        <is>
          <t/>
        </is>
      </c>
      <c r="BC578" t="inlineStr">
        <is>
          <t/>
        </is>
      </c>
      <c r="BD578" t="inlineStr">
        <is>
          <t/>
        </is>
      </c>
      <c r="BE578" t="inlineStr">
        <is>
          <t/>
        </is>
      </c>
      <c r="BF578" s="2" t="inlineStr">
        <is>
          <t>URE|
utilizzazione razionale dell'energia|
uso razionale dell'energia</t>
        </is>
      </c>
      <c r="BG578" s="2" t="inlineStr">
        <is>
          <t>3|
3|
3</t>
        </is>
      </c>
      <c r="BH578" s="2" t="inlineStr">
        <is>
          <t xml:space="preserve">|
|
</t>
        </is>
      </c>
      <c r="BI578" t="inlineStr">
        <is>
          <t/>
        </is>
      </c>
      <c r="BJ578" t="inlineStr">
        <is>
          <t/>
        </is>
      </c>
      <c r="BK578" t="inlineStr">
        <is>
          <t/>
        </is>
      </c>
      <c r="BL578" t="inlineStr">
        <is>
          <t/>
        </is>
      </c>
      <c r="BM578" t="inlineStr">
        <is>
          <t/>
        </is>
      </c>
      <c r="BN578" t="inlineStr">
        <is>
          <t/>
        </is>
      </c>
      <c r="BO578" t="inlineStr">
        <is>
          <t/>
        </is>
      </c>
      <c r="BP578" t="inlineStr">
        <is>
          <t/>
        </is>
      </c>
      <c r="BQ578" t="inlineStr">
        <is>
          <t/>
        </is>
      </c>
      <c r="BR578" t="inlineStr">
        <is>
          <t/>
        </is>
      </c>
      <c r="BS578" t="inlineStr">
        <is>
          <t/>
        </is>
      </c>
      <c r="BT578" t="inlineStr">
        <is>
          <t/>
        </is>
      </c>
      <c r="BU578" t="inlineStr">
        <is>
          <t/>
        </is>
      </c>
      <c r="BV578" s="2" t="inlineStr">
        <is>
          <t>energiebesparing|
doelmatig energiebeheer|
rationeel energiegebruik|
doelmatig energieverbruik|
REG|
doelmatig energiegebruik|
efficient gebruik van energie</t>
        </is>
      </c>
      <c r="BW578" s="2" t="inlineStr">
        <is>
          <t>3|
3|
3|
1|
3|
3|
3</t>
        </is>
      </c>
      <c r="BX578" s="2" t="inlineStr">
        <is>
          <t xml:space="preserve">|
|
|
|
|
|
</t>
        </is>
      </c>
      <c r="BY578" t="inlineStr">
        <is>
          <t/>
        </is>
      </c>
      <c r="BZ578" t="inlineStr">
        <is>
          <t/>
        </is>
      </c>
      <c r="CA578" t="inlineStr">
        <is>
          <t/>
        </is>
      </c>
      <c r="CB578" t="inlineStr">
        <is>
          <t/>
        </is>
      </c>
      <c r="CC578" t="inlineStr">
        <is>
          <t/>
        </is>
      </c>
      <c r="CD578" s="2" t="inlineStr">
        <is>
          <t>utilização racional da energia|
utilização racional de energia|
URE</t>
        </is>
      </c>
      <c r="CE578" s="2" t="inlineStr">
        <is>
          <t>2|
3|
3</t>
        </is>
      </c>
      <c r="CF578" s="2" t="inlineStr">
        <is>
          <t xml:space="preserve">|
|
</t>
        </is>
      </c>
      <c r="CG578" t="inlineStr">
        <is>
          <t/>
        </is>
      </c>
      <c r="CH578" s="2" t="inlineStr">
        <is>
          <t>utilizare rațională a energiei</t>
        </is>
      </c>
      <c r="CI578" s="2" t="inlineStr">
        <is>
          <t>3</t>
        </is>
      </c>
      <c r="CJ578" s="2" t="inlineStr">
        <is>
          <t/>
        </is>
      </c>
      <c r="CK578" t="inlineStr">
        <is>
          <t>utilizarea energiei de către utilizatori în modul cel mai potrivit pentru realizarea obiectivelor economice luând în considerație restricțiile tehnice, sociale, politice, financiare și de mediu</t>
        </is>
      </c>
      <c r="CL578" t="inlineStr">
        <is>
          <t/>
        </is>
      </c>
      <c r="CM578" t="inlineStr">
        <is>
          <t/>
        </is>
      </c>
      <c r="CN578" t="inlineStr">
        <is>
          <t/>
        </is>
      </c>
      <c r="CO578" t="inlineStr">
        <is>
          <t/>
        </is>
      </c>
      <c r="CP578" t="inlineStr">
        <is>
          <t/>
        </is>
      </c>
      <c r="CQ578" t="inlineStr">
        <is>
          <t/>
        </is>
      </c>
      <c r="CR578" t="inlineStr">
        <is>
          <t/>
        </is>
      </c>
      <c r="CS578" t="inlineStr">
        <is>
          <t/>
        </is>
      </c>
      <c r="CT578" s="2" t="inlineStr">
        <is>
          <t>rationell energianvändning</t>
        </is>
      </c>
      <c r="CU578" s="2" t="inlineStr">
        <is>
          <t>3</t>
        </is>
      </c>
      <c r="CV578" s="2" t="inlineStr">
        <is>
          <t/>
        </is>
      </c>
      <c r="CW578" t="inlineStr">
        <is>
          <t/>
        </is>
      </c>
    </row>
    <row r="579">
      <c r="A579" s="1" t="str">
        <f>HYPERLINK("https://iate.europa.eu/entry/result/1407651/all", "1407651")</f>
        <v>1407651</v>
      </c>
      <c r="B579" t="inlineStr">
        <is>
          <t>INDUSTRY</t>
        </is>
      </c>
      <c r="C579" t="inlineStr">
        <is>
          <t>INDUSTRY|mechanical engineering;INDUSTRY|electronics and electrical engineering</t>
        </is>
      </c>
      <c r="D579" t="inlineStr">
        <is>
          <t>no</t>
        </is>
      </c>
      <c r="E579" t="inlineStr">
        <is>
          <t/>
        </is>
      </c>
      <c r="F579" t="inlineStr">
        <is>
          <t/>
        </is>
      </c>
      <c r="G579" t="inlineStr">
        <is>
          <t/>
        </is>
      </c>
      <c r="H579" t="inlineStr">
        <is>
          <t/>
        </is>
      </c>
      <c r="I579" t="inlineStr">
        <is>
          <t/>
        </is>
      </c>
      <c r="J579" t="inlineStr">
        <is>
          <t/>
        </is>
      </c>
      <c r="K579" t="inlineStr">
        <is>
          <t/>
        </is>
      </c>
      <c r="L579" t="inlineStr">
        <is>
          <t/>
        </is>
      </c>
      <c r="M579" t="inlineStr">
        <is>
          <t/>
        </is>
      </c>
      <c r="N579" t="inlineStr">
        <is>
          <t/>
        </is>
      </c>
      <c r="O579" t="inlineStr">
        <is>
          <t/>
        </is>
      </c>
      <c r="P579" t="inlineStr">
        <is>
          <t/>
        </is>
      </c>
      <c r="Q579" t="inlineStr">
        <is>
          <t/>
        </is>
      </c>
      <c r="R579" s="2" t="inlineStr">
        <is>
          <t>Pumpspeicherwerk</t>
        </is>
      </c>
      <c r="S579" s="2" t="inlineStr">
        <is>
          <t>3</t>
        </is>
      </c>
      <c r="T579" s="2" t="inlineStr">
        <is>
          <t/>
        </is>
      </c>
      <c r="U579" t="inlineStr">
        <is>
          <t>ein Speicherkraftwerk, dessen Speicher ganz oder teilweise durch Pumpen gefuellt wird</t>
        </is>
      </c>
      <c r="V579" s="2" t="inlineStr">
        <is>
          <t>αντλητική υδροηλεκτρική εγκατάσταση</t>
        </is>
      </c>
      <c r="W579" s="2" t="inlineStr">
        <is>
          <t>3</t>
        </is>
      </c>
      <c r="X579" s="2" t="inlineStr">
        <is>
          <t/>
        </is>
      </c>
      <c r="Y579" t="inlineStr">
        <is>
          <t/>
        </is>
      </c>
      <c r="Z579" s="2" t="inlineStr">
        <is>
          <t>pumped storage plant|
pumped storage power station</t>
        </is>
      </c>
      <c r="AA579" s="2" t="inlineStr">
        <is>
          <t>3|
3</t>
        </is>
      </c>
      <c r="AB579" s="2" t="inlineStr">
        <is>
          <t xml:space="preserve">|
</t>
        </is>
      </c>
      <c r="AC579" t="inlineStr">
        <is>
          <t>a power station with reservoir,the reservoir being filled exclusively or partially with the use of pumps</t>
        </is>
      </c>
      <c r="AD579" s="2" t="inlineStr">
        <is>
          <t>aprovechamiento hidráulico de acumulación por bombeo</t>
        </is>
      </c>
      <c r="AE579" s="2" t="inlineStr">
        <is>
          <t>3</t>
        </is>
      </c>
      <c r="AF579" s="2" t="inlineStr">
        <is>
          <t/>
        </is>
      </c>
      <c r="AG579" t="inlineStr">
        <is>
          <t>central con embalse, que se llena total o parcialmente por medio de bombas</t>
        </is>
      </c>
      <c r="AH579" t="inlineStr">
        <is>
          <t/>
        </is>
      </c>
      <c r="AI579" t="inlineStr">
        <is>
          <t/>
        </is>
      </c>
      <c r="AJ579" t="inlineStr">
        <is>
          <t/>
        </is>
      </c>
      <c r="AK579" t="inlineStr">
        <is>
          <t/>
        </is>
      </c>
      <c r="AL579" t="inlineStr">
        <is>
          <t/>
        </is>
      </c>
      <c r="AM579" t="inlineStr">
        <is>
          <t/>
        </is>
      </c>
      <c r="AN579" t="inlineStr">
        <is>
          <t/>
        </is>
      </c>
      <c r="AO579" t="inlineStr">
        <is>
          <t/>
        </is>
      </c>
      <c r="AP579" s="2" t="inlineStr">
        <is>
          <t>aménagement hydraulique à accumulation par pompage</t>
        </is>
      </c>
      <c r="AQ579" s="2" t="inlineStr">
        <is>
          <t>3</t>
        </is>
      </c>
      <c r="AR579" s="2" t="inlineStr">
        <is>
          <t/>
        </is>
      </c>
      <c r="AS579" t="inlineStr">
        <is>
          <t>centrale hydro-électrique à réservoir, ce dernier étant rempli totalement ou partiellement au moyen de pompes</t>
        </is>
      </c>
      <c r="AT579" t="inlineStr">
        <is>
          <t/>
        </is>
      </c>
      <c r="AU579" t="inlineStr">
        <is>
          <t/>
        </is>
      </c>
      <c r="AV579" t="inlineStr">
        <is>
          <t/>
        </is>
      </c>
      <c r="AW579" t="inlineStr">
        <is>
          <t/>
        </is>
      </c>
      <c r="AX579" t="inlineStr">
        <is>
          <t/>
        </is>
      </c>
      <c r="AY579" t="inlineStr">
        <is>
          <t/>
        </is>
      </c>
      <c r="AZ579" t="inlineStr">
        <is>
          <t/>
        </is>
      </c>
      <c r="BA579" t="inlineStr">
        <is>
          <t/>
        </is>
      </c>
      <c r="BB579" t="inlineStr">
        <is>
          <t/>
        </is>
      </c>
      <c r="BC579" t="inlineStr">
        <is>
          <t/>
        </is>
      </c>
      <c r="BD579" t="inlineStr">
        <is>
          <t/>
        </is>
      </c>
      <c r="BE579" t="inlineStr">
        <is>
          <t/>
        </is>
      </c>
      <c r="BF579" s="2" t="inlineStr">
        <is>
          <t>impianto ad accumulazione con pompaggio</t>
        </is>
      </c>
      <c r="BG579" s="2" t="inlineStr">
        <is>
          <t>3</t>
        </is>
      </c>
      <c r="BH579" s="2" t="inlineStr">
        <is>
          <t/>
        </is>
      </c>
      <c r="BI579" t="inlineStr">
        <is>
          <t/>
        </is>
      </c>
      <c r="BJ579" t="inlineStr">
        <is>
          <t/>
        </is>
      </c>
      <c r="BK579" t="inlineStr">
        <is>
          <t/>
        </is>
      </c>
      <c r="BL579" t="inlineStr">
        <is>
          <t/>
        </is>
      </c>
      <c r="BM579" t="inlineStr">
        <is>
          <t/>
        </is>
      </c>
      <c r="BN579" s="2" t="inlineStr">
        <is>
          <t>hidroakumulācijas elektrostacija</t>
        </is>
      </c>
      <c r="BO579" s="2" t="inlineStr">
        <is>
          <t>3</t>
        </is>
      </c>
      <c r="BP579" s="2" t="inlineStr">
        <is>
          <t/>
        </is>
      </c>
      <c r="BQ579" t="inlineStr">
        <is>
          <t>hidroelektrostacija, kas izmanto augšējo un apakšējo ūdenskrātuvi atkārtoti mainīgos darba režīmos - ūdens pārsūknēšanai uz augšējo krātuvi un elektroenerģijas ražošanai ūdens noteces laikā</t>
        </is>
      </c>
      <c r="BR579" t="inlineStr">
        <is>
          <t/>
        </is>
      </c>
      <c r="BS579" t="inlineStr">
        <is>
          <t/>
        </is>
      </c>
      <c r="BT579" t="inlineStr">
        <is>
          <t/>
        </is>
      </c>
      <c r="BU579" t="inlineStr">
        <is>
          <t/>
        </is>
      </c>
      <c r="BV579" t="inlineStr">
        <is>
          <t/>
        </is>
      </c>
      <c r="BW579" t="inlineStr">
        <is>
          <t/>
        </is>
      </c>
      <c r="BX579" t="inlineStr">
        <is>
          <t/>
        </is>
      </c>
      <c r="BY579" t="inlineStr">
        <is>
          <t/>
        </is>
      </c>
      <c r="BZ579" t="inlineStr">
        <is>
          <t/>
        </is>
      </c>
      <c r="CA579" t="inlineStr">
        <is>
          <t/>
        </is>
      </c>
      <c r="CB579" t="inlineStr">
        <is>
          <t/>
        </is>
      </c>
      <c r="CC579" t="inlineStr">
        <is>
          <t/>
        </is>
      </c>
      <c r="CD579" s="2" t="inlineStr">
        <is>
          <t>aproveitamento hidráulico de acumulação por bombagem</t>
        </is>
      </c>
      <c r="CE579" s="2" t="inlineStr">
        <is>
          <t>3</t>
        </is>
      </c>
      <c r="CF579" s="2" t="inlineStr">
        <is>
          <t/>
        </is>
      </c>
      <c r="CG579" t="inlineStr">
        <is>
          <t>central hidroeléctrica cuja albufeira é alimentada,parcial ou totalmente,por meio de bombas</t>
        </is>
      </c>
      <c r="CH579" t="inlineStr">
        <is>
          <t/>
        </is>
      </c>
      <c r="CI579" t="inlineStr">
        <is>
          <t/>
        </is>
      </c>
      <c r="CJ579" t="inlineStr">
        <is>
          <t/>
        </is>
      </c>
      <c r="CK579" t="inlineStr">
        <is>
          <t/>
        </is>
      </c>
      <c r="CL579" t="inlineStr">
        <is>
          <t/>
        </is>
      </c>
      <c r="CM579" t="inlineStr">
        <is>
          <t/>
        </is>
      </c>
      <c r="CN579" t="inlineStr">
        <is>
          <t/>
        </is>
      </c>
      <c r="CO579" t="inlineStr">
        <is>
          <t/>
        </is>
      </c>
      <c r="CP579" t="inlineStr">
        <is>
          <t/>
        </is>
      </c>
      <c r="CQ579" t="inlineStr">
        <is>
          <t/>
        </is>
      </c>
      <c r="CR579" t="inlineStr">
        <is>
          <t/>
        </is>
      </c>
      <c r="CS579" t="inlineStr">
        <is>
          <t/>
        </is>
      </c>
      <c r="CT579" t="inlineStr">
        <is>
          <t/>
        </is>
      </c>
      <c r="CU579" t="inlineStr">
        <is>
          <t/>
        </is>
      </c>
      <c r="CV579" t="inlineStr">
        <is>
          <t/>
        </is>
      </c>
      <c r="CW579" t="inlineStr">
        <is>
          <t/>
        </is>
      </c>
    </row>
    <row r="580">
      <c r="A580" s="1" t="str">
        <f>HYPERLINK("https://iate.europa.eu/entry/result/803019/all", "803019")</f>
        <v>803019</v>
      </c>
      <c r="B580" t="inlineStr">
        <is>
          <t>LAW;ECONOMICS;TRADE;BUSINESS AND COMPETITION</t>
        </is>
      </c>
      <c r="C580" t="inlineStr">
        <is>
          <t>LAW;ECONOMICS;TRADE|trade policy;BUSINESS AND COMPETITION|competition</t>
        </is>
      </c>
      <c r="D580" t="inlineStr">
        <is>
          <t>no</t>
        </is>
      </c>
      <c r="E580" t="inlineStr">
        <is>
          <t/>
        </is>
      </c>
      <c r="F580" s="2" t="inlineStr">
        <is>
          <t>хищническото ценообразуване</t>
        </is>
      </c>
      <c r="G580" s="2" t="inlineStr">
        <is>
          <t>3</t>
        </is>
      </c>
      <c r="H580" s="2" t="inlineStr">
        <is>
          <t/>
        </is>
      </c>
      <c r="I580" t="inlineStr">
        <is>
          <t>определяне на цени с цел премахване на конкуренцията, като в същото време се ползват преимущества, които не са пряко свързани с конкурентоспособността</t>
        </is>
      </c>
      <c r="J580" t="inlineStr">
        <is>
          <t/>
        </is>
      </c>
      <c r="K580" t="inlineStr">
        <is>
          <t/>
        </is>
      </c>
      <c r="L580" t="inlineStr">
        <is>
          <t/>
        </is>
      </c>
      <c r="M580" t="inlineStr">
        <is>
          <t/>
        </is>
      </c>
      <c r="N580" s="2" t="inlineStr">
        <is>
          <t>underbudspolitik|
predatory pricing|
dræbende priskonkurrence|
dræbende priskrig</t>
        </is>
      </c>
      <c r="O580" s="2" t="inlineStr">
        <is>
          <t>4|
4|
4|
4</t>
        </is>
      </c>
      <c r="P580" s="2" t="inlineStr">
        <is>
          <t xml:space="preserve">|
|
|
</t>
        </is>
      </c>
      <c r="Q580" t="inlineStr">
        <is>
          <t/>
        </is>
      </c>
      <c r="R580" s="2" t="inlineStr">
        <is>
          <t>Verdrängungspraktiken|
Preisunterbietung|
Verdrängungswettbewerb</t>
        </is>
      </c>
      <c r="S580" s="2" t="inlineStr">
        <is>
          <t>3|
3|
3</t>
        </is>
      </c>
      <c r="T580" s="2" t="inlineStr">
        <is>
          <t xml:space="preserve">|
|
</t>
        </is>
      </c>
      <c r="U580" t="inlineStr">
        <is>
          <t>Preissenkung/ Preisunterbietung ausschliesslich oder vorwiegend in der Absicht, Mitbewerber vom Markt zu verdrängen oder zu vernichten (Vernichtungswettbewerb)= wettbewerbswidriges Handeln gem. Par.1 d. Ges. gegen unlauteren Wettbewerb (UWG)</t>
        </is>
      </c>
      <c r="V580" s="2" t="inlineStr">
        <is>
          <t>αρπακτική πρακτική</t>
        </is>
      </c>
      <c r="W580" s="2" t="inlineStr">
        <is>
          <t>3</t>
        </is>
      </c>
      <c r="X580" s="2" t="inlineStr">
        <is>
          <t/>
        </is>
      </c>
      <c r="Y580" t="inlineStr">
        <is>
          <t/>
        </is>
      </c>
      <c r="Z580" s="2" t="inlineStr">
        <is>
          <t>underquoting|
predatory practices|
predatory behaviour|
predatory pricing|
predatory pricing practice|
predatory pricing policy</t>
        </is>
      </c>
      <c r="AA580" s="2" t="inlineStr">
        <is>
          <t>3|
3|
3|
3|
3|
3</t>
        </is>
      </c>
      <c r="AB580" s="2" t="inlineStr">
        <is>
          <t xml:space="preserve">|
|
|
|
|
</t>
        </is>
      </c>
      <c r="AC580" t="inlineStr">
        <is>
          <t>"predatory pricing policy: underselling rivals in certain markets to drive them out of business and then raising prices to exploit a market void of competition" (Schäfer 1992, p. 573)</t>
        </is>
      </c>
      <c r="AD580" s="2" t="inlineStr">
        <is>
          <t>prácticas predatorias</t>
        </is>
      </c>
      <c r="AE580" s="2" t="inlineStr">
        <is>
          <t>2</t>
        </is>
      </c>
      <c r="AF580" s="2" t="inlineStr">
        <is>
          <t/>
        </is>
      </c>
      <c r="AG580" t="inlineStr">
        <is>
          <t>Política de precios cuya finalidad es expulsar indebidamente del mercado a un competidor.</t>
        </is>
      </c>
      <c r="AH580" s="2" t="inlineStr">
        <is>
          <t>turuvallutuslik hinnakujundus</t>
        </is>
      </c>
      <c r="AI580" s="2" t="inlineStr">
        <is>
          <t>3</t>
        </is>
      </c>
      <c r="AJ580" s="2" t="inlineStr">
        <is>
          <t/>
        </is>
      </c>
      <c r="AK580" t="inlineStr">
        <is>
          <t/>
        </is>
      </c>
      <c r="AL580" s="2" t="inlineStr">
        <is>
          <t>saalistushinnoittelu</t>
        </is>
      </c>
      <c r="AM580" s="2" t="inlineStr">
        <is>
          <t>2</t>
        </is>
      </c>
      <c r="AN580" s="2" t="inlineStr">
        <is>
          <t/>
        </is>
      </c>
      <c r="AO580" t="inlineStr">
        <is>
          <t>"hintojen laskeminen alle tuotantokustannusten kilpailijoiden poisajamiseksi markkinoilta tai potentiaalisten kilpailijoiden markkinoille tulon estämiseksi"</t>
        </is>
      </c>
      <c r="AP580" s="2" t="inlineStr">
        <is>
          <t>comportement prédatoire|
pratiques de bradage|
comportement prédateur|
bradage des prix</t>
        </is>
      </c>
      <c r="AQ580" s="2" t="inlineStr">
        <is>
          <t>2|
2|
2|
2</t>
        </is>
      </c>
      <c r="AR580" s="2" t="inlineStr">
        <is>
          <t xml:space="preserve">|
|
|
</t>
        </is>
      </c>
      <c r="AS580" t="inlineStr">
        <is>
          <t/>
        </is>
      </c>
      <c r="AT580" t="inlineStr">
        <is>
          <t/>
        </is>
      </c>
      <c r="AU580" t="inlineStr">
        <is>
          <t/>
        </is>
      </c>
      <c r="AV580" t="inlineStr">
        <is>
          <t/>
        </is>
      </c>
      <c r="AW580" t="inlineStr">
        <is>
          <t/>
        </is>
      </c>
      <c r="AX580" t="inlineStr">
        <is>
          <t/>
        </is>
      </c>
      <c r="AY580" t="inlineStr">
        <is>
          <t/>
        </is>
      </c>
      <c r="AZ580" t="inlineStr">
        <is>
          <t/>
        </is>
      </c>
      <c r="BA580" t="inlineStr">
        <is>
          <t/>
        </is>
      </c>
      <c r="BB580" t="inlineStr">
        <is>
          <t/>
        </is>
      </c>
      <c r="BC580" t="inlineStr">
        <is>
          <t/>
        </is>
      </c>
      <c r="BD580" t="inlineStr">
        <is>
          <t/>
        </is>
      </c>
      <c r="BE580" t="inlineStr">
        <is>
          <t/>
        </is>
      </c>
      <c r="BF580" s="2" t="inlineStr">
        <is>
          <t>pratica predatoria</t>
        </is>
      </c>
      <c r="BG580" s="2" t="inlineStr">
        <is>
          <t>2</t>
        </is>
      </c>
      <c r="BH580" s="2" t="inlineStr">
        <is>
          <t/>
        </is>
      </c>
      <c r="BI580" t="inlineStr">
        <is>
          <t>Sono pratiche predatorie quei comportamenti finalizzati al conseguimento di una posizione monopolistica che un'impresa, già titolare di un certo potere economico, adotta per eliminare dal mercato i propri concorrenti o per scoraggiare l'entrata nel mercato di nuove imprese.</t>
        </is>
      </c>
      <c r="BJ580" t="inlineStr">
        <is>
          <t/>
        </is>
      </c>
      <c r="BK580" t="inlineStr">
        <is>
          <t/>
        </is>
      </c>
      <c r="BL580" t="inlineStr">
        <is>
          <t/>
        </is>
      </c>
      <c r="BM580" t="inlineStr">
        <is>
          <t/>
        </is>
      </c>
      <c r="BN580" s="2" t="inlineStr">
        <is>
          <t>plēsonīgas cenas</t>
        </is>
      </c>
      <c r="BO580" s="2" t="inlineStr">
        <is>
          <t>3</t>
        </is>
      </c>
      <c r="BP580" s="2" t="inlineStr">
        <is>
          <t/>
        </is>
      </c>
      <c r="BQ580" t="inlineStr">
        <is>
          <t>zemo cenu politika, kad dominējošais komersants konkurentu izspiešanai no tirgus kādu laiku pārdod preci par cenām, kas mazākas par izmaksām, izmantojot šos ieguvumus savas dominances nostiprināšanai</t>
        </is>
      </c>
      <c r="BR580" s="2" t="inlineStr">
        <is>
          <t>atteġġjament predatorju|
prezzijiet predatorji|
prattiki predatorji</t>
        </is>
      </c>
      <c r="BS580" s="2" t="inlineStr">
        <is>
          <t>3|
3|
3</t>
        </is>
      </c>
      <c r="BT580" s="2" t="inlineStr">
        <is>
          <t xml:space="preserve">|
|
</t>
        </is>
      </c>
      <c r="BU580" t="inlineStr">
        <is>
          <t/>
        </is>
      </c>
      <c r="BV580" s="2" t="inlineStr">
        <is>
          <t>marktondermijnend gedrag|
roofzuchtig marktgedrag</t>
        </is>
      </c>
      <c r="BW580" s="2" t="inlineStr">
        <is>
          <t>3|
3</t>
        </is>
      </c>
      <c r="BX580" s="2" t="inlineStr">
        <is>
          <t xml:space="preserve">|
</t>
        </is>
      </c>
      <c r="BY580" t="inlineStr">
        <is>
          <t/>
        </is>
      </c>
      <c r="BZ580" t="inlineStr">
        <is>
          <t/>
        </is>
      </c>
      <c r="CA580" t="inlineStr">
        <is>
          <t/>
        </is>
      </c>
      <c r="CB580" t="inlineStr">
        <is>
          <t/>
        </is>
      </c>
      <c r="CC580" t="inlineStr">
        <is>
          <t/>
        </is>
      </c>
      <c r="CD580" s="2" t="inlineStr">
        <is>
          <t>práticas de (venda ao) desbarato|
práticas predatórias</t>
        </is>
      </c>
      <c r="CE580" s="2" t="inlineStr">
        <is>
          <t>2|
2</t>
        </is>
      </c>
      <c r="CF580" s="2" t="inlineStr">
        <is>
          <t xml:space="preserve">|
</t>
        </is>
      </c>
      <c r="CG580" t="inlineStr">
        <is>
          <t>Política de fixação de preços (venda ao desbarato) que visa enfraquecer ou eliminar concorrentes ou desencorajar e impedir a entrada de novos vendedores num mercado.</t>
        </is>
      </c>
      <c r="CH580" t="inlineStr">
        <is>
          <t/>
        </is>
      </c>
      <c r="CI580" t="inlineStr">
        <is>
          <t/>
        </is>
      </c>
      <c r="CJ580" t="inlineStr">
        <is>
          <t/>
        </is>
      </c>
      <c r="CK580" t="inlineStr">
        <is>
          <t/>
        </is>
      </c>
      <c r="CL580" s="2" t="inlineStr">
        <is>
          <t>predátorské správanie</t>
        </is>
      </c>
      <c r="CM580" s="2" t="inlineStr">
        <is>
          <t>3</t>
        </is>
      </c>
      <c r="CN580" s="2" t="inlineStr">
        <is>
          <t/>
        </is>
      </c>
      <c r="CO580" t="inlineStr">
        <is>
          <t/>
        </is>
      </c>
      <c r="CP580" t="inlineStr">
        <is>
          <t/>
        </is>
      </c>
      <c r="CQ580" t="inlineStr">
        <is>
          <t/>
        </is>
      </c>
      <c r="CR580" t="inlineStr">
        <is>
          <t/>
        </is>
      </c>
      <c r="CS580" t="inlineStr">
        <is>
          <t/>
        </is>
      </c>
      <c r="CT580" s="2" t="inlineStr">
        <is>
          <t>underprissättning</t>
        </is>
      </c>
      <c r="CU580" s="2" t="inlineStr">
        <is>
          <t>1</t>
        </is>
      </c>
      <c r="CV580" s="2" t="inlineStr">
        <is>
          <t/>
        </is>
      </c>
      <c r="CW580" t="inlineStr">
        <is>
          <t/>
        </is>
      </c>
    </row>
    <row r="581">
      <c r="A581" s="1" t="str">
        <f>HYPERLINK("https://iate.europa.eu/entry/result/1376422/all", "1376422")</f>
        <v>1376422</v>
      </c>
      <c r="B581" t="inlineStr">
        <is>
          <t>ENERGY</t>
        </is>
      </c>
      <c r="C581" t="inlineStr">
        <is>
          <t>ENERGY</t>
        </is>
      </c>
      <c r="D581" t="inlineStr">
        <is>
          <t>no</t>
        </is>
      </c>
      <c r="E581" t="inlineStr">
        <is>
          <t/>
        </is>
      </c>
      <c r="F581" t="inlineStr">
        <is>
          <t/>
        </is>
      </c>
      <c r="G581" t="inlineStr">
        <is>
          <t/>
        </is>
      </c>
      <c r="H581" t="inlineStr">
        <is>
          <t/>
        </is>
      </c>
      <c r="I581" t="inlineStr">
        <is>
          <t/>
        </is>
      </c>
      <c r="J581" t="inlineStr">
        <is>
          <t/>
        </is>
      </c>
      <c r="K581" t="inlineStr">
        <is>
          <t/>
        </is>
      </c>
      <c r="L581" t="inlineStr">
        <is>
          <t/>
        </is>
      </c>
      <c r="M581" t="inlineStr">
        <is>
          <t/>
        </is>
      </c>
      <c r="N581" s="2" t="inlineStr">
        <is>
          <t>maksimal ydelse for et aggregat|
magasinkraftværk|
vandkraftværk med langtidsmagasin</t>
        </is>
      </c>
      <c r="O581" s="2" t="inlineStr">
        <is>
          <t>3|
3|
3</t>
        </is>
      </c>
      <c r="P581" s="2" t="inlineStr">
        <is>
          <t xml:space="preserve">|
|
</t>
        </is>
      </c>
      <c r="Q581" t="inlineStr">
        <is>
          <t/>
        </is>
      </c>
      <c r="R581" s="2" t="inlineStr">
        <is>
          <t>Speicherkraftwerk</t>
        </is>
      </c>
      <c r="S581" s="2" t="inlineStr">
        <is>
          <t>3</t>
        </is>
      </c>
      <c r="T581" s="2" t="inlineStr">
        <is>
          <t/>
        </is>
      </c>
      <c r="U581" t="inlineStr">
        <is>
          <t>ein Wasserkraftwerk, dessen Zufluss mit Hilfe eines Speichers geregelt werden kann</t>
        </is>
      </c>
      <c r="V581" s="2" t="inlineStr">
        <is>
          <t>υδροηλεκτρικό εργοστάσιο μετά τεχνητής λίμνης|
υδροηλεκτρική εγκατάσταση με ταμιευτήρα</t>
        </is>
      </c>
      <c r="W581" s="2" t="inlineStr">
        <is>
          <t>3|
3</t>
        </is>
      </c>
      <c r="X581" s="2" t="inlineStr">
        <is>
          <t xml:space="preserve">|
</t>
        </is>
      </c>
      <c r="Y581" t="inlineStr">
        <is>
          <t/>
        </is>
      </c>
      <c r="Z581" s="2" t="inlineStr">
        <is>
          <t>power station with reservoir|
reservoir power station</t>
        </is>
      </c>
      <c r="AA581" s="2" t="inlineStr">
        <is>
          <t>3|
3</t>
        </is>
      </c>
      <c r="AB581" s="2" t="inlineStr">
        <is>
          <t xml:space="preserve">|
</t>
        </is>
      </c>
      <c r="AC581" t="inlineStr">
        <is>
          <t>a hydroelectric power station in which the filling time of the reservoir based on the water cumulative flows is several weeks</t>
        </is>
      </c>
      <c r="AD581" s="2" t="inlineStr">
        <is>
          <t>central de embalse|
central hidroeléctrica con embalse</t>
        </is>
      </c>
      <c r="AE581" s="2" t="inlineStr">
        <is>
          <t>3|
3</t>
        </is>
      </c>
      <c r="AF581" s="2" t="inlineStr">
        <is>
          <t xml:space="preserve">|
</t>
        </is>
      </c>
      <c r="AG581" t="inlineStr">
        <is>
          <t>central hidroeléctrica provista de un embalse que permite regular el caudal de las turbinas</t>
        </is>
      </c>
      <c r="AH581" t="inlineStr">
        <is>
          <t/>
        </is>
      </c>
      <c r="AI581" t="inlineStr">
        <is>
          <t/>
        </is>
      </c>
      <c r="AJ581" t="inlineStr">
        <is>
          <t/>
        </is>
      </c>
      <c r="AK581" t="inlineStr">
        <is>
          <t/>
        </is>
      </c>
      <c r="AL581" s="2" t="inlineStr">
        <is>
          <t>varastoallasvoimalaitos</t>
        </is>
      </c>
      <c r="AM581" s="2" t="inlineStr">
        <is>
          <t>3</t>
        </is>
      </c>
      <c r="AN581" s="2" t="inlineStr">
        <is>
          <t/>
        </is>
      </c>
      <c r="AO581" t="inlineStr">
        <is>
          <t/>
        </is>
      </c>
      <c r="AP581" s="2" t="inlineStr">
        <is>
          <t>centrale de l'ac|
centrale de lac|
centrale d'accumulation|
centrale hydro-électrique à réservoir|
centrale à réservoir</t>
        </is>
      </c>
      <c r="AQ581" s="2" t="inlineStr">
        <is>
          <t>3|
3|
3|
3|
3</t>
        </is>
      </c>
      <c r="AR581" s="2" t="inlineStr">
        <is>
          <t xml:space="preserve">|
|
|
|
</t>
        </is>
      </c>
      <c r="AS581" t="inlineStr">
        <is>
          <t>centrale hydro-électrique dont le réservoir a une durée de remplissage par les apports hydrauliques égale à plusieurs semaines ;centrale hydro-électrique dont l'alimentation peut être régularisée grâce à un réservoir</t>
        </is>
      </c>
      <c r="AT581" t="inlineStr">
        <is>
          <t/>
        </is>
      </c>
      <c r="AU581" t="inlineStr">
        <is>
          <t/>
        </is>
      </c>
      <c r="AV581" t="inlineStr">
        <is>
          <t/>
        </is>
      </c>
      <c r="AW581" t="inlineStr">
        <is>
          <t/>
        </is>
      </c>
      <c r="AX581" t="inlineStr">
        <is>
          <t/>
        </is>
      </c>
      <c r="AY581" t="inlineStr">
        <is>
          <t/>
        </is>
      </c>
      <c r="AZ581" t="inlineStr">
        <is>
          <t/>
        </is>
      </c>
      <c r="BA581" t="inlineStr">
        <is>
          <t/>
        </is>
      </c>
      <c r="BB581" t="inlineStr">
        <is>
          <t/>
        </is>
      </c>
      <c r="BC581" t="inlineStr">
        <is>
          <t/>
        </is>
      </c>
      <c r="BD581" t="inlineStr">
        <is>
          <t/>
        </is>
      </c>
      <c r="BE581" t="inlineStr">
        <is>
          <t/>
        </is>
      </c>
      <c r="BF581" s="2" t="inlineStr">
        <is>
          <t>centrale idroelettrica con serbatoio|
centrale con serbatoio|
centrale con serbatoio stagionale</t>
        </is>
      </c>
      <c r="BG581" s="2" t="inlineStr">
        <is>
          <t>3|
3|
3</t>
        </is>
      </c>
      <c r="BH581" s="2" t="inlineStr">
        <is>
          <t xml:space="preserve">|
|
</t>
        </is>
      </c>
      <c r="BI581" t="inlineStr">
        <is>
          <t/>
        </is>
      </c>
      <c r="BJ581" t="inlineStr">
        <is>
          <t/>
        </is>
      </c>
      <c r="BK581" t="inlineStr">
        <is>
          <t/>
        </is>
      </c>
      <c r="BL581" t="inlineStr">
        <is>
          <t/>
        </is>
      </c>
      <c r="BM581" t="inlineStr">
        <is>
          <t/>
        </is>
      </c>
      <c r="BN581" t="inlineStr">
        <is>
          <t/>
        </is>
      </c>
      <c r="BO581" t="inlineStr">
        <is>
          <t/>
        </is>
      </c>
      <c r="BP581" t="inlineStr">
        <is>
          <t/>
        </is>
      </c>
      <c r="BQ581" t="inlineStr">
        <is>
          <t/>
        </is>
      </c>
      <c r="BR581" t="inlineStr">
        <is>
          <t/>
        </is>
      </c>
      <c r="BS581" t="inlineStr">
        <is>
          <t/>
        </is>
      </c>
      <c r="BT581" t="inlineStr">
        <is>
          <t/>
        </is>
      </c>
      <c r="BU581" t="inlineStr">
        <is>
          <t/>
        </is>
      </c>
      <c r="BV581" s="2" t="inlineStr">
        <is>
          <t>waterkrachtcentrale met spaarbekken</t>
        </is>
      </c>
      <c r="BW581" s="2" t="inlineStr">
        <is>
          <t>3</t>
        </is>
      </c>
      <c r="BX581" s="2" t="inlineStr">
        <is>
          <t/>
        </is>
      </c>
      <c r="BY581" t="inlineStr">
        <is>
          <t/>
        </is>
      </c>
      <c r="BZ581" t="inlineStr">
        <is>
          <t/>
        </is>
      </c>
      <c r="CA581" t="inlineStr">
        <is>
          <t/>
        </is>
      </c>
      <c r="CB581" t="inlineStr">
        <is>
          <t/>
        </is>
      </c>
      <c r="CC581" t="inlineStr">
        <is>
          <t/>
        </is>
      </c>
      <c r="CD581" s="2" t="inlineStr">
        <is>
          <t>central de albufeira|
central hidroelétrica de albufeira</t>
        </is>
      </c>
      <c r="CE581" s="2" t="inlineStr">
        <is>
          <t>3|
3</t>
        </is>
      </c>
      <c r="CF581" s="2" t="inlineStr">
        <is>
          <t xml:space="preserve">|
</t>
        </is>
      </c>
      <c r="CG581" t="inlineStr">
        <is>
          <t>central hidroeléctrica cuja alimentação pode ser regularizada por meio de uma albufeira</t>
        </is>
      </c>
      <c r="CH581" t="inlineStr">
        <is>
          <t/>
        </is>
      </c>
      <c r="CI581" t="inlineStr">
        <is>
          <t/>
        </is>
      </c>
      <c r="CJ581" t="inlineStr">
        <is>
          <t/>
        </is>
      </c>
      <c r="CK581" t="inlineStr">
        <is>
          <t/>
        </is>
      </c>
      <c r="CL581" t="inlineStr">
        <is>
          <t/>
        </is>
      </c>
      <c r="CM581" t="inlineStr">
        <is>
          <t/>
        </is>
      </c>
      <c r="CN581" t="inlineStr">
        <is>
          <t/>
        </is>
      </c>
      <c r="CO581" t="inlineStr">
        <is>
          <t/>
        </is>
      </c>
      <c r="CP581" t="inlineStr">
        <is>
          <t/>
        </is>
      </c>
      <c r="CQ581" t="inlineStr">
        <is>
          <t/>
        </is>
      </c>
      <c r="CR581" t="inlineStr">
        <is>
          <t/>
        </is>
      </c>
      <c r="CS581" t="inlineStr">
        <is>
          <t/>
        </is>
      </c>
      <c r="CT581" s="2" t="inlineStr">
        <is>
          <t>vattenkraftstation med långtidsmagasin</t>
        </is>
      </c>
      <c r="CU581" s="2" t="inlineStr">
        <is>
          <t>3</t>
        </is>
      </c>
      <c r="CV581" s="2" t="inlineStr">
        <is>
          <t/>
        </is>
      </c>
      <c r="CW581" t="inlineStr">
        <is>
          <t/>
        </is>
      </c>
    </row>
    <row r="582">
      <c r="A582" s="1" t="str">
        <f>HYPERLINK("https://iate.europa.eu/entry/result/763444/all", "763444")</f>
        <v>763444</v>
      </c>
      <c r="B582" t="inlineStr">
        <is>
          <t>TRANSPORT;AGRICULTURE, FORESTRY AND FISHERIES;PRODUCTION, TECHNOLOGY AND RESEARCH</t>
        </is>
      </c>
      <c r="C582" t="inlineStr">
        <is>
          <t>TRANSPORT;AGRICULTURE, FORESTRY AND FISHERIES;PRODUCTION, TECHNOLOGY AND RESEARCH|technology and technical regulations</t>
        </is>
      </c>
      <c r="D582" t="inlineStr">
        <is>
          <t>no</t>
        </is>
      </c>
      <c r="E582" t="inlineStr">
        <is>
          <t/>
        </is>
      </c>
      <c r="F582" t="inlineStr">
        <is>
          <t/>
        </is>
      </c>
      <c r="G582" t="inlineStr">
        <is>
          <t/>
        </is>
      </c>
      <c r="H582" t="inlineStr">
        <is>
          <t/>
        </is>
      </c>
      <c r="I582" t="inlineStr">
        <is>
          <t/>
        </is>
      </c>
      <c r="J582" t="inlineStr">
        <is>
          <t/>
        </is>
      </c>
      <c r="K582" t="inlineStr">
        <is>
          <t/>
        </is>
      </c>
      <c r="L582" t="inlineStr">
        <is>
          <t/>
        </is>
      </c>
      <c r="M582" t="inlineStr">
        <is>
          <t/>
        </is>
      </c>
      <c r="N582" t="inlineStr">
        <is>
          <t/>
        </is>
      </c>
      <c r="O582" t="inlineStr">
        <is>
          <t/>
        </is>
      </c>
      <c r="P582" t="inlineStr">
        <is>
          <t/>
        </is>
      </c>
      <c r="Q582" t="inlineStr">
        <is>
          <t/>
        </is>
      </c>
      <c r="R582" s="2" t="inlineStr">
        <is>
          <t>Motorenpetroleum</t>
        </is>
      </c>
      <c r="S582" s="2" t="inlineStr">
        <is>
          <t>1</t>
        </is>
      </c>
      <c r="T582" s="2" t="inlineStr">
        <is>
          <t/>
        </is>
      </c>
      <c r="U582" t="inlineStr">
        <is>
          <t/>
        </is>
      </c>
      <c r="V582" t="inlineStr">
        <is>
          <t/>
        </is>
      </c>
      <c r="W582" t="inlineStr">
        <is>
          <t/>
        </is>
      </c>
      <c r="X582" t="inlineStr">
        <is>
          <t/>
        </is>
      </c>
      <c r="Y582" t="inlineStr">
        <is>
          <t/>
        </is>
      </c>
      <c r="Z582" s="2" t="inlineStr">
        <is>
          <t>vapoil|
vaporising oil|
power kerosene</t>
        </is>
      </c>
      <c r="AA582" s="2" t="inlineStr">
        <is>
          <t>3|
3|
3</t>
        </is>
      </c>
      <c r="AB582" s="2" t="inlineStr">
        <is>
          <t xml:space="preserve">|
|
</t>
        </is>
      </c>
      <c r="AC582" t="inlineStr">
        <is>
          <t/>
        </is>
      </c>
      <c r="AD582" t="inlineStr">
        <is>
          <t/>
        </is>
      </c>
      <c r="AE582" t="inlineStr">
        <is>
          <t/>
        </is>
      </c>
      <c r="AF582" t="inlineStr">
        <is>
          <t/>
        </is>
      </c>
      <c r="AG582" t="inlineStr">
        <is>
          <t/>
        </is>
      </c>
      <c r="AH582" t="inlineStr">
        <is>
          <t/>
        </is>
      </c>
      <c r="AI582" t="inlineStr">
        <is>
          <t/>
        </is>
      </c>
      <c r="AJ582" t="inlineStr">
        <is>
          <t/>
        </is>
      </c>
      <c r="AK582" t="inlineStr">
        <is>
          <t/>
        </is>
      </c>
      <c r="AL582" t="inlineStr">
        <is>
          <t/>
        </is>
      </c>
      <c r="AM582" t="inlineStr">
        <is>
          <t/>
        </is>
      </c>
      <c r="AN582" t="inlineStr">
        <is>
          <t/>
        </is>
      </c>
      <c r="AO582" t="inlineStr">
        <is>
          <t/>
        </is>
      </c>
      <c r="AP582" s="2" t="inlineStr">
        <is>
          <t>huile combustible pour tracteurs agricoles</t>
        </is>
      </c>
      <c r="AQ582" s="2" t="inlineStr">
        <is>
          <t>2</t>
        </is>
      </c>
      <c r="AR582" s="2" t="inlineStr">
        <is>
          <t/>
        </is>
      </c>
      <c r="AS582" t="inlineStr">
        <is>
          <t/>
        </is>
      </c>
      <c r="AT582" t="inlineStr">
        <is>
          <t/>
        </is>
      </c>
      <c r="AU582" t="inlineStr">
        <is>
          <t/>
        </is>
      </c>
      <c r="AV582" t="inlineStr">
        <is>
          <t/>
        </is>
      </c>
      <c r="AW582" t="inlineStr">
        <is>
          <t/>
        </is>
      </c>
      <c r="AX582" t="inlineStr">
        <is>
          <t/>
        </is>
      </c>
      <c r="AY582" t="inlineStr">
        <is>
          <t/>
        </is>
      </c>
      <c r="AZ582" t="inlineStr">
        <is>
          <t/>
        </is>
      </c>
      <c r="BA582" t="inlineStr">
        <is>
          <t/>
        </is>
      </c>
      <c r="BB582" t="inlineStr">
        <is>
          <t/>
        </is>
      </c>
      <c r="BC582" t="inlineStr">
        <is>
          <t/>
        </is>
      </c>
      <c r="BD582" t="inlineStr">
        <is>
          <t/>
        </is>
      </c>
      <c r="BE582" t="inlineStr">
        <is>
          <t/>
        </is>
      </c>
      <c r="BF582" s="2" t="inlineStr">
        <is>
          <t>petrolio (carburante) agricolo</t>
        </is>
      </c>
      <c r="BG582" s="2" t="inlineStr">
        <is>
          <t>1</t>
        </is>
      </c>
      <c r="BH582" s="2" t="inlineStr">
        <is>
          <t/>
        </is>
      </c>
      <c r="BI582" t="inlineStr">
        <is>
          <t/>
        </is>
      </c>
      <c r="BJ582" t="inlineStr">
        <is>
          <t/>
        </is>
      </c>
      <c r="BK582" t="inlineStr">
        <is>
          <t/>
        </is>
      </c>
      <c r="BL582" t="inlineStr">
        <is>
          <t/>
        </is>
      </c>
      <c r="BM582" t="inlineStr">
        <is>
          <t/>
        </is>
      </c>
      <c r="BN582" t="inlineStr">
        <is>
          <t/>
        </is>
      </c>
      <c r="BO582" t="inlineStr">
        <is>
          <t/>
        </is>
      </c>
      <c r="BP582" t="inlineStr">
        <is>
          <t/>
        </is>
      </c>
      <c r="BQ582" t="inlineStr">
        <is>
          <t/>
        </is>
      </c>
      <c r="BR582" t="inlineStr">
        <is>
          <t/>
        </is>
      </c>
      <c r="BS582" t="inlineStr">
        <is>
          <t/>
        </is>
      </c>
      <c r="BT582" t="inlineStr">
        <is>
          <t/>
        </is>
      </c>
      <c r="BU582" t="inlineStr">
        <is>
          <t/>
        </is>
      </c>
      <c r="BV582" t="inlineStr">
        <is>
          <t/>
        </is>
      </c>
      <c r="BW582" t="inlineStr">
        <is>
          <t/>
        </is>
      </c>
      <c r="BX582" t="inlineStr">
        <is>
          <t/>
        </is>
      </c>
      <c r="BY582" t="inlineStr">
        <is>
          <t/>
        </is>
      </c>
      <c r="BZ582" t="inlineStr">
        <is>
          <t/>
        </is>
      </c>
      <c r="CA582" t="inlineStr">
        <is>
          <t/>
        </is>
      </c>
      <c r="CB582" t="inlineStr">
        <is>
          <t/>
        </is>
      </c>
      <c r="CC582" t="inlineStr">
        <is>
          <t/>
        </is>
      </c>
      <c r="CD582" t="inlineStr">
        <is>
          <t/>
        </is>
      </c>
      <c r="CE582" t="inlineStr">
        <is>
          <t/>
        </is>
      </c>
      <c r="CF582" t="inlineStr">
        <is>
          <t/>
        </is>
      </c>
      <c r="CG582" t="inlineStr">
        <is>
          <t/>
        </is>
      </c>
      <c r="CH582" t="inlineStr">
        <is>
          <t/>
        </is>
      </c>
      <c r="CI582" t="inlineStr">
        <is>
          <t/>
        </is>
      </c>
      <c r="CJ582" t="inlineStr">
        <is>
          <t/>
        </is>
      </c>
      <c r="CK582" t="inlineStr">
        <is>
          <t/>
        </is>
      </c>
      <c r="CL582" t="inlineStr">
        <is>
          <t/>
        </is>
      </c>
      <c r="CM582" t="inlineStr">
        <is>
          <t/>
        </is>
      </c>
      <c r="CN582" t="inlineStr">
        <is>
          <t/>
        </is>
      </c>
      <c r="CO582" t="inlineStr">
        <is>
          <t/>
        </is>
      </c>
      <c r="CP582" t="inlineStr">
        <is>
          <t/>
        </is>
      </c>
      <c r="CQ582" t="inlineStr">
        <is>
          <t/>
        </is>
      </c>
      <c r="CR582" t="inlineStr">
        <is>
          <t/>
        </is>
      </c>
      <c r="CS582" t="inlineStr">
        <is>
          <t/>
        </is>
      </c>
      <c r="CT582" t="inlineStr">
        <is>
          <t/>
        </is>
      </c>
      <c r="CU582" t="inlineStr">
        <is>
          <t/>
        </is>
      </c>
      <c r="CV582" t="inlineStr">
        <is>
          <t/>
        </is>
      </c>
      <c r="CW582" t="inlineStr">
        <is>
          <t/>
        </is>
      </c>
    </row>
    <row r="583">
      <c r="A583" s="1" t="str">
        <f>HYPERLINK("https://iate.europa.eu/entry/result/1155334/all", "1155334")</f>
        <v>1155334</v>
      </c>
      <c r="B583" t="inlineStr">
        <is>
          <t>SCIENCE;INDUSTRY</t>
        </is>
      </c>
      <c r="C583" t="inlineStr">
        <is>
          <t>SCIENCE|natural and applied sciences|earth sciences;INDUSTRY|electronics and electrical engineering</t>
        </is>
      </c>
      <c r="D583" t="inlineStr">
        <is>
          <t>no</t>
        </is>
      </c>
      <c r="E583" t="inlineStr">
        <is>
          <t/>
        </is>
      </c>
      <c r="F583" t="inlineStr">
        <is>
          <t/>
        </is>
      </c>
      <c r="G583" t="inlineStr">
        <is>
          <t/>
        </is>
      </c>
      <c r="H583" t="inlineStr">
        <is>
          <t/>
        </is>
      </c>
      <c r="I583" t="inlineStr">
        <is>
          <t/>
        </is>
      </c>
      <c r="J583" t="inlineStr">
        <is>
          <t/>
        </is>
      </c>
      <c r="K583" t="inlineStr">
        <is>
          <t/>
        </is>
      </c>
      <c r="L583" t="inlineStr">
        <is>
          <t/>
        </is>
      </c>
      <c r="M583" t="inlineStr">
        <is>
          <t/>
        </is>
      </c>
      <c r="N583" s="2" t="inlineStr">
        <is>
          <t>potentiel energi</t>
        </is>
      </c>
      <c r="O583" s="2" t="inlineStr">
        <is>
          <t>3</t>
        </is>
      </c>
      <c r="P583" s="2" t="inlineStr">
        <is>
          <t/>
        </is>
      </c>
      <c r="Q583" t="inlineStr">
        <is>
          <t/>
        </is>
      </c>
      <c r="R583" s="2" t="inlineStr">
        <is>
          <t>Lageenergie|
potentielle Energie</t>
        </is>
      </c>
      <c r="S583" s="2" t="inlineStr">
        <is>
          <t>3|
3</t>
        </is>
      </c>
      <c r="T583" s="2" t="inlineStr">
        <is>
          <t xml:space="preserve">|
</t>
        </is>
      </c>
      <c r="U583" t="inlineStr">
        <is>
          <t>Form der mechanischen Energie eines Körpers aufgrund seiner Lagebeziehung zu den Körpern seiner Umgebung bzw.in einem Kraftfeld</t>
        </is>
      </c>
      <c r="V583" s="2" t="inlineStr">
        <is>
          <t>δυναμική ενέργεια</t>
        </is>
      </c>
      <c r="W583" s="2" t="inlineStr">
        <is>
          <t>3</t>
        </is>
      </c>
      <c r="X583" s="2" t="inlineStr">
        <is>
          <t/>
        </is>
      </c>
      <c r="Y583" t="inlineStr">
        <is>
          <t/>
        </is>
      </c>
      <c r="Z583" s="2" t="inlineStr">
        <is>
          <t>potential energy</t>
        </is>
      </c>
      <c r="AA583" s="2" t="inlineStr">
        <is>
          <t>3</t>
        </is>
      </c>
      <c r="AB583" s="2" t="inlineStr">
        <is>
          <t/>
        </is>
      </c>
      <c r="AC583" t="inlineStr">
        <is>
          <t/>
        </is>
      </c>
      <c r="AD583" s="2" t="inlineStr">
        <is>
          <t>energía potencial</t>
        </is>
      </c>
      <c r="AE583" s="2" t="inlineStr">
        <is>
          <t>3</t>
        </is>
      </c>
      <c r="AF583" s="2" t="inlineStr">
        <is>
          <t/>
        </is>
      </c>
      <c r="AG583" t="inlineStr">
        <is>
          <t/>
        </is>
      </c>
      <c r="AH583" t="inlineStr">
        <is>
          <t/>
        </is>
      </c>
      <c r="AI583" t="inlineStr">
        <is>
          <t/>
        </is>
      </c>
      <c r="AJ583" t="inlineStr">
        <is>
          <t/>
        </is>
      </c>
      <c r="AK583" t="inlineStr">
        <is>
          <t/>
        </is>
      </c>
      <c r="AL583" s="2" t="inlineStr">
        <is>
          <t>potentiaalienergia</t>
        </is>
      </c>
      <c r="AM583" s="2" t="inlineStr">
        <is>
          <t>3</t>
        </is>
      </c>
      <c r="AN583" s="2" t="inlineStr">
        <is>
          <t/>
        </is>
      </c>
      <c r="AO583" t="inlineStr">
        <is>
          <t>energia, joka riippuu järjestelmän eri osien suhteellisesta asemasta toisiinsa nähden</t>
        </is>
      </c>
      <c r="AP583" s="2" t="inlineStr">
        <is>
          <t>énergie potentielle</t>
        </is>
      </c>
      <c r="AQ583" s="2" t="inlineStr">
        <is>
          <t>3</t>
        </is>
      </c>
      <c r="AR583" s="2" t="inlineStr">
        <is>
          <t/>
        </is>
      </c>
      <c r="AS583" t="inlineStr">
        <is>
          <t>Energie résultant de la contention d'une force exercée sur un système. Par exemple, une masse m placée à l'altitude h possède par rapport au niveau du sol une énergie potentielle: EP = m ou g est l'accélération de la pesanteur</t>
        </is>
      </c>
      <c r="AT583" t="inlineStr">
        <is>
          <t/>
        </is>
      </c>
      <c r="AU583" t="inlineStr">
        <is>
          <t/>
        </is>
      </c>
      <c r="AV583" t="inlineStr">
        <is>
          <t/>
        </is>
      </c>
      <c r="AW583" t="inlineStr">
        <is>
          <t/>
        </is>
      </c>
      <c r="AX583" t="inlineStr">
        <is>
          <t/>
        </is>
      </c>
      <c r="AY583" t="inlineStr">
        <is>
          <t/>
        </is>
      </c>
      <c r="AZ583" t="inlineStr">
        <is>
          <t/>
        </is>
      </c>
      <c r="BA583" t="inlineStr">
        <is>
          <t/>
        </is>
      </c>
      <c r="BB583" t="inlineStr">
        <is>
          <t/>
        </is>
      </c>
      <c r="BC583" t="inlineStr">
        <is>
          <t/>
        </is>
      </c>
      <c r="BD583" t="inlineStr">
        <is>
          <t/>
        </is>
      </c>
      <c r="BE583" t="inlineStr">
        <is>
          <t/>
        </is>
      </c>
      <c r="BF583" s="2" t="inlineStr">
        <is>
          <t>energia potenziale</t>
        </is>
      </c>
      <c r="BG583" s="2" t="inlineStr">
        <is>
          <t>3</t>
        </is>
      </c>
      <c r="BH583" s="2" t="inlineStr">
        <is>
          <t/>
        </is>
      </c>
      <c r="BI583" t="inlineStr">
        <is>
          <t/>
        </is>
      </c>
      <c r="BJ583" t="inlineStr">
        <is>
          <t/>
        </is>
      </c>
      <c r="BK583" t="inlineStr">
        <is>
          <t/>
        </is>
      </c>
      <c r="BL583" t="inlineStr">
        <is>
          <t/>
        </is>
      </c>
      <c r="BM583" t="inlineStr">
        <is>
          <t/>
        </is>
      </c>
      <c r="BN583" t="inlineStr">
        <is>
          <t/>
        </is>
      </c>
      <c r="BO583" t="inlineStr">
        <is>
          <t/>
        </is>
      </c>
      <c r="BP583" t="inlineStr">
        <is>
          <t/>
        </is>
      </c>
      <c r="BQ583" t="inlineStr">
        <is>
          <t/>
        </is>
      </c>
      <c r="BR583" t="inlineStr">
        <is>
          <t/>
        </is>
      </c>
      <c r="BS583" t="inlineStr">
        <is>
          <t/>
        </is>
      </c>
      <c r="BT583" t="inlineStr">
        <is>
          <t/>
        </is>
      </c>
      <c r="BU583" t="inlineStr">
        <is>
          <t/>
        </is>
      </c>
      <c r="BV583" s="2" t="inlineStr">
        <is>
          <t>potentiële energie</t>
        </is>
      </c>
      <c r="BW583" s="2" t="inlineStr">
        <is>
          <t>3</t>
        </is>
      </c>
      <c r="BX583" s="2" t="inlineStr">
        <is>
          <t/>
        </is>
      </c>
      <c r="BY583" t="inlineStr">
        <is>
          <t/>
        </is>
      </c>
      <c r="BZ583" t="inlineStr">
        <is>
          <t/>
        </is>
      </c>
      <c r="CA583" t="inlineStr">
        <is>
          <t/>
        </is>
      </c>
      <c r="CB583" t="inlineStr">
        <is>
          <t/>
        </is>
      </c>
      <c r="CC583" t="inlineStr">
        <is>
          <t/>
        </is>
      </c>
      <c r="CD583" s="2" t="inlineStr">
        <is>
          <t>energia potencial</t>
        </is>
      </c>
      <c r="CE583" s="2" t="inlineStr">
        <is>
          <t>3</t>
        </is>
      </c>
      <c r="CF583" s="2" t="inlineStr">
        <is>
          <t/>
        </is>
      </c>
      <c r="CG583" t="inlineStr">
        <is>
          <t/>
        </is>
      </c>
      <c r="CH583" t="inlineStr">
        <is>
          <t/>
        </is>
      </c>
      <c r="CI583" t="inlineStr">
        <is>
          <t/>
        </is>
      </c>
      <c r="CJ583" t="inlineStr">
        <is>
          <t/>
        </is>
      </c>
      <c r="CK583" t="inlineStr">
        <is>
          <t/>
        </is>
      </c>
      <c r="CL583" t="inlineStr">
        <is>
          <t/>
        </is>
      </c>
      <c r="CM583" t="inlineStr">
        <is>
          <t/>
        </is>
      </c>
      <c r="CN583" t="inlineStr">
        <is>
          <t/>
        </is>
      </c>
      <c r="CO583" t="inlineStr">
        <is>
          <t/>
        </is>
      </c>
      <c r="CP583" t="inlineStr">
        <is>
          <t/>
        </is>
      </c>
      <c r="CQ583" t="inlineStr">
        <is>
          <t/>
        </is>
      </c>
      <c r="CR583" t="inlineStr">
        <is>
          <t/>
        </is>
      </c>
      <c r="CS583" t="inlineStr">
        <is>
          <t/>
        </is>
      </c>
      <c r="CT583" s="2" t="inlineStr">
        <is>
          <t>potentiell energi</t>
        </is>
      </c>
      <c r="CU583" s="2" t="inlineStr">
        <is>
          <t>3</t>
        </is>
      </c>
      <c r="CV583" s="2" t="inlineStr">
        <is>
          <t/>
        </is>
      </c>
      <c r="CW583" t="inlineStr">
        <is>
          <t>energi som beror av kroppens läge i ett potentialfält</t>
        </is>
      </c>
    </row>
    <row r="584">
      <c r="A584" s="1" t="str">
        <f>HYPERLINK("https://iate.europa.eu/entry/result/1376421/all", "1376421")</f>
        <v>1376421</v>
      </c>
      <c r="B584" t="inlineStr">
        <is>
          <t>INDUSTRY</t>
        </is>
      </c>
      <c r="C584" t="inlineStr">
        <is>
          <t>INDUSTRY|electronics and electrical engineering;INDUSTRY|building and public works</t>
        </is>
      </c>
      <c r="D584" t="inlineStr">
        <is>
          <t>no</t>
        </is>
      </c>
      <c r="E584" t="inlineStr">
        <is>
          <t/>
        </is>
      </c>
      <c r="F584" t="inlineStr">
        <is>
          <t/>
        </is>
      </c>
      <c r="G584" t="inlineStr">
        <is>
          <t/>
        </is>
      </c>
      <c r="H584" t="inlineStr">
        <is>
          <t/>
        </is>
      </c>
      <c r="I584" t="inlineStr">
        <is>
          <t/>
        </is>
      </c>
      <c r="J584" t="inlineStr">
        <is>
          <t/>
        </is>
      </c>
      <c r="K584" t="inlineStr">
        <is>
          <t/>
        </is>
      </c>
      <c r="L584" t="inlineStr">
        <is>
          <t/>
        </is>
      </c>
      <c r="M584" t="inlineStr">
        <is>
          <t/>
        </is>
      </c>
      <c r="N584" s="2" t="inlineStr">
        <is>
          <t>vandkraftværk med korttidsmagasin</t>
        </is>
      </c>
      <c r="O584" s="2" t="inlineStr">
        <is>
          <t>3</t>
        </is>
      </c>
      <c r="P584" s="2" t="inlineStr">
        <is>
          <t/>
        </is>
      </c>
      <c r="Q584" t="inlineStr">
        <is>
          <t/>
        </is>
      </c>
      <c r="R584" s="2" t="inlineStr">
        <is>
          <t>Schwellkraftwerk</t>
        </is>
      </c>
      <c r="S584" s="2" t="inlineStr">
        <is>
          <t>3</t>
        </is>
      </c>
      <c r="T584" s="2" t="inlineStr">
        <is>
          <t/>
        </is>
      </c>
      <c r="U584" t="inlineStr">
        <is>
          <t/>
        </is>
      </c>
      <c r="V584" s="2" t="inlineStr">
        <is>
          <t>υδροηλεκτρικό εργοστάσιο μετά φράγματος</t>
        </is>
      </c>
      <c r="W584" s="2" t="inlineStr">
        <is>
          <t>3</t>
        </is>
      </c>
      <c r="X584" s="2" t="inlineStr">
        <is>
          <t/>
        </is>
      </c>
      <c r="Y584" t="inlineStr">
        <is>
          <t/>
        </is>
      </c>
      <c r="Z584" s="2" t="inlineStr">
        <is>
          <t>pondage power station</t>
        </is>
      </c>
      <c r="AA584" s="2" t="inlineStr">
        <is>
          <t>3</t>
        </is>
      </c>
      <c r="AB584" s="2" t="inlineStr">
        <is>
          <t/>
        </is>
      </c>
      <c r="AC584" t="inlineStr">
        <is>
          <t>a hydroelectric power station in which the filling time of the reserve based on the water cumulative flows is no more than two weeks</t>
        </is>
      </c>
      <c r="AD584" s="2" t="inlineStr">
        <is>
          <t>central de represada|
central de regulación semanal|
central de regulación diaria</t>
        </is>
      </c>
      <c r="AE584" s="2" t="inlineStr">
        <is>
          <t>3|
3|
3</t>
        </is>
      </c>
      <c r="AF584" s="2" t="inlineStr">
        <is>
          <t xml:space="preserve">|
|
</t>
        </is>
      </c>
      <c r="AG584" t="inlineStr">
        <is>
          <t/>
        </is>
      </c>
      <c r="AH584" t="inlineStr">
        <is>
          <t/>
        </is>
      </c>
      <c r="AI584" t="inlineStr">
        <is>
          <t/>
        </is>
      </c>
      <c r="AJ584" t="inlineStr">
        <is>
          <t/>
        </is>
      </c>
      <c r="AK584" t="inlineStr">
        <is>
          <t/>
        </is>
      </c>
      <c r="AL584" s="2" t="inlineStr">
        <is>
          <t>patoallasvoimalaitos</t>
        </is>
      </c>
      <c r="AM584" s="2" t="inlineStr">
        <is>
          <t>3</t>
        </is>
      </c>
      <c r="AN584" s="2" t="inlineStr">
        <is>
          <t/>
        </is>
      </c>
      <c r="AO584" t="inlineStr">
        <is>
          <t/>
        </is>
      </c>
      <c r="AP584" s="2" t="inlineStr">
        <is>
          <t>centrale d'éclusée|
usine d'éclusée</t>
        </is>
      </c>
      <c r="AQ584" s="2" t="inlineStr">
        <is>
          <t>3|
3</t>
        </is>
      </c>
      <c r="AR584" s="2" t="inlineStr">
        <is>
          <t xml:space="preserve">|
</t>
        </is>
      </c>
      <c r="AS584" t="inlineStr">
        <is>
          <t>centrale hydro-électrique dont la réserve a une durée de remplissage par les apports hydrauliques égale au plus à deux semaines</t>
        </is>
      </c>
      <c r="AT584" t="inlineStr">
        <is>
          <t/>
        </is>
      </c>
      <c r="AU584" t="inlineStr">
        <is>
          <t/>
        </is>
      </c>
      <c r="AV584" t="inlineStr">
        <is>
          <t/>
        </is>
      </c>
      <c r="AW584" t="inlineStr">
        <is>
          <t/>
        </is>
      </c>
      <c r="AX584" t="inlineStr">
        <is>
          <t/>
        </is>
      </c>
      <c r="AY584" t="inlineStr">
        <is>
          <t/>
        </is>
      </c>
      <c r="AZ584" t="inlineStr">
        <is>
          <t/>
        </is>
      </c>
      <c r="BA584" t="inlineStr">
        <is>
          <t/>
        </is>
      </c>
      <c r="BB584" t="inlineStr">
        <is>
          <t/>
        </is>
      </c>
      <c r="BC584" t="inlineStr">
        <is>
          <t/>
        </is>
      </c>
      <c r="BD584" t="inlineStr">
        <is>
          <t/>
        </is>
      </c>
      <c r="BE584" t="inlineStr">
        <is>
          <t/>
        </is>
      </c>
      <c r="BF584" s="2" t="inlineStr">
        <is>
          <t>centrale con serbatoio settimanale|
centrale con bacino|
centrale con bacino di modulazione</t>
        </is>
      </c>
      <c r="BG584" s="2" t="inlineStr">
        <is>
          <t>3|
3|
3</t>
        </is>
      </c>
      <c r="BH584" s="2" t="inlineStr">
        <is>
          <t xml:space="preserve">|
|
</t>
        </is>
      </c>
      <c r="BI584" t="inlineStr">
        <is>
          <t/>
        </is>
      </c>
      <c r="BJ584" t="inlineStr">
        <is>
          <t/>
        </is>
      </c>
      <c r="BK584" t="inlineStr">
        <is>
          <t/>
        </is>
      </c>
      <c r="BL584" t="inlineStr">
        <is>
          <t/>
        </is>
      </c>
      <c r="BM584" t="inlineStr">
        <is>
          <t/>
        </is>
      </c>
      <c r="BN584" t="inlineStr">
        <is>
          <t/>
        </is>
      </c>
      <c r="BO584" t="inlineStr">
        <is>
          <t/>
        </is>
      </c>
      <c r="BP584" t="inlineStr">
        <is>
          <t/>
        </is>
      </c>
      <c r="BQ584" t="inlineStr">
        <is>
          <t/>
        </is>
      </c>
      <c r="BR584" t="inlineStr">
        <is>
          <t/>
        </is>
      </c>
      <c r="BS584" t="inlineStr">
        <is>
          <t/>
        </is>
      </c>
      <c r="BT584" t="inlineStr">
        <is>
          <t/>
        </is>
      </c>
      <c r="BU584" t="inlineStr">
        <is>
          <t/>
        </is>
      </c>
      <c r="BV584" s="2" t="inlineStr">
        <is>
          <t>riviercentrale met buffering</t>
        </is>
      </c>
      <c r="BW584" s="2" t="inlineStr">
        <is>
          <t>3</t>
        </is>
      </c>
      <c r="BX584" s="2" t="inlineStr">
        <is>
          <t/>
        </is>
      </c>
      <c r="BY584" t="inlineStr">
        <is>
          <t/>
        </is>
      </c>
      <c r="BZ584" t="inlineStr">
        <is>
          <t/>
        </is>
      </c>
      <c r="CA584" t="inlineStr">
        <is>
          <t/>
        </is>
      </c>
      <c r="CB584" t="inlineStr">
        <is>
          <t/>
        </is>
      </c>
      <c r="CC584" t="inlineStr">
        <is>
          <t/>
        </is>
      </c>
      <c r="CD584" s="2" t="inlineStr">
        <is>
          <t>central de regulação semanal|
central de regulação diária</t>
        </is>
      </c>
      <c r="CE584" s="2" t="inlineStr">
        <is>
          <t>3|
3</t>
        </is>
      </c>
      <c r="CF584" s="2" t="inlineStr">
        <is>
          <t xml:space="preserve">|
</t>
        </is>
      </c>
      <c r="CG584" t="inlineStr">
        <is>
          <t/>
        </is>
      </c>
      <c r="CH584" t="inlineStr">
        <is>
          <t/>
        </is>
      </c>
      <c r="CI584" t="inlineStr">
        <is>
          <t/>
        </is>
      </c>
      <c r="CJ584" t="inlineStr">
        <is>
          <t/>
        </is>
      </c>
      <c r="CK584" t="inlineStr">
        <is>
          <t/>
        </is>
      </c>
      <c r="CL584" t="inlineStr">
        <is>
          <t/>
        </is>
      </c>
      <c r="CM584" t="inlineStr">
        <is>
          <t/>
        </is>
      </c>
      <c r="CN584" t="inlineStr">
        <is>
          <t/>
        </is>
      </c>
      <c r="CO584" t="inlineStr">
        <is>
          <t/>
        </is>
      </c>
      <c r="CP584" t="inlineStr">
        <is>
          <t/>
        </is>
      </c>
      <c r="CQ584" t="inlineStr">
        <is>
          <t/>
        </is>
      </c>
      <c r="CR584" t="inlineStr">
        <is>
          <t/>
        </is>
      </c>
      <c r="CS584" t="inlineStr">
        <is>
          <t/>
        </is>
      </c>
      <c r="CT584" s="2" t="inlineStr">
        <is>
          <t>vattenkraftstation med korttidsmagasin</t>
        </is>
      </c>
      <c r="CU584" s="2" t="inlineStr">
        <is>
          <t>3</t>
        </is>
      </c>
      <c r="CV584" s="2" t="inlineStr">
        <is>
          <t/>
        </is>
      </c>
      <c r="CW584" t="inlineStr">
        <is>
          <t/>
        </is>
      </c>
    </row>
    <row r="585">
      <c r="A585" s="1" t="str">
        <f>HYPERLINK("https://iate.europa.eu/entry/result/1406473/all", "1406473")</f>
        <v>1406473</v>
      </c>
      <c r="B585" t="inlineStr">
        <is>
          <t>ENERGY</t>
        </is>
      </c>
      <c r="C585" t="inlineStr">
        <is>
          <t>ENERGY</t>
        </is>
      </c>
      <c r="D585" t="inlineStr">
        <is>
          <t>no</t>
        </is>
      </c>
      <c r="E585" t="inlineStr">
        <is>
          <t/>
        </is>
      </c>
      <c r="F585" t="inlineStr">
        <is>
          <t/>
        </is>
      </c>
      <c r="G585" t="inlineStr">
        <is>
          <t/>
        </is>
      </c>
      <c r="H585" t="inlineStr">
        <is>
          <t/>
        </is>
      </c>
      <c r="I585" t="inlineStr">
        <is>
          <t/>
        </is>
      </c>
      <c r="J585" t="inlineStr">
        <is>
          <t/>
        </is>
      </c>
      <c r="K585" t="inlineStr">
        <is>
          <t/>
        </is>
      </c>
      <c r="L585" t="inlineStr">
        <is>
          <t/>
        </is>
      </c>
      <c r="M585" t="inlineStr">
        <is>
          <t/>
        </is>
      </c>
      <c r="N585" s="2" t="inlineStr">
        <is>
          <t>spidsbelastningskraftværk</t>
        </is>
      </c>
      <c r="O585" s="2" t="inlineStr">
        <is>
          <t>3</t>
        </is>
      </c>
      <c r="P585" s="2" t="inlineStr">
        <is>
          <t/>
        </is>
      </c>
      <c r="Q585" t="inlineStr">
        <is>
          <t/>
        </is>
      </c>
      <c r="R585" s="2" t="inlineStr">
        <is>
          <t>Spitzenkraftwerk|
Spitzenlastkraftwerk|
Spitzenlastwerk</t>
        </is>
      </c>
      <c r="S585" s="2" t="inlineStr">
        <is>
          <t>3|
3|
3</t>
        </is>
      </c>
      <c r="T585" s="2" t="inlineStr">
        <is>
          <t xml:space="preserve">|
|
</t>
        </is>
      </c>
      <c r="U585" t="inlineStr">
        <is>
          <t>Ein Spitzenlastkraftwerk ist ein Kraftwerk, das vorwiegend zur Deckung der Spitzenlast dient ;Kraftwerk, das vorwiegend zur Deckung der Spitzenlast dient</t>
        </is>
      </c>
      <c r="V585" s="2" t="inlineStr">
        <is>
          <t>μονάδα παραγωγής ηλεκτρικής ενέργειας αιχμής|
σταθμός αιχμής</t>
        </is>
      </c>
      <c r="W585" s="2" t="inlineStr">
        <is>
          <t>3|
3</t>
        </is>
      </c>
      <c r="X585" s="2" t="inlineStr">
        <is>
          <t xml:space="preserve">|
</t>
        </is>
      </c>
      <c r="Y585" t="inlineStr">
        <is>
          <t>προς κάλυψη των αναγκών των φορτίων αιχμής</t>
        </is>
      </c>
      <c r="Z585" s="2" t="inlineStr">
        <is>
          <t>peak load power station</t>
        </is>
      </c>
      <c r="AA585" s="2" t="inlineStr">
        <is>
          <t>3</t>
        </is>
      </c>
      <c r="AB585" s="2" t="inlineStr">
        <is>
          <t/>
        </is>
      </c>
      <c r="AC585" t="inlineStr">
        <is>
          <t>a power station serving mainly to meet the peak load</t>
        </is>
      </c>
      <c r="AD585" s="2" t="inlineStr">
        <is>
          <t>central de puntas|
central de punta</t>
        </is>
      </c>
      <c r="AE585" s="2" t="inlineStr">
        <is>
          <t>3|
3</t>
        </is>
      </c>
      <c r="AF585" s="2" t="inlineStr">
        <is>
          <t xml:space="preserve">|
</t>
        </is>
      </c>
      <c r="AG585" t="inlineStr">
        <is>
          <t>central que se utiliza principalmente para cubrir las cargas de puntas</t>
        </is>
      </c>
      <c r="AH585" t="inlineStr">
        <is>
          <t/>
        </is>
      </c>
      <c r="AI585" t="inlineStr">
        <is>
          <t/>
        </is>
      </c>
      <c r="AJ585" t="inlineStr">
        <is>
          <t/>
        </is>
      </c>
      <c r="AK585" t="inlineStr">
        <is>
          <t/>
        </is>
      </c>
      <c r="AL585" s="2" t="inlineStr">
        <is>
          <t>huippukuormavoimalaitos</t>
        </is>
      </c>
      <c r="AM585" s="2" t="inlineStr">
        <is>
          <t>3</t>
        </is>
      </c>
      <c r="AN585" s="2" t="inlineStr">
        <is>
          <t/>
        </is>
      </c>
      <c r="AO585" t="inlineStr">
        <is>
          <t/>
        </is>
      </c>
      <c r="AP585" s="2" t="inlineStr">
        <is>
          <t>centrale de pointe</t>
        </is>
      </c>
      <c r="AQ585" s="2" t="inlineStr">
        <is>
          <t>3</t>
        </is>
      </c>
      <c r="AR585" s="2" t="inlineStr">
        <is>
          <t/>
        </is>
      </c>
      <c r="AS585" t="inlineStr">
        <is>
          <t>centrale qui est utilisée essentiellement pour participer à la couverture de la charge de pointe</t>
        </is>
      </c>
      <c r="AT585" t="inlineStr">
        <is>
          <t/>
        </is>
      </c>
      <c r="AU585" t="inlineStr">
        <is>
          <t/>
        </is>
      </c>
      <c r="AV585" t="inlineStr">
        <is>
          <t/>
        </is>
      </c>
      <c r="AW585" t="inlineStr">
        <is>
          <t/>
        </is>
      </c>
      <c r="AX585" t="inlineStr">
        <is>
          <t/>
        </is>
      </c>
      <c r="AY585" t="inlineStr">
        <is>
          <t/>
        </is>
      </c>
      <c r="AZ585" t="inlineStr">
        <is>
          <t/>
        </is>
      </c>
      <c r="BA585" t="inlineStr">
        <is>
          <t/>
        </is>
      </c>
      <c r="BB585" t="inlineStr">
        <is>
          <t/>
        </is>
      </c>
      <c r="BC585" t="inlineStr">
        <is>
          <t/>
        </is>
      </c>
      <c r="BD585" t="inlineStr">
        <is>
          <t/>
        </is>
      </c>
      <c r="BE585" t="inlineStr">
        <is>
          <t/>
        </is>
      </c>
      <c r="BF585" s="2" t="inlineStr">
        <is>
          <t>centrale di punta</t>
        </is>
      </c>
      <c r="BG585" s="2" t="inlineStr">
        <is>
          <t>3</t>
        </is>
      </c>
      <c r="BH585" s="2" t="inlineStr">
        <is>
          <t/>
        </is>
      </c>
      <c r="BI585" t="inlineStr">
        <is>
          <t/>
        </is>
      </c>
      <c r="BJ585" t="inlineStr">
        <is>
          <t/>
        </is>
      </c>
      <c r="BK585" t="inlineStr">
        <is>
          <t/>
        </is>
      </c>
      <c r="BL585" t="inlineStr">
        <is>
          <t/>
        </is>
      </c>
      <c r="BM585" t="inlineStr">
        <is>
          <t/>
        </is>
      </c>
      <c r="BN585" t="inlineStr">
        <is>
          <t/>
        </is>
      </c>
      <c r="BO585" t="inlineStr">
        <is>
          <t/>
        </is>
      </c>
      <c r="BP585" t="inlineStr">
        <is>
          <t/>
        </is>
      </c>
      <c r="BQ585" t="inlineStr">
        <is>
          <t/>
        </is>
      </c>
      <c r="BR585" t="inlineStr">
        <is>
          <t/>
        </is>
      </c>
      <c r="BS585" t="inlineStr">
        <is>
          <t/>
        </is>
      </c>
      <c r="BT585" t="inlineStr">
        <is>
          <t/>
        </is>
      </c>
      <c r="BU585" t="inlineStr">
        <is>
          <t/>
        </is>
      </c>
      <c r="BV585" s="2" t="inlineStr">
        <is>
          <t>piekcentrale</t>
        </is>
      </c>
      <c r="BW585" s="2" t="inlineStr">
        <is>
          <t>3</t>
        </is>
      </c>
      <c r="BX585" s="2" t="inlineStr">
        <is>
          <t/>
        </is>
      </c>
      <c r="BY585" t="inlineStr">
        <is>
          <t/>
        </is>
      </c>
      <c r="BZ585" t="inlineStr">
        <is>
          <t/>
        </is>
      </c>
      <c r="CA585" t="inlineStr">
        <is>
          <t/>
        </is>
      </c>
      <c r="CB585" t="inlineStr">
        <is>
          <t/>
        </is>
      </c>
      <c r="CC585" t="inlineStr">
        <is>
          <t/>
        </is>
      </c>
      <c r="CD585" s="2" t="inlineStr">
        <is>
          <t>central de ponta</t>
        </is>
      </c>
      <c r="CE585" s="2" t="inlineStr">
        <is>
          <t>3</t>
        </is>
      </c>
      <c r="CF585" s="2" t="inlineStr">
        <is>
          <t/>
        </is>
      </c>
      <c r="CG585" t="inlineStr">
        <is>
          <t>central utilizada principalmente para cobrir as pontas do diagrama de cargas</t>
        </is>
      </c>
      <c r="CH585" t="inlineStr">
        <is>
          <t/>
        </is>
      </c>
      <c r="CI585" t="inlineStr">
        <is>
          <t/>
        </is>
      </c>
      <c r="CJ585" t="inlineStr">
        <is>
          <t/>
        </is>
      </c>
      <c r="CK585" t="inlineStr">
        <is>
          <t/>
        </is>
      </c>
      <c r="CL585" t="inlineStr">
        <is>
          <t/>
        </is>
      </c>
      <c r="CM585" t="inlineStr">
        <is>
          <t/>
        </is>
      </c>
      <c r="CN585" t="inlineStr">
        <is>
          <t/>
        </is>
      </c>
      <c r="CO585" t="inlineStr">
        <is>
          <t/>
        </is>
      </c>
      <c r="CP585" t="inlineStr">
        <is>
          <t/>
        </is>
      </c>
      <c r="CQ585" t="inlineStr">
        <is>
          <t/>
        </is>
      </c>
      <c r="CR585" t="inlineStr">
        <is>
          <t/>
        </is>
      </c>
      <c r="CS585" t="inlineStr">
        <is>
          <t/>
        </is>
      </c>
      <c r="CT585" s="2" t="inlineStr">
        <is>
          <t>topplaststation|
topplastanläggning</t>
        </is>
      </c>
      <c r="CU585" s="2" t="inlineStr">
        <is>
          <t>3|
3</t>
        </is>
      </c>
      <c r="CV585" s="2" t="inlineStr">
        <is>
          <t xml:space="preserve">|
</t>
        </is>
      </c>
      <c r="CW585" t="inlineStr">
        <is>
          <t/>
        </is>
      </c>
    </row>
    <row r="586">
      <c r="A586" s="1" t="str">
        <f>HYPERLINK("https://iate.europa.eu/entry/result/1697875/all", "1697875")</f>
        <v>1697875</v>
      </c>
      <c r="B586" t="inlineStr">
        <is>
          <t>INDUSTRY</t>
        </is>
      </c>
      <c r="C586" t="inlineStr">
        <is>
          <t>INDUSTRY|chemistry|chemical compound;INDUSTRY|mechanical engineering</t>
        </is>
      </c>
      <c r="D586" t="inlineStr">
        <is>
          <t>no</t>
        </is>
      </c>
      <c r="E586" t="inlineStr">
        <is>
          <t/>
        </is>
      </c>
      <c r="F586" s="2" t="inlineStr">
        <is>
          <t>осветителен керосин</t>
        </is>
      </c>
      <c r="G586" s="2" t="inlineStr">
        <is>
          <t>3</t>
        </is>
      </c>
      <c r="H586" s="2" t="inlineStr">
        <is>
          <t/>
        </is>
      </c>
      <c r="I586" t="inlineStr">
        <is>
          <t/>
        </is>
      </c>
      <c r="J586" t="inlineStr">
        <is>
          <t/>
        </is>
      </c>
      <c r="K586" t="inlineStr">
        <is>
          <t/>
        </is>
      </c>
      <c r="L586" t="inlineStr">
        <is>
          <t/>
        </is>
      </c>
      <c r="M586" t="inlineStr">
        <is>
          <t/>
        </is>
      </c>
      <c r="N586" s="2" t="inlineStr">
        <is>
          <t>belysningspetroleum</t>
        </is>
      </c>
      <c r="O586" s="2" t="inlineStr">
        <is>
          <t>3</t>
        </is>
      </c>
      <c r="P586" s="2" t="inlineStr">
        <is>
          <t/>
        </is>
      </c>
      <c r="Q586" t="inlineStr">
        <is>
          <t/>
        </is>
      </c>
      <c r="R586" s="2" t="inlineStr">
        <is>
          <t>Leuchtöl|
Leuchtpetroleum</t>
        </is>
      </c>
      <c r="S586" s="2" t="inlineStr">
        <is>
          <t>3|
3</t>
        </is>
      </c>
      <c r="T586" s="2" t="inlineStr">
        <is>
          <t xml:space="preserve">|
</t>
        </is>
      </c>
      <c r="U586" t="inlineStr">
        <is>
          <t/>
        </is>
      </c>
      <c r="V586" s="2" t="inlineStr">
        <is>
          <t>φωτιστικό πετρέλαιο|
καθαρό πετρέλαιο|
κηροζίνη</t>
        </is>
      </c>
      <c r="W586" s="2" t="inlineStr">
        <is>
          <t>3|
3|
3</t>
        </is>
      </c>
      <c r="X586" s="2" t="inlineStr">
        <is>
          <t xml:space="preserve">|
|
</t>
        </is>
      </c>
      <c r="Y586" t="inlineStr">
        <is>
          <t/>
        </is>
      </c>
      <c r="Z586" s="2" t="inlineStr">
        <is>
          <t>burning oil|
domestic kerosene|
rectified petroleum|
illuminating oil)|
kerosine|
lamp oil|
kerosine distillate|
signal oil|
paraffin oil</t>
        </is>
      </c>
      <c r="AA586" s="2" t="inlineStr">
        <is>
          <t>3|
3|
3|
3|
3|
3|
3|
3|
3</t>
        </is>
      </c>
      <c r="AB586" s="2" t="inlineStr">
        <is>
          <t xml:space="preserve">|
|
|
|
|
|
|
|
</t>
        </is>
      </c>
      <c r="AC586" t="inlineStr">
        <is>
          <t>mixture of liquid hydrocarbons obtained by distilling petroleum, bituminous shale, or the like, and widely used as a fuel, cleaning solvent, etc.</t>
        </is>
      </c>
      <c r="AD586" s="2" t="inlineStr">
        <is>
          <t>petróleo para lámparas|
queroseno</t>
        </is>
      </c>
      <c r="AE586" s="2" t="inlineStr">
        <is>
          <t>3|
3</t>
        </is>
      </c>
      <c r="AF586" s="2" t="inlineStr">
        <is>
          <t xml:space="preserve">|
</t>
        </is>
      </c>
      <c r="AG586" t="inlineStr">
        <is>
          <t/>
        </is>
      </c>
      <c r="AH586" t="inlineStr">
        <is>
          <t/>
        </is>
      </c>
      <c r="AI586" t="inlineStr">
        <is>
          <t/>
        </is>
      </c>
      <c r="AJ586" t="inlineStr">
        <is>
          <t/>
        </is>
      </c>
      <c r="AK586" t="inlineStr">
        <is>
          <t/>
        </is>
      </c>
      <c r="AL586" t="inlineStr">
        <is>
          <t/>
        </is>
      </c>
      <c r="AM586" t="inlineStr">
        <is>
          <t/>
        </is>
      </c>
      <c r="AN586" t="inlineStr">
        <is>
          <t/>
        </is>
      </c>
      <c r="AO586" t="inlineStr">
        <is>
          <t/>
        </is>
      </c>
      <c r="AP586" s="2" t="inlineStr">
        <is>
          <t>kérosène|
pétrole lampant</t>
        </is>
      </c>
      <c r="AQ586" s="2" t="inlineStr">
        <is>
          <t>3|
3</t>
        </is>
      </c>
      <c r="AR586" s="2" t="inlineStr">
        <is>
          <t xml:space="preserve">|
</t>
        </is>
      </c>
      <c r="AS586" t="inlineStr">
        <is>
          <t/>
        </is>
      </c>
      <c r="AT586" t="inlineStr">
        <is>
          <t/>
        </is>
      </c>
      <c r="AU586" t="inlineStr">
        <is>
          <t/>
        </is>
      </c>
      <c r="AV586" t="inlineStr">
        <is>
          <t/>
        </is>
      </c>
      <c r="AW586" t="inlineStr">
        <is>
          <t/>
        </is>
      </c>
      <c r="AX586" t="inlineStr">
        <is>
          <t/>
        </is>
      </c>
      <c r="AY586" t="inlineStr">
        <is>
          <t/>
        </is>
      </c>
      <c r="AZ586" t="inlineStr">
        <is>
          <t/>
        </is>
      </c>
      <c r="BA586" t="inlineStr">
        <is>
          <t/>
        </is>
      </c>
      <c r="BB586" t="inlineStr">
        <is>
          <t/>
        </is>
      </c>
      <c r="BC586" t="inlineStr">
        <is>
          <t/>
        </is>
      </c>
      <c r="BD586" t="inlineStr">
        <is>
          <t/>
        </is>
      </c>
      <c r="BE586" t="inlineStr">
        <is>
          <t/>
        </is>
      </c>
      <c r="BF586" s="2" t="inlineStr">
        <is>
          <t>kerosene|
petrolio illuminante</t>
        </is>
      </c>
      <c r="BG586" s="2" t="inlineStr">
        <is>
          <t>3|
3</t>
        </is>
      </c>
      <c r="BH586" s="2" t="inlineStr">
        <is>
          <t xml:space="preserve">|
</t>
        </is>
      </c>
      <c r="BI586" t="inlineStr">
        <is>
          <t/>
        </is>
      </c>
      <c r="BJ586" t="inlineStr">
        <is>
          <t/>
        </is>
      </c>
      <c r="BK586" t="inlineStr">
        <is>
          <t/>
        </is>
      </c>
      <c r="BL586" t="inlineStr">
        <is>
          <t/>
        </is>
      </c>
      <c r="BM586" t="inlineStr">
        <is>
          <t/>
        </is>
      </c>
      <c r="BN586" t="inlineStr">
        <is>
          <t/>
        </is>
      </c>
      <c r="BO586" t="inlineStr">
        <is>
          <t/>
        </is>
      </c>
      <c r="BP586" t="inlineStr">
        <is>
          <t/>
        </is>
      </c>
      <c r="BQ586" t="inlineStr">
        <is>
          <t/>
        </is>
      </c>
      <c r="BR586" s="2" t="inlineStr">
        <is>
          <t>kerosin domestiku|
żejt tal-paraffina|
kerosin|
pitrolju</t>
        </is>
      </c>
      <c r="BS586" s="2" t="inlineStr">
        <is>
          <t>3|
3|
3|
3</t>
        </is>
      </c>
      <c r="BT586" s="2" t="inlineStr">
        <is>
          <t xml:space="preserve">|
|
|
</t>
        </is>
      </c>
      <c r="BU586" t="inlineStr">
        <is>
          <t>taħlita ta' idrokarburi likwidi miksuba bid-distillazzjoni taż-żejt grezz, tax-shale bituminuż u materjali simili u użat b'mod wiesa' bħala fuel, solvent għat-tindif eċċ.</t>
        </is>
      </c>
      <c r="BV586" s="2" t="inlineStr">
        <is>
          <t>lampolie</t>
        </is>
      </c>
      <c r="BW586" s="2" t="inlineStr">
        <is>
          <t>3</t>
        </is>
      </c>
      <c r="BX586" s="2" t="inlineStr">
        <is>
          <t/>
        </is>
      </c>
      <c r="BY586" t="inlineStr">
        <is>
          <t/>
        </is>
      </c>
      <c r="BZ586" t="inlineStr">
        <is>
          <t/>
        </is>
      </c>
      <c r="CA586" t="inlineStr">
        <is>
          <t/>
        </is>
      </c>
      <c r="CB586" t="inlineStr">
        <is>
          <t/>
        </is>
      </c>
      <c r="CC586" t="inlineStr">
        <is>
          <t/>
        </is>
      </c>
      <c r="CD586" s="2" t="inlineStr">
        <is>
          <t>petróleo iluminante|
querosene</t>
        </is>
      </c>
      <c r="CE586" s="2" t="inlineStr">
        <is>
          <t>3|
3</t>
        </is>
      </c>
      <c r="CF586" s="2" t="inlineStr">
        <is>
          <t xml:space="preserve">|
</t>
        </is>
      </c>
      <c r="CG586" t="inlineStr">
        <is>
          <t>Produto líquido obtido do petróleo, empregado na iluminação.</t>
        </is>
      </c>
      <c r="CH586" s="2" t="inlineStr">
        <is>
          <t>petrol lampant</t>
        </is>
      </c>
      <c r="CI586" s="2" t="inlineStr">
        <is>
          <t>3</t>
        </is>
      </c>
      <c r="CJ586" s="2" t="inlineStr">
        <is>
          <t/>
        </is>
      </c>
      <c r="CK586" t="inlineStr">
        <is>
          <t/>
        </is>
      </c>
      <c r="CL586" t="inlineStr">
        <is>
          <t/>
        </is>
      </c>
      <c r="CM586" t="inlineStr">
        <is>
          <t/>
        </is>
      </c>
      <c r="CN586" t="inlineStr">
        <is>
          <t/>
        </is>
      </c>
      <c r="CO586" t="inlineStr">
        <is>
          <t/>
        </is>
      </c>
      <c r="CP586" t="inlineStr">
        <is>
          <t/>
        </is>
      </c>
      <c r="CQ586" t="inlineStr">
        <is>
          <t/>
        </is>
      </c>
      <c r="CR586" t="inlineStr">
        <is>
          <t/>
        </is>
      </c>
      <c r="CS586" t="inlineStr">
        <is>
          <t/>
        </is>
      </c>
      <c r="CT586" t="inlineStr">
        <is>
          <t/>
        </is>
      </c>
      <c r="CU586" t="inlineStr">
        <is>
          <t/>
        </is>
      </c>
      <c r="CV586" t="inlineStr">
        <is>
          <t/>
        </is>
      </c>
      <c r="CW586" t="inlineStr">
        <is>
          <t/>
        </is>
      </c>
    </row>
    <row r="587">
      <c r="A587" s="1" t="str">
        <f>HYPERLINK("https://iate.europa.eu/entry/result/808996/all", "808996")</f>
        <v>808996</v>
      </c>
      <c r="B587" t="inlineStr">
        <is>
          <t>ECONOMICS;AGRICULTURE, FORESTRY AND FISHERIES</t>
        </is>
      </c>
      <c r="C587" t="inlineStr">
        <is>
          <t>ECONOMICS;AGRICULTURE, FORESTRY AND FISHERIES</t>
        </is>
      </c>
      <c r="D587" t="inlineStr">
        <is>
          <t>no</t>
        </is>
      </c>
      <c r="E587" t="inlineStr">
        <is>
          <t/>
        </is>
      </c>
      <c r="F587" t="inlineStr">
        <is>
          <t/>
        </is>
      </c>
      <c r="G587" t="inlineStr">
        <is>
          <t/>
        </is>
      </c>
      <c r="H587" t="inlineStr">
        <is>
          <t/>
        </is>
      </c>
      <c r="I587" t="inlineStr">
        <is>
          <t/>
        </is>
      </c>
      <c r="J587" t="inlineStr">
        <is>
          <t/>
        </is>
      </c>
      <c r="K587" t="inlineStr">
        <is>
          <t/>
        </is>
      </c>
      <c r="L587" t="inlineStr">
        <is>
          <t/>
        </is>
      </c>
      <c r="M587" t="inlineStr">
        <is>
          <t/>
        </is>
      </c>
      <c r="N587" s="2" t="inlineStr">
        <is>
          <t>egetforbrug|
forbrug af egne produkter</t>
        </is>
      </c>
      <c r="O587" s="2" t="inlineStr">
        <is>
          <t>4|
4</t>
        </is>
      </c>
      <c r="P587" s="2" t="inlineStr">
        <is>
          <t xml:space="preserve">|
</t>
        </is>
      </c>
      <c r="Q587" t="inlineStr">
        <is>
          <t/>
        </is>
      </c>
      <c r="R587" s="2" t="inlineStr">
        <is>
          <t>Eigenverbrauch</t>
        </is>
      </c>
      <c r="S587" s="2" t="inlineStr">
        <is>
          <t>3</t>
        </is>
      </c>
      <c r="T587" s="2" t="inlineStr">
        <is>
          <t/>
        </is>
      </c>
      <c r="U587" t="inlineStr">
        <is>
          <t/>
        </is>
      </c>
      <c r="V587" t="inlineStr">
        <is>
          <t/>
        </is>
      </c>
      <c r="W587" t="inlineStr">
        <is>
          <t/>
        </is>
      </c>
      <c r="X587" t="inlineStr">
        <is>
          <t/>
        </is>
      </c>
      <c r="Y587" t="inlineStr">
        <is>
          <t/>
        </is>
      </c>
      <c r="Z587" s="2" t="inlineStr">
        <is>
          <t>own consumption</t>
        </is>
      </c>
      <c r="AA587" s="2" t="inlineStr">
        <is>
          <t>1</t>
        </is>
      </c>
      <c r="AB587" s="2" t="inlineStr">
        <is>
          <t/>
        </is>
      </c>
      <c r="AC587" t="inlineStr">
        <is>
          <t/>
        </is>
      </c>
      <c r="AD587" t="inlineStr">
        <is>
          <t/>
        </is>
      </c>
      <c r="AE587" t="inlineStr">
        <is>
          <t/>
        </is>
      </c>
      <c r="AF587" t="inlineStr">
        <is>
          <t/>
        </is>
      </c>
      <c r="AG587" t="inlineStr">
        <is>
          <t/>
        </is>
      </c>
      <c r="AH587" t="inlineStr">
        <is>
          <t/>
        </is>
      </c>
      <c r="AI587" t="inlineStr">
        <is>
          <t/>
        </is>
      </c>
      <c r="AJ587" t="inlineStr">
        <is>
          <t/>
        </is>
      </c>
      <c r="AK587" t="inlineStr">
        <is>
          <t/>
        </is>
      </c>
      <c r="AL587" s="2" t="inlineStr">
        <is>
          <t>oma käyttö</t>
        </is>
      </c>
      <c r="AM587" s="2" t="inlineStr">
        <is>
          <t>2</t>
        </is>
      </c>
      <c r="AN587" s="2" t="inlineStr">
        <is>
          <t/>
        </is>
      </c>
      <c r="AO587" t="inlineStr">
        <is>
          <t/>
        </is>
      </c>
      <c r="AP587" s="2" t="inlineStr">
        <is>
          <t>autoconsommation</t>
        </is>
      </c>
      <c r="AQ587" s="2" t="inlineStr">
        <is>
          <t>1</t>
        </is>
      </c>
      <c r="AR587" s="2" t="inlineStr">
        <is>
          <t/>
        </is>
      </c>
      <c r="AS587" t="inlineStr">
        <is>
          <t/>
        </is>
      </c>
      <c r="AT587" t="inlineStr">
        <is>
          <t/>
        </is>
      </c>
      <c r="AU587" t="inlineStr">
        <is>
          <t/>
        </is>
      </c>
      <c r="AV587" t="inlineStr">
        <is>
          <t/>
        </is>
      </c>
      <c r="AW587" t="inlineStr">
        <is>
          <t/>
        </is>
      </c>
      <c r="AX587" t="inlineStr">
        <is>
          <t/>
        </is>
      </c>
      <c r="AY587" t="inlineStr">
        <is>
          <t/>
        </is>
      </c>
      <c r="AZ587" t="inlineStr">
        <is>
          <t/>
        </is>
      </c>
      <c r="BA587" t="inlineStr">
        <is>
          <t/>
        </is>
      </c>
      <c r="BB587" t="inlineStr">
        <is>
          <t/>
        </is>
      </c>
      <c r="BC587" t="inlineStr">
        <is>
          <t/>
        </is>
      </c>
      <c r="BD587" t="inlineStr">
        <is>
          <t/>
        </is>
      </c>
      <c r="BE587" t="inlineStr">
        <is>
          <t/>
        </is>
      </c>
      <c r="BF587" t="inlineStr">
        <is>
          <t/>
        </is>
      </c>
      <c r="BG587" t="inlineStr">
        <is>
          <t/>
        </is>
      </c>
      <c r="BH587" t="inlineStr">
        <is>
          <t/>
        </is>
      </c>
      <c r="BI587" t="inlineStr">
        <is>
          <t/>
        </is>
      </c>
      <c r="BJ587" t="inlineStr">
        <is>
          <t/>
        </is>
      </c>
      <c r="BK587" t="inlineStr">
        <is>
          <t/>
        </is>
      </c>
      <c r="BL587" t="inlineStr">
        <is>
          <t/>
        </is>
      </c>
      <c r="BM587" t="inlineStr">
        <is>
          <t/>
        </is>
      </c>
      <c r="BN587" t="inlineStr">
        <is>
          <t/>
        </is>
      </c>
      <c r="BO587" t="inlineStr">
        <is>
          <t/>
        </is>
      </c>
      <c r="BP587" t="inlineStr">
        <is>
          <t/>
        </is>
      </c>
      <c r="BQ587" t="inlineStr">
        <is>
          <t/>
        </is>
      </c>
      <c r="BR587" t="inlineStr">
        <is>
          <t/>
        </is>
      </c>
      <c r="BS587" t="inlineStr">
        <is>
          <t/>
        </is>
      </c>
      <c r="BT587" t="inlineStr">
        <is>
          <t/>
        </is>
      </c>
      <c r="BU587" t="inlineStr">
        <is>
          <t/>
        </is>
      </c>
      <c r="BV587" t="inlineStr">
        <is>
          <t/>
        </is>
      </c>
      <c r="BW587" t="inlineStr">
        <is>
          <t/>
        </is>
      </c>
      <c r="BX587" t="inlineStr">
        <is>
          <t/>
        </is>
      </c>
      <c r="BY587" t="inlineStr">
        <is>
          <t/>
        </is>
      </c>
      <c r="BZ587" t="inlineStr">
        <is>
          <t/>
        </is>
      </c>
      <c r="CA587" t="inlineStr">
        <is>
          <t/>
        </is>
      </c>
      <c r="CB587" t="inlineStr">
        <is>
          <t/>
        </is>
      </c>
      <c r="CC587" t="inlineStr">
        <is>
          <t/>
        </is>
      </c>
      <c r="CD587" t="inlineStr">
        <is>
          <t/>
        </is>
      </c>
      <c r="CE587" t="inlineStr">
        <is>
          <t/>
        </is>
      </c>
      <c r="CF587" t="inlineStr">
        <is>
          <t/>
        </is>
      </c>
      <c r="CG587" t="inlineStr">
        <is>
          <t/>
        </is>
      </c>
      <c r="CH587" s="2" t="inlineStr">
        <is>
          <t>autoconsum|
consum propriu</t>
        </is>
      </c>
      <c r="CI587" s="2" t="inlineStr">
        <is>
          <t>3|
3</t>
        </is>
      </c>
      <c r="CJ587" s="2" t="inlineStr">
        <is>
          <t xml:space="preserve">|
</t>
        </is>
      </c>
      <c r="CK587" t="inlineStr">
        <is>
          <t/>
        </is>
      </c>
      <c r="CL587" t="inlineStr">
        <is>
          <t/>
        </is>
      </c>
      <c r="CM587" t="inlineStr">
        <is>
          <t/>
        </is>
      </c>
      <c r="CN587" t="inlineStr">
        <is>
          <t/>
        </is>
      </c>
      <c r="CO587" t="inlineStr">
        <is>
          <t/>
        </is>
      </c>
      <c r="CP587" t="inlineStr">
        <is>
          <t/>
        </is>
      </c>
      <c r="CQ587" t="inlineStr">
        <is>
          <t/>
        </is>
      </c>
      <c r="CR587" t="inlineStr">
        <is>
          <t/>
        </is>
      </c>
      <c r="CS587" t="inlineStr">
        <is>
          <t/>
        </is>
      </c>
      <c r="CT587" t="inlineStr">
        <is>
          <t/>
        </is>
      </c>
      <c r="CU587" t="inlineStr">
        <is>
          <t/>
        </is>
      </c>
      <c r="CV587" t="inlineStr">
        <is>
          <t/>
        </is>
      </c>
      <c r="CW587" t="inlineStr">
        <is>
          <t/>
        </is>
      </c>
    </row>
    <row r="588">
      <c r="A588" s="1" t="str">
        <f>HYPERLINK("https://iate.europa.eu/entry/result/1376399/all", "1376399")</f>
        <v>1376399</v>
      </c>
      <c r="B588" t="inlineStr">
        <is>
          <t>INDUSTRY</t>
        </is>
      </c>
      <c r="C588" t="inlineStr">
        <is>
          <t>INDUSTRY|electronics and electrical engineering</t>
        </is>
      </c>
      <c r="D588" t="inlineStr">
        <is>
          <t>no</t>
        </is>
      </c>
      <c r="E588" t="inlineStr">
        <is>
          <t/>
        </is>
      </c>
      <c r="F588" t="inlineStr">
        <is>
          <t/>
        </is>
      </c>
      <c r="G588" t="inlineStr">
        <is>
          <t/>
        </is>
      </c>
      <c r="H588" t="inlineStr">
        <is>
          <t/>
        </is>
      </c>
      <c r="I588" t="inlineStr">
        <is>
          <t/>
        </is>
      </c>
      <c r="J588" t="inlineStr">
        <is>
          <t/>
        </is>
      </c>
      <c r="K588" t="inlineStr">
        <is>
          <t/>
        </is>
      </c>
      <c r="L588" t="inlineStr">
        <is>
          <t/>
        </is>
      </c>
      <c r="M588" t="inlineStr">
        <is>
          <t/>
        </is>
      </c>
      <c r="N588" s="2" t="inlineStr">
        <is>
          <t>luftledning</t>
        </is>
      </c>
      <c r="O588" s="2" t="inlineStr">
        <is>
          <t>3</t>
        </is>
      </c>
      <c r="P588" s="2" t="inlineStr">
        <is>
          <t/>
        </is>
      </c>
      <c r="Q588" t="inlineStr">
        <is>
          <t/>
        </is>
      </c>
      <c r="R588" s="2" t="inlineStr">
        <is>
          <t>oberirdische Leitung|
Freileitung</t>
        </is>
      </c>
      <c r="S588" s="2" t="inlineStr">
        <is>
          <t>3|
3</t>
        </is>
      </c>
      <c r="T588" s="2" t="inlineStr">
        <is>
          <t xml:space="preserve">|
</t>
        </is>
      </c>
      <c r="U588" t="inlineStr">
        <is>
          <t>eine Freileitung ist eine Leitung, die aus der Gesamtheit von freigespannten Leiterseilen, Tragwerken samt Fundamenten, Erdungen, Isolatoren, Zubehoer und Armaturen besteht ;Leitung, die aus der Gesamtheit von freigespannten Leiterseilen, Tragwerken samt Fundamenten, Erdungen, Isolatoren, Zubehoer und Armaturen besteht</t>
        </is>
      </c>
      <c r="V588" s="2" t="inlineStr">
        <is>
          <t>εναέριος αγωγός|
εναέριος γραμμή μεταφοράς|
εναέρια γραμμή|
γραμμή εναέρια|
εναέρια γραμμή</t>
        </is>
      </c>
      <c r="W588" s="2" t="inlineStr">
        <is>
          <t>3|
3|
3|
3|
3</t>
        </is>
      </c>
      <c r="X588" s="2" t="inlineStr">
        <is>
          <t xml:space="preserve">|
|
|
|
</t>
        </is>
      </c>
      <c r="Y588" t="inlineStr">
        <is>
          <t/>
        </is>
      </c>
      <c r="Z588" s="2" t="inlineStr">
        <is>
          <t>overhead power line|
overhead line|
overhead cable|
overhead conductor|
aerial conductor|
OHL|
open-wire line</t>
        </is>
      </c>
      <c r="AA588" s="2" t="inlineStr">
        <is>
          <t>3|
3|
3|
3|
3|
3|
3</t>
        </is>
      </c>
      <c r="AB588" s="2" t="inlineStr">
        <is>
          <t xml:space="preserve">|
|
|
|
|
|
</t>
        </is>
      </c>
      <c r="AC588" t="inlineStr">
        <is>
          <t>an electric line with bare conductors supported by insulators, the insulation function being mainly performed by air</t>
        </is>
      </c>
      <c r="AD588" s="2" t="inlineStr">
        <is>
          <t>línea aérea</t>
        </is>
      </c>
      <c r="AE588" s="2" t="inlineStr">
        <is>
          <t>3</t>
        </is>
      </c>
      <c r="AF588" s="2" t="inlineStr">
        <is>
          <t/>
        </is>
      </c>
      <c r="AG588" t="inlineStr">
        <is>
          <t>línea cuyos conductores se mantienen por encima del suelo por medio, generalmente, de aisladores y de soportes apropiados (torres, macizos )incluidos los dispositivos accesorios (puesta a tierra )</t>
        </is>
      </c>
      <c r="AH588" s="2" t="inlineStr">
        <is>
          <t>õhuliin</t>
        </is>
      </c>
      <c r="AI588" s="2" t="inlineStr">
        <is>
          <t>3</t>
        </is>
      </c>
      <c r="AJ588" s="2" t="inlineStr">
        <is>
          <t/>
        </is>
      </c>
      <c r="AK588" t="inlineStr">
        <is>
          <t>juhe koos mastide ja isolaatoritega</t>
        </is>
      </c>
      <c r="AL588" s="2" t="inlineStr">
        <is>
          <t>ilmajohto</t>
        </is>
      </c>
      <c r="AM588" s="2" t="inlineStr">
        <is>
          <t>3</t>
        </is>
      </c>
      <c r="AN588" s="2" t="inlineStr">
        <is>
          <t/>
        </is>
      </c>
      <c r="AO588" t="inlineStr">
        <is>
          <t/>
        </is>
      </c>
      <c r="AP588" s="2" t="inlineStr">
        <is>
          <t>ligne aérienne|
conducteur aerien</t>
        </is>
      </c>
      <c r="AQ588" s="2" t="inlineStr">
        <is>
          <t>3|
3</t>
        </is>
      </c>
      <c r="AR588" s="2" t="inlineStr">
        <is>
          <t xml:space="preserve">|
</t>
        </is>
      </c>
      <c r="AS588" t="inlineStr">
        <is>
          <t>ligne électrique dont les conducteurs sont nus et montés sur isolateurs, la fonction d'isolation étant essentiellement assumée par l'air; ligne dont les conducteurs sont maintenus au-dessus du sol généralement au moyen d'isolateurs et de supports appropriés; ligne dont les conducteurs sont maintenus au-dessus du sol, généralement au moyen d'isolateurs et de supports appropriés (pylônes, massifs...)y compris les dispositifs accessoires (prise à la terre..)</t>
        </is>
      </c>
      <c r="AT588" s="2" t="inlineStr">
        <is>
          <t>cábla lastuas|
líne chumhachta lastuas</t>
        </is>
      </c>
      <c r="AU588" s="2" t="inlineStr">
        <is>
          <t>3|
3</t>
        </is>
      </c>
      <c r="AV588" s="2" t="inlineStr">
        <is>
          <t xml:space="preserve">|
</t>
        </is>
      </c>
      <c r="AW588" t="inlineStr">
        <is>
          <t/>
        </is>
      </c>
      <c r="AX588" s="2" t="inlineStr">
        <is>
          <t>kontaktna mreža</t>
        </is>
      </c>
      <c r="AY588" s="2" t="inlineStr">
        <is>
          <t>3</t>
        </is>
      </c>
      <c r="AZ588" s="2" t="inlineStr">
        <is>
          <t/>
        </is>
      </c>
      <c r="BA588" t="inlineStr">
        <is>
          <t>nadzemni vod iznad kolosiječnih postrojenja postavljen na nosive konstrukcije</t>
        </is>
      </c>
      <c r="BB588" t="inlineStr">
        <is>
          <t/>
        </is>
      </c>
      <c r="BC588" t="inlineStr">
        <is>
          <t/>
        </is>
      </c>
      <c r="BD588" t="inlineStr">
        <is>
          <t/>
        </is>
      </c>
      <c r="BE588" t="inlineStr">
        <is>
          <t/>
        </is>
      </c>
      <c r="BF588" s="2" t="inlineStr">
        <is>
          <t>conduttore aereo|
linea aerea</t>
        </is>
      </c>
      <c r="BG588" s="2" t="inlineStr">
        <is>
          <t>3|
3</t>
        </is>
      </c>
      <c r="BH588" s="2" t="inlineStr">
        <is>
          <t xml:space="preserve">|
</t>
        </is>
      </c>
      <c r="BI588" t="inlineStr">
        <is>
          <t/>
        </is>
      </c>
      <c r="BJ588" t="inlineStr">
        <is>
          <t/>
        </is>
      </c>
      <c r="BK588" t="inlineStr">
        <is>
          <t/>
        </is>
      </c>
      <c r="BL588" t="inlineStr">
        <is>
          <t/>
        </is>
      </c>
      <c r="BM588" t="inlineStr">
        <is>
          <t/>
        </is>
      </c>
      <c r="BN588" t="inlineStr">
        <is>
          <t/>
        </is>
      </c>
      <c r="BO588" t="inlineStr">
        <is>
          <t/>
        </is>
      </c>
      <c r="BP588" t="inlineStr">
        <is>
          <t/>
        </is>
      </c>
      <c r="BQ588" t="inlineStr">
        <is>
          <t/>
        </is>
      </c>
      <c r="BR588" t="inlineStr">
        <is>
          <t/>
        </is>
      </c>
      <c r="BS588" t="inlineStr">
        <is>
          <t/>
        </is>
      </c>
      <c r="BT588" t="inlineStr">
        <is>
          <t/>
        </is>
      </c>
      <c r="BU588" t="inlineStr">
        <is>
          <t/>
        </is>
      </c>
      <c r="BV588" s="2" t="inlineStr">
        <is>
          <t>luchtleiding|
bovengrondse geleiding|
lijn|
bovengrondse lijn|
luchtlijn|
bovengrondse leiding</t>
        </is>
      </c>
      <c r="BW588" s="2" t="inlineStr">
        <is>
          <t>3|
3|
3|
3|
3|
3</t>
        </is>
      </c>
      <c r="BX588" s="2" t="inlineStr">
        <is>
          <t xml:space="preserve">|
|
|
|
|
</t>
        </is>
      </c>
      <c r="BY588" t="inlineStr">
        <is>
          <t/>
        </is>
      </c>
      <c r="BZ588" t="inlineStr">
        <is>
          <t/>
        </is>
      </c>
      <c r="CA588" t="inlineStr">
        <is>
          <t/>
        </is>
      </c>
      <c r="CB588" t="inlineStr">
        <is>
          <t/>
        </is>
      </c>
      <c r="CC588" t="inlineStr">
        <is>
          <t/>
        </is>
      </c>
      <c r="CD588" s="2" t="inlineStr">
        <is>
          <t>linha aérea</t>
        </is>
      </c>
      <c r="CE588" s="2" t="inlineStr">
        <is>
          <t>3</t>
        </is>
      </c>
      <c r="CF588" s="2" t="inlineStr">
        <is>
          <t/>
        </is>
      </c>
      <c r="CG588" t="inlineStr">
        <is>
          <t>Linha que se situa acima do solo, geralmente com condutores apoiados em isoladores e suportes apropriados (torres, maciços).</t>
        </is>
      </c>
      <c r="CH588" s="2" t="inlineStr">
        <is>
          <t>linie electrică aeriană</t>
        </is>
      </c>
      <c r="CI588" s="2" t="inlineStr">
        <is>
          <t>3</t>
        </is>
      </c>
      <c r="CJ588" s="2" t="inlineStr">
        <is>
          <t/>
        </is>
      </c>
      <c r="CK588" t="inlineStr">
        <is>
          <t/>
        </is>
      </c>
      <c r="CL588" t="inlineStr">
        <is>
          <t/>
        </is>
      </c>
      <c r="CM588" t="inlineStr">
        <is>
          <t/>
        </is>
      </c>
      <c r="CN588" t="inlineStr">
        <is>
          <t/>
        </is>
      </c>
      <c r="CO588" t="inlineStr">
        <is>
          <t/>
        </is>
      </c>
      <c r="CP588" t="inlineStr">
        <is>
          <t/>
        </is>
      </c>
      <c r="CQ588" t="inlineStr">
        <is>
          <t/>
        </is>
      </c>
      <c r="CR588" t="inlineStr">
        <is>
          <t/>
        </is>
      </c>
      <c r="CS588" t="inlineStr">
        <is>
          <t/>
        </is>
      </c>
      <c r="CT588" s="2" t="inlineStr">
        <is>
          <t>luftledning</t>
        </is>
      </c>
      <c r="CU588" s="2" t="inlineStr">
        <is>
          <t>3</t>
        </is>
      </c>
      <c r="CV588" s="2" t="inlineStr">
        <is>
          <t/>
        </is>
      </c>
      <c r="CW588" t="inlineStr">
        <is>
          <t/>
        </is>
      </c>
    </row>
    <row r="589">
      <c r="A589" s="1" t="str">
        <f>HYPERLINK("https://iate.europa.eu/entry/result/1575970/all", "1575970")</f>
        <v>1575970</v>
      </c>
      <c r="B589" t="inlineStr">
        <is>
          <t>SOCIAL QUESTIONS</t>
        </is>
      </c>
      <c r="C589" t="inlineStr">
        <is>
          <t>SOCIAL QUESTIONS|construction and town planning</t>
        </is>
      </c>
      <c r="D589" t="inlineStr">
        <is>
          <t>no</t>
        </is>
      </c>
      <c r="E589" t="inlineStr">
        <is>
          <t/>
        </is>
      </c>
      <c r="F589" t="inlineStr">
        <is>
          <t/>
        </is>
      </c>
      <c r="G589" t="inlineStr">
        <is>
          <t/>
        </is>
      </c>
      <c r="H589" t="inlineStr">
        <is>
          <t/>
        </is>
      </c>
      <c r="I589" t="inlineStr">
        <is>
          <t/>
        </is>
      </c>
      <c r="J589" t="inlineStr">
        <is>
          <t/>
        </is>
      </c>
      <c r="K589" t="inlineStr">
        <is>
          <t/>
        </is>
      </c>
      <c r="L589" t="inlineStr">
        <is>
          <t/>
        </is>
      </c>
      <c r="M589" t="inlineStr">
        <is>
          <t/>
        </is>
      </c>
      <c r="N589" t="inlineStr">
        <is>
          <t/>
        </is>
      </c>
      <c r="O589" t="inlineStr">
        <is>
          <t/>
        </is>
      </c>
      <c r="P589" t="inlineStr">
        <is>
          <t/>
        </is>
      </c>
      <c r="Q589" t="inlineStr">
        <is>
          <t/>
        </is>
      </c>
      <c r="R589" s="2" t="inlineStr">
        <is>
          <t>Vorlauftemperatur</t>
        </is>
      </c>
      <c r="S589" s="2" t="inlineStr">
        <is>
          <t>3</t>
        </is>
      </c>
      <c r="T589" s="2" t="inlineStr">
        <is>
          <t/>
        </is>
      </c>
      <c r="U589" t="inlineStr">
        <is>
          <t/>
        </is>
      </c>
      <c r="V589" s="2" t="inlineStr">
        <is>
          <t>θερμοκρασία προσαγωγής</t>
        </is>
      </c>
      <c r="W589" s="2" t="inlineStr">
        <is>
          <t>3</t>
        </is>
      </c>
      <c r="X589" s="2" t="inlineStr">
        <is>
          <t/>
        </is>
      </c>
      <c r="Y589" t="inlineStr">
        <is>
          <t/>
        </is>
      </c>
      <c r="Z589" s="2" t="inlineStr">
        <is>
          <t>outgoing temperature</t>
        </is>
      </c>
      <c r="AA589" s="2" t="inlineStr">
        <is>
          <t>3</t>
        </is>
      </c>
      <c r="AB589" s="2" t="inlineStr">
        <is>
          <t/>
        </is>
      </c>
      <c r="AC589" t="inlineStr">
        <is>
          <t/>
        </is>
      </c>
      <c r="AD589" t="inlineStr">
        <is>
          <t/>
        </is>
      </c>
      <c r="AE589" t="inlineStr">
        <is>
          <t/>
        </is>
      </c>
      <c r="AF589" t="inlineStr">
        <is>
          <t/>
        </is>
      </c>
      <c r="AG589" t="inlineStr">
        <is>
          <t/>
        </is>
      </c>
      <c r="AH589" t="inlineStr">
        <is>
          <t/>
        </is>
      </c>
      <c r="AI589" t="inlineStr">
        <is>
          <t/>
        </is>
      </c>
      <c r="AJ589" t="inlineStr">
        <is>
          <t/>
        </is>
      </c>
      <c r="AK589" t="inlineStr">
        <is>
          <t/>
        </is>
      </c>
      <c r="AL589" t="inlineStr">
        <is>
          <t/>
        </is>
      </c>
      <c r="AM589" t="inlineStr">
        <is>
          <t/>
        </is>
      </c>
      <c r="AN589" t="inlineStr">
        <is>
          <t/>
        </is>
      </c>
      <c r="AO589" t="inlineStr">
        <is>
          <t/>
        </is>
      </c>
      <c r="AP589" s="2" t="inlineStr">
        <is>
          <t>température aller</t>
        </is>
      </c>
      <c r="AQ589" s="2" t="inlineStr">
        <is>
          <t>3</t>
        </is>
      </c>
      <c r="AR589" s="2" t="inlineStr">
        <is>
          <t/>
        </is>
      </c>
      <c r="AS589" t="inlineStr">
        <is>
          <t/>
        </is>
      </c>
      <c r="AT589" t="inlineStr">
        <is>
          <t/>
        </is>
      </c>
      <c r="AU589" t="inlineStr">
        <is>
          <t/>
        </is>
      </c>
      <c r="AV589" t="inlineStr">
        <is>
          <t/>
        </is>
      </c>
      <c r="AW589" t="inlineStr">
        <is>
          <t/>
        </is>
      </c>
      <c r="AX589" t="inlineStr">
        <is>
          <t/>
        </is>
      </c>
      <c r="AY589" t="inlineStr">
        <is>
          <t/>
        </is>
      </c>
      <c r="AZ589" t="inlineStr">
        <is>
          <t/>
        </is>
      </c>
      <c r="BA589" t="inlineStr">
        <is>
          <t/>
        </is>
      </c>
      <c r="BB589" t="inlineStr">
        <is>
          <t/>
        </is>
      </c>
      <c r="BC589" t="inlineStr">
        <is>
          <t/>
        </is>
      </c>
      <c r="BD589" t="inlineStr">
        <is>
          <t/>
        </is>
      </c>
      <c r="BE589" t="inlineStr">
        <is>
          <t/>
        </is>
      </c>
      <c r="BF589" t="inlineStr">
        <is>
          <t/>
        </is>
      </c>
      <c r="BG589" t="inlineStr">
        <is>
          <t/>
        </is>
      </c>
      <c r="BH589" t="inlineStr">
        <is>
          <t/>
        </is>
      </c>
      <c r="BI589" t="inlineStr">
        <is>
          <t/>
        </is>
      </c>
      <c r="BJ589" t="inlineStr">
        <is>
          <t/>
        </is>
      </c>
      <c r="BK589" t="inlineStr">
        <is>
          <t/>
        </is>
      </c>
      <c r="BL589" t="inlineStr">
        <is>
          <t/>
        </is>
      </c>
      <c r="BM589" t="inlineStr">
        <is>
          <t/>
        </is>
      </c>
      <c r="BN589" t="inlineStr">
        <is>
          <t/>
        </is>
      </c>
      <c r="BO589" t="inlineStr">
        <is>
          <t/>
        </is>
      </c>
      <c r="BP589" t="inlineStr">
        <is>
          <t/>
        </is>
      </c>
      <c r="BQ589" t="inlineStr">
        <is>
          <t/>
        </is>
      </c>
      <c r="BR589" t="inlineStr">
        <is>
          <t/>
        </is>
      </c>
      <c r="BS589" t="inlineStr">
        <is>
          <t/>
        </is>
      </c>
      <c r="BT589" t="inlineStr">
        <is>
          <t/>
        </is>
      </c>
      <c r="BU589" t="inlineStr">
        <is>
          <t/>
        </is>
      </c>
      <c r="BV589" t="inlineStr">
        <is>
          <t/>
        </is>
      </c>
      <c r="BW589" t="inlineStr">
        <is>
          <t/>
        </is>
      </c>
      <c r="BX589" t="inlineStr">
        <is>
          <t/>
        </is>
      </c>
      <c r="BY589" t="inlineStr">
        <is>
          <t/>
        </is>
      </c>
      <c r="BZ589" t="inlineStr">
        <is>
          <t/>
        </is>
      </c>
      <c r="CA589" t="inlineStr">
        <is>
          <t/>
        </is>
      </c>
      <c r="CB589" t="inlineStr">
        <is>
          <t/>
        </is>
      </c>
      <c r="CC589" t="inlineStr">
        <is>
          <t/>
        </is>
      </c>
      <c r="CD589" t="inlineStr">
        <is>
          <t/>
        </is>
      </c>
      <c r="CE589" t="inlineStr">
        <is>
          <t/>
        </is>
      </c>
      <c r="CF589" t="inlineStr">
        <is>
          <t/>
        </is>
      </c>
      <c r="CG589" t="inlineStr">
        <is>
          <t/>
        </is>
      </c>
      <c r="CH589" t="inlineStr">
        <is>
          <t/>
        </is>
      </c>
      <c r="CI589" t="inlineStr">
        <is>
          <t/>
        </is>
      </c>
      <c r="CJ589" t="inlineStr">
        <is>
          <t/>
        </is>
      </c>
      <c r="CK589" t="inlineStr">
        <is>
          <t/>
        </is>
      </c>
      <c r="CL589" t="inlineStr">
        <is>
          <t/>
        </is>
      </c>
      <c r="CM589" t="inlineStr">
        <is>
          <t/>
        </is>
      </c>
      <c r="CN589" t="inlineStr">
        <is>
          <t/>
        </is>
      </c>
      <c r="CO589" t="inlineStr">
        <is>
          <t/>
        </is>
      </c>
      <c r="CP589" t="inlineStr">
        <is>
          <t/>
        </is>
      </c>
      <c r="CQ589" t="inlineStr">
        <is>
          <t/>
        </is>
      </c>
      <c r="CR589" t="inlineStr">
        <is>
          <t/>
        </is>
      </c>
      <c r="CS589" t="inlineStr">
        <is>
          <t/>
        </is>
      </c>
      <c r="CT589" t="inlineStr">
        <is>
          <t/>
        </is>
      </c>
      <c r="CU589" t="inlineStr">
        <is>
          <t/>
        </is>
      </c>
      <c r="CV589" t="inlineStr">
        <is>
          <t/>
        </is>
      </c>
      <c r="CW589" t="inlineStr">
        <is>
          <t/>
        </is>
      </c>
    </row>
    <row r="590">
      <c r="A590" s="1" t="str">
        <f>HYPERLINK("https://iate.europa.eu/entry/result/1407775/all", "1407775")</f>
        <v>1407775</v>
      </c>
      <c r="B590" t="inlineStr">
        <is>
          <t>ECONOMICS;INDUSTRY</t>
        </is>
      </c>
      <c r="C590" t="inlineStr">
        <is>
          <t>ECONOMICS;INDUSTRY|electronics and electrical engineering</t>
        </is>
      </c>
      <c r="D590" t="inlineStr">
        <is>
          <t>no</t>
        </is>
      </c>
      <c r="E590" t="inlineStr">
        <is>
          <t/>
        </is>
      </c>
      <c r="F590" t="inlineStr">
        <is>
          <t/>
        </is>
      </c>
      <c r="G590" t="inlineStr">
        <is>
          <t/>
        </is>
      </c>
      <c r="H590" t="inlineStr">
        <is>
          <t/>
        </is>
      </c>
      <c r="I590" t="inlineStr">
        <is>
          <t/>
        </is>
      </c>
      <c r="J590" t="inlineStr">
        <is>
          <t/>
        </is>
      </c>
      <c r="K590" t="inlineStr">
        <is>
          <t/>
        </is>
      </c>
      <c r="L590" t="inlineStr">
        <is>
          <t/>
        </is>
      </c>
      <c r="M590" t="inlineStr">
        <is>
          <t/>
        </is>
      </c>
      <c r="N590" t="inlineStr">
        <is>
          <t/>
        </is>
      </c>
      <c r="O590" t="inlineStr">
        <is>
          <t/>
        </is>
      </c>
      <c r="P590" t="inlineStr">
        <is>
          <t/>
        </is>
      </c>
      <c r="Q590" t="inlineStr">
        <is>
          <t/>
        </is>
      </c>
      <c r="R590" s="2" t="inlineStr">
        <is>
          <t>Zeitausnuetzung|
Zeitausnutzung</t>
        </is>
      </c>
      <c r="S590" s="2" t="inlineStr">
        <is>
          <t>3|
3</t>
        </is>
      </c>
      <c r="T590" s="2" t="inlineStr">
        <is>
          <t xml:space="preserve">|
</t>
        </is>
      </c>
      <c r="U590" t="inlineStr">
        <is>
          <t>gleich dem Quotient aus der Betriebszeit und der Nennzeit</t>
        </is>
      </c>
      <c r="V590" s="2" t="inlineStr">
        <is>
          <t>συντελεστής χρόνου λειτουργίας|
συντελεστής χρονολειτουργίας</t>
        </is>
      </c>
      <c r="W590" s="2" t="inlineStr">
        <is>
          <t>3|
3</t>
        </is>
      </c>
      <c r="X590" s="2" t="inlineStr">
        <is>
          <t xml:space="preserve">|
</t>
        </is>
      </c>
      <c r="Y590" t="inlineStr">
        <is>
          <t/>
        </is>
      </c>
      <c r="Z590" s="2" t="inlineStr">
        <is>
          <t>operating time ratio</t>
        </is>
      </c>
      <c r="AA590" s="2" t="inlineStr">
        <is>
          <t>3</t>
        </is>
      </c>
      <c r="AB590" s="2" t="inlineStr">
        <is>
          <t/>
        </is>
      </c>
      <c r="AC590" t="inlineStr">
        <is>
          <t>the ratio of the operating time to the reference period</t>
        </is>
      </c>
      <c r="AD590" s="2" t="inlineStr">
        <is>
          <t>factor de utilización</t>
        </is>
      </c>
      <c r="AE590" s="2" t="inlineStr">
        <is>
          <t>3</t>
        </is>
      </c>
      <c r="AF590" s="2" t="inlineStr">
        <is>
          <t/>
        </is>
      </c>
      <c r="AG590" t="inlineStr">
        <is>
          <t>la relación entre el tiempo de servicio y el periodo de referencia</t>
        </is>
      </c>
      <c r="AH590" t="inlineStr">
        <is>
          <t/>
        </is>
      </c>
      <c r="AI590" t="inlineStr">
        <is>
          <t/>
        </is>
      </c>
      <c r="AJ590" t="inlineStr">
        <is>
          <t/>
        </is>
      </c>
      <c r="AK590" t="inlineStr">
        <is>
          <t/>
        </is>
      </c>
      <c r="AL590" t="inlineStr">
        <is>
          <t/>
        </is>
      </c>
      <c r="AM590" t="inlineStr">
        <is>
          <t/>
        </is>
      </c>
      <c r="AN590" t="inlineStr">
        <is>
          <t/>
        </is>
      </c>
      <c r="AO590" t="inlineStr">
        <is>
          <t/>
        </is>
      </c>
      <c r="AP590" s="2" t="inlineStr">
        <is>
          <t>facteur d'utilisation</t>
        </is>
      </c>
      <c r="AQ590" s="2" t="inlineStr">
        <is>
          <t>3</t>
        </is>
      </c>
      <c r="AR590" s="2" t="inlineStr">
        <is>
          <t/>
        </is>
      </c>
      <c r="AS590" t="inlineStr">
        <is>
          <t>quotient du temps de fonctionnement par la durée de la période de référence</t>
        </is>
      </c>
      <c r="AT590" t="inlineStr">
        <is>
          <t/>
        </is>
      </c>
      <c r="AU590" t="inlineStr">
        <is>
          <t/>
        </is>
      </c>
      <c r="AV590" t="inlineStr">
        <is>
          <t/>
        </is>
      </c>
      <c r="AW590" t="inlineStr">
        <is>
          <t/>
        </is>
      </c>
      <c r="AX590" t="inlineStr">
        <is>
          <t/>
        </is>
      </c>
      <c r="AY590" t="inlineStr">
        <is>
          <t/>
        </is>
      </c>
      <c r="AZ590" t="inlineStr">
        <is>
          <t/>
        </is>
      </c>
      <c r="BA590" t="inlineStr">
        <is>
          <t/>
        </is>
      </c>
      <c r="BB590" t="inlineStr">
        <is>
          <t/>
        </is>
      </c>
      <c r="BC590" t="inlineStr">
        <is>
          <t/>
        </is>
      </c>
      <c r="BD590" t="inlineStr">
        <is>
          <t/>
        </is>
      </c>
      <c r="BE590" t="inlineStr">
        <is>
          <t/>
        </is>
      </c>
      <c r="BF590" s="2" t="inlineStr">
        <is>
          <t>fattore di utilizzazione</t>
        </is>
      </c>
      <c r="BG590" s="2" t="inlineStr">
        <is>
          <t>3</t>
        </is>
      </c>
      <c r="BH590" s="2" t="inlineStr">
        <is>
          <t/>
        </is>
      </c>
      <c r="BI590" t="inlineStr">
        <is>
          <t/>
        </is>
      </c>
      <c r="BJ590" t="inlineStr">
        <is>
          <t/>
        </is>
      </c>
      <c r="BK590" t="inlineStr">
        <is>
          <t/>
        </is>
      </c>
      <c r="BL590" t="inlineStr">
        <is>
          <t/>
        </is>
      </c>
      <c r="BM590" t="inlineStr">
        <is>
          <t/>
        </is>
      </c>
      <c r="BN590" t="inlineStr">
        <is>
          <t/>
        </is>
      </c>
      <c r="BO590" t="inlineStr">
        <is>
          <t/>
        </is>
      </c>
      <c r="BP590" t="inlineStr">
        <is>
          <t/>
        </is>
      </c>
      <c r="BQ590" t="inlineStr">
        <is>
          <t/>
        </is>
      </c>
      <c r="BR590" t="inlineStr">
        <is>
          <t/>
        </is>
      </c>
      <c r="BS590" t="inlineStr">
        <is>
          <t/>
        </is>
      </c>
      <c r="BT590" t="inlineStr">
        <is>
          <t/>
        </is>
      </c>
      <c r="BU590" t="inlineStr">
        <is>
          <t/>
        </is>
      </c>
      <c r="BV590" t="inlineStr">
        <is>
          <t/>
        </is>
      </c>
      <c r="BW590" t="inlineStr">
        <is>
          <t/>
        </is>
      </c>
      <c r="BX590" t="inlineStr">
        <is>
          <t/>
        </is>
      </c>
      <c r="BY590" t="inlineStr">
        <is>
          <t/>
        </is>
      </c>
      <c r="BZ590" t="inlineStr">
        <is>
          <t/>
        </is>
      </c>
      <c r="CA590" t="inlineStr">
        <is>
          <t/>
        </is>
      </c>
      <c r="CB590" t="inlineStr">
        <is>
          <t/>
        </is>
      </c>
      <c r="CC590" t="inlineStr">
        <is>
          <t/>
        </is>
      </c>
      <c r="CD590" s="2" t="inlineStr">
        <is>
          <t>fator de utilização</t>
        </is>
      </c>
      <c r="CE590" s="2" t="inlineStr">
        <is>
          <t>3</t>
        </is>
      </c>
      <c r="CF590" s="2" t="inlineStr">
        <is>
          <t/>
        </is>
      </c>
      <c r="CG590" t="inlineStr">
        <is>
          <t>relação entre o tempo de funcionamento e a duração do período de referência</t>
        </is>
      </c>
      <c r="CH590" t="inlineStr">
        <is>
          <t/>
        </is>
      </c>
      <c r="CI590" t="inlineStr">
        <is>
          <t/>
        </is>
      </c>
      <c r="CJ590" t="inlineStr">
        <is>
          <t/>
        </is>
      </c>
      <c r="CK590" t="inlineStr">
        <is>
          <t/>
        </is>
      </c>
      <c r="CL590" t="inlineStr">
        <is>
          <t/>
        </is>
      </c>
      <c r="CM590" t="inlineStr">
        <is>
          <t/>
        </is>
      </c>
      <c r="CN590" t="inlineStr">
        <is>
          <t/>
        </is>
      </c>
      <c r="CO590" t="inlineStr">
        <is>
          <t/>
        </is>
      </c>
      <c r="CP590" t="inlineStr">
        <is>
          <t/>
        </is>
      </c>
      <c r="CQ590" t="inlineStr">
        <is>
          <t/>
        </is>
      </c>
      <c r="CR590" t="inlineStr">
        <is>
          <t/>
        </is>
      </c>
      <c r="CS590" t="inlineStr">
        <is>
          <t/>
        </is>
      </c>
      <c r="CT590" t="inlineStr">
        <is>
          <t/>
        </is>
      </c>
      <c r="CU590" t="inlineStr">
        <is>
          <t/>
        </is>
      </c>
      <c r="CV590" t="inlineStr">
        <is>
          <t/>
        </is>
      </c>
      <c r="CW590" t="inlineStr">
        <is>
          <t/>
        </is>
      </c>
    </row>
    <row r="591">
      <c r="A591" s="1" t="str">
        <f>HYPERLINK("https://iate.europa.eu/entry/result/1168619/all", "1168619")</f>
        <v>1168619</v>
      </c>
      <c r="B591" t="inlineStr">
        <is>
          <t>ENERGY</t>
        </is>
      </c>
      <c r="C591" t="inlineStr">
        <is>
          <t>ENERGY|coal and mining industries|coal industry</t>
        </is>
      </c>
      <c r="D591" t="inlineStr">
        <is>
          <t>no</t>
        </is>
      </c>
      <c r="E591" t="inlineStr">
        <is>
          <t/>
        </is>
      </c>
      <c r="F591" t="inlineStr">
        <is>
          <t/>
        </is>
      </c>
      <c r="G591" t="inlineStr">
        <is>
          <t/>
        </is>
      </c>
      <c r="H591" t="inlineStr">
        <is>
          <t/>
        </is>
      </c>
      <c r="I591" t="inlineStr">
        <is>
          <t/>
        </is>
      </c>
      <c r="J591" t="inlineStr">
        <is>
          <t/>
        </is>
      </c>
      <c r="K591" t="inlineStr">
        <is>
          <t/>
        </is>
      </c>
      <c r="L591" t="inlineStr">
        <is>
          <t/>
        </is>
      </c>
      <c r="M591" t="inlineStr">
        <is>
          <t/>
        </is>
      </c>
      <c r="N591" s="2" t="inlineStr">
        <is>
          <t>olieraffinering</t>
        </is>
      </c>
      <c r="O591" s="2" t="inlineStr">
        <is>
          <t>3</t>
        </is>
      </c>
      <c r="P591" s="2" t="inlineStr">
        <is>
          <t/>
        </is>
      </c>
      <c r="Q591" t="inlineStr">
        <is>
          <t/>
        </is>
      </c>
      <c r="R591" s="2" t="inlineStr">
        <is>
          <t>Petroleum-Raffination</t>
        </is>
      </c>
      <c r="S591" s="2" t="inlineStr">
        <is>
          <t>3</t>
        </is>
      </c>
      <c r="T591" s="2" t="inlineStr">
        <is>
          <t/>
        </is>
      </c>
      <c r="U591" t="inlineStr">
        <is>
          <t/>
        </is>
      </c>
      <c r="V591" s="2" t="inlineStr">
        <is>
          <t>διύλιση πετρελαίου</t>
        </is>
      </c>
      <c r="W591" s="2" t="inlineStr">
        <is>
          <t>3</t>
        </is>
      </c>
      <c r="X591" s="2" t="inlineStr">
        <is>
          <t/>
        </is>
      </c>
      <c r="Y591" t="inlineStr">
        <is>
          <t/>
        </is>
      </c>
      <c r="Z591" s="2" t="inlineStr">
        <is>
          <t>oil refining|
petroleum refining</t>
        </is>
      </c>
      <c r="AA591" s="2" t="inlineStr">
        <is>
          <t>3|
3</t>
        </is>
      </c>
      <c r="AB591" s="2" t="inlineStr">
        <is>
          <t xml:space="preserve">|
</t>
        </is>
      </c>
      <c r="AC591" t="inlineStr">
        <is>
          <t>combination of industrial processes which separate crude petroleum into a number of fractions with properties suitable for their use as fuels and lubricants</t>
        </is>
      </c>
      <c r="AD591" s="2" t="inlineStr">
        <is>
          <t>refino del petróleo</t>
        </is>
      </c>
      <c r="AE591" s="2" t="inlineStr">
        <is>
          <t>3</t>
        </is>
      </c>
      <c r="AF591" s="2" t="inlineStr">
        <is>
          <t/>
        </is>
      </c>
      <c r="AG591" t="inlineStr">
        <is>
          <t/>
        </is>
      </c>
      <c r="AH591" t="inlineStr">
        <is>
          <t/>
        </is>
      </c>
      <c r="AI591" t="inlineStr">
        <is>
          <t/>
        </is>
      </c>
      <c r="AJ591" t="inlineStr">
        <is>
          <t/>
        </is>
      </c>
      <c r="AK591" t="inlineStr">
        <is>
          <t/>
        </is>
      </c>
      <c r="AL591" s="2" t="inlineStr">
        <is>
          <t>öljynjalostus</t>
        </is>
      </c>
      <c r="AM591" s="2" t="inlineStr">
        <is>
          <t>3</t>
        </is>
      </c>
      <c r="AN591" s="2" t="inlineStr">
        <is>
          <t/>
        </is>
      </c>
      <c r="AO591" t="inlineStr">
        <is>
          <t>öljytuotteiden valmistus raakaöljystä tai muista hiilivedyistä</t>
        </is>
      </c>
      <c r="AP591" s="2" t="inlineStr">
        <is>
          <t>raffinage du pétrole</t>
        </is>
      </c>
      <c r="AQ591" s="2" t="inlineStr">
        <is>
          <t>3</t>
        </is>
      </c>
      <c r="AR591" s="2" t="inlineStr">
        <is>
          <t/>
        </is>
      </c>
      <c r="AS591" t="inlineStr">
        <is>
          <t/>
        </is>
      </c>
      <c r="AT591" t="inlineStr">
        <is>
          <t/>
        </is>
      </c>
      <c r="AU591" t="inlineStr">
        <is>
          <t/>
        </is>
      </c>
      <c r="AV591" t="inlineStr">
        <is>
          <t/>
        </is>
      </c>
      <c r="AW591" t="inlineStr">
        <is>
          <t/>
        </is>
      </c>
      <c r="AX591" t="inlineStr">
        <is>
          <t/>
        </is>
      </c>
      <c r="AY591" t="inlineStr">
        <is>
          <t/>
        </is>
      </c>
      <c r="AZ591" t="inlineStr">
        <is>
          <t/>
        </is>
      </c>
      <c r="BA591" t="inlineStr">
        <is>
          <t/>
        </is>
      </c>
      <c r="BB591" t="inlineStr">
        <is>
          <t/>
        </is>
      </c>
      <c r="BC591" t="inlineStr">
        <is>
          <t/>
        </is>
      </c>
      <c r="BD591" t="inlineStr">
        <is>
          <t/>
        </is>
      </c>
      <c r="BE591" t="inlineStr">
        <is>
          <t/>
        </is>
      </c>
      <c r="BF591" s="2" t="inlineStr">
        <is>
          <t>raffinazione del petrolio</t>
        </is>
      </c>
      <c r="BG591" s="2" t="inlineStr">
        <is>
          <t>3</t>
        </is>
      </c>
      <c r="BH591" s="2" t="inlineStr">
        <is>
          <t/>
        </is>
      </c>
      <c r="BI591" t="inlineStr">
        <is>
          <t/>
        </is>
      </c>
      <c r="BJ591" s="2" t="inlineStr">
        <is>
          <t>naftos perdirbimas</t>
        </is>
      </c>
      <c r="BK591" s="2" t="inlineStr">
        <is>
          <t>3</t>
        </is>
      </c>
      <c r="BL591" s="2" t="inlineStr">
        <is>
          <t/>
        </is>
      </c>
      <c r="BM591" t="inlineStr">
        <is>
          <t>įvairių produktų gavimas iš naftos ir jos frakcijų</t>
        </is>
      </c>
      <c r="BN591" s="2" t="inlineStr">
        <is>
          <t>naftas attīrīšana</t>
        </is>
      </c>
      <c r="BO591" s="2" t="inlineStr">
        <is>
          <t>3</t>
        </is>
      </c>
      <c r="BP591" s="2" t="inlineStr">
        <is>
          <t/>
        </is>
      </c>
      <c r="BQ591" t="inlineStr">
        <is>
          <t/>
        </is>
      </c>
      <c r="BR591" t="inlineStr">
        <is>
          <t/>
        </is>
      </c>
      <c r="BS591" t="inlineStr">
        <is>
          <t/>
        </is>
      </c>
      <c r="BT591" t="inlineStr">
        <is>
          <t/>
        </is>
      </c>
      <c r="BU591" t="inlineStr">
        <is>
          <t/>
        </is>
      </c>
      <c r="BV591" s="2" t="inlineStr">
        <is>
          <t>petroleumraffinage</t>
        </is>
      </c>
      <c r="BW591" s="2" t="inlineStr">
        <is>
          <t>3</t>
        </is>
      </c>
      <c r="BX591" s="2" t="inlineStr">
        <is>
          <t/>
        </is>
      </c>
      <c r="BY591" t="inlineStr">
        <is>
          <t/>
        </is>
      </c>
      <c r="BZ591" s="2" t="inlineStr">
        <is>
          <t>rafinacja nafty</t>
        </is>
      </c>
      <c r="CA591" s="2" t="inlineStr">
        <is>
          <t>1</t>
        </is>
      </c>
      <c r="CB591" s="2" t="inlineStr">
        <is>
          <t/>
        </is>
      </c>
      <c r="CC591" t="inlineStr">
        <is>
          <t/>
        </is>
      </c>
      <c r="CD591" s="2" t="inlineStr">
        <is>
          <t>refinação do petróleo</t>
        </is>
      </c>
      <c r="CE591" s="2" t="inlineStr">
        <is>
          <t>3</t>
        </is>
      </c>
      <c r="CF591" s="2" t="inlineStr">
        <is>
          <t/>
        </is>
      </c>
      <c r="CG591" t="inlineStr">
        <is>
          <t/>
        </is>
      </c>
      <c r="CH591" t="inlineStr">
        <is>
          <t/>
        </is>
      </c>
      <c r="CI591" t="inlineStr">
        <is>
          <t/>
        </is>
      </c>
      <c r="CJ591" t="inlineStr">
        <is>
          <t/>
        </is>
      </c>
      <c r="CK591" t="inlineStr">
        <is>
          <t/>
        </is>
      </c>
      <c r="CL591" t="inlineStr">
        <is>
          <t/>
        </is>
      </c>
      <c r="CM591" t="inlineStr">
        <is>
          <t/>
        </is>
      </c>
      <c r="CN591" t="inlineStr">
        <is>
          <t/>
        </is>
      </c>
      <c r="CO591" t="inlineStr">
        <is>
          <t/>
        </is>
      </c>
      <c r="CP591" t="inlineStr">
        <is>
          <t/>
        </is>
      </c>
      <c r="CQ591" t="inlineStr">
        <is>
          <t/>
        </is>
      </c>
      <c r="CR591" t="inlineStr">
        <is>
          <t/>
        </is>
      </c>
      <c r="CS591" t="inlineStr">
        <is>
          <t/>
        </is>
      </c>
      <c r="CT591" s="2" t="inlineStr">
        <is>
          <t>petroleumraffinering</t>
        </is>
      </c>
      <c r="CU591" s="2" t="inlineStr">
        <is>
          <t>3</t>
        </is>
      </c>
      <c r="CV591" s="2" t="inlineStr">
        <is>
          <t/>
        </is>
      </c>
      <c r="CW591" t="inlineStr">
        <is>
          <t/>
        </is>
      </c>
    </row>
    <row r="592">
      <c r="A592" s="1" t="str">
        <f>HYPERLINK("https://iate.europa.eu/entry/result/821560/all", "821560")</f>
        <v>821560</v>
      </c>
      <c r="B592" t="inlineStr">
        <is>
          <t>ENVIRONMENT;ENERGY</t>
        </is>
      </c>
      <c r="C592" t="inlineStr">
        <is>
          <t>ENVIRONMENT;ENERGY|electrical and nuclear industries|nuclear energy</t>
        </is>
      </c>
      <c r="D592" t="inlineStr">
        <is>
          <t>no</t>
        </is>
      </c>
      <c r="E592" t="inlineStr">
        <is>
          <t/>
        </is>
      </c>
      <c r="F592" t="inlineStr">
        <is>
          <t/>
        </is>
      </c>
      <c r="G592" t="inlineStr">
        <is>
          <t/>
        </is>
      </c>
      <c r="H592" t="inlineStr">
        <is>
          <t/>
        </is>
      </c>
      <c r="I592" t="inlineStr">
        <is>
          <t/>
        </is>
      </c>
      <c r="J592" t="inlineStr">
        <is>
          <t/>
        </is>
      </c>
      <c r="K592" t="inlineStr">
        <is>
          <t/>
        </is>
      </c>
      <c r="L592" t="inlineStr">
        <is>
          <t/>
        </is>
      </c>
      <c r="M592" t="inlineStr">
        <is>
          <t/>
        </is>
      </c>
      <c r="N592" s="2" t="inlineStr">
        <is>
          <t>naturlig baggrundsstråling</t>
        </is>
      </c>
      <c r="O592" s="2" t="inlineStr">
        <is>
          <t>4</t>
        </is>
      </c>
      <c r="P592" s="2" t="inlineStr">
        <is>
          <t/>
        </is>
      </c>
      <c r="Q592" t="inlineStr">
        <is>
          <t>"&lt;b&gt;Baggrundsstråling&lt;/b&gt;, ioniserende stråling fra verdensrummet samt fra radioaktive stoffer på Jorden. Fra rummet rammes Jorden af kosmisk stråling, der består af atomkernepartikler. I Jordens atmosfære vekselvirker disse kosmiske partikler med atmosfærens molekyler, og partikelstrømmens intensitet aftager derfor ned gennem atmosfæren. Ved vekselvirkningerne dannes sekundær stråling og radioaktive stoffer, der evt. kan nå jordoverfladen. Radioaktive stoffer har dog også været på Jorden siden dens dannelse og findes stadig i undergrunden, i vand, i luft, i byggematerialer, i fødemidler og i mennesker. Det er stoffer med en meget lang halveringstid (op til flere mia. år) samt deres radioaktive henfaldsprodukter. ..."</t>
        </is>
      </c>
      <c r="R592" s="2" t="inlineStr">
        <is>
          <t>natürliche Hintergrundstrahlung</t>
        </is>
      </c>
      <c r="S592" s="2" t="inlineStr">
        <is>
          <t>3</t>
        </is>
      </c>
      <c r="T592" s="2" t="inlineStr">
        <is>
          <t/>
        </is>
      </c>
      <c r="U592" t="inlineStr">
        <is>
          <t>Strahlung, die nicht in individuelle Quellen aufgelöst werden kann, etwa kosmische Strahlung sowie Strahlung radioaktiver Stoffe, die natürlich in der Erdkruste auftreten</t>
        </is>
      </c>
      <c r="V592" s="2" t="inlineStr">
        <is>
          <t>φυσικό υπόστρωμα ακτινοβολιών</t>
        </is>
      </c>
      <c r="W592" s="2" t="inlineStr">
        <is>
          <t>3</t>
        </is>
      </c>
      <c r="X592" s="2" t="inlineStr">
        <is>
          <t/>
        </is>
      </c>
      <c r="Y592" t="inlineStr">
        <is>
          <t>Το σύνολο των ιοντιζουσών ακτινοβολιών που προέρχονται από φυσικές γήινες και κοσμικές πηγές.</t>
        </is>
      </c>
      <c r="Z592" s="2" t="inlineStr">
        <is>
          <t>natural background radiation</t>
        </is>
      </c>
      <c r="AA592" s="2" t="inlineStr">
        <is>
          <t>1</t>
        </is>
      </c>
      <c r="AB592" s="2" t="inlineStr">
        <is>
          <t/>
        </is>
      </c>
      <c r="AC592" t="inlineStr">
        <is>
          <t/>
        </is>
      </c>
      <c r="AD592" s="2" t="inlineStr">
        <is>
          <t>radiación natural</t>
        </is>
      </c>
      <c r="AE592" s="2" t="inlineStr">
        <is>
          <t>1</t>
        </is>
      </c>
      <c r="AF592" s="2" t="inlineStr">
        <is>
          <t/>
        </is>
      </c>
      <c r="AG592" t="inlineStr">
        <is>
          <t>Radiación del medio ambiente natural del hombre, incluida la procedente de los rayos cósmicos, la de los elementos radiactivos naturales de la Tierra y la originaria del propio cuerpo de las personas.</t>
        </is>
      </c>
      <c r="AH592" t="inlineStr">
        <is>
          <t/>
        </is>
      </c>
      <c r="AI592" t="inlineStr">
        <is>
          <t/>
        </is>
      </c>
      <c r="AJ592" t="inlineStr">
        <is>
          <t/>
        </is>
      </c>
      <c r="AK592" t="inlineStr">
        <is>
          <t/>
        </is>
      </c>
      <c r="AL592" t="inlineStr">
        <is>
          <t/>
        </is>
      </c>
      <c r="AM592" t="inlineStr">
        <is>
          <t/>
        </is>
      </c>
      <c r="AN592" t="inlineStr">
        <is>
          <t/>
        </is>
      </c>
      <c r="AO592" t="inlineStr">
        <is>
          <t/>
        </is>
      </c>
      <c r="AP592" s="2" t="inlineStr">
        <is>
          <t>fond naturel de rayonnements</t>
        </is>
      </c>
      <c r="AQ592" s="2" t="inlineStr">
        <is>
          <t>3</t>
        </is>
      </c>
      <c r="AR592" s="2" t="inlineStr">
        <is>
          <t/>
        </is>
      </c>
      <c r="AS592" t="inlineStr">
        <is>
          <t>ensemble des rayonnements ionisants qui proviennent des sources naturelles terrestres et cosmiques</t>
        </is>
      </c>
      <c r="AT592" t="inlineStr">
        <is>
          <t/>
        </is>
      </c>
      <c r="AU592" t="inlineStr">
        <is>
          <t/>
        </is>
      </c>
      <c r="AV592" t="inlineStr">
        <is>
          <t/>
        </is>
      </c>
      <c r="AW592" t="inlineStr">
        <is>
          <t/>
        </is>
      </c>
      <c r="AX592" t="inlineStr">
        <is>
          <t/>
        </is>
      </c>
      <c r="AY592" t="inlineStr">
        <is>
          <t/>
        </is>
      </c>
      <c r="AZ592" t="inlineStr">
        <is>
          <t/>
        </is>
      </c>
      <c r="BA592" t="inlineStr">
        <is>
          <t/>
        </is>
      </c>
      <c r="BB592" t="inlineStr">
        <is>
          <t/>
        </is>
      </c>
      <c r="BC592" t="inlineStr">
        <is>
          <t/>
        </is>
      </c>
      <c r="BD592" t="inlineStr">
        <is>
          <t/>
        </is>
      </c>
      <c r="BE592" t="inlineStr">
        <is>
          <t/>
        </is>
      </c>
      <c r="BF592" t="inlineStr">
        <is>
          <t/>
        </is>
      </c>
      <c r="BG592" t="inlineStr">
        <is>
          <t/>
        </is>
      </c>
      <c r="BH592" t="inlineStr">
        <is>
          <t/>
        </is>
      </c>
      <c r="BI592" t="inlineStr">
        <is>
          <t/>
        </is>
      </c>
      <c r="BJ592" t="inlineStr">
        <is>
          <t/>
        </is>
      </c>
      <c r="BK592" t="inlineStr">
        <is>
          <t/>
        </is>
      </c>
      <c r="BL592" t="inlineStr">
        <is>
          <t/>
        </is>
      </c>
      <c r="BM592" t="inlineStr">
        <is>
          <t/>
        </is>
      </c>
      <c r="BN592" t="inlineStr">
        <is>
          <t/>
        </is>
      </c>
      <c r="BO592" t="inlineStr">
        <is>
          <t/>
        </is>
      </c>
      <c r="BP592" t="inlineStr">
        <is>
          <t/>
        </is>
      </c>
      <c r="BQ592" t="inlineStr">
        <is>
          <t/>
        </is>
      </c>
      <c r="BR592" t="inlineStr">
        <is>
          <t/>
        </is>
      </c>
      <c r="BS592" t="inlineStr">
        <is>
          <t/>
        </is>
      </c>
      <c r="BT592" t="inlineStr">
        <is>
          <t/>
        </is>
      </c>
      <c r="BU592" t="inlineStr">
        <is>
          <t/>
        </is>
      </c>
      <c r="BV592" s="2" t="inlineStr">
        <is>
          <t>natuurlijke straling</t>
        </is>
      </c>
      <c r="BW592" s="2" t="inlineStr">
        <is>
          <t>3</t>
        </is>
      </c>
      <c r="BX592" s="2" t="inlineStr">
        <is>
          <t/>
        </is>
      </c>
      <c r="BY592" t="inlineStr">
        <is>
          <t/>
        </is>
      </c>
      <c r="BZ592" t="inlineStr">
        <is>
          <t/>
        </is>
      </c>
      <c r="CA592" t="inlineStr">
        <is>
          <t/>
        </is>
      </c>
      <c r="CB592" t="inlineStr">
        <is>
          <t/>
        </is>
      </c>
      <c r="CC592" t="inlineStr">
        <is>
          <t/>
        </is>
      </c>
      <c r="CD592" s="2" t="inlineStr">
        <is>
          <t>radiação de fundo natural</t>
        </is>
      </c>
      <c r="CE592" s="2" t="inlineStr">
        <is>
          <t>2</t>
        </is>
      </c>
      <c r="CF592" s="2" t="inlineStr">
        <is>
          <t/>
        </is>
      </c>
      <c r="CG592" t="inlineStr">
        <is>
          <t/>
        </is>
      </c>
      <c r="CH592" t="inlineStr">
        <is>
          <t/>
        </is>
      </c>
      <c r="CI592" t="inlineStr">
        <is>
          <t/>
        </is>
      </c>
      <c r="CJ592" t="inlineStr">
        <is>
          <t/>
        </is>
      </c>
      <c r="CK592" t="inlineStr">
        <is>
          <t/>
        </is>
      </c>
      <c r="CL592" t="inlineStr">
        <is>
          <t/>
        </is>
      </c>
      <c r="CM592" t="inlineStr">
        <is>
          <t/>
        </is>
      </c>
      <c r="CN592" t="inlineStr">
        <is>
          <t/>
        </is>
      </c>
      <c r="CO592" t="inlineStr">
        <is>
          <t/>
        </is>
      </c>
      <c r="CP592" t="inlineStr">
        <is>
          <t/>
        </is>
      </c>
      <c r="CQ592" t="inlineStr">
        <is>
          <t/>
        </is>
      </c>
      <c r="CR592" t="inlineStr">
        <is>
          <t/>
        </is>
      </c>
      <c r="CS592" t="inlineStr">
        <is>
          <t/>
        </is>
      </c>
      <c r="CT592" s="2" t="inlineStr">
        <is>
          <t>naturlig bakgrundsstrålning</t>
        </is>
      </c>
      <c r="CU592" s="2" t="inlineStr">
        <is>
          <t>3</t>
        </is>
      </c>
      <c r="CV592" s="2" t="inlineStr">
        <is>
          <t/>
        </is>
      </c>
      <c r="CW592" t="inlineStr">
        <is>
          <t/>
        </is>
      </c>
    </row>
    <row r="593">
      <c r="A593" s="1" t="str">
        <f>HYPERLINK("https://iate.europa.eu/entry/result/3599900/all", "3599900")</f>
        <v>3599900</v>
      </c>
      <c r="B593" t="inlineStr">
        <is>
          <t>ENERGY;ENVIRONMENT</t>
        </is>
      </c>
      <c r="C593" t="inlineStr">
        <is>
          <t>ENERGY|energy policy|energy industry|fuel;ENVIRONMENT|deterioration of the environment|nuisance|pollutant|atmospheric pollutant|greenhouse gas</t>
        </is>
      </c>
      <c r="D593" t="inlineStr">
        <is>
          <t>yes</t>
        </is>
      </c>
      <c r="E593" t="inlineStr">
        <is>
          <t/>
        </is>
      </c>
      <c r="F593" t="inlineStr">
        <is>
          <t/>
        </is>
      </c>
      <c r="G593" t="inlineStr">
        <is>
          <t/>
        </is>
      </c>
      <c r="H593" t="inlineStr">
        <is>
          <t/>
        </is>
      </c>
      <c r="I593" t="inlineStr">
        <is>
          <t/>
        </is>
      </c>
      <c r="J593" t="inlineStr">
        <is>
          <t/>
        </is>
      </c>
      <c r="K593" t="inlineStr">
        <is>
          <t/>
        </is>
      </c>
      <c r="L593" t="inlineStr">
        <is>
          <t/>
        </is>
      </c>
      <c r="M593" t="inlineStr">
        <is>
          <t/>
        </is>
      </c>
      <c r="N593" t="inlineStr">
        <is>
          <t/>
        </is>
      </c>
      <c r="O593" t="inlineStr">
        <is>
          <t/>
        </is>
      </c>
      <c r="P593" t="inlineStr">
        <is>
          <t/>
        </is>
      </c>
      <c r="Q593" t="inlineStr">
        <is>
          <t/>
        </is>
      </c>
      <c r="R593" t="inlineStr">
        <is>
          <t/>
        </is>
      </c>
      <c r="S593" t="inlineStr">
        <is>
          <t/>
        </is>
      </c>
      <c r="T593" t="inlineStr">
        <is>
          <t/>
        </is>
      </c>
      <c r="U593" t="inlineStr">
        <is>
          <t/>
        </is>
      </c>
      <c r="V593" t="inlineStr">
        <is>
          <t/>
        </is>
      </c>
      <c r="W593" t="inlineStr">
        <is>
          <t/>
        </is>
      </c>
      <c r="X593" t="inlineStr">
        <is>
          <t/>
        </is>
      </c>
      <c r="Y593" t="inlineStr">
        <is>
          <t/>
        </is>
      </c>
      <c r="Z593" s="2" t="inlineStr">
        <is>
          <t>mixed fuel</t>
        </is>
      </c>
      <c r="AA593" s="2" t="inlineStr">
        <is>
          <t>3</t>
        </is>
      </c>
      <c r="AB593" s="2" t="inlineStr">
        <is>
          <t/>
        </is>
      </c>
      <c r="AC593" t="inlineStr">
        <is>
          <t>fuel which contains both biomass and fossil carbon</t>
        </is>
      </c>
      <c r="AD593" s="2" t="inlineStr">
        <is>
          <t>combustible mezclado</t>
        </is>
      </c>
      <c r="AE593" s="2" t="inlineStr">
        <is>
          <t>3</t>
        </is>
      </c>
      <c r="AF593" s="2" t="inlineStr">
        <is>
          <t/>
        </is>
      </c>
      <c r="AG593" t="inlineStr">
        <is>
          <t>Combustible que contiene tanto biomasa como carbono fósil.</t>
        </is>
      </c>
      <c r="AH593" t="inlineStr">
        <is>
          <t/>
        </is>
      </c>
      <c r="AI593" t="inlineStr">
        <is>
          <t/>
        </is>
      </c>
      <c r="AJ593" t="inlineStr">
        <is>
          <t/>
        </is>
      </c>
      <c r="AK593" t="inlineStr">
        <is>
          <t/>
        </is>
      </c>
      <c r="AL593" s="2" t="inlineStr">
        <is>
          <t>seospolttoaine</t>
        </is>
      </c>
      <c r="AM593" s="2" t="inlineStr">
        <is>
          <t>3</t>
        </is>
      </c>
      <c r="AN593" s="2" t="inlineStr">
        <is>
          <t/>
        </is>
      </c>
      <c r="AO593" t="inlineStr">
        <is>
          <t>polttoaine, joka sisältää sekä biomassasta peräisin olevaa että fossiilista hiiltä</t>
        </is>
      </c>
      <c r="AP593" t="inlineStr">
        <is>
          <t/>
        </is>
      </c>
      <c r="AQ593" t="inlineStr">
        <is>
          <t/>
        </is>
      </c>
      <c r="AR593" t="inlineStr">
        <is>
          <t/>
        </is>
      </c>
      <c r="AS593" t="inlineStr">
        <is>
          <t/>
        </is>
      </c>
      <c r="AT593" t="inlineStr">
        <is>
          <t/>
        </is>
      </c>
      <c r="AU593" t="inlineStr">
        <is>
          <t/>
        </is>
      </c>
      <c r="AV593" t="inlineStr">
        <is>
          <t/>
        </is>
      </c>
      <c r="AW593" t="inlineStr">
        <is>
          <t/>
        </is>
      </c>
      <c r="AX593" t="inlineStr">
        <is>
          <t/>
        </is>
      </c>
      <c r="AY593" t="inlineStr">
        <is>
          <t/>
        </is>
      </c>
      <c r="AZ593" t="inlineStr">
        <is>
          <t/>
        </is>
      </c>
      <c r="BA593" t="inlineStr">
        <is>
          <t/>
        </is>
      </c>
      <c r="BB593" t="inlineStr">
        <is>
          <t/>
        </is>
      </c>
      <c r="BC593" t="inlineStr">
        <is>
          <t/>
        </is>
      </c>
      <c r="BD593" t="inlineStr">
        <is>
          <t/>
        </is>
      </c>
      <c r="BE593" t="inlineStr">
        <is>
          <t/>
        </is>
      </c>
      <c r="BF593" s="2" t="inlineStr">
        <is>
          <t>combustibile misto</t>
        </is>
      </c>
      <c r="BG593" s="2" t="inlineStr">
        <is>
          <t>3</t>
        </is>
      </c>
      <c r="BH593" s="2" t="inlineStr">
        <is>
          <t/>
        </is>
      </c>
      <c r="BI593" t="inlineStr">
        <is>
          <t>combustibile che contiene sia biomassa sia carbonio fossile</t>
        </is>
      </c>
      <c r="BJ593" s="2" t="inlineStr">
        <is>
          <t>mišrusis kuras</t>
        </is>
      </c>
      <c r="BK593" s="2" t="inlineStr">
        <is>
          <t>3</t>
        </is>
      </c>
      <c r="BL593" s="2" t="inlineStr">
        <is>
          <t/>
        </is>
      </c>
      <c r="BM593" t="inlineStr">
        <is>
          <t>kuras, kurio sudėtyje yra ir biomasės, ir iškastinio kuro anglies</t>
        </is>
      </c>
      <c r="BN593" t="inlineStr">
        <is>
          <t/>
        </is>
      </c>
      <c r="BO593" t="inlineStr">
        <is>
          <t/>
        </is>
      </c>
      <c r="BP593" t="inlineStr">
        <is>
          <t/>
        </is>
      </c>
      <c r="BQ593" t="inlineStr">
        <is>
          <t/>
        </is>
      </c>
      <c r="BR593" t="inlineStr">
        <is>
          <t/>
        </is>
      </c>
      <c r="BS593" t="inlineStr">
        <is>
          <t/>
        </is>
      </c>
      <c r="BT593" t="inlineStr">
        <is>
          <t/>
        </is>
      </c>
      <c r="BU593" t="inlineStr">
        <is>
          <t/>
        </is>
      </c>
      <c r="BV593" t="inlineStr">
        <is>
          <t/>
        </is>
      </c>
      <c r="BW593" t="inlineStr">
        <is>
          <t/>
        </is>
      </c>
      <c r="BX593" t="inlineStr">
        <is>
          <t/>
        </is>
      </c>
      <c r="BY593" t="inlineStr">
        <is>
          <t/>
        </is>
      </c>
      <c r="BZ593" s="2" t="inlineStr">
        <is>
          <t>paliwo mieszane</t>
        </is>
      </c>
      <c r="CA593" s="2" t="inlineStr">
        <is>
          <t>3</t>
        </is>
      </c>
      <c r="CB593" s="2" t="inlineStr">
        <is>
          <t/>
        </is>
      </c>
      <c r="CC593" t="inlineStr">
        <is>
          <t>paliwo zawierające zarówno węgiel pierwiastkowy z biomasy, jak i węgiel pierwiastkowy kopalny</t>
        </is>
      </c>
      <c r="CD593" t="inlineStr">
        <is>
          <t/>
        </is>
      </c>
      <c r="CE593" t="inlineStr">
        <is>
          <t/>
        </is>
      </c>
      <c r="CF593" t="inlineStr">
        <is>
          <t/>
        </is>
      </c>
      <c r="CG593" t="inlineStr">
        <is>
          <t/>
        </is>
      </c>
      <c r="CH593" t="inlineStr">
        <is>
          <t/>
        </is>
      </c>
      <c r="CI593" t="inlineStr">
        <is>
          <t/>
        </is>
      </c>
      <c r="CJ593" t="inlineStr">
        <is>
          <t/>
        </is>
      </c>
      <c r="CK593" t="inlineStr">
        <is>
          <t/>
        </is>
      </c>
      <c r="CL593" t="inlineStr">
        <is>
          <t/>
        </is>
      </c>
      <c r="CM593" t="inlineStr">
        <is>
          <t/>
        </is>
      </c>
      <c r="CN593" t="inlineStr">
        <is>
          <t/>
        </is>
      </c>
      <c r="CO593" t="inlineStr">
        <is>
          <t/>
        </is>
      </c>
      <c r="CP593" s="2" t="inlineStr">
        <is>
          <t>mešanica goriva|
mešano gorivo</t>
        </is>
      </c>
      <c r="CQ593" s="2" t="inlineStr">
        <is>
          <t>3|
3</t>
        </is>
      </c>
      <c r="CR593" s="2" t="inlineStr">
        <is>
          <t>|
preferred</t>
        </is>
      </c>
      <c r="CS593" t="inlineStr">
        <is>
          <t>gorivo, ki vsebuje &lt;a href="https://iate.europa.eu/entry/slideshow/1627290767613/753749/sl" target="_blank"&gt;biomasni&lt;/a&gt; in &lt;a href="https://iate.europa.eu/entry/slideshow/1627290578923/3593733/sl" target="_blank"&gt;fosilni ogljik&lt;/a&gt;</t>
        </is>
      </c>
      <c r="CT593" t="inlineStr">
        <is>
          <t/>
        </is>
      </c>
      <c r="CU593" t="inlineStr">
        <is>
          <t/>
        </is>
      </c>
      <c r="CV593" t="inlineStr">
        <is>
          <t/>
        </is>
      </c>
      <c r="CW593" t="inlineStr">
        <is>
          <t/>
        </is>
      </c>
    </row>
    <row r="594">
      <c r="A594" s="1" t="str">
        <f>HYPERLINK("https://iate.europa.eu/entry/result/386120/all", "386120")</f>
        <v>386120</v>
      </c>
      <c r="B594" t="inlineStr">
        <is>
          <t>ENERGY</t>
        </is>
      </c>
      <c r="C594" t="inlineStr">
        <is>
          <t>ENERGY</t>
        </is>
      </c>
      <c r="D594" t="inlineStr">
        <is>
          <t>no</t>
        </is>
      </c>
      <c r="E594" t="inlineStr">
        <is>
          <t/>
        </is>
      </c>
      <c r="F594" t="inlineStr">
        <is>
          <t/>
        </is>
      </c>
      <c r="G594" t="inlineStr">
        <is>
          <t/>
        </is>
      </c>
      <c r="H594" t="inlineStr">
        <is>
          <t/>
        </is>
      </c>
      <c r="I594" t="inlineStr">
        <is>
          <t/>
        </is>
      </c>
      <c r="J594" t="inlineStr">
        <is>
          <t/>
        </is>
      </c>
      <c r="K594" t="inlineStr">
        <is>
          <t/>
        </is>
      </c>
      <c r="L594" t="inlineStr">
        <is>
          <t/>
        </is>
      </c>
      <c r="M594" t="inlineStr">
        <is>
          <t/>
        </is>
      </c>
      <c r="N594" t="inlineStr">
        <is>
          <t/>
        </is>
      </c>
      <c r="O594" t="inlineStr">
        <is>
          <t/>
        </is>
      </c>
      <c r="P594" t="inlineStr">
        <is>
          <t/>
        </is>
      </c>
      <c r="Q594" t="inlineStr">
        <is>
          <t/>
        </is>
      </c>
      <c r="R594" t="inlineStr">
        <is>
          <t/>
        </is>
      </c>
      <c r="S594" t="inlineStr">
        <is>
          <t/>
        </is>
      </c>
      <c r="T594" t="inlineStr">
        <is>
          <t/>
        </is>
      </c>
      <c r="U594" t="inlineStr">
        <is>
          <t/>
        </is>
      </c>
      <c r="V594" t="inlineStr">
        <is>
          <t/>
        </is>
      </c>
      <c r="W594" t="inlineStr">
        <is>
          <t/>
        </is>
      </c>
      <c r="X594" t="inlineStr">
        <is>
          <t/>
        </is>
      </c>
      <c r="Y594" t="inlineStr">
        <is>
          <t/>
        </is>
      </c>
      <c r="Z594" s="2" t="inlineStr">
        <is>
          <t>milled peat</t>
        </is>
      </c>
      <c r="AA594" s="2" t="inlineStr">
        <is>
          <t>3</t>
        </is>
      </c>
      <c r="AB594" s="2" t="inlineStr">
        <is>
          <t/>
        </is>
      </c>
      <c r="AC594" t="inlineStr">
        <is>
          <t/>
        </is>
      </c>
      <c r="AD594" t="inlineStr">
        <is>
          <t/>
        </is>
      </c>
      <c r="AE594" t="inlineStr">
        <is>
          <t/>
        </is>
      </c>
      <c r="AF594" t="inlineStr">
        <is>
          <t/>
        </is>
      </c>
      <c r="AG594" t="inlineStr">
        <is>
          <t/>
        </is>
      </c>
      <c r="AH594" t="inlineStr">
        <is>
          <t/>
        </is>
      </c>
      <c r="AI594" t="inlineStr">
        <is>
          <t/>
        </is>
      </c>
      <c r="AJ594" t="inlineStr">
        <is>
          <t/>
        </is>
      </c>
      <c r="AK594" t="inlineStr">
        <is>
          <t/>
        </is>
      </c>
      <c r="AL594" s="2" t="inlineStr">
        <is>
          <t>jyrsinturve</t>
        </is>
      </c>
      <c r="AM594" s="2" t="inlineStr">
        <is>
          <t>1</t>
        </is>
      </c>
      <c r="AN594" s="2" t="inlineStr">
        <is>
          <t/>
        </is>
      </c>
      <c r="AO594" t="inlineStr">
        <is>
          <t/>
        </is>
      </c>
      <c r="AP594" s="2" t="inlineStr">
        <is>
          <t>tourbe broyée</t>
        </is>
      </c>
      <c r="AQ594" s="2" t="inlineStr">
        <is>
          <t>3</t>
        </is>
      </c>
      <c r="AR594" s="2" t="inlineStr">
        <is>
          <t/>
        </is>
      </c>
      <c r="AS594" t="inlineStr">
        <is>
          <t/>
        </is>
      </c>
      <c r="AT594" t="inlineStr">
        <is>
          <t/>
        </is>
      </c>
      <c r="AU594" t="inlineStr">
        <is>
          <t/>
        </is>
      </c>
      <c r="AV594" t="inlineStr">
        <is>
          <t/>
        </is>
      </c>
      <c r="AW594" t="inlineStr">
        <is>
          <t/>
        </is>
      </c>
      <c r="AX594" t="inlineStr">
        <is>
          <t/>
        </is>
      </c>
      <c r="AY594" t="inlineStr">
        <is>
          <t/>
        </is>
      </c>
      <c r="AZ594" t="inlineStr">
        <is>
          <t/>
        </is>
      </c>
      <c r="BA594" t="inlineStr">
        <is>
          <t/>
        </is>
      </c>
      <c r="BB594" t="inlineStr">
        <is>
          <t/>
        </is>
      </c>
      <c r="BC594" t="inlineStr">
        <is>
          <t/>
        </is>
      </c>
      <c r="BD594" t="inlineStr">
        <is>
          <t/>
        </is>
      </c>
      <c r="BE594" t="inlineStr">
        <is>
          <t/>
        </is>
      </c>
      <c r="BF594" t="inlineStr">
        <is>
          <t/>
        </is>
      </c>
      <c r="BG594" t="inlineStr">
        <is>
          <t/>
        </is>
      </c>
      <c r="BH594" t="inlineStr">
        <is>
          <t/>
        </is>
      </c>
      <c r="BI594" t="inlineStr">
        <is>
          <t/>
        </is>
      </c>
      <c r="BJ594" t="inlineStr">
        <is>
          <t/>
        </is>
      </c>
      <c r="BK594" t="inlineStr">
        <is>
          <t/>
        </is>
      </c>
      <c r="BL594" t="inlineStr">
        <is>
          <t/>
        </is>
      </c>
      <c r="BM594" t="inlineStr">
        <is>
          <t/>
        </is>
      </c>
      <c r="BN594" t="inlineStr">
        <is>
          <t/>
        </is>
      </c>
      <c r="BO594" t="inlineStr">
        <is>
          <t/>
        </is>
      </c>
      <c r="BP594" t="inlineStr">
        <is>
          <t/>
        </is>
      </c>
      <c r="BQ594" t="inlineStr">
        <is>
          <t/>
        </is>
      </c>
      <c r="BR594" t="inlineStr">
        <is>
          <t/>
        </is>
      </c>
      <c r="BS594" t="inlineStr">
        <is>
          <t/>
        </is>
      </c>
      <c r="BT594" t="inlineStr">
        <is>
          <t/>
        </is>
      </c>
      <c r="BU594" t="inlineStr">
        <is>
          <t/>
        </is>
      </c>
      <c r="BV594" t="inlineStr">
        <is>
          <t/>
        </is>
      </c>
      <c r="BW594" t="inlineStr">
        <is>
          <t/>
        </is>
      </c>
      <c r="BX594" t="inlineStr">
        <is>
          <t/>
        </is>
      </c>
      <c r="BY594" t="inlineStr">
        <is>
          <t/>
        </is>
      </c>
      <c r="BZ594" s="2" t="inlineStr">
        <is>
          <t>torf mielony</t>
        </is>
      </c>
      <c r="CA594" s="2" t="inlineStr">
        <is>
          <t>3</t>
        </is>
      </c>
      <c r="CB594" s="2" t="inlineStr">
        <is>
          <t/>
        </is>
      </c>
      <c r="CC594" t="inlineStr">
        <is>
          <t/>
        </is>
      </c>
      <c r="CD594" t="inlineStr">
        <is>
          <t/>
        </is>
      </c>
      <c r="CE594" t="inlineStr">
        <is>
          <t/>
        </is>
      </c>
      <c r="CF594" t="inlineStr">
        <is>
          <t/>
        </is>
      </c>
      <c r="CG594" t="inlineStr">
        <is>
          <t/>
        </is>
      </c>
      <c r="CH594" s="2" t="inlineStr">
        <is>
          <t>turbă mătunțită</t>
        </is>
      </c>
      <c r="CI594" s="2" t="inlineStr">
        <is>
          <t>3</t>
        </is>
      </c>
      <c r="CJ594" s="2" t="inlineStr">
        <is>
          <t/>
        </is>
      </c>
      <c r="CK594" t="inlineStr">
        <is>
          <t/>
        </is>
      </c>
      <c r="CL594" t="inlineStr">
        <is>
          <t/>
        </is>
      </c>
      <c r="CM594" t="inlineStr">
        <is>
          <t/>
        </is>
      </c>
      <c r="CN594" t="inlineStr">
        <is>
          <t/>
        </is>
      </c>
      <c r="CO594" t="inlineStr">
        <is>
          <t/>
        </is>
      </c>
      <c r="CP594" t="inlineStr">
        <is>
          <t/>
        </is>
      </c>
      <c r="CQ594" t="inlineStr">
        <is>
          <t/>
        </is>
      </c>
      <c r="CR594" t="inlineStr">
        <is>
          <t/>
        </is>
      </c>
      <c r="CS594" t="inlineStr">
        <is>
          <t/>
        </is>
      </c>
      <c r="CT594" t="inlineStr">
        <is>
          <t/>
        </is>
      </c>
      <c r="CU594" t="inlineStr">
        <is>
          <t/>
        </is>
      </c>
      <c r="CV594" t="inlineStr">
        <is>
          <t/>
        </is>
      </c>
      <c r="CW594" t="inlineStr">
        <is>
          <t/>
        </is>
      </c>
    </row>
    <row r="595">
      <c r="A595" s="1" t="str">
        <f>HYPERLINK("https://iate.europa.eu/entry/result/1376446/all", "1376446")</f>
        <v>1376446</v>
      </c>
      <c r="B595" t="inlineStr">
        <is>
          <t>ENERGY</t>
        </is>
      </c>
      <c r="C595" t="inlineStr">
        <is>
          <t>ENERGY</t>
        </is>
      </c>
      <c r="D595" t="inlineStr">
        <is>
          <t>no</t>
        </is>
      </c>
      <c r="E595" t="inlineStr">
        <is>
          <t/>
        </is>
      </c>
      <c r="F595" t="inlineStr">
        <is>
          <t/>
        </is>
      </c>
      <c r="G595" t="inlineStr">
        <is>
          <t/>
        </is>
      </c>
      <c r="H595" t="inlineStr">
        <is>
          <t/>
        </is>
      </c>
      <c r="I595" t="inlineStr">
        <is>
          <t/>
        </is>
      </c>
      <c r="J595" t="inlineStr">
        <is>
          <t/>
        </is>
      </c>
      <c r="K595" t="inlineStr">
        <is>
          <t/>
        </is>
      </c>
      <c r="L595" t="inlineStr">
        <is>
          <t/>
        </is>
      </c>
      <c r="M595" t="inlineStr">
        <is>
          <t/>
        </is>
      </c>
      <c r="N595" s="2" t="inlineStr">
        <is>
          <t>magnetohydrodynamisk varmekraftværk</t>
        </is>
      </c>
      <c r="O595" s="2" t="inlineStr">
        <is>
          <t>3</t>
        </is>
      </c>
      <c r="P595" s="2" t="inlineStr">
        <is>
          <t/>
        </is>
      </c>
      <c r="Q595" t="inlineStr">
        <is>
          <t/>
        </is>
      </c>
      <c r="R595" s="2" t="inlineStr">
        <is>
          <t>magnetohydrodynamisches Kraftwerk|
MHD-Kraftwerk</t>
        </is>
      </c>
      <c r="S595" s="2" t="inlineStr">
        <is>
          <t>3|
3</t>
        </is>
      </c>
      <c r="T595" s="2" t="inlineStr">
        <is>
          <t xml:space="preserve">|
</t>
        </is>
      </c>
      <c r="U595" t="inlineStr">
        <is>
          <t/>
        </is>
      </c>
      <c r="V595" t="inlineStr">
        <is>
          <t/>
        </is>
      </c>
      <c r="W595" t="inlineStr">
        <is>
          <t/>
        </is>
      </c>
      <c r="X595" t="inlineStr">
        <is>
          <t/>
        </is>
      </c>
      <c r="Y595" t="inlineStr">
        <is>
          <t/>
        </is>
      </c>
      <c r="Z595" s="2" t="inlineStr">
        <is>
          <t>MHD thermal power station|
magneto-hydro-dynamic thermal power station</t>
        </is>
      </c>
      <c r="AA595" s="2" t="inlineStr">
        <is>
          <t>3|
3</t>
        </is>
      </c>
      <c r="AB595" s="2" t="inlineStr">
        <is>
          <t xml:space="preserve">|
</t>
        </is>
      </c>
      <c r="AC595" t="inlineStr">
        <is>
          <t>a thermal power station generating electrical energy by means of an electromagnetic field acting on a high-temperature plasma stream</t>
        </is>
      </c>
      <c r="AD595" s="2" t="inlineStr">
        <is>
          <t>central magnetohidrodinámica|
central MHD</t>
        </is>
      </c>
      <c r="AE595" s="2" t="inlineStr">
        <is>
          <t>3|
3</t>
        </is>
      </c>
      <c r="AF595" s="2" t="inlineStr">
        <is>
          <t xml:space="preserve">|
</t>
        </is>
      </c>
      <c r="AG595" t="inlineStr">
        <is>
          <t/>
        </is>
      </c>
      <c r="AH595" t="inlineStr">
        <is>
          <t/>
        </is>
      </c>
      <c r="AI595" t="inlineStr">
        <is>
          <t/>
        </is>
      </c>
      <c r="AJ595" t="inlineStr">
        <is>
          <t/>
        </is>
      </c>
      <c r="AK595" t="inlineStr">
        <is>
          <t/>
        </is>
      </c>
      <c r="AL595" s="2" t="inlineStr">
        <is>
          <t>MHD-voimalaitos|
magnetohydrodynaaminen voimalaitos</t>
        </is>
      </c>
      <c r="AM595" s="2" t="inlineStr">
        <is>
          <t>3|
3</t>
        </is>
      </c>
      <c r="AN595" s="2" t="inlineStr">
        <is>
          <t xml:space="preserve">|
</t>
        </is>
      </c>
      <c r="AO595" t="inlineStr">
        <is>
          <t/>
        </is>
      </c>
      <c r="AP595" s="2" t="inlineStr">
        <is>
          <t>centrale magnéto-hydro-dynamique|
centrale MHD</t>
        </is>
      </c>
      <c r="AQ595" s="2" t="inlineStr">
        <is>
          <t>3|
3</t>
        </is>
      </c>
      <c r="AR595" s="2" t="inlineStr">
        <is>
          <t xml:space="preserve">|
</t>
        </is>
      </c>
      <c r="AS595" t="inlineStr">
        <is>
          <t>centrale thermique produisant de l'énergie électrique par action d'un champ électromagnétique sur un flux de plasma à haute température</t>
        </is>
      </c>
      <c r="AT595" t="inlineStr">
        <is>
          <t/>
        </is>
      </c>
      <c r="AU595" t="inlineStr">
        <is>
          <t/>
        </is>
      </c>
      <c r="AV595" t="inlineStr">
        <is>
          <t/>
        </is>
      </c>
      <c r="AW595" t="inlineStr">
        <is>
          <t/>
        </is>
      </c>
      <c r="AX595" t="inlineStr">
        <is>
          <t/>
        </is>
      </c>
      <c r="AY595" t="inlineStr">
        <is>
          <t/>
        </is>
      </c>
      <c r="AZ595" t="inlineStr">
        <is>
          <t/>
        </is>
      </c>
      <c r="BA595" t="inlineStr">
        <is>
          <t/>
        </is>
      </c>
      <c r="BB595" t="inlineStr">
        <is>
          <t/>
        </is>
      </c>
      <c r="BC595" t="inlineStr">
        <is>
          <t/>
        </is>
      </c>
      <c r="BD595" t="inlineStr">
        <is>
          <t/>
        </is>
      </c>
      <c r="BE595" t="inlineStr">
        <is>
          <t/>
        </is>
      </c>
      <c r="BF595" s="2" t="inlineStr">
        <is>
          <t>centrale magnetoidrodinamica</t>
        </is>
      </c>
      <c r="BG595" s="2" t="inlineStr">
        <is>
          <t>3</t>
        </is>
      </c>
      <c r="BH595" s="2" t="inlineStr">
        <is>
          <t/>
        </is>
      </c>
      <c r="BI595" t="inlineStr">
        <is>
          <t/>
        </is>
      </c>
      <c r="BJ595" t="inlineStr">
        <is>
          <t/>
        </is>
      </c>
      <c r="BK595" t="inlineStr">
        <is>
          <t/>
        </is>
      </c>
      <c r="BL595" t="inlineStr">
        <is>
          <t/>
        </is>
      </c>
      <c r="BM595" t="inlineStr">
        <is>
          <t/>
        </is>
      </c>
      <c r="BN595" t="inlineStr">
        <is>
          <t/>
        </is>
      </c>
      <c r="BO595" t="inlineStr">
        <is>
          <t/>
        </is>
      </c>
      <c r="BP595" t="inlineStr">
        <is>
          <t/>
        </is>
      </c>
      <c r="BQ595" t="inlineStr">
        <is>
          <t/>
        </is>
      </c>
      <c r="BR595" t="inlineStr">
        <is>
          <t/>
        </is>
      </c>
      <c r="BS595" t="inlineStr">
        <is>
          <t/>
        </is>
      </c>
      <c r="BT595" t="inlineStr">
        <is>
          <t/>
        </is>
      </c>
      <c r="BU595" t="inlineStr">
        <is>
          <t/>
        </is>
      </c>
      <c r="BV595" s="2" t="inlineStr">
        <is>
          <t>magnetohydrodynamische centrale</t>
        </is>
      </c>
      <c r="BW595" s="2" t="inlineStr">
        <is>
          <t>3</t>
        </is>
      </c>
      <c r="BX595" s="2" t="inlineStr">
        <is>
          <t/>
        </is>
      </c>
      <c r="BY595" t="inlineStr">
        <is>
          <t/>
        </is>
      </c>
      <c r="BZ595" t="inlineStr">
        <is>
          <t/>
        </is>
      </c>
      <c r="CA595" t="inlineStr">
        <is>
          <t/>
        </is>
      </c>
      <c r="CB595" t="inlineStr">
        <is>
          <t/>
        </is>
      </c>
      <c r="CC595" t="inlineStr">
        <is>
          <t/>
        </is>
      </c>
      <c r="CD595" s="2" t="inlineStr">
        <is>
          <t>central magneto-hidrodinâmica</t>
        </is>
      </c>
      <c r="CE595" s="2" t="inlineStr">
        <is>
          <t>3</t>
        </is>
      </c>
      <c r="CF595" s="2" t="inlineStr">
        <is>
          <t/>
        </is>
      </c>
      <c r="CG595" t="inlineStr">
        <is>
          <t/>
        </is>
      </c>
      <c r="CH595" t="inlineStr">
        <is>
          <t/>
        </is>
      </c>
      <c r="CI595" t="inlineStr">
        <is>
          <t/>
        </is>
      </c>
      <c r="CJ595" t="inlineStr">
        <is>
          <t/>
        </is>
      </c>
      <c r="CK595" t="inlineStr">
        <is>
          <t/>
        </is>
      </c>
      <c r="CL595" t="inlineStr">
        <is>
          <t/>
        </is>
      </c>
      <c r="CM595" t="inlineStr">
        <is>
          <t/>
        </is>
      </c>
      <c r="CN595" t="inlineStr">
        <is>
          <t/>
        </is>
      </c>
      <c r="CO595" t="inlineStr">
        <is>
          <t/>
        </is>
      </c>
      <c r="CP595" t="inlineStr">
        <is>
          <t/>
        </is>
      </c>
      <c r="CQ595" t="inlineStr">
        <is>
          <t/>
        </is>
      </c>
      <c r="CR595" t="inlineStr">
        <is>
          <t/>
        </is>
      </c>
      <c r="CS595" t="inlineStr">
        <is>
          <t/>
        </is>
      </c>
      <c r="CT595" s="2" t="inlineStr">
        <is>
          <t>magnetohydrodynamisk kraftstation|
MHD-kraftstation</t>
        </is>
      </c>
      <c r="CU595" s="2" t="inlineStr">
        <is>
          <t>3|
3</t>
        </is>
      </c>
      <c r="CV595" s="2" t="inlineStr">
        <is>
          <t xml:space="preserve">|
</t>
        </is>
      </c>
      <c r="CW595" t="inlineStr">
        <is>
          <t/>
        </is>
      </c>
    </row>
    <row r="596">
      <c r="A596" s="1" t="str">
        <f>HYPERLINK("https://iate.europa.eu/entry/result/1707736/all", "1707736")</f>
        <v>1707736</v>
      </c>
      <c r="B596" t="inlineStr">
        <is>
          <t>ENERGY</t>
        </is>
      </c>
      <c r="C596" t="inlineStr">
        <is>
          <t>ENERGY|coal and mining industries|coal industry</t>
        </is>
      </c>
      <c r="D596" t="inlineStr">
        <is>
          <t>yes</t>
        </is>
      </c>
      <c r="E596" t="inlineStr">
        <is>
          <t/>
        </is>
      </c>
      <c r="F596" t="inlineStr">
        <is>
          <t/>
        </is>
      </c>
      <c r="G596" t="inlineStr">
        <is>
          <t/>
        </is>
      </c>
      <c r="H596" t="inlineStr">
        <is>
          <t/>
        </is>
      </c>
      <c r="I596" t="inlineStr">
        <is>
          <t/>
        </is>
      </c>
      <c r="J596" t="inlineStr">
        <is>
          <t/>
        </is>
      </c>
      <c r="K596" t="inlineStr">
        <is>
          <t/>
        </is>
      </c>
      <c r="L596" t="inlineStr">
        <is>
          <t/>
        </is>
      </c>
      <c r="M596" t="inlineStr">
        <is>
          <t/>
        </is>
      </c>
      <c r="N596" t="inlineStr">
        <is>
          <t/>
        </is>
      </c>
      <c r="O596" t="inlineStr">
        <is>
          <t/>
        </is>
      </c>
      <c r="P596" t="inlineStr">
        <is>
          <t/>
        </is>
      </c>
      <c r="Q596" t="inlineStr">
        <is>
          <t/>
        </is>
      </c>
      <c r="R596" s="2" t="inlineStr">
        <is>
          <t>Wuerfelkohle|
Stueckkohle</t>
        </is>
      </c>
      <c r="S596" s="2" t="inlineStr">
        <is>
          <t>2|
2</t>
        </is>
      </c>
      <c r="T596" s="2" t="inlineStr">
        <is>
          <t xml:space="preserve">|
</t>
        </is>
      </c>
      <c r="U596" t="inlineStr">
        <is>
          <t/>
        </is>
      </c>
      <c r="V596" t="inlineStr">
        <is>
          <t/>
        </is>
      </c>
      <c r="W596" t="inlineStr">
        <is>
          <t/>
        </is>
      </c>
      <c r="X596" t="inlineStr">
        <is>
          <t/>
        </is>
      </c>
      <c r="Y596" t="inlineStr">
        <is>
          <t/>
        </is>
      </c>
      <c r="Z596" s="2" t="inlineStr">
        <is>
          <t>round coal|
lump coal|
large coal</t>
        </is>
      </c>
      <c r="AA596" s="2" t="inlineStr">
        <is>
          <t>1|
3|
1</t>
        </is>
      </c>
      <c r="AB596" s="2" t="inlineStr">
        <is>
          <t xml:space="preserve">|
|
</t>
        </is>
      </c>
      <c r="AC596" t="inlineStr">
        <is>
          <t>bituminous 
coal in the large lumps remaining after a single screening that is often
 designated by the size of the mesh over which it passes and by which 
the minimum size lump is determined</t>
        </is>
      </c>
      <c r="AD596" t="inlineStr">
        <is>
          <t/>
        </is>
      </c>
      <c r="AE596" t="inlineStr">
        <is>
          <t/>
        </is>
      </c>
      <c r="AF596" t="inlineStr">
        <is>
          <t/>
        </is>
      </c>
      <c r="AG596" t="inlineStr">
        <is>
          <t/>
        </is>
      </c>
      <c r="AH596" t="inlineStr">
        <is>
          <t/>
        </is>
      </c>
      <c r="AI596" t="inlineStr">
        <is>
          <t/>
        </is>
      </c>
      <c r="AJ596" t="inlineStr">
        <is>
          <t/>
        </is>
      </c>
      <c r="AK596" t="inlineStr">
        <is>
          <t/>
        </is>
      </c>
      <c r="AL596" t="inlineStr">
        <is>
          <t/>
        </is>
      </c>
      <c r="AM596" t="inlineStr">
        <is>
          <t/>
        </is>
      </c>
      <c r="AN596" t="inlineStr">
        <is>
          <t/>
        </is>
      </c>
      <c r="AO596" t="inlineStr">
        <is>
          <t/>
        </is>
      </c>
      <c r="AP596" s="2" t="inlineStr">
        <is>
          <t>gaillette|
charbon en roche</t>
        </is>
      </c>
      <c r="AQ596" s="2" t="inlineStr">
        <is>
          <t>2|
2</t>
        </is>
      </c>
      <c r="AR596" s="2" t="inlineStr">
        <is>
          <t xml:space="preserve">|
</t>
        </is>
      </c>
      <c r="AS596" t="inlineStr">
        <is>
          <t/>
        </is>
      </c>
      <c r="AT596" t="inlineStr">
        <is>
          <t/>
        </is>
      </c>
      <c r="AU596" t="inlineStr">
        <is>
          <t/>
        </is>
      </c>
      <c r="AV596" t="inlineStr">
        <is>
          <t/>
        </is>
      </c>
      <c r="AW596" t="inlineStr">
        <is>
          <t/>
        </is>
      </c>
      <c r="AX596" t="inlineStr">
        <is>
          <t/>
        </is>
      </c>
      <c r="AY596" t="inlineStr">
        <is>
          <t/>
        </is>
      </c>
      <c r="AZ596" t="inlineStr">
        <is>
          <t/>
        </is>
      </c>
      <c r="BA596" t="inlineStr">
        <is>
          <t/>
        </is>
      </c>
      <c r="BB596" t="inlineStr">
        <is>
          <t/>
        </is>
      </c>
      <c r="BC596" t="inlineStr">
        <is>
          <t/>
        </is>
      </c>
      <c r="BD596" t="inlineStr">
        <is>
          <t/>
        </is>
      </c>
      <c r="BE596" t="inlineStr">
        <is>
          <t/>
        </is>
      </c>
      <c r="BF596" t="inlineStr">
        <is>
          <t/>
        </is>
      </c>
      <c r="BG596" t="inlineStr">
        <is>
          <t/>
        </is>
      </c>
      <c r="BH596" t="inlineStr">
        <is>
          <t/>
        </is>
      </c>
      <c r="BI596" t="inlineStr">
        <is>
          <t/>
        </is>
      </c>
      <c r="BJ596" t="inlineStr">
        <is>
          <t/>
        </is>
      </c>
      <c r="BK596" t="inlineStr">
        <is>
          <t/>
        </is>
      </c>
      <c r="BL596" t="inlineStr">
        <is>
          <t/>
        </is>
      </c>
      <c r="BM596" t="inlineStr">
        <is>
          <t/>
        </is>
      </c>
      <c r="BN596" t="inlineStr">
        <is>
          <t/>
        </is>
      </c>
      <c r="BO596" t="inlineStr">
        <is>
          <t/>
        </is>
      </c>
      <c r="BP596" t="inlineStr">
        <is>
          <t/>
        </is>
      </c>
      <c r="BQ596" t="inlineStr">
        <is>
          <t/>
        </is>
      </c>
      <c r="BR596" s="2" t="inlineStr">
        <is>
          <t>faħam f'biċċiet</t>
        </is>
      </c>
      <c r="BS596" s="2" t="inlineStr">
        <is>
          <t>3</t>
        </is>
      </c>
      <c r="BT596" s="2" t="inlineStr">
        <is>
          <t/>
        </is>
      </c>
      <c r="BU596" t="inlineStr">
        <is>
          <t>faħam bituminuż f'biċċiet kbar li jifdal wara screening wieħed li spiss ikun iddeterminat mid-daqs tal-malja li minnha jgħaddi u li permezz tagħha jiġi ddeterminat id-daqs minimu ta' biċċa faħam</t>
        </is>
      </c>
      <c r="BV596" t="inlineStr">
        <is>
          <t/>
        </is>
      </c>
      <c r="BW596" t="inlineStr">
        <is>
          <t/>
        </is>
      </c>
      <c r="BX596" t="inlineStr">
        <is>
          <t/>
        </is>
      </c>
      <c r="BY596" t="inlineStr">
        <is>
          <t/>
        </is>
      </c>
      <c r="BZ596" t="inlineStr">
        <is>
          <t/>
        </is>
      </c>
      <c r="CA596" t="inlineStr">
        <is>
          <t/>
        </is>
      </c>
      <c r="CB596" t="inlineStr">
        <is>
          <t/>
        </is>
      </c>
      <c r="CC596" t="inlineStr">
        <is>
          <t/>
        </is>
      </c>
      <c r="CD596" t="inlineStr">
        <is>
          <t/>
        </is>
      </c>
      <c r="CE596" t="inlineStr">
        <is>
          <t/>
        </is>
      </c>
      <c r="CF596" t="inlineStr">
        <is>
          <t/>
        </is>
      </c>
      <c r="CG596" t="inlineStr">
        <is>
          <t/>
        </is>
      </c>
      <c r="CH596" t="inlineStr">
        <is>
          <t/>
        </is>
      </c>
      <c r="CI596" t="inlineStr">
        <is>
          <t/>
        </is>
      </c>
      <c r="CJ596" t="inlineStr">
        <is>
          <t/>
        </is>
      </c>
      <c r="CK596" t="inlineStr">
        <is>
          <t/>
        </is>
      </c>
      <c r="CL596" t="inlineStr">
        <is>
          <t/>
        </is>
      </c>
      <c r="CM596" t="inlineStr">
        <is>
          <t/>
        </is>
      </c>
      <c r="CN596" t="inlineStr">
        <is>
          <t/>
        </is>
      </c>
      <c r="CO596" t="inlineStr">
        <is>
          <t/>
        </is>
      </c>
      <c r="CP596" t="inlineStr">
        <is>
          <t/>
        </is>
      </c>
      <c r="CQ596" t="inlineStr">
        <is>
          <t/>
        </is>
      </c>
      <c r="CR596" t="inlineStr">
        <is>
          <t/>
        </is>
      </c>
      <c r="CS596" t="inlineStr">
        <is>
          <t/>
        </is>
      </c>
      <c r="CT596" t="inlineStr">
        <is>
          <t/>
        </is>
      </c>
      <c r="CU596" t="inlineStr">
        <is>
          <t/>
        </is>
      </c>
      <c r="CV596" t="inlineStr">
        <is>
          <t/>
        </is>
      </c>
      <c r="CW596" t="inlineStr">
        <is>
          <t/>
        </is>
      </c>
    </row>
    <row r="597">
      <c r="A597" s="1" t="str">
        <f>HYPERLINK("https://iate.europa.eu/entry/result/1110445/all", "1110445")</f>
        <v>1110445</v>
      </c>
      <c r="B597" t="inlineStr">
        <is>
          <t>ENERGY</t>
        </is>
      </c>
      <c r="C597" t="inlineStr">
        <is>
          <t>ENERGY|electrical and nuclear industries|nuclear energy</t>
        </is>
      </c>
      <c r="D597" t="inlineStr">
        <is>
          <t>no</t>
        </is>
      </c>
      <c r="E597" t="inlineStr">
        <is>
          <t/>
        </is>
      </c>
      <c r="F597" t="inlineStr">
        <is>
          <t/>
        </is>
      </c>
      <c r="G597" t="inlineStr">
        <is>
          <t/>
        </is>
      </c>
      <c r="H597" t="inlineStr">
        <is>
          <t/>
        </is>
      </c>
      <c r="I597" t="inlineStr">
        <is>
          <t/>
        </is>
      </c>
      <c r="J597" t="inlineStr">
        <is>
          <t/>
        </is>
      </c>
      <c r="K597" t="inlineStr">
        <is>
          <t/>
        </is>
      </c>
      <c r="L597" t="inlineStr">
        <is>
          <t/>
        </is>
      </c>
      <c r="M597" t="inlineStr">
        <is>
          <t/>
        </is>
      </c>
      <c r="N597" s="2" t="inlineStr">
        <is>
          <t>isotopsammensætning</t>
        </is>
      </c>
      <c r="O597" s="2" t="inlineStr">
        <is>
          <t>3</t>
        </is>
      </c>
      <c r="P597" s="2" t="inlineStr">
        <is>
          <t/>
        </is>
      </c>
      <c r="Q597" t="inlineStr">
        <is>
          <t/>
        </is>
      </c>
      <c r="R597" s="2" t="inlineStr">
        <is>
          <t>Isotopenzusammensetzung</t>
        </is>
      </c>
      <c r="S597" s="2" t="inlineStr">
        <is>
          <t>3</t>
        </is>
      </c>
      <c r="T597" s="2" t="inlineStr">
        <is>
          <t/>
        </is>
      </c>
      <c r="U597" t="inlineStr">
        <is>
          <t/>
        </is>
      </c>
      <c r="V597" s="2" t="inlineStr">
        <is>
          <t>ισοτοπική σύνθεση</t>
        </is>
      </c>
      <c r="W597" s="2" t="inlineStr">
        <is>
          <t>3</t>
        </is>
      </c>
      <c r="X597" s="2" t="inlineStr">
        <is>
          <t/>
        </is>
      </c>
      <c r="Y597" t="inlineStr">
        <is>
          <t/>
        </is>
      </c>
      <c r="Z597" s="2" t="inlineStr">
        <is>
          <t>isotopic composition</t>
        </is>
      </c>
      <c r="AA597" s="2" t="inlineStr">
        <is>
          <t>3</t>
        </is>
      </c>
      <c r="AB597" s="2" t="inlineStr">
        <is>
          <t/>
        </is>
      </c>
      <c r="AC597" t="inlineStr">
        <is>
          <t/>
        </is>
      </c>
      <c r="AD597" s="2" t="inlineStr">
        <is>
          <t>composición isotópica</t>
        </is>
      </c>
      <c r="AE597" s="2" t="inlineStr">
        <is>
          <t>3</t>
        </is>
      </c>
      <c r="AF597" s="2" t="inlineStr">
        <is>
          <t/>
        </is>
      </c>
      <c r="AG597" t="inlineStr">
        <is>
          <t/>
        </is>
      </c>
      <c r="AH597" t="inlineStr">
        <is>
          <t/>
        </is>
      </c>
      <c r="AI597" t="inlineStr">
        <is>
          <t/>
        </is>
      </c>
      <c r="AJ597" t="inlineStr">
        <is>
          <t/>
        </is>
      </c>
      <c r="AK597" t="inlineStr">
        <is>
          <t/>
        </is>
      </c>
      <c r="AL597" t="inlineStr">
        <is>
          <t/>
        </is>
      </c>
      <c r="AM597" t="inlineStr">
        <is>
          <t/>
        </is>
      </c>
      <c r="AN597" t="inlineStr">
        <is>
          <t/>
        </is>
      </c>
      <c r="AO597" t="inlineStr">
        <is>
          <t/>
        </is>
      </c>
      <c r="AP597" s="2" t="inlineStr">
        <is>
          <t>composition isotopique</t>
        </is>
      </c>
      <c r="AQ597" s="2" t="inlineStr">
        <is>
          <t>3</t>
        </is>
      </c>
      <c r="AR597" s="2" t="inlineStr">
        <is>
          <t/>
        </is>
      </c>
      <c r="AS597" t="inlineStr">
        <is>
          <t/>
        </is>
      </c>
      <c r="AT597" t="inlineStr">
        <is>
          <t/>
        </is>
      </c>
      <c r="AU597" t="inlineStr">
        <is>
          <t/>
        </is>
      </c>
      <c r="AV597" t="inlineStr">
        <is>
          <t/>
        </is>
      </c>
      <c r="AW597" t="inlineStr">
        <is>
          <t/>
        </is>
      </c>
      <c r="AX597" t="inlineStr">
        <is>
          <t/>
        </is>
      </c>
      <c r="AY597" t="inlineStr">
        <is>
          <t/>
        </is>
      </c>
      <c r="AZ597" t="inlineStr">
        <is>
          <t/>
        </is>
      </c>
      <c r="BA597" t="inlineStr">
        <is>
          <t/>
        </is>
      </c>
      <c r="BB597" t="inlineStr">
        <is>
          <t/>
        </is>
      </c>
      <c r="BC597" t="inlineStr">
        <is>
          <t/>
        </is>
      </c>
      <c r="BD597" t="inlineStr">
        <is>
          <t/>
        </is>
      </c>
      <c r="BE597" t="inlineStr">
        <is>
          <t/>
        </is>
      </c>
      <c r="BF597" s="2" t="inlineStr">
        <is>
          <t>composizione isotopica</t>
        </is>
      </c>
      <c r="BG597" s="2" t="inlineStr">
        <is>
          <t>3</t>
        </is>
      </c>
      <c r="BH597" s="2" t="inlineStr">
        <is>
          <t/>
        </is>
      </c>
      <c r="BI597" t="inlineStr">
        <is>
          <t/>
        </is>
      </c>
      <c r="BJ597" t="inlineStr">
        <is>
          <t/>
        </is>
      </c>
      <c r="BK597" t="inlineStr">
        <is>
          <t/>
        </is>
      </c>
      <c r="BL597" t="inlineStr">
        <is>
          <t/>
        </is>
      </c>
      <c r="BM597" t="inlineStr">
        <is>
          <t/>
        </is>
      </c>
      <c r="BN597" t="inlineStr">
        <is>
          <t/>
        </is>
      </c>
      <c r="BO597" t="inlineStr">
        <is>
          <t/>
        </is>
      </c>
      <c r="BP597" t="inlineStr">
        <is>
          <t/>
        </is>
      </c>
      <c r="BQ597" t="inlineStr">
        <is>
          <t/>
        </is>
      </c>
      <c r="BR597" t="inlineStr">
        <is>
          <t/>
        </is>
      </c>
      <c r="BS597" t="inlineStr">
        <is>
          <t/>
        </is>
      </c>
      <c r="BT597" t="inlineStr">
        <is>
          <t/>
        </is>
      </c>
      <c r="BU597" t="inlineStr">
        <is>
          <t/>
        </is>
      </c>
      <c r="BV597" s="2" t="inlineStr">
        <is>
          <t>isotopische samenstelling</t>
        </is>
      </c>
      <c r="BW597" s="2" t="inlineStr">
        <is>
          <t>3</t>
        </is>
      </c>
      <c r="BX597" s="2" t="inlineStr">
        <is>
          <t/>
        </is>
      </c>
      <c r="BY597" t="inlineStr">
        <is>
          <t/>
        </is>
      </c>
      <c r="BZ597" t="inlineStr">
        <is>
          <t/>
        </is>
      </c>
      <c r="CA597" t="inlineStr">
        <is>
          <t/>
        </is>
      </c>
      <c r="CB597" t="inlineStr">
        <is>
          <t/>
        </is>
      </c>
      <c r="CC597" t="inlineStr">
        <is>
          <t/>
        </is>
      </c>
      <c r="CD597" s="2" t="inlineStr">
        <is>
          <t>composição isotópica</t>
        </is>
      </c>
      <c r="CE597" s="2" t="inlineStr">
        <is>
          <t>3</t>
        </is>
      </c>
      <c r="CF597" s="2" t="inlineStr">
        <is>
          <t/>
        </is>
      </c>
      <c r="CG597" t="inlineStr">
        <is>
          <t/>
        </is>
      </c>
      <c r="CH597" t="inlineStr">
        <is>
          <t/>
        </is>
      </c>
      <c r="CI597" t="inlineStr">
        <is>
          <t/>
        </is>
      </c>
      <c r="CJ597" t="inlineStr">
        <is>
          <t/>
        </is>
      </c>
      <c r="CK597" t="inlineStr">
        <is>
          <t/>
        </is>
      </c>
      <c r="CL597" t="inlineStr">
        <is>
          <t/>
        </is>
      </c>
      <c r="CM597" t="inlineStr">
        <is>
          <t/>
        </is>
      </c>
      <c r="CN597" t="inlineStr">
        <is>
          <t/>
        </is>
      </c>
      <c r="CO597" t="inlineStr">
        <is>
          <t/>
        </is>
      </c>
      <c r="CP597" t="inlineStr">
        <is>
          <t/>
        </is>
      </c>
      <c r="CQ597" t="inlineStr">
        <is>
          <t/>
        </is>
      </c>
      <c r="CR597" t="inlineStr">
        <is>
          <t/>
        </is>
      </c>
      <c r="CS597" t="inlineStr">
        <is>
          <t/>
        </is>
      </c>
      <c r="CT597" t="inlineStr">
        <is>
          <t/>
        </is>
      </c>
      <c r="CU597" t="inlineStr">
        <is>
          <t/>
        </is>
      </c>
      <c r="CV597" t="inlineStr">
        <is>
          <t/>
        </is>
      </c>
      <c r="CW597" t="inlineStr">
        <is>
          <t/>
        </is>
      </c>
    </row>
    <row r="598">
      <c r="A598" s="1" t="str">
        <f>HYPERLINK("https://iate.europa.eu/entry/result/304191/all", "304191")</f>
        <v>304191</v>
      </c>
      <c r="B598" t="inlineStr">
        <is>
          <t>POLITICS;FINANCE</t>
        </is>
      </c>
      <c r="C598" t="inlineStr">
        <is>
          <t>POLITICS;FINANCE</t>
        </is>
      </c>
      <c r="D598" t="inlineStr">
        <is>
          <t>no</t>
        </is>
      </c>
      <c r="E598" t="inlineStr">
        <is>
          <t/>
        </is>
      </c>
      <c r="F598" t="inlineStr">
        <is>
          <t/>
        </is>
      </c>
      <c r="G598" t="inlineStr">
        <is>
          <t/>
        </is>
      </c>
      <c r="H598" t="inlineStr">
        <is>
          <t/>
        </is>
      </c>
      <c r="I598" t="inlineStr">
        <is>
          <t/>
        </is>
      </c>
      <c r="J598" t="inlineStr">
        <is>
          <t/>
        </is>
      </c>
      <c r="K598" t="inlineStr">
        <is>
          <t/>
        </is>
      </c>
      <c r="L598" t="inlineStr">
        <is>
          <t/>
        </is>
      </c>
      <c r="M598" t="inlineStr">
        <is>
          <t/>
        </is>
      </c>
      <c r="N598" t="inlineStr">
        <is>
          <t/>
        </is>
      </c>
      <c r="O598" t="inlineStr">
        <is>
          <t/>
        </is>
      </c>
      <c r="P598" t="inlineStr">
        <is>
          <t/>
        </is>
      </c>
      <c r="Q598" t="inlineStr">
        <is>
          <t/>
        </is>
      </c>
      <c r="R598" t="inlineStr">
        <is>
          <t/>
        </is>
      </c>
      <c r="S598" t="inlineStr">
        <is>
          <t/>
        </is>
      </c>
      <c r="T598" t="inlineStr">
        <is>
          <t/>
        </is>
      </c>
      <c r="U598" t="inlineStr">
        <is>
          <t/>
        </is>
      </c>
      <c r="V598" t="inlineStr">
        <is>
          <t/>
        </is>
      </c>
      <c r="W598" t="inlineStr">
        <is>
          <t/>
        </is>
      </c>
      <c r="X598" t="inlineStr">
        <is>
          <t/>
        </is>
      </c>
      <c r="Y598" t="inlineStr">
        <is>
          <t/>
        </is>
      </c>
      <c r="Z598" s="2" t="inlineStr">
        <is>
          <t>interdependency</t>
        </is>
      </c>
      <c r="AA598" s="2" t="inlineStr">
        <is>
          <t>3</t>
        </is>
      </c>
      <c r="AB598" s="2" t="inlineStr">
        <is>
          <t/>
        </is>
      </c>
      <c r="AC598" t="inlineStr">
        <is>
          <t/>
        </is>
      </c>
      <c r="AD598" t="inlineStr">
        <is>
          <t/>
        </is>
      </c>
      <c r="AE598" t="inlineStr">
        <is>
          <t/>
        </is>
      </c>
      <c r="AF598" t="inlineStr">
        <is>
          <t/>
        </is>
      </c>
      <c r="AG598" t="inlineStr">
        <is>
          <t/>
        </is>
      </c>
      <c r="AH598" t="inlineStr">
        <is>
          <t/>
        </is>
      </c>
      <c r="AI598" t="inlineStr">
        <is>
          <t/>
        </is>
      </c>
      <c r="AJ598" t="inlineStr">
        <is>
          <t/>
        </is>
      </c>
      <c r="AK598" t="inlineStr">
        <is>
          <t/>
        </is>
      </c>
      <c r="AL598" s="2" t="inlineStr">
        <is>
          <t>keskinäinen riippuvuus</t>
        </is>
      </c>
      <c r="AM598" s="2" t="inlineStr">
        <is>
          <t>3</t>
        </is>
      </c>
      <c r="AN598" s="2" t="inlineStr">
        <is>
          <t/>
        </is>
      </c>
      <c r="AO598" t="inlineStr">
        <is>
          <t/>
        </is>
      </c>
      <c r="AP598" s="2" t="inlineStr">
        <is>
          <t>interdépendance</t>
        </is>
      </c>
      <c r="AQ598" s="2" t="inlineStr">
        <is>
          <t>3</t>
        </is>
      </c>
      <c r="AR598" s="2" t="inlineStr">
        <is>
          <t/>
        </is>
      </c>
      <c r="AS598" t="inlineStr">
        <is>
          <t/>
        </is>
      </c>
      <c r="AT598" t="inlineStr">
        <is>
          <t/>
        </is>
      </c>
      <c r="AU598" t="inlineStr">
        <is>
          <t/>
        </is>
      </c>
      <c r="AV598" t="inlineStr">
        <is>
          <t/>
        </is>
      </c>
      <c r="AW598" t="inlineStr">
        <is>
          <t/>
        </is>
      </c>
      <c r="AX598" t="inlineStr">
        <is>
          <t/>
        </is>
      </c>
      <c r="AY598" t="inlineStr">
        <is>
          <t/>
        </is>
      </c>
      <c r="AZ598" t="inlineStr">
        <is>
          <t/>
        </is>
      </c>
      <c r="BA598" t="inlineStr">
        <is>
          <t/>
        </is>
      </c>
      <c r="BB598" t="inlineStr">
        <is>
          <t/>
        </is>
      </c>
      <c r="BC598" t="inlineStr">
        <is>
          <t/>
        </is>
      </c>
      <c r="BD598" t="inlineStr">
        <is>
          <t/>
        </is>
      </c>
      <c r="BE598" t="inlineStr">
        <is>
          <t/>
        </is>
      </c>
      <c r="BF598" s="2" t="inlineStr">
        <is>
          <t>interdipendenza</t>
        </is>
      </c>
      <c r="BG598" s="2" t="inlineStr">
        <is>
          <t>3</t>
        </is>
      </c>
      <c r="BH598" s="2" t="inlineStr">
        <is>
          <t/>
        </is>
      </c>
      <c r="BI598" t="inlineStr">
        <is>
          <t/>
        </is>
      </c>
      <c r="BJ598" t="inlineStr">
        <is>
          <t/>
        </is>
      </c>
      <c r="BK598" t="inlineStr">
        <is>
          <t/>
        </is>
      </c>
      <c r="BL598" t="inlineStr">
        <is>
          <t/>
        </is>
      </c>
      <c r="BM598" t="inlineStr">
        <is>
          <t/>
        </is>
      </c>
      <c r="BN598" s="2" t="inlineStr">
        <is>
          <t>savstarpēja atkarība</t>
        </is>
      </c>
      <c r="BO598" s="2" t="inlineStr">
        <is>
          <t>3</t>
        </is>
      </c>
      <c r="BP598" s="2" t="inlineStr">
        <is>
          <t/>
        </is>
      </c>
      <c r="BQ598" t="inlineStr">
        <is>
          <t/>
        </is>
      </c>
      <c r="BR598" t="inlineStr">
        <is>
          <t/>
        </is>
      </c>
      <c r="BS598" t="inlineStr">
        <is>
          <t/>
        </is>
      </c>
      <c r="BT598" t="inlineStr">
        <is>
          <t/>
        </is>
      </c>
      <c r="BU598" t="inlineStr">
        <is>
          <t/>
        </is>
      </c>
      <c r="BV598" t="inlineStr">
        <is>
          <t/>
        </is>
      </c>
      <c r="BW598" t="inlineStr">
        <is>
          <t/>
        </is>
      </c>
      <c r="BX598" t="inlineStr">
        <is>
          <t/>
        </is>
      </c>
      <c r="BY598" t="inlineStr">
        <is>
          <t/>
        </is>
      </c>
      <c r="BZ598" t="inlineStr">
        <is>
          <t/>
        </is>
      </c>
      <c r="CA598" t="inlineStr">
        <is>
          <t/>
        </is>
      </c>
      <c r="CB598" t="inlineStr">
        <is>
          <t/>
        </is>
      </c>
      <c r="CC598" t="inlineStr">
        <is>
          <t/>
        </is>
      </c>
      <c r="CD598" s="2" t="inlineStr">
        <is>
          <t>interdependência</t>
        </is>
      </c>
      <c r="CE598" s="2" t="inlineStr">
        <is>
          <t>3</t>
        </is>
      </c>
      <c r="CF598" s="2" t="inlineStr">
        <is>
          <t/>
        </is>
      </c>
      <c r="CG598" t="inlineStr">
        <is>
          <t/>
        </is>
      </c>
      <c r="CH598" t="inlineStr">
        <is>
          <t/>
        </is>
      </c>
      <c r="CI598" t="inlineStr">
        <is>
          <t/>
        </is>
      </c>
      <c r="CJ598" t="inlineStr">
        <is>
          <t/>
        </is>
      </c>
      <c r="CK598" t="inlineStr">
        <is>
          <t/>
        </is>
      </c>
      <c r="CL598" t="inlineStr">
        <is>
          <t/>
        </is>
      </c>
      <c r="CM598" t="inlineStr">
        <is>
          <t/>
        </is>
      </c>
      <c r="CN598" t="inlineStr">
        <is>
          <t/>
        </is>
      </c>
      <c r="CO598" t="inlineStr">
        <is>
          <t/>
        </is>
      </c>
      <c r="CP598" t="inlineStr">
        <is>
          <t/>
        </is>
      </c>
      <c r="CQ598" t="inlineStr">
        <is>
          <t/>
        </is>
      </c>
      <c r="CR598" t="inlineStr">
        <is>
          <t/>
        </is>
      </c>
      <c r="CS598" t="inlineStr">
        <is>
          <t/>
        </is>
      </c>
      <c r="CT598" t="inlineStr">
        <is>
          <t/>
        </is>
      </c>
      <c r="CU598" t="inlineStr">
        <is>
          <t/>
        </is>
      </c>
      <c r="CV598" t="inlineStr">
        <is>
          <t/>
        </is>
      </c>
      <c r="CW598" t="inlineStr">
        <is>
          <t/>
        </is>
      </c>
    </row>
    <row r="599">
      <c r="A599" s="1" t="str">
        <f>HYPERLINK("https://iate.europa.eu/entry/result/151381/all", "151381")</f>
        <v>151381</v>
      </c>
      <c r="B599" t="inlineStr">
        <is>
          <t>ENERGY</t>
        </is>
      </c>
      <c r="C599" t="inlineStr">
        <is>
          <t>ENERGY</t>
        </is>
      </c>
      <c r="D599" t="inlineStr">
        <is>
          <t>yes</t>
        </is>
      </c>
      <c r="E599" t="inlineStr">
        <is>
          <t/>
        </is>
      </c>
      <c r="F599" s="2" t="inlineStr">
        <is>
          <t>водноелектрическа централа</t>
        </is>
      </c>
      <c r="G599" s="2" t="inlineStr">
        <is>
          <t>3</t>
        </is>
      </c>
      <c r="H599" s="2" t="inlineStr">
        <is>
          <t/>
        </is>
      </c>
      <c r="I599" t="inlineStr">
        <is>
          <t/>
        </is>
      </c>
      <c r="J599" s="2" t="inlineStr">
        <is>
          <t>vodní elektrárna</t>
        </is>
      </c>
      <c r="K599" s="2" t="inlineStr">
        <is>
          <t>3</t>
        </is>
      </c>
      <c r="L599" s="2" t="inlineStr">
        <is>
          <t/>
        </is>
      </c>
      <c r="M599" t="inlineStr">
        <is>
          <t>technologický celek přeměňující potenciální energii vody na elektrickou energii</t>
        </is>
      </c>
      <c r="N599" s="2" t="inlineStr">
        <is>
          <t>hydroelektrisk kraftværk|
vandkraftværk</t>
        </is>
      </c>
      <c r="O599" s="2" t="inlineStr">
        <is>
          <t>3|
3</t>
        </is>
      </c>
      <c r="P599" s="2" t="inlineStr">
        <is>
          <t xml:space="preserve">|
</t>
        </is>
      </c>
      <c r="Q599" t="inlineStr">
        <is>
          <t/>
        </is>
      </c>
      <c r="R599" s="2" t="inlineStr">
        <is>
          <t>Wasserkraftwerk</t>
        </is>
      </c>
      <c r="S599" s="2" t="inlineStr">
        <is>
          <t>3</t>
        </is>
      </c>
      <c r="T599" s="2" t="inlineStr">
        <is>
          <t/>
        </is>
      </c>
      <c r="U599" t="inlineStr">
        <is>
          <t/>
        </is>
      </c>
      <c r="V599" s="2" t="inlineStr">
        <is>
          <t>μονάδα υδροηλεκτρικής ενέργειας|
ΥΗΣ|
υδροηλεκτρικός σταθμός</t>
        </is>
      </c>
      <c r="W599" s="2" t="inlineStr">
        <is>
          <t>3|
3|
3</t>
        </is>
      </c>
      <c r="X599" s="2" t="inlineStr">
        <is>
          <t xml:space="preserve">|
|
</t>
        </is>
      </c>
      <c r="Y599" t="inlineStr">
        <is>
          <t/>
        </is>
      </c>
      <c r="Z599" s="2" t="inlineStr">
        <is>
          <t>hydro power plant|
hydroelectric station|
hydroelectric power station|
hydroelectric facility|
hydroelectric power plant|
hydroelectric plant|
hydroelectric installation|
hydropower plant</t>
        </is>
      </c>
      <c r="AA599" s="2" t="inlineStr">
        <is>
          <t>1|
3|
3|
1|
3|
3|
1|
3</t>
        </is>
      </c>
      <c r="AB599" s="2" t="inlineStr">
        <is>
          <t xml:space="preserve">|
|
|
|
|
|
|
</t>
        </is>
      </c>
      <c r="AC599" t="inlineStr">
        <is>
          <t>a power plant that produces electricity by the force of water falling through a hydro turbine that spins a generator</t>
        </is>
      </c>
      <c r="AD599" s="2" t="inlineStr">
        <is>
          <t>central hidroeléctrica</t>
        </is>
      </c>
      <c r="AE599" s="2" t="inlineStr">
        <is>
          <t>3</t>
        </is>
      </c>
      <c r="AF599" s="2" t="inlineStr">
        <is>
          <t/>
        </is>
      </c>
      <c r="AG599" t="inlineStr">
        <is>
          <t>Una instalación que permite aprovechar las masas de agua en movimiento que circulan por los ríos para transformarlas en energía eléctrica, utilizando turbinas &lt;a href="/entry/result/1417023/all" id="ENTRY_TO_ENTRY_CONVERTER" target="_blank"&gt;IATE:1417023&lt;/a&gt; acopladas a los alternadores &lt;a href="/entry/result/1602737/all" id="ENTRY_TO_ENTRY_CONVERTER" target="_blank"&gt;IATE:1602737&lt;/a&gt; .</t>
        </is>
      </c>
      <c r="AH599" s="2" t="inlineStr">
        <is>
          <t>hüdroelektrijaam</t>
        </is>
      </c>
      <c r="AI599" s="2" t="inlineStr">
        <is>
          <t>3</t>
        </is>
      </c>
      <c r="AJ599" s="2" t="inlineStr">
        <is>
          <t/>
        </is>
      </c>
      <c r="AK599" t="inlineStr">
        <is>
          <t/>
        </is>
      </c>
      <c r="AL599" s="2" t="inlineStr">
        <is>
          <t>vesivoimalaitos|
vesivoimala</t>
        </is>
      </c>
      <c r="AM599" s="2" t="inlineStr">
        <is>
          <t>3|
3</t>
        </is>
      </c>
      <c r="AN599" s="2" t="inlineStr">
        <is>
          <t xml:space="preserve">|
</t>
        </is>
      </c>
      <c r="AO599" t="inlineStr">
        <is>
          <t/>
        </is>
      </c>
      <c r="AP599" s="2" t="inlineStr">
        <is>
          <t>centrale hydraulique|
centrale hydroélectrique</t>
        </is>
      </c>
      <c r="AQ599" s="2" t="inlineStr">
        <is>
          <t>3|
3</t>
        </is>
      </c>
      <c r="AR599" s="2" t="inlineStr">
        <is>
          <t xml:space="preserve">|
</t>
        </is>
      </c>
      <c r="AS599" t="inlineStr">
        <is>
          <t>centrale de production d'électricité qui utilise la force de l'eau (chutes d'eau, courant des cours d'eau) pour actionner des turboalternateurs</t>
        </is>
      </c>
      <c r="AT599" s="2" t="inlineStr">
        <is>
          <t>stáisiún cumhachta hidrileictrí|
stáisiún hidrileictreach</t>
        </is>
      </c>
      <c r="AU599" s="2" t="inlineStr">
        <is>
          <t>3|
3</t>
        </is>
      </c>
      <c r="AV599" s="2" t="inlineStr">
        <is>
          <t xml:space="preserve">|
</t>
        </is>
      </c>
      <c r="AW599" t="inlineStr">
        <is>
          <t/>
        </is>
      </c>
      <c r="AX599" t="inlineStr">
        <is>
          <t/>
        </is>
      </c>
      <c r="AY599" t="inlineStr">
        <is>
          <t/>
        </is>
      </c>
      <c r="AZ599" t="inlineStr">
        <is>
          <t/>
        </is>
      </c>
      <c r="BA599" t="inlineStr">
        <is>
          <t/>
        </is>
      </c>
      <c r="BB599" s="2" t="inlineStr">
        <is>
          <t>vízerőmű</t>
        </is>
      </c>
      <c r="BC599" s="2" t="inlineStr">
        <is>
          <t>4</t>
        </is>
      </c>
      <c r="BD599" s="2" t="inlineStr">
        <is>
          <t/>
        </is>
      </c>
      <c r="BE599" t="inlineStr">
        <is>
          <t>a víz mozgási energiáját villamos energiává alakító létesítmény</t>
        </is>
      </c>
      <c r="BF599" s="2" t="inlineStr">
        <is>
          <t>centrale idraulica|
centrale idroelettrica</t>
        </is>
      </c>
      <c r="BG599" s="2" t="inlineStr">
        <is>
          <t>3|
3</t>
        </is>
      </c>
      <c r="BH599" s="2" t="inlineStr">
        <is>
          <t xml:space="preserve">|
</t>
        </is>
      </c>
      <c r="BI599" t="inlineStr">
        <is>
          <t/>
        </is>
      </c>
      <c r="BJ599" s="2" t="inlineStr">
        <is>
          <t>hidroelektrinė</t>
        </is>
      </c>
      <c r="BK599" s="2" t="inlineStr">
        <is>
          <t>4</t>
        </is>
      </c>
      <c r="BL599" s="2" t="inlineStr">
        <is>
          <t/>
        </is>
      </c>
      <c r="BM599" t="inlineStr">
        <is>
          <t>elektrinė, krintančio vandens energiją keičianti elektros energija</t>
        </is>
      </c>
      <c r="BN599" s="2" t="inlineStr">
        <is>
          <t>hidroelektrostacija</t>
        </is>
      </c>
      <c r="BO599" s="2" t="inlineStr">
        <is>
          <t>3</t>
        </is>
      </c>
      <c r="BP599" s="2" t="inlineStr">
        <is>
          <t/>
        </is>
      </c>
      <c r="BQ599" t="inlineStr">
        <is>
          <t/>
        </is>
      </c>
      <c r="BR599" s="2" t="inlineStr">
        <is>
          <t>impjant idroelettriku</t>
        </is>
      </c>
      <c r="BS599" s="2" t="inlineStr">
        <is>
          <t>3</t>
        </is>
      </c>
      <c r="BT599" s="2" t="inlineStr">
        <is>
          <t/>
        </is>
      </c>
      <c r="BU599" t="inlineStr">
        <is>
          <t/>
        </is>
      </c>
      <c r="BV599" s="2" t="inlineStr">
        <is>
          <t>waterkrachtcentrale|
hydro-elektrische energiecentrale</t>
        </is>
      </c>
      <c r="BW599" s="2" t="inlineStr">
        <is>
          <t>3|
3</t>
        </is>
      </c>
      <c r="BX599" s="2" t="inlineStr">
        <is>
          <t xml:space="preserve">|
</t>
        </is>
      </c>
      <c r="BY599" t="inlineStr">
        <is>
          <t/>
        </is>
      </c>
      <c r="BZ599" s="2" t="inlineStr">
        <is>
          <t>elektrownia wodna</t>
        </is>
      </c>
      <c r="CA599" s="2" t="inlineStr">
        <is>
          <t>3</t>
        </is>
      </c>
      <c r="CB599" s="2" t="inlineStr">
        <is>
          <t/>
        </is>
      </c>
      <c r="CC599" t="inlineStr">
        <is>
          <t/>
        </is>
      </c>
      <c r="CD599" s="2" t="inlineStr">
        <is>
          <t>estação de energia hidroelétrica|
central hidroelétrica|
fábrica de energia hidroelétrica</t>
        </is>
      </c>
      <c r="CE599" s="2" t="inlineStr">
        <is>
          <t>3|
3|
3</t>
        </is>
      </c>
      <c r="CF599" s="2" t="inlineStr">
        <is>
          <t xml:space="preserve">|
|
</t>
        </is>
      </c>
      <c r="CG599" t="inlineStr">
        <is>
          <t>Instalação para a produção de energia eléctrica mediante a transformação de energia hidráulica. É basicamente composta por um gerador ou fonte de energia, alternador, conjunto de motor e estação transformadora.</t>
        </is>
      </c>
      <c r="CH599" t="inlineStr">
        <is>
          <t/>
        </is>
      </c>
      <c r="CI599" t="inlineStr">
        <is>
          <t/>
        </is>
      </c>
      <c r="CJ599" t="inlineStr">
        <is>
          <t/>
        </is>
      </c>
      <c r="CK599" t="inlineStr">
        <is>
          <t/>
        </is>
      </c>
      <c r="CL599" s="2" t="inlineStr">
        <is>
          <t>hydroelektráreň|
vodná elektráreň</t>
        </is>
      </c>
      <c r="CM599" s="2" t="inlineStr">
        <is>
          <t>4|
4</t>
        </is>
      </c>
      <c r="CN599" s="2" t="inlineStr">
        <is>
          <t xml:space="preserve">|
</t>
        </is>
      </c>
      <c r="CO599" t="inlineStr">
        <is>
          <t/>
        </is>
      </c>
      <c r="CP599" s="2" t="inlineStr">
        <is>
          <t>hidroelektrarna</t>
        </is>
      </c>
      <c r="CQ599" s="2" t="inlineStr">
        <is>
          <t>4</t>
        </is>
      </c>
      <c r="CR599" s="2" t="inlineStr">
        <is>
          <t/>
        </is>
      </c>
      <c r="CS599" t="inlineStr">
        <is>
          <t/>
        </is>
      </c>
      <c r="CT599" s="2" t="inlineStr">
        <is>
          <t>vattenkraftverk|
vattenkraftanläggning</t>
        </is>
      </c>
      <c r="CU599" s="2" t="inlineStr">
        <is>
          <t>3|
3</t>
        </is>
      </c>
      <c r="CV599" s="2" t="inlineStr">
        <is>
          <t xml:space="preserve">|
</t>
        </is>
      </c>
      <c r="CW599" t="inlineStr">
        <is>
          <t>kraftverk som omvandlar potentiell energi hos vatten till elektrisk energi</t>
        </is>
      </c>
    </row>
    <row r="600">
      <c r="A600" s="1" t="str">
        <f>HYPERLINK("https://iate.europa.eu/entry/result/1376362/all", "1376362")</f>
        <v>1376362</v>
      </c>
      <c r="B600" t="inlineStr">
        <is>
          <t>EDUCATION AND COMMUNICATIONS;PRODUCTION, TECHNOLOGY AND RESEARCH;ENERGY;SCIENCE;INDUSTRY;SOCIAL QUESTIONS</t>
        </is>
      </c>
      <c r="C600" t="inlineStr">
        <is>
          <t>EDUCATION AND COMMUNICATIONS|communications;PRODUCTION, TECHNOLOGY AND RESEARCH|technology and technical regulations;ENERGY;SCIENCE|natural and applied sciences|earth sciences;INDUSTRY|electronics and electrical engineering;SOCIAL QUESTIONS|health|medical science</t>
        </is>
      </c>
      <c r="D600" t="inlineStr">
        <is>
          <t>no</t>
        </is>
      </c>
      <c r="E600" t="inlineStr">
        <is>
          <t/>
        </is>
      </c>
      <c r="F600" t="inlineStr">
        <is>
          <t/>
        </is>
      </c>
      <c r="G600" t="inlineStr">
        <is>
          <t/>
        </is>
      </c>
      <c r="H600" t="inlineStr">
        <is>
          <t/>
        </is>
      </c>
      <c r="I600" t="inlineStr">
        <is>
          <t/>
        </is>
      </c>
      <c r="J600" s="2" t="inlineStr">
        <is>
          <t>vysoké napětí|
velmi vysoké napětí|
vvn</t>
        </is>
      </c>
      <c r="K600" s="2" t="inlineStr">
        <is>
          <t>3|
3|
3</t>
        </is>
      </c>
      <c r="L600" s="2" t="inlineStr">
        <is>
          <t xml:space="preserve">|
|
</t>
        </is>
      </c>
      <c r="M600" t="inlineStr">
        <is>
          <t>napětí pohybující se mezi vodiči od 52 do 300 kV a
mezi vodičem a zemí od 30 do 171 kV</t>
        </is>
      </c>
      <c r="N600" s="2" t="inlineStr">
        <is>
          <t>primær højspænding|
højspænding</t>
        </is>
      </c>
      <c r="O600" s="2" t="inlineStr">
        <is>
          <t>3|
4</t>
        </is>
      </c>
      <c r="P600" s="2" t="inlineStr">
        <is>
          <t xml:space="preserve">|
</t>
        </is>
      </c>
      <c r="Q600" t="inlineStr">
        <is>
          <t>"Højspænding, driftsspændinger på mindst 1000 V inden for elforsyning. Der er fastsat særlige sikkerhedsregler for udformning og drift af højspændingsanlæg pga. den fare, der er forbundet med høje spændinger. Ved overførsel af elektrisk effekt falder varmetabene i nettet med kvadratet på den spænding, effekten overføres ved. Endvidere er det muligt at fremføre øget effekt på en enkelt forbindelse med højspænding. Disse forhold var årsag til, at vekselstrømssystemet blev indført i stedet for lokale jævnstrømsværker i begyndelsen af 1900-t. Ved dimensionering af et elforsyningssystem anvendes flere højspændingsniveauer for at opnå bedst mulig økonomi. I DK benyttes 5 niveauer: 400 kV, 220 kV (dog kun i en enkelt forbindelse til Nordtyskland), 132-150 kV, 50-60 kV og 10-20 kV. Fra det sidstnævnte niveau transformeres til lavspænding på 400 V. ... I udlandet benyttes enkelte steder driftspændinger op til 1200 kV. Mens højspændingsnet ved spændinger op til ca. 100 kV uden vanskelighed kan kabellægges i jorden, er det for de højeste spændinger kun teknisk muligt over korte afstande pga. kapaciteten ml. lederne indbyrdes og til det omgivende materiale."</t>
        </is>
      </c>
      <c r="R600" s="2" t="inlineStr">
        <is>
          <t>Hochspannung</t>
        </is>
      </c>
      <c r="S600" s="2" t="inlineStr">
        <is>
          <t>3</t>
        </is>
      </c>
      <c r="T600" s="2" t="inlineStr">
        <is>
          <t/>
        </is>
      </c>
      <c r="U600" t="inlineStr">
        <is>
          <t>Spannung mit einem Wert der Leiter-Leiter-Spannung, der von Land zu Land verschieden, meistens hoeher als 1000 V ist</t>
        </is>
      </c>
      <c r="V600" s="2" t="inlineStr">
        <is>
          <t>υψηλή τάση|
ΥΤ</t>
        </is>
      </c>
      <c r="W600" s="2" t="inlineStr">
        <is>
          <t>3|
3</t>
        </is>
      </c>
      <c r="X600" s="2" t="inlineStr">
        <is>
          <t xml:space="preserve">|
</t>
        </is>
      </c>
      <c r="Y600" t="inlineStr">
        <is>
          <t/>
        </is>
      </c>
      <c r="Z600" s="2" t="inlineStr">
        <is>
          <t>high voltage|
HV</t>
        </is>
      </c>
      <c r="AA600" s="2" t="inlineStr">
        <is>
          <t>3|
3</t>
        </is>
      </c>
      <c r="AB600" s="2" t="inlineStr">
        <is>
          <t xml:space="preserve">|
</t>
        </is>
      </c>
      <c r="AC600" t="inlineStr">
        <is>
          <t>voltage having a value above a conventionally adopted limit</t>
        </is>
      </c>
      <c r="AD600" s="2" t="inlineStr">
        <is>
          <t>alta tensión|
A.T.</t>
        </is>
      </c>
      <c r="AE600" s="2" t="inlineStr">
        <is>
          <t>3|
3</t>
        </is>
      </c>
      <c r="AF600" s="2" t="inlineStr">
        <is>
          <t xml:space="preserve">|
</t>
        </is>
      </c>
      <c r="AG600" t="inlineStr">
        <is>
          <t>es una tensión cuyo valor entre fases es igual o superior a una tensión especificada que varía de un país a otro. En numerosos países europeos la alta tensión se define como una tensión estrictamente superior a 1 kV</t>
        </is>
      </c>
      <c r="AH600" s="2" t="inlineStr">
        <is>
          <t>kõrgepinge</t>
        </is>
      </c>
      <c r="AI600" s="2" t="inlineStr">
        <is>
          <t>3</t>
        </is>
      </c>
      <c r="AJ600" s="2" t="inlineStr">
        <is>
          <t/>
        </is>
      </c>
      <c r="AK600" t="inlineStr">
        <is>
          <t>madalpingest kõrgemad pingeastmed, mida kasutatakse suuremate energiakoguste ülekandmiseks (Eestis 110, 220 ja 330 kV)</t>
        </is>
      </c>
      <c r="AL600" s="2" t="inlineStr">
        <is>
          <t>suurjännite</t>
        </is>
      </c>
      <c r="AM600" s="2" t="inlineStr">
        <is>
          <t>3</t>
        </is>
      </c>
      <c r="AN600" s="2" t="inlineStr">
        <is>
          <t/>
        </is>
      </c>
      <c r="AO600" t="inlineStr">
        <is>
          <t>yhteisesti sovittua rajaa korkeampi jännitealue</t>
        </is>
      </c>
      <c r="AP600" s="2" t="inlineStr">
        <is>
          <t>haute tension|
HT</t>
        </is>
      </c>
      <c r="AQ600" s="2" t="inlineStr">
        <is>
          <t>3|
3</t>
        </is>
      </c>
      <c r="AR600" s="2" t="inlineStr">
        <is>
          <t xml:space="preserve">|
</t>
        </is>
      </c>
      <c r="AS600" t="inlineStr">
        <is>
          <t>1) ensemble des échelons de tension généralement supérieurs à 35 kV et utilisés pour le transport d'énergie électrique 2) tension dont la valeur entre phases est égale ou supérieure à une tension spécifique qui varie d'un pays à l'autre et en général supérieure à 1000 Volts</t>
        </is>
      </c>
      <c r="AT600" t="inlineStr">
        <is>
          <t/>
        </is>
      </c>
      <c r="AU600" t="inlineStr">
        <is>
          <t/>
        </is>
      </c>
      <c r="AV600" t="inlineStr">
        <is>
          <t/>
        </is>
      </c>
      <c r="AW600" t="inlineStr">
        <is>
          <t/>
        </is>
      </c>
      <c r="AX600" t="inlineStr">
        <is>
          <t/>
        </is>
      </c>
      <c r="AY600" t="inlineStr">
        <is>
          <t/>
        </is>
      </c>
      <c r="AZ600" t="inlineStr">
        <is>
          <t/>
        </is>
      </c>
      <c r="BA600" t="inlineStr">
        <is>
          <t/>
        </is>
      </c>
      <c r="BB600" t="inlineStr">
        <is>
          <t/>
        </is>
      </c>
      <c r="BC600" t="inlineStr">
        <is>
          <t/>
        </is>
      </c>
      <c r="BD600" t="inlineStr">
        <is>
          <t/>
        </is>
      </c>
      <c r="BE600" t="inlineStr">
        <is>
          <t/>
        </is>
      </c>
      <c r="BF600" s="2" t="inlineStr">
        <is>
          <t>AT|
alta tensione</t>
        </is>
      </c>
      <c r="BG600" s="2" t="inlineStr">
        <is>
          <t>3|
3</t>
        </is>
      </c>
      <c r="BH600" s="2" t="inlineStr">
        <is>
          <t xml:space="preserve">|
</t>
        </is>
      </c>
      <c r="BI600" t="inlineStr">
        <is>
          <t>secondo la normativa internazionale è la tensione superiore ai 1000 V(valore efficace per l'alternata).Per le norme italiane antinfortunistiche è la tensione superiore ai 450 V(valore efficace per l'alternata)</t>
        </is>
      </c>
      <c r="BJ600" s="2" t="inlineStr">
        <is>
          <t>aukštoji įtampa</t>
        </is>
      </c>
      <c r="BK600" s="2" t="inlineStr">
        <is>
          <t>3</t>
        </is>
      </c>
      <c r="BL600" s="2" t="inlineStr">
        <is>
          <t/>
        </is>
      </c>
      <c r="BM600" t="inlineStr">
        <is>
          <t>elektrinio komponento arba grandinės darbinė įtampa, kurios efektinė vertė didesnė kaip 60 V ir ne didesnė kaip 1500 V, jei tai nuolatinė srovė, arba didesnė kaip 30 V ir ne didesnė kaip 1000 V, jei tai kintamoji srovė</t>
        </is>
      </c>
      <c r="BN600" t="inlineStr">
        <is>
          <t/>
        </is>
      </c>
      <c r="BO600" t="inlineStr">
        <is>
          <t/>
        </is>
      </c>
      <c r="BP600" t="inlineStr">
        <is>
          <t/>
        </is>
      </c>
      <c r="BQ600" t="inlineStr">
        <is>
          <t/>
        </is>
      </c>
      <c r="BR600" t="inlineStr">
        <is>
          <t/>
        </is>
      </c>
      <c r="BS600" t="inlineStr">
        <is>
          <t/>
        </is>
      </c>
      <c r="BT600" t="inlineStr">
        <is>
          <t/>
        </is>
      </c>
      <c r="BU600" t="inlineStr">
        <is>
          <t/>
        </is>
      </c>
      <c r="BV600" s="2" t="inlineStr">
        <is>
          <t>HS|
hoogspanning</t>
        </is>
      </c>
      <c r="BW600" s="2" t="inlineStr">
        <is>
          <t>3|
3</t>
        </is>
      </c>
      <c r="BX600" s="2" t="inlineStr">
        <is>
          <t xml:space="preserve">|
</t>
        </is>
      </c>
      <c r="BY600" t="inlineStr">
        <is>
          <t/>
        </is>
      </c>
      <c r="BZ600" t="inlineStr">
        <is>
          <t/>
        </is>
      </c>
      <c r="CA600" t="inlineStr">
        <is>
          <t/>
        </is>
      </c>
      <c r="CB600" t="inlineStr">
        <is>
          <t/>
        </is>
      </c>
      <c r="CC600" t="inlineStr">
        <is>
          <t/>
        </is>
      </c>
      <c r="CD600" s="2" t="inlineStr">
        <is>
          <t>AT|
alta tensão</t>
        </is>
      </c>
      <c r="CE600" s="2" t="inlineStr">
        <is>
          <t>3|
3</t>
        </is>
      </c>
      <c r="CF600" s="2" t="inlineStr">
        <is>
          <t xml:space="preserve">|
</t>
        </is>
      </c>
      <c r="CG600" t="inlineStr">
        <is>
          <t>1) Tensão entre fases cujo valor eficaz é superior a 45 kV e igual ou inferior a 110 kV 2) Tensão cujo valor entre fases é igual ou superior a uma tensão dada, variável de país para país.</t>
        </is>
      </c>
      <c r="CH600" s="2" t="inlineStr">
        <is>
          <t>înaltă tensiune</t>
        </is>
      </c>
      <c r="CI600" s="2" t="inlineStr">
        <is>
          <t>3</t>
        </is>
      </c>
      <c r="CJ600" s="2" t="inlineStr">
        <is>
          <t/>
        </is>
      </c>
      <c r="CK600" t="inlineStr">
        <is>
          <t/>
        </is>
      </c>
      <c r="CL600" s="2" t="inlineStr">
        <is>
          <t>vysoké napätie</t>
        </is>
      </c>
      <c r="CM600" s="2" t="inlineStr">
        <is>
          <t>3</t>
        </is>
      </c>
      <c r="CN600" s="2" t="inlineStr">
        <is>
          <t/>
        </is>
      </c>
      <c r="CO600" t="inlineStr">
        <is>
          <t>elektrické vedenie v rozmedzí napätia 1 000 V až 52 kV</t>
        </is>
      </c>
      <c r="CP600" s="2" t="inlineStr">
        <is>
          <t>visoka napetost</t>
        </is>
      </c>
      <c r="CQ600" s="2" t="inlineStr">
        <is>
          <t>3</t>
        </is>
      </c>
      <c r="CR600" s="2" t="inlineStr">
        <is>
          <t/>
        </is>
      </c>
      <c r="CS600" t="inlineStr">
        <is>
          <t>napetost, ki je višja kot 1 000 voltov</t>
        </is>
      </c>
      <c r="CT600" t="inlineStr">
        <is>
          <t/>
        </is>
      </c>
      <c r="CU600" t="inlineStr">
        <is>
          <t/>
        </is>
      </c>
      <c r="CV600" t="inlineStr">
        <is>
          <t/>
        </is>
      </c>
      <c r="CW600" t="inlineStr">
        <is>
          <t/>
        </is>
      </c>
    </row>
    <row r="601">
      <c r="A601" s="1" t="str">
        <f>HYPERLINK("https://iate.europa.eu/entry/result/1367157/all", "1367157")</f>
        <v>1367157</v>
      </c>
      <c r="B601" t="inlineStr">
        <is>
          <t>INDUSTRY</t>
        </is>
      </c>
      <c r="C601" t="inlineStr">
        <is>
          <t>INDUSTRY|electronics and electrical engineering</t>
        </is>
      </c>
      <c r="D601" t="inlineStr">
        <is>
          <t>no</t>
        </is>
      </c>
      <c r="E601" t="inlineStr">
        <is>
          <t/>
        </is>
      </c>
      <c r="F601" t="inlineStr">
        <is>
          <t/>
        </is>
      </c>
      <c r="G601" t="inlineStr">
        <is>
          <t/>
        </is>
      </c>
      <c r="H601" t="inlineStr">
        <is>
          <t/>
        </is>
      </c>
      <c r="I601" t="inlineStr">
        <is>
          <t/>
        </is>
      </c>
      <c r="J601" t="inlineStr">
        <is>
          <t/>
        </is>
      </c>
      <c r="K601" t="inlineStr">
        <is>
          <t/>
        </is>
      </c>
      <c r="L601" t="inlineStr">
        <is>
          <t/>
        </is>
      </c>
      <c r="M601" t="inlineStr">
        <is>
          <t/>
        </is>
      </c>
      <c r="N601" s="2" t="inlineStr">
        <is>
          <t>varmemodstand|
varmeleder</t>
        </is>
      </c>
      <c r="O601" s="2" t="inlineStr">
        <is>
          <t>3|
3</t>
        </is>
      </c>
      <c r="P601" s="2" t="inlineStr">
        <is>
          <t xml:space="preserve">|
</t>
        </is>
      </c>
      <c r="Q601" t="inlineStr">
        <is>
          <t/>
        </is>
      </c>
      <c r="R601" s="2" t="inlineStr">
        <is>
          <t>Heizwiderstand|
Heizleiter</t>
        </is>
      </c>
      <c r="S601" s="2" t="inlineStr">
        <is>
          <t>3|
3</t>
        </is>
      </c>
      <c r="T601" s="2" t="inlineStr">
        <is>
          <t xml:space="preserve">|
</t>
        </is>
      </c>
      <c r="U601" t="inlineStr">
        <is>
          <t/>
        </is>
      </c>
      <c r="V601" s="2" t="inlineStr">
        <is>
          <t>θερμαντικός αγωγός|
θερμαντική αντίσταση</t>
        </is>
      </c>
      <c r="W601" s="2" t="inlineStr">
        <is>
          <t>3|
3</t>
        </is>
      </c>
      <c r="X601" s="2" t="inlineStr">
        <is>
          <t xml:space="preserve">|
</t>
        </is>
      </c>
      <c r="Y601" t="inlineStr">
        <is>
          <t/>
        </is>
      </c>
      <c r="Z601" s="2" t="inlineStr">
        <is>
          <t>heating conductor|
heating resistor</t>
        </is>
      </c>
      <c r="AA601" s="2" t="inlineStr">
        <is>
          <t>3|
3</t>
        </is>
      </c>
      <c r="AB601" s="2" t="inlineStr">
        <is>
          <t xml:space="preserve">|
</t>
        </is>
      </c>
      <c r="AC601" t="inlineStr">
        <is>
          <t>a conductor connected to a source of electric current and used to transform electrical energy into heat</t>
        </is>
      </c>
      <c r="AD601" s="2" t="inlineStr">
        <is>
          <t>conductor de calentamiento|
resistencia de calentamiento</t>
        </is>
      </c>
      <c r="AE601" s="2" t="inlineStr">
        <is>
          <t>3|
3</t>
        </is>
      </c>
      <c r="AF601" s="2" t="inlineStr">
        <is>
          <t xml:space="preserve">|
</t>
        </is>
      </c>
      <c r="AG601" t="inlineStr">
        <is>
          <t/>
        </is>
      </c>
      <c r="AH601" t="inlineStr">
        <is>
          <t/>
        </is>
      </c>
      <c r="AI601" t="inlineStr">
        <is>
          <t/>
        </is>
      </c>
      <c r="AJ601" t="inlineStr">
        <is>
          <t/>
        </is>
      </c>
      <c r="AK601" t="inlineStr">
        <is>
          <t/>
        </is>
      </c>
      <c r="AL601" s="2" t="inlineStr">
        <is>
          <t>vastus|
lämmitysvastus</t>
        </is>
      </c>
      <c r="AM601" s="2" t="inlineStr">
        <is>
          <t>3|
3</t>
        </is>
      </c>
      <c r="AN601" s="2" t="inlineStr">
        <is>
          <t xml:space="preserve">|
</t>
        </is>
      </c>
      <c r="AO601" t="inlineStr">
        <is>
          <t/>
        </is>
      </c>
      <c r="AP601" s="2" t="inlineStr">
        <is>
          <t>résistance de chauffage|
résistance chauffante|
conducteur chauffant</t>
        </is>
      </c>
      <c r="AQ601" s="2" t="inlineStr">
        <is>
          <t>3|
3|
3</t>
        </is>
      </c>
      <c r="AR601" s="2" t="inlineStr">
        <is>
          <t xml:space="preserve">|
|
</t>
        </is>
      </c>
      <c r="AS601" t="inlineStr">
        <is>
          <t>conducteur connecté à une source de courant électrique et dans lequel l'énergie électrique est transformée en chaleur</t>
        </is>
      </c>
      <c r="AT601" t="inlineStr">
        <is>
          <t/>
        </is>
      </c>
      <c r="AU601" t="inlineStr">
        <is>
          <t/>
        </is>
      </c>
      <c r="AV601" t="inlineStr">
        <is>
          <t/>
        </is>
      </c>
      <c r="AW601" t="inlineStr">
        <is>
          <t/>
        </is>
      </c>
      <c r="AX601" t="inlineStr">
        <is>
          <t/>
        </is>
      </c>
      <c r="AY601" t="inlineStr">
        <is>
          <t/>
        </is>
      </c>
      <c r="AZ601" t="inlineStr">
        <is>
          <t/>
        </is>
      </c>
      <c r="BA601" t="inlineStr">
        <is>
          <t/>
        </is>
      </c>
      <c r="BB601" t="inlineStr">
        <is>
          <t/>
        </is>
      </c>
      <c r="BC601" t="inlineStr">
        <is>
          <t/>
        </is>
      </c>
      <c r="BD601" t="inlineStr">
        <is>
          <t/>
        </is>
      </c>
      <c r="BE601" t="inlineStr">
        <is>
          <t/>
        </is>
      </c>
      <c r="BF601" s="2" t="inlineStr">
        <is>
          <t>conduttore riscaldante|
resistenza riscaldante</t>
        </is>
      </c>
      <c r="BG601" s="2" t="inlineStr">
        <is>
          <t>3|
3</t>
        </is>
      </c>
      <c r="BH601" s="2" t="inlineStr">
        <is>
          <t xml:space="preserve">|
</t>
        </is>
      </c>
      <c r="BI601" t="inlineStr">
        <is>
          <t/>
        </is>
      </c>
      <c r="BJ601" t="inlineStr">
        <is>
          <t/>
        </is>
      </c>
      <c r="BK601" t="inlineStr">
        <is>
          <t/>
        </is>
      </c>
      <c r="BL601" t="inlineStr">
        <is>
          <t/>
        </is>
      </c>
      <c r="BM601" t="inlineStr">
        <is>
          <t/>
        </is>
      </c>
      <c r="BN601" t="inlineStr">
        <is>
          <t/>
        </is>
      </c>
      <c r="BO601" t="inlineStr">
        <is>
          <t/>
        </is>
      </c>
      <c r="BP601" t="inlineStr">
        <is>
          <t/>
        </is>
      </c>
      <c r="BQ601" t="inlineStr">
        <is>
          <t/>
        </is>
      </c>
      <c r="BR601" t="inlineStr">
        <is>
          <t/>
        </is>
      </c>
      <c r="BS601" t="inlineStr">
        <is>
          <t/>
        </is>
      </c>
      <c r="BT601" t="inlineStr">
        <is>
          <t/>
        </is>
      </c>
      <c r="BU601" t="inlineStr">
        <is>
          <t/>
        </is>
      </c>
      <c r="BV601" s="2" t="inlineStr">
        <is>
          <t>warmtegeleider|
verwarmingsweerstand</t>
        </is>
      </c>
      <c r="BW601" s="2" t="inlineStr">
        <is>
          <t>3|
3</t>
        </is>
      </c>
      <c r="BX601" s="2" t="inlineStr">
        <is>
          <t xml:space="preserve">|
</t>
        </is>
      </c>
      <c r="BY601" t="inlineStr">
        <is>
          <t/>
        </is>
      </c>
      <c r="BZ601" t="inlineStr">
        <is>
          <t/>
        </is>
      </c>
      <c r="CA601" t="inlineStr">
        <is>
          <t/>
        </is>
      </c>
      <c r="CB601" t="inlineStr">
        <is>
          <t/>
        </is>
      </c>
      <c r="CC601" t="inlineStr">
        <is>
          <t/>
        </is>
      </c>
      <c r="CD601" s="2" t="inlineStr">
        <is>
          <t>resistência de aquecimento|
condutor de aquecimento</t>
        </is>
      </c>
      <c r="CE601" s="2" t="inlineStr">
        <is>
          <t>3|
3</t>
        </is>
      </c>
      <c r="CF601" s="2" t="inlineStr">
        <is>
          <t xml:space="preserve">|
</t>
        </is>
      </c>
      <c r="CG601" t="inlineStr">
        <is>
          <t/>
        </is>
      </c>
      <c r="CH601" s="2" t="inlineStr">
        <is>
          <t>rezistență electrică de încălzit|
rezistor de încălzit</t>
        </is>
      </c>
      <c r="CI601" s="2" t="inlineStr">
        <is>
          <t>3|
3</t>
        </is>
      </c>
      <c r="CJ601" s="2" t="inlineStr">
        <is>
          <t xml:space="preserve">|
</t>
        </is>
      </c>
      <c r="CK601" t="inlineStr">
        <is>
          <t/>
        </is>
      </c>
      <c r="CL601" t="inlineStr">
        <is>
          <t/>
        </is>
      </c>
      <c r="CM601" t="inlineStr">
        <is>
          <t/>
        </is>
      </c>
      <c r="CN601" t="inlineStr">
        <is>
          <t/>
        </is>
      </c>
      <c r="CO601" t="inlineStr">
        <is>
          <t/>
        </is>
      </c>
      <c r="CP601" t="inlineStr">
        <is>
          <t/>
        </is>
      </c>
      <c r="CQ601" t="inlineStr">
        <is>
          <t/>
        </is>
      </c>
      <c r="CR601" t="inlineStr">
        <is>
          <t/>
        </is>
      </c>
      <c r="CS601" t="inlineStr">
        <is>
          <t/>
        </is>
      </c>
      <c r="CT601" s="2" t="inlineStr">
        <is>
          <t>värmningsledare|
värmningsmotstånd</t>
        </is>
      </c>
      <c r="CU601" s="2" t="inlineStr">
        <is>
          <t>3|
3</t>
        </is>
      </c>
      <c r="CV601" s="2" t="inlineStr">
        <is>
          <t xml:space="preserve">|
</t>
        </is>
      </c>
      <c r="CW601" t="inlineStr">
        <is>
          <t/>
        </is>
      </c>
    </row>
    <row r="602">
      <c r="A602" s="1" t="str">
        <f>HYPERLINK("https://iate.europa.eu/entry/result/1367158/all", "1367158")</f>
        <v>1367158</v>
      </c>
      <c r="B602" t="inlineStr">
        <is>
          <t>INDUSTRY</t>
        </is>
      </c>
      <c r="C602" t="inlineStr">
        <is>
          <t>INDUSTRY|electronics and electrical engineering</t>
        </is>
      </c>
      <c r="D602" t="inlineStr">
        <is>
          <t>no</t>
        </is>
      </c>
      <c r="E602" t="inlineStr">
        <is>
          <t/>
        </is>
      </c>
      <c r="F602" t="inlineStr">
        <is>
          <t/>
        </is>
      </c>
      <c r="G602" t="inlineStr">
        <is>
          <t/>
        </is>
      </c>
      <c r="H602" t="inlineStr">
        <is>
          <t/>
        </is>
      </c>
      <c r="I602" t="inlineStr">
        <is>
          <t/>
        </is>
      </c>
      <c r="J602" t="inlineStr">
        <is>
          <t/>
        </is>
      </c>
      <c r="K602" t="inlineStr">
        <is>
          <t/>
        </is>
      </c>
      <c r="L602" t="inlineStr">
        <is>
          <t/>
        </is>
      </c>
      <c r="M602" t="inlineStr">
        <is>
          <t/>
        </is>
      </c>
      <c r="N602" s="2" t="inlineStr">
        <is>
          <t>varmeelement|
varmelegeme</t>
        </is>
      </c>
      <c r="O602" s="2" t="inlineStr">
        <is>
          <t>3|
3</t>
        </is>
      </c>
      <c r="P602" s="2" t="inlineStr">
        <is>
          <t xml:space="preserve">|
</t>
        </is>
      </c>
      <c r="Q602" t="inlineStr">
        <is>
          <t/>
        </is>
      </c>
      <c r="R602" s="2" t="inlineStr">
        <is>
          <t>Heizelement</t>
        </is>
      </c>
      <c r="S602" s="2" t="inlineStr">
        <is>
          <t>3</t>
        </is>
      </c>
      <c r="T602" s="2" t="inlineStr">
        <is>
          <t/>
        </is>
      </c>
      <c r="U602" t="inlineStr">
        <is>
          <t/>
        </is>
      </c>
      <c r="V602" s="2" t="inlineStr">
        <is>
          <t>θερμαντικό στοιχείο|
θερμικό στοιχείο</t>
        </is>
      </c>
      <c r="W602" s="2" t="inlineStr">
        <is>
          <t>3|
3</t>
        </is>
      </c>
      <c r="X602" s="2" t="inlineStr">
        <is>
          <t xml:space="preserve">|
</t>
        </is>
      </c>
      <c r="Y602" t="inlineStr">
        <is>
          <t/>
        </is>
      </c>
      <c r="Z602" s="2" t="inlineStr">
        <is>
          <t>heating element</t>
        </is>
      </c>
      <c r="AA602" s="2" t="inlineStr">
        <is>
          <t>3</t>
        </is>
      </c>
      <c r="AB602" s="2" t="inlineStr">
        <is>
          <t/>
        </is>
      </c>
      <c r="AC602" t="inlineStr">
        <is>
          <t>a part,removable or not,comprising a heating conductor and accessories which make up an independent unit</t>
        </is>
      </c>
      <c r="AD602" s="2" t="inlineStr">
        <is>
          <t>elemento térmico|
elemento calentador</t>
        </is>
      </c>
      <c r="AE602" s="2" t="inlineStr">
        <is>
          <t>3|
3</t>
        </is>
      </c>
      <c r="AF602" s="2" t="inlineStr">
        <is>
          <t xml:space="preserve">|
</t>
        </is>
      </c>
      <c r="AG602" t="inlineStr">
        <is>
          <t/>
        </is>
      </c>
      <c r="AH602" t="inlineStr">
        <is>
          <t/>
        </is>
      </c>
      <c r="AI602" t="inlineStr">
        <is>
          <t/>
        </is>
      </c>
      <c r="AJ602" t="inlineStr">
        <is>
          <t/>
        </is>
      </c>
      <c r="AK602" t="inlineStr">
        <is>
          <t/>
        </is>
      </c>
      <c r="AL602" s="2" t="inlineStr">
        <is>
          <t>lämmityselementti</t>
        </is>
      </c>
      <c r="AM602" s="2" t="inlineStr">
        <is>
          <t>3</t>
        </is>
      </c>
      <c r="AN602" s="2" t="inlineStr">
        <is>
          <t/>
        </is>
      </c>
      <c r="AO602" t="inlineStr">
        <is>
          <t/>
        </is>
      </c>
      <c r="AP602" s="2" t="inlineStr">
        <is>
          <t>élément chauffant</t>
        </is>
      </c>
      <c r="AQ602" s="2" t="inlineStr">
        <is>
          <t>3</t>
        </is>
      </c>
      <c r="AR602" s="2" t="inlineStr">
        <is>
          <t/>
        </is>
      </c>
      <c r="AS602" t="inlineStr">
        <is>
          <t>pièce, amovible ou non, composée d'un conducteur chauffant et d'accessoires qui en font une unité indépendante</t>
        </is>
      </c>
      <c r="AT602" t="inlineStr">
        <is>
          <t/>
        </is>
      </c>
      <c r="AU602" t="inlineStr">
        <is>
          <t/>
        </is>
      </c>
      <c r="AV602" t="inlineStr">
        <is>
          <t/>
        </is>
      </c>
      <c r="AW602" t="inlineStr">
        <is>
          <t/>
        </is>
      </c>
      <c r="AX602" t="inlineStr">
        <is>
          <t/>
        </is>
      </c>
      <c r="AY602" t="inlineStr">
        <is>
          <t/>
        </is>
      </c>
      <c r="AZ602" t="inlineStr">
        <is>
          <t/>
        </is>
      </c>
      <c r="BA602" t="inlineStr">
        <is>
          <t/>
        </is>
      </c>
      <c r="BB602" t="inlineStr">
        <is>
          <t/>
        </is>
      </c>
      <c r="BC602" t="inlineStr">
        <is>
          <t/>
        </is>
      </c>
      <c r="BD602" t="inlineStr">
        <is>
          <t/>
        </is>
      </c>
      <c r="BE602" t="inlineStr">
        <is>
          <t/>
        </is>
      </c>
      <c r="BF602" s="2" t="inlineStr">
        <is>
          <t>elemento riscaldante</t>
        </is>
      </c>
      <c r="BG602" s="2" t="inlineStr">
        <is>
          <t>3</t>
        </is>
      </c>
      <c r="BH602" s="2" t="inlineStr">
        <is>
          <t/>
        </is>
      </c>
      <c r="BI602" t="inlineStr">
        <is>
          <t/>
        </is>
      </c>
      <c r="BJ602" t="inlineStr">
        <is>
          <t/>
        </is>
      </c>
      <c r="BK602" t="inlineStr">
        <is>
          <t/>
        </is>
      </c>
      <c r="BL602" t="inlineStr">
        <is>
          <t/>
        </is>
      </c>
      <c r="BM602" t="inlineStr">
        <is>
          <t/>
        </is>
      </c>
      <c r="BN602" s="2" t="inlineStr">
        <is>
          <t>sildelements</t>
        </is>
      </c>
      <c r="BO602" s="2" t="inlineStr">
        <is>
          <t>3</t>
        </is>
      </c>
      <c r="BP602" s="2" t="inlineStr">
        <is>
          <t/>
        </is>
      </c>
      <c r="BQ602" t="inlineStr">
        <is>
          <t/>
        </is>
      </c>
      <c r="BR602" t="inlineStr">
        <is>
          <t/>
        </is>
      </c>
      <c r="BS602" t="inlineStr">
        <is>
          <t/>
        </is>
      </c>
      <c r="BT602" t="inlineStr">
        <is>
          <t/>
        </is>
      </c>
      <c r="BU602" t="inlineStr">
        <is>
          <t/>
        </is>
      </c>
      <c r="BV602" s="2" t="inlineStr">
        <is>
          <t>verwarmingselement</t>
        </is>
      </c>
      <c r="BW602" s="2" t="inlineStr">
        <is>
          <t>3</t>
        </is>
      </c>
      <c r="BX602" s="2" t="inlineStr">
        <is>
          <t/>
        </is>
      </c>
      <c r="BY602" t="inlineStr">
        <is>
          <t/>
        </is>
      </c>
      <c r="BZ602" t="inlineStr">
        <is>
          <t/>
        </is>
      </c>
      <c r="CA602" t="inlineStr">
        <is>
          <t/>
        </is>
      </c>
      <c r="CB602" t="inlineStr">
        <is>
          <t/>
        </is>
      </c>
      <c r="CC602" t="inlineStr">
        <is>
          <t/>
        </is>
      </c>
      <c r="CD602" s="2" t="inlineStr">
        <is>
          <t>unidade térmica|
elemento de aquecimento</t>
        </is>
      </c>
      <c r="CE602" s="2" t="inlineStr">
        <is>
          <t>3|
3</t>
        </is>
      </c>
      <c r="CF602" s="2" t="inlineStr">
        <is>
          <t xml:space="preserve">|
</t>
        </is>
      </c>
      <c r="CG602" t="inlineStr">
        <is>
          <t/>
        </is>
      </c>
      <c r="CH602" t="inlineStr">
        <is>
          <t/>
        </is>
      </c>
      <c r="CI602" t="inlineStr">
        <is>
          <t/>
        </is>
      </c>
      <c r="CJ602" t="inlineStr">
        <is>
          <t/>
        </is>
      </c>
      <c r="CK602" t="inlineStr">
        <is>
          <t/>
        </is>
      </c>
      <c r="CL602" t="inlineStr">
        <is>
          <t/>
        </is>
      </c>
      <c r="CM602" t="inlineStr">
        <is>
          <t/>
        </is>
      </c>
      <c r="CN602" t="inlineStr">
        <is>
          <t/>
        </is>
      </c>
      <c r="CO602" t="inlineStr">
        <is>
          <t/>
        </is>
      </c>
      <c r="CP602" t="inlineStr">
        <is>
          <t/>
        </is>
      </c>
      <c r="CQ602" t="inlineStr">
        <is>
          <t/>
        </is>
      </c>
      <c r="CR602" t="inlineStr">
        <is>
          <t/>
        </is>
      </c>
      <c r="CS602" t="inlineStr">
        <is>
          <t/>
        </is>
      </c>
      <c r="CT602" s="2" t="inlineStr">
        <is>
          <t>motståndselement</t>
        </is>
      </c>
      <c r="CU602" s="2" t="inlineStr">
        <is>
          <t>3</t>
        </is>
      </c>
      <c r="CV602" s="2" t="inlineStr">
        <is>
          <t/>
        </is>
      </c>
      <c r="CW602" t="inlineStr">
        <is>
          <t/>
        </is>
      </c>
    </row>
    <row r="603">
      <c r="A603" s="1" t="str">
        <f>HYPERLINK("https://iate.europa.eu/entry/result/1367164/all", "1367164")</f>
        <v>1367164</v>
      </c>
      <c r="B603" t="inlineStr">
        <is>
          <t>INDUSTRY</t>
        </is>
      </c>
      <c r="C603" t="inlineStr">
        <is>
          <t>INDUSTRY|electronics and electrical engineering</t>
        </is>
      </c>
      <c r="D603" t="inlineStr">
        <is>
          <t>no</t>
        </is>
      </c>
      <c r="E603" t="inlineStr">
        <is>
          <t/>
        </is>
      </c>
      <c r="F603" t="inlineStr">
        <is>
          <t/>
        </is>
      </c>
      <c r="G603" t="inlineStr">
        <is>
          <t/>
        </is>
      </c>
      <c r="H603" t="inlineStr">
        <is>
          <t/>
        </is>
      </c>
      <c r="I603" t="inlineStr">
        <is>
          <t/>
        </is>
      </c>
      <c r="J603" t="inlineStr">
        <is>
          <t/>
        </is>
      </c>
      <c r="K603" t="inlineStr">
        <is>
          <t/>
        </is>
      </c>
      <c r="L603" t="inlineStr">
        <is>
          <t/>
        </is>
      </c>
      <c r="M603" t="inlineStr">
        <is>
          <t/>
        </is>
      </c>
      <c r="N603" s="2" t="inlineStr">
        <is>
          <t>varmekabel</t>
        </is>
      </c>
      <c r="O603" s="2" t="inlineStr">
        <is>
          <t>3</t>
        </is>
      </c>
      <c r="P603" s="2" t="inlineStr">
        <is>
          <t/>
        </is>
      </c>
      <c r="Q603" t="inlineStr">
        <is>
          <t/>
        </is>
      </c>
      <c r="R603" s="2" t="inlineStr">
        <is>
          <t>Heizkabel</t>
        </is>
      </c>
      <c r="S603" s="2" t="inlineStr">
        <is>
          <t>3</t>
        </is>
      </c>
      <c r="T603" s="2" t="inlineStr">
        <is>
          <t/>
        </is>
      </c>
      <c r="U603" t="inlineStr">
        <is>
          <t/>
        </is>
      </c>
      <c r="V603" s="2" t="inlineStr">
        <is>
          <t>θερμαντικό καλώδιο</t>
        </is>
      </c>
      <c r="W603" s="2" t="inlineStr">
        <is>
          <t>3</t>
        </is>
      </c>
      <c r="X603" s="2" t="inlineStr">
        <is>
          <t/>
        </is>
      </c>
      <c r="Y603" t="inlineStr">
        <is>
          <t/>
        </is>
      </c>
      <c r="Z603" s="2" t="inlineStr">
        <is>
          <t>heating cable</t>
        </is>
      </c>
      <c r="AA603" s="2" t="inlineStr">
        <is>
          <t>3</t>
        </is>
      </c>
      <c r="AB603" s="2" t="inlineStr">
        <is>
          <t/>
        </is>
      </c>
      <c r="AC603" t="inlineStr">
        <is>
          <t>an electrically insulated flexible cable with one or more heating conductors</t>
        </is>
      </c>
      <c r="AD603" s="2" t="inlineStr">
        <is>
          <t>cable de calentamiento</t>
        </is>
      </c>
      <c r="AE603" s="2" t="inlineStr">
        <is>
          <t>3</t>
        </is>
      </c>
      <c r="AF603" s="2" t="inlineStr">
        <is>
          <t/>
        </is>
      </c>
      <c r="AG603" t="inlineStr">
        <is>
          <t/>
        </is>
      </c>
      <c r="AH603" t="inlineStr">
        <is>
          <t/>
        </is>
      </c>
      <c r="AI603" t="inlineStr">
        <is>
          <t/>
        </is>
      </c>
      <c r="AJ603" t="inlineStr">
        <is>
          <t/>
        </is>
      </c>
      <c r="AK603" t="inlineStr">
        <is>
          <t/>
        </is>
      </c>
      <c r="AL603" s="2" t="inlineStr">
        <is>
          <t>lämmityskaapeli</t>
        </is>
      </c>
      <c r="AM603" s="2" t="inlineStr">
        <is>
          <t>3</t>
        </is>
      </c>
      <c r="AN603" s="2" t="inlineStr">
        <is>
          <t/>
        </is>
      </c>
      <c r="AO603" t="inlineStr">
        <is>
          <t/>
        </is>
      </c>
      <c r="AP603" s="2" t="inlineStr">
        <is>
          <t>câble chauffant</t>
        </is>
      </c>
      <c r="AQ603" s="2" t="inlineStr">
        <is>
          <t>3</t>
        </is>
      </c>
      <c r="AR603" s="2" t="inlineStr">
        <is>
          <t/>
        </is>
      </c>
      <c r="AS603" t="inlineStr">
        <is>
          <t>câble souple isolé électriquement, comportant un ou plusieurs conducteurs chauffants</t>
        </is>
      </c>
      <c r="AT603" t="inlineStr">
        <is>
          <t/>
        </is>
      </c>
      <c r="AU603" t="inlineStr">
        <is>
          <t/>
        </is>
      </c>
      <c r="AV603" t="inlineStr">
        <is>
          <t/>
        </is>
      </c>
      <c r="AW603" t="inlineStr">
        <is>
          <t/>
        </is>
      </c>
      <c r="AX603" t="inlineStr">
        <is>
          <t/>
        </is>
      </c>
      <c r="AY603" t="inlineStr">
        <is>
          <t/>
        </is>
      </c>
      <c r="AZ603" t="inlineStr">
        <is>
          <t/>
        </is>
      </c>
      <c r="BA603" t="inlineStr">
        <is>
          <t/>
        </is>
      </c>
      <c r="BB603" t="inlineStr">
        <is>
          <t/>
        </is>
      </c>
      <c r="BC603" t="inlineStr">
        <is>
          <t/>
        </is>
      </c>
      <c r="BD603" t="inlineStr">
        <is>
          <t/>
        </is>
      </c>
      <c r="BE603" t="inlineStr">
        <is>
          <t/>
        </is>
      </c>
      <c r="BF603" s="2" t="inlineStr">
        <is>
          <t>cavo riscaldante|
cavo scaldante</t>
        </is>
      </c>
      <c r="BG603" s="2" t="inlineStr">
        <is>
          <t>3|
3</t>
        </is>
      </c>
      <c r="BH603" s="2" t="inlineStr">
        <is>
          <t xml:space="preserve">|
</t>
        </is>
      </c>
      <c r="BI603" t="inlineStr">
        <is>
          <t/>
        </is>
      </c>
      <c r="BJ603" t="inlineStr">
        <is>
          <t/>
        </is>
      </c>
      <c r="BK603" t="inlineStr">
        <is>
          <t/>
        </is>
      </c>
      <c r="BL603" t="inlineStr">
        <is>
          <t/>
        </is>
      </c>
      <c r="BM603" t="inlineStr">
        <is>
          <t/>
        </is>
      </c>
      <c r="BN603" t="inlineStr">
        <is>
          <t/>
        </is>
      </c>
      <c r="BO603" t="inlineStr">
        <is>
          <t/>
        </is>
      </c>
      <c r="BP603" t="inlineStr">
        <is>
          <t/>
        </is>
      </c>
      <c r="BQ603" t="inlineStr">
        <is>
          <t/>
        </is>
      </c>
      <c r="BR603" t="inlineStr">
        <is>
          <t/>
        </is>
      </c>
      <c r="BS603" t="inlineStr">
        <is>
          <t/>
        </is>
      </c>
      <c r="BT603" t="inlineStr">
        <is>
          <t/>
        </is>
      </c>
      <c r="BU603" t="inlineStr">
        <is>
          <t/>
        </is>
      </c>
      <c r="BV603" s="2" t="inlineStr">
        <is>
          <t>verwarmingskabel</t>
        </is>
      </c>
      <c r="BW603" s="2" t="inlineStr">
        <is>
          <t>3</t>
        </is>
      </c>
      <c r="BX603" s="2" t="inlineStr">
        <is>
          <t/>
        </is>
      </c>
      <c r="BY603" t="inlineStr">
        <is>
          <t/>
        </is>
      </c>
      <c r="BZ603" t="inlineStr">
        <is>
          <t/>
        </is>
      </c>
      <c r="CA603" t="inlineStr">
        <is>
          <t/>
        </is>
      </c>
      <c r="CB603" t="inlineStr">
        <is>
          <t/>
        </is>
      </c>
      <c r="CC603" t="inlineStr">
        <is>
          <t/>
        </is>
      </c>
      <c r="CD603" s="2" t="inlineStr">
        <is>
          <t>cabo de aquecimento</t>
        </is>
      </c>
      <c r="CE603" s="2" t="inlineStr">
        <is>
          <t>3</t>
        </is>
      </c>
      <c r="CF603" s="2" t="inlineStr">
        <is>
          <t/>
        </is>
      </c>
      <c r="CG603" t="inlineStr">
        <is>
          <t/>
        </is>
      </c>
      <c r="CH603" t="inlineStr">
        <is>
          <t/>
        </is>
      </c>
      <c r="CI603" t="inlineStr">
        <is>
          <t/>
        </is>
      </c>
      <c r="CJ603" t="inlineStr">
        <is>
          <t/>
        </is>
      </c>
      <c r="CK603" t="inlineStr">
        <is>
          <t/>
        </is>
      </c>
      <c r="CL603" t="inlineStr">
        <is>
          <t/>
        </is>
      </c>
      <c r="CM603" t="inlineStr">
        <is>
          <t/>
        </is>
      </c>
      <c r="CN603" t="inlineStr">
        <is>
          <t/>
        </is>
      </c>
      <c r="CO603" t="inlineStr">
        <is>
          <t/>
        </is>
      </c>
      <c r="CP603" t="inlineStr">
        <is>
          <t/>
        </is>
      </c>
      <c r="CQ603" t="inlineStr">
        <is>
          <t/>
        </is>
      </c>
      <c r="CR603" t="inlineStr">
        <is>
          <t/>
        </is>
      </c>
      <c r="CS603" t="inlineStr">
        <is>
          <t/>
        </is>
      </c>
      <c r="CT603" s="2" t="inlineStr">
        <is>
          <t>värmekabel</t>
        </is>
      </c>
      <c r="CU603" s="2" t="inlineStr">
        <is>
          <t>3</t>
        </is>
      </c>
      <c r="CV603" s="2" t="inlineStr">
        <is>
          <t/>
        </is>
      </c>
      <c r="CW603" t="inlineStr">
        <is>
          <t/>
        </is>
      </c>
    </row>
    <row r="604">
      <c r="A604" s="1" t="str">
        <f>HYPERLINK("https://iate.europa.eu/entry/result/831630/all", "831630")</f>
        <v>831630</v>
      </c>
      <c r="B604" t="inlineStr">
        <is>
          <t>ENERGY</t>
        </is>
      </c>
      <c r="C604" t="inlineStr">
        <is>
          <t>ENERGY</t>
        </is>
      </c>
      <c r="D604" t="inlineStr">
        <is>
          <t>no</t>
        </is>
      </c>
      <c r="E604" t="inlineStr">
        <is>
          <t/>
        </is>
      </c>
      <c r="F604" t="inlineStr">
        <is>
          <t/>
        </is>
      </c>
      <c r="G604" t="inlineStr">
        <is>
          <t/>
        </is>
      </c>
      <c r="H604" t="inlineStr">
        <is>
          <t/>
        </is>
      </c>
      <c r="I604" t="inlineStr">
        <is>
          <t/>
        </is>
      </c>
      <c r="J604" t="inlineStr">
        <is>
          <t/>
        </is>
      </c>
      <c r="K604" t="inlineStr">
        <is>
          <t/>
        </is>
      </c>
      <c r="L604" t="inlineStr">
        <is>
          <t/>
        </is>
      </c>
      <c r="M604" t="inlineStr">
        <is>
          <t/>
        </is>
      </c>
      <c r="N604" t="inlineStr">
        <is>
          <t/>
        </is>
      </c>
      <c r="O604" t="inlineStr">
        <is>
          <t/>
        </is>
      </c>
      <c r="P604" t="inlineStr">
        <is>
          <t/>
        </is>
      </c>
      <c r="Q604" t="inlineStr">
        <is>
          <t/>
        </is>
      </c>
      <c r="R604" s="2" t="inlineStr">
        <is>
          <t>Wärmerückgewinnung</t>
        </is>
      </c>
      <c r="S604" s="2" t="inlineStr">
        <is>
          <t>3</t>
        </is>
      </c>
      <c r="T604" s="2" t="inlineStr">
        <is>
          <t/>
        </is>
      </c>
      <c r="U604" t="inlineStr">
        <is>
          <t/>
        </is>
      </c>
      <c r="V604" t="inlineStr">
        <is>
          <t/>
        </is>
      </c>
      <c r="W604" t="inlineStr">
        <is>
          <t/>
        </is>
      </c>
      <c r="X604" t="inlineStr">
        <is>
          <t/>
        </is>
      </c>
      <c r="Y604" t="inlineStr">
        <is>
          <t/>
        </is>
      </c>
      <c r="Z604" s="2" t="inlineStr">
        <is>
          <t>heat recovery</t>
        </is>
      </c>
      <c r="AA604" s="2" t="inlineStr">
        <is>
          <t>1</t>
        </is>
      </c>
      <c r="AB604" s="2" t="inlineStr">
        <is>
          <t/>
        </is>
      </c>
      <c r="AC604" t="inlineStr">
        <is>
          <t/>
        </is>
      </c>
      <c r="AD604" t="inlineStr">
        <is>
          <t/>
        </is>
      </c>
      <c r="AE604" t="inlineStr">
        <is>
          <t/>
        </is>
      </c>
      <c r="AF604" t="inlineStr">
        <is>
          <t/>
        </is>
      </c>
      <c r="AG604" t="inlineStr">
        <is>
          <t/>
        </is>
      </c>
      <c r="AH604" t="inlineStr">
        <is>
          <t/>
        </is>
      </c>
      <c r="AI604" t="inlineStr">
        <is>
          <t/>
        </is>
      </c>
      <c r="AJ604" t="inlineStr">
        <is>
          <t/>
        </is>
      </c>
      <c r="AK604" t="inlineStr">
        <is>
          <t/>
        </is>
      </c>
      <c r="AL604" s="2" t="inlineStr">
        <is>
          <t>lämmön talteenotto</t>
        </is>
      </c>
      <c r="AM604" s="2" t="inlineStr">
        <is>
          <t>1</t>
        </is>
      </c>
      <c r="AN604" s="2" t="inlineStr">
        <is>
          <t/>
        </is>
      </c>
      <c r="AO604" t="inlineStr">
        <is>
          <t/>
        </is>
      </c>
      <c r="AP604" s="2" t="inlineStr">
        <is>
          <t>récupération de chaleur</t>
        </is>
      </c>
      <c r="AQ604" s="2" t="inlineStr">
        <is>
          <t>1</t>
        </is>
      </c>
      <c r="AR604" s="2" t="inlineStr">
        <is>
          <t/>
        </is>
      </c>
      <c r="AS604" t="inlineStr">
        <is>
          <t/>
        </is>
      </c>
      <c r="AT604" t="inlineStr">
        <is>
          <t/>
        </is>
      </c>
      <c r="AU604" t="inlineStr">
        <is>
          <t/>
        </is>
      </c>
      <c r="AV604" t="inlineStr">
        <is>
          <t/>
        </is>
      </c>
      <c r="AW604" t="inlineStr">
        <is>
          <t/>
        </is>
      </c>
      <c r="AX604" t="inlineStr">
        <is>
          <t/>
        </is>
      </c>
      <c r="AY604" t="inlineStr">
        <is>
          <t/>
        </is>
      </c>
      <c r="AZ604" t="inlineStr">
        <is>
          <t/>
        </is>
      </c>
      <c r="BA604" t="inlineStr">
        <is>
          <t/>
        </is>
      </c>
      <c r="BB604" t="inlineStr">
        <is>
          <t/>
        </is>
      </c>
      <c r="BC604" t="inlineStr">
        <is>
          <t/>
        </is>
      </c>
      <c r="BD604" t="inlineStr">
        <is>
          <t/>
        </is>
      </c>
      <c r="BE604" t="inlineStr">
        <is>
          <t/>
        </is>
      </c>
      <c r="BF604" t="inlineStr">
        <is>
          <t/>
        </is>
      </c>
      <c r="BG604" t="inlineStr">
        <is>
          <t/>
        </is>
      </c>
      <c r="BH604" t="inlineStr">
        <is>
          <t/>
        </is>
      </c>
      <c r="BI604" t="inlineStr">
        <is>
          <t/>
        </is>
      </c>
      <c r="BJ604" t="inlineStr">
        <is>
          <t/>
        </is>
      </c>
      <c r="BK604" t="inlineStr">
        <is>
          <t/>
        </is>
      </c>
      <c r="BL604" t="inlineStr">
        <is>
          <t/>
        </is>
      </c>
      <c r="BM604" t="inlineStr">
        <is>
          <t/>
        </is>
      </c>
      <c r="BN604" s="2" t="inlineStr">
        <is>
          <t>siltuma utilizācija|
siltuma atgūšana</t>
        </is>
      </c>
      <c r="BO604" s="2" t="inlineStr">
        <is>
          <t>3|
3</t>
        </is>
      </c>
      <c r="BP604" s="2" t="inlineStr">
        <is>
          <t>|
preferred</t>
        </is>
      </c>
      <c r="BQ604" t="inlineStr">
        <is>
          <t>siltuma zudumu lietderīga izmantošana</t>
        </is>
      </c>
      <c r="BR604" t="inlineStr">
        <is>
          <t/>
        </is>
      </c>
      <c r="BS604" t="inlineStr">
        <is>
          <t/>
        </is>
      </c>
      <c r="BT604" t="inlineStr">
        <is>
          <t/>
        </is>
      </c>
      <c r="BU604" t="inlineStr">
        <is>
          <t/>
        </is>
      </c>
      <c r="BV604" t="inlineStr">
        <is>
          <t/>
        </is>
      </c>
      <c r="BW604" t="inlineStr">
        <is>
          <t/>
        </is>
      </c>
      <c r="BX604" t="inlineStr">
        <is>
          <t/>
        </is>
      </c>
      <c r="BY604" t="inlineStr">
        <is>
          <t/>
        </is>
      </c>
      <c r="BZ604" t="inlineStr">
        <is>
          <t/>
        </is>
      </c>
      <c r="CA604" t="inlineStr">
        <is>
          <t/>
        </is>
      </c>
      <c r="CB604" t="inlineStr">
        <is>
          <t/>
        </is>
      </c>
      <c r="CC604" t="inlineStr">
        <is>
          <t/>
        </is>
      </c>
      <c r="CD604" t="inlineStr">
        <is>
          <t/>
        </is>
      </c>
      <c r="CE604" t="inlineStr">
        <is>
          <t/>
        </is>
      </c>
      <c r="CF604" t="inlineStr">
        <is>
          <t/>
        </is>
      </c>
      <c r="CG604" t="inlineStr">
        <is>
          <t/>
        </is>
      </c>
      <c r="CH604" t="inlineStr">
        <is>
          <t/>
        </is>
      </c>
      <c r="CI604" t="inlineStr">
        <is>
          <t/>
        </is>
      </c>
      <c r="CJ604" t="inlineStr">
        <is>
          <t/>
        </is>
      </c>
      <c r="CK604" t="inlineStr">
        <is>
          <t/>
        </is>
      </c>
      <c r="CL604" t="inlineStr">
        <is>
          <t/>
        </is>
      </c>
      <c r="CM604" t="inlineStr">
        <is>
          <t/>
        </is>
      </c>
      <c r="CN604" t="inlineStr">
        <is>
          <t/>
        </is>
      </c>
      <c r="CO604" t="inlineStr">
        <is>
          <t/>
        </is>
      </c>
      <c r="CP604" t="inlineStr">
        <is>
          <t/>
        </is>
      </c>
      <c r="CQ604" t="inlineStr">
        <is>
          <t/>
        </is>
      </c>
      <c r="CR604" t="inlineStr">
        <is>
          <t/>
        </is>
      </c>
      <c r="CS604" t="inlineStr">
        <is>
          <t/>
        </is>
      </c>
      <c r="CT604" t="inlineStr">
        <is>
          <t/>
        </is>
      </c>
      <c r="CU604" t="inlineStr">
        <is>
          <t/>
        </is>
      </c>
      <c r="CV604" t="inlineStr">
        <is>
          <t/>
        </is>
      </c>
      <c r="CW604" t="inlineStr">
        <is>
          <t/>
        </is>
      </c>
    </row>
    <row r="605">
      <c r="A605" s="1" t="str">
        <f>HYPERLINK("https://iate.europa.eu/entry/result/1097386/all", "1097386")</f>
        <v>1097386</v>
      </c>
      <c r="B605" t="inlineStr">
        <is>
          <t>PRODUCTION, TECHNOLOGY AND RESEARCH;INDUSTRY</t>
        </is>
      </c>
      <c r="C605" t="inlineStr">
        <is>
          <t>PRODUCTION, TECHNOLOGY AND RESEARCH|technology and technical regulations;INDUSTRY|mechanical engineering</t>
        </is>
      </c>
      <c r="D605" t="inlineStr">
        <is>
          <t>no</t>
        </is>
      </c>
      <c r="E605" t="inlineStr">
        <is>
          <t/>
        </is>
      </c>
      <c r="F605" t="inlineStr">
        <is>
          <t/>
        </is>
      </c>
      <c r="G605" t="inlineStr">
        <is>
          <t/>
        </is>
      </c>
      <c r="H605" t="inlineStr">
        <is>
          <t/>
        </is>
      </c>
      <c r="I605" t="inlineStr">
        <is>
          <t/>
        </is>
      </c>
      <c r="J605" t="inlineStr">
        <is>
          <t/>
        </is>
      </c>
      <c r="K605" t="inlineStr">
        <is>
          <t/>
        </is>
      </c>
      <c r="L605" t="inlineStr">
        <is>
          <t/>
        </is>
      </c>
      <c r="M605" t="inlineStr">
        <is>
          <t/>
        </is>
      </c>
      <c r="N605" s="2" t="inlineStr">
        <is>
          <t>varmetab</t>
        </is>
      </c>
      <c r="O605" s="2" t="inlineStr">
        <is>
          <t>3</t>
        </is>
      </c>
      <c r="P605" s="2" t="inlineStr">
        <is>
          <t/>
        </is>
      </c>
      <c r="Q605" t="inlineStr">
        <is>
          <t/>
        </is>
      </c>
      <c r="R605" s="2" t="inlineStr">
        <is>
          <t>Waermeverlust</t>
        </is>
      </c>
      <c r="S605" s="2" t="inlineStr">
        <is>
          <t>3</t>
        </is>
      </c>
      <c r="T605" s="2" t="inlineStr">
        <is>
          <t/>
        </is>
      </c>
      <c r="U605" t="inlineStr">
        <is>
          <t/>
        </is>
      </c>
      <c r="V605" s="2" t="inlineStr">
        <is>
          <t>απώλεια θερμότητας</t>
        </is>
      </c>
      <c r="W605" s="2" t="inlineStr">
        <is>
          <t>3</t>
        </is>
      </c>
      <c r="X605" s="2" t="inlineStr">
        <is>
          <t/>
        </is>
      </c>
      <c r="Y605" t="inlineStr">
        <is>
          <t/>
        </is>
      </c>
      <c r="Z605" s="2" t="inlineStr">
        <is>
          <t>heat loss</t>
        </is>
      </c>
      <c r="AA605" s="2" t="inlineStr">
        <is>
          <t>3</t>
        </is>
      </c>
      <c r="AB605" s="2" t="inlineStr">
        <is>
          <t/>
        </is>
      </c>
      <c r="AC605" t="inlineStr">
        <is>
          <t>the quantity of heat lost from an enclosed space or system</t>
        </is>
      </c>
      <c r="AD605" s="2" t="inlineStr">
        <is>
          <t>pérdida de calor</t>
        </is>
      </c>
      <c r="AE605" s="2" t="inlineStr">
        <is>
          <t>3</t>
        </is>
      </c>
      <c r="AF605" s="2" t="inlineStr">
        <is>
          <t/>
        </is>
      </c>
      <c r="AG605" t="inlineStr">
        <is>
          <t/>
        </is>
      </c>
      <c r="AH605" t="inlineStr">
        <is>
          <t/>
        </is>
      </c>
      <c r="AI605" t="inlineStr">
        <is>
          <t/>
        </is>
      </c>
      <c r="AJ605" t="inlineStr">
        <is>
          <t/>
        </is>
      </c>
      <c r="AK605" t="inlineStr">
        <is>
          <t/>
        </is>
      </c>
      <c r="AL605" s="2" t="inlineStr">
        <is>
          <t>lämpöhäviö</t>
        </is>
      </c>
      <c r="AM605" s="2" t="inlineStr">
        <is>
          <t>3</t>
        </is>
      </c>
      <c r="AN605" s="2" t="inlineStr">
        <is>
          <t/>
        </is>
      </c>
      <c r="AO605" t="inlineStr">
        <is>
          <t/>
        </is>
      </c>
      <c r="AP605" s="2" t="inlineStr">
        <is>
          <t>perte de chaleur</t>
        </is>
      </c>
      <c r="AQ605" s="2" t="inlineStr">
        <is>
          <t>3</t>
        </is>
      </c>
      <c r="AR605" s="2" t="inlineStr">
        <is>
          <t/>
        </is>
      </c>
      <c r="AS605" t="inlineStr">
        <is>
          <t>quantité de chaleur perdue par une enceinte ou un système</t>
        </is>
      </c>
      <c r="AT605" t="inlineStr">
        <is>
          <t/>
        </is>
      </c>
      <c r="AU605" t="inlineStr">
        <is>
          <t/>
        </is>
      </c>
      <c r="AV605" t="inlineStr">
        <is>
          <t/>
        </is>
      </c>
      <c r="AW605" t="inlineStr">
        <is>
          <t/>
        </is>
      </c>
      <c r="AX605" t="inlineStr">
        <is>
          <t/>
        </is>
      </c>
      <c r="AY605" t="inlineStr">
        <is>
          <t/>
        </is>
      </c>
      <c r="AZ605" t="inlineStr">
        <is>
          <t/>
        </is>
      </c>
      <c r="BA605" t="inlineStr">
        <is>
          <t/>
        </is>
      </c>
      <c r="BB605" t="inlineStr">
        <is>
          <t/>
        </is>
      </c>
      <c r="BC605" t="inlineStr">
        <is>
          <t/>
        </is>
      </c>
      <c r="BD605" t="inlineStr">
        <is>
          <t/>
        </is>
      </c>
      <c r="BE605" t="inlineStr">
        <is>
          <t/>
        </is>
      </c>
      <c r="BF605" s="2" t="inlineStr">
        <is>
          <t>perdita di calore</t>
        </is>
      </c>
      <c r="BG605" s="2" t="inlineStr">
        <is>
          <t>3</t>
        </is>
      </c>
      <c r="BH605" s="2" t="inlineStr">
        <is>
          <t/>
        </is>
      </c>
      <c r="BI605" t="inlineStr">
        <is>
          <t/>
        </is>
      </c>
      <c r="BJ605" t="inlineStr">
        <is>
          <t/>
        </is>
      </c>
      <c r="BK605" t="inlineStr">
        <is>
          <t/>
        </is>
      </c>
      <c r="BL605" t="inlineStr">
        <is>
          <t/>
        </is>
      </c>
      <c r="BM605" t="inlineStr">
        <is>
          <t/>
        </is>
      </c>
      <c r="BN605" s="2" t="inlineStr">
        <is>
          <t>siltuma zudumi|
siltumenerģijas zudumi</t>
        </is>
      </c>
      <c r="BO605" s="2" t="inlineStr">
        <is>
          <t>3|
3</t>
        </is>
      </c>
      <c r="BP605" s="2" t="inlineStr">
        <is>
          <t xml:space="preserve">|
</t>
        </is>
      </c>
      <c r="BQ605" t="inlineStr">
        <is>
          <t>sistēmai pievadītās un no sistēmas aizvadītās siltumenerģijas starpība attiecīgā laika periodā</t>
        </is>
      </c>
      <c r="BR605" t="inlineStr">
        <is>
          <t/>
        </is>
      </c>
      <c r="BS605" t="inlineStr">
        <is>
          <t/>
        </is>
      </c>
      <c r="BT605" t="inlineStr">
        <is>
          <t/>
        </is>
      </c>
      <c r="BU605" t="inlineStr">
        <is>
          <t/>
        </is>
      </c>
      <c r="BV605" s="2" t="inlineStr">
        <is>
          <t>afgegeven hoeveelheid warmte|
afgegeven warmte</t>
        </is>
      </c>
      <c r="BW605" s="2" t="inlineStr">
        <is>
          <t>3|
3</t>
        </is>
      </c>
      <c r="BX605" s="2" t="inlineStr">
        <is>
          <t xml:space="preserve">|
</t>
        </is>
      </c>
      <c r="BY605" t="inlineStr">
        <is>
          <t/>
        </is>
      </c>
      <c r="BZ605" t="inlineStr">
        <is>
          <t/>
        </is>
      </c>
      <c r="CA605" t="inlineStr">
        <is>
          <t/>
        </is>
      </c>
      <c r="CB605" t="inlineStr">
        <is>
          <t/>
        </is>
      </c>
      <c r="CC605" t="inlineStr">
        <is>
          <t/>
        </is>
      </c>
      <c r="CD605" s="2" t="inlineStr">
        <is>
          <t>perda de calor</t>
        </is>
      </c>
      <c r="CE605" s="2" t="inlineStr">
        <is>
          <t>3</t>
        </is>
      </c>
      <c r="CF605" s="2" t="inlineStr">
        <is>
          <t/>
        </is>
      </c>
      <c r="CG605" t="inlineStr">
        <is>
          <t/>
        </is>
      </c>
      <c r="CH605" t="inlineStr">
        <is>
          <t/>
        </is>
      </c>
      <c r="CI605" t="inlineStr">
        <is>
          <t/>
        </is>
      </c>
      <c r="CJ605" t="inlineStr">
        <is>
          <t/>
        </is>
      </c>
      <c r="CK605" t="inlineStr">
        <is>
          <t/>
        </is>
      </c>
      <c r="CL605" t="inlineStr">
        <is>
          <t/>
        </is>
      </c>
      <c r="CM605" t="inlineStr">
        <is>
          <t/>
        </is>
      </c>
      <c r="CN605" t="inlineStr">
        <is>
          <t/>
        </is>
      </c>
      <c r="CO605" t="inlineStr">
        <is>
          <t/>
        </is>
      </c>
      <c r="CP605" t="inlineStr">
        <is>
          <t/>
        </is>
      </c>
      <c r="CQ605" t="inlineStr">
        <is>
          <t/>
        </is>
      </c>
      <c r="CR605" t="inlineStr">
        <is>
          <t/>
        </is>
      </c>
      <c r="CS605" t="inlineStr">
        <is>
          <t/>
        </is>
      </c>
      <c r="CT605" s="2" t="inlineStr">
        <is>
          <t>värmeförlust</t>
        </is>
      </c>
      <c r="CU605" s="2" t="inlineStr">
        <is>
          <t>3</t>
        </is>
      </c>
      <c r="CV605" s="2" t="inlineStr">
        <is>
          <t/>
        </is>
      </c>
      <c r="CW605" t="inlineStr">
        <is>
          <t>icke nyttiggjord värme från ett visst system</t>
        </is>
      </c>
    </row>
    <row r="606">
      <c r="A606" s="1" t="str">
        <f>HYPERLINK("https://iate.europa.eu/entry/result/1097682/all", "1097682")</f>
        <v>1097682</v>
      </c>
      <c r="B606" t="inlineStr">
        <is>
          <t>SCIENCE;INDUSTRY</t>
        </is>
      </c>
      <c r="C606" t="inlineStr">
        <is>
          <t>SCIENCE|natural and applied sciences|earth sciences;INDUSTRY|mechanical engineering</t>
        </is>
      </c>
      <c r="D606" t="inlineStr">
        <is>
          <t>no</t>
        </is>
      </c>
      <c r="E606" t="inlineStr">
        <is>
          <t/>
        </is>
      </c>
      <c r="F606" t="inlineStr">
        <is>
          <t/>
        </is>
      </c>
      <c r="G606" t="inlineStr">
        <is>
          <t/>
        </is>
      </c>
      <c r="H606" t="inlineStr">
        <is>
          <t/>
        </is>
      </c>
      <c r="I606" t="inlineStr">
        <is>
          <t/>
        </is>
      </c>
      <c r="J606" t="inlineStr">
        <is>
          <t/>
        </is>
      </c>
      <c r="K606" t="inlineStr">
        <is>
          <t/>
        </is>
      </c>
      <c r="L606" t="inlineStr">
        <is>
          <t/>
        </is>
      </c>
      <c r="M606" t="inlineStr">
        <is>
          <t/>
        </is>
      </c>
      <c r="N606" s="2" t="inlineStr">
        <is>
          <t>varmestrømningshastighed</t>
        </is>
      </c>
      <c r="O606" s="2" t="inlineStr">
        <is>
          <t>3</t>
        </is>
      </c>
      <c r="P606" s="2" t="inlineStr">
        <is>
          <t/>
        </is>
      </c>
      <c r="Q606" t="inlineStr">
        <is>
          <t/>
        </is>
      </c>
      <c r="R606" s="2" t="inlineStr">
        <is>
          <t>Waermestrom</t>
        </is>
      </c>
      <c r="S606" s="2" t="inlineStr">
        <is>
          <t>3</t>
        </is>
      </c>
      <c r="T606" s="2" t="inlineStr">
        <is>
          <t/>
        </is>
      </c>
      <c r="U606" t="inlineStr">
        <is>
          <t/>
        </is>
      </c>
      <c r="V606" s="2" t="inlineStr">
        <is>
          <t>θερμική ροή|
ρυθμός θερμικής ροής</t>
        </is>
      </c>
      <c r="W606" s="2" t="inlineStr">
        <is>
          <t>3|
3</t>
        </is>
      </c>
      <c r="X606" s="2" t="inlineStr">
        <is>
          <t xml:space="preserve">|
</t>
        </is>
      </c>
      <c r="Y606" t="inlineStr">
        <is>
          <t/>
        </is>
      </c>
      <c r="Z606" s="2" t="inlineStr">
        <is>
          <t>heat flow rate</t>
        </is>
      </c>
      <c r="AA606" s="2" t="inlineStr">
        <is>
          <t>3</t>
        </is>
      </c>
      <c r="AB606" s="2" t="inlineStr">
        <is>
          <t/>
        </is>
      </c>
      <c r="AC606" t="inlineStr">
        <is>
          <t>the quantity of thermal energy transmitted per unit time</t>
        </is>
      </c>
      <c r="AD606" s="2" t="inlineStr">
        <is>
          <t>flujo térmico</t>
        </is>
      </c>
      <c r="AE606" s="2" t="inlineStr">
        <is>
          <t>3</t>
        </is>
      </c>
      <c r="AF606" s="2" t="inlineStr">
        <is>
          <t/>
        </is>
      </c>
      <c r="AG606" t="inlineStr">
        <is>
          <t>cantidad de calor transferida a través de una superficie de área unidad en un tiempo unidad</t>
        </is>
      </c>
      <c r="AH606" t="inlineStr">
        <is>
          <t/>
        </is>
      </c>
      <c r="AI606" t="inlineStr">
        <is>
          <t/>
        </is>
      </c>
      <c r="AJ606" t="inlineStr">
        <is>
          <t/>
        </is>
      </c>
      <c r="AK606" t="inlineStr">
        <is>
          <t/>
        </is>
      </c>
      <c r="AL606" s="2" t="inlineStr">
        <is>
          <t>lämpövirta</t>
        </is>
      </c>
      <c r="AM606" s="2" t="inlineStr">
        <is>
          <t>3</t>
        </is>
      </c>
      <c r="AN606" s="2" t="inlineStr">
        <is>
          <t/>
        </is>
      </c>
      <c r="AO606" t="inlineStr">
        <is>
          <t/>
        </is>
      </c>
      <c r="AP606" s="2" t="inlineStr">
        <is>
          <t>flux thermique</t>
        </is>
      </c>
      <c r="AQ606" s="2" t="inlineStr">
        <is>
          <t>3</t>
        </is>
      </c>
      <c r="AR606" s="2" t="inlineStr">
        <is>
          <t/>
        </is>
      </c>
      <c r="AS606" t="inlineStr">
        <is>
          <t>quantité d'énergie thermique transmise par unité de temps</t>
        </is>
      </c>
      <c r="AT606" t="inlineStr">
        <is>
          <t/>
        </is>
      </c>
      <c r="AU606" t="inlineStr">
        <is>
          <t/>
        </is>
      </c>
      <c r="AV606" t="inlineStr">
        <is>
          <t/>
        </is>
      </c>
      <c r="AW606" t="inlineStr">
        <is>
          <t/>
        </is>
      </c>
      <c r="AX606" t="inlineStr">
        <is>
          <t/>
        </is>
      </c>
      <c r="AY606" t="inlineStr">
        <is>
          <t/>
        </is>
      </c>
      <c r="AZ606" t="inlineStr">
        <is>
          <t/>
        </is>
      </c>
      <c r="BA606" t="inlineStr">
        <is>
          <t/>
        </is>
      </c>
      <c r="BB606" t="inlineStr">
        <is>
          <t/>
        </is>
      </c>
      <c r="BC606" t="inlineStr">
        <is>
          <t/>
        </is>
      </c>
      <c r="BD606" t="inlineStr">
        <is>
          <t/>
        </is>
      </c>
      <c r="BE606" t="inlineStr">
        <is>
          <t/>
        </is>
      </c>
      <c r="BF606" s="2" t="inlineStr">
        <is>
          <t>flusso termico</t>
        </is>
      </c>
      <c r="BG606" s="2" t="inlineStr">
        <is>
          <t>3</t>
        </is>
      </c>
      <c r="BH606" s="2" t="inlineStr">
        <is>
          <t/>
        </is>
      </c>
      <c r="BI606" t="inlineStr">
        <is>
          <t/>
        </is>
      </c>
      <c r="BJ606" t="inlineStr">
        <is>
          <t/>
        </is>
      </c>
      <c r="BK606" t="inlineStr">
        <is>
          <t/>
        </is>
      </c>
      <c r="BL606" t="inlineStr">
        <is>
          <t/>
        </is>
      </c>
      <c r="BM606" t="inlineStr">
        <is>
          <t/>
        </is>
      </c>
      <c r="BN606" s="2" t="inlineStr">
        <is>
          <t>siltuma caurplūdums</t>
        </is>
      </c>
      <c r="BO606" s="2" t="inlineStr">
        <is>
          <t>3</t>
        </is>
      </c>
      <c r="BP606" s="2" t="inlineStr">
        <is>
          <t/>
        </is>
      </c>
      <c r="BQ606" t="inlineStr">
        <is>
          <t/>
        </is>
      </c>
      <c r="BR606" t="inlineStr">
        <is>
          <t/>
        </is>
      </c>
      <c r="BS606" t="inlineStr">
        <is>
          <t/>
        </is>
      </c>
      <c r="BT606" t="inlineStr">
        <is>
          <t/>
        </is>
      </c>
      <c r="BU606" t="inlineStr">
        <is>
          <t/>
        </is>
      </c>
      <c r="BV606" s="2" t="inlineStr">
        <is>
          <t>warmtestroom</t>
        </is>
      </c>
      <c r="BW606" s="2" t="inlineStr">
        <is>
          <t>3</t>
        </is>
      </c>
      <c r="BX606" s="2" t="inlineStr">
        <is>
          <t/>
        </is>
      </c>
      <c r="BY606" t="inlineStr">
        <is>
          <t/>
        </is>
      </c>
      <c r="BZ606" t="inlineStr">
        <is>
          <t/>
        </is>
      </c>
      <c r="CA606" t="inlineStr">
        <is>
          <t/>
        </is>
      </c>
      <c r="CB606" t="inlineStr">
        <is>
          <t/>
        </is>
      </c>
      <c r="CC606" t="inlineStr">
        <is>
          <t/>
        </is>
      </c>
      <c r="CD606" s="2" t="inlineStr">
        <is>
          <t>fluxo térmico</t>
        </is>
      </c>
      <c r="CE606" s="2" t="inlineStr">
        <is>
          <t>3</t>
        </is>
      </c>
      <c r="CF606" s="2" t="inlineStr">
        <is>
          <t/>
        </is>
      </c>
      <c r="CG606" t="inlineStr">
        <is>
          <t/>
        </is>
      </c>
      <c r="CH606" t="inlineStr">
        <is>
          <t/>
        </is>
      </c>
      <c r="CI606" t="inlineStr">
        <is>
          <t/>
        </is>
      </c>
      <c r="CJ606" t="inlineStr">
        <is>
          <t/>
        </is>
      </c>
      <c r="CK606" t="inlineStr">
        <is>
          <t/>
        </is>
      </c>
      <c r="CL606" t="inlineStr">
        <is>
          <t/>
        </is>
      </c>
      <c r="CM606" t="inlineStr">
        <is>
          <t/>
        </is>
      </c>
      <c r="CN606" t="inlineStr">
        <is>
          <t/>
        </is>
      </c>
      <c r="CO606" t="inlineStr">
        <is>
          <t/>
        </is>
      </c>
      <c r="CP606" t="inlineStr">
        <is>
          <t/>
        </is>
      </c>
      <c r="CQ606" t="inlineStr">
        <is>
          <t/>
        </is>
      </c>
      <c r="CR606" t="inlineStr">
        <is>
          <t/>
        </is>
      </c>
      <c r="CS606" t="inlineStr">
        <is>
          <t/>
        </is>
      </c>
      <c r="CT606" s="2" t="inlineStr">
        <is>
          <t>värmeflöde|
värmeeffekt</t>
        </is>
      </c>
      <c r="CU606" s="2" t="inlineStr">
        <is>
          <t>3|
3</t>
        </is>
      </c>
      <c r="CV606" s="2" t="inlineStr">
        <is>
          <t xml:space="preserve">|
</t>
        </is>
      </c>
      <c r="CW606" t="inlineStr">
        <is>
          <t/>
        </is>
      </c>
    </row>
    <row r="607">
      <c r="A607" s="1" t="str">
        <f>HYPERLINK("https://iate.europa.eu/entry/result/1556530/all", "1556530")</f>
        <v>1556530</v>
      </c>
      <c r="B607" t="inlineStr">
        <is>
          <t>INDUSTRY</t>
        </is>
      </c>
      <c r="C607" t="inlineStr">
        <is>
          <t>INDUSTRY|electronics and electrical engineering</t>
        </is>
      </c>
      <c r="D607" t="inlineStr">
        <is>
          <t>no</t>
        </is>
      </c>
      <c r="E607" t="inlineStr">
        <is>
          <t/>
        </is>
      </c>
      <c r="F607" t="inlineStr">
        <is>
          <t/>
        </is>
      </c>
      <c r="G607" t="inlineStr">
        <is>
          <t/>
        </is>
      </c>
      <c r="H607" t="inlineStr">
        <is>
          <t/>
        </is>
      </c>
      <c r="I607" t="inlineStr">
        <is>
          <t/>
        </is>
      </c>
      <c r="J607" t="inlineStr">
        <is>
          <t/>
        </is>
      </c>
      <c r="K607" t="inlineStr">
        <is>
          <t/>
        </is>
      </c>
      <c r="L607" t="inlineStr">
        <is>
          <t/>
        </is>
      </c>
      <c r="M607" t="inlineStr">
        <is>
          <t/>
        </is>
      </c>
      <c r="N607" s="2" t="inlineStr">
        <is>
          <t>varmeafledning</t>
        </is>
      </c>
      <c r="O607" s="2" t="inlineStr">
        <is>
          <t>3</t>
        </is>
      </c>
      <c r="P607" s="2" t="inlineStr">
        <is>
          <t/>
        </is>
      </c>
      <c r="Q607" t="inlineStr">
        <is>
          <t/>
        </is>
      </c>
      <c r="R607" s="2" t="inlineStr">
        <is>
          <t>Wärmeableitung</t>
        </is>
      </c>
      <c r="S607" s="2" t="inlineStr">
        <is>
          <t>3</t>
        </is>
      </c>
      <c r="T607" s="2" t="inlineStr">
        <is>
          <t/>
        </is>
      </c>
      <c r="U607" t="inlineStr">
        <is>
          <t>Abfuhr der Verlustwärme</t>
        </is>
      </c>
      <c r="V607" s="2" t="inlineStr">
        <is>
          <t>διασκορπισμός θερμότητας</t>
        </is>
      </c>
      <c r="W607" s="2" t="inlineStr">
        <is>
          <t>3</t>
        </is>
      </c>
      <c r="X607" s="2" t="inlineStr">
        <is>
          <t/>
        </is>
      </c>
      <c r="Y607" t="inlineStr">
        <is>
          <t>διασκορπισμός θερμότητας σε ανορθωτές επιτυγχάνεται συνήθως μετην βοήθεια κάθετων μεταλλικών πτερυγίων στον αέρα</t>
        </is>
      </c>
      <c r="Z607" s="2" t="inlineStr">
        <is>
          <t>heat dissipation|
heat loss</t>
        </is>
      </c>
      <c r="AA607" s="2" t="inlineStr">
        <is>
          <t>3|
3</t>
        </is>
      </c>
      <c r="AB607" s="2" t="inlineStr">
        <is>
          <t xml:space="preserve">|
</t>
        </is>
      </c>
      <c r="AC607" t="inlineStr">
        <is>
          <t>energy or power transmitted out of a system in the form of heat</t>
        </is>
      </c>
      <c r="AD607" s="2" t="inlineStr">
        <is>
          <t>disipación de calor</t>
        </is>
      </c>
      <c r="AE607" s="2" t="inlineStr">
        <is>
          <t>3</t>
        </is>
      </c>
      <c r="AF607" s="2" t="inlineStr">
        <is>
          <t/>
        </is>
      </c>
      <c r="AG607" t="inlineStr">
        <is>
          <t/>
        </is>
      </c>
      <c r="AH607" t="inlineStr">
        <is>
          <t/>
        </is>
      </c>
      <c r="AI607" t="inlineStr">
        <is>
          <t/>
        </is>
      </c>
      <c r="AJ607" t="inlineStr">
        <is>
          <t/>
        </is>
      </c>
      <c r="AK607" t="inlineStr">
        <is>
          <t/>
        </is>
      </c>
      <c r="AL607" s="2" t="inlineStr">
        <is>
          <t>lämpöhäviö</t>
        </is>
      </c>
      <c r="AM607" s="2" t="inlineStr">
        <is>
          <t>3</t>
        </is>
      </c>
      <c r="AN607" s="2" t="inlineStr">
        <is>
          <t/>
        </is>
      </c>
      <c r="AO607" t="inlineStr">
        <is>
          <t/>
        </is>
      </c>
      <c r="AP607" s="2" t="inlineStr">
        <is>
          <t>dissipation thermique|
dissipation de la chaleur</t>
        </is>
      </c>
      <c r="AQ607" s="2" t="inlineStr">
        <is>
          <t>3|
3</t>
        </is>
      </c>
      <c r="AR607" s="2" t="inlineStr">
        <is>
          <t xml:space="preserve">|
</t>
        </is>
      </c>
      <c r="AS607" t="inlineStr">
        <is>
          <t/>
        </is>
      </c>
      <c r="AT607" t="inlineStr">
        <is>
          <t/>
        </is>
      </c>
      <c r="AU607" t="inlineStr">
        <is>
          <t/>
        </is>
      </c>
      <c r="AV607" t="inlineStr">
        <is>
          <t/>
        </is>
      </c>
      <c r="AW607" t="inlineStr">
        <is>
          <t/>
        </is>
      </c>
      <c r="AX607" t="inlineStr">
        <is>
          <t/>
        </is>
      </c>
      <c r="AY607" t="inlineStr">
        <is>
          <t/>
        </is>
      </c>
      <c r="AZ607" t="inlineStr">
        <is>
          <t/>
        </is>
      </c>
      <c r="BA607" t="inlineStr">
        <is>
          <t/>
        </is>
      </c>
      <c r="BB607" t="inlineStr">
        <is>
          <t/>
        </is>
      </c>
      <c r="BC607" t="inlineStr">
        <is>
          <t/>
        </is>
      </c>
      <c r="BD607" t="inlineStr">
        <is>
          <t/>
        </is>
      </c>
      <c r="BE607" t="inlineStr">
        <is>
          <t/>
        </is>
      </c>
      <c r="BF607" s="2" t="inlineStr">
        <is>
          <t>dissipazione di calore</t>
        </is>
      </c>
      <c r="BG607" s="2" t="inlineStr">
        <is>
          <t>3</t>
        </is>
      </c>
      <c r="BH607" s="2" t="inlineStr">
        <is>
          <t/>
        </is>
      </c>
      <c r="BI607" t="inlineStr">
        <is>
          <t/>
        </is>
      </c>
      <c r="BJ607" t="inlineStr">
        <is>
          <t/>
        </is>
      </c>
      <c r="BK607" t="inlineStr">
        <is>
          <t/>
        </is>
      </c>
      <c r="BL607" t="inlineStr">
        <is>
          <t/>
        </is>
      </c>
      <c r="BM607" t="inlineStr">
        <is>
          <t/>
        </is>
      </c>
      <c r="BN607" t="inlineStr">
        <is>
          <t/>
        </is>
      </c>
      <c r="BO607" t="inlineStr">
        <is>
          <t/>
        </is>
      </c>
      <c r="BP607" t="inlineStr">
        <is>
          <t/>
        </is>
      </c>
      <c r="BQ607" t="inlineStr">
        <is>
          <t/>
        </is>
      </c>
      <c r="BR607" t="inlineStr">
        <is>
          <t/>
        </is>
      </c>
      <c r="BS607" t="inlineStr">
        <is>
          <t/>
        </is>
      </c>
      <c r="BT607" t="inlineStr">
        <is>
          <t/>
        </is>
      </c>
      <c r="BU607" t="inlineStr">
        <is>
          <t/>
        </is>
      </c>
      <c r="BV607" t="inlineStr">
        <is>
          <t/>
        </is>
      </c>
      <c r="BW607" t="inlineStr">
        <is>
          <t/>
        </is>
      </c>
      <c r="BX607" t="inlineStr">
        <is>
          <t/>
        </is>
      </c>
      <c r="BY607" t="inlineStr">
        <is>
          <t/>
        </is>
      </c>
      <c r="BZ607" t="inlineStr">
        <is>
          <t/>
        </is>
      </c>
      <c r="CA607" t="inlineStr">
        <is>
          <t/>
        </is>
      </c>
      <c r="CB607" t="inlineStr">
        <is>
          <t/>
        </is>
      </c>
      <c r="CC607" t="inlineStr">
        <is>
          <t/>
        </is>
      </c>
      <c r="CD607" s="2" t="inlineStr">
        <is>
          <t>dissipação de calor</t>
        </is>
      </c>
      <c r="CE607" s="2" t="inlineStr">
        <is>
          <t>3</t>
        </is>
      </c>
      <c r="CF607" s="2" t="inlineStr">
        <is>
          <t/>
        </is>
      </c>
      <c r="CG607" t="inlineStr">
        <is>
          <t/>
        </is>
      </c>
      <c r="CH607" t="inlineStr">
        <is>
          <t/>
        </is>
      </c>
      <c r="CI607" t="inlineStr">
        <is>
          <t/>
        </is>
      </c>
      <c r="CJ607" t="inlineStr">
        <is>
          <t/>
        </is>
      </c>
      <c r="CK607" t="inlineStr">
        <is>
          <t/>
        </is>
      </c>
      <c r="CL607" t="inlineStr">
        <is>
          <t/>
        </is>
      </c>
      <c r="CM607" t="inlineStr">
        <is>
          <t/>
        </is>
      </c>
      <c r="CN607" t="inlineStr">
        <is>
          <t/>
        </is>
      </c>
      <c r="CO607" t="inlineStr">
        <is>
          <t/>
        </is>
      </c>
      <c r="CP607" t="inlineStr">
        <is>
          <t/>
        </is>
      </c>
      <c r="CQ607" t="inlineStr">
        <is>
          <t/>
        </is>
      </c>
      <c r="CR607" t="inlineStr">
        <is>
          <t/>
        </is>
      </c>
      <c r="CS607" t="inlineStr">
        <is>
          <t/>
        </is>
      </c>
      <c r="CT607" s="2" t="inlineStr">
        <is>
          <t>värmeförlust</t>
        </is>
      </c>
      <c r="CU607" s="2" t="inlineStr">
        <is>
          <t>3</t>
        </is>
      </c>
      <c r="CV607" s="2" t="inlineStr">
        <is>
          <t/>
        </is>
      </c>
      <c r="CW607" t="inlineStr">
        <is>
          <t/>
        </is>
      </c>
    </row>
    <row r="608">
      <c r="A608" s="1" t="str">
        <f>HYPERLINK("https://iate.europa.eu/entry/result/1102633/all", "1102633")</f>
        <v>1102633</v>
      </c>
      <c r="B608" t="inlineStr">
        <is>
          <t>POLITICS;PRODUCTION, TECHNOLOGY AND RESEARCH</t>
        </is>
      </c>
      <c r="C608" t="inlineStr">
        <is>
          <t>POLITICS|executive power and public service|administrative law;PRODUCTION, TECHNOLOGY AND RESEARCH|technology and technical regulations|materials technology</t>
        </is>
      </c>
      <c r="D608" t="inlineStr">
        <is>
          <t>no</t>
        </is>
      </c>
      <c r="E608" t="inlineStr">
        <is>
          <t/>
        </is>
      </c>
      <c r="F608" t="inlineStr">
        <is>
          <t/>
        </is>
      </c>
      <c r="G608" t="inlineStr">
        <is>
          <t/>
        </is>
      </c>
      <c r="H608" t="inlineStr">
        <is>
          <t/>
        </is>
      </c>
      <c r="I608" t="inlineStr">
        <is>
          <t/>
        </is>
      </c>
      <c r="J608" t="inlineStr">
        <is>
          <t/>
        </is>
      </c>
      <c r="K608" t="inlineStr">
        <is>
          <t/>
        </is>
      </c>
      <c r="L608" t="inlineStr">
        <is>
          <t/>
        </is>
      </c>
      <c r="M608" t="inlineStr">
        <is>
          <t/>
        </is>
      </c>
      <c r="N608" s="2" t="inlineStr">
        <is>
          <t>varmestrømning</t>
        </is>
      </c>
      <c r="O608" s="2" t="inlineStr">
        <is>
          <t>3</t>
        </is>
      </c>
      <c r="P608" s="2" t="inlineStr">
        <is>
          <t/>
        </is>
      </c>
      <c r="Q608" t="inlineStr">
        <is>
          <t/>
        </is>
      </c>
      <c r="R608" s="2" t="inlineStr">
        <is>
          <t>Waermemitfuehrung|
Konvektion</t>
        </is>
      </c>
      <c r="S608" s="2" t="inlineStr">
        <is>
          <t>3|
3</t>
        </is>
      </c>
      <c r="T608" s="2" t="inlineStr">
        <is>
          <t xml:space="preserve">|
</t>
        </is>
      </c>
      <c r="U608" t="inlineStr">
        <is>
          <t>Fortleitung von Waermeenergie durch stroemende Fluessigkeiten oder Gase</t>
        </is>
      </c>
      <c r="V608" s="2" t="inlineStr">
        <is>
          <t>διάδοση θερμότητας με μεταφορά</t>
        </is>
      </c>
      <c r="W608" s="2" t="inlineStr">
        <is>
          <t>3</t>
        </is>
      </c>
      <c r="X608" s="2" t="inlineStr">
        <is>
          <t/>
        </is>
      </c>
      <c r="Y608" t="inlineStr">
        <is>
          <t/>
        </is>
      </c>
      <c r="Z608" s="2" t="inlineStr">
        <is>
          <t>heat convection</t>
        </is>
      </c>
      <c r="AA608" s="2" t="inlineStr">
        <is>
          <t>3</t>
        </is>
      </c>
      <c r="AB608" s="2" t="inlineStr">
        <is>
          <t/>
        </is>
      </c>
      <c r="AC608" t="inlineStr">
        <is>
          <t>conveyance of heat energy by flowing liquids or gases</t>
        </is>
      </c>
      <c r="AD608" s="2" t="inlineStr">
        <is>
          <t>convección del calor|
convección calorífica</t>
        </is>
      </c>
      <c r="AE608" s="2" t="inlineStr">
        <is>
          <t>3|
3</t>
        </is>
      </c>
      <c r="AF608" s="2" t="inlineStr">
        <is>
          <t xml:space="preserve">|
</t>
        </is>
      </c>
      <c r="AG608" t="inlineStr">
        <is>
          <t/>
        </is>
      </c>
      <c r="AH608" t="inlineStr">
        <is>
          <t/>
        </is>
      </c>
      <c r="AI608" t="inlineStr">
        <is>
          <t/>
        </is>
      </c>
      <c r="AJ608" t="inlineStr">
        <is>
          <t/>
        </is>
      </c>
      <c r="AK608" t="inlineStr">
        <is>
          <t/>
        </is>
      </c>
      <c r="AL608" s="2" t="inlineStr">
        <is>
          <t>lämmön konvektio|
lämmön kuljettuminen</t>
        </is>
      </c>
      <c r="AM608" s="2" t="inlineStr">
        <is>
          <t>3|
3</t>
        </is>
      </c>
      <c r="AN608" s="2" t="inlineStr">
        <is>
          <t xml:space="preserve">|
</t>
        </is>
      </c>
      <c r="AO608" t="inlineStr">
        <is>
          <t/>
        </is>
      </c>
      <c r="AP608" s="2" t="inlineStr">
        <is>
          <t>convection calorifique</t>
        </is>
      </c>
      <c r="AQ608" s="2" t="inlineStr">
        <is>
          <t>3</t>
        </is>
      </c>
      <c r="AR608" s="2" t="inlineStr">
        <is>
          <t/>
        </is>
      </c>
      <c r="AS608" t="inlineStr">
        <is>
          <t>propagation de l'énergie calorifique par des liquides ou des gaz en mouvement</t>
        </is>
      </c>
      <c r="AT608" t="inlineStr">
        <is>
          <t/>
        </is>
      </c>
      <c r="AU608" t="inlineStr">
        <is>
          <t/>
        </is>
      </c>
      <c r="AV608" t="inlineStr">
        <is>
          <t/>
        </is>
      </c>
      <c r="AW608" t="inlineStr">
        <is>
          <t/>
        </is>
      </c>
      <c r="AX608" t="inlineStr">
        <is>
          <t/>
        </is>
      </c>
      <c r="AY608" t="inlineStr">
        <is>
          <t/>
        </is>
      </c>
      <c r="AZ608" t="inlineStr">
        <is>
          <t/>
        </is>
      </c>
      <c r="BA608" t="inlineStr">
        <is>
          <t/>
        </is>
      </c>
      <c r="BB608" t="inlineStr">
        <is>
          <t/>
        </is>
      </c>
      <c r="BC608" t="inlineStr">
        <is>
          <t/>
        </is>
      </c>
      <c r="BD608" t="inlineStr">
        <is>
          <t/>
        </is>
      </c>
      <c r="BE608" t="inlineStr">
        <is>
          <t/>
        </is>
      </c>
      <c r="BF608" s="2" t="inlineStr">
        <is>
          <t>convezione del calore</t>
        </is>
      </c>
      <c r="BG608" s="2" t="inlineStr">
        <is>
          <t>3</t>
        </is>
      </c>
      <c r="BH608" s="2" t="inlineStr">
        <is>
          <t/>
        </is>
      </c>
      <c r="BI608" t="inlineStr">
        <is>
          <t/>
        </is>
      </c>
      <c r="BJ608" t="inlineStr">
        <is>
          <t/>
        </is>
      </c>
      <c r="BK608" t="inlineStr">
        <is>
          <t/>
        </is>
      </c>
      <c r="BL608" t="inlineStr">
        <is>
          <t/>
        </is>
      </c>
      <c r="BM608" t="inlineStr">
        <is>
          <t/>
        </is>
      </c>
      <c r="BN608" t="inlineStr">
        <is>
          <t/>
        </is>
      </c>
      <c r="BO608" t="inlineStr">
        <is>
          <t/>
        </is>
      </c>
      <c r="BP608" t="inlineStr">
        <is>
          <t/>
        </is>
      </c>
      <c r="BQ608" t="inlineStr">
        <is>
          <t/>
        </is>
      </c>
      <c r="BR608" t="inlineStr">
        <is>
          <t/>
        </is>
      </c>
      <c r="BS608" t="inlineStr">
        <is>
          <t/>
        </is>
      </c>
      <c r="BT608" t="inlineStr">
        <is>
          <t/>
        </is>
      </c>
      <c r="BU608" t="inlineStr">
        <is>
          <t/>
        </is>
      </c>
      <c r="BV608" s="2" t="inlineStr">
        <is>
          <t>warmtestroming|
calorische convectie</t>
        </is>
      </c>
      <c r="BW608" s="2" t="inlineStr">
        <is>
          <t>3|
3</t>
        </is>
      </c>
      <c r="BX608" s="2" t="inlineStr">
        <is>
          <t xml:space="preserve">|
</t>
        </is>
      </c>
      <c r="BY608" t="inlineStr">
        <is>
          <t/>
        </is>
      </c>
      <c r="BZ608" t="inlineStr">
        <is>
          <t/>
        </is>
      </c>
      <c r="CA608" t="inlineStr">
        <is>
          <t/>
        </is>
      </c>
      <c r="CB608" t="inlineStr">
        <is>
          <t/>
        </is>
      </c>
      <c r="CC608" t="inlineStr">
        <is>
          <t/>
        </is>
      </c>
      <c r="CD608" s="2" t="inlineStr">
        <is>
          <t>transferência de calor</t>
        </is>
      </c>
      <c r="CE608" s="2" t="inlineStr">
        <is>
          <t>3</t>
        </is>
      </c>
      <c r="CF608" s="2" t="inlineStr">
        <is>
          <t/>
        </is>
      </c>
      <c r="CG608" t="inlineStr">
        <is>
          <t/>
        </is>
      </c>
      <c r="CH608" t="inlineStr">
        <is>
          <t/>
        </is>
      </c>
      <c r="CI608" t="inlineStr">
        <is>
          <t/>
        </is>
      </c>
      <c r="CJ608" t="inlineStr">
        <is>
          <t/>
        </is>
      </c>
      <c r="CK608" t="inlineStr">
        <is>
          <t/>
        </is>
      </c>
      <c r="CL608" t="inlineStr">
        <is>
          <t/>
        </is>
      </c>
      <c r="CM608" t="inlineStr">
        <is>
          <t/>
        </is>
      </c>
      <c r="CN608" t="inlineStr">
        <is>
          <t/>
        </is>
      </c>
      <c r="CO608" t="inlineStr">
        <is>
          <t/>
        </is>
      </c>
      <c r="CP608" t="inlineStr">
        <is>
          <t/>
        </is>
      </c>
      <c r="CQ608" t="inlineStr">
        <is>
          <t/>
        </is>
      </c>
      <c r="CR608" t="inlineStr">
        <is>
          <t/>
        </is>
      </c>
      <c r="CS608" t="inlineStr">
        <is>
          <t/>
        </is>
      </c>
      <c r="CT608" s="2" t="inlineStr">
        <is>
          <t>konvektion</t>
        </is>
      </c>
      <c r="CU608" s="2" t="inlineStr">
        <is>
          <t>3</t>
        </is>
      </c>
      <c r="CV608" s="2" t="inlineStr">
        <is>
          <t/>
        </is>
      </c>
      <c r="CW608" t="inlineStr">
        <is>
          <t/>
        </is>
      </c>
    </row>
    <row r="609">
      <c r="A609" s="1" t="str">
        <f>HYPERLINK("https://iate.europa.eu/entry/result/1102632/all", "1102632")</f>
        <v>1102632</v>
      </c>
      <c r="B609" t="inlineStr">
        <is>
          <t>POLITICS;PRODUCTION, TECHNOLOGY AND RESEARCH</t>
        </is>
      </c>
      <c r="C609" t="inlineStr">
        <is>
          <t>POLITICS|executive power and public service|administrative law;PRODUCTION, TECHNOLOGY AND RESEARCH|technology and technical regulations|materials technology</t>
        </is>
      </c>
      <c r="D609" t="inlineStr">
        <is>
          <t>no</t>
        </is>
      </c>
      <c r="E609" t="inlineStr">
        <is>
          <t/>
        </is>
      </c>
      <c r="F609" t="inlineStr">
        <is>
          <t/>
        </is>
      </c>
      <c r="G609" t="inlineStr">
        <is>
          <t/>
        </is>
      </c>
      <c r="H609" t="inlineStr">
        <is>
          <t/>
        </is>
      </c>
      <c r="I609" t="inlineStr">
        <is>
          <t/>
        </is>
      </c>
      <c r="J609" t="inlineStr">
        <is>
          <t/>
        </is>
      </c>
      <c r="K609" t="inlineStr">
        <is>
          <t/>
        </is>
      </c>
      <c r="L609" t="inlineStr">
        <is>
          <t/>
        </is>
      </c>
      <c r="M609" t="inlineStr">
        <is>
          <t/>
        </is>
      </c>
      <c r="N609" s="2" t="inlineStr">
        <is>
          <t>varmeledning</t>
        </is>
      </c>
      <c r="O609" s="2" t="inlineStr">
        <is>
          <t>3</t>
        </is>
      </c>
      <c r="P609" s="2" t="inlineStr">
        <is>
          <t/>
        </is>
      </c>
      <c r="Q609" t="inlineStr">
        <is>
          <t/>
        </is>
      </c>
      <c r="R609" s="2" t="inlineStr">
        <is>
          <t>Waermeleitung</t>
        </is>
      </c>
      <c r="S609" s="2" t="inlineStr">
        <is>
          <t>3</t>
        </is>
      </c>
      <c r="T609" s="2" t="inlineStr">
        <is>
          <t/>
        </is>
      </c>
      <c r="U609" t="inlineStr">
        <is>
          <t>Fortleitung von Waermeenergie innerhalb eines festen Koerpers</t>
        </is>
      </c>
      <c r="V609" s="2" t="inlineStr">
        <is>
          <t>μετάδοση της θερμότητας</t>
        </is>
      </c>
      <c r="W609" s="2" t="inlineStr">
        <is>
          <t>3</t>
        </is>
      </c>
      <c r="X609" s="2" t="inlineStr">
        <is>
          <t/>
        </is>
      </c>
      <c r="Y609" t="inlineStr">
        <is>
          <t/>
        </is>
      </c>
      <c r="Z609" s="2" t="inlineStr">
        <is>
          <t>heat conduction</t>
        </is>
      </c>
      <c r="AA609" s="2" t="inlineStr">
        <is>
          <t>3</t>
        </is>
      </c>
      <c r="AB609" s="2" t="inlineStr">
        <is>
          <t/>
        </is>
      </c>
      <c r="AC609" t="inlineStr">
        <is>
          <t>transfer of heat energy within a solid medium</t>
        </is>
      </c>
      <c r="AD609" s="2" t="inlineStr">
        <is>
          <t>conducción del calor</t>
        </is>
      </c>
      <c r="AE609" s="2" t="inlineStr">
        <is>
          <t>3</t>
        </is>
      </c>
      <c r="AF609" s="2" t="inlineStr">
        <is>
          <t/>
        </is>
      </c>
      <c r="AG609" t="inlineStr">
        <is>
          <t/>
        </is>
      </c>
      <c r="AH609" t="inlineStr">
        <is>
          <t/>
        </is>
      </c>
      <c r="AI609" t="inlineStr">
        <is>
          <t/>
        </is>
      </c>
      <c r="AJ609" t="inlineStr">
        <is>
          <t/>
        </is>
      </c>
      <c r="AK609" t="inlineStr">
        <is>
          <t/>
        </is>
      </c>
      <c r="AL609" s="2" t="inlineStr">
        <is>
          <t>lämmön johtuminen</t>
        </is>
      </c>
      <c r="AM609" s="2" t="inlineStr">
        <is>
          <t>3</t>
        </is>
      </c>
      <c r="AN609" s="2" t="inlineStr">
        <is>
          <t/>
        </is>
      </c>
      <c r="AO609" t="inlineStr">
        <is>
          <t/>
        </is>
      </c>
      <c r="AP609" s="2" t="inlineStr">
        <is>
          <t>conduction de la chaleur</t>
        </is>
      </c>
      <c r="AQ609" s="2" t="inlineStr">
        <is>
          <t>3</t>
        </is>
      </c>
      <c r="AR609" s="2" t="inlineStr">
        <is>
          <t/>
        </is>
      </c>
      <c r="AS609" t="inlineStr">
        <is>
          <t>propagation de l'énergie calorifique à l'intérieur d'un corps solide</t>
        </is>
      </c>
      <c r="AT609" t="inlineStr">
        <is>
          <t/>
        </is>
      </c>
      <c r="AU609" t="inlineStr">
        <is>
          <t/>
        </is>
      </c>
      <c r="AV609" t="inlineStr">
        <is>
          <t/>
        </is>
      </c>
      <c r="AW609" t="inlineStr">
        <is>
          <t/>
        </is>
      </c>
      <c r="AX609" t="inlineStr">
        <is>
          <t/>
        </is>
      </c>
      <c r="AY609" t="inlineStr">
        <is>
          <t/>
        </is>
      </c>
      <c r="AZ609" t="inlineStr">
        <is>
          <t/>
        </is>
      </c>
      <c r="BA609" t="inlineStr">
        <is>
          <t/>
        </is>
      </c>
      <c r="BB609" t="inlineStr">
        <is>
          <t/>
        </is>
      </c>
      <c r="BC609" t="inlineStr">
        <is>
          <t/>
        </is>
      </c>
      <c r="BD609" t="inlineStr">
        <is>
          <t/>
        </is>
      </c>
      <c r="BE609" t="inlineStr">
        <is>
          <t/>
        </is>
      </c>
      <c r="BF609" s="2" t="inlineStr">
        <is>
          <t>conduzione del calore</t>
        </is>
      </c>
      <c r="BG609" s="2" t="inlineStr">
        <is>
          <t>3</t>
        </is>
      </c>
      <c r="BH609" s="2" t="inlineStr">
        <is>
          <t/>
        </is>
      </c>
      <c r="BI609" t="inlineStr">
        <is>
          <t/>
        </is>
      </c>
      <c r="BJ609" t="inlineStr">
        <is>
          <t/>
        </is>
      </c>
      <c r="BK609" t="inlineStr">
        <is>
          <t/>
        </is>
      </c>
      <c r="BL609" t="inlineStr">
        <is>
          <t/>
        </is>
      </c>
      <c r="BM609" t="inlineStr">
        <is>
          <t/>
        </is>
      </c>
      <c r="BN609" t="inlineStr">
        <is>
          <t/>
        </is>
      </c>
      <c r="BO609" t="inlineStr">
        <is>
          <t/>
        </is>
      </c>
      <c r="BP609" t="inlineStr">
        <is>
          <t/>
        </is>
      </c>
      <c r="BQ609" t="inlineStr">
        <is>
          <t/>
        </is>
      </c>
      <c r="BR609" t="inlineStr">
        <is>
          <t/>
        </is>
      </c>
      <c r="BS609" t="inlineStr">
        <is>
          <t/>
        </is>
      </c>
      <c r="BT609" t="inlineStr">
        <is>
          <t/>
        </is>
      </c>
      <c r="BU609" t="inlineStr">
        <is>
          <t/>
        </is>
      </c>
      <c r="BV609" s="2" t="inlineStr">
        <is>
          <t>warmtegeleiding</t>
        </is>
      </c>
      <c r="BW609" s="2" t="inlineStr">
        <is>
          <t>3</t>
        </is>
      </c>
      <c r="BX609" s="2" t="inlineStr">
        <is>
          <t/>
        </is>
      </c>
      <c r="BY609" t="inlineStr">
        <is>
          <t/>
        </is>
      </c>
      <c r="BZ609" t="inlineStr">
        <is>
          <t/>
        </is>
      </c>
      <c r="CA609" t="inlineStr">
        <is>
          <t/>
        </is>
      </c>
      <c r="CB609" t="inlineStr">
        <is>
          <t/>
        </is>
      </c>
      <c r="CC609" t="inlineStr">
        <is>
          <t/>
        </is>
      </c>
      <c r="CD609" s="2" t="inlineStr">
        <is>
          <t>condução de calor</t>
        </is>
      </c>
      <c r="CE609" s="2" t="inlineStr">
        <is>
          <t>3</t>
        </is>
      </c>
      <c r="CF609" s="2" t="inlineStr">
        <is>
          <t/>
        </is>
      </c>
      <c r="CG609" t="inlineStr">
        <is>
          <t/>
        </is>
      </c>
      <c r="CH609" t="inlineStr">
        <is>
          <t/>
        </is>
      </c>
      <c r="CI609" t="inlineStr">
        <is>
          <t/>
        </is>
      </c>
      <c r="CJ609" t="inlineStr">
        <is>
          <t/>
        </is>
      </c>
      <c r="CK609" t="inlineStr">
        <is>
          <t/>
        </is>
      </c>
      <c r="CL609" t="inlineStr">
        <is>
          <t/>
        </is>
      </c>
      <c r="CM609" t="inlineStr">
        <is>
          <t/>
        </is>
      </c>
      <c r="CN609" t="inlineStr">
        <is>
          <t/>
        </is>
      </c>
      <c r="CO609" t="inlineStr">
        <is>
          <t/>
        </is>
      </c>
      <c r="CP609" t="inlineStr">
        <is>
          <t/>
        </is>
      </c>
      <c r="CQ609" t="inlineStr">
        <is>
          <t/>
        </is>
      </c>
      <c r="CR609" t="inlineStr">
        <is>
          <t/>
        </is>
      </c>
      <c r="CS609" t="inlineStr">
        <is>
          <t/>
        </is>
      </c>
      <c r="CT609" s="2" t="inlineStr">
        <is>
          <t>värmeledning</t>
        </is>
      </c>
      <c r="CU609" s="2" t="inlineStr">
        <is>
          <t>3</t>
        </is>
      </c>
      <c r="CV609" s="2" t="inlineStr">
        <is>
          <t/>
        </is>
      </c>
      <c r="CW609" t="inlineStr">
        <is>
          <t/>
        </is>
      </c>
    </row>
    <row r="610">
      <c r="A610" s="1" t="str">
        <f>HYPERLINK("https://iate.europa.eu/entry/result/1119566/all", "1119566")</f>
        <v>1119566</v>
      </c>
      <c r="B610" t="inlineStr">
        <is>
          <t>SCIENCE</t>
        </is>
      </c>
      <c r="C610" t="inlineStr">
        <is>
          <t>SCIENCE|natural and applied sciences|earth sciences</t>
        </is>
      </c>
      <c r="D610" t="inlineStr">
        <is>
          <t>no</t>
        </is>
      </c>
      <c r="E610" t="inlineStr">
        <is>
          <t/>
        </is>
      </c>
      <c r="F610" t="inlineStr">
        <is>
          <t/>
        </is>
      </c>
      <c r="G610" t="inlineStr">
        <is>
          <t/>
        </is>
      </c>
      <c r="H610" t="inlineStr">
        <is>
          <t/>
        </is>
      </c>
      <c r="I610" t="inlineStr">
        <is>
          <t/>
        </is>
      </c>
      <c r="J610" t="inlineStr">
        <is>
          <t/>
        </is>
      </c>
      <c r="K610" t="inlineStr">
        <is>
          <t/>
        </is>
      </c>
      <c r="L610" t="inlineStr">
        <is>
          <t/>
        </is>
      </c>
      <c r="M610" t="inlineStr">
        <is>
          <t/>
        </is>
      </c>
      <c r="N610" s="2" t="inlineStr">
        <is>
          <t>fusionsenergi</t>
        </is>
      </c>
      <c r="O610" s="2" t="inlineStr">
        <is>
          <t>3</t>
        </is>
      </c>
      <c r="P610" s="2" t="inlineStr">
        <is>
          <t/>
        </is>
      </c>
      <c r="Q610" t="inlineStr">
        <is>
          <t/>
        </is>
      </c>
      <c r="R610" s="2" t="inlineStr">
        <is>
          <t>Fusionsenergie</t>
        </is>
      </c>
      <c r="S610" s="2" t="inlineStr">
        <is>
          <t>3</t>
        </is>
      </c>
      <c r="T610" s="2" t="inlineStr">
        <is>
          <t/>
        </is>
      </c>
      <c r="U610" t="inlineStr">
        <is>
          <t/>
        </is>
      </c>
      <c r="V610" s="2" t="inlineStr">
        <is>
          <t>ενέργεια σύντηξης</t>
        </is>
      </c>
      <c r="W610" s="2" t="inlineStr">
        <is>
          <t>3</t>
        </is>
      </c>
      <c r="X610" s="2" t="inlineStr">
        <is>
          <t/>
        </is>
      </c>
      <c r="Y610" t="inlineStr">
        <is>
          <t/>
        </is>
      </c>
      <c r="Z610" s="2" t="inlineStr">
        <is>
          <t>fusion power|
fusion energy</t>
        </is>
      </c>
      <c r="AA610" s="2" t="inlineStr">
        <is>
          <t>0|
0</t>
        </is>
      </c>
      <c r="AB610" s="2" t="inlineStr">
        <is>
          <t xml:space="preserve">|
</t>
        </is>
      </c>
      <c r="AC610" t="inlineStr">
        <is>
          <t/>
        </is>
      </c>
      <c r="AD610" t="inlineStr">
        <is>
          <t/>
        </is>
      </c>
      <c r="AE610" t="inlineStr">
        <is>
          <t/>
        </is>
      </c>
      <c r="AF610" t="inlineStr">
        <is>
          <t/>
        </is>
      </c>
      <c r="AG610" t="inlineStr">
        <is>
          <t/>
        </is>
      </c>
      <c r="AH610" t="inlineStr">
        <is>
          <t/>
        </is>
      </c>
      <c r="AI610" t="inlineStr">
        <is>
          <t/>
        </is>
      </c>
      <c r="AJ610" t="inlineStr">
        <is>
          <t/>
        </is>
      </c>
      <c r="AK610" t="inlineStr">
        <is>
          <t/>
        </is>
      </c>
      <c r="AL610" t="inlineStr">
        <is>
          <t/>
        </is>
      </c>
      <c r="AM610" t="inlineStr">
        <is>
          <t/>
        </is>
      </c>
      <c r="AN610" t="inlineStr">
        <is>
          <t/>
        </is>
      </c>
      <c r="AO610" t="inlineStr">
        <is>
          <t/>
        </is>
      </c>
      <c r="AP610" s="2" t="inlineStr">
        <is>
          <t>énergie de fusion</t>
        </is>
      </c>
      <c r="AQ610" s="2" t="inlineStr">
        <is>
          <t>3</t>
        </is>
      </c>
      <c r="AR610" s="2" t="inlineStr">
        <is>
          <t/>
        </is>
      </c>
      <c r="AS610" t="inlineStr">
        <is>
          <t/>
        </is>
      </c>
      <c r="AT610" t="inlineStr">
        <is>
          <t/>
        </is>
      </c>
      <c r="AU610" t="inlineStr">
        <is>
          <t/>
        </is>
      </c>
      <c r="AV610" t="inlineStr">
        <is>
          <t/>
        </is>
      </c>
      <c r="AW610" t="inlineStr">
        <is>
          <t/>
        </is>
      </c>
      <c r="AX610" s="2" t="inlineStr">
        <is>
          <t>energija fuzije</t>
        </is>
      </c>
      <c r="AY610" s="2" t="inlineStr">
        <is>
          <t>3</t>
        </is>
      </c>
      <c r="AZ610" s="2" t="inlineStr">
        <is>
          <t/>
        </is>
      </c>
      <c r="BA610" t="inlineStr">
        <is>
          <t>energija koja nastaje procesima nuklearne fuzije</t>
        </is>
      </c>
      <c r="BB610" t="inlineStr">
        <is>
          <t/>
        </is>
      </c>
      <c r="BC610" t="inlineStr">
        <is>
          <t/>
        </is>
      </c>
      <c r="BD610" t="inlineStr">
        <is>
          <t/>
        </is>
      </c>
      <c r="BE610" t="inlineStr">
        <is>
          <t/>
        </is>
      </c>
      <c r="BF610" t="inlineStr">
        <is>
          <t/>
        </is>
      </c>
      <c r="BG610" t="inlineStr">
        <is>
          <t/>
        </is>
      </c>
      <c r="BH610" t="inlineStr">
        <is>
          <t/>
        </is>
      </c>
      <c r="BI610" t="inlineStr">
        <is>
          <t/>
        </is>
      </c>
      <c r="BJ610" t="inlineStr">
        <is>
          <t/>
        </is>
      </c>
      <c r="BK610" t="inlineStr">
        <is>
          <t/>
        </is>
      </c>
      <c r="BL610" t="inlineStr">
        <is>
          <t/>
        </is>
      </c>
      <c r="BM610" t="inlineStr">
        <is>
          <t/>
        </is>
      </c>
      <c r="BN610" t="inlineStr">
        <is>
          <t/>
        </is>
      </c>
      <c r="BO610" t="inlineStr">
        <is>
          <t/>
        </is>
      </c>
      <c r="BP610" t="inlineStr">
        <is>
          <t/>
        </is>
      </c>
      <c r="BQ610" t="inlineStr">
        <is>
          <t/>
        </is>
      </c>
      <c r="BR610" t="inlineStr">
        <is>
          <t/>
        </is>
      </c>
      <c r="BS610" t="inlineStr">
        <is>
          <t/>
        </is>
      </c>
      <c r="BT610" t="inlineStr">
        <is>
          <t/>
        </is>
      </c>
      <c r="BU610" t="inlineStr">
        <is>
          <t/>
        </is>
      </c>
      <c r="BV610" s="2" t="inlineStr">
        <is>
          <t>fusie-energie</t>
        </is>
      </c>
      <c r="BW610" s="2" t="inlineStr">
        <is>
          <t>3</t>
        </is>
      </c>
      <c r="BX610" s="2" t="inlineStr">
        <is>
          <t/>
        </is>
      </c>
      <c r="BY610" t="inlineStr">
        <is>
          <t>energiesoort die door middel van kernfusie wordt opgewekt</t>
        </is>
      </c>
      <c r="BZ610" s="2" t="inlineStr">
        <is>
          <t>energia termojądrowa</t>
        </is>
      </c>
      <c r="CA610" s="2" t="inlineStr">
        <is>
          <t>3</t>
        </is>
      </c>
      <c r="CB610" s="2" t="inlineStr">
        <is>
          <t/>
        </is>
      </c>
      <c r="CC610" t="inlineStr">
        <is>
          <t/>
        </is>
      </c>
      <c r="CD610" s="2" t="inlineStr">
        <is>
          <t>energia de fusão</t>
        </is>
      </c>
      <c r="CE610" s="2" t="inlineStr">
        <is>
          <t>3</t>
        </is>
      </c>
      <c r="CF610" s="2" t="inlineStr">
        <is>
          <t/>
        </is>
      </c>
      <c r="CG610" t="inlineStr">
        <is>
          <t/>
        </is>
      </c>
      <c r="CH610" t="inlineStr">
        <is>
          <t/>
        </is>
      </c>
      <c r="CI610" t="inlineStr">
        <is>
          <t/>
        </is>
      </c>
      <c r="CJ610" t="inlineStr">
        <is>
          <t/>
        </is>
      </c>
      <c r="CK610" t="inlineStr">
        <is>
          <t/>
        </is>
      </c>
      <c r="CL610" t="inlineStr">
        <is>
          <t/>
        </is>
      </c>
      <c r="CM610" t="inlineStr">
        <is>
          <t/>
        </is>
      </c>
      <c r="CN610" t="inlineStr">
        <is>
          <t/>
        </is>
      </c>
      <c r="CO610" t="inlineStr">
        <is>
          <t/>
        </is>
      </c>
      <c r="CP610" t="inlineStr">
        <is>
          <t/>
        </is>
      </c>
      <c r="CQ610" t="inlineStr">
        <is>
          <t/>
        </is>
      </c>
      <c r="CR610" t="inlineStr">
        <is>
          <t/>
        </is>
      </c>
      <c r="CS610" t="inlineStr">
        <is>
          <t/>
        </is>
      </c>
      <c r="CT610" s="2" t="inlineStr">
        <is>
          <t>fusionsenergi</t>
        </is>
      </c>
      <c r="CU610" s="2" t="inlineStr">
        <is>
          <t>3</t>
        </is>
      </c>
      <c r="CV610" s="2" t="inlineStr">
        <is>
          <t/>
        </is>
      </c>
      <c r="CW610" t="inlineStr">
        <is>
          <t>energiutvinning genom sammanslagning av lätta atomkärnor till tyngre</t>
        </is>
      </c>
    </row>
    <row r="611">
      <c r="A611" s="1" t="str">
        <f>HYPERLINK("https://iate.europa.eu/entry/result/817578/all", "817578")</f>
        <v>817578</v>
      </c>
      <c r="B611" t="inlineStr">
        <is>
          <t>ENVIRONMENT;ENERGY</t>
        </is>
      </c>
      <c r="C611" t="inlineStr">
        <is>
          <t>ENVIRONMENT;ENERGY;ENERGY|electrical and nuclear industries|nuclear energy</t>
        </is>
      </c>
      <c r="D611" t="inlineStr">
        <is>
          <t>no</t>
        </is>
      </c>
      <c r="E611" t="inlineStr">
        <is>
          <t/>
        </is>
      </c>
      <c r="F611" s="2" t="inlineStr">
        <is>
          <t>топлоотделящ елемент|
ТОЕ</t>
        </is>
      </c>
      <c r="G611" s="2" t="inlineStr">
        <is>
          <t>4|
4</t>
        </is>
      </c>
      <c r="H611" s="2" t="inlineStr">
        <is>
          <t xml:space="preserve">|
</t>
        </is>
      </c>
      <c r="I611" t="inlineStr">
        <is>
          <t>основен конструктивен елемент на &lt;i&gt;активната зона&lt;/i&gt; на ядрен реактор, съставен от горивен прът, херметична обвивка и спомагателни материали</t>
        </is>
      </c>
      <c r="J611" s="2" t="inlineStr">
        <is>
          <t>palivový článek</t>
        </is>
      </c>
      <c r="K611" s="2" t="inlineStr">
        <is>
          <t>3</t>
        </is>
      </c>
      <c r="L611" s="2" t="inlineStr">
        <is>
          <t/>
        </is>
      </c>
      <c r="M611" t="inlineStr">
        <is>
          <t/>
        </is>
      </c>
      <c r="N611" s="2" t="inlineStr">
        <is>
          <t>brændselselement</t>
        </is>
      </c>
      <c r="O611" s="2" t="inlineStr">
        <is>
          <t>4</t>
        </is>
      </c>
      <c r="P611" s="2" t="inlineStr">
        <is>
          <t/>
        </is>
      </c>
      <c r="Q611" t="inlineStr">
        <is>
          <t>"Brændslet presses til små piller af urandioxid - UO2, der igen fyldes i gastætte rør af materialer, der ikke optager neutroner - normalt anvendes en zirkonium-legering kaldet Zircaloy. Zirkonium er et vigtigt metal i denne forbindelse, idet det stort set ikke indfanger neutroner. UO2 presses til piller, som har et meget højt smeltepunkt. Under driften skal pillerne kunne holde til en temperaturforskel mellem ca. 2000°C i midten til ca. 400°C ved overfladen. En række brændselsrør samles i en holder til en brændselselement." "Brændselselement - består af en vist antal rør med brændselspiller, samlet i et element."</t>
        </is>
      </c>
      <c r="R611" s="2" t="inlineStr">
        <is>
          <t>Brennelement</t>
        </is>
      </c>
      <c r="S611" s="2" t="inlineStr">
        <is>
          <t>1</t>
        </is>
      </c>
      <c r="T611" s="2" t="inlineStr">
        <is>
          <t/>
        </is>
      </c>
      <c r="U611" t="inlineStr">
        <is>
          <t/>
        </is>
      </c>
      <c r="V611" s="2" t="inlineStr">
        <is>
          <t>στοιχείο πυρηνικού καυσίμου</t>
        </is>
      </c>
      <c r="W611" s="2" t="inlineStr">
        <is>
          <t>3</t>
        </is>
      </c>
      <c r="X611" s="2" t="inlineStr">
        <is>
          <t/>
        </is>
      </c>
      <c r="Y611" t="inlineStr">
        <is>
          <t/>
        </is>
      </c>
      <c r="Z611" s="2" t="inlineStr">
        <is>
          <t>fuel element</t>
        </is>
      </c>
      <c r="AA611" s="2" t="inlineStr">
        <is>
          <t>3</t>
        </is>
      </c>
      <c r="AB611" s="2" t="inlineStr">
        <is>
          <t/>
        </is>
      </c>
      <c r="AC611" t="inlineStr">
        <is>
          <t>the smallest structurally discrete part of a nuclear reactor which has fuel as its principal constituent</t>
        </is>
      </c>
      <c r="AD611" s="2" t="inlineStr">
        <is>
          <t>elemento combustible</t>
        </is>
      </c>
      <c r="AE611" s="2" t="inlineStr">
        <is>
          <t>3</t>
        </is>
      </c>
      <c r="AF611" s="2" t="inlineStr">
        <is>
          <t/>
        </is>
      </c>
      <c r="AG611" t="inlineStr">
        <is>
          <t/>
        </is>
      </c>
      <c r="AH611" t="inlineStr">
        <is>
          <t/>
        </is>
      </c>
      <c r="AI611" t="inlineStr">
        <is>
          <t/>
        </is>
      </c>
      <c r="AJ611" t="inlineStr">
        <is>
          <t/>
        </is>
      </c>
      <c r="AK611" t="inlineStr">
        <is>
          <t/>
        </is>
      </c>
      <c r="AL611" s="2" t="inlineStr">
        <is>
          <t>polttoaine-elementti</t>
        </is>
      </c>
      <c r="AM611" s="2" t="inlineStr">
        <is>
          <t>2</t>
        </is>
      </c>
      <c r="AN611" s="2" t="inlineStr">
        <is>
          <t/>
        </is>
      </c>
      <c r="AO611" t="inlineStr">
        <is>
          <t/>
        </is>
      </c>
      <c r="AP611" s="2" t="inlineStr">
        <is>
          <t>élément combustible</t>
        </is>
      </c>
      <c r="AQ611" s="2" t="inlineStr">
        <is>
          <t>1</t>
        </is>
      </c>
      <c r="AR611" s="2" t="inlineStr">
        <is>
          <t/>
        </is>
      </c>
      <c r="AS611" t="inlineStr">
        <is>
          <t/>
        </is>
      </c>
      <c r="AT611" t="inlineStr">
        <is>
          <t/>
        </is>
      </c>
      <c r="AU611" t="inlineStr">
        <is>
          <t/>
        </is>
      </c>
      <c r="AV611" t="inlineStr">
        <is>
          <t/>
        </is>
      </c>
      <c r="AW611" t="inlineStr">
        <is>
          <t/>
        </is>
      </c>
      <c r="AX611" t="inlineStr">
        <is>
          <t/>
        </is>
      </c>
      <c r="AY611" t="inlineStr">
        <is>
          <t/>
        </is>
      </c>
      <c r="AZ611" t="inlineStr">
        <is>
          <t/>
        </is>
      </c>
      <c r="BA611" t="inlineStr">
        <is>
          <t/>
        </is>
      </c>
      <c r="BB611" t="inlineStr">
        <is>
          <t/>
        </is>
      </c>
      <c r="BC611" t="inlineStr">
        <is>
          <t/>
        </is>
      </c>
      <c r="BD611" t="inlineStr">
        <is>
          <t/>
        </is>
      </c>
      <c r="BE611" t="inlineStr">
        <is>
          <t/>
        </is>
      </c>
      <c r="BF611" s="2" t="inlineStr">
        <is>
          <t>elemento di combustibile</t>
        </is>
      </c>
      <c r="BG611" s="2" t="inlineStr">
        <is>
          <t>3</t>
        </is>
      </c>
      <c r="BH611" s="2" t="inlineStr">
        <is>
          <t/>
        </is>
      </c>
      <c r="BI611" t="inlineStr">
        <is>
          <t>La più piccola struttura discreta di combustibile nucleare ai fini del caricamento di un reattore nucleare.</t>
        </is>
      </c>
      <c r="BJ611" t="inlineStr">
        <is>
          <t/>
        </is>
      </c>
      <c r="BK611" t="inlineStr">
        <is>
          <t/>
        </is>
      </c>
      <c r="BL611" t="inlineStr">
        <is>
          <t/>
        </is>
      </c>
      <c r="BM611" t="inlineStr">
        <is>
          <t/>
        </is>
      </c>
      <c r="BN611" t="inlineStr">
        <is>
          <t/>
        </is>
      </c>
      <c r="BO611" t="inlineStr">
        <is>
          <t/>
        </is>
      </c>
      <c r="BP611" t="inlineStr">
        <is>
          <t/>
        </is>
      </c>
      <c r="BQ611" t="inlineStr">
        <is>
          <t/>
        </is>
      </c>
      <c r="BR611" t="inlineStr">
        <is>
          <t/>
        </is>
      </c>
      <c r="BS611" t="inlineStr">
        <is>
          <t/>
        </is>
      </c>
      <c r="BT611" t="inlineStr">
        <is>
          <t/>
        </is>
      </c>
      <c r="BU611" t="inlineStr">
        <is>
          <t/>
        </is>
      </c>
      <c r="BV611" s="2" t="inlineStr">
        <is>
          <t>splijtstofelement</t>
        </is>
      </c>
      <c r="BW611" s="2" t="inlineStr">
        <is>
          <t>3</t>
        </is>
      </c>
      <c r="BX611" s="2" t="inlineStr">
        <is>
          <t/>
        </is>
      </c>
      <c r="BY611" t="inlineStr">
        <is>
          <t/>
        </is>
      </c>
      <c r="BZ611" t="inlineStr">
        <is>
          <t/>
        </is>
      </c>
      <c r="CA611" t="inlineStr">
        <is>
          <t/>
        </is>
      </c>
      <c r="CB611" t="inlineStr">
        <is>
          <t/>
        </is>
      </c>
      <c r="CC611" t="inlineStr">
        <is>
          <t/>
        </is>
      </c>
      <c r="CD611" s="2" t="inlineStr">
        <is>
          <t>elemento combustível</t>
        </is>
      </c>
      <c r="CE611" s="2" t="inlineStr">
        <is>
          <t>2</t>
        </is>
      </c>
      <c r="CF611" s="2" t="inlineStr">
        <is>
          <t/>
        </is>
      </c>
      <c r="CG611" t="inlineStr">
        <is>
          <t>O mais pequeno elemento que possui uma estrutura própria num reactor nuclear e que é constituído essencialmente por combustível nuclear. Consoante a configuração do reactor, pode consistir num "conjunto combustível" ou numa "barra de combustível".</t>
        </is>
      </c>
      <c r="CH611" s="2" t="inlineStr">
        <is>
          <t>element combustibil</t>
        </is>
      </c>
      <c r="CI611" s="2" t="inlineStr">
        <is>
          <t>3</t>
        </is>
      </c>
      <c r="CJ611" s="2" t="inlineStr">
        <is>
          <t/>
        </is>
      </c>
      <c r="CK611" t="inlineStr">
        <is>
          <t>Cel mai mic element cu structură proprie dintr-un reactor nuclear, având în compoziție ca principal component combustibilul nuclear.</t>
        </is>
      </c>
      <c r="CL611" s="2" t="inlineStr">
        <is>
          <t>palivový článok</t>
        </is>
      </c>
      <c r="CM611" s="2" t="inlineStr">
        <is>
          <t>3</t>
        </is>
      </c>
      <c r="CN611" s="2" t="inlineStr">
        <is>
          <t/>
        </is>
      </c>
      <c r="CO611" t="inlineStr">
        <is>
          <t>prvá bariéra zabezpečujúca bezpečnosť jadrových elektrární proti úniku rádioaktivného odpadu</t>
        </is>
      </c>
      <c r="CP611" s="2" t="inlineStr">
        <is>
          <t>gorivni element</t>
        </is>
      </c>
      <c r="CQ611" s="2" t="inlineStr">
        <is>
          <t>3</t>
        </is>
      </c>
      <c r="CR611" s="2" t="inlineStr">
        <is>
          <t/>
        </is>
      </c>
      <c r="CS611" t="inlineStr">
        <is>
          <t>najmanjši konstrukcijsko celovit del sredice, ki vsebuje jedrsko gorivo</t>
        </is>
      </c>
      <c r="CT611" s="2" t="inlineStr">
        <is>
          <t>bränsleelement</t>
        </is>
      </c>
      <c r="CU611" s="2" t="inlineStr">
        <is>
          <t>3</t>
        </is>
      </c>
      <c r="CV611" s="2" t="inlineStr">
        <is>
          <t/>
        </is>
      </c>
      <c r="CW611" t="inlineStr">
        <is>
          <t>Den minsta konstruktionsenhet i en kärnreaktor som innehåller kärnbränsle.</t>
        </is>
      </c>
    </row>
    <row r="612">
      <c r="A612" s="1" t="str">
        <f>HYPERLINK("https://iate.europa.eu/entry/result/1590636/all", "1590636")</f>
        <v>1590636</v>
      </c>
      <c r="B612" t="inlineStr">
        <is>
          <t>SCIENCE</t>
        </is>
      </c>
      <c r="C612" t="inlineStr">
        <is>
          <t>SCIENCE|natural and applied sciences|earth sciences</t>
        </is>
      </c>
      <c r="D612" t="inlineStr">
        <is>
          <t>no</t>
        </is>
      </c>
      <c r="E612" t="inlineStr">
        <is>
          <t/>
        </is>
      </c>
      <c r="F612" t="inlineStr">
        <is>
          <t/>
        </is>
      </c>
      <c r="G612" t="inlineStr">
        <is>
          <t/>
        </is>
      </c>
      <c r="H612" t="inlineStr">
        <is>
          <t/>
        </is>
      </c>
      <c r="I612" t="inlineStr">
        <is>
          <t/>
        </is>
      </c>
      <c r="J612" t="inlineStr">
        <is>
          <t/>
        </is>
      </c>
      <c r="K612" t="inlineStr">
        <is>
          <t/>
        </is>
      </c>
      <c r="L612" t="inlineStr">
        <is>
          <t/>
        </is>
      </c>
      <c r="M612" t="inlineStr">
        <is>
          <t/>
        </is>
      </c>
      <c r="N612" s="2" t="inlineStr">
        <is>
          <t>flydetemperatur|
flydepunkt</t>
        </is>
      </c>
      <c r="O612" s="2" t="inlineStr">
        <is>
          <t>3|
3</t>
        </is>
      </c>
      <c r="P612" s="2" t="inlineStr">
        <is>
          <t xml:space="preserve">|
</t>
        </is>
      </c>
      <c r="Q612" t="inlineStr">
        <is>
          <t/>
        </is>
      </c>
      <c r="R612" s="2" t="inlineStr">
        <is>
          <t>Fließtemperatur</t>
        </is>
      </c>
      <c r="S612" s="2" t="inlineStr">
        <is>
          <t>3</t>
        </is>
      </c>
      <c r="T612" s="2" t="inlineStr">
        <is>
          <t/>
        </is>
      </c>
      <c r="U612" t="inlineStr">
        <is>
          <t/>
        </is>
      </c>
      <c r="V612" s="2" t="inlineStr">
        <is>
          <t>θερμοκρασία ροής</t>
        </is>
      </c>
      <c r="W612" s="2" t="inlineStr">
        <is>
          <t>3</t>
        </is>
      </c>
      <c r="X612" s="2" t="inlineStr">
        <is>
          <t/>
        </is>
      </c>
      <c r="Y612" t="inlineStr">
        <is>
          <t/>
        </is>
      </c>
      <c r="Z612" s="2" t="inlineStr">
        <is>
          <t>flow temperature</t>
        </is>
      </c>
      <c r="AA612" s="2" t="inlineStr">
        <is>
          <t>3</t>
        </is>
      </c>
      <c r="AB612" s="2" t="inlineStr">
        <is>
          <t/>
        </is>
      </c>
      <c r="AC612" t="inlineStr">
        <is>
          <t/>
        </is>
      </c>
      <c r="AD612" s="2" t="inlineStr">
        <is>
          <t>punto de fluidez</t>
        </is>
      </c>
      <c r="AE612" s="2" t="inlineStr">
        <is>
          <t>3</t>
        </is>
      </c>
      <c r="AF612" s="2" t="inlineStr">
        <is>
          <t/>
        </is>
      </c>
      <c r="AG612" t="inlineStr">
        <is>
          <t/>
        </is>
      </c>
      <c r="AH612" t="inlineStr">
        <is>
          <t/>
        </is>
      </c>
      <c r="AI612" t="inlineStr">
        <is>
          <t/>
        </is>
      </c>
      <c r="AJ612" t="inlineStr">
        <is>
          <t/>
        </is>
      </c>
      <c r="AK612" t="inlineStr">
        <is>
          <t/>
        </is>
      </c>
      <c r="AL612" s="2" t="inlineStr">
        <is>
          <t>juoksevuuslämpötila</t>
        </is>
      </c>
      <c r="AM612" s="2" t="inlineStr">
        <is>
          <t>3</t>
        </is>
      </c>
      <c r="AN612" s="2" t="inlineStr">
        <is>
          <t/>
        </is>
      </c>
      <c r="AO612" t="inlineStr">
        <is>
          <t/>
        </is>
      </c>
      <c r="AP612" s="2" t="inlineStr">
        <is>
          <t>temperature de fluage|
temperature d'ecoulement|
temperature de fluidification</t>
        </is>
      </c>
      <c r="AQ612" s="2" t="inlineStr">
        <is>
          <t>3|
3|
3</t>
        </is>
      </c>
      <c r="AR612" s="2" t="inlineStr">
        <is>
          <t xml:space="preserve">|
|
</t>
        </is>
      </c>
      <c r="AS612" t="inlineStr">
        <is>
          <t/>
        </is>
      </c>
      <c r="AT612" t="inlineStr">
        <is>
          <t/>
        </is>
      </c>
      <c r="AU612" t="inlineStr">
        <is>
          <t/>
        </is>
      </c>
      <c r="AV612" t="inlineStr">
        <is>
          <t/>
        </is>
      </c>
      <c r="AW612" t="inlineStr">
        <is>
          <t/>
        </is>
      </c>
      <c r="AX612" t="inlineStr">
        <is>
          <t/>
        </is>
      </c>
      <c r="AY612" t="inlineStr">
        <is>
          <t/>
        </is>
      </c>
      <c r="AZ612" t="inlineStr">
        <is>
          <t/>
        </is>
      </c>
      <c r="BA612" t="inlineStr">
        <is>
          <t/>
        </is>
      </c>
      <c r="BB612" t="inlineStr">
        <is>
          <t/>
        </is>
      </c>
      <c r="BC612" t="inlineStr">
        <is>
          <t/>
        </is>
      </c>
      <c r="BD612" t="inlineStr">
        <is>
          <t/>
        </is>
      </c>
      <c r="BE612" t="inlineStr">
        <is>
          <t/>
        </is>
      </c>
      <c r="BF612" t="inlineStr">
        <is>
          <t/>
        </is>
      </c>
      <c r="BG612" t="inlineStr">
        <is>
          <t/>
        </is>
      </c>
      <c r="BH612" t="inlineStr">
        <is>
          <t/>
        </is>
      </c>
      <c r="BI612" t="inlineStr">
        <is>
          <t/>
        </is>
      </c>
      <c r="BJ612" t="inlineStr">
        <is>
          <t/>
        </is>
      </c>
      <c r="BK612" t="inlineStr">
        <is>
          <t/>
        </is>
      </c>
      <c r="BL612" t="inlineStr">
        <is>
          <t/>
        </is>
      </c>
      <c r="BM612" t="inlineStr">
        <is>
          <t/>
        </is>
      </c>
      <c r="BN612" t="inlineStr">
        <is>
          <t/>
        </is>
      </c>
      <c r="BO612" t="inlineStr">
        <is>
          <t/>
        </is>
      </c>
      <c r="BP612" t="inlineStr">
        <is>
          <t/>
        </is>
      </c>
      <c r="BQ612" t="inlineStr">
        <is>
          <t/>
        </is>
      </c>
      <c r="BR612" t="inlineStr">
        <is>
          <t/>
        </is>
      </c>
      <c r="BS612" t="inlineStr">
        <is>
          <t/>
        </is>
      </c>
      <c r="BT612" t="inlineStr">
        <is>
          <t/>
        </is>
      </c>
      <c r="BU612" t="inlineStr">
        <is>
          <t/>
        </is>
      </c>
      <c r="BV612" s="2" t="inlineStr">
        <is>
          <t>vloeitemperatuur</t>
        </is>
      </c>
      <c r="BW612" s="2" t="inlineStr">
        <is>
          <t>3</t>
        </is>
      </c>
      <c r="BX612" s="2" t="inlineStr">
        <is>
          <t/>
        </is>
      </c>
      <c r="BY612" t="inlineStr">
        <is>
          <t/>
        </is>
      </c>
      <c r="BZ612" t="inlineStr">
        <is>
          <t/>
        </is>
      </c>
      <c r="CA612" t="inlineStr">
        <is>
          <t/>
        </is>
      </c>
      <c r="CB612" t="inlineStr">
        <is>
          <t/>
        </is>
      </c>
      <c r="CC612" t="inlineStr">
        <is>
          <t/>
        </is>
      </c>
      <c r="CD612" s="2" t="inlineStr">
        <is>
          <t>temperatura de escoamento</t>
        </is>
      </c>
      <c r="CE612" s="2" t="inlineStr">
        <is>
          <t>3</t>
        </is>
      </c>
      <c r="CF612" s="2" t="inlineStr">
        <is>
          <t/>
        </is>
      </c>
      <c r="CG612" t="inlineStr">
        <is>
          <t/>
        </is>
      </c>
      <c r="CH612" t="inlineStr">
        <is>
          <t/>
        </is>
      </c>
      <c r="CI612" t="inlineStr">
        <is>
          <t/>
        </is>
      </c>
      <c r="CJ612" t="inlineStr">
        <is>
          <t/>
        </is>
      </c>
      <c r="CK612" t="inlineStr">
        <is>
          <t/>
        </is>
      </c>
      <c r="CL612" t="inlineStr">
        <is>
          <t/>
        </is>
      </c>
      <c r="CM612" t="inlineStr">
        <is>
          <t/>
        </is>
      </c>
      <c r="CN612" t="inlineStr">
        <is>
          <t/>
        </is>
      </c>
      <c r="CO612" t="inlineStr">
        <is>
          <t/>
        </is>
      </c>
      <c r="CP612" t="inlineStr">
        <is>
          <t/>
        </is>
      </c>
      <c r="CQ612" t="inlineStr">
        <is>
          <t/>
        </is>
      </c>
      <c r="CR612" t="inlineStr">
        <is>
          <t/>
        </is>
      </c>
      <c r="CS612" t="inlineStr">
        <is>
          <t/>
        </is>
      </c>
      <c r="CT612" s="2" t="inlineStr">
        <is>
          <t>flyttemperatur</t>
        </is>
      </c>
      <c r="CU612" s="2" t="inlineStr">
        <is>
          <t>3</t>
        </is>
      </c>
      <c r="CV612" s="2" t="inlineStr">
        <is>
          <t/>
        </is>
      </c>
      <c r="CW612" t="inlineStr">
        <is>
          <t/>
        </is>
      </c>
    </row>
    <row r="613">
      <c r="A613" s="1" t="str">
        <f>HYPERLINK("https://iate.europa.eu/entry/result/1407844/all", "1407844")</f>
        <v>1407844</v>
      </c>
      <c r="B613" t="inlineStr">
        <is>
          <t>ENERGY;INDUSTRY</t>
        </is>
      </c>
      <c r="C613" t="inlineStr">
        <is>
          <t>ENERGY|coal and mining industries|coal industry;INDUSTRY|chemistry|chemical compound</t>
        </is>
      </c>
      <c r="D613" t="inlineStr">
        <is>
          <t>no</t>
        </is>
      </c>
      <c r="E613" t="inlineStr">
        <is>
          <t/>
        </is>
      </c>
      <c r="F613" t="inlineStr">
        <is>
          <t/>
        </is>
      </c>
      <c r="G613" t="inlineStr">
        <is>
          <t/>
        </is>
      </c>
      <c r="H613" t="inlineStr">
        <is>
          <t/>
        </is>
      </c>
      <c r="I613" t="inlineStr">
        <is>
          <t/>
        </is>
      </c>
      <c r="J613" t="inlineStr">
        <is>
          <t/>
        </is>
      </c>
      <c r="K613" t="inlineStr">
        <is>
          <t/>
        </is>
      </c>
      <c r="L613" t="inlineStr">
        <is>
          <t/>
        </is>
      </c>
      <c r="M613" t="inlineStr">
        <is>
          <t/>
        </is>
      </c>
      <c r="N613" t="inlineStr">
        <is>
          <t/>
        </is>
      </c>
      <c r="O613" t="inlineStr">
        <is>
          <t/>
        </is>
      </c>
      <c r="P613" t="inlineStr">
        <is>
          <t/>
        </is>
      </c>
      <c r="Q613" t="inlineStr">
        <is>
          <t/>
        </is>
      </c>
      <c r="R613" s="2" t="inlineStr">
        <is>
          <t>Verbrennung in der Schicht</t>
        </is>
      </c>
      <c r="S613" s="2" t="inlineStr">
        <is>
          <t>3</t>
        </is>
      </c>
      <c r="T613" s="2" t="inlineStr">
        <is>
          <t/>
        </is>
      </c>
      <c r="U613" t="inlineStr">
        <is>
          <t>Verbrennung von grobkoernigen Brennstoffen auf einem festen oder bewegten Rost</t>
        </is>
      </c>
      <c r="V613" s="2" t="inlineStr">
        <is>
          <t>καύση σε σχάρα</t>
        </is>
      </c>
      <c r="W613" s="2" t="inlineStr">
        <is>
          <t>3</t>
        </is>
      </c>
      <c r="X613" s="2" t="inlineStr">
        <is>
          <t/>
        </is>
      </c>
      <c r="Y613" t="inlineStr">
        <is>
          <t/>
        </is>
      </c>
      <c r="Z613" s="2" t="inlineStr">
        <is>
          <t>grate firing|
fixed bed combustion</t>
        </is>
      </c>
      <c r="AA613" s="2" t="inlineStr">
        <is>
          <t>3|
3</t>
        </is>
      </c>
      <c r="AB613" s="2" t="inlineStr">
        <is>
          <t xml:space="preserve">|
</t>
        </is>
      </c>
      <c r="AC613" t="inlineStr">
        <is>
          <t>the combustion of medium and large sized fuel supported on a stationary or movable grate</t>
        </is>
      </c>
      <c r="AD613" s="2" t="inlineStr">
        <is>
          <t>combustión en parrilla</t>
        </is>
      </c>
      <c r="AE613" s="2" t="inlineStr">
        <is>
          <t>3</t>
        </is>
      </c>
      <c r="AF613" s="2" t="inlineStr">
        <is>
          <t/>
        </is>
      </c>
      <c r="AG613" t="inlineStr">
        <is>
          <t>combustión del carbón en granos de tamaño medio o grande soportado por una parrilla fija o móvil</t>
        </is>
      </c>
      <c r="AH613" t="inlineStr">
        <is>
          <t/>
        </is>
      </c>
      <c r="AI613" t="inlineStr">
        <is>
          <t/>
        </is>
      </c>
      <c r="AJ613" t="inlineStr">
        <is>
          <t/>
        </is>
      </c>
      <c r="AK613" t="inlineStr">
        <is>
          <t/>
        </is>
      </c>
      <c r="AL613" t="inlineStr">
        <is>
          <t/>
        </is>
      </c>
      <c r="AM613" t="inlineStr">
        <is>
          <t/>
        </is>
      </c>
      <c r="AN613" t="inlineStr">
        <is>
          <t/>
        </is>
      </c>
      <c r="AO613" t="inlineStr">
        <is>
          <t/>
        </is>
      </c>
      <c r="AP613" s="2" t="inlineStr">
        <is>
          <t>combustion en couche|
chauffe sur grille</t>
        </is>
      </c>
      <c r="AQ613" s="2" t="inlineStr">
        <is>
          <t>3|
3</t>
        </is>
      </c>
      <c r="AR613" s="2" t="inlineStr">
        <is>
          <t xml:space="preserve">|
</t>
        </is>
      </c>
      <c r="AS613" t="inlineStr">
        <is>
          <t>combustion d'un combustible en gros morceaux sur une grille fixe ou mobile</t>
        </is>
      </c>
      <c r="AT613" t="inlineStr">
        <is>
          <t/>
        </is>
      </c>
      <c r="AU613" t="inlineStr">
        <is>
          <t/>
        </is>
      </c>
      <c r="AV613" t="inlineStr">
        <is>
          <t/>
        </is>
      </c>
      <c r="AW613" t="inlineStr">
        <is>
          <t/>
        </is>
      </c>
      <c r="AX613" t="inlineStr">
        <is>
          <t/>
        </is>
      </c>
      <c r="AY613" t="inlineStr">
        <is>
          <t/>
        </is>
      </c>
      <c r="AZ613" t="inlineStr">
        <is>
          <t/>
        </is>
      </c>
      <c r="BA613" t="inlineStr">
        <is>
          <t/>
        </is>
      </c>
      <c r="BB613" t="inlineStr">
        <is>
          <t/>
        </is>
      </c>
      <c r="BC613" t="inlineStr">
        <is>
          <t/>
        </is>
      </c>
      <c r="BD613" t="inlineStr">
        <is>
          <t/>
        </is>
      </c>
      <c r="BE613" t="inlineStr">
        <is>
          <t/>
        </is>
      </c>
      <c r="BF613" s="2" t="inlineStr">
        <is>
          <t>combustione su griglia</t>
        </is>
      </c>
      <c r="BG613" s="2" t="inlineStr">
        <is>
          <t>3</t>
        </is>
      </c>
      <c r="BH613" s="2" t="inlineStr">
        <is>
          <t/>
        </is>
      </c>
      <c r="BI613" t="inlineStr">
        <is>
          <t/>
        </is>
      </c>
      <c r="BJ613" t="inlineStr">
        <is>
          <t/>
        </is>
      </c>
      <c r="BK613" t="inlineStr">
        <is>
          <t/>
        </is>
      </c>
      <c r="BL613" t="inlineStr">
        <is>
          <t/>
        </is>
      </c>
      <c r="BM613" t="inlineStr">
        <is>
          <t/>
        </is>
      </c>
      <c r="BN613" t="inlineStr">
        <is>
          <t/>
        </is>
      </c>
      <c r="BO613" t="inlineStr">
        <is>
          <t/>
        </is>
      </c>
      <c r="BP613" t="inlineStr">
        <is>
          <t/>
        </is>
      </c>
      <c r="BQ613" t="inlineStr">
        <is>
          <t/>
        </is>
      </c>
      <c r="BR613" t="inlineStr">
        <is>
          <t/>
        </is>
      </c>
      <c r="BS613" t="inlineStr">
        <is>
          <t/>
        </is>
      </c>
      <c r="BT613" t="inlineStr">
        <is>
          <t/>
        </is>
      </c>
      <c r="BU613" t="inlineStr">
        <is>
          <t/>
        </is>
      </c>
      <c r="BV613" t="inlineStr">
        <is>
          <t/>
        </is>
      </c>
      <c r="BW613" t="inlineStr">
        <is>
          <t/>
        </is>
      </c>
      <c r="BX613" t="inlineStr">
        <is>
          <t/>
        </is>
      </c>
      <c r="BY613" t="inlineStr">
        <is>
          <t/>
        </is>
      </c>
      <c r="BZ613" t="inlineStr">
        <is>
          <t/>
        </is>
      </c>
      <c r="CA613" t="inlineStr">
        <is>
          <t/>
        </is>
      </c>
      <c r="CB613" t="inlineStr">
        <is>
          <t/>
        </is>
      </c>
      <c r="CC613" t="inlineStr">
        <is>
          <t/>
        </is>
      </c>
      <c r="CD613" s="2" t="inlineStr">
        <is>
          <t>combustão em grelha</t>
        </is>
      </c>
      <c r="CE613" s="2" t="inlineStr">
        <is>
          <t>3</t>
        </is>
      </c>
      <c r="CF613" s="2" t="inlineStr">
        <is>
          <t/>
        </is>
      </c>
      <c r="CG613" t="inlineStr">
        <is>
          <t>combustão do carvão de média e alta granulometria suportado por uma grelha fixa ou móvel</t>
        </is>
      </c>
      <c r="CH613" t="inlineStr">
        <is>
          <t/>
        </is>
      </c>
      <c r="CI613" t="inlineStr">
        <is>
          <t/>
        </is>
      </c>
      <c r="CJ613" t="inlineStr">
        <is>
          <t/>
        </is>
      </c>
      <c r="CK613" t="inlineStr">
        <is>
          <t/>
        </is>
      </c>
      <c r="CL613" t="inlineStr">
        <is>
          <t/>
        </is>
      </c>
      <c r="CM613" t="inlineStr">
        <is>
          <t/>
        </is>
      </c>
      <c r="CN613" t="inlineStr">
        <is>
          <t/>
        </is>
      </c>
      <c r="CO613" t="inlineStr">
        <is>
          <t/>
        </is>
      </c>
      <c r="CP613" t="inlineStr">
        <is>
          <t/>
        </is>
      </c>
      <c r="CQ613" t="inlineStr">
        <is>
          <t/>
        </is>
      </c>
      <c r="CR613" t="inlineStr">
        <is>
          <t/>
        </is>
      </c>
      <c r="CS613" t="inlineStr">
        <is>
          <t/>
        </is>
      </c>
      <c r="CT613" t="inlineStr">
        <is>
          <t/>
        </is>
      </c>
      <c r="CU613" t="inlineStr">
        <is>
          <t/>
        </is>
      </c>
      <c r="CV613" t="inlineStr">
        <is>
          <t/>
        </is>
      </c>
      <c r="CW613" t="inlineStr">
        <is>
          <t/>
        </is>
      </c>
    </row>
    <row r="614">
      <c r="A614" s="1" t="str">
        <f>HYPERLINK("https://iate.europa.eu/entry/result/1373572/all", "1373572")</f>
        <v>1373572</v>
      </c>
      <c r="B614" t="inlineStr">
        <is>
          <t>SCIENCE</t>
        </is>
      </c>
      <c r="C614" t="inlineStr">
        <is>
          <t>SCIENCE|natural and applied sciences|earth sciences</t>
        </is>
      </c>
      <c r="D614" t="inlineStr">
        <is>
          <t>no</t>
        </is>
      </c>
      <c r="E614" t="inlineStr">
        <is>
          <t/>
        </is>
      </c>
      <c r="F614" t="inlineStr">
        <is>
          <t/>
        </is>
      </c>
      <c r="G614" t="inlineStr">
        <is>
          <t/>
        </is>
      </c>
      <c r="H614" t="inlineStr">
        <is>
          <t/>
        </is>
      </c>
      <c r="I614" t="inlineStr">
        <is>
          <t/>
        </is>
      </c>
      <c r="J614" t="inlineStr">
        <is>
          <t/>
        </is>
      </c>
      <c r="K614" t="inlineStr">
        <is>
          <t/>
        </is>
      </c>
      <c r="L614" t="inlineStr">
        <is>
          <t/>
        </is>
      </c>
      <c r="M614" t="inlineStr">
        <is>
          <t/>
        </is>
      </c>
      <c r="N614" s="2" t="inlineStr">
        <is>
          <t>fissionsenergi|
kernespaltningsenergi</t>
        </is>
      </c>
      <c r="O614" s="2" t="inlineStr">
        <is>
          <t>3|
3</t>
        </is>
      </c>
      <c r="P614" s="2" t="inlineStr">
        <is>
          <t xml:space="preserve">|
</t>
        </is>
      </c>
      <c r="Q614" t="inlineStr">
        <is>
          <t/>
        </is>
      </c>
      <c r="R614" s="2" t="inlineStr">
        <is>
          <t>Spaltenergie|
Spaltungsenergie</t>
        </is>
      </c>
      <c r="S614" s="2" t="inlineStr">
        <is>
          <t>3|
3</t>
        </is>
      </c>
      <c r="T614" s="2" t="inlineStr">
        <is>
          <t xml:space="preserve">|
</t>
        </is>
      </c>
      <c r="U614" t="inlineStr">
        <is>
          <t>bei der Spaltung eines Atoms freigesetzte Energie</t>
        </is>
      </c>
      <c r="V614" t="inlineStr">
        <is>
          <t/>
        </is>
      </c>
      <c r="W614" t="inlineStr">
        <is>
          <t/>
        </is>
      </c>
      <c r="X614" t="inlineStr">
        <is>
          <t/>
        </is>
      </c>
      <c r="Y614" t="inlineStr">
        <is>
          <t/>
        </is>
      </c>
      <c r="Z614" s="2" t="inlineStr">
        <is>
          <t>fission energy</t>
        </is>
      </c>
      <c r="AA614" s="2" t="inlineStr">
        <is>
          <t>3</t>
        </is>
      </c>
      <c r="AB614" s="2" t="inlineStr">
        <is>
          <t/>
        </is>
      </c>
      <c r="AC614" t="inlineStr">
        <is>
          <t>energy released by fission process</t>
        </is>
      </c>
      <c r="AD614" s="2" t="inlineStr">
        <is>
          <t>energía de fisión</t>
        </is>
      </c>
      <c r="AE614" s="2" t="inlineStr">
        <is>
          <t>3</t>
        </is>
      </c>
      <c r="AF614" s="2" t="inlineStr">
        <is>
          <t/>
        </is>
      </c>
      <c r="AG614" t="inlineStr">
        <is>
          <t>energía liberada por la fisión de un átomo</t>
        </is>
      </c>
      <c r="AH614" t="inlineStr">
        <is>
          <t/>
        </is>
      </c>
      <c r="AI614" t="inlineStr">
        <is>
          <t/>
        </is>
      </c>
      <c r="AJ614" t="inlineStr">
        <is>
          <t/>
        </is>
      </c>
      <c r="AK614" t="inlineStr">
        <is>
          <t/>
        </is>
      </c>
      <c r="AL614" s="2" t="inlineStr">
        <is>
          <t>fissioenergia</t>
        </is>
      </c>
      <c r="AM614" s="2" t="inlineStr">
        <is>
          <t>3</t>
        </is>
      </c>
      <c r="AN614" s="2" t="inlineStr">
        <is>
          <t/>
        </is>
      </c>
      <c r="AO614" t="inlineStr">
        <is>
          <t/>
        </is>
      </c>
      <c r="AP614" s="2" t="inlineStr">
        <is>
          <t>énergie de fission</t>
        </is>
      </c>
      <c r="AQ614" s="2" t="inlineStr">
        <is>
          <t>3</t>
        </is>
      </c>
      <c r="AR614" s="2" t="inlineStr">
        <is>
          <t/>
        </is>
      </c>
      <c r="AS614" t="inlineStr">
        <is>
          <t>énergie libérée par le processus de fission</t>
        </is>
      </c>
      <c r="AT614" t="inlineStr">
        <is>
          <t/>
        </is>
      </c>
      <c r="AU614" t="inlineStr">
        <is>
          <t/>
        </is>
      </c>
      <c r="AV614" t="inlineStr">
        <is>
          <t/>
        </is>
      </c>
      <c r="AW614" t="inlineStr">
        <is>
          <t/>
        </is>
      </c>
      <c r="AX614" t="inlineStr">
        <is>
          <t/>
        </is>
      </c>
      <c r="AY614" t="inlineStr">
        <is>
          <t/>
        </is>
      </c>
      <c r="AZ614" t="inlineStr">
        <is>
          <t/>
        </is>
      </c>
      <c r="BA614" t="inlineStr">
        <is>
          <t/>
        </is>
      </c>
      <c r="BB614" t="inlineStr">
        <is>
          <t/>
        </is>
      </c>
      <c r="BC614" t="inlineStr">
        <is>
          <t/>
        </is>
      </c>
      <c r="BD614" t="inlineStr">
        <is>
          <t/>
        </is>
      </c>
      <c r="BE614" t="inlineStr">
        <is>
          <t/>
        </is>
      </c>
      <c r="BF614" s="2" t="inlineStr">
        <is>
          <t>energia di fissione</t>
        </is>
      </c>
      <c r="BG614" s="2" t="inlineStr">
        <is>
          <t>3</t>
        </is>
      </c>
      <c r="BH614" s="2" t="inlineStr">
        <is>
          <t/>
        </is>
      </c>
      <c r="BI614" t="inlineStr">
        <is>
          <t/>
        </is>
      </c>
      <c r="BJ614" t="inlineStr">
        <is>
          <t/>
        </is>
      </c>
      <c r="BK614" t="inlineStr">
        <is>
          <t/>
        </is>
      </c>
      <c r="BL614" t="inlineStr">
        <is>
          <t/>
        </is>
      </c>
      <c r="BM614" t="inlineStr">
        <is>
          <t/>
        </is>
      </c>
      <c r="BN614" t="inlineStr">
        <is>
          <t/>
        </is>
      </c>
      <c r="BO614" t="inlineStr">
        <is>
          <t/>
        </is>
      </c>
      <c r="BP614" t="inlineStr">
        <is>
          <t/>
        </is>
      </c>
      <c r="BQ614" t="inlineStr">
        <is>
          <t/>
        </is>
      </c>
      <c r="BR614" t="inlineStr">
        <is>
          <t/>
        </is>
      </c>
      <c r="BS614" t="inlineStr">
        <is>
          <t/>
        </is>
      </c>
      <c r="BT614" t="inlineStr">
        <is>
          <t/>
        </is>
      </c>
      <c r="BU614" t="inlineStr">
        <is>
          <t/>
        </is>
      </c>
      <c r="BV614" s="2" t="inlineStr">
        <is>
          <t>splijtingsenergie</t>
        </is>
      </c>
      <c r="BW614" s="2" t="inlineStr">
        <is>
          <t>3</t>
        </is>
      </c>
      <c r="BX614" s="2" t="inlineStr">
        <is>
          <t/>
        </is>
      </c>
      <c r="BY614" t="inlineStr">
        <is>
          <t/>
        </is>
      </c>
      <c r="BZ614" t="inlineStr">
        <is>
          <t/>
        </is>
      </c>
      <c r="CA614" t="inlineStr">
        <is>
          <t/>
        </is>
      </c>
      <c r="CB614" t="inlineStr">
        <is>
          <t/>
        </is>
      </c>
      <c r="CC614" t="inlineStr">
        <is>
          <t/>
        </is>
      </c>
      <c r="CD614" s="2" t="inlineStr">
        <is>
          <t>energia de fissão</t>
        </is>
      </c>
      <c r="CE614" s="2" t="inlineStr">
        <is>
          <t>3</t>
        </is>
      </c>
      <c r="CF614" s="2" t="inlineStr">
        <is>
          <t/>
        </is>
      </c>
      <c r="CG614" t="inlineStr">
        <is>
          <t>energia libertada pela cisão de um átomo</t>
        </is>
      </c>
      <c r="CH614" t="inlineStr">
        <is>
          <t/>
        </is>
      </c>
      <c r="CI614" t="inlineStr">
        <is>
          <t/>
        </is>
      </c>
      <c r="CJ614" t="inlineStr">
        <is>
          <t/>
        </is>
      </c>
      <c r="CK614" t="inlineStr">
        <is>
          <t/>
        </is>
      </c>
      <c r="CL614" t="inlineStr">
        <is>
          <t/>
        </is>
      </c>
      <c r="CM614" t="inlineStr">
        <is>
          <t/>
        </is>
      </c>
      <c r="CN614" t="inlineStr">
        <is>
          <t/>
        </is>
      </c>
      <c r="CO614" t="inlineStr">
        <is>
          <t/>
        </is>
      </c>
      <c r="CP614" t="inlineStr">
        <is>
          <t/>
        </is>
      </c>
      <c r="CQ614" t="inlineStr">
        <is>
          <t/>
        </is>
      </c>
      <c r="CR614" t="inlineStr">
        <is>
          <t/>
        </is>
      </c>
      <c r="CS614" t="inlineStr">
        <is>
          <t/>
        </is>
      </c>
      <c r="CT614" s="2" t="inlineStr">
        <is>
          <t>klyvningsenergi|
fissionsenergi</t>
        </is>
      </c>
      <c r="CU614" s="2" t="inlineStr">
        <is>
          <t>3|
3</t>
        </is>
      </c>
      <c r="CV614" s="2" t="inlineStr">
        <is>
          <t xml:space="preserve">|
</t>
        </is>
      </c>
      <c r="CW614" t="inlineStr">
        <is>
          <t/>
        </is>
      </c>
    </row>
    <row r="615">
      <c r="A615" s="1" t="str">
        <f>HYPERLINK("https://iate.europa.eu/entry/result/1702495/all", "1702495")</f>
        <v>1702495</v>
      </c>
      <c r="B615" t="inlineStr">
        <is>
          <t>AGRICULTURE, FORESTRY AND FISHERIES</t>
        </is>
      </c>
      <c r="C615" t="inlineStr">
        <is>
          <t>AGRICULTURE, FORESTRY AND FISHERIES</t>
        </is>
      </c>
      <c r="D615" t="inlineStr">
        <is>
          <t>no</t>
        </is>
      </c>
      <c r="E615" t="inlineStr">
        <is>
          <t/>
        </is>
      </c>
      <c r="F615" t="inlineStr">
        <is>
          <t/>
        </is>
      </c>
      <c r="G615" t="inlineStr">
        <is>
          <t/>
        </is>
      </c>
      <c r="H615" t="inlineStr">
        <is>
          <t/>
        </is>
      </c>
      <c r="I615" t="inlineStr">
        <is>
          <t/>
        </is>
      </c>
      <c r="J615" t="inlineStr">
        <is>
          <t/>
        </is>
      </c>
      <c r="K615" t="inlineStr">
        <is>
          <t/>
        </is>
      </c>
      <c r="L615" t="inlineStr">
        <is>
          <t/>
        </is>
      </c>
      <c r="M615" t="inlineStr">
        <is>
          <t/>
        </is>
      </c>
      <c r="N615" s="2" t="inlineStr">
        <is>
          <t>varmeblæser</t>
        </is>
      </c>
      <c r="O615" s="2" t="inlineStr">
        <is>
          <t>3</t>
        </is>
      </c>
      <c r="P615" s="2" t="inlineStr">
        <is>
          <t/>
        </is>
      </c>
      <c r="Q615" t="inlineStr">
        <is>
          <t/>
        </is>
      </c>
      <c r="R615" s="2" t="inlineStr">
        <is>
          <t>Warmluftgenerator|
Warmlufterzeuger</t>
        </is>
      </c>
      <c r="S615" s="2" t="inlineStr">
        <is>
          <t>3|
3</t>
        </is>
      </c>
      <c r="T615" s="2" t="inlineStr">
        <is>
          <t xml:space="preserve">|
</t>
        </is>
      </c>
      <c r="U615" t="inlineStr">
        <is>
          <t/>
        </is>
      </c>
      <c r="V615" s="2" t="inlineStr">
        <is>
          <t>γεννήτρια θερμού αέρα</t>
        </is>
      </c>
      <c r="W615" s="2" t="inlineStr">
        <is>
          <t>3</t>
        </is>
      </c>
      <c r="X615" s="2" t="inlineStr">
        <is>
          <t/>
        </is>
      </c>
      <c r="Y615" t="inlineStr">
        <is>
          <t/>
        </is>
      </c>
      <c r="Z615" s="2" t="inlineStr">
        <is>
          <t>fan heater|
heater blower unit</t>
        </is>
      </c>
      <c r="AA615" s="2" t="inlineStr">
        <is>
          <t>3|
3</t>
        </is>
      </c>
      <c r="AB615" s="2" t="inlineStr">
        <is>
          <t xml:space="preserve">|
</t>
        </is>
      </c>
      <c r="AC615" t="inlineStr">
        <is>
          <t/>
        </is>
      </c>
      <c r="AD615" s="2" t="inlineStr">
        <is>
          <t>generador de aire caliente</t>
        </is>
      </c>
      <c r="AE615" s="2" t="inlineStr">
        <is>
          <t>3</t>
        </is>
      </c>
      <c r="AF615" s="2" t="inlineStr">
        <is>
          <t/>
        </is>
      </c>
      <c r="AG615" t="inlineStr">
        <is>
          <t/>
        </is>
      </c>
      <c r="AH615" t="inlineStr">
        <is>
          <t/>
        </is>
      </c>
      <c r="AI615" t="inlineStr">
        <is>
          <t/>
        </is>
      </c>
      <c r="AJ615" t="inlineStr">
        <is>
          <t/>
        </is>
      </c>
      <c r="AK615" t="inlineStr">
        <is>
          <t/>
        </is>
      </c>
      <c r="AL615" t="inlineStr">
        <is>
          <t/>
        </is>
      </c>
      <c r="AM615" t="inlineStr">
        <is>
          <t/>
        </is>
      </c>
      <c r="AN615" t="inlineStr">
        <is>
          <t/>
        </is>
      </c>
      <c r="AO615" t="inlineStr">
        <is>
          <t/>
        </is>
      </c>
      <c r="AP615" s="2" t="inlineStr">
        <is>
          <t>générateur d'air chaud</t>
        </is>
      </c>
      <c r="AQ615" s="2" t="inlineStr">
        <is>
          <t>3</t>
        </is>
      </c>
      <c r="AR615" s="2" t="inlineStr">
        <is>
          <t/>
        </is>
      </c>
      <c r="AS615" t="inlineStr">
        <is>
          <t>appareil souvent mobile, permettant d'émettre des gaz chauds de manière à donner un plus grand pouvoir desséchant à l'air soufflé dans une masse de grain-ou de fourrage-que l'on désire conserver dans de bonnes conditions et en chassant l'humidité excessive</t>
        </is>
      </c>
      <c r="AT615" t="inlineStr">
        <is>
          <t/>
        </is>
      </c>
      <c r="AU615" t="inlineStr">
        <is>
          <t/>
        </is>
      </c>
      <c r="AV615" t="inlineStr">
        <is>
          <t/>
        </is>
      </c>
      <c r="AW615" t="inlineStr">
        <is>
          <t/>
        </is>
      </c>
      <c r="AX615" t="inlineStr">
        <is>
          <t/>
        </is>
      </c>
      <c r="AY615" t="inlineStr">
        <is>
          <t/>
        </is>
      </c>
      <c r="AZ615" t="inlineStr">
        <is>
          <t/>
        </is>
      </c>
      <c r="BA615" t="inlineStr">
        <is>
          <t/>
        </is>
      </c>
      <c r="BB615" t="inlineStr">
        <is>
          <t/>
        </is>
      </c>
      <c r="BC615" t="inlineStr">
        <is>
          <t/>
        </is>
      </c>
      <c r="BD615" t="inlineStr">
        <is>
          <t/>
        </is>
      </c>
      <c r="BE615" t="inlineStr">
        <is>
          <t/>
        </is>
      </c>
      <c r="BF615" s="2" t="inlineStr">
        <is>
          <t>generatore di aria calda</t>
        </is>
      </c>
      <c r="BG615" s="2" t="inlineStr">
        <is>
          <t>3</t>
        </is>
      </c>
      <c r="BH615" s="2" t="inlineStr">
        <is>
          <t/>
        </is>
      </c>
      <c r="BI615" t="inlineStr">
        <is>
          <t/>
        </is>
      </c>
      <c r="BJ615" t="inlineStr">
        <is>
          <t/>
        </is>
      </c>
      <c r="BK615" t="inlineStr">
        <is>
          <t/>
        </is>
      </c>
      <c r="BL615" t="inlineStr">
        <is>
          <t/>
        </is>
      </c>
      <c r="BM615" t="inlineStr">
        <is>
          <t/>
        </is>
      </c>
      <c r="BN615" t="inlineStr">
        <is>
          <t/>
        </is>
      </c>
      <c r="BO615" t="inlineStr">
        <is>
          <t/>
        </is>
      </c>
      <c r="BP615" t="inlineStr">
        <is>
          <t/>
        </is>
      </c>
      <c r="BQ615" t="inlineStr">
        <is>
          <t/>
        </is>
      </c>
      <c r="BR615" t="inlineStr">
        <is>
          <t/>
        </is>
      </c>
      <c r="BS615" t="inlineStr">
        <is>
          <t/>
        </is>
      </c>
      <c r="BT615" t="inlineStr">
        <is>
          <t/>
        </is>
      </c>
      <c r="BU615" t="inlineStr">
        <is>
          <t/>
        </is>
      </c>
      <c r="BV615" s="2" t="inlineStr">
        <is>
          <t>warmeluchtblazer</t>
        </is>
      </c>
      <c r="BW615" s="2" t="inlineStr">
        <is>
          <t>3</t>
        </is>
      </c>
      <c r="BX615" s="2" t="inlineStr">
        <is>
          <t/>
        </is>
      </c>
      <c r="BY615" t="inlineStr">
        <is>
          <t/>
        </is>
      </c>
      <c r="BZ615" t="inlineStr">
        <is>
          <t/>
        </is>
      </c>
      <c r="CA615" t="inlineStr">
        <is>
          <t/>
        </is>
      </c>
      <c r="CB615" t="inlineStr">
        <is>
          <t/>
        </is>
      </c>
      <c r="CC615" t="inlineStr">
        <is>
          <t/>
        </is>
      </c>
      <c r="CD615" s="2" t="inlineStr">
        <is>
          <t>gerador de ar quente</t>
        </is>
      </c>
      <c r="CE615" s="2" t="inlineStr">
        <is>
          <t>3</t>
        </is>
      </c>
      <c r="CF615" s="2" t="inlineStr">
        <is>
          <t/>
        </is>
      </c>
      <c r="CG615" t="inlineStr">
        <is>
          <t/>
        </is>
      </c>
      <c r="CH615" t="inlineStr">
        <is>
          <t/>
        </is>
      </c>
      <c r="CI615" t="inlineStr">
        <is>
          <t/>
        </is>
      </c>
      <c r="CJ615" t="inlineStr">
        <is>
          <t/>
        </is>
      </c>
      <c r="CK615" t="inlineStr">
        <is>
          <t/>
        </is>
      </c>
      <c r="CL615" t="inlineStr">
        <is>
          <t/>
        </is>
      </c>
      <c r="CM615" t="inlineStr">
        <is>
          <t/>
        </is>
      </c>
      <c r="CN615" t="inlineStr">
        <is>
          <t/>
        </is>
      </c>
      <c r="CO615" t="inlineStr">
        <is>
          <t/>
        </is>
      </c>
      <c r="CP615" t="inlineStr">
        <is>
          <t/>
        </is>
      </c>
      <c r="CQ615" t="inlineStr">
        <is>
          <t/>
        </is>
      </c>
      <c r="CR615" t="inlineStr">
        <is>
          <t/>
        </is>
      </c>
      <c r="CS615" t="inlineStr">
        <is>
          <t/>
        </is>
      </c>
      <c r="CT615" t="inlineStr">
        <is>
          <t/>
        </is>
      </c>
      <c r="CU615" t="inlineStr">
        <is>
          <t/>
        </is>
      </c>
      <c r="CV615" t="inlineStr">
        <is>
          <t/>
        </is>
      </c>
      <c r="CW615" t="inlineStr">
        <is>
          <t/>
        </is>
      </c>
    </row>
    <row r="616">
      <c r="A616" s="1" t="str">
        <f>HYPERLINK("https://iate.europa.eu/entry/result/46356/all", "46356")</f>
        <v>46356</v>
      </c>
      <c r="B616" t="inlineStr">
        <is>
          <t>ENVIRONMENT</t>
        </is>
      </c>
      <c r="C616" t="inlineStr">
        <is>
          <t>ENVIRONMENT</t>
        </is>
      </c>
      <c r="D616" t="inlineStr">
        <is>
          <t>no</t>
        </is>
      </c>
      <c r="E616" t="inlineStr">
        <is>
          <t/>
        </is>
      </c>
      <c r="F616" t="inlineStr">
        <is>
          <t/>
        </is>
      </c>
      <c r="G616" t="inlineStr">
        <is>
          <t/>
        </is>
      </c>
      <c r="H616" t="inlineStr">
        <is>
          <t/>
        </is>
      </c>
      <c r="I616" t="inlineStr">
        <is>
          <t/>
        </is>
      </c>
      <c r="J616" t="inlineStr">
        <is>
          <t/>
        </is>
      </c>
      <c r="K616" t="inlineStr">
        <is>
          <t/>
        </is>
      </c>
      <c r="L616" t="inlineStr">
        <is>
          <t/>
        </is>
      </c>
      <c r="M616" t="inlineStr">
        <is>
          <t/>
        </is>
      </c>
      <c r="N616" s="2" t="inlineStr">
        <is>
          <t>beriget uran</t>
        </is>
      </c>
      <c r="O616" s="2" t="inlineStr">
        <is>
          <t>3</t>
        </is>
      </c>
      <c r="P616" s="2" t="inlineStr">
        <is>
          <t/>
        </is>
      </c>
      <c r="Q616" t="inlineStr">
        <is>
          <t/>
        </is>
      </c>
      <c r="R616" s="2" t="inlineStr">
        <is>
          <t>Angereichertes Uran</t>
        </is>
      </c>
      <c r="S616" s="2" t="inlineStr">
        <is>
          <t>3</t>
        </is>
      </c>
      <c r="T616" s="2" t="inlineStr">
        <is>
          <t/>
        </is>
      </c>
      <c r="U616" t="inlineStr">
        <is>
          <t/>
        </is>
      </c>
      <c r="V616" s="2" t="inlineStr">
        <is>
          <t>εμπλουτισμένο ουράνιο</t>
        </is>
      </c>
      <c r="W616" s="2" t="inlineStr">
        <is>
          <t>3</t>
        </is>
      </c>
      <c r="X616" s="2" t="inlineStr">
        <is>
          <t/>
        </is>
      </c>
      <c r="Y616" t="inlineStr">
        <is>
          <t/>
        </is>
      </c>
      <c r="Z616" s="2" t="inlineStr">
        <is>
          <t>enriched uranium</t>
        </is>
      </c>
      <c r="AA616" s="2" t="inlineStr">
        <is>
          <t>3</t>
        </is>
      </c>
      <c r="AB616" s="2" t="inlineStr">
        <is>
          <t/>
        </is>
      </c>
      <c r="AC616" t="inlineStr">
        <is>
          <t>1.Uranium whose concentration of uranium-235, which is able to sustain a nuclear chain reaction, is increased by removing uranium-238.</t>
        </is>
      </c>
      <c r="AD616" s="2" t="inlineStr">
        <is>
          <t>uranio enriquecido</t>
        </is>
      </c>
      <c r="AE616" s="2" t="inlineStr">
        <is>
          <t>3</t>
        </is>
      </c>
      <c r="AF616" s="2" t="inlineStr">
        <is>
          <t/>
        </is>
      </c>
      <c r="AG616" t="inlineStr">
        <is>
          <t/>
        </is>
      </c>
      <c r="AH616" t="inlineStr">
        <is>
          <t/>
        </is>
      </c>
      <c r="AI616" t="inlineStr">
        <is>
          <t/>
        </is>
      </c>
      <c r="AJ616" t="inlineStr">
        <is>
          <t/>
        </is>
      </c>
      <c r="AK616" t="inlineStr">
        <is>
          <t/>
        </is>
      </c>
      <c r="AL616" s="2" t="inlineStr">
        <is>
          <t>rikastettu uraani; väkevöity uraani</t>
        </is>
      </c>
      <c r="AM616" s="2" t="inlineStr">
        <is>
          <t>3</t>
        </is>
      </c>
      <c r="AN616" s="2" t="inlineStr">
        <is>
          <t/>
        </is>
      </c>
      <c r="AO616" t="inlineStr">
        <is>
          <t/>
        </is>
      </c>
      <c r="AP616" s="2" t="inlineStr">
        <is>
          <t>uranium enrichi</t>
        </is>
      </c>
      <c r="AQ616" s="2" t="inlineStr">
        <is>
          <t>3</t>
        </is>
      </c>
      <c r="AR616" s="2" t="inlineStr">
        <is>
          <t/>
        </is>
      </c>
      <c r="AS616" t="inlineStr">
        <is>
          <t/>
        </is>
      </c>
      <c r="AT616" t="inlineStr">
        <is>
          <t/>
        </is>
      </c>
      <c r="AU616" t="inlineStr">
        <is>
          <t/>
        </is>
      </c>
      <c r="AV616" t="inlineStr">
        <is>
          <t/>
        </is>
      </c>
      <c r="AW616" t="inlineStr">
        <is>
          <t/>
        </is>
      </c>
      <c r="AX616" t="inlineStr">
        <is>
          <t/>
        </is>
      </c>
      <c r="AY616" t="inlineStr">
        <is>
          <t/>
        </is>
      </c>
      <c r="AZ616" t="inlineStr">
        <is>
          <t/>
        </is>
      </c>
      <c r="BA616" t="inlineStr">
        <is>
          <t/>
        </is>
      </c>
      <c r="BB616" t="inlineStr">
        <is>
          <t/>
        </is>
      </c>
      <c r="BC616" t="inlineStr">
        <is>
          <t/>
        </is>
      </c>
      <c r="BD616" t="inlineStr">
        <is>
          <t/>
        </is>
      </c>
      <c r="BE616" t="inlineStr">
        <is>
          <t/>
        </is>
      </c>
      <c r="BF616" s="2" t="inlineStr">
        <is>
          <t>uranio arricchito</t>
        </is>
      </c>
      <c r="BG616" s="2" t="inlineStr">
        <is>
          <t>3</t>
        </is>
      </c>
      <c r="BH616" s="2" t="inlineStr">
        <is>
          <t/>
        </is>
      </c>
      <c r="BI616" t="inlineStr">
        <is>
          <t/>
        </is>
      </c>
      <c r="BJ616" t="inlineStr">
        <is>
          <t/>
        </is>
      </c>
      <c r="BK616" t="inlineStr">
        <is>
          <t/>
        </is>
      </c>
      <c r="BL616" t="inlineStr">
        <is>
          <t/>
        </is>
      </c>
      <c r="BM616" t="inlineStr">
        <is>
          <t/>
        </is>
      </c>
      <c r="BN616" t="inlineStr">
        <is>
          <t/>
        </is>
      </c>
      <c r="BO616" t="inlineStr">
        <is>
          <t/>
        </is>
      </c>
      <c r="BP616" t="inlineStr">
        <is>
          <t/>
        </is>
      </c>
      <c r="BQ616" t="inlineStr">
        <is>
          <t/>
        </is>
      </c>
      <c r="BR616" t="inlineStr">
        <is>
          <t/>
        </is>
      </c>
      <c r="BS616" t="inlineStr">
        <is>
          <t/>
        </is>
      </c>
      <c r="BT616" t="inlineStr">
        <is>
          <t/>
        </is>
      </c>
      <c r="BU616" t="inlineStr">
        <is>
          <t/>
        </is>
      </c>
      <c r="BV616" s="2" t="inlineStr">
        <is>
          <t>verrijkt uranium</t>
        </is>
      </c>
      <c r="BW616" s="2" t="inlineStr">
        <is>
          <t>3</t>
        </is>
      </c>
      <c r="BX616" s="2" t="inlineStr">
        <is>
          <t/>
        </is>
      </c>
      <c r="BY616" t="inlineStr">
        <is>
          <t/>
        </is>
      </c>
      <c r="BZ616" t="inlineStr">
        <is>
          <t/>
        </is>
      </c>
      <c r="CA616" t="inlineStr">
        <is>
          <t/>
        </is>
      </c>
      <c r="CB616" t="inlineStr">
        <is>
          <t/>
        </is>
      </c>
      <c r="CC616" t="inlineStr">
        <is>
          <t/>
        </is>
      </c>
      <c r="CD616" s="2" t="inlineStr">
        <is>
          <t>urânio enriquecido</t>
        </is>
      </c>
      <c r="CE616" s="2" t="inlineStr">
        <is>
          <t>3</t>
        </is>
      </c>
      <c r="CF616" s="2" t="inlineStr">
        <is>
          <t/>
        </is>
      </c>
      <c r="CG616" t="inlineStr">
        <is>
          <t/>
        </is>
      </c>
      <c r="CH616" t="inlineStr">
        <is>
          <t/>
        </is>
      </c>
      <c r="CI616" t="inlineStr">
        <is>
          <t/>
        </is>
      </c>
      <c r="CJ616" t="inlineStr">
        <is>
          <t/>
        </is>
      </c>
      <c r="CK616" t="inlineStr">
        <is>
          <t/>
        </is>
      </c>
      <c r="CL616" t="inlineStr">
        <is>
          <t/>
        </is>
      </c>
      <c r="CM616" t="inlineStr">
        <is>
          <t/>
        </is>
      </c>
      <c r="CN616" t="inlineStr">
        <is>
          <t/>
        </is>
      </c>
      <c r="CO616" t="inlineStr">
        <is>
          <t/>
        </is>
      </c>
      <c r="CP616" t="inlineStr">
        <is>
          <t/>
        </is>
      </c>
      <c r="CQ616" t="inlineStr">
        <is>
          <t/>
        </is>
      </c>
      <c r="CR616" t="inlineStr">
        <is>
          <t/>
        </is>
      </c>
      <c r="CS616" t="inlineStr">
        <is>
          <t/>
        </is>
      </c>
      <c r="CT616" s="2" t="inlineStr">
        <is>
          <t>anrikat uran</t>
        </is>
      </c>
      <c r="CU616" s="2" t="inlineStr">
        <is>
          <t>3</t>
        </is>
      </c>
      <c r="CV616" s="2" t="inlineStr">
        <is>
          <t/>
        </is>
      </c>
      <c r="CW616" t="inlineStr">
        <is>
          <t/>
        </is>
      </c>
    </row>
    <row r="617">
      <c r="A617" s="1" t="str">
        <f>HYPERLINK("https://iate.europa.eu/entry/result/1154135/all", "1154135")</f>
        <v>1154135</v>
      </c>
      <c r="B617" t="inlineStr">
        <is>
          <t>AGRICULTURE, FORESTRY AND FISHERIES;INDUSTRY</t>
        </is>
      </c>
      <c r="C617" t="inlineStr">
        <is>
          <t>AGRICULTURE, FORESTRY AND FISHERIES;INDUSTRY|electronics and electrical engineering</t>
        </is>
      </c>
      <c r="D617" t="inlineStr">
        <is>
          <t>no</t>
        </is>
      </c>
      <c r="E617" t="inlineStr">
        <is>
          <t/>
        </is>
      </c>
      <c r="F617" t="inlineStr">
        <is>
          <t/>
        </is>
      </c>
      <c r="G617" t="inlineStr">
        <is>
          <t/>
        </is>
      </c>
      <c r="H617" t="inlineStr">
        <is>
          <t/>
        </is>
      </c>
      <c r="I617" t="inlineStr">
        <is>
          <t/>
        </is>
      </c>
      <c r="J617" t="inlineStr">
        <is>
          <t/>
        </is>
      </c>
      <c r="K617" t="inlineStr">
        <is>
          <t/>
        </is>
      </c>
      <c r="L617" t="inlineStr">
        <is>
          <t/>
        </is>
      </c>
      <c r="M617" t="inlineStr">
        <is>
          <t/>
        </is>
      </c>
      <c r="N617" s="2" t="inlineStr">
        <is>
          <t>energiskov|
energiplantage</t>
        </is>
      </c>
      <c r="O617" s="2" t="inlineStr">
        <is>
          <t>3|
3</t>
        </is>
      </c>
      <c r="P617" s="2" t="inlineStr">
        <is>
          <t xml:space="preserve">|
</t>
        </is>
      </c>
      <c r="Q617" t="inlineStr">
        <is>
          <t/>
        </is>
      </c>
      <c r="R617" s="2" t="inlineStr">
        <is>
          <t>Energieplantage</t>
        </is>
      </c>
      <c r="S617" s="2" t="inlineStr">
        <is>
          <t>3</t>
        </is>
      </c>
      <c r="T617" s="2" t="inlineStr">
        <is>
          <t/>
        </is>
      </c>
      <c r="U617" t="inlineStr">
        <is>
          <t/>
        </is>
      </c>
      <c r="V617" t="inlineStr">
        <is>
          <t/>
        </is>
      </c>
      <c r="W617" t="inlineStr">
        <is>
          <t/>
        </is>
      </c>
      <c r="X617" t="inlineStr">
        <is>
          <t/>
        </is>
      </c>
      <c r="Y617" t="inlineStr">
        <is>
          <t/>
        </is>
      </c>
      <c r="Z617" s="2" t="inlineStr">
        <is>
          <t>energy plantation|
energy stand</t>
        </is>
      </c>
      <c r="AA617" s="2" t="inlineStr">
        <is>
          <t>3|
3</t>
        </is>
      </c>
      <c r="AB617" s="2" t="inlineStr">
        <is>
          <t xml:space="preserve">|
</t>
        </is>
      </c>
      <c r="AC617" t="inlineStr">
        <is>
          <t/>
        </is>
      </c>
      <c r="AD617" s="2" t="inlineStr">
        <is>
          <t>plantación energética|
plantación forestal energética</t>
        </is>
      </c>
      <c r="AE617" s="2" t="inlineStr">
        <is>
          <t>3|
3</t>
        </is>
      </c>
      <c r="AF617" s="2" t="inlineStr">
        <is>
          <t xml:space="preserve">|
</t>
        </is>
      </c>
      <c r="AG617" t="inlineStr">
        <is>
          <t/>
        </is>
      </c>
      <c r="AH617" t="inlineStr">
        <is>
          <t/>
        </is>
      </c>
      <c r="AI617" t="inlineStr">
        <is>
          <t/>
        </is>
      </c>
      <c r="AJ617" t="inlineStr">
        <is>
          <t/>
        </is>
      </c>
      <c r="AK617" t="inlineStr">
        <is>
          <t/>
        </is>
      </c>
      <c r="AL617" s="2" t="inlineStr">
        <is>
          <t>energiaviljelmä</t>
        </is>
      </c>
      <c r="AM617" s="2" t="inlineStr">
        <is>
          <t>3</t>
        </is>
      </c>
      <c r="AN617" s="2" t="inlineStr">
        <is>
          <t/>
        </is>
      </c>
      <c r="AO617" t="inlineStr">
        <is>
          <t>viljelmä, joka on tarkoitettu energiasadon tuottamiseen</t>
        </is>
      </c>
      <c r="AP617" s="2" t="inlineStr">
        <is>
          <t>plantation énergétique|
forêt énergétique</t>
        </is>
      </c>
      <c r="AQ617" s="2" t="inlineStr">
        <is>
          <t>3|
3</t>
        </is>
      </c>
      <c r="AR617" s="2" t="inlineStr">
        <is>
          <t xml:space="preserve">|
</t>
        </is>
      </c>
      <c r="AS617" t="inlineStr">
        <is>
          <t>Boisement artificiel d'essences à croissance rapide utilisé spécialement à la production de biomasse</t>
        </is>
      </c>
      <c r="AT617" t="inlineStr">
        <is>
          <t/>
        </is>
      </c>
      <c r="AU617" t="inlineStr">
        <is>
          <t/>
        </is>
      </c>
      <c r="AV617" t="inlineStr">
        <is>
          <t/>
        </is>
      </c>
      <c r="AW617" t="inlineStr">
        <is>
          <t/>
        </is>
      </c>
      <c r="AX617" t="inlineStr">
        <is>
          <t/>
        </is>
      </c>
      <c r="AY617" t="inlineStr">
        <is>
          <t/>
        </is>
      </c>
      <c r="AZ617" t="inlineStr">
        <is>
          <t/>
        </is>
      </c>
      <c r="BA617" t="inlineStr">
        <is>
          <t/>
        </is>
      </c>
      <c r="BB617" t="inlineStr">
        <is>
          <t/>
        </is>
      </c>
      <c r="BC617" t="inlineStr">
        <is>
          <t/>
        </is>
      </c>
      <c r="BD617" t="inlineStr">
        <is>
          <t/>
        </is>
      </c>
      <c r="BE617" t="inlineStr">
        <is>
          <t/>
        </is>
      </c>
      <c r="BF617" s="2" t="inlineStr">
        <is>
          <t>foresta energetica|
coltivazione arborea a scopi energetici</t>
        </is>
      </c>
      <c r="BG617" s="2" t="inlineStr">
        <is>
          <t>3|
3</t>
        </is>
      </c>
      <c r="BH617" s="2" t="inlineStr">
        <is>
          <t xml:space="preserve">|
</t>
        </is>
      </c>
      <c r="BI617" t="inlineStr">
        <is>
          <t/>
        </is>
      </c>
      <c r="BJ617" t="inlineStr">
        <is>
          <t/>
        </is>
      </c>
      <c r="BK617" t="inlineStr">
        <is>
          <t/>
        </is>
      </c>
      <c r="BL617" t="inlineStr">
        <is>
          <t/>
        </is>
      </c>
      <c r="BM617" t="inlineStr">
        <is>
          <t/>
        </is>
      </c>
      <c r="BN617" t="inlineStr">
        <is>
          <t/>
        </is>
      </c>
      <c r="BO617" t="inlineStr">
        <is>
          <t/>
        </is>
      </c>
      <c r="BP617" t="inlineStr">
        <is>
          <t/>
        </is>
      </c>
      <c r="BQ617" t="inlineStr">
        <is>
          <t/>
        </is>
      </c>
      <c r="BR617" t="inlineStr">
        <is>
          <t/>
        </is>
      </c>
      <c r="BS617" t="inlineStr">
        <is>
          <t/>
        </is>
      </c>
      <c r="BT617" t="inlineStr">
        <is>
          <t/>
        </is>
      </c>
      <c r="BU617" t="inlineStr">
        <is>
          <t/>
        </is>
      </c>
      <c r="BV617" s="2" t="inlineStr">
        <is>
          <t>energie-opstand|
energieplantage</t>
        </is>
      </c>
      <c r="BW617" s="2" t="inlineStr">
        <is>
          <t>3|
3</t>
        </is>
      </c>
      <c r="BX617" s="2" t="inlineStr">
        <is>
          <t xml:space="preserve">|
</t>
        </is>
      </c>
      <c r="BY617" t="inlineStr">
        <is>
          <t/>
        </is>
      </c>
      <c r="BZ617" t="inlineStr">
        <is>
          <t/>
        </is>
      </c>
      <c r="CA617" t="inlineStr">
        <is>
          <t/>
        </is>
      </c>
      <c r="CB617" t="inlineStr">
        <is>
          <t/>
        </is>
      </c>
      <c r="CC617" t="inlineStr">
        <is>
          <t/>
        </is>
      </c>
      <c r="CD617" s="2" t="inlineStr">
        <is>
          <t>floresta energética|
plantação energética silvícola</t>
        </is>
      </c>
      <c r="CE617" s="2" t="inlineStr">
        <is>
          <t>3|
3</t>
        </is>
      </c>
      <c r="CF617" s="2" t="inlineStr">
        <is>
          <t xml:space="preserve">|
</t>
        </is>
      </c>
      <c r="CG617" t="inlineStr">
        <is>
          <t/>
        </is>
      </c>
      <c r="CH617" t="inlineStr">
        <is>
          <t/>
        </is>
      </c>
      <c r="CI617" t="inlineStr">
        <is>
          <t/>
        </is>
      </c>
      <c r="CJ617" t="inlineStr">
        <is>
          <t/>
        </is>
      </c>
      <c r="CK617" t="inlineStr">
        <is>
          <t/>
        </is>
      </c>
      <c r="CL617" t="inlineStr">
        <is>
          <t/>
        </is>
      </c>
      <c r="CM617" t="inlineStr">
        <is>
          <t/>
        </is>
      </c>
      <c r="CN617" t="inlineStr">
        <is>
          <t/>
        </is>
      </c>
      <c r="CO617" t="inlineStr">
        <is>
          <t/>
        </is>
      </c>
      <c r="CP617" t="inlineStr">
        <is>
          <t/>
        </is>
      </c>
      <c r="CQ617" t="inlineStr">
        <is>
          <t/>
        </is>
      </c>
      <c r="CR617" t="inlineStr">
        <is>
          <t/>
        </is>
      </c>
      <c r="CS617" t="inlineStr">
        <is>
          <t/>
        </is>
      </c>
      <c r="CT617" s="2" t="inlineStr">
        <is>
          <t>energiskogsodling</t>
        </is>
      </c>
      <c r="CU617" s="2" t="inlineStr">
        <is>
          <t>3</t>
        </is>
      </c>
      <c r="CV617" s="2" t="inlineStr">
        <is>
          <t/>
        </is>
      </c>
      <c r="CW617" t="inlineStr">
        <is>
          <t/>
        </is>
      </c>
    </row>
    <row r="618">
      <c r="A618" s="1" t="str">
        <f>HYPERLINK("https://iate.europa.eu/entry/result/1153721/all", "1153721")</f>
        <v>1153721</v>
      </c>
      <c r="B618" t="inlineStr">
        <is>
          <t>INDUSTRY</t>
        </is>
      </c>
      <c r="C618" t="inlineStr">
        <is>
          <t>INDUSTRY|electronics and electrical engineering</t>
        </is>
      </c>
      <c r="D618" t="inlineStr">
        <is>
          <t>no</t>
        </is>
      </c>
      <c r="E618" t="inlineStr">
        <is>
          <t/>
        </is>
      </c>
      <c r="F618" t="inlineStr">
        <is>
          <t/>
        </is>
      </c>
      <c r="G618" t="inlineStr">
        <is>
          <t/>
        </is>
      </c>
      <c r="H618" t="inlineStr">
        <is>
          <t/>
        </is>
      </c>
      <c r="I618" t="inlineStr">
        <is>
          <t/>
        </is>
      </c>
      <c r="J618" t="inlineStr">
        <is>
          <t/>
        </is>
      </c>
      <c r="K618" t="inlineStr">
        <is>
          <t/>
        </is>
      </c>
      <c r="L618" t="inlineStr">
        <is>
          <t/>
        </is>
      </c>
      <c r="M618" t="inlineStr">
        <is>
          <t/>
        </is>
      </c>
      <c r="N618" s="2" t="inlineStr">
        <is>
          <t>strålingsflux</t>
        </is>
      </c>
      <c r="O618" s="2" t="inlineStr">
        <is>
          <t>3</t>
        </is>
      </c>
      <c r="P618" s="2" t="inlineStr">
        <is>
          <t/>
        </is>
      </c>
      <c r="Q618" t="inlineStr">
        <is>
          <t/>
        </is>
      </c>
      <c r="R618" s="2" t="inlineStr">
        <is>
          <t>Energiefluss</t>
        </is>
      </c>
      <c r="S618" s="2" t="inlineStr">
        <is>
          <t>3</t>
        </is>
      </c>
      <c r="T618" s="2" t="inlineStr">
        <is>
          <t/>
        </is>
      </c>
      <c r="U618" t="inlineStr">
        <is>
          <t>Prozess der Weitergabe physikalischer Energie zwischen verschiedenen technischen oder natürlichen Systemen</t>
        </is>
      </c>
      <c r="V618" s="2" t="inlineStr">
        <is>
          <t>ενεργειακή ροή|
ροή ενέργειας</t>
        </is>
      </c>
      <c r="W618" s="2" t="inlineStr">
        <is>
          <t>3|
3</t>
        </is>
      </c>
      <c r="X618" s="2" t="inlineStr">
        <is>
          <t xml:space="preserve">|
</t>
        </is>
      </c>
      <c r="Y618" t="inlineStr">
        <is>
          <t/>
        </is>
      </c>
      <c r="Z618" s="2" t="inlineStr">
        <is>
          <t>energy flux|
energy flow</t>
        </is>
      </c>
      <c r="AA618" s="2" t="inlineStr">
        <is>
          <t>3|
1</t>
        </is>
      </c>
      <c r="AB618" s="2" t="inlineStr">
        <is>
          <t xml:space="preserve">|
</t>
        </is>
      </c>
      <c r="AC618" t="inlineStr">
        <is>
          <t>rate of flow of energy through a reference surface</t>
        </is>
      </c>
      <c r="AD618" s="2" t="inlineStr">
        <is>
          <t>flujo energético|
flujo de energía</t>
        </is>
      </c>
      <c r="AE618" s="2" t="inlineStr">
        <is>
          <t>3|
3</t>
        </is>
      </c>
      <c r="AF618" s="2" t="inlineStr">
        <is>
          <t xml:space="preserve">|
</t>
        </is>
      </c>
      <c r="AG618" t="inlineStr">
        <is>
          <t/>
        </is>
      </c>
      <c r="AH618" t="inlineStr">
        <is>
          <t/>
        </is>
      </c>
      <c r="AI618" t="inlineStr">
        <is>
          <t/>
        </is>
      </c>
      <c r="AJ618" t="inlineStr">
        <is>
          <t/>
        </is>
      </c>
      <c r="AK618" t="inlineStr">
        <is>
          <t/>
        </is>
      </c>
      <c r="AL618" s="2" t="inlineStr">
        <is>
          <t>energiavuo|
energiavirta</t>
        </is>
      </c>
      <c r="AM618" s="2" t="inlineStr">
        <is>
          <t>3|
3</t>
        </is>
      </c>
      <c r="AN618" s="2" t="inlineStr">
        <is>
          <t xml:space="preserve">|
</t>
        </is>
      </c>
      <c r="AO618" t="inlineStr">
        <is>
          <t>2)pinnan läpi kulkeva energiamäärä jaettuna ajalla</t>
        </is>
      </c>
      <c r="AP618" s="2" t="inlineStr">
        <is>
          <t>flux énergétique</t>
        </is>
      </c>
      <c r="AQ618" s="2" t="inlineStr">
        <is>
          <t>3</t>
        </is>
      </c>
      <c r="AR618" s="2" t="inlineStr">
        <is>
          <t/>
        </is>
      </c>
      <c r="AS618" t="inlineStr">
        <is>
          <t>puissance émise, transportée ou reçue sous forme de rayonnement; l'unité SI est le watt (W)</t>
        </is>
      </c>
      <c r="AT618" t="inlineStr">
        <is>
          <t/>
        </is>
      </c>
      <c r="AU618" t="inlineStr">
        <is>
          <t/>
        </is>
      </c>
      <c r="AV618" t="inlineStr">
        <is>
          <t/>
        </is>
      </c>
      <c r="AW618" t="inlineStr">
        <is>
          <t/>
        </is>
      </c>
      <c r="AX618" t="inlineStr">
        <is>
          <t/>
        </is>
      </c>
      <c r="AY618" t="inlineStr">
        <is>
          <t/>
        </is>
      </c>
      <c r="AZ618" t="inlineStr">
        <is>
          <t/>
        </is>
      </c>
      <c r="BA618" t="inlineStr">
        <is>
          <t/>
        </is>
      </c>
      <c r="BB618" t="inlineStr">
        <is>
          <t/>
        </is>
      </c>
      <c r="BC618" t="inlineStr">
        <is>
          <t/>
        </is>
      </c>
      <c r="BD618" t="inlineStr">
        <is>
          <t/>
        </is>
      </c>
      <c r="BE618" t="inlineStr">
        <is>
          <t/>
        </is>
      </c>
      <c r="BF618" s="2" t="inlineStr">
        <is>
          <t>flusso di energia|
flusso energetico</t>
        </is>
      </c>
      <c r="BG618" s="2" t="inlineStr">
        <is>
          <t>3|
3</t>
        </is>
      </c>
      <c r="BH618" s="2" t="inlineStr">
        <is>
          <t xml:space="preserve">|
</t>
        </is>
      </c>
      <c r="BI618" t="inlineStr">
        <is>
          <t/>
        </is>
      </c>
      <c r="BJ618" s="2" t="inlineStr">
        <is>
          <t>energijos srautas</t>
        </is>
      </c>
      <c r="BK618" s="2" t="inlineStr">
        <is>
          <t>3</t>
        </is>
      </c>
      <c r="BL618" s="2" t="inlineStr">
        <is>
          <t/>
        </is>
      </c>
      <c r="BM618" t="inlineStr">
        <is>
          <t>elektromagnetinės, šiluminės ar kitokios energijos kiekis per vienetinį laiko tarpą pernešamas per tam tikrą paviršių</t>
        </is>
      </c>
      <c r="BN618" t="inlineStr">
        <is>
          <t/>
        </is>
      </c>
      <c r="BO618" t="inlineStr">
        <is>
          <t/>
        </is>
      </c>
      <c r="BP618" t="inlineStr">
        <is>
          <t/>
        </is>
      </c>
      <c r="BQ618" t="inlineStr">
        <is>
          <t/>
        </is>
      </c>
      <c r="BR618" t="inlineStr">
        <is>
          <t/>
        </is>
      </c>
      <c r="BS618" t="inlineStr">
        <is>
          <t/>
        </is>
      </c>
      <c r="BT618" t="inlineStr">
        <is>
          <t/>
        </is>
      </c>
      <c r="BU618" t="inlineStr">
        <is>
          <t/>
        </is>
      </c>
      <c r="BV618" s="2" t="inlineStr">
        <is>
          <t>energiestroom</t>
        </is>
      </c>
      <c r="BW618" s="2" t="inlineStr">
        <is>
          <t>3</t>
        </is>
      </c>
      <c r="BX618" s="2" t="inlineStr">
        <is>
          <t/>
        </is>
      </c>
      <c r="BY618" t="inlineStr">
        <is>
          <t/>
        </is>
      </c>
      <c r="BZ618" t="inlineStr">
        <is>
          <t/>
        </is>
      </c>
      <c r="CA618" t="inlineStr">
        <is>
          <t/>
        </is>
      </c>
      <c r="CB618" t="inlineStr">
        <is>
          <t/>
        </is>
      </c>
      <c r="CC618" t="inlineStr">
        <is>
          <t/>
        </is>
      </c>
      <c r="CD618" s="2" t="inlineStr">
        <is>
          <t>fluxo energético|
fluxo de energia</t>
        </is>
      </c>
      <c r="CE618" s="2" t="inlineStr">
        <is>
          <t>3|
3</t>
        </is>
      </c>
      <c r="CF618" s="2" t="inlineStr">
        <is>
          <t xml:space="preserve">|
</t>
        </is>
      </c>
      <c r="CG618" t="inlineStr">
        <is>
          <t/>
        </is>
      </c>
      <c r="CH618" t="inlineStr">
        <is>
          <t/>
        </is>
      </c>
      <c r="CI618" t="inlineStr">
        <is>
          <t/>
        </is>
      </c>
      <c r="CJ618" t="inlineStr">
        <is>
          <t/>
        </is>
      </c>
      <c r="CK618" t="inlineStr">
        <is>
          <t/>
        </is>
      </c>
      <c r="CL618" t="inlineStr">
        <is>
          <t/>
        </is>
      </c>
      <c r="CM618" t="inlineStr">
        <is>
          <t/>
        </is>
      </c>
      <c r="CN618" t="inlineStr">
        <is>
          <t/>
        </is>
      </c>
      <c r="CO618" t="inlineStr">
        <is>
          <t/>
        </is>
      </c>
      <c r="CP618" t="inlineStr">
        <is>
          <t/>
        </is>
      </c>
      <c r="CQ618" t="inlineStr">
        <is>
          <t/>
        </is>
      </c>
      <c r="CR618" t="inlineStr">
        <is>
          <t/>
        </is>
      </c>
      <c r="CS618" t="inlineStr">
        <is>
          <t/>
        </is>
      </c>
      <c r="CT618" s="2" t="inlineStr">
        <is>
          <t>energiflöde</t>
        </is>
      </c>
      <c r="CU618" s="2" t="inlineStr">
        <is>
          <t>3</t>
        </is>
      </c>
      <c r="CV618" s="2" t="inlineStr">
        <is>
          <t/>
        </is>
      </c>
      <c r="CW618" t="inlineStr">
        <is>
          <t/>
        </is>
      </c>
    </row>
    <row r="619">
      <c r="A619" s="1" t="str">
        <f>HYPERLINK("https://iate.europa.eu/entry/result/46327/all", "46327")</f>
        <v>46327</v>
      </c>
      <c r="B619" t="inlineStr">
        <is>
          <t>ENVIRONMENT</t>
        </is>
      </c>
      <c r="C619" t="inlineStr">
        <is>
          <t>ENVIRONMENT</t>
        </is>
      </c>
      <c r="D619" t="inlineStr">
        <is>
          <t>no</t>
        </is>
      </c>
      <c r="E619" t="inlineStr">
        <is>
          <t/>
        </is>
      </c>
      <c r="F619" t="inlineStr">
        <is>
          <t/>
        </is>
      </c>
      <c r="G619" t="inlineStr">
        <is>
          <t/>
        </is>
      </c>
      <c r="H619" t="inlineStr">
        <is>
          <t/>
        </is>
      </c>
      <c r="I619" t="inlineStr">
        <is>
          <t/>
        </is>
      </c>
      <c r="J619" t="inlineStr">
        <is>
          <t/>
        </is>
      </c>
      <c r="K619" t="inlineStr">
        <is>
          <t/>
        </is>
      </c>
      <c r="L619" t="inlineStr">
        <is>
          <t/>
        </is>
      </c>
      <c r="M619" t="inlineStr">
        <is>
          <t/>
        </is>
      </c>
      <c r="N619" s="2" t="inlineStr">
        <is>
          <t>energiomdannelse</t>
        </is>
      </c>
      <c r="O619" s="2" t="inlineStr">
        <is>
          <t>3</t>
        </is>
      </c>
      <c r="P619" s="2" t="inlineStr">
        <is>
          <t/>
        </is>
      </c>
      <c r="Q619" t="inlineStr">
        <is>
          <t/>
        </is>
      </c>
      <c r="R619" s="2" t="inlineStr">
        <is>
          <t>Energieumwandlung</t>
        </is>
      </c>
      <c r="S619" s="2" t="inlineStr">
        <is>
          <t>3</t>
        </is>
      </c>
      <c r="T619" s="2" t="inlineStr">
        <is>
          <t/>
        </is>
      </c>
      <c r="U619" t="inlineStr">
        <is>
          <t/>
        </is>
      </c>
      <c r="V619" s="2" t="inlineStr">
        <is>
          <t>ενεργειακή μετατροπή/μετατροπή της ενέργειας</t>
        </is>
      </c>
      <c r="W619" s="2" t="inlineStr">
        <is>
          <t>3</t>
        </is>
      </c>
      <c r="X619" s="2" t="inlineStr">
        <is>
          <t/>
        </is>
      </c>
      <c r="Y619" t="inlineStr">
        <is>
          <t/>
        </is>
      </c>
      <c r="Z619" s="2" t="inlineStr">
        <is>
          <t>energy conversion</t>
        </is>
      </c>
      <c r="AA619" s="2" t="inlineStr">
        <is>
          <t>3</t>
        </is>
      </c>
      <c r="AB619" s="2" t="inlineStr">
        <is>
          <t/>
        </is>
      </c>
      <c r="AC619" t="inlineStr">
        <is>
          <t>1.The process of changing energy from one form to another.</t>
        </is>
      </c>
      <c r="AD619" s="2" t="inlineStr">
        <is>
          <t>conversión de energía|
conversión energética</t>
        </is>
      </c>
      <c r="AE619" s="2" t="inlineStr">
        <is>
          <t>3|
3</t>
        </is>
      </c>
      <c r="AF619" s="2" t="inlineStr">
        <is>
          <t xml:space="preserve">|
</t>
        </is>
      </c>
      <c r="AG619" t="inlineStr">
        <is>
          <t/>
        </is>
      </c>
      <c r="AH619" t="inlineStr">
        <is>
          <t/>
        </is>
      </c>
      <c r="AI619" t="inlineStr">
        <is>
          <t/>
        </is>
      </c>
      <c r="AJ619" t="inlineStr">
        <is>
          <t/>
        </is>
      </c>
      <c r="AK619" t="inlineStr">
        <is>
          <t/>
        </is>
      </c>
      <c r="AL619" s="2" t="inlineStr">
        <is>
          <t>energian muuntaminen</t>
        </is>
      </c>
      <c r="AM619" s="2" t="inlineStr">
        <is>
          <t>3</t>
        </is>
      </c>
      <c r="AN619" s="2" t="inlineStr">
        <is>
          <t/>
        </is>
      </c>
      <c r="AO619" t="inlineStr">
        <is>
          <t/>
        </is>
      </c>
      <c r="AP619" s="2" t="inlineStr">
        <is>
          <t>conversion de l'énergie</t>
        </is>
      </c>
      <c r="AQ619" s="2" t="inlineStr">
        <is>
          <t>3</t>
        </is>
      </c>
      <c r="AR619" s="2" t="inlineStr">
        <is>
          <t/>
        </is>
      </c>
      <c r="AS619" t="inlineStr">
        <is>
          <t/>
        </is>
      </c>
      <c r="AT619" t="inlineStr">
        <is>
          <t/>
        </is>
      </c>
      <c r="AU619" t="inlineStr">
        <is>
          <t/>
        </is>
      </c>
      <c r="AV619" t="inlineStr">
        <is>
          <t/>
        </is>
      </c>
      <c r="AW619" t="inlineStr">
        <is>
          <t/>
        </is>
      </c>
      <c r="AX619" t="inlineStr">
        <is>
          <t/>
        </is>
      </c>
      <c r="AY619" t="inlineStr">
        <is>
          <t/>
        </is>
      </c>
      <c r="AZ619" t="inlineStr">
        <is>
          <t/>
        </is>
      </c>
      <c r="BA619" t="inlineStr">
        <is>
          <t/>
        </is>
      </c>
      <c r="BB619" t="inlineStr">
        <is>
          <t/>
        </is>
      </c>
      <c r="BC619" t="inlineStr">
        <is>
          <t/>
        </is>
      </c>
      <c r="BD619" t="inlineStr">
        <is>
          <t/>
        </is>
      </c>
      <c r="BE619" t="inlineStr">
        <is>
          <t/>
        </is>
      </c>
      <c r="BF619" s="2" t="inlineStr">
        <is>
          <t>conversione di energia</t>
        </is>
      </c>
      <c r="BG619" s="2" t="inlineStr">
        <is>
          <t>3</t>
        </is>
      </c>
      <c r="BH619" s="2" t="inlineStr">
        <is>
          <t/>
        </is>
      </c>
      <c r="BI619" t="inlineStr">
        <is>
          <t/>
        </is>
      </c>
      <c r="BJ619" t="inlineStr">
        <is>
          <t/>
        </is>
      </c>
      <c r="BK619" t="inlineStr">
        <is>
          <t/>
        </is>
      </c>
      <c r="BL619" t="inlineStr">
        <is>
          <t/>
        </is>
      </c>
      <c r="BM619" t="inlineStr">
        <is>
          <t/>
        </is>
      </c>
      <c r="BN619" t="inlineStr">
        <is>
          <t/>
        </is>
      </c>
      <c r="BO619" t="inlineStr">
        <is>
          <t/>
        </is>
      </c>
      <c r="BP619" t="inlineStr">
        <is>
          <t/>
        </is>
      </c>
      <c r="BQ619" t="inlineStr">
        <is>
          <t/>
        </is>
      </c>
      <c r="BR619" t="inlineStr">
        <is>
          <t/>
        </is>
      </c>
      <c r="BS619" t="inlineStr">
        <is>
          <t/>
        </is>
      </c>
      <c r="BT619" t="inlineStr">
        <is>
          <t/>
        </is>
      </c>
      <c r="BU619" t="inlineStr">
        <is>
          <t/>
        </is>
      </c>
      <c r="BV619" s="2" t="inlineStr">
        <is>
          <t>energieconversie|
energietransformatie|
energieomzetting</t>
        </is>
      </c>
      <c r="BW619" s="2" t="inlineStr">
        <is>
          <t>3|
4|
4</t>
        </is>
      </c>
      <c r="BX619" s="2" t="inlineStr">
        <is>
          <t xml:space="preserve">|
|
</t>
        </is>
      </c>
      <c r="BY619" t="inlineStr">
        <is>
          <t>proces waarbij de ene energiedrager in een andere wordt omgezet, waarbij die van fysische of chemische toestand verandert (bv. kolenliquefactie), en waarbij transformatieverliezen kunnen plaatsvinden</t>
        </is>
      </c>
      <c r="BZ619" t="inlineStr">
        <is>
          <t/>
        </is>
      </c>
      <c r="CA619" t="inlineStr">
        <is>
          <t/>
        </is>
      </c>
      <c r="CB619" t="inlineStr">
        <is>
          <t/>
        </is>
      </c>
      <c r="CC619" t="inlineStr">
        <is>
          <t/>
        </is>
      </c>
      <c r="CD619" s="2" t="inlineStr">
        <is>
          <t>conversão de energia</t>
        </is>
      </c>
      <c r="CE619" s="2" t="inlineStr">
        <is>
          <t>3</t>
        </is>
      </c>
      <c r="CF619" s="2" t="inlineStr">
        <is>
          <t/>
        </is>
      </c>
      <c r="CG619" t="inlineStr">
        <is>
          <t/>
        </is>
      </c>
      <c r="CH619" s="2" t="inlineStr">
        <is>
          <t>transformare a energiei|
conversie a energiei</t>
        </is>
      </c>
      <c r="CI619" s="2" t="inlineStr">
        <is>
          <t>3|
3</t>
        </is>
      </c>
      <c r="CJ619" s="2" t="inlineStr">
        <is>
          <t xml:space="preserve">|
</t>
        </is>
      </c>
      <c r="CK619" t="inlineStr">
        <is>
          <t>transformare a formei fizice sau chimice a energiei</t>
        </is>
      </c>
      <c r="CL619" t="inlineStr">
        <is>
          <t/>
        </is>
      </c>
      <c r="CM619" t="inlineStr">
        <is>
          <t/>
        </is>
      </c>
      <c r="CN619" t="inlineStr">
        <is>
          <t/>
        </is>
      </c>
      <c r="CO619" t="inlineStr">
        <is>
          <t/>
        </is>
      </c>
      <c r="CP619" t="inlineStr">
        <is>
          <t/>
        </is>
      </c>
      <c r="CQ619" t="inlineStr">
        <is>
          <t/>
        </is>
      </c>
      <c r="CR619" t="inlineStr">
        <is>
          <t/>
        </is>
      </c>
      <c r="CS619" t="inlineStr">
        <is>
          <t/>
        </is>
      </c>
      <c r="CT619" s="2" t="inlineStr">
        <is>
          <t>energiomvandling</t>
        </is>
      </c>
      <c r="CU619" s="2" t="inlineStr">
        <is>
          <t>3</t>
        </is>
      </c>
      <c r="CV619" s="2" t="inlineStr">
        <is>
          <t/>
        </is>
      </c>
      <c r="CW619" t="inlineStr">
        <is>
          <t/>
        </is>
      </c>
    </row>
    <row r="620">
      <c r="A620" s="1" t="str">
        <f>HYPERLINK("https://iate.europa.eu/entry/result/925609/all", "925609")</f>
        <v>925609</v>
      </c>
      <c r="B620" t="inlineStr">
        <is>
          <t>INTERNATIONAL RELATIONS;LAW;ENERGY</t>
        </is>
      </c>
      <c r="C620" t="inlineStr">
        <is>
          <t>INTERNATIONAL RELATIONS|international affairs|international agreement;LAW;ENERGY</t>
        </is>
      </c>
      <c r="D620" t="inlineStr">
        <is>
          <t>no</t>
        </is>
      </c>
      <c r="E620" t="inlineStr">
        <is>
          <t/>
        </is>
      </c>
      <c r="F620" t="inlineStr">
        <is>
          <t/>
        </is>
      </c>
      <c r="G620" t="inlineStr">
        <is>
          <t/>
        </is>
      </c>
      <c r="H620" t="inlineStr">
        <is>
          <t/>
        </is>
      </c>
      <c r="I620" t="inlineStr">
        <is>
          <t/>
        </is>
      </c>
      <c r="J620" t="inlineStr">
        <is>
          <t/>
        </is>
      </c>
      <c r="K620" t="inlineStr">
        <is>
          <t/>
        </is>
      </c>
      <c r="L620" t="inlineStr">
        <is>
          <t/>
        </is>
      </c>
      <c r="M620" t="inlineStr">
        <is>
          <t/>
        </is>
      </c>
      <c r="N620" s="2" t="inlineStr">
        <is>
          <t>transitprotokol under energichartret|
transitprotokol</t>
        </is>
      </c>
      <c r="O620" s="2" t="inlineStr">
        <is>
          <t>4|
4</t>
        </is>
      </c>
      <c r="P620" s="2" t="inlineStr">
        <is>
          <t xml:space="preserve">|
</t>
        </is>
      </c>
      <c r="Q620" t="inlineStr">
        <is>
          <t/>
        </is>
      </c>
      <c r="R620" s="2" t="inlineStr">
        <is>
          <t>Transitprotokoll zum Energiechartavertrag</t>
        </is>
      </c>
      <c r="S620" s="2" t="inlineStr">
        <is>
          <t>1</t>
        </is>
      </c>
      <c r="T620" s="2" t="inlineStr">
        <is>
          <t/>
        </is>
      </c>
      <c r="U620" t="inlineStr">
        <is>
          <t/>
        </is>
      </c>
      <c r="V620" s="2" t="inlineStr">
        <is>
          <t>Πρωτόκολλο διαμετακόμισης του Χάρτη Ενέργειας' Πρωτόκολλο διαμετακόμισης</t>
        </is>
      </c>
      <c r="W620" s="2" t="inlineStr">
        <is>
          <t>3</t>
        </is>
      </c>
      <c r="X620" s="2" t="inlineStr">
        <is>
          <t/>
        </is>
      </c>
      <c r="Y620" t="inlineStr">
        <is>
          <t/>
        </is>
      </c>
      <c r="Z620" s="2" t="inlineStr">
        <is>
          <t>Energy Charter Transit Protocol|
Transit Protocol</t>
        </is>
      </c>
      <c r="AA620" s="2" t="inlineStr">
        <is>
          <t>3|
3</t>
        </is>
      </c>
      <c r="AB620" s="2" t="inlineStr">
        <is>
          <t xml:space="preserve">|
</t>
        </is>
      </c>
      <c r="AC620" t="inlineStr">
        <is>
          <t/>
        </is>
      </c>
      <c r="AD620" s="2" t="inlineStr">
        <is>
          <t>Protocolo sobre tránsito de la Carta de la Energía</t>
        </is>
      </c>
      <c r="AE620" s="2" t="inlineStr">
        <is>
          <t>2</t>
        </is>
      </c>
      <c r="AF620" s="2" t="inlineStr">
        <is>
          <t/>
        </is>
      </c>
      <c r="AG620" t="inlineStr">
        <is>
          <t/>
        </is>
      </c>
      <c r="AH620" t="inlineStr">
        <is>
          <t/>
        </is>
      </c>
      <c r="AI620" t="inlineStr">
        <is>
          <t/>
        </is>
      </c>
      <c r="AJ620" t="inlineStr">
        <is>
          <t/>
        </is>
      </c>
      <c r="AK620" t="inlineStr">
        <is>
          <t/>
        </is>
      </c>
      <c r="AL620" s="2" t="inlineStr">
        <is>
          <t>kauttakulkupöytäkirja</t>
        </is>
      </c>
      <c r="AM620" s="2" t="inlineStr">
        <is>
          <t>2</t>
        </is>
      </c>
      <c r="AN620" s="2" t="inlineStr">
        <is>
          <t/>
        </is>
      </c>
      <c r="AO620" t="inlineStr">
        <is>
          <t>Kauttakulkupöytäkirjaa koskevat neuvottelut ovat energiaperuskirjasta tehtyyn sopimukseen liittyviä toimia.</t>
        </is>
      </c>
      <c r="AP620" s="2" t="inlineStr">
        <is>
          <t>Protocole relatif au transit annexé à la Charte de l'énergie</t>
        </is>
      </c>
      <c r="AQ620" s="2" t="inlineStr">
        <is>
          <t>3</t>
        </is>
      </c>
      <c r="AR620" s="2" t="inlineStr">
        <is>
          <t/>
        </is>
      </c>
      <c r="AS620" t="inlineStr">
        <is>
          <t/>
        </is>
      </c>
      <c r="AT620" t="inlineStr">
        <is>
          <t/>
        </is>
      </c>
      <c r="AU620" t="inlineStr">
        <is>
          <t/>
        </is>
      </c>
      <c r="AV620" t="inlineStr">
        <is>
          <t/>
        </is>
      </c>
      <c r="AW620" t="inlineStr">
        <is>
          <t/>
        </is>
      </c>
      <c r="AX620" t="inlineStr">
        <is>
          <t/>
        </is>
      </c>
      <c r="AY620" t="inlineStr">
        <is>
          <t/>
        </is>
      </c>
      <c r="AZ620" t="inlineStr">
        <is>
          <t/>
        </is>
      </c>
      <c r="BA620" t="inlineStr">
        <is>
          <t/>
        </is>
      </c>
      <c r="BB620" t="inlineStr">
        <is>
          <t/>
        </is>
      </c>
      <c r="BC620" t="inlineStr">
        <is>
          <t/>
        </is>
      </c>
      <c r="BD620" t="inlineStr">
        <is>
          <t/>
        </is>
      </c>
      <c r="BE620" t="inlineStr">
        <is>
          <t/>
        </is>
      </c>
      <c r="BF620" s="2" t="inlineStr">
        <is>
          <t>protocollo sul transito|
protocollo della Carta dell'energia sul transito</t>
        </is>
      </c>
      <c r="BG620" s="2" t="inlineStr">
        <is>
          <t>2|
2</t>
        </is>
      </c>
      <c r="BH620" s="2" t="inlineStr">
        <is>
          <t xml:space="preserve">|
</t>
        </is>
      </c>
      <c r="BI620" t="inlineStr">
        <is>
          <t>protocollo attualmente in corso di negoziazione nel quadro del trattato sulla Carta europea dell'energia e volto a garantire un transito sicuro, efficiente, ininterrotto e indisturbato dell'energia, promuovere l'uso più efficiente delle infrastrutture di transito e agevolare la costruzione o la modifica di tali infrastrutture.</t>
        </is>
      </c>
      <c r="BJ620" t="inlineStr">
        <is>
          <t/>
        </is>
      </c>
      <c r="BK620" t="inlineStr">
        <is>
          <t/>
        </is>
      </c>
      <c r="BL620" t="inlineStr">
        <is>
          <t/>
        </is>
      </c>
      <c r="BM620" t="inlineStr">
        <is>
          <t/>
        </is>
      </c>
      <c r="BN620" t="inlineStr">
        <is>
          <t/>
        </is>
      </c>
      <c r="BO620" t="inlineStr">
        <is>
          <t/>
        </is>
      </c>
      <c r="BP620" t="inlineStr">
        <is>
          <t/>
        </is>
      </c>
      <c r="BQ620" t="inlineStr">
        <is>
          <t/>
        </is>
      </c>
      <c r="BR620" t="inlineStr">
        <is>
          <t/>
        </is>
      </c>
      <c r="BS620" t="inlineStr">
        <is>
          <t/>
        </is>
      </c>
      <c r="BT620" t="inlineStr">
        <is>
          <t/>
        </is>
      </c>
      <c r="BU620" t="inlineStr">
        <is>
          <t/>
        </is>
      </c>
      <c r="BV620" s="2" t="inlineStr">
        <is>
          <t>Protocol bij het Energiehandvest betreffende doorvoer|
Doorvoerprotocol</t>
        </is>
      </c>
      <c r="BW620" s="2" t="inlineStr">
        <is>
          <t>2|
2</t>
        </is>
      </c>
      <c r="BX620" s="2" t="inlineStr">
        <is>
          <t xml:space="preserve">|
</t>
        </is>
      </c>
      <c r="BY620" t="inlineStr">
        <is>
          <t/>
        </is>
      </c>
      <c r="BZ620" t="inlineStr">
        <is>
          <t/>
        </is>
      </c>
      <c r="CA620" t="inlineStr">
        <is>
          <t/>
        </is>
      </c>
      <c r="CB620" t="inlineStr">
        <is>
          <t/>
        </is>
      </c>
      <c r="CC620" t="inlineStr">
        <is>
          <t/>
        </is>
      </c>
      <c r="CD620" t="inlineStr">
        <is>
          <t/>
        </is>
      </c>
      <c r="CE620" t="inlineStr">
        <is>
          <t/>
        </is>
      </c>
      <c r="CF620" t="inlineStr">
        <is>
          <t/>
        </is>
      </c>
      <c r="CG620" t="inlineStr">
        <is>
          <t/>
        </is>
      </c>
      <c r="CH620" t="inlineStr">
        <is>
          <t/>
        </is>
      </c>
      <c r="CI620" t="inlineStr">
        <is>
          <t/>
        </is>
      </c>
      <c r="CJ620" t="inlineStr">
        <is>
          <t/>
        </is>
      </c>
      <c r="CK620" t="inlineStr">
        <is>
          <t/>
        </is>
      </c>
      <c r="CL620" t="inlineStr">
        <is>
          <t/>
        </is>
      </c>
      <c r="CM620" t="inlineStr">
        <is>
          <t/>
        </is>
      </c>
      <c r="CN620" t="inlineStr">
        <is>
          <t/>
        </is>
      </c>
      <c r="CO620" t="inlineStr">
        <is>
          <t/>
        </is>
      </c>
      <c r="CP620" t="inlineStr">
        <is>
          <t/>
        </is>
      </c>
      <c r="CQ620" t="inlineStr">
        <is>
          <t/>
        </is>
      </c>
      <c r="CR620" t="inlineStr">
        <is>
          <t/>
        </is>
      </c>
      <c r="CS620" t="inlineStr">
        <is>
          <t/>
        </is>
      </c>
      <c r="CT620" t="inlineStr">
        <is>
          <t/>
        </is>
      </c>
      <c r="CU620" t="inlineStr">
        <is>
          <t/>
        </is>
      </c>
      <c r="CV620" t="inlineStr">
        <is>
          <t/>
        </is>
      </c>
      <c r="CW620" t="inlineStr">
        <is>
          <t/>
        </is>
      </c>
    </row>
    <row r="621">
      <c r="A621" s="1" t="str">
        <f>HYPERLINK("https://iate.europa.eu/entry/result/1605237/all", "1605237")</f>
        <v>1605237</v>
      </c>
      <c r="B621" t="inlineStr">
        <is>
          <t>ENERGY;INDUSTRY</t>
        </is>
      </c>
      <c r="C621" t="inlineStr">
        <is>
          <t>ENERGY|electrical and nuclear industries|electrical industry;INDUSTRY|electronics and electrical engineering</t>
        </is>
      </c>
      <c r="D621" t="inlineStr">
        <is>
          <t>no</t>
        </is>
      </c>
      <c r="E621" t="inlineStr">
        <is>
          <t/>
        </is>
      </c>
      <c r="F621" t="inlineStr">
        <is>
          <t/>
        </is>
      </c>
      <c r="G621" t="inlineStr">
        <is>
          <t/>
        </is>
      </c>
      <c r="H621" t="inlineStr">
        <is>
          <t/>
        </is>
      </c>
      <c r="I621" t="inlineStr">
        <is>
          <t/>
        </is>
      </c>
      <c r="J621" t="inlineStr">
        <is>
          <t/>
        </is>
      </c>
      <c r="K621" t="inlineStr">
        <is>
          <t/>
        </is>
      </c>
      <c r="L621" t="inlineStr">
        <is>
          <t/>
        </is>
      </c>
      <c r="M621" t="inlineStr">
        <is>
          <t/>
        </is>
      </c>
      <c r="N621" s="2" t="inlineStr">
        <is>
          <t>elektrisk strømforsynings-system</t>
        </is>
      </c>
      <c r="O621" s="2" t="inlineStr">
        <is>
          <t>3</t>
        </is>
      </c>
      <c r="P621" s="2" t="inlineStr">
        <is>
          <t/>
        </is>
      </c>
      <c r="Q621" t="inlineStr">
        <is>
          <t/>
        </is>
      </c>
      <c r="R621" s="2" t="inlineStr">
        <is>
          <t>elektrisches Stromversorgungssystem</t>
        </is>
      </c>
      <c r="S621" s="2" t="inlineStr">
        <is>
          <t>3</t>
        </is>
      </c>
      <c r="T621" s="2" t="inlineStr">
        <is>
          <t/>
        </is>
      </c>
      <c r="U621" t="inlineStr">
        <is>
          <t>Einrichtungen zur unmittelbaren Versorgung der Fernmeldestromverbraucher (Vermittlungs-,Verstärker-,Telegrafen-und Richtfunkeinrichtungen sowie Nebenstellenanlagen) mit der benötigten elektrischen Energie (Gleich-oder Wechselstrom)</t>
        </is>
      </c>
      <c r="V621" s="2" t="inlineStr">
        <is>
          <t>σύστημα ηλεκτρικής τροφοδοσίας</t>
        </is>
      </c>
      <c r="W621" s="2" t="inlineStr">
        <is>
          <t>3</t>
        </is>
      </c>
      <c r="X621" s="2" t="inlineStr">
        <is>
          <t/>
        </is>
      </c>
      <c r="Y621" t="inlineStr">
        <is>
          <t/>
        </is>
      </c>
      <c r="Z621" s="2" t="inlineStr">
        <is>
          <t>power system|
electrical power system</t>
        </is>
      </c>
      <c r="AA621" s="2" t="inlineStr">
        <is>
          <t>3|
3</t>
        </is>
      </c>
      <c r="AB621" s="2" t="inlineStr">
        <is>
          <t xml:space="preserve">|
</t>
        </is>
      </c>
      <c r="AC621" t="inlineStr">
        <is>
          <t>a group of one or more generating sources and/or connecting transmission lines operated under common management or supervision to supply load</t>
        </is>
      </c>
      <c r="AD621" s="2" t="inlineStr">
        <is>
          <t>sistema de suministro de energía eléctrica</t>
        </is>
      </c>
      <c r="AE621" s="2" t="inlineStr">
        <is>
          <t>3</t>
        </is>
      </c>
      <c r="AF621" s="2" t="inlineStr">
        <is>
          <t/>
        </is>
      </c>
      <c r="AG621" t="inlineStr">
        <is>
          <t/>
        </is>
      </c>
      <c r="AH621" s="2" t="inlineStr">
        <is>
          <t>energiasüsteem</t>
        </is>
      </c>
      <c r="AI621" s="2" t="inlineStr">
        <is>
          <t>3</t>
        </is>
      </c>
      <c r="AJ621" s="2" t="inlineStr">
        <is>
          <t/>
        </is>
      </c>
      <c r="AK621" t="inlineStr">
        <is>
          <t>elektrienergia ja soojuse tootmise, edastamise ja tarbijaile jaotamise süsteem teatud territooriumil</t>
        </is>
      </c>
      <c r="AL621" s="2" t="inlineStr">
        <is>
          <t>sähkövoimajärjestelmä</t>
        </is>
      </c>
      <c r="AM621" s="2" t="inlineStr">
        <is>
          <t>3</t>
        </is>
      </c>
      <c r="AN621" s="2" t="inlineStr">
        <is>
          <t/>
        </is>
      </c>
      <c r="AO621" t="inlineStr">
        <is>
          <t/>
        </is>
      </c>
      <c r="AP621" s="2" t="inlineStr">
        <is>
          <t>dispositif d'alimentation en énergie</t>
        </is>
      </c>
      <c r="AQ621" s="2" t="inlineStr">
        <is>
          <t>3</t>
        </is>
      </c>
      <c r="AR621" s="2" t="inlineStr">
        <is>
          <t/>
        </is>
      </c>
      <c r="AS621" t="inlineStr">
        <is>
          <t/>
        </is>
      </c>
      <c r="AT621" t="inlineStr">
        <is>
          <t/>
        </is>
      </c>
      <c r="AU621" t="inlineStr">
        <is>
          <t/>
        </is>
      </c>
      <c r="AV621" t="inlineStr">
        <is>
          <t/>
        </is>
      </c>
      <c r="AW621" t="inlineStr">
        <is>
          <t/>
        </is>
      </c>
      <c r="AX621" t="inlineStr">
        <is>
          <t/>
        </is>
      </c>
      <c r="AY621" t="inlineStr">
        <is>
          <t/>
        </is>
      </c>
      <c r="AZ621" t="inlineStr">
        <is>
          <t/>
        </is>
      </c>
      <c r="BA621" t="inlineStr">
        <is>
          <t/>
        </is>
      </c>
      <c r="BB621" t="inlineStr">
        <is>
          <t/>
        </is>
      </c>
      <c r="BC621" t="inlineStr">
        <is>
          <t/>
        </is>
      </c>
      <c r="BD621" t="inlineStr">
        <is>
          <t/>
        </is>
      </c>
      <c r="BE621" t="inlineStr">
        <is>
          <t/>
        </is>
      </c>
      <c r="BF621" t="inlineStr">
        <is>
          <t/>
        </is>
      </c>
      <c r="BG621" t="inlineStr">
        <is>
          <t/>
        </is>
      </c>
      <c r="BH621" t="inlineStr">
        <is>
          <t/>
        </is>
      </c>
      <c r="BI621" t="inlineStr">
        <is>
          <t/>
        </is>
      </c>
      <c r="BJ621" t="inlineStr">
        <is>
          <t/>
        </is>
      </c>
      <c r="BK621" t="inlineStr">
        <is>
          <t/>
        </is>
      </c>
      <c r="BL621" t="inlineStr">
        <is>
          <t/>
        </is>
      </c>
      <c r="BM621" t="inlineStr">
        <is>
          <t/>
        </is>
      </c>
      <c r="BN621" s="2" t="inlineStr">
        <is>
          <t>elektroenerģijas sistēma|
elektroapgādes sistēma</t>
        </is>
      </c>
      <c r="BO621" s="2" t="inlineStr">
        <is>
          <t>3|
3</t>
        </is>
      </c>
      <c r="BP621" s="2" t="inlineStr">
        <is>
          <t xml:space="preserve">preferred|
</t>
        </is>
      </c>
      <c r="BQ621" t="inlineStr">
        <is>
          <t>savstarpēji saistīti elektroenerģijas avoti un tīkli, kas veic patērētāju apgādi ar elektroenerģiju</t>
        </is>
      </c>
      <c r="BR621" t="inlineStr">
        <is>
          <t/>
        </is>
      </c>
      <c r="BS621" t="inlineStr">
        <is>
          <t/>
        </is>
      </c>
      <c r="BT621" t="inlineStr">
        <is>
          <t/>
        </is>
      </c>
      <c r="BU621" t="inlineStr">
        <is>
          <t/>
        </is>
      </c>
      <c r="BV621" s="2" t="inlineStr">
        <is>
          <t>systeem voor elektrische energie</t>
        </is>
      </c>
      <c r="BW621" s="2" t="inlineStr">
        <is>
          <t>3</t>
        </is>
      </c>
      <c r="BX621" s="2" t="inlineStr">
        <is>
          <t/>
        </is>
      </c>
      <c r="BY621" t="inlineStr">
        <is>
          <t/>
        </is>
      </c>
      <c r="BZ621" t="inlineStr">
        <is>
          <t/>
        </is>
      </c>
      <c r="CA621" t="inlineStr">
        <is>
          <t/>
        </is>
      </c>
      <c r="CB621" t="inlineStr">
        <is>
          <t/>
        </is>
      </c>
      <c r="CC621" t="inlineStr">
        <is>
          <t/>
        </is>
      </c>
      <c r="CD621" s="2" t="inlineStr">
        <is>
          <t>sistema de alimentação de energia elétrica</t>
        </is>
      </c>
      <c r="CE621" s="2" t="inlineStr">
        <is>
          <t>3</t>
        </is>
      </c>
      <c r="CF621" s="2" t="inlineStr">
        <is>
          <t/>
        </is>
      </c>
      <c r="CG621" t="inlineStr">
        <is>
          <t/>
        </is>
      </c>
      <c r="CH621" s="2" t="inlineStr">
        <is>
          <t>sistem energetic</t>
        </is>
      </c>
      <c r="CI621" s="2" t="inlineStr">
        <is>
          <t>3</t>
        </is>
      </c>
      <c r="CJ621" s="2" t="inlineStr">
        <is>
          <t/>
        </is>
      </c>
      <c r="CK621" t="inlineStr">
        <is>
          <t/>
        </is>
      </c>
      <c r="CL621" t="inlineStr">
        <is>
          <t/>
        </is>
      </c>
      <c r="CM621" t="inlineStr">
        <is>
          <t/>
        </is>
      </c>
      <c r="CN621" t="inlineStr">
        <is>
          <t/>
        </is>
      </c>
      <c r="CO621" t="inlineStr">
        <is>
          <t/>
        </is>
      </c>
      <c r="CP621" t="inlineStr">
        <is>
          <t/>
        </is>
      </c>
      <c r="CQ621" t="inlineStr">
        <is>
          <t/>
        </is>
      </c>
      <c r="CR621" t="inlineStr">
        <is>
          <t/>
        </is>
      </c>
      <c r="CS621" t="inlineStr">
        <is>
          <t/>
        </is>
      </c>
      <c r="CT621" s="2" t="inlineStr">
        <is>
          <t>elkraftsystem</t>
        </is>
      </c>
      <c r="CU621" s="2" t="inlineStr">
        <is>
          <t>3</t>
        </is>
      </c>
      <c r="CV621" s="2" t="inlineStr">
        <is>
          <t/>
        </is>
      </c>
      <c r="CW621" t="inlineStr">
        <is>
          <t/>
        </is>
      </c>
    </row>
    <row r="622">
      <c r="A622" s="1" t="str">
        <f>HYPERLINK("https://iate.europa.eu/entry/result/1365884/all", "1365884")</f>
        <v>1365884</v>
      </c>
      <c r="B622" t="inlineStr">
        <is>
          <t>PRODUCTION, TECHNOLOGY AND RESEARCH;ENERGY;INDUSTRY</t>
        </is>
      </c>
      <c r="C622" t="inlineStr">
        <is>
          <t>PRODUCTION, TECHNOLOGY AND RESEARCH|technology and technical regulations|materials technology;ENERGY;INDUSTRY|electronics and electrical engineering</t>
        </is>
      </c>
      <c r="D622" t="inlineStr">
        <is>
          <t>no</t>
        </is>
      </c>
      <c r="E622" t="inlineStr">
        <is>
          <t/>
        </is>
      </c>
      <c r="F622" s="2" t="inlineStr">
        <is>
          <t>електроенергия|
електрическа енергия</t>
        </is>
      </c>
      <c r="G622" s="2" t="inlineStr">
        <is>
          <t>4|
4</t>
        </is>
      </c>
      <c r="H622" s="2" t="inlineStr">
        <is>
          <t xml:space="preserve">|
</t>
        </is>
      </c>
      <c r="I622" t="inlineStr">
        <is>
          <t>Енергията на електрическия ток.</t>
        </is>
      </c>
      <c r="J622" s="2" t="inlineStr">
        <is>
          <t>elektrická energie</t>
        </is>
      </c>
      <c r="K622" s="2" t="inlineStr">
        <is>
          <t>1</t>
        </is>
      </c>
      <c r="L622" s="2" t="inlineStr">
        <is>
          <t/>
        </is>
      </c>
      <c r="M622" t="inlineStr">
        <is>
          <t/>
        </is>
      </c>
      <c r="N622" s="2" t="inlineStr">
        <is>
          <t>elektrisk energi|
energi</t>
        </is>
      </c>
      <c r="O622" s="2" t="inlineStr">
        <is>
          <t>3|
3</t>
        </is>
      </c>
      <c r="P622" s="2" t="inlineStr">
        <is>
          <t xml:space="preserve">|
</t>
        </is>
      </c>
      <c r="Q622" t="inlineStr">
        <is>
          <t/>
        </is>
      </c>
      <c r="R622" s="2" t="inlineStr">
        <is>
          <t>elektrische Arbeit|
elektrische Energie</t>
        </is>
      </c>
      <c r="S622" s="2" t="inlineStr">
        <is>
          <t>3|
3</t>
        </is>
      </c>
      <c r="T622" s="2" t="inlineStr">
        <is>
          <t xml:space="preserve">|
</t>
        </is>
      </c>
      <c r="U622" t="inlineStr">
        <is>
          <t>Menge der gelieferten Elektrizitaet, ausgedrueckt in Kilowattstunden</t>
        </is>
      </c>
      <c r="V622" s="2" t="inlineStr">
        <is>
          <t>ηλεκτρική ενέργεια|
ενέργεια</t>
        </is>
      </c>
      <c r="W622" s="2" t="inlineStr">
        <is>
          <t>3|
3</t>
        </is>
      </c>
      <c r="X622" s="2" t="inlineStr">
        <is>
          <t xml:space="preserve">|
</t>
        </is>
      </c>
      <c r="Y622" t="inlineStr">
        <is>
          <t/>
        </is>
      </c>
      <c r="Z622" s="2" t="inlineStr">
        <is>
          <t>electrical energy|
energy</t>
        </is>
      </c>
      <c r="AA622" s="2" t="inlineStr">
        <is>
          <t>3|
3</t>
        </is>
      </c>
      <c r="AB622" s="2" t="inlineStr">
        <is>
          <t xml:space="preserve">|
</t>
        </is>
      </c>
      <c r="AC622" t="inlineStr">
        <is>
          <t>the magnitude of an electricity supply,expressed in kilowatt-hours</t>
        </is>
      </c>
      <c r="AD622" s="2" t="inlineStr">
        <is>
          <t>energía eléctrica</t>
        </is>
      </c>
      <c r="AE622" s="2" t="inlineStr">
        <is>
          <t>3</t>
        </is>
      </c>
      <c r="AF622" s="2" t="inlineStr">
        <is>
          <t/>
        </is>
      </c>
      <c r="AG622" t="inlineStr">
        <is>
          <t/>
        </is>
      </c>
      <c r="AH622" t="inlineStr">
        <is>
          <t/>
        </is>
      </c>
      <c r="AI622" t="inlineStr">
        <is>
          <t/>
        </is>
      </c>
      <c r="AJ622" t="inlineStr">
        <is>
          <t/>
        </is>
      </c>
      <c r="AK622" t="inlineStr">
        <is>
          <t/>
        </is>
      </c>
      <c r="AL622" s="2" t="inlineStr">
        <is>
          <t>sähköenergia</t>
        </is>
      </c>
      <c r="AM622" s="2" t="inlineStr">
        <is>
          <t>3</t>
        </is>
      </c>
      <c r="AN622" s="2" t="inlineStr">
        <is>
          <t/>
        </is>
      </c>
      <c r="AO622" t="inlineStr">
        <is>
          <t/>
        </is>
      </c>
      <c r="AP622" s="2" t="inlineStr">
        <is>
          <t>énergie électrique</t>
        </is>
      </c>
      <c r="AQ622" s="2" t="inlineStr">
        <is>
          <t>3</t>
        </is>
      </c>
      <c r="AR622" s="2" t="inlineStr">
        <is>
          <t/>
        </is>
      </c>
      <c r="AS622" t="inlineStr">
        <is>
          <t>importance d'une fourniture d'électricité, exprimée en kilowattheures</t>
        </is>
      </c>
      <c r="AT622" t="inlineStr">
        <is>
          <t/>
        </is>
      </c>
      <c r="AU622" t="inlineStr">
        <is>
          <t/>
        </is>
      </c>
      <c r="AV622" t="inlineStr">
        <is>
          <t/>
        </is>
      </c>
      <c r="AW622" t="inlineStr">
        <is>
          <t/>
        </is>
      </c>
      <c r="AX622" t="inlineStr">
        <is>
          <t/>
        </is>
      </c>
      <c r="AY622" t="inlineStr">
        <is>
          <t/>
        </is>
      </c>
      <c r="AZ622" t="inlineStr">
        <is>
          <t/>
        </is>
      </c>
      <c r="BA622" t="inlineStr">
        <is>
          <t/>
        </is>
      </c>
      <c r="BB622" t="inlineStr">
        <is>
          <t/>
        </is>
      </c>
      <c r="BC622" t="inlineStr">
        <is>
          <t/>
        </is>
      </c>
      <c r="BD622" t="inlineStr">
        <is>
          <t/>
        </is>
      </c>
      <c r="BE622" t="inlineStr">
        <is>
          <t/>
        </is>
      </c>
      <c r="BF622" s="2" t="inlineStr">
        <is>
          <t>energia elettrica</t>
        </is>
      </c>
      <c r="BG622" s="2" t="inlineStr">
        <is>
          <t>3</t>
        </is>
      </c>
      <c r="BH622" s="2" t="inlineStr">
        <is>
          <t/>
        </is>
      </c>
      <c r="BI622" t="inlineStr">
        <is>
          <t>entità di una fornitura di energia elettrica, espressa in kilowattora</t>
        </is>
      </c>
      <c r="BJ622" s="2" t="inlineStr">
        <is>
          <t>elektros energija</t>
        </is>
      </c>
      <c r="BK622" s="2" t="inlineStr">
        <is>
          <t>3</t>
        </is>
      </c>
      <c r="BL622" s="2" t="inlineStr">
        <is>
          <t/>
        </is>
      </c>
      <c r="BM622" t="inlineStr">
        <is>
          <t>elektros krūvių potencinė energija, sukaupta elektriniame lauke</t>
        </is>
      </c>
      <c r="BN622" t="inlineStr">
        <is>
          <t/>
        </is>
      </c>
      <c r="BO622" t="inlineStr">
        <is>
          <t/>
        </is>
      </c>
      <c r="BP622" t="inlineStr">
        <is>
          <t/>
        </is>
      </c>
      <c r="BQ622" t="inlineStr">
        <is>
          <t/>
        </is>
      </c>
      <c r="BR622" t="inlineStr">
        <is>
          <t/>
        </is>
      </c>
      <c r="BS622" t="inlineStr">
        <is>
          <t/>
        </is>
      </c>
      <c r="BT622" t="inlineStr">
        <is>
          <t/>
        </is>
      </c>
      <c r="BU622" t="inlineStr">
        <is>
          <t/>
        </is>
      </c>
      <c r="BV622" s="2" t="inlineStr">
        <is>
          <t>elektrische energie</t>
        </is>
      </c>
      <c r="BW622" s="2" t="inlineStr">
        <is>
          <t>3</t>
        </is>
      </c>
      <c r="BX622" s="2" t="inlineStr">
        <is>
          <t/>
        </is>
      </c>
      <c r="BY622" t="inlineStr">
        <is>
          <t>omvang van een elektriciteitsleverantie, uitgedrukt in kilowattuur (kWh)</t>
        </is>
      </c>
      <c r="BZ622" s="2" t="inlineStr">
        <is>
          <t>energia elektryczna</t>
        </is>
      </c>
      <c r="CA622" s="2" t="inlineStr">
        <is>
          <t>1</t>
        </is>
      </c>
      <c r="CB622" s="2" t="inlineStr">
        <is>
          <t/>
        </is>
      </c>
      <c r="CC622" t="inlineStr">
        <is>
          <t/>
        </is>
      </c>
      <c r="CD622" s="2" t="inlineStr">
        <is>
          <t>energia elétrica|
quantidade de energia elétrica|
energia (elétrica)</t>
        </is>
      </c>
      <c r="CE622" s="2" t="inlineStr">
        <is>
          <t>3|
3|
3</t>
        </is>
      </c>
      <c r="CF622" s="2" t="inlineStr">
        <is>
          <t xml:space="preserve">|
|
</t>
        </is>
      </c>
      <c r="CG622" t="inlineStr">
        <is>
          <t/>
        </is>
      </c>
      <c r="CH622" t="inlineStr">
        <is>
          <t/>
        </is>
      </c>
      <c r="CI622" t="inlineStr">
        <is>
          <t/>
        </is>
      </c>
      <c r="CJ622" t="inlineStr">
        <is>
          <t/>
        </is>
      </c>
      <c r="CK622" t="inlineStr">
        <is>
          <t/>
        </is>
      </c>
      <c r="CL622" t="inlineStr">
        <is>
          <t/>
        </is>
      </c>
      <c r="CM622" t="inlineStr">
        <is>
          <t/>
        </is>
      </c>
      <c r="CN622" t="inlineStr">
        <is>
          <t/>
        </is>
      </c>
      <c r="CO622" t="inlineStr">
        <is>
          <t/>
        </is>
      </c>
      <c r="CP622" s="2" t="inlineStr">
        <is>
          <t>električna energija</t>
        </is>
      </c>
      <c r="CQ622" s="2" t="inlineStr">
        <is>
          <t>3</t>
        </is>
      </c>
      <c r="CR622" s="2" t="inlineStr">
        <is>
          <t/>
        </is>
      </c>
      <c r="CS622" t="inlineStr">
        <is>
          <t>Skupno ime za oblike energije, ki izhajajo iz električnega naboja. Električna energija je med najbolj uporabnimi oblikami energije. Njena poraba v gospodinjstvu se meri v kilovatnih urah.</t>
        </is>
      </c>
      <c r="CT622" t="inlineStr">
        <is>
          <t/>
        </is>
      </c>
      <c r="CU622" t="inlineStr">
        <is>
          <t/>
        </is>
      </c>
      <c r="CV622" t="inlineStr">
        <is>
          <t/>
        </is>
      </c>
      <c r="CW622" t="inlineStr">
        <is>
          <t/>
        </is>
      </c>
    </row>
    <row r="623">
      <c r="A623" s="1" t="str">
        <f>HYPERLINK("https://iate.europa.eu/entry/result/1367101/all", "1367101")</f>
        <v>1367101</v>
      </c>
      <c r="B623" t="inlineStr">
        <is>
          <t>INDUSTRY</t>
        </is>
      </c>
      <c r="C623" t="inlineStr">
        <is>
          <t>INDUSTRY|electronics and electrical engineering</t>
        </is>
      </c>
      <c r="D623" t="inlineStr">
        <is>
          <t>no</t>
        </is>
      </c>
      <c r="E623" t="inlineStr">
        <is>
          <t/>
        </is>
      </c>
      <c r="F623" t="inlineStr">
        <is>
          <t/>
        </is>
      </c>
      <c r="G623" t="inlineStr">
        <is>
          <t/>
        </is>
      </c>
      <c r="H623" t="inlineStr">
        <is>
          <t/>
        </is>
      </c>
      <c r="I623" t="inlineStr">
        <is>
          <t/>
        </is>
      </c>
      <c r="J623" t="inlineStr">
        <is>
          <t/>
        </is>
      </c>
      <c r="K623" t="inlineStr">
        <is>
          <t/>
        </is>
      </c>
      <c r="L623" t="inlineStr">
        <is>
          <t/>
        </is>
      </c>
      <c r="M623" t="inlineStr">
        <is>
          <t/>
        </is>
      </c>
      <c r="N623" s="2" t="inlineStr">
        <is>
          <t>elektrisk opvarmning</t>
        </is>
      </c>
      <c r="O623" s="2" t="inlineStr">
        <is>
          <t>3</t>
        </is>
      </c>
      <c r="P623" s="2" t="inlineStr">
        <is>
          <t/>
        </is>
      </c>
      <c r="Q623" t="inlineStr">
        <is>
          <t/>
        </is>
      </c>
      <c r="R623" s="2" t="inlineStr">
        <is>
          <t>elektrische Beheizung|
elektrische Erwärmung</t>
        </is>
      </c>
      <c r="S623" s="2" t="inlineStr">
        <is>
          <t>3|
3</t>
        </is>
      </c>
      <c r="T623" s="2" t="inlineStr">
        <is>
          <t xml:space="preserve">|
</t>
        </is>
      </c>
      <c r="U623" t="inlineStr">
        <is>
          <t/>
        </is>
      </c>
      <c r="V623" s="2" t="inlineStr">
        <is>
          <t>ηλεκτρική θέρμανση</t>
        </is>
      </c>
      <c r="W623" s="2" t="inlineStr">
        <is>
          <t>3</t>
        </is>
      </c>
      <c r="X623" s="2" t="inlineStr">
        <is>
          <t/>
        </is>
      </c>
      <c r="Y623" t="inlineStr">
        <is>
          <t/>
        </is>
      </c>
      <c r="Z623" s="2" t="inlineStr">
        <is>
          <t>electric heating</t>
        </is>
      </c>
      <c r="AA623" s="2" t="inlineStr">
        <is>
          <t>3</t>
        </is>
      </c>
      <c r="AB623" s="2" t="inlineStr">
        <is>
          <t/>
        </is>
      </c>
      <c r="AC623" t="inlineStr">
        <is>
          <t>the deliberate production of heat by electrical phenomena</t>
        </is>
      </c>
      <c r="AD623" s="2" t="inlineStr">
        <is>
          <t>calentamiento eléctrico</t>
        </is>
      </c>
      <c r="AE623" s="2" t="inlineStr">
        <is>
          <t>3</t>
        </is>
      </c>
      <c r="AF623" s="2" t="inlineStr">
        <is>
          <t/>
        </is>
      </c>
      <c r="AG623" t="inlineStr">
        <is>
          <t/>
        </is>
      </c>
      <c r="AH623" s="2" t="inlineStr">
        <is>
          <t>elekterküte</t>
        </is>
      </c>
      <c r="AI623" s="2" t="inlineStr">
        <is>
          <t>3</t>
        </is>
      </c>
      <c r="AJ623" s="2" t="inlineStr">
        <is>
          <t/>
        </is>
      </c>
      <c r="AK623" t="inlineStr">
        <is>
          <t>soojuse tootmine elektrienergiast</t>
        </is>
      </c>
      <c r="AL623" s="2" t="inlineStr">
        <is>
          <t>sähkölämmitys</t>
        </is>
      </c>
      <c r="AM623" s="2" t="inlineStr">
        <is>
          <t>3</t>
        </is>
      </c>
      <c r="AN623" s="2" t="inlineStr">
        <is>
          <t/>
        </is>
      </c>
      <c r="AO623" t="inlineStr">
        <is>
          <t/>
        </is>
      </c>
      <c r="AP623" s="2" t="inlineStr">
        <is>
          <t>chauffage électrique</t>
        </is>
      </c>
      <c r="AQ623" s="2" t="inlineStr">
        <is>
          <t>3</t>
        </is>
      </c>
      <c r="AR623" s="2" t="inlineStr">
        <is>
          <t/>
        </is>
      </c>
      <c r="AS623" t="inlineStr">
        <is>
          <t>production intentionnelle de chaleur au moyen de phénomènes électriques</t>
        </is>
      </c>
      <c r="AT623" t="inlineStr">
        <is>
          <t/>
        </is>
      </c>
      <c r="AU623" t="inlineStr">
        <is>
          <t/>
        </is>
      </c>
      <c r="AV623" t="inlineStr">
        <is>
          <t/>
        </is>
      </c>
      <c r="AW623" t="inlineStr">
        <is>
          <t/>
        </is>
      </c>
      <c r="AX623" t="inlineStr">
        <is>
          <t/>
        </is>
      </c>
      <c r="AY623" t="inlineStr">
        <is>
          <t/>
        </is>
      </c>
      <c r="AZ623" t="inlineStr">
        <is>
          <t/>
        </is>
      </c>
      <c r="BA623" t="inlineStr">
        <is>
          <t/>
        </is>
      </c>
      <c r="BB623" t="inlineStr">
        <is>
          <t/>
        </is>
      </c>
      <c r="BC623" t="inlineStr">
        <is>
          <t/>
        </is>
      </c>
      <c r="BD623" t="inlineStr">
        <is>
          <t/>
        </is>
      </c>
      <c r="BE623" t="inlineStr">
        <is>
          <t/>
        </is>
      </c>
      <c r="BF623" s="2" t="inlineStr">
        <is>
          <t>riscaldamento elettrico</t>
        </is>
      </c>
      <c r="BG623" s="2" t="inlineStr">
        <is>
          <t>3</t>
        </is>
      </c>
      <c r="BH623" s="2" t="inlineStr">
        <is>
          <t/>
        </is>
      </c>
      <c r="BI623" t="inlineStr">
        <is>
          <t/>
        </is>
      </c>
      <c r="BJ623" s="2" t="inlineStr">
        <is>
          <t>elektrinis šildymas</t>
        </is>
      </c>
      <c r="BK623" s="2" t="inlineStr">
        <is>
          <t>3</t>
        </is>
      </c>
      <c r="BL623" s="2" t="inlineStr">
        <is>
          <t/>
        </is>
      </c>
      <c r="BM623" t="inlineStr">
        <is>
          <t>Patalpų šildymo sistema, susidedanti iš elektrinių prietaisų, skirtų elektros energijai versti šilumine.</t>
        </is>
      </c>
      <c r="BN623" t="inlineStr">
        <is>
          <t/>
        </is>
      </c>
      <c r="BO623" t="inlineStr">
        <is>
          <t/>
        </is>
      </c>
      <c r="BP623" t="inlineStr">
        <is>
          <t/>
        </is>
      </c>
      <c r="BQ623" t="inlineStr">
        <is>
          <t/>
        </is>
      </c>
      <c r="BR623" t="inlineStr">
        <is>
          <t/>
        </is>
      </c>
      <c r="BS623" t="inlineStr">
        <is>
          <t/>
        </is>
      </c>
      <c r="BT623" t="inlineStr">
        <is>
          <t/>
        </is>
      </c>
      <c r="BU623" t="inlineStr">
        <is>
          <t/>
        </is>
      </c>
      <c r="BV623" s="2" t="inlineStr">
        <is>
          <t>elektrische verhitting|
elektrische verwarming</t>
        </is>
      </c>
      <c r="BW623" s="2" t="inlineStr">
        <is>
          <t>3|
3</t>
        </is>
      </c>
      <c r="BX623" s="2" t="inlineStr">
        <is>
          <t xml:space="preserve">|
</t>
        </is>
      </c>
      <c r="BY623" t="inlineStr">
        <is>
          <t/>
        </is>
      </c>
      <c r="BZ623" t="inlineStr">
        <is>
          <t/>
        </is>
      </c>
      <c r="CA623" t="inlineStr">
        <is>
          <t/>
        </is>
      </c>
      <c r="CB623" t="inlineStr">
        <is>
          <t/>
        </is>
      </c>
      <c r="CC623" t="inlineStr">
        <is>
          <t/>
        </is>
      </c>
      <c r="CD623" s="2" t="inlineStr">
        <is>
          <t>aquecimento elétrico</t>
        </is>
      </c>
      <c r="CE623" s="2" t="inlineStr">
        <is>
          <t>3</t>
        </is>
      </c>
      <c r="CF623" s="2" t="inlineStr">
        <is>
          <t/>
        </is>
      </c>
      <c r="CG623" t="inlineStr">
        <is>
          <t/>
        </is>
      </c>
      <c r="CH623" t="inlineStr">
        <is>
          <t/>
        </is>
      </c>
      <c r="CI623" t="inlineStr">
        <is>
          <t/>
        </is>
      </c>
      <c r="CJ623" t="inlineStr">
        <is>
          <t/>
        </is>
      </c>
      <c r="CK623" t="inlineStr">
        <is>
          <t/>
        </is>
      </c>
      <c r="CL623" t="inlineStr">
        <is>
          <t/>
        </is>
      </c>
      <c r="CM623" t="inlineStr">
        <is>
          <t/>
        </is>
      </c>
      <c r="CN623" t="inlineStr">
        <is>
          <t/>
        </is>
      </c>
      <c r="CO623" t="inlineStr">
        <is>
          <t/>
        </is>
      </c>
      <c r="CP623" t="inlineStr">
        <is>
          <t/>
        </is>
      </c>
      <c r="CQ623" t="inlineStr">
        <is>
          <t/>
        </is>
      </c>
      <c r="CR623" t="inlineStr">
        <is>
          <t/>
        </is>
      </c>
      <c r="CS623" t="inlineStr">
        <is>
          <t/>
        </is>
      </c>
      <c r="CT623" s="2" t="inlineStr">
        <is>
          <t>elektrisk värmning|
elvärmning</t>
        </is>
      </c>
      <c r="CU623" s="2" t="inlineStr">
        <is>
          <t>3|
3</t>
        </is>
      </c>
      <c r="CV623" s="2" t="inlineStr">
        <is>
          <t xml:space="preserve">|
</t>
        </is>
      </c>
      <c r="CW623" t="inlineStr">
        <is>
          <t/>
        </is>
      </c>
    </row>
    <row r="624">
      <c r="A624" s="1" t="str">
        <f>HYPERLINK("https://iate.europa.eu/entry/result/1327566/all", "1327566")</f>
        <v>1327566</v>
      </c>
      <c r="B624" t="inlineStr">
        <is>
          <t>ENERGY</t>
        </is>
      </c>
      <c r="C624" t="inlineStr">
        <is>
          <t>ENERGY</t>
        </is>
      </c>
      <c r="D624" t="inlineStr">
        <is>
          <t>no</t>
        </is>
      </c>
      <c r="E624" t="inlineStr">
        <is>
          <t/>
        </is>
      </c>
      <c r="F624" t="inlineStr">
        <is>
          <t/>
        </is>
      </c>
      <c r="G624" t="inlineStr">
        <is>
          <t/>
        </is>
      </c>
      <c r="H624" t="inlineStr">
        <is>
          <t/>
        </is>
      </c>
      <c r="I624" t="inlineStr">
        <is>
          <t/>
        </is>
      </c>
      <c r="J624" t="inlineStr">
        <is>
          <t/>
        </is>
      </c>
      <c r="K624" t="inlineStr">
        <is>
          <t/>
        </is>
      </c>
      <c r="L624" t="inlineStr">
        <is>
          <t/>
        </is>
      </c>
      <c r="M624" t="inlineStr">
        <is>
          <t/>
        </is>
      </c>
      <c r="N624" s="2" t="inlineStr">
        <is>
          <t>Elektrisk varmtvandsbeholder</t>
        </is>
      </c>
      <c r="O624" s="2" t="inlineStr">
        <is>
          <t>3</t>
        </is>
      </c>
      <c r="P624" s="2" t="inlineStr">
        <is>
          <t/>
        </is>
      </c>
      <c r="Q624" t="inlineStr">
        <is>
          <t/>
        </is>
      </c>
      <c r="R624" s="2" t="inlineStr">
        <is>
          <t>Elektrokessel|
elektrischer Warmwasserbereiter</t>
        </is>
      </c>
      <c r="S624" s="2" t="inlineStr">
        <is>
          <t>3|
3</t>
        </is>
      </c>
      <c r="T624" s="2" t="inlineStr">
        <is>
          <t xml:space="preserve">|
</t>
        </is>
      </c>
      <c r="U624" t="inlineStr">
        <is>
          <t/>
        </is>
      </c>
      <c r="V624" s="2" t="inlineStr">
        <is>
          <t>ηλεκτρικός λέβητας</t>
        </is>
      </c>
      <c r="W624" s="2" t="inlineStr">
        <is>
          <t>3</t>
        </is>
      </c>
      <c r="X624" s="2" t="inlineStr">
        <is>
          <t/>
        </is>
      </c>
      <c r="Y624" t="inlineStr">
        <is>
          <t/>
        </is>
      </c>
      <c r="Z624" s="2" t="inlineStr">
        <is>
          <t>electric boiler</t>
        </is>
      </c>
      <c r="AA624" s="2" t="inlineStr">
        <is>
          <t>3</t>
        </is>
      </c>
      <c r="AB624" s="2" t="inlineStr">
        <is>
          <t/>
        </is>
      </c>
      <c r="AC624" t="inlineStr">
        <is>
          <t/>
        </is>
      </c>
      <c r="AD624" s="2" t="inlineStr">
        <is>
          <t>caldera eléctrica</t>
        </is>
      </c>
      <c r="AE624" s="2" t="inlineStr">
        <is>
          <t>3</t>
        </is>
      </c>
      <c r="AF624" s="2" t="inlineStr">
        <is>
          <t/>
        </is>
      </c>
      <c r="AG624" t="inlineStr">
        <is>
          <t/>
        </is>
      </c>
      <c r="AH624" t="inlineStr">
        <is>
          <t/>
        </is>
      </c>
      <c r="AI624" t="inlineStr">
        <is>
          <t/>
        </is>
      </c>
      <c r="AJ624" t="inlineStr">
        <is>
          <t/>
        </is>
      </c>
      <c r="AK624" t="inlineStr">
        <is>
          <t/>
        </is>
      </c>
      <c r="AL624" t="inlineStr">
        <is>
          <t/>
        </is>
      </c>
      <c r="AM624" t="inlineStr">
        <is>
          <t/>
        </is>
      </c>
      <c r="AN624" t="inlineStr">
        <is>
          <t/>
        </is>
      </c>
      <c r="AO624" t="inlineStr">
        <is>
          <t/>
        </is>
      </c>
      <c r="AP624" s="2" t="inlineStr">
        <is>
          <t>chaudière électrique</t>
        </is>
      </c>
      <c r="AQ624" s="2" t="inlineStr">
        <is>
          <t>3</t>
        </is>
      </c>
      <c r="AR624" s="2" t="inlineStr">
        <is>
          <t/>
        </is>
      </c>
      <c r="AS624" t="inlineStr">
        <is>
          <t/>
        </is>
      </c>
      <c r="AT624" t="inlineStr">
        <is>
          <t/>
        </is>
      </c>
      <c r="AU624" t="inlineStr">
        <is>
          <t/>
        </is>
      </c>
      <c r="AV624" t="inlineStr">
        <is>
          <t/>
        </is>
      </c>
      <c r="AW624" t="inlineStr">
        <is>
          <t/>
        </is>
      </c>
      <c r="AX624" t="inlineStr">
        <is>
          <t/>
        </is>
      </c>
      <c r="AY624" t="inlineStr">
        <is>
          <t/>
        </is>
      </c>
      <c r="AZ624" t="inlineStr">
        <is>
          <t/>
        </is>
      </c>
      <c r="BA624" t="inlineStr">
        <is>
          <t/>
        </is>
      </c>
      <c r="BB624" t="inlineStr">
        <is>
          <t/>
        </is>
      </c>
      <c r="BC624" t="inlineStr">
        <is>
          <t/>
        </is>
      </c>
      <c r="BD624" t="inlineStr">
        <is>
          <t/>
        </is>
      </c>
      <c r="BE624" t="inlineStr">
        <is>
          <t/>
        </is>
      </c>
      <c r="BF624" s="2" t="inlineStr">
        <is>
          <t>caldaia elettrica</t>
        </is>
      </c>
      <c r="BG624" s="2" t="inlineStr">
        <is>
          <t>3</t>
        </is>
      </c>
      <c r="BH624" s="2" t="inlineStr">
        <is>
          <t/>
        </is>
      </c>
      <c r="BI624" t="inlineStr">
        <is>
          <t/>
        </is>
      </c>
      <c r="BJ624" t="inlineStr">
        <is>
          <t/>
        </is>
      </c>
      <c r="BK624" t="inlineStr">
        <is>
          <t/>
        </is>
      </c>
      <c r="BL624" t="inlineStr">
        <is>
          <t/>
        </is>
      </c>
      <c r="BM624" t="inlineStr">
        <is>
          <t/>
        </is>
      </c>
      <c r="BN624" s="2" t="inlineStr">
        <is>
          <t>elektrokatls|
elektriskais katls</t>
        </is>
      </c>
      <c r="BO624" s="2" t="inlineStr">
        <is>
          <t>3|
3</t>
        </is>
      </c>
      <c r="BP624" s="2" t="inlineStr">
        <is>
          <t xml:space="preserve">|
</t>
        </is>
      </c>
      <c r="BQ624" t="inlineStr">
        <is>
          <t/>
        </is>
      </c>
      <c r="BR624" t="inlineStr">
        <is>
          <t/>
        </is>
      </c>
      <c r="BS624" t="inlineStr">
        <is>
          <t/>
        </is>
      </c>
      <c r="BT624" t="inlineStr">
        <is>
          <t/>
        </is>
      </c>
      <c r="BU624" t="inlineStr">
        <is>
          <t/>
        </is>
      </c>
      <c r="BV624" s="2" t="inlineStr">
        <is>
          <t>elektrischer warmwaterapparaat</t>
        </is>
      </c>
      <c r="BW624" s="2" t="inlineStr">
        <is>
          <t>3</t>
        </is>
      </c>
      <c r="BX624" s="2" t="inlineStr">
        <is>
          <t/>
        </is>
      </c>
      <c r="BY624" t="inlineStr">
        <is>
          <t/>
        </is>
      </c>
      <c r="BZ624" t="inlineStr">
        <is>
          <t/>
        </is>
      </c>
      <c r="CA624" t="inlineStr">
        <is>
          <t/>
        </is>
      </c>
      <c r="CB624" t="inlineStr">
        <is>
          <t/>
        </is>
      </c>
      <c r="CC624" t="inlineStr">
        <is>
          <t/>
        </is>
      </c>
      <c r="CD624" s="2" t="inlineStr">
        <is>
          <t>caldeira elétrica</t>
        </is>
      </c>
      <c r="CE624" s="2" t="inlineStr">
        <is>
          <t>3</t>
        </is>
      </c>
      <c r="CF624" s="2" t="inlineStr">
        <is>
          <t/>
        </is>
      </c>
      <c r="CG624" t="inlineStr">
        <is>
          <t/>
        </is>
      </c>
      <c r="CH624" t="inlineStr">
        <is>
          <t/>
        </is>
      </c>
      <c r="CI624" t="inlineStr">
        <is>
          <t/>
        </is>
      </c>
      <c r="CJ624" t="inlineStr">
        <is>
          <t/>
        </is>
      </c>
      <c r="CK624" t="inlineStr">
        <is>
          <t/>
        </is>
      </c>
      <c r="CL624" t="inlineStr">
        <is>
          <t/>
        </is>
      </c>
      <c r="CM624" t="inlineStr">
        <is>
          <t/>
        </is>
      </c>
      <c r="CN624" t="inlineStr">
        <is>
          <t/>
        </is>
      </c>
      <c r="CO624" t="inlineStr">
        <is>
          <t/>
        </is>
      </c>
      <c r="CP624" t="inlineStr">
        <is>
          <t/>
        </is>
      </c>
      <c r="CQ624" t="inlineStr">
        <is>
          <t/>
        </is>
      </c>
      <c r="CR624" t="inlineStr">
        <is>
          <t/>
        </is>
      </c>
      <c r="CS624" t="inlineStr">
        <is>
          <t/>
        </is>
      </c>
      <c r="CT624" t="inlineStr">
        <is>
          <t/>
        </is>
      </c>
      <c r="CU624" t="inlineStr">
        <is>
          <t/>
        </is>
      </c>
      <c r="CV624" t="inlineStr">
        <is>
          <t/>
        </is>
      </c>
      <c r="CW624" t="inlineStr">
        <is>
          <t/>
        </is>
      </c>
    </row>
    <row r="625">
      <c r="A625" s="1" t="str">
        <f>HYPERLINK("https://iate.europa.eu/entry/result/1155159/all", "1155159")</f>
        <v>1155159</v>
      </c>
      <c r="B625" t="inlineStr">
        <is>
          <t>INDUSTRY</t>
        </is>
      </c>
      <c r="C625" t="inlineStr">
        <is>
          <t>INDUSTRY|chemistry|chemical compound;INDUSTRY|electronics and electrical engineering</t>
        </is>
      </c>
      <c r="D625" t="inlineStr">
        <is>
          <t>no</t>
        </is>
      </c>
      <c r="E625" t="inlineStr">
        <is>
          <t/>
        </is>
      </c>
      <c r="F625" t="inlineStr">
        <is>
          <t/>
        </is>
      </c>
      <c r="G625" t="inlineStr">
        <is>
          <t/>
        </is>
      </c>
      <c r="H625" t="inlineStr">
        <is>
          <t/>
        </is>
      </c>
      <c r="I625" t="inlineStr">
        <is>
          <t/>
        </is>
      </c>
      <c r="J625" t="inlineStr">
        <is>
          <t/>
        </is>
      </c>
      <c r="K625" t="inlineStr">
        <is>
          <t/>
        </is>
      </c>
      <c r="L625" t="inlineStr">
        <is>
          <t/>
        </is>
      </c>
      <c r="M625" t="inlineStr">
        <is>
          <t/>
        </is>
      </c>
      <c r="N625" s="2" t="inlineStr">
        <is>
          <t>pulveriseret kul|
kulstøf</t>
        </is>
      </c>
      <c r="O625" s="2" t="inlineStr">
        <is>
          <t>3|
3</t>
        </is>
      </c>
      <c r="P625" s="2" t="inlineStr">
        <is>
          <t xml:space="preserve">|
</t>
        </is>
      </c>
      <c r="Q625" t="inlineStr">
        <is>
          <t/>
        </is>
      </c>
      <c r="R625" s="2" t="inlineStr">
        <is>
          <t>pulverisierte Kohle|
Kohle in pulverisierter Form</t>
        </is>
      </c>
      <c r="S625" s="2" t="inlineStr">
        <is>
          <t>3|
3</t>
        </is>
      </c>
      <c r="T625" s="2" t="inlineStr">
        <is>
          <t xml:space="preserve">|
</t>
        </is>
      </c>
      <c r="U625" t="inlineStr">
        <is>
          <t/>
        </is>
      </c>
      <c r="V625" t="inlineStr">
        <is>
          <t/>
        </is>
      </c>
      <c r="W625" t="inlineStr">
        <is>
          <t/>
        </is>
      </c>
      <c r="X625" t="inlineStr">
        <is>
          <t/>
        </is>
      </c>
      <c r="Y625" t="inlineStr">
        <is>
          <t/>
        </is>
      </c>
      <c r="Z625" s="2" t="inlineStr">
        <is>
          <t>dust coal|
pulverised coal</t>
        </is>
      </c>
      <c r="AA625" s="2" t="inlineStr">
        <is>
          <t>3|
3</t>
        </is>
      </c>
      <c r="AB625" s="2" t="inlineStr">
        <is>
          <t xml:space="preserve">|
</t>
        </is>
      </c>
      <c r="AC625" t="inlineStr">
        <is>
          <t/>
        </is>
      </c>
      <c r="AD625" s="2" t="inlineStr">
        <is>
          <t>carbón en polvo</t>
        </is>
      </c>
      <c r="AE625" s="2" t="inlineStr">
        <is>
          <t>3</t>
        </is>
      </c>
      <c r="AF625" s="2" t="inlineStr">
        <is>
          <t/>
        </is>
      </c>
      <c r="AG625" t="inlineStr">
        <is>
          <t/>
        </is>
      </c>
      <c r="AH625" t="inlineStr">
        <is>
          <t/>
        </is>
      </c>
      <c r="AI625" t="inlineStr">
        <is>
          <t/>
        </is>
      </c>
      <c r="AJ625" t="inlineStr">
        <is>
          <t/>
        </is>
      </c>
      <c r="AK625" t="inlineStr">
        <is>
          <t/>
        </is>
      </c>
      <c r="AL625" s="2" t="inlineStr">
        <is>
          <t>murskahiili|
hiilipöly</t>
        </is>
      </c>
      <c r="AM625" s="2" t="inlineStr">
        <is>
          <t>3|
3</t>
        </is>
      </c>
      <c r="AN625" s="2" t="inlineStr">
        <is>
          <t xml:space="preserve">|
</t>
        </is>
      </c>
      <c r="AO625" t="inlineStr">
        <is>
          <t/>
        </is>
      </c>
      <c r="AP625" s="2" t="inlineStr">
        <is>
          <t>charbon pulvérisé</t>
        </is>
      </c>
      <c r="AQ625" s="2" t="inlineStr">
        <is>
          <t>3</t>
        </is>
      </c>
      <c r="AR625" s="2" t="inlineStr">
        <is>
          <t/>
        </is>
      </c>
      <c r="AS625" t="inlineStr">
        <is>
          <t/>
        </is>
      </c>
      <c r="AT625" t="inlineStr">
        <is>
          <t/>
        </is>
      </c>
      <c r="AU625" t="inlineStr">
        <is>
          <t/>
        </is>
      </c>
      <c r="AV625" t="inlineStr">
        <is>
          <t/>
        </is>
      </c>
      <c r="AW625" t="inlineStr">
        <is>
          <t/>
        </is>
      </c>
      <c r="AX625" t="inlineStr">
        <is>
          <t/>
        </is>
      </c>
      <c r="AY625" t="inlineStr">
        <is>
          <t/>
        </is>
      </c>
      <c r="AZ625" t="inlineStr">
        <is>
          <t/>
        </is>
      </c>
      <c r="BA625" t="inlineStr">
        <is>
          <t/>
        </is>
      </c>
      <c r="BB625" t="inlineStr">
        <is>
          <t/>
        </is>
      </c>
      <c r="BC625" t="inlineStr">
        <is>
          <t/>
        </is>
      </c>
      <c r="BD625" t="inlineStr">
        <is>
          <t/>
        </is>
      </c>
      <c r="BE625" t="inlineStr">
        <is>
          <t/>
        </is>
      </c>
      <c r="BF625" s="2" t="inlineStr">
        <is>
          <t>polvere di carbone</t>
        </is>
      </c>
      <c r="BG625" s="2" t="inlineStr">
        <is>
          <t>3</t>
        </is>
      </c>
      <c r="BH625" s="2" t="inlineStr">
        <is>
          <t/>
        </is>
      </c>
      <c r="BI625" t="inlineStr">
        <is>
          <t/>
        </is>
      </c>
      <c r="BJ625" t="inlineStr">
        <is>
          <t/>
        </is>
      </c>
      <c r="BK625" t="inlineStr">
        <is>
          <t/>
        </is>
      </c>
      <c r="BL625" t="inlineStr">
        <is>
          <t/>
        </is>
      </c>
      <c r="BM625" t="inlineStr">
        <is>
          <t/>
        </is>
      </c>
      <c r="BN625" t="inlineStr">
        <is>
          <t/>
        </is>
      </c>
      <c r="BO625" t="inlineStr">
        <is>
          <t/>
        </is>
      </c>
      <c r="BP625" t="inlineStr">
        <is>
          <t/>
        </is>
      </c>
      <c r="BQ625" t="inlineStr">
        <is>
          <t/>
        </is>
      </c>
      <c r="BR625" t="inlineStr">
        <is>
          <t/>
        </is>
      </c>
      <c r="BS625" t="inlineStr">
        <is>
          <t/>
        </is>
      </c>
      <c r="BT625" t="inlineStr">
        <is>
          <t/>
        </is>
      </c>
      <c r="BU625" t="inlineStr">
        <is>
          <t/>
        </is>
      </c>
      <c r="BV625" s="2" t="inlineStr">
        <is>
          <t>poederkool</t>
        </is>
      </c>
      <c r="BW625" s="2" t="inlineStr">
        <is>
          <t>3</t>
        </is>
      </c>
      <c r="BX625" s="2" t="inlineStr">
        <is>
          <t/>
        </is>
      </c>
      <c r="BY625" t="inlineStr">
        <is>
          <t/>
        </is>
      </c>
      <c r="BZ625" t="inlineStr">
        <is>
          <t/>
        </is>
      </c>
      <c r="CA625" t="inlineStr">
        <is>
          <t/>
        </is>
      </c>
      <c r="CB625" t="inlineStr">
        <is>
          <t/>
        </is>
      </c>
      <c r="CC625" t="inlineStr">
        <is>
          <t/>
        </is>
      </c>
      <c r="CD625" s="2" t="inlineStr">
        <is>
          <t>carvão pulverizado</t>
        </is>
      </c>
      <c r="CE625" s="2" t="inlineStr">
        <is>
          <t>3</t>
        </is>
      </c>
      <c r="CF625" s="2" t="inlineStr">
        <is>
          <t/>
        </is>
      </c>
      <c r="CG625" t="inlineStr">
        <is>
          <t/>
        </is>
      </c>
      <c r="CH625" t="inlineStr">
        <is>
          <t/>
        </is>
      </c>
      <c r="CI625" t="inlineStr">
        <is>
          <t/>
        </is>
      </c>
      <c r="CJ625" t="inlineStr">
        <is>
          <t/>
        </is>
      </c>
      <c r="CK625" t="inlineStr">
        <is>
          <t/>
        </is>
      </c>
      <c r="CL625" t="inlineStr">
        <is>
          <t/>
        </is>
      </c>
      <c r="CM625" t="inlineStr">
        <is>
          <t/>
        </is>
      </c>
      <c r="CN625" t="inlineStr">
        <is>
          <t/>
        </is>
      </c>
      <c r="CO625" t="inlineStr">
        <is>
          <t/>
        </is>
      </c>
      <c r="CP625" t="inlineStr">
        <is>
          <t/>
        </is>
      </c>
      <c r="CQ625" t="inlineStr">
        <is>
          <t/>
        </is>
      </c>
      <c r="CR625" t="inlineStr">
        <is>
          <t/>
        </is>
      </c>
      <c r="CS625" t="inlineStr">
        <is>
          <t/>
        </is>
      </c>
      <c r="CT625" s="2" t="inlineStr">
        <is>
          <t>kolpulver</t>
        </is>
      </c>
      <c r="CU625" s="2" t="inlineStr">
        <is>
          <t>3</t>
        </is>
      </c>
      <c r="CV625" s="2" t="inlineStr">
        <is>
          <t/>
        </is>
      </c>
      <c r="CW625" t="inlineStr">
        <is>
          <t/>
        </is>
      </c>
    </row>
    <row r="626">
      <c r="A626" s="1" t="str">
        <f>HYPERLINK("https://iate.europa.eu/entry/result/770819/all", "770819")</f>
        <v>770819</v>
      </c>
      <c r="B626" t="inlineStr">
        <is>
          <t>SOCIAL QUESTIONS;ENVIRONMENT;ENERGY</t>
        </is>
      </c>
      <c r="C626" t="inlineStr">
        <is>
          <t>SOCIAL QUESTIONS|social affairs;SOCIAL QUESTIONS|health;ENVIRONMENT;ENERGY|electrical and nuclear industries|nuclear energy</t>
        </is>
      </c>
      <c r="D626" t="inlineStr">
        <is>
          <t>no</t>
        </is>
      </c>
      <c r="E626" t="inlineStr">
        <is>
          <t/>
        </is>
      </c>
      <c r="F626" t="inlineStr">
        <is>
          <t/>
        </is>
      </c>
      <c r="G626" t="inlineStr">
        <is>
          <t/>
        </is>
      </c>
      <c r="H626" t="inlineStr">
        <is>
          <t/>
        </is>
      </c>
      <c r="I626" t="inlineStr">
        <is>
          <t/>
        </is>
      </c>
      <c r="J626" t="inlineStr">
        <is>
          <t/>
        </is>
      </c>
      <c r="K626" t="inlineStr">
        <is>
          <t/>
        </is>
      </c>
      <c r="L626" t="inlineStr">
        <is>
          <t/>
        </is>
      </c>
      <c r="M626" t="inlineStr">
        <is>
          <t/>
        </is>
      </c>
      <c r="N626" s="2" t="inlineStr">
        <is>
          <t>dosisækvivalent</t>
        </is>
      </c>
      <c r="O626" s="2" t="inlineStr">
        <is>
          <t>4</t>
        </is>
      </c>
      <c r="P626" s="2" t="inlineStr">
        <is>
          <t/>
        </is>
      </c>
      <c r="Q626" t="inlineStr">
        <is>
          <t>"&lt;b&gt;Ækvivalentdosis&lt;/b&gt;, &lt;b&gt;dosisækvivalent&lt;/b&gt;, mål for den biologiske virkning af en given mængde ioniserende stråling, der absorberes i organismen. Den afhænger af strålingens art og udregnes som produktet af en vægtfaktor og den energi, strålingen afsætter pr. kg (dosis). Vægtfaktoren er 1 for beta-, gamma- og røntgenstråling, 3-20 for neutroner og 20 for alfastråling. &lt;b&gt;Ækvivalentdosis&lt;/b&gt; måles i sievert."</t>
        </is>
      </c>
      <c r="R626" s="2" t="inlineStr">
        <is>
          <t>quivalentdosis</t>
        </is>
      </c>
      <c r="S626" s="2" t="inlineStr">
        <is>
          <t>1</t>
        </is>
      </c>
      <c r="T626" s="2" t="inlineStr">
        <is>
          <t/>
        </is>
      </c>
      <c r="U626" t="inlineStr">
        <is>
          <t/>
        </is>
      </c>
      <c r="V626" s="2" t="inlineStr">
        <is>
          <t>ισοδύναμο δόσεως</t>
        </is>
      </c>
      <c r="W626" s="2" t="inlineStr">
        <is>
          <t>3</t>
        </is>
      </c>
      <c r="X626" s="2" t="inlineStr">
        <is>
          <t/>
        </is>
      </c>
      <c r="Y626" t="inlineStr">
        <is>
          <t>Βλ. ανωτέρω οδηγία για τον ορισμό</t>
        </is>
      </c>
      <c r="Z626" s="2" t="inlineStr">
        <is>
          <t>dose equivalent</t>
        </is>
      </c>
      <c r="AA626" s="2" t="inlineStr">
        <is>
          <t>1</t>
        </is>
      </c>
      <c r="AB626" s="2" t="inlineStr">
        <is>
          <t/>
        </is>
      </c>
      <c r="AC626" t="inlineStr">
        <is>
          <t/>
        </is>
      </c>
      <c r="AD626" t="inlineStr">
        <is>
          <t/>
        </is>
      </c>
      <c r="AE626" t="inlineStr">
        <is>
          <t/>
        </is>
      </c>
      <c r="AF626" t="inlineStr">
        <is>
          <t/>
        </is>
      </c>
      <c r="AG626" t="inlineStr">
        <is>
          <t/>
        </is>
      </c>
      <c r="AH626" t="inlineStr">
        <is>
          <t/>
        </is>
      </c>
      <c r="AI626" t="inlineStr">
        <is>
          <t/>
        </is>
      </c>
      <c r="AJ626" t="inlineStr">
        <is>
          <t/>
        </is>
      </c>
      <c r="AK626" t="inlineStr">
        <is>
          <t/>
        </is>
      </c>
      <c r="AL626" s="2" t="inlineStr">
        <is>
          <t>annosekvivalentti</t>
        </is>
      </c>
      <c r="AM626" s="2" t="inlineStr">
        <is>
          <t>2</t>
        </is>
      </c>
      <c r="AN626" s="2" t="inlineStr">
        <is>
          <t/>
        </is>
      </c>
      <c r="AO626" t="inlineStr">
        <is>
          <t/>
        </is>
      </c>
      <c r="AP626" s="2" t="inlineStr">
        <is>
          <t>équivalent de dose</t>
        </is>
      </c>
      <c r="AQ626" s="2" t="inlineStr">
        <is>
          <t>1</t>
        </is>
      </c>
      <c r="AR626" s="2" t="inlineStr">
        <is>
          <t/>
        </is>
      </c>
      <c r="AS626" t="inlineStr">
        <is>
          <t/>
        </is>
      </c>
      <c r="AT626" t="inlineStr">
        <is>
          <t/>
        </is>
      </c>
      <c r="AU626" t="inlineStr">
        <is>
          <t/>
        </is>
      </c>
      <c r="AV626" t="inlineStr">
        <is>
          <t/>
        </is>
      </c>
      <c r="AW626" t="inlineStr">
        <is>
          <t/>
        </is>
      </c>
      <c r="AX626" t="inlineStr">
        <is>
          <t/>
        </is>
      </c>
      <c r="AY626" t="inlineStr">
        <is>
          <t/>
        </is>
      </c>
      <c r="AZ626" t="inlineStr">
        <is>
          <t/>
        </is>
      </c>
      <c r="BA626" t="inlineStr">
        <is>
          <t/>
        </is>
      </c>
      <c r="BB626" t="inlineStr">
        <is>
          <t/>
        </is>
      </c>
      <c r="BC626" t="inlineStr">
        <is>
          <t/>
        </is>
      </c>
      <c r="BD626" t="inlineStr">
        <is>
          <t/>
        </is>
      </c>
      <c r="BE626" t="inlineStr">
        <is>
          <t/>
        </is>
      </c>
      <c r="BF626" t="inlineStr">
        <is>
          <t/>
        </is>
      </c>
      <c r="BG626" t="inlineStr">
        <is>
          <t/>
        </is>
      </c>
      <c r="BH626" t="inlineStr">
        <is>
          <t/>
        </is>
      </c>
      <c r="BI626" t="inlineStr">
        <is>
          <t/>
        </is>
      </c>
      <c r="BJ626" t="inlineStr">
        <is>
          <t/>
        </is>
      </c>
      <c r="BK626" t="inlineStr">
        <is>
          <t/>
        </is>
      </c>
      <c r="BL626" t="inlineStr">
        <is>
          <t/>
        </is>
      </c>
      <c r="BM626" t="inlineStr">
        <is>
          <t/>
        </is>
      </c>
      <c r="BN626" t="inlineStr">
        <is>
          <t/>
        </is>
      </c>
      <c r="BO626" t="inlineStr">
        <is>
          <t/>
        </is>
      </c>
      <c r="BP626" t="inlineStr">
        <is>
          <t/>
        </is>
      </c>
      <c r="BQ626" t="inlineStr">
        <is>
          <t/>
        </is>
      </c>
      <c r="BR626" t="inlineStr">
        <is>
          <t/>
        </is>
      </c>
      <c r="BS626" t="inlineStr">
        <is>
          <t/>
        </is>
      </c>
      <c r="BT626" t="inlineStr">
        <is>
          <t/>
        </is>
      </c>
      <c r="BU626" t="inlineStr">
        <is>
          <t/>
        </is>
      </c>
      <c r="BV626" s="2" t="inlineStr">
        <is>
          <t>dosisequivalent</t>
        </is>
      </c>
      <c r="BW626" s="2" t="inlineStr">
        <is>
          <t>2</t>
        </is>
      </c>
      <c r="BX626" s="2" t="inlineStr">
        <is>
          <t/>
        </is>
      </c>
      <c r="BY626" t="inlineStr">
        <is>
          <t/>
        </is>
      </c>
      <c r="BZ626" t="inlineStr">
        <is>
          <t/>
        </is>
      </c>
      <c r="CA626" t="inlineStr">
        <is>
          <t/>
        </is>
      </c>
      <c r="CB626" t="inlineStr">
        <is>
          <t/>
        </is>
      </c>
      <c r="CC626" t="inlineStr">
        <is>
          <t/>
        </is>
      </c>
      <c r="CD626" t="inlineStr">
        <is>
          <t/>
        </is>
      </c>
      <c r="CE626" t="inlineStr">
        <is>
          <t/>
        </is>
      </c>
      <c r="CF626" t="inlineStr">
        <is>
          <t/>
        </is>
      </c>
      <c r="CG626" t="inlineStr">
        <is>
          <t/>
        </is>
      </c>
      <c r="CH626" t="inlineStr">
        <is>
          <t/>
        </is>
      </c>
      <c r="CI626" t="inlineStr">
        <is>
          <t/>
        </is>
      </c>
      <c r="CJ626" t="inlineStr">
        <is>
          <t/>
        </is>
      </c>
      <c r="CK626" t="inlineStr">
        <is>
          <t/>
        </is>
      </c>
      <c r="CL626" t="inlineStr">
        <is>
          <t/>
        </is>
      </c>
      <c r="CM626" t="inlineStr">
        <is>
          <t/>
        </is>
      </c>
      <c r="CN626" t="inlineStr">
        <is>
          <t/>
        </is>
      </c>
      <c r="CO626" t="inlineStr">
        <is>
          <t/>
        </is>
      </c>
      <c r="CP626" t="inlineStr">
        <is>
          <t/>
        </is>
      </c>
      <c r="CQ626" t="inlineStr">
        <is>
          <t/>
        </is>
      </c>
      <c r="CR626" t="inlineStr">
        <is>
          <t/>
        </is>
      </c>
      <c r="CS626" t="inlineStr">
        <is>
          <t/>
        </is>
      </c>
      <c r="CT626" s="2" t="inlineStr">
        <is>
          <t>dosekvivalent (H)</t>
        </is>
      </c>
      <c r="CU626" s="2" t="inlineStr">
        <is>
          <t>3</t>
        </is>
      </c>
      <c r="CV626" s="2" t="inlineStr">
        <is>
          <t/>
        </is>
      </c>
      <c r="CW626" t="inlineStr">
        <is>
          <t/>
        </is>
      </c>
    </row>
    <row r="627">
      <c r="A627" s="1" t="str">
        <f>HYPERLINK("https://iate.europa.eu/entry/result/46090/all", "46090")</f>
        <v>46090</v>
      </c>
      <c r="B627" t="inlineStr">
        <is>
          <t>ENVIRONMENT</t>
        </is>
      </c>
      <c r="C627" t="inlineStr">
        <is>
          <t>ENVIRONMENT</t>
        </is>
      </c>
      <c r="D627" t="inlineStr">
        <is>
          <t>no</t>
        </is>
      </c>
      <c r="E627" t="inlineStr">
        <is>
          <t/>
        </is>
      </c>
      <c r="F627" t="inlineStr">
        <is>
          <t/>
        </is>
      </c>
      <c r="G627" t="inlineStr">
        <is>
          <t/>
        </is>
      </c>
      <c r="H627" t="inlineStr">
        <is>
          <t/>
        </is>
      </c>
      <c r="I627" t="inlineStr">
        <is>
          <t/>
        </is>
      </c>
      <c r="J627" t="inlineStr">
        <is>
          <t/>
        </is>
      </c>
      <c r="K627" t="inlineStr">
        <is>
          <t/>
        </is>
      </c>
      <c r="L627" t="inlineStr">
        <is>
          <t/>
        </is>
      </c>
      <c r="M627" t="inlineStr">
        <is>
          <t/>
        </is>
      </c>
      <c r="N627" s="2" t="inlineStr">
        <is>
          <t>fyringsgasolie</t>
        </is>
      </c>
      <c r="O627" s="2" t="inlineStr">
        <is>
          <t>3</t>
        </is>
      </c>
      <c r="P627" s="2" t="inlineStr">
        <is>
          <t/>
        </is>
      </c>
      <c r="Q627" t="inlineStr">
        <is>
          <t/>
        </is>
      </c>
      <c r="R627" s="2" t="inlineStr">
        <is>
          <t>Haushaltsbrennstoff</t>
        </is>
      </c>
      <c r="S627" s="2" t="inlineStr">
        <is>
          <t>3</t>
        </is>
      </c>
      <c r="T627" s="2" t="inlineStr">
        <is>
          <t/>
        </is>
      </c>
      <c r="U627" t="inlineStr">
        <is>
          <t/>
        </is>
      </c>
      <c r="V627" s="2" t="inlineStr">
        <is>
          <t>καύσιμο οικιακής χρήσης</t>
        </is>
      </c>
      <c r="W627" s="2" t="inlineStr">
        <is>
          <t>3</t>
        </is>
      </c>
      <c r="X627" s="2" t="inlineStr">
        <is>
          <t/>
        </is>
      </c>
      <c r="Y627" t="inlineStr">
        <is>
          <t/>
        </is>
      </c>
      <c r="Z627" s="2" t="inlineStr">
        <is>
          <t>domestic fuel</t>
        </is>
      </c>
      <c r="AA627" s="2" t="inlineStr">
        <is>
          <t>3</t>
        </is>
      </c>
      <c r="AB627" s="2" t="inlineStr">
        <is>
          <t/>
        </is>
      </c>
      <c r="AC627" t="inlineStr">
        <is>
          <t>1.Fuels obtained from different sources that are used for domestic heating.</t>
        </is>
      </c>
      <c r="AD627" s="2" t="inlineStr">
        <is>
          <t>combustible para uso doméstico</t>
        </is>
      </c>
      <c r="AE627" s="2" t="inlineStr">
        <is>
          <t>3</t>
        </is>
      </c>
      <c r="AF627" s="2" t="inlineStr">
        <is>
          <t/>
        </is>
      </c>
      <c r="AG627" t="inlineStr">
        <is>
          <t/>
        </is>
      </c>
      <c r="AH627" t="inlineStr">
        <is>
          <t/>
        </is>
      </c>
      <c r="AI627" t="inlineStr">
        <is>
          <t/>
        </is>
      </c>
      <c r="AJ627" t="inlineStr">
        <is>
          <t/>
        </is>
      </c>
      <c r="AK627" t="inlineStr">
        <is>
          <t/>
        </is>
      </c>
      <c r="AL627" s="2" t="inlineStr">
        <is>
          <t>kevyt polttoöljy</t>
        </is>
      </c>
      <c r="AM627" s="2" t="inlineStr">
        <is>
          <t>3</t>
        </is>
      </c>
      <c r="AN627" s="2" t="inlineStr">
        <is>
          <t/>
        </is>
      </c>
      <c r="AO627" t="inlineStr">
        <is>
          <t/>
        </is>
      </c>
      <c r="AP627" s="2" t="inlineStr">
        <is>
          <t>fioul domestique|
fuel domestique</t>
        </is>
      </c>
      <c r="AQ627" s="2" t="inlineStr">
        <is>
          <t>3|
3</t>
        </is>
      </c>
      <c r="AR627" s="2" t="inlineStr">
        <is>
          <t xml:space="preserve">|
</t>
        </is>
      </c>
      <c r="AS627" t="inlineStr">
        <is>
          <t/>
        </is>
      </c>
      <c r="AT627" t="inlineStr">
        <is>
          <t/>
        </is>
      </c>
      <c r="AU627" t="inlineStr">
        <is>
          <t/>
        </is>
      </c>
      <c r="AV627" t="inlineStr">
        <is>
          <t/>
        </is>
      </c>
      <c r="AW627" t="inlineStr">
        <is>
          <t/>
        </is>
      </c>
      <c r="AX627" t="inlineStr">
        <is>
          <t/>
        </is>
      </c>
      <c r="AY627" t="inlineStr">
        <is>
          <t/>
        </is>
      </c>
      <c r="AZ627" t="inlineStr">
        <is>
          <t/>
        </is>
      </c>
      <c r="BA627" t="inlineStr">
        <is>
          <t/>
        </is>
      </c>
      <c r="BB627" t="inlineStr">
        <is>
          <t/>
        </is>
      </c>
      <c r="BC627" t="inlineStr">
        <is>
          <t/>
        </is>
      </c>
      <c r="BD627" t="inlineStr">
        <is>
          <t/>
        </is>
      </c>
      <c r="BE627" t="inlineStr">
        <is>
          <t/>
        </is>
      </c>
      <c r="BF627" s="2" t="inlineStr">
        <is>
          <t>combustibile domestico</t>
        </is>
      </c>
      <c r="BG627" s="2" t="inlineStr">
        <is>
          <t>3</t>
        </is>
      </c>
      <c r="BH627" s="2" t="inlineStr">
        <is>
          <t/>
        </is>
      </c>
      <c r="BI627" t="inlineStr">
        <is>
          <t/>
        </is>
      </c>
      <c r="BJ627" t="inlineStr">
        <is>
          <t/>
        </is>
      </c>
      <c r="BK627" t="inlineStr">
        <is>
          <t/>
        </is>
      </c>
      <c r="BL627" t="inlineStr">
        <is>
          <t/>
        </is>
      </c>
      <c r="BM627" t="inlineStr">
        <is>
          <t/>
        </is>
      </c>
      <c r="BN627" t="inlineStr">
        <is>
          <t/>
        </is>
      </c>
      <c r="BO627" t="inlineStr">
        <is>
          <t/>
        </is>
      </c>
      <c r="BP627" t="inlineStr">
        <is>
          <t/>
        </is>
      </c>
      <c r="BQ627" t="inlineStr">
        <is>
          <t/>
        </is>
      </c>
      <c r="BR627" t="inlineStr">
        <is>
          <t/>
        </is>
      </c>
      <c r="BS627" t="inlineStr">
        <is>
          <t/>
        </is>
      </c>
      <c r="BT627" t="inlineStr">
        <is>
          <t/>
        </is>
      </c>
      <c r="BU627" t="inlineStr">
        <is>
          <t/>
        </is>
      </c>
      <c r="BV627" s="2" t="inlineStr">
        <is>
          <t>huisbrandstof</t>
        </is>
      </c>
      <c r="BW627" s="2" t="inlineStr">
        <is>
          <t>3</t>
        </is>
      </c>
      <c r="BX627" s="2" t="inlineStr">
        <is>
          <t/>
        </is>
      </c>
      <c r="BY627" t="inlineStr">
        <is>
          <t/>
        </is>
      </c>
      <c r="BZ627" t="inlineStr">
        <is>
          <t/>
        </is>
      </c>
      <c r="CA627" t="inlineStr">
        <is>
          <t/>
        </is>
      </c>
      <c r="CB627" t="inlineStr">
        <is>
          <t/>
        </is>
      </c>
      <c r="CC627" t="inlineStr">
        <is>
          <t/>
        </is>
      </c>
      <c r="CD627" s="2" t="inlineStr">
        <is>
          <t>combustível doméstico|
combustíveis domésticos</t>
        </is>
      </c>
      <c r="CE627" s="2" t="inlineStr">
        <is>
          <t>3|
3</t>
        </is>
      </c>
      <c r="CF627" s="2" t="inlineStr">
        <is>
          <t xml:space="preserve">|
</t>
        </is>
      </c>
      <c r="CG627" t="inlineStr">
        <is>
          <t/>
        </is>
      </c>
      <c r="CH627" t="inlineStr">
        <is>
          <t/>
        </is>
      </c>
      <c r="CI627" t="inlineStr">
        <is>
          <t/>
        </is>
      </c>
      <c r="CJ627" t="inlineStr">
        <is>
          <t/>
        </is>
      </c>
      <c r="CK627" t="inlineStr">
        <is>
          <t/>
        </is>
      </c>
      <c r="CL627" t="inlineStr">
        <is>
          <t/>
        </is>
      </c>
      <c r="CM627" t="inlineStr">
        <is>
          <t/>
        </is>
      </c>
      <c r="CN627" t="inlineStr">
        <is>
          <t/>
        </is>
      </c>
      <c r="CO627" t="inlineStr">
        <is>
          <t/>
        </is>
      </c>
      <c r="CP627" t="inlineStr">
        <is>
          <t/>
        </is>
      </c>
      <c r="CQ627" t="inlineStr">
        <is>
          <t/>
        </is>
      </c>
      <c r="CR627" t="inlineStr">
        <is>
          <t/>
        </is>
      </c>
      <c r="CS627" t="inlineStr">
        <is>
          <t/>
        </is>
      </c>
      <c r="CT627" s="2" t="inlineStr">
        <is>
          <t>eldningsbränsle</t>
        </is>
      </c>
      <c r="CU627" s="2" t="inlineStr">
        <is>
          <t>3</t>
        </is>
      </c>
      <c r="CV627" s="2" t="inlineStr">
        <is>
          <t/>
        </is>
      </c>
      <c r="CW627" t="inlineStr">
        <is>
          <t/>
        </is>
      </c>
    </row>
    <row r="628">
      <c r="A628" s="1" t="str">
        <f>HYPERLINK("https://iate.europa.eu/entry/result/1365875/all", "1365875")</f>
        <v>1365875</v>
      </c>
      <c r="B628" t="inlineStr">
        <is>
          <t>PRODUCTION, TECHNOLOGY AND RESEARCH;INDUSTRY</t>
        </is>
      </c>
      <c r="C628" t="inlineStr">
        <is>
          <t>PRODUCTION, TECHNOLOGY AND RESEARCH|technology and technical regulations|materials technology;INDUSTRY|electronics and electrical engineering</t>
        </is>
      </c>
      <c r="D628" t="inlineStr">
        <is>
          <t>no</t>
        </is>
      </c>
      <c r="E628" t="inlineStr">
        <is>
          <t/>
        </is>
      </c>
      <c r="F628" t="inlineStr">
        <is>
          <t/>
        </is>
      </c>
      <c r="G628" t="inlineStr">
        <is>
          <t/>
        </is>
      </c>
      <c r="H628" t="inlineStr">
        <is>
          <t/>
        </is>
      </c>
      <c r="I628" t="inlineStr">
        <is>
          <t/>
        </is>
      </c>
      <c r="J628" t="inlineStr">
        <is>
          <t/>
        </is>
      </c>
      <c r="K628" t="inlineStr">
        <is>
          <t/>
        </is>
      </c>
      <c r="L628" t="inlineStr">
        <is>
          <t/>
        </is>
      </c>
      <c r="M628" t="inlineStr">
        <is>
          <t/>
        </is>
      </c>
      <c r="N628" s="2" t="inlineStr">
        <is>
          <t>forsyningsselskab</t>
        </is>
      </c>
      <c r="O628" s="2" t="inlineStr">
        <is>
          <t>3</t>
        </is>
      </c>
      <c r="P628" s="2" t="inlineStr">
        <is>
          <t/>
        </is>
      </c>
      <c r="Q628" t="inlineStr">
        <is>
          <t/>
        </is>
      </c>
      <c r="R628" s="2" t="inlineStr">
        <is>
          <t>Verteilunternehmen|
Verteilerunternehmen</t>
        </is>
      </c>
      <c r="S628" s="2" t="inlineStr">
        <is>
          <t>3|
3</t>
        </is>
      </c>
      <c r="T628" s="2" t="inlineStr">
        <is>
          <t xml:space="preserve">|
</t>
        </is>
      </c>
      <c r="U628" t="inlineStr">
        <is>
          <t>Elektrizitaetsversorgungsunternehmen, das Elektrizitaet ueber ein Verteilungsnetz liefert</t>
        </is>
      </c>
      <c r="V628" s="2" t="inlineStr">
        <is>
          <t>επιχείρηση διανομής</t>
        </is>
      </c>
      <c r="W628" s="2" t="inlineStr">
        <is>
          <t>3</t>
        </is>
      </c>
      <c r="X628" s="2" t="inlineStr">
        <is>
          <t/>
        </is>
      </c>
      <c r="Y628" t="inlineStr">
        <is>
          <t/>
        </is>
      </c>
      <c r="Z628" s="2" t="inlineStr">
        <is>
          <t>distributor|
distribution undertaking</t>
        </is>
      </c>
      <c r="AA628" s="2" t="inlineStr">
        <is>
          <t>3|
3</t>
        </is>
      </c>
      <c r="AB628" s="2" t="inlineStr">
        <is>
          <t xml:space="preserve">|
</t>
        </is>
      </c>
      <c r="AC628" t="inlineStr">
        <is>
          <t>a supply undertaking providing electricity via a distribution network</t>
        </is>
      </c>
      <c r="AD628" s="2" t="inlineStr">
        <is>
          <t>distribuidor</t>
        </is>
      </c>
      <c r="AE628" s="2" t="inlineStr">
        <is>
          <t>3</t>
        </is>
      </c>
      <c r="AF628" s="2" t="inlineStr">
        <is>
          <t/>
        </is>
      </c>
      <c r="AG628" t="inlineStr">
        <is>
          <t/>
        </is>
      </c>
      <c r="AH628" t="inlineStr">
        <is>
          <t/>
        </is>
      </c>
      <c r="AI628" t="inlineStr">
        <is>
          <t/>
        </is>
      </c>
      <c r="AJ628" t="inlineStr">
        <is>
          <t/>
        </is>
      </c>
      <c r="AK628" t="inlineStr">
        <is>
          <t/>
        </is>
      </c>
      <c r="AL628" s="2" t="inlineStr">
        <is>
          <t>jakelija|
jakeluyritys|
jakelulaitos|
jakelusähkölaitos|
sähkölaitos</t>
        </is>
      </c>
      <c r="AM628" s="2" t="inlineStr">
        <is>
          <t>3|
3|
3|
3|
3</t>
        </is>
      </c>
      <c r="AN628" s="2" t="inlineStr">
        <is>
          <t xml:space="preserve">|
|
|
|
</t>
        </is>
      </c>
      <c r="AO628" t="inlineStr">
        <is>
          <t>energialaitos, joka toimittaa energiaa suoraan yleiseen kulutukseen</t>
        </is>
      </c>
      <c r="AP628" s="2" t="inlineStr">
        <is>
          <t>distributeur</t>
        </is>
      </c>
      <c r="AQ628" s="2" t="inlineStr">
        <is>
          <t>3</t>
        </is>
      </c>
      <c r="AR628" s="2" t="inlineStr">
        <is>
          <t/>
        </is>
      </c>
      <c r="AS628" t="inlineStr">
        <is>
          <t>fournisseur qui livre de l'électricité par un réseau de distribution</t>
        </is>
      </c>
      <c r="AT628" t="inlineStr">
        <is>
          <t/>
        </is>
      </c>
      <c r="AU628" t="inlineStr">
        <is>
          <t/>
        </is>
      </c>
      <c r="AV628" t="inlineStr">
        <is>
          <t/>
        </is>
      </c>
      <c r="AW628" t="inlineStr">
        <is>
          <t/>
        </is>
      </c>
      <c r="AX628" t="inlineStr">
        <is>
          <t/>
        </is>
      </c>
      <c r="AY628" t="inlineStr">
        <is>
          <t/>
        </is>
      </c>
      <c r="AZ628" t="inlineStr">
        <is>
          <t/>
        </is>
      </c>
      <c r="BA628" t="inlineStr">
        <is>
          <t/>
        </is>
      </c>
      <c r="BB628" t="inlineStr">
        <is>
          <t/>
        </is>
      </c>
      <c r="BC628" t="inlineStr">
        <is>
          <t/>
        </is>
      </c>
      <c r="BD628" t="inlineStr">
        <is>
          <t/>
        </is>
      </c>
      <c r="BE628" t="inlineStr">
        <is>
          <t/>
        </is>
      </c>
      <c r="BF628" s="2" t="inlineStr">
        <is>
          <t>distributore</t>
        </is>
      </c>
      <c r="BG628" s="2" t="inlineStr">
        <is>
          <t>3</t>
        </is>
      </c>
      <c r="BH628" s="2" t="inlineStr">
        <is>
          <t/>
        </is>
      </c>
      <c r="BI628" t="inlineStr">
        <is>
          <t>parte che fornisce l'energia elettrica per mezzo di una rete di distribuzione</t>
        </is>
      </c>
      <c r="BJ628" t="inlineStr">
        <is>
          <t/>
        </is>
      </c>
      <c r="BK628" t="inlineStr">
        <is>
          <t/>
        </is>
      </c>
      <c r="BL628" t="inlineStr">
        <is>
          <t/>
        </is>
      </c>
      <c r="BM628" t="inlineStr">
        <is>
          <t/>
        </is>
      </c>
      <c r="BN628" t="inlineStr">
        <is>
          <t/>
        </is>
      </c>
      <c r="BO628" t="inlineStr">
        <is>
          <t/>
        </is>
      </c>
      <c r="BP628" t="inlineStr">
        <is>
          <t/>
        </is>
      </c>
      <c r="BQ628" t="inlineStr">
        <is>
          <t/>
        </is>
      </c>
      <c r="BR628" t="inlineStr">
        <is>
          <t/>
        </is>
      </c>
      <c r="BS628" t="inlineStr">
        <is>
          <t/>
        </is>
      </c>
      <c r="BT628" t="inlineStr">
        <is>
          <t/>
        </is>
      </c>
      <c r="BU628" t="inlineStr">
        <is>
          <t/>
        </is>
      </c>
      <c r="BV628" s="2" t="inlineStr">
        <is>
          <t>elektriciteitsdistributiebedrijf</t>
        </is>
      </c>
      <c r="BW628" s="2" t="inlineStr">
        <is>
          <t>3</t>
        </is>
      </c>
      <c r="BX628" s="2" t="inlineStr">
        <is>
          <t/>
        </is>
      </c>
      <c r="BY628" t="inlineStr">
        <is>
          <t>partij die elektriciteit levert via een distributienet</t>
        </is>
      </c>
      <c r="BZ628" t="inlineStr">
        <is>
          <t/>
        </is>
      </c>
      <c r="CA628" t="inlineStr">
        <is>
          <t/>
        </is>
      </c>
      <c r="CB628" t="inlineStr">
        <is>
          <t/>
        </is>
      </c>
      <c r="CC628" t="inlineStr">
        <is>
          <t/>
        </is>
      </c>
      <c r="CD628" s="2" t="inlineStr">
        <is>
          <t>distribuidor</t>
        </is>
      </c>
      <c r="CE628" s="2" t="inlineStr">
        <is>
          <t>3</t>
        </is>
      </c>
      <c r="CF628" s="2" t="inlineStr">
        <is>
          <t/>
        </is>
      </c>
      <c r="CG628" t="inlineStr">
        <is>
          <t/>
        </is>
      </c>
      <c r="CH628" t="inlineStr">
        <is>
          <t/>
        </is>
      </c>
      <c r="CI628" t="inlineStr">
        <is>
          <t/>
        </is>
      </c>
      <c r="CJ628" t="inlineStr">
        <is>
          <t/>
        </is>
      </c>
      <c r="CK628" t="inlineStr">
        <is>
          <t/>
        </is>
      </c>
      <c r="CL628" t="inlineStr">
        <is>
          <t/>
        </is>
      </c>
      <c r="CM628" t="inlineStr">
        <is>
          <t/>
        </is>
      </c>
      <c r="CN628" t="inlineStr">
        <is>
          <t/>
        </is>
      </c>
      <c r="CO628" t="inlineStr">
        <is>
          <t/>
        </is>
      </c>
      <c r="CP628" t="inlineStr">
        <is>
          <t/>
        </is>
      </c>
      <c r="CQ628" t="inlineStr">
        <is>
          <t/>
        </is>
      </c>
      <c r="CR628" t="inlineStr">
        <is>
          <t/>
        </is>
      </c>
      <c r="CS628" t="inlineStr">
        <is>
          <t/>
        </is>
      </c>
      <c r="CT628" s="2" t="inlineStr">
        <is>
          <t>distributör</t>
        </is>
      </c>
      <c r="CU628" s="2" t="inlineStr">
        <is>
          <t>3</t>
        </is>
      </c>
      <c r="CV628" s="2" t="inlineStr">
        <is>
          <t/>
        </is>
      </c>
      <c r="CW628" t="inlineStr">
        <is>
          <t/>
        </is>
      </c>
    </row>
    <row r="629">
      <c r="A629" s="1" t="str">
        <f>HYPERLINK("https://iate.europa.eu/entry/result/1681073/all", "1681073")</f>
        <v>1681073</v>
      </c>
      <c r="B629" t="inlineStr">
        <is>
          <t>INDUSTRY</t>
        </is>
      </c>
      <c r="C629" t="inlineStr">
        <is>
          <t>INDUSTRY|electronics and electrical engineering</t>
        </is>
      </c>
      <c r="D629" t="inlineStr">
        <is>
          <t>no</t>
        </is>
      </c>
      <c r="E629" t="inlineStr">
        <is>
          <t/>
        </is>
      </c>
      <c r="F629" t="inlineStr">
        <is>
          <t/>
        </is>
      </c>
      <c r="G629" t="inlineStr">
        <is>
          <t/>
        </is>
      </c>
      <c r="H629" t="inlineStr">
        <is>
          <t/>
        </is>
      </c>
      <c r="I629" t="inlineStr">
        <is>
          <t/>
        </is>
      </c>
      <c r="J629" t="inlineStr">
        <is>
          <t/>
        </is>
      </c>
      <c r="K629" t="inlineStr">
        <is>
          <t/>
        </is>
      </c>
      <c r="L629" t="inlineStr">
        <is>
          <t/>
        </is>
      </c>
      <c r="M629" t="inlineStr">
        <is>
          <t/>
        </is>
      </c>
      <c r="N629" s="2" t="inlineStr">
        <is>
          <t>transformer station</t>
        </is>
      </c>
      <c r="O629" s="2" t="inlineStr">
        <is>
          <t>3</t>
        </is>
      </c>
      <c r="P629" s="2" t="inlineStr">
        <is>
          <t/>
        </is>
      </c>
      <c r="Q629" t="inlineStr">
        <is>
          <t/>
        </is>
      </c>
      <c r="R629" s="2" t="inlineStr">
        <is>
          <t>Umspannstation</t>
        </is>
      </c>
      <c r="S629" s="2" t="inlineStr">
        <is>
          <t>3</t>
        </is>
      </c>
      <c r="T629" s="2" t="inlineStr">
        <is>
          <t/>
        </is>
      </c>
      <c r="U629" t="inlineStr">
        <is>
          <t/>
        </is>
      </c>
      <c r="V629" s="2" t="inlineStr">
        <is>
          <t>υποσταθμός διανομής</t>
        </is>
      </c>
      <c r="W629" s="2" t="inlineStr">
        <is>
          <t>3</t>
        </is>
      </c>
      <c r="X629" s="2" t="inlineStr">
        <is>
          <t/>
        </is>
      </c>
      <c r="Y629" t="inlineStr">
        <is>
          <t/>
        </is>
      </c>
      <c r="Z629" s="2" t="inlineStr">
        <is>
          <t>distribution substation|
HV/LV transforming station</t>
        </is>
      </c>
      <c r="AA629" s="2" t="inlineStr">
        <is>
          <t>3|
3</t>
        </is>
      </c>
      <c r="AB629" s="2" t="inlineStr">
        <is>
          <t xml:space="preserve">|
</t>
        </is>
      </c>
      <c r="AC629" t="inlineStr">
        <is>
          <t>a transforming station between high-and low-voltage networks</t>
        </is>
      </c>
      <c r="AD629" s="2" t="inlineStr">
        <is>
          <t>subestación de distribución</t>
        </is>
      </c>
      <c r="AE629" s="2" t="inlineStr">
        <is>
          <t>3</t>
        </is>
      </c>
      <c r="AF629" s="2" t="inlineStr">
        <is>
          <t/>
        </is>
      </c>
      <c r="AG629" t="inlineStr">
        <is>
          <t/>
        </is>
      </c>
      <c r="AH629" s="2" t="inlineStr">
        <is>
          <t>jaotusalajaam</t>
        </is>
      </c>
      <c r="AI629" s="2" t="inlineStr">
        <is>
          <t>3</t>
        </is>
      </c>
      <c r="AJ629" s="2" t="inlineStr">
        <is>
          <t/>
        </is>
      </c>
      <c r="AK629" t="inlineStr">
        <is>
          <t>madalpingevõrku toitev alajaam</t>
        </is>
      </c>
      <c r="AL629" s="2" t="inlineStr">
        <is>
          <t>jakeluasema|
muuntamo</t>
        </is>
      </c>
      <c r="AM629" s="2" t="inlineStr">
        <is>
          <t>3|
3</t>
        </is>
      </c>
      <c r="AN629" s="2" t="inlineStr">
        <is>
          <t xml:space="preserve">|
</t>
        </is>
      </c>
      <c r="AO629" t="inlineStr">
        <is>
          <t/>
        </is>
      </c>
      <c r="AP629" s="2" t="inlineStr">
        <is>
          <t>poste de distribution</t>
        </is>
      </c>
      <c r="AQ629" s="2" t="inlineStr">
        <is>
          <t>3</t>
        </is>
      </c>
      <c r="AR629" s="2" t="inlineStr">
        <is>
          <t/>
        </is>
      </c>
      <c r="AS629" t="inlineStr">
        <is>
          <t>poste servant à alimenter un réseau de distribution</t>
        </is>
      </c>
      <c r="AT629" t="inlineStr">
        <is>
          <t/>
        </is>
      </c>
      <c r="AU629" t="inlineStr">
        <is>
          <t/>
        </is>
      </c>
      <c r="AV629" t="inlineStr">
        <is>
          <t/>
        </is>
      </c>
      <c r="AW629" t="inlineStr">
        <is>
          <t/>
        </is>
      </c>
      <c r="AX629" t="inlineStr">
        <is>
          <t/>
        </is>
      </c>
      <c r="AY629" t="inlineStr">
        <is>
          <t/>
        </is>
      </c>
      <c r="AZ629" t="inlineStr">
        <is>
          <t/>
        </is>
      </c>
      <c r="BA629" t="inlineStr">
        <is>
          <t/>
        </is>
      </c>
      <c r="BB629" t="inlineStr">
        <is>
          <t/>
        </is>
      </c>
      <c r="BC629" t="inlineStr">
        <is>
          <t/>
        </is>
      </c>
      <c r="BD629" t="inlineStr">
        <is>
          <t/>
        </is>
      </c>
      <c r="BE629" t="inlineStr">
        <is>
          <t/>
        </is>
      </c>
      <c r="BF629" t="inlineStr">
        <is>
          <t/>
        </is>
      </c>
      <c r="BG629" t="inlineStr">
        <is>
          <t/>
        </is>
      </c>
      <c r="BH629" t="inlineStr">
        <is>
          <t/>
        </is>
      </c>
      <c r="BI629" t="inlineStr">
        <is>
          <t/>
        </is>
      </c>
      <c r="BJ629" t="inlineStr">
        <is>
          <t/>
        </is>
      </c>
      <c r="BK629" t="inlineStr">
        <is>
          <t/>
        </is>
      </c>
      <c r="BL629" t="inlineStr">
        <is>
          <t/>
        </is>
      </c>
      <c r="BM629" t="inlineStr">
        <is>
          <t/>
        </is>
      </c>
      <c r="BN629" t="inlineStr">
        <is>
          <t/>
        </is>
      </c>
      <c r="BO629" t="inlineStr">
        <is>
          <t/>
        </is>
      </c>
      <c r="BP629" t="inlineStr">
        <is>
          <t/>
        </is>
      </c>
      <c r="BQ629" t="inlineStr">
        <is>
          <t/>
        </is>
      </c>
      <c r="BR629" t="inlineStr">
        <is>
          <t/>
        </is>
      </c>
      <c r="BS629" t="inlineStr">
        <is>
          <t/>
        </is>
      </c>
      <c r="BT629" t="inlineStr">
        <is>
          <t/>
        </is>
      </c>
      <c r="BU629" t="inlineStr">
        <is>
          <t/>
        </is>
      </c>
      <c r="BV629" s="2" t="inlineStr">
        <is>
          <t>schakelonderstation|
verdeelstation</t>
        </is>
      </c>
      <c r="BW629" s="2" t="inlineStr">
        <is>
          <t>3|
3</t>
        </is>
      </c>
      <c r="BX629" s="2" t="inlineStr">
        <is>
          <t xml:space="preserve">|
</t>
        </is>
      </c>
      <c r="BY629" t="inlineStr">
        <is>
          <t/>
        </is>
      </c>
      <c r="BZ629" t="inlineStr">
        <is>
          <t/>
        </is>
      </c>
      <c r="CA629" t="inlineStr">
        <is>
          <t/>
        </is>
      </c>
      <c r="CB629" t="inlineStr">
        <is>
          <t/>
        </is>
      </c>
      <c r="CC629" t="inlineStr">
        <is>
          <t/>
        </is>
      </c>
      <c r="CD629" s="2" t="inlineStr">
        <is>
          <t>subestação de distribuição</t>
        </is>
      </c>
      <c r="CE629" s="2" t="inlineStr">
        <is>
          <t>3</t>
        </is>
      </c>
      <c r="CF629" s="2" t="inlineStr">
        <is>
          <t/>
        </is>
      </c>
      <c r="CG629" t="inlineStr">
        <is>
          <t/>
        </is>
      </c>
      <c r="CH629" t="inlineStr">
        <is>
          <t/>
        </is>
      </c>
      <c r="CI629" t="inlineStr">
        <is>
          <t/>
        </is>
      </c>
      <c r="CJ629" t="inlineStr">
        <is>
          <t/>
        </is>
      </c>
      <c r="CK629" t="inlineStr">
        <is>
          <t/>
        </is>
      </c>
      <c r="CL629" t="inlineStr">
        <is>
          <t/>
        </is>
      </c>
      <c r="CM629" t="inlineStr">
        <is>
          <t/>
        </is>
      </c>
      <c r="CN629" t="inlineStr">
        <is>
          <t/>
        </is>
      </c>
      <c r="CO629" t="inlineStr">
        <is>
          <t/>
        </is>
      </c>
      <c r="CP629" t="inlineStr">
        <is>
          <t/>
        </is>
      </c>
      <c r="CQ629" t="inlineStr">
        <is>
          <t/>
        </is>
      </c>
      <c r="CR629" t="inlineStr">
        <is>
          <t/>
        </is>
      </c>
      <c r="CS629" t="inlineStr">
        <is>
          <t/>
        </is>
      </c>
      <c r="CT629" s="2" t="inlineStr">
        <is>
          <t>understation|
transformatorstation</t>
        </is>
      </c>
      <c r="CU629" s="2" t="inlineStr">
        <is>
          <t>3|
3</t>
        </is>
      </c>
      <c r="CV629" s="2" t="inlineStr">
        <is>
          <t xml:space="preserve">|
</t>
        </is>
      </c>
      <c r="CW629" t="inlineStr">
        <is>
          <t/>
        </is>
      </c>
    </row>
    <row r="630">
      <c r="A630" s="1" t="str">
        <f>HYPERLINK("https://iate.europa.eu/entry/result/1367102/all", "1367102")</f>
        <v>1367102</v>
      </c>
      <c r="B630" t="inlineStr">
        <is>
          <t>INDUSTRY</t>
        </is>
      </c>
      <c r="C630" t="inlineStr">
        <is>
          <t>INDUSTRY|electronics and electrical engineering</t>
        </is>
      </c>
      <c r="D630" t="inlineStr">
        <is>
          <t>no</t>
        </is>
      </c>
      <c r="E630" t="inlineStr">
        <is>
          <t/>
        </is>
      </c>
      <c r="F630" t="inlineStr">
        <is>
          <t/>
        </is>
      </c>
      <c r="G630" t="inlineStr">
        <is>
          <t/>
        </is>
      </c>
      <c r="H630" t="inlineStr">
        <is>
          <t/>
        </is>
      </c>
      <c r="I630" t="inlineStr">
        <is>
          <t/>
        </is>
      </c>
      <c r="J630" t="inlineStr">
        <is>
          <t/>
        </is>
      </c>
      <c r="K630" t="inlineStr">
        <is>
          <t/>
        </is>
      </c>
      <c r="L630" t="inlineStr">
        <is>
          <t/>
        </is>
      </c>
      <c r="M630" t="inlineStr">
        <is>
          <t/>
        </is>
      </c>
      <c r="N630" s="2" t="inlineStr">
        <is>
          <t>direkte elektrisk opvarmning</t>
        </is>
      </c>
      <c r="O630" s="2" t="inlineStr">
        <is>
          <t>3</t>
        </is>
      </c>
      <c r="P630" s="2" t="inlineStr">
        <is>
          <t/>
        </is>
      </c>
      <c r="Q630" t="inlineStr">
        <is>
          <t/>
        </is>
      </c>
      <c r="R630" s="2" t="inlineStr">
        <is>
          <t>direkte elektrische Erwärmung</t>
        </is>
      </c>
      <c r="S630" s="2" t="inlineStr">
        <is>
          <t>3</t>
        </is>
      </c>
      <c r="T630" s="2" t="inlineStr">
        <is>
          <t/>
        </is>
      </c>
      <c r="U630" t="inlineStr">
        <is>
          <t/>
        </is>
      </c>
      <c r="V630" s="2" t="inlineStr">
        <is>
          <t>άμεση ηλεκτρική θέρμανση</t>
        </is>
      </c>
      <c r="W630" s="2" t="inlineStr">
        <is>
          <t>3</t>
        </is>
      </c>
      <c r="X630" s="2" t="inlineStr">
        <is>
          <t/>
        </is>
      </c>
      <c r="Y630" t="inlineStr">
        <is>
          <t/>
        </is>
      </c>
      <c r="Z630" s="2" t="inlineStr">
        <is>
          <t>direct electric heating</t>
        </is>
      </c>
      <c r="AA630" s="2" t="inlineStr">
        <is>
          <t>3</t>
        </is>
      </c>
      <c r="AB630" s="2" t="inlineStr">
        <is>
          <t/>
        </is>
      </c>
      <c r="AC630" t="inlineStr">
        <is>
          <t>an electric heating process in which the current passes through the material to be heated</t>
        </is>
      </c>
      <c r="AD630" s="2" t="inlineStr">
        <is>
          <t>calentamiento eléctrico directo</t>
        </is>
      </c>
      <c r="AE630" s="2" t="inlineStr">
        <is>
          <t>3</t>
        </is>
      </c>
      <c r="AF630" s="2" t="inlineStr">
        <is>
          <t/>
        </is>
      </c>
      <c r="AG630" t="inlineStr">
        <is>
          <t/>
        </is>
      </c>
      <c r="AH630" t="inlineStr">
        <is>
          <t/>
        </is>
      </c>
      <c r="AI630" t="inlineStr">
        <is>
          <t/>
        </is>
      </c>
      <c r="AJ630" t="inlineStr">
        <is>
          <t/>
        </is>
      </c>
      <c r="AK630" t="inlineStr">
        <is>
          <t/>
        </is>
      </c>
      <c r="AL630" s="2" t="inlineStr">
        <is>
          <t>suora sähkölämmitys</t>
        </is>
      </c>
      <c r="AM630" s="2" t="inlineStr">
        <is>
          <t>3</t>
        </is>
      </c>
      <c r="AN630" s="2" t="inlineStr">
        <is>
          <t/>
        </is>
      </c>
      <c r="AO630" t="inlineStr">
        <is>
          <t/>
        </is>
      </c>
      <c r="AP630" s="2" t="inlineStr">
        <is>
          <t>chauffage électrique direct</t>
        </is>
      </c>
      <c r="AQ630" s="2" t="inlineStr">
        <is>
          <t>3</t>
        </is>
      </c>
      <c r="AR630" s="2" t="inlineStr">
        <is>
          <t/>
        </is>
      </c>
      <c r="AS630" t="inlineStr">
        <is>
          <t>chauffage électrique dans lequel le courant passe dans la matière à chauffer</t>
        </is>
      </c>
      <c r="AT630" t="inlineStr">
        <is>
          <t/>
        </is>
      </c>
      <c r="AU630" t="inlineStr">
        <is>
          <t/>
        </is>
      </c>
      <c r="AV630" t="inlineStr">
        <is>
          <t/>
        </is>
      </c>
      <c r="AW630" t="inlineStr">
        <is>
          <t/>
        </is>
      </c>
      <c r="AX630" t="inlineStr">
        <is>
          <t/>
        </is>
      </c>
      <c r="AY630" t="inlineStr">
        <is>
          <t/>
        </is>
      </c>
      <c r="AZ630" t="inlineStr">
        <is>
          <t/>
        </is>
      </c>
      <c r="BA630" t="inlineStr">
        <is>
          <t/>
        </is>
      </c>
      <c r="BB630" t="inlineStr">
        <is>
          <t/>
        </is>
      </c>
      <c r="BC630" t="inlineStr">
        <is>
          <t/>
        </is>
      </c>
      <c r="BD630" t="inlineStr">
        <is>
          <t/>
        </is>
      </c>
      <c r="BE630" t="inlineStr">
        <is>
          <t/>
        </is>
      </c>
      <c r="BF630" s="2" t="inlineStr">
        <is>
          <t>riscaldamento elettrico diretto</t>
        </is>
      </c>
      <c r="BG630" s="2" t="inlineStr">
        <is>
          <t>3</t>
        </is>
      </c>
      <c r="BH630" s="2" t="inlineStr">
        <is>
          <t/>
        </is>
      </c>
      <c r="BI630" t="inlineStr">
        <is>
          <t/>
        </is>
      </c>
      <c r="BJ630" t="inlineStr">
        <is>
          <t/>
        </is>
      </c>
      <c r="BK630" t="inlineStr">
        <is>
          <t/>
        </is>
      </c>
      <c r="BL630" t="inlineStr">
        <is>
          <t/>
        </is>
      </c>
      <c r="BM630" t="inlineStr">
        <is>
          <t/>
        </is>
      </c>
      <c r="BN630" t="inlineStr">
        <is>
          <t/>
        </is>
      </c>
      <c r="BO630" t="inlineStr">
        <is>
          <t/>
        </is>
      </c>
      <c r="BP630" t="inlineStr">
        <is>
          <t/>
        </is>
      </c>
      <c r="BQ630" t="inlineStr">
        <is>
          <t/>
        </is>
      </c>
      <c r="BR630" t="inlineStr">
        <is>
          <t/>
        </is>
      </c>
      <c r="BS630" t="inlineStr">
        <is>
          <t/>
        </is>
      </c>
      <c r="BT630" t="inlineStr">
        <is>
          <t/>
        </is>
      </c>
      <c r="BU630" t="inlineStr">
        <is>
          <t/>
        </is>
      </c>
      <c r="BV630" s="2" t="inlineStr">
        <is>
          <t>directe elektrische verwarming</t>
        </is>
      </c>
      <c r="BW630" s="2" t="inlineStr">
        <is>
          <t>3</t>
        </is>
      </c>
      <c r="BX630" s="2" t="inlineStr">
        <is>
          <t/>
        </is>
      </c>
      <c r="BY630" t="inlineStr">
        <is>
          <t/>
        </is>
      </c>
      <c r="BZ630" t="inlineStr">
        <is>
          <t/>
        </is>
      </c>
      <c r="CA630" t="inlineStr">
        <is>
          <t/>
        </is>
      </c>
      <c r="CB630" t="inlineStr">
        <is>
          <t/>
        </is>
      </c>
      <c r="CC630" t="inlineStr">
        <is>
          <t/>
        </is>
      </c>
      <c r="CD630" s="2" t="inlineStr">
        <is>
          <t>aquecimento elétrico direto</t>
        </is>
      </c>
      <c r="CE630" s="2" t="inlineStr">
        <is>
          <t>3</t>
        </is>
      </c>
      <c r="CF630" s="2" t="inlineStr">
        <is>
          <t/>
        </is>
      </c>
      <c r="CG630" t="inlineStr">
        <is>
          <t/>
        </is>
      </c>
      <c r="CH630" t="inlineStr">
        <is>
          <t/>
        </is>
      </c>
      <c r="CI630" t="inlineStr">
        <is>
          <t/>
        </is>
      </c>
      <c r="CJ630" t="inlineStr">
        <is>
          <t/>
        </is>
      </c>
      <c r="CK630" t="inlineStr">
        <is>
          <t/>
        </is>
      </c>
      <c r="CL630" t="inlineStr">
        <is>
          <t/>
        </is>
      </c>
      <c r="CM630" t="inlineStr">
        <is>
          <t/>
        </is>
      </c>
      <c r="CN630" t="inlineStr">
        <is>
          <t/>
        </is>
      </c>
      <c r="CO630" t="inlineStr">
        <is>
          <t/>
        </is>
      </c>
      <c r="CP630" t="inlineStr">
        <is>
          <t/>
        </is>
      </c>
      <c r="CQ630" t="inlineStr">
        <is>
          <t/>
        </is>
      </c>
      <c r="CR630" t="inlineStr">
        <is>
          <t/>
        </is>
      </c>
      <c r="CS630" t="inlineStr">
        <is>
          <t/>
        </is>
      </c>
      <c r="CT630" s="2" t="inlineStr">
        <is>
          <t>konduktiv elvärmning|
direkt elvärmning</t>
        </is>
      </c>
      <c r="CU630" s="2" t="inlineStr">
        <is>
          <t>3|
3</t>
        </is>
      </c>
      <c r="CV630" s="2" t="inlineStr">
        <is>
          <t xml:space="preserve">|
</t>
        </is>
      </c>
      <c r="CW630" t="inlineStr">
        <is>
          <t/>
        </is>
      </c>
    </row>
    <row r="631">
      <c r="A631" s="1" t="str">
        <f>HYPERLINK("https://iate.europa.eu/entry/result/1373352/all", "1373352")</f>
        <v>1373352</v>
      </c>
      <c r="B631" t="inlineStr">
        <is>
          <t>EDUCATION AND COMMUNICATIONS;INDUSTRY</t>
        </is>
      </c>
      <c r="C631" t="inlineStr">
        <is>
          <t>EDUCATION AND COMMUNICATIONS|information technology and data processing;INDUSTRY|electronics and electrical engineering</t>
        </is>
      </c>
      <c r="D631" t="inlineStr">
        <is>
          <t>no</t>
        </is>
      </c>
      <c r="E631" t="inlineStr">
        <is>
          <t/>
        </is>
      </c>
      <c r="F631" t="inlineStr">
        <is>
          <t/>
        </is>
      </c>
      <c r="G631" t="inlineStr">
        <is>
          <t/>
        </is>
      </c>
      <c r="H631" t="inlineStr">
        <is>
          <t/>
        </is>
      </c>
      <c r="I631" t="inlineStr">
        <is>
          <t/>
        </is>
      </c>
      <c r="J631" t="inlineStr">
        <is>
          <t/>
        </is>
      </c>
      <c r="K631" t="inlineStr">
        <is>
          <t/>
        </is>
      </c>
      <c r="L631" t="inlineStr">
        <is>
          <t/>
        </is>
      </c>
      <c r="M631" t="inlineStr">
        <is>
          <t/>
        </is>
      </c>
      <c r="N631" s="2" t="inlineStr">
        <is>
          <t>ønskeværdi|
mærkeværdi</t>
        </is>
      </c>
      <c r="O631" s="2" t="inlineStr">
        <is>
          <t>3|
3</t>
        </is>
      </c>
      <c r="P631" s="2" t="inlineStr">
        <is>
          <t xml:space="preserve">|
</t>
        </is>
      </c>
      <c r="Q631" t="inlineStr">
        <is>
          <t>værdi af en størrelse, som operatøren ønsker at opnå på et givet tidspunkt under bestemte betingelser</t>
        </is>
      </c>
      <c r="R631" s="2" t="inlineStr">
        <is>
          <t>Sollwert</t>
        </is>
      </c>
      <c r="S631" s="2" t="inlineStr">
        <is>
          <t>3</t>
        </is>
      </c>
      <c r="T631" s="2" t="inlineStr">
        <is>
          <t/>
        </is>
      </c>
      <c r="U631" t="inlineStr">
        <is>
          <t/>
        </is>
      </c>
      <c r="V631" t="inlineStr">
        <is>
          <t/>
        </is>
      </c>
      <c r="W631" t="inlineStr">
        <is>
          <t/>
        </is>
      </c>
      <c r="X631" t="inlineStr">
        <is>
          <t/>
        </is>
      </c>
      <c r="Y631" t="inlineStr">
        <is>
          <t/>
        </is>
      </c>
      <c r="Z631" s="2" t="inlineStr">
        <is>
          <t>desired value</t>
        </is>
      </c>
      <c r="AA631" s="2" t="inlineStr">
        <is>
          <t>3</t>
        </is>
      </c>
      <c r="AB631" s="2" t="inlineStr">
        <is>
          <t/>
        </is>
      </c>
      <c r="AC631" t="inlineStr">
        <is>
          <t>the value of a variable wanted at a given instant,under specified conditions</t>
        </is>
      </c>
      <c r="AD631" s="2" t="inlineStr">
        <is>
          <t>valor especificado</t>
        </is>
      </c>
      <c r="AE631" s="2" t="inlineStr">
        <is>
          <t>3</t>
        </is>
      </c>
      <c r="AF631" s="2" t="inlineStr">
        <is>
          <t/>
        </is>
      </c>
      <c r="AG631" t="inlineStr">
        <is>
          <t/>
        </is>
      </c>
      <c r="AH631" t="inlineStr">
        <is>
          <t/>
        </is>
      </c>
      <c r="AI631" t="inlineStr">
        <is>
          <t/>
        </is>
      </c>
      <c r="AJ631" t="inlineStr">
        <is>
          <t/>
        </is>
      </c>
      <c r="AK631" t="inlineStr">
        <is>
          <t/>
        </is>
      </c>
      <c r="AL631" s="2" t="inlineStr">
        <is>
          <t>tavoitearvo</t>
        </is>
      </c>
      <c r="AM631" s="2" t="inlineStr">
        <is>
          <t>3</t>
        </is>
      </c>
      <c r="AN631" s="2" t="inlineStr">
        <is>
          <t/>
        </is>
      </c>
      <c r="AO631" t="inlineStr">
        <is>
          <t/>
        </is>
      </c>
      <c r="AP631" s="2" t="inlineStr">
        <is>
          <t>valeur prescrite</t>
        </is>
      </c>
      <c r="AQ631" s="2" t="inlineStr">
        <is>
          <t>3</t>
        </is>
      </c>
      <c r="AR631" s="2" t="inlineStr">
        <is>
          <t/>
        </is>
      </c>
      <c r="AS631" t="inlineStr">
        <is>
          <t>valeur désirée d'une grandeur, à un instant donné, dans des conditions déterminées</t>
        </is>
      </c>
      <c r="AT631" t="inlineStr">
        <is>
          <t/>
        </is>
      </c>
      <c r="AU631" t="inlineStr">
        <is>
          <t/>
        </is>
      </c>
      <c r="AV631" t="inlineStr">
        <is>
          <t/>
        </is>
      </c>
      <c r="AW631" t="inlineStr">
        <is>
          <t/>
        </is>
      </c>
      <c r="AX631" t="inlineStr">
        <is>
          <t/>
        </is>
      </c>
      <c r="AY631" t="inlineStr">
        <is>
          <t/>
        </is>
      </c>
      <c r="AZ631" t="inlineStr">
        <is>
          <t/>
        </is>
      </c>
      <c r="BA631" t="inlineStr">
        <is>
          <t/>
        </is>
      </c>
      <c r="BB631" t="inlineStr">
        <is>
          <t/>
        </is>
      </c>
      <c r="BC631" t="inlineStr">
        <is>
          <t/>
        </is>
      </c>
      <c r="BD631" t="inlineStr">
        <is>
          <t/>
        </is>
      </c>
      <c r="BE631" t="inlineStr">
        <is>
          <t/>
        </is>
      </c>
      <c r="BF631" s="2" t="inlineStr">
        <is>
          <t>valore desiderato</t>
        </is>
      </c>
      <c r="BG631" s="2" t="inlineStr">
        <is>
          <t>3</t>
        </is>
      </c>
      <c r="BH631" s="2" t="inlineStr">
        <is>
          <t/>
        </is>
      </c>
      <c r="BI631" t="inlineStr">
        <is>
          <t/>
        </is>
      </c>
      <c r="BJ631" t="inlineStr">
        <is>
          <t/>
        </is>
      </c>
      <c r="BK631" t="inlineStr">
        <is>
          <t/>
        </is>
      </c>
      <c r="BL631" t="inlineStr">
        <is>
          <t/>
        </is>
      </c>
      <c r="BM631" t="inlineStr">
        <is>
          <t/>
        </is>
      </c>
      <c r="BN631" t="inlineStr">
        <is>
          <t/>
        </is>
      </c>
      <c r="BO631" t="inlineStr">
        <is>
          <t/>
        </is>
      </c>
      <c r="BP631" t="inlineStr">
        <is>
          <t/>
        </is>
      </c>
      <c r="BQ631" t="inlineStr">
        <is>
          <t/>
        </is>
      </c>
      <c r="BR631" t="inlineStr">
        <is>
          <t/>
        </is>
      </c>
      <c r="BS631" t="inlineStr">
        <is>
          <t/>
        </is>
      </c>
      <c r="BT631" t="inlineStr">
        <is>
          <t/>
        </is>
      </c>
      <c r="BU631" t="inlineStr">
        <is>
          <t/>
        </is>
      </c>
      <c r="BV631" s="2" t="inlineStr">
        <is>
          <t>gewenste waarde</t>
        </is>
      </c>
      <c r="BW631" s="2" t="inlineStr">
        <is>
          <t>3</t>
        </is>
      </c>
      <c r="BX631" s="2" t="inlineStr">
        <is>
          <t/>
        </is>
      </c>
      <c r="BY631" t="inlineStr">
        <is>
          <t/>
        </is>
      </c>
      <c r="BZ631" t="inlineStr">
        <is>
          <t/>
        </is>
      </c>
      <c r="CA631" t="inlineStr">
        <is>
          <t/>
        </is>
      </c>
      <c r="CB631" t="inlineStr">
        <is>
          <t/>
        </is>
      </c>
      <c r="CC631" t="inlineStr">
        <is>
          <t/>
        </is>
      </c>
      <c r="CD631" s="2" t="inlineStr">
        <is>
          <t>valor desejado</t>
        </is>
      </c>
      <c r="CE631" s="2" t="inlineStr">
        <is>
          <t>3</t>
        </is>
      </c>
      <c r="CF631" s="2" t="inlineStr">
        <is>
          <t/>
        </is>
      </c>
      <c r="CG631" t="inlineStr">
        <is>
          <t/>
        </is>
      </c>
      <c r="CH631" t="inlineStr">
        <is>
          <t/>
        </is>
      </c>
      <c r="CI631" t="inlineStr">
        <is>
          <t/>
        </is>
      </c>
      <c r="CJ631" t="inlineStr">
        <is>
          <t/>
        </is>
      </c>
      <c r="CK631" t="inlineStr">
        <is>
          <t/>
        </is>
      </c>
      <c r="CL631" t="inlineStr">
        <is>
          <t/>
        </is>
      </c>
      <c r="CM631" t="inlineStr">
        <is>
          <t/>
        </is>
      </c>
      <c r="CN631" t="inlineStr">
        <is>
          <t/>
        </is>
      </c>
      <c r="CO631" t="inlineStr">
        <is>
          <t/>
        </is>
      </c>
      <c r="CP631" t="inlineStr">
        <is>
          <t/>
        </is>
      </c>
      <c r="CQ631" t="inlineStr">
        <is>
          <t/>
        </is>
      </c>
      <c r="CR631" t="inlineStr">
        <is>
          <t/>
        </is>
      </c>
      <c r="CS631" t="inlineStr">
        <is>
          <t/>
        </is>
      </c>
      <c r="CT631" s="2" t="inlineStr">
        <is>
          <t>börvärde</t>
        </is>
      </c>
      <c r="CU631" s="2" t="inlineStr">
        <is>
          <t>3</t>
        </is>
      </c>
      <c r="CV631" s="2" t="inlineStr">
        <is>
          <t/>
        </is>
      </c>
      <c r="CW631" t="inlineStr">
        <is>
          <t/>
        </is>
      </c>
    </row>
    <row r="632">
      <c r="A632" s="1" t="str">
        <f>HYPERLINK("https://iate.europa.eu/entry/result/1420878/all", "1420878")</f>
        <v>1420878</v>
      </c>
      <c r="B632" t="inlineStr">
        <is>
          <t>SCIENCE</t>
        </is>
      </c>
      <c r="C632" t="inlineStr">
        <is>
          <t>SCIENCE|natural and applied sciences|earth sciences</t>
        </is>
      </c>
      <c r="D632" t="inlineStr">
        <is>
          <t>no</t>
        </is>
      </c>
      <c r="E632" t="inlineStr">
        <is>
          <t/>
        </is>
      </c>
      <c r="F632" t="inlineStr">
        <is>
          <t/>
        </is>
      </c>
      <c r="G632" t="inlineStr">
        <is>
          <t/>
        </is>
      </c>
      <c r="H632" t="inlineStr">
        <is>
          <t/>
        </is>
      </c>
      <c r="I632" t="inlineStr">
        <is>
          <t/>
        </is>
      </c>
      <c r="J632" t="inlineStr">
        <is>
          <t/>
        </is>
      </c>
      <c r="K632" t="inlineStr">
        <is>
          <t/>
        </is>
      </c>
      <c r="L632" t="inlineStr">
        <is>
          <t/>
        </is>
      </c>
      <c r="M632" t="inlineStr">
        <is>
          <t/>
        </is>
      </c>
      <c r="N632" s="2" t="inlineStr">
        <is>
          <t>varmeflux</t>
        </is>
      </c>
      <c r="O632" s="2" t="inlineStr">
        <is>
          <t>3</t>
        </is>
      </c>
      <c r="P632" s="2" t="inlineStr">
        <is>
          <t/>
        </is>
      </c>
      <c r="Q632" t="inlineStr">
        <is>
          <t/>
        </is>
      </c>
      <c r="R632" s="2" t="inlineStr">
        <is>
          <t>Wärmedurchfluβzahl|
Wärmestromdichte</t>
        </is>
      </c>
      <c r="S632" s="2" t="inlineStr">
        <is>
          <t>3|
3</t>
        </is>
      </c>
      <c r="T632" s="2" t="inlineStr">
        <is>
          <t xml:space="preserve">|
</t>
        </is>
      </c>
      <c r="U632" t="inlineStr">
        <is>
          <t/>
        </is>
      </c>
      <c r="V632" s="2" t="inlineStr">
        <is>
          <t>πυκνότητα θερμικής ροής</t>
        </is>
      </c>
      <c r="W632" s="2" t="inlineStr">
        <is>
          <t>3</t>
        </is>
      </c>
      <c r="X632" s="2" t="inlineStr">
        <is>
          <t/>
        </is>
      </c>
      <c r="Y632" t="inlineStr">
        <is>
          <t/>
        </is>
      </c>
      <c r="Z632" s="2" t="inlineStr">
        <is>
          <t>density of heat flow rate|
heat flow density</t>
        </is>
      </c>
      <c r="AA632" s="2" t="inlineStr">
        <is>
          <t>3|
3</t>
        </is>
      </c>
      <c r="AB632" s="2" t="inlineStr">
        <is>
          <t xml:space="preserve">|
</t>
        </is>
      </c>
      <c r="AC632" t="inlineStr">
        <is>
          <t>heat flow rate divided by area</t>
        </is>
      </c>
      <c r="AD632" s="2" t="inlineStr">
        <is>
          <t>densidad del flujo térmico</t>
        </is>
      </c>
      <c r="AE632" s="2" t="inlineStr">
        <is>
          <t>3</t>
        </is>
      </c>
      <c r="AF632" s="2" t="inlineStr">
        <is>
          <t/>
        </is>
      </c>
      <c r="AG632" t="inlineStr">
        <is>
          <t/>
        </is>
      </c>
      <c r="AH632" t="inlineStr">
        <is>
          <t/>
        </is>
      </c>
      <c r="AI632" t="inlineStr">
        <is>
          <t/>
        </is>
      </c>
      <c r="AJ632" t="inlineStr">
        <is>
          <t/>
        </is>
      </c>
      <c r="AK632" t="inlineStr">
        <is>
          <t/>
        </is>
      </c>
      <c r="AL632" s="2" t="inlineStr">
        <is>
          <t>lämpövirran tiheys</t>
        </is>
      </c>
      <c r="AM632" s="2" t="inlineStr">
        <is>
          <t>3</t>
        </is>
      </c>
      <c r="AN632" s="2" t="inlineStr">
        <is>
          <t/>
        </is>
      </c>
      <c r="AO632" t="inlineStr">
        <is>
          <t/>
        </is>
      </c>
      <c r="AP632" s="2" t="inlineStr">
        <is>
          <t>densité de flux thermique</t>
        </is>
      </c>
      <c r="AQ632" s="2" t="inlineStr">
        <is>
          <t>3</t>
        </is>
      </c>
      <c r="AR632" s="2" t="inlineStr">
        <is>
          <t/>
        </is>
      </c>
      <c r="AS632" t="inlineStr">
        <is>
          <t>quotient du flux thermique par l'aire traversée</t>
        </is>
      </c>
      <c r="AT632" t="inlineStr">
        <is>
          <t/>
        </is>
      </c>
      <c r="AU632" t="inlineStr">
        <is>
          <t/>
        </is>
      </c>
      <c r="AV632" t="inlineStr">
        <is>
          <t/>
        </is>
      </c>
      <c r="AW632" t="inlineStr">
        <is>
          <t/>
        </is>
      </c>
      <c r="AX632" t="inlineStr">
        <is>
          <t/>
        </is>
      </c>
      <c r="AY632" t="inlineStr">
        <is>
          <t/>
        </is>
      </c>
      <c r="AZ632" t="inlineStr">
        <is>
          <t/>
        </is>
      </c>
      <c r="BA632" t="inlineStr">
        <is>
          <t/>
        </is>
      </c>
      <c r="BB632" t="inlineStr">
        <is>
          <t/>
        </is>
      </c>
      <c r="BC632" t="inlineStr">
        <is>
          <t/>
        </is>
      </c>
      <c r="BD632" t="inlineStr">
        <is>
          <t/>
        </is>
      </c>
      <c r="BE632" t="inlineStr">
        <is>
          <t/>
        </is>
      </c>
      <c r="BF632" s="2" t="inlineStr">
        <is>
          <t>densità del flusso termico</t>
        </is>
      </c>
      <c r="BG632" s="2" t="inlineStr">
        <is>
          <t>3</t>
        </is>
      </c>
      <c r="BH632" s="2" t="inlineStr">
        <is>
          <t/>
        </is>
      </c>
      <c r="BI632" t="inlineStr">
        <is>
          <t/>
        </is>
      </c>
      <c r="BJ632" t="inlineStr">
        <is>
          <t/>
        </is>
      </c>
      <c r="BK632" t="inlineStr">
        <is>
          <t/>
        </is>
      </c>
      <c r="BL632" t="inlineStr">
        <is>
          <t/>
        </is>
      </c>
      <c r="BM632" t="inlineStr">
        <is>
          <t/>
        </is>
      </c>
      <c r="BN632" t="inlineStr">
        <is>
          <t/>
        </is>
      </c>
      <c r="BO632" t="inlineStr">
        <is>
          <t/>
        </is>
      </c>
      <c r="BP632" t="inlineStr">
        <is>
          <t/>
        </is>
      </c>
      <c r="BQ632" t="inlineStr">
        <is>
          <t/>
        </is>
      </c>
      <c r="BR632" t="inlineStr">
        <is>
          <t/>
        </is>
      </c>
      <c r="BS632" t="inlineStr">
        <is>
          <t/>
        </is>
      </c>
      <c r="BT632" t="inlineStr">
        <is>
          <t/>
        </is>
      </c>
      <c r="BU632" t="inlineStr">
        <is>
          <t/>
        </is>
      </c>
      <c r="BV632" s="2" t="inlineStr">
        <is>
          <t>dichtheid van de thermische stroom</t>
        </is>
      </c>
      <c r="BW632" s="2" t="inlineStr">
        <is>
          <t>3</t>
        </is>
      </c>
      <c r="BX632" s="2" t="inlineStr">
        <is>
          <t/>
        </is>
      </c>
      <c r="BY632" t="inlineStr">
        <is>
          <t/>
        </is>
      </c>
      <c r="BZ632" t="inlineStr">
        <is>
          <t/>
        </is>
      </c>
      <c r="CA632" t="inlineStr">
        <is>
          <t/>
        </is>
      </c>
      <c r="CB632" t="inlineStr">
        <is>
          <t/>
        </is>
      </c>
      <c r="CC632" t="inlineStr">
        <is>
          <t/>
        </is>
      </c>
      <c r="CD632" t="inlineStr">
        <is>
          <t/>
        </is>
      </c>
      <c r="CE632" t="inlineStr">
        <is>
          <t/>
        </is>
      </c>
      <c r="CF632" t="inlineStr">
        <is>
          <t/>
        </is>
      </c>
      <c r="CG632" t="inlineStr">
        <is>
          <t/>
        </is>
      </c>
      <c r="CH632" t="inlineStr">
        <is>
          <t/>
        </is>
      </c>
      <c r="CI632" t="inlineStr">
        <is>
          <t/>
        </is>
      </c>
      <c r="CJ632" t="inlineStr">
        <is>
          <t/>
        </is>
      </c>
      <c r="CK632" t="inlineStr">
        <is>
          <t/>
        </is>
      </c>
      <c r="CL632" t="inlineStr">
        <is>
          <t/>
        </is>
      </c>
      <c r="CM632" t="inlineStr">
        <is>
          <t/>
        </is>
      </c>
      <c r="CN632" t="inlineStr">
        <is>
          <t/>
        </is>
      </c>
      <c r="CO632" t="inlineStr">
        <is>
          <t/>
        </is>
      </c>
      <c r="CP632" t="inlineStr">
        <is>
          <t/>
        </is>
      </c>
      <c r="CQ632" t="inlineStr">
        <is>
          <t/>
        </is>
      </c>
      <c r="CR632" t="inlineStr">
        <is>
          <t/>
        </is>
      </c>
      <c r="CS632" t="inlineStr">
        <is>
          <t/>
        </is>
      </c>
      <c r="CT632" s="2" t="inlineStr">
        <is>
          <t>värmeflödestäthet</t>
        </is>
      </c>
      <c r="CU632" s="2" t="inlineStr">
        <is>
          <t>3</t>
        </is>
      </c>
      <c r="CV632" s="2" t="inlineStr">
        <is>
          <t/>
        </is>
      </c>
      <c r="CW632" t="inlineStr">
        <is>
          <t/>
        </is>
      </c>
    </row>
    <row r="633">
      <c r="A633" s="1" t="str">
        <f>HYPERLINK("https://iate.europa.eu/entry/result/1365918/all", "1365918")</f>
        <v>1365918</v>
      </c>
      <c r="B633" t="inlineStr">
        <is>
          <t>PRODUCTION, TECHNOLOGY AND RESEARCH;INDUSTRY</t>
        </is>
      </c>
      <c r="C633" t="inlineStr">
        <is>
          <t>PRODUCTION, TECHNOLOGY AND RESEARCH|technology and technical regulations|materials technology;INDUSTRY|electronics and electrical engineering</t>
        </is>
      </c>
      <c r="D633" t="inlineStr">
        <is>
          <t>no</t>
        </is>
      </c>
      <c r="E633" t="inlineStr">
        <is>
          <t/>
        </is>
      </c>
      <c r="F633" t="inlineStr">
        <is>
          <t/>
        </is>
      </c>
      <c r="G633" t="inlineStr">
        <is>
          <t/>
        </is>
      </c>
      <c r="H633" t="inlineStr">
        <is>
          <t/>
        </is>
      </c>
      <c r="I633" t="inlineStr">
        <is>
          <t/>
        </is>
      </c>
      <c r="J633" t="inlineStr">
        <is>
          <t/>
        </is>
      </c>
      <c r="K633" t="inlineStr">
        <is>
          <t/>
        </is>
      </c>
      <c r="L633" t="inlineStr">
        <is>
          <t/>
        </is>
      </c>
      <c r="M633" t="inlineStr">
        <is>
          <t/>
        </is>
      </c>
      <c r="N633" s="2" t="inlineStr">
        <is>
          <t>kWh-tarif med fast afgift</t>
        </is>
      </c>
      <c r="O633" s="2" t="inlineStr">
        <is>
          <t>3</t>
        </is>
      </c>
      <c r="P633" s="2" t="inlineStr">
        <is>
          <t/>
        </is>
      </c>
      <c r="Q633" t="inlineStr">
        <is>
          <t/>
        </is>
      </c>
      <c r="R633" s="2" t="inlineStr">
        <is>
          <t>Leistungspreistarif</t>
        </is>
      </c>
      <c r="S633" s="2" t="inlineStr">
        <is>
          <t>3</t>
        </is>
      </c>
      <c r="T633" s="2" t="inlineStr">
        <is>
          <t/>
        </is>
      </c>
      <c r="U633" t="inlineStr">
        <is>
          <t>Preisgefuege mit einem Leistungspreis und einem oder mehreren Arbeitspreisen</t>
        </is>
      </c>
      <c r="V633" s="2" t="inlineStr">
        <is>
          <t>τιμολόγιο τιμών μονάδας ισχύος και ενέργειας|
τιμολόγιο ισχύος</t>
        </is>
      </c>
      <c r="W633" s="2" t="inlineStr">
        <is>
          <t>3|
3</t>
        </is>
      </c>
      <c r="X633" s="2" t="inlineStr">
        <is>
          <t xml:space="preserve">|
</t>
        </is>
      </c>
      <c r="Y633" t="inlineStr">
        <is>
          <t/>
        </is>
      </c>
      <c r="Z633" s="2" t="inlineStr">
        <is>
          <t>demand tariff</t>
        </is>
      </c>
      <c r="AA633" s="2" t="inlineStr">
        <is>
          <t>3</t>
        </is>
      </c>
      <c r="AB633" s="2" t="inlineStr">
        <is>
          <t/>
        </is>
      </c>
      <c r="AC633" t="inlineStr">
        <is>
          <t>a tariff comprising demand rate(s)and one or several kilowatt-hour rates</t>
        </is>
      </c>
      <c r="AD633" s="2" t="inlineStr">
        <is>
          <t>tarifa con término de potencia</t>
        </is>
      </c>
      <c r="AE633" s="2" t="inlineStr">
        <is>
          <t>3</t>
        </is>
      </c>
      <c r="AF633" s="2" t="inlineStr">
        <is>
          <t/>
        </is>
      </c>
      <c r="AG633" t="inlineStr">
        <is>
          <t/>
        </is>
      </c>
      <c r="AH633" t="inlineStr">
        <is>
          <t/>
        </is>
      </c>
      <c r="AI633" t="inlineStr">
        <is>
          <t/>
        </is>
      </c>
      <c r="AJ633" t="inlineStr">
        <is>
          <t/>
        </is>
      </c>
      <c r="AK633" t="inlineStr">
        <is>
          <t/>
        </is>
      </c>
      <c r="AL633" s="2" t="inlineStr">
        <is>
          <t>tehotariffi</t>
        </is>
      </c>
      <c r="AM633" s="2" t="inlineStr">
        <is>
          <t>3</t>
        </is>
      </c>
      <c r="AN633" s="2" t="inlineStr">
        <is>
          <t/>
        </is>
      </c>
      <c r="AO633" t="inlineStr">
        <is>
          <t>sähköenergian myynnissä sovellettava tariffi, joka koostuu kiinteästä perusmaksusta ja talvikauden kahden suurimman tehohuipun keskiarvoon perustuvasta tehomaksusta sekä kiinteästä tai käyttöajankohdasta riippuvasta energiamaksusta</t>
        </is>
      </c>
      <c r="AP633" s="2" t="inlineStr">
        <is>
          <t>tarif à prime fixe|
tarif à prime de puissance</t>
        </is>
      </c>
      <c r="AQ633" s="2" t="inlineStr">
        <is>
          <t>3|
3</t>
        </is>
      </c>
      <c r="AR633" s="2" t="inlineStr">
        <is>
          <t xml:space="preserve">|
</t>
        </is>
      </c>
      <c r="AS633" t="inlineStr">
        <is>
          <t>tarif comportant une prime fixe et un ou plusieurs prix du kilowattheure</t>
        </is>
      </c>
      <c r="AT633" t="inlineStr">
        <is>
          <t/>
        </is>
      </c>
      <c r="AU633" t="inlineStr">
        <is>
          <t/>
        </is>
      </c>
      <c r="AV633" t="inlineStr">
        <is>
          <t/>
        </is>
      </c>
      <c r="AW633" t="inlineStr">
        <is>
          <t/>
        </is>
      </c>
      <c r="AX633" t="inlineStr">
        <is>
          <t/>
        </is>
      </c>
      <c r="AY633" t="inlineStr">
        <is>
          <t/>
        </is>
      </c>
      <c r="AZ633" t="inlineStr">
        <is>
          <t/>
        </is>
      </c>
      <c r="BA633" t="inlineStr">
        <is>
          <t/>
        </is>
      </c>
      <c r="BB633" t="inlineStr">
        <is>
          <t/>
        </is>
      </c>
      <c r="BC633" t="inlineStr">
        <is>
          <t/>
        </is>
      </c>
      <c r="BD633" t="inlineStr">
        <is>
          <t/>
        </is>
      </c>
      <c r="BE633" t="inlineStr">
        <is>
          <t/>
        </is>
      </c>
      <c r="BF633" s="2" t="inlineStr">
        <is>
          <t>tariffa a corrispettivo di potenza</t>
        </is>
      </c>
      <c r="BG633" s="2" t="inlineStr">
        <is>
          <t>3</t>
        </is>
      </c>
      <c r="BH633" s="2" t="inlineStr">
        <is>
          <t/>
        </is>
      </c>
      <c r="BI633" t="inlineStr">
        <is>
          <t>tariffa comprendente un corrispettivo di potenza ed uno o più prezzi del kilowattora</t>
        </is>
      </c>
      <c r="BJ633" t="inlineStr">
        <is>
          <t/>
        </is>
      </c>
      <c r="BK633" t="inlineStr">
        <is>
          <t/>
        </is>
      </c>
      <c r="BL633" t="inlineStr">
        <is>
          <t/>
        </is>
      </c>
      <c r="BM633" t="inlineStr">
        <is>
          <t/>
        </is>
      </c>
      <c r="BN633" t="inlineStr">
        <is>
          <t/>
        </is>
      </c>
      <c r="BO633" t="inlineStr">
        <is>
          <t/>
        </is>
      </c>
      <c r="BP633" t="inlineStr">
        <is>
          <t/>
        </is>
      </c>
      <c r="BQ633" t="inlineStr">
        <is>
          <t/>
        </is>
      </c>
      <c r="BR633" t="inlineStr">
        <is>
          <t/>
        </is>
      </c>
      <c r="BS633" t="inlineStr">
        <is>
          <t/>
        </is>
      </c>
      <c r="BT633" t="inlineStr">
        <is>
          <t/>
        </is>
      </c>
      <c r="BU633" t="inlineStr">
        <is>
          <t/>
        </is>
      </c>
      <c r="BV633" s="2" t="inlineStr">
        <is>
          <t>kilowatt-kilowattuur-tarief|
kW-kWh-vastrechttarief|
kW-kWh-tarief</t>
        </is>
      </c>
      <c r="BW633" s="2" t="inlineStr">
        <is>
          <t>3|
3|
3</t>
        </is>
      </c>
      <c r="BX633" s="2" t="inlineStr">
        <is>
          <t xml:space="preserve">|
|
</t>
        </is>
      </c>
      <c r="BY633" t="inlineStr">
        <is>
          <t>tarief met één of meer prijzen voor het vermogen, plus een of meer kWh-tarieven</t>
        </is>
      </c>
      <c r="BZ633" t="inlineStr">
        <is>
          <t/>
        </is>
      </c>
      <c r="CA633" t="inlineStr">
        <is>
          <t/>
        </is>
      </c>
      <c r="CB633" t="inlineStr">
        <is>
          <t/>
        </is>
      </c>
      <c r="CC633" t="inlineStr">
        <is>
          <t/>
        </is>
      </c>
      <c r="CD633" s="2" t="inlineStr">
        <is>
          <t>tarifário com taxa de potência|
tarifário polinómio com termo de potência</t>
        </is>
      </c>
      <c r="CE633" s="2" t="inlineStr">
        <is>
          <t>3|
3</t>
        </is>
      </c>
      <c r="CF633" s="2" t="inlineStr">
        <is>
          <t xml:space="preserve">|
</t>
        </is>
      </c>
      <c r="CG633" t="inlineStr">
        <is>
          <t/>
        </is>
      </c>
      <c r="CH633" t="inlineStr">
        <is>
          <t/>
        </is>
      </c>
      <c r="CI633" t="inlineStr">
        <is>
          <t/>
        </is>
      </c>
      <c r="CJ633" t="inlineStr">
        <is>
          <t/>
        </is>
      </c>
      <c r="CK633" t="inlineStr">
        <is>
          <t/>
        </is>
      </c>
      <c r="CL633" t="inlineStr">
        <is>
          <t/>
        </is>
      </c>
      <c r="CM633" t="inlineStr">
        <is>
          <t/>
        </is>
      </c>
      <c r="CN633" t="inlineStr">
        <is>
          <t/>
        </is>
      </c>
      <c r="CO633" t="inlineStr">
        <is>
          <t/>
        </is>
      </c>
      <c r="CP633" t="inlineStr">
        <is>
          <t/>
        </is>
      </c>
      <c r="CQ633" t="inlineStr">
        <is>
          <t/>
        </is>
      </c>
      <c r="CR633" t="inlineStr">
        <is>
          <t/>
        </is>
      </c>
      <c r="CS633" t="inlineStr">
        <is>
          <t/>
        </is>
      </c>
      <c r="CT633" s="2" t="inlineStr">
        <is>
          <t>effekttariff</t>
        </is>
      </c>
      <c r="CU633" s="2" t="inlineStr">
        <is>
          <t>3</t>
        </is>
      </c>
      <c r="CV633" s="2" t="inlineStr">
        <is>
          <t/>
        </is>
      </c>
      <c r="CW633" t="inlineStr">
        <is>
          <t/>
        </is>
      </c>
    </row>
    <row r="634">
      <c r="A634" s="1" t="str">
        <f>HYPERLINK("https://iate.europa.eu/entry/result/1365900/all", "1365900")</f>
        <v>1365900</v>
      </c>
      <c r="B634" t="inlineStr">
        <is>
          <t>PRODUCTION, TECHNOLOGY AND RESEARCH;INDUSTRY</t>
        </is>
      </c>
      <c r="C634" t="inlineStr">
        <is>
          <t>PRODUCTION, TECHNOLOGY AND RESEARCH|technology and technical regulations|materials technology;INDUSTRY|electronics and electrical engineering</t>
        </is>
      </c>
      <c r="D634" t="inlineStr">
        <is>
          <t>no</t>
        </is>
      </c>
      <c r="E634" t="inlineStr">
        <is>
          <t/>
        </is>
      </c>
      <c r="F634" t="inlineStr">
        <is>
          <t/>
        </is>
      </c>
      <c r="G634" t="inlineStr">
        <is>
          <t/>
        </is>
      </c>
      <c r="H634" t="inlineStr">
        <is>
          <t/>
        </is>
      </c>
      <c r="I634" t="inlineStr">
        <is>
          <t/>
        </is>
      </c>
      <c r="J634" t="inlineStr">
        <is>
          <t/>
        </is>
      </c>
      <c r="K634" t="inlineStr">
        <is>
          <t/>
        </is>
      </c>
      <c r="L634" t="inlineStr">
        <is>
          <t/>
        </is>
      </c>
      <c r="M634" t="inlineStr">
        <is>
          <t/>
        </is>
      </c>
      <c r="N634" s="2" t="inlineStr">
        <is>
          <t>totalpris|
maksimallasttarif</t>
        </is>
      </c>
      <c r="O634" s="2" t="inlineStr">
        <is>
          <t>3|
3</t>
        </is>
      </c>
      <c r="P634" s="2" t="inlineStr">
        <is>
          <t xml:space="preserve">|
</t>
        </is>
      </c>
      <c r="Q634" t="inlineStr">
        <is>
          <t/>
        </is>
      </c>
      <c r="R634" s="2" t="inlineStr">
        <is>
          <t>Leistungspreissumme</t>
        </is>
      </c>
      <c r="S634" s="2" t="inlineStr">
        <is>
          <t>3</t>
        </is>
      </c>
      <c r="T634" s="2" t="inlineStr">
        <is>
          <t/>
        </is>
      </c>
      <c r="U634" t="inlineStr">
        <is>
          <t>gesamter nach den entsprechenden Vertragsbestimmungen in Rechnung gestellter Betrag fuer die Leistung</t>
        </is>
      </c>
      <c r="V634" s="2" t="inlineStr">
        <is>
          <t>σύνολο αξίας ρεύματος|
χρέωση ισχύος</t>
        </is>
      </c>
      <c r="W634" s="2" t="inlineStr">
        <is>
          <t>3|
3</t>
        </is>
      </c>
      <c r="X634" s="2" t="inlineStr">
        <is>
          <t xml:space="preserve">|
</t>
        </is>
      </c>
      <c r="Y634" t="inlineStr">
        <is>
          <t/>
        </is>
      </c>
      <c r="Z634" s="2" t="inlineStr">
        <is>
          <t>fixed charge|
demand charge</t>
        </is>
      </c>
      <c r="AA634" s="2" t="inlineStr">
        <is>
          <t>3|
3</t>
        </is>
      </c>
      <c r="AB634" s="2" t="inlineStr">
        <is>
          <t xml:space="preserve">|
</t>
        </is>
      </c>
      <c r="AC634" t="inlineStr">
        <is>
          <t>the total amount billed for demand in accordance with the relevant conditions of the tariff or supply agreement</t>
        </is>
      </c>
      <c r="AD634" s="2" t="inlineStr">
        <is>
          <t>término de potencia|
prima de potencia</t>
        </is>
      </c>
      <c r="AE634" s="2" t="inlineStr">
        <is>
          <t>3|
3</t>
        </is>
      </c>
      <c r="AF634" s="2" t="inlineStr">
        <is>
          <t xml:space="preserve">|
</t>
        </is>
      </c>
      <c r="AG634" t="inlineStr">
        <is>
          <t/>
        </is>
      </c>
      <c r="AH634" t="inlineStr">
        <is>
          <t/>
        </is>
      </c>
      <c r="AI634" t="inlineStr">
        <is>
          <t/>
        </is>
      </c>
      <c r="AJ634" t="inlineStr">
        <is>
          <t/>
        </is>
      </c>
      <c r="AK634" t="inlineStr">
        <is>
          <t/>
        </is>
      </c>
      <c r="AL634" s="2" t="inlineStr">
        <is>
          <t>kokonaismaksu|
tehomaksu</t>
        </is>
      </c>
      <c r="AM634" s="2" t="inlineStr">
        <is>
          <t>3|
3</t>
        </is>
      </c>
      <c r="AN634" s="2" t="inlineStr">
        <is>
          <t xml:space="preserve">|
</t>
        </is>
      </c>
      <c r="AO634" t="inlineStr">
        <is>
          <t/>
        </is>
      </c>
      <c r="AP634" s="2" t="inlineStr">
        <is>
          <t>prime fixe|
taxe de puissance|
prime de puissance|
taxe fixe</t>
        </is>
      </c>
      <c r="AQ634" s="2" t="inlineStr">
        <is>
          <t>3|
3|
3|
3</t>
        </is>
      </c>
      <c r="AR634" s="2" t="inlineStr">
        <is>
          <t xml:space="preserve">|
|
|
</t>
        </is>
      </c>
      <c r="AS634" t="inlineStr">
        <is>
          <t>montant total facturé pour la puissance, en application des conditions particulières de l'abonnement</t>
        </is>
      </c>
      <c r="AT634" t="inlineStr">
        <is>
          <t/>
        </is>
      </c>
      <c r="AU634" t="inlineStr">
        <is>
          <t/>
        </is>
      </c>
      <c r="AV634" t="inlineStr">
        <is>
          <t/>
        </is>
      </c>
      <c r="AW634" t="inlineStr">
        <is>
          <t/>
        </is>
      </c>
      <c r="AX634" t="inlineStr">
        <is>
          <t/>
        </is>
      </c>
      <c r="AY634" t="inlineStr">
        <is>
          <t/>
        </is>
      </c>
      <c r="AZ634" t="inlineStr">
        <is>
          <t/>
        </is>
      </c>
      <c r="BA634" t="inlineStr">
        <is>
          <t/>
        </is>
      </c>
      <c r="BB634" t="inlineStr">
        <is>
          <t/>
        </is>
      </c>
      <c r="BC634" t="inlineStr">
        <is>
          <t/>
        </is>
      </c>
      <c r="BD634" t="inlineStr">
        <is>
          <t/>
        </is>
      </c>
      <c r="BE634" t="inlineStr">
        <is>
          <t/>
        </is>
      </c>
      <c r="BF634" s="2" t="inlineStr">
        <is>
          <t>corrispettivo di potenza</t>
        </is>
      </c>
      <c r="BG634" s="2" t="inlineStr">
        <is>
          <t>3</t>
        </is>
      </c>
      <c r="BH634" s="2" t="inlineStr">
        <is>
          <t/>
        </is>
      </c>
      <c r="BI634" t="inlineStr">
        <is>
          <t>importo complessivo fatturato per la potenza, in applicazione delle norme particolari dell'accordo di fornitura</t>
        </is>
      </c>
      <c r="BJ634" t="inlineStr">
        <is>
          <t/>
        </is>
      </c>
      <c r="BK634" t="inlineStr">
        <is>
          <t/>
        </is>
      </c>
      <c r="BL634" t="inlineStr">
        <is>
          <t/>
        </is>
      </c>
      <c r="BM634" t="inlineStr">
        <is>
          <t/>
        </is>
      </c>
      <c r="BN634" t="inlineStr">
        <is>
          <t/>
        </is>
      </c>
      <c r="BO634" t="inlineStr">
        <is>
          <t/>
        </is>
      </c>
      <c r="BP634" t="inlineStr">
        <is>
          <t/>
        </is>
      </c>
      <c r="BQ634" t="inlineStr">
        <is>
          <t/>
        </is>
      </c>
      <c r="BR634" t="inlineStr">
        <is>
          <t/>
        </is>
      </c>
      <c r="BS634" t="inlineStr">
        <is>
          <t/>
        </is>
      </c>
      <c r="BT634" t="inlineStr">
        <is>
          <t/>
        </is>
      </c>
      <c r="BU634" t="inlineStr">
        <is>
          <t/>
        </is>
      </c>
      <c r="BV634" s="2" t="inlineStr">
        <is>
          <t>vermogensvergoeding|
in rekening gebrachte vergoeding voor het vermogen</t>
        </is>
      </c>
      <c r="BW634" s="2" t="inlineStr">
        <is>
          <t>3|
3</t>
        </is>
      </c>
      <c r="BX634" s="2" t="inlineStr">
        <is>
          <t xml:space="preserve">|
</t>
        </is>
      </c>
      <c r="BY634" t="inlineStr">
        <is>
          <t>door verbruiker(afnemer)te betalen vergoeding voor het vermogen</t>
        </is>
      </c>
      <c r="BZ634" t="inlineStr">
        <is>
          <t/>
        </is>
      </c>
      <c r="CA634" t="inlineStr">
        <is>
          <t/>
        </is>
      </c>
      <c r="CB634" t="inlineStr">
        <is>
          <t/>
        </is>
      </c>
      <c r="CC634" t="inlineStr">
        <is>
          <t/>
        </is>
      </c>
      <c r="CD634" s="2" t="inlineStr">
        <is>
          <t>taxa de potência fixa|
taxa de potência</t>
        </is>
      </c>
      <c r="CE634" s="2" t="inlineStr">
        <is>
          <t>3|
3</t>
        </is>
      </c>
      <c r="CF634" s="2" t="inlineStr">
        <is>
          <t xml:space="preserve">|
</t>
        </is>
      </c>
      <c r="CG634" t="inlineStr">
        <is>
          <t/>
        </is>
      </c>
      <c r="CH634" t="inlineStr">
        <is>
          <t/>
        </is>
      </c>
      <c r="CI634" t="inlineStr">
        <is>
          <t/>
        </is>
      </c>
      <c r="CJ634" t="inlineStr">
        <is>
          <t/>
        </is>
      </c>
      <c r="CK634" t="inlineStr">
        <is>
          <t/>
        </is>
      </c>
      <c r="CL634" t="inlineStr">
        <is>
          <t/>
        </is>
      </c>
      <c r="CM634" t="inlineStr">
        <is>
          <t/>
        </is>
      </c>
      <c r="CN634" t="inlineStr">
        <is>
          <t/>
        </is>
      </c>
      <c r="CO634" t="inlineStr">
        <is>
          <t/>
        </is>
      </c>
      <c r="CP634" t="inlineStr">
        <is>
          <t/>
        </is>
      </c>
      <c r="CQ634" t="inlineStr">
        <is>
          <t/>
        </is>
      </c>
      <c r="CR634" t="inlineStr">
        <is>
          <t/>
        </is>
      </c>
      <c r="CS634" t="inlineStr">
        <is>
          <t/>
        </is>
      </c>
      <c r="CT634" s="2" t="inlineStr">
        <is>
          <t>totalavgift</t>
        </is>
      </c>
      <c r="CU634" s="2" t="inlineStr">
        <is>
          <t>3</t>
        </is>
      </c>
      <c r="CV634" s="2" t="inlineStr">
        <is>
          <t/>
        </is>
      </c>
      <c r="CW634" t="inlineStr">
        <is>
          <t/>
        </is>
      </c>
    </row>
    <row r="635">
      <c r="A635" s="1" t="str">
        <f>HYPERLINK("https://iate.europa.eu/entry/result/1153967/all", "1153967")</f>
        <v>1153967</v>
      </c>
      <c r="B635" t="inlineStr">
        <is>
          <t>SCIENCE;INDUSTRY</t>
        </is>
      </c>
      <c r="C635" t="inlineStr">
        <is>
          <t>SCIENCE|natural and applied sciences|life sciences;INDUSTRY|electronics and electrical engineering</t>
        </is>
      </c>
      <c r="D635" t="inlineStr">
        <is>
          <t>no</t>
        </is>
      </c>
      <c r="E635" t="inlineStr">
        <is>
          <t/>
        </is>
      </c>
      <c r="F635" s="2" t="inlineStr">
        <is>
          <t>градусоден</t>
        </is>
      </c>
      <c r="G635" s="2" t="inlineStr">
        <is>
          <t>3</t>
        </is>
      </c>
      <c r="H635" s="2" t="inlineStr">
        <is>
          <t/>
        </is>
      </c>
      <c r="I635" t="inlineStr">
        <is>
          <t/>
        </is>
      </c>
      <c r="J635" s="2" t="inlineStr">
        <is>
          <t>denostupeň</t>
        </is>
      </c>
      <c r="K635" s="2" t="inlineStr">
        <is>
          <t>3</t>
        </is>
      </c>
      <c r="L635" s="2" t="inlineStr">
        <is>
          <t/>
        </is>
      </c>
      <c r="M635" t="inlineStr">
        <is>
          <t/>
        </is>
      </c>
      <c r="N635" s="2" t="inlineStr">
        <is>
          <t>graddag|
graddøgn</t>
        </is>
      </c>
      <c r="O635" s="2" t="inlineStr">
        <is>
          <t>3|
3</t>
        </is>
      </c>
      <c r="P635" s="2" t="inlineStr">
        <is>
          <t xml:space="preserve">|
</t>
        </is>
      </c>
      <c r="Q635" t="inlineStr">
        <is>
          <t>forskel på 1°C mellem den "indvendige" døgnmiddeltemperatur på 17°C og den udvendige døgnmiddeltemperatur i et døgn</t>
        </is>
      </c>
      <c r="R635" s="2" t="inlineStr">
        <is>
          <t>Gradtag|
Heizgradtag</t>
        </is>
      </c>
      <c r="S635" s="2" t="inlineStr">
        <is>
          <t>3|
3</t>
        </is>
      </c>
      <c r="T635" s="2" t="inlineStr">
        <is>
          <t xml:space="preserve">|
</t>
        </is>
      </c>
      <c r="U635" t="inlineStr">
        <is>
          <t/>
        </is>
      </c>
      <c r="V635" t="inlineStr">
        <is>
          <t/>
        </is>
      </c>
      <c r="W635" t="inlineStr">
        <is>
          <t/>
        </is>
      </c>
      <c r="X635" t="inlineStr">
        <is>
          <t/>
        </is>
      </c>
      <c r="Y635" t="inlineStr">
        <is>
          <t/>
        </is>
      </c>
      <c r="Z635" s="2" t="inlineStr">
        <is>
          <t>degree day|
day degree|
DD</t>
        </is>
      </c>
      <c r="AA635" s="2" t="inlineStr">
        <is>
          <t>3|
3|
3</t>
        </is>
      </c>
      <c r="AB635" s="2" t="inlineStr">
        <is>
          <t xml:space="preserve">|
|
</t>
        </is>
      </c>
      <c r="AC635" t="inlineStr">
        <is>
          <t>defined as the difference between the inside and outside temperatures of a house. Standard practice uses an indoor temperature of 180 degrees Celsius as the base from which to measure DD, since most buildings do not require heat until the outdoor temperature is between 16 and 18 degrees Celsius. The outside temperature for a given day is then defined as the arithmetic mean of the minimum and maximum temperatures. If the minimum and maximum temperatures during a given day were 6 and 14 degrees Celsius, respectively, then the number of DD would be 18-1 0 = 8</t>
        </is>
      </c>
      <c r="AD635" s="2" t="inlineStr">
        <is>
          <t>grado-día</t>
        </is>
      </c>
      <c r="AE635" s="2" t="inlineStr">
        <is>
          <t>3</t>
        </is>
      </c>
      <c r="AF635" s="2" t="inlineStr">
        <is>
          <t/>
        </is>
      </c>
      <c r="AG635" t="inlineStr">
        <is>
          <t/>
        </is>
      </c>
      <c r="AH635" t="inlineStr">
        <is>
          <t/>
        </is>
      </c>
      <c r="AI635" t="inlineStr">
        <is>
          <t/>
        </is>
      </c>
      <c r="AJ635" t="inlineStr">
        <is>
          <t/>
        </is>
      </c>
      <c r="AK635" t="inlineStr">
        <is>
          <t/>
        </is>
      </c>
      <c r="AL635" s="2" t="inlineStr">
        <is>
          <t>astepäiväluku</t>
        </is>
      </c>
      <c r="AM635" s="2" t="inlineStr">
        <is>
          <t>3</t>
        </is>
      </c>
      <c r="AN635" s="2" t="inlineStr">
        <is>
          <t/>
        </is>
      </c>
      <c r="AO635" t="inlineStr">
        <is>
          <t>tietyn ajanjakson lämmityspäivien lukumäärän sekä valitun sisälämpötilan ja lämmityspäivien keskimääräisen ulkolämpötilan erotuksen tulo</t>
        </is>
      </c>
      <c r="AP635" s="2" t="inlineStr">
        <is>
          <t>degré-jour|
Dj</t>
        </is>
      </c>
      <c r="AQ635" s="2" t="inlineStr">
        <is>
          <t>3|
3</t>
        </is>
      </c>
      <c r="AR635" s="2" t="inlineStr">
        <is>
          <t xml:space="preserve">|
</t>
        </is>
      </c>
      <c r="AS635" t="inlineStr">
        <is>
          <t/>
        </is>
      </c>
      <c r="AT635" t="inlineStr">
        <is>
          <t/>
        </is>
      </c>
      <c r="AU635" t="inlineStr">
        <is>
          <t/>
        </is>
      </c>
      <c r="AV635" t="inlineStr">
        <is>
          <t/>
        </is>
      </c>
      <c r="AW635" t="inlineStr">
        <is>
          <t/>
        </is>
      </c>
      <c r="AX635" t="inlineStr">
        <is>
          <t/>
        </is>
      </c>
      <c r="AY635" t="inlineStr">
        <is>
          <t/>
        </is>
      </c>
      <c r="AZ635" t="inlineStr">
        <is>
          <t/>
        </is>
      </c>
      <c r="BA635" t="inlineStr">
        <is>
          <t/>
        </is>
      </c>
      <c r="BB635" t="inlineStr">
        <is>
          <t/>
        </is>
      </c>
      <c r="BC635" t="inlineStr">
        <is>
          <t/>
        </is>
      </c>
      <c r="BD635" t="inlineStr">
        <is>
          <t/>
        </is>
      </c>
      <c r="BE635" t="inlineStr">
        <is>
          <t/>
        </is>
      </c>
      <c r="BF635" s="2" t="inlineStr">
        <is>
          <t>gradi giorno</t>
        </is>
      </c>
      <c r="BG635" s="2" t="inlineStr">
        <is>
          <t>3</t>
        </is>
      </c>
      <c r="BH635" s="2" t="inlineStr">
        <is>
          <t/>
        </is>
      </c>
      <c r="BI635" t="inlineStr">
        <is>
          <t/>
        </is>
      </c>
      <c r="BJ635" t="inlineStr">
        <is>
          <t/>
        </is>
      </c>
      <c r="BK635" t="inlineStr">
        <is>
          <t/>
        </is>
      </c>
      <c r="BL635" t="inlineStr">
        <is>
          <t/>
        </is>
      </c>
      <c r="BM635" t="inlineStr">
        <is>
          <t/>
        </is>
      </c>
      <c r="BN635" t="inlineStr">
        <is>
          <t/>
        </is>
      </c>
      <c r="BO635" t="inlineStr">
        <is>
          <t/>
        </is>
      </c>
      <c r="BP635" t="inlineStr">
        <is>
          <t/>
        </is>
      </c>
      <c r="BQ635" t="inlineStr">
        <is>
          <t/>
        </is>
      </c>
      <c r="BR635" t="inlineStr">
        <is>
          <t/>
        </is>
      </c>
      <c r="BS635" t="inlineStr">
        <is>
          <t/>
        </is>
      </c>
      <c r="BT635" t="inlineStr">
        <is>
          <t/>
        </is>
      </c>
      <c r="BU635" t="inlineStr">
        <is>
          <t/>
        </is>
      </c>
      <c r="BV635" s="2" t="inlineStr">
        <is>
          <t>dag-graad|
graaddag</t>
        </is>
      </c>
      <c r="BW635" s="2" t="inlineStr">
        <is>
          <t>3|
3</t>
        </is>
      </c>
      <c r="BX635" s="2" t="inlineStr">
        <is>
          <t xml:space="preserve">|
</t>
        </is>
      </c>
      <c r="BY635" t="inlineStr">
        <is>
          <t/>
        </is>
      </c>
      <c r="BZ635" s="2" t="inlineStr">
        <is>
          <t>stopniodzień</t>
        </is>
      </c>
      <c r="CA635" s="2" t="inlineStr">
        <is>
          <t>3</t>
        </is>
      </c>
      <c r="CB635" s="2" t="inlineStr">
        <is>
          <t/>
        </is>
      </c>
      <c r="CC635" t="inlineStr">
        <is>
          <t>jeden stopniodzień oznacza konieczność ogrzewania budynku przez 1 dzień tak, aby podnieść w nim temperaturę wewnętrzną o 1°C. Im zimniej na dworze, tym o więcej stopni trzeba podgrzać powietrze w domu, a im więcej takich zimnych dni w roku, tym większa będzie liczba stopniodni dla danego rejonu</t>
        </is>
      </c>
      <c r="CD635" s="2" t="inlineStr">
        <is>
          <t>grau-dia</t>
        </is>
      </c>
      <c r="CE635" s="2" t="inlineStr">
        <is>
          <t>3</t>
        </is>
      </c>
      <c r="CF635" s="2" t="inlineStr">
        <is>
          <t/>
        </is>
      </c>
      <c r="CG635" t="inlineStr">
        <is>
          <t/>
        </is>
      </c>
      <c r="CH635" t="inlineStr">
        <is>
          <t/>
        </is>
      </c>
      <c r="CI635" t="inlineStr">
        <is>
          <t/>
        </is>
      </c>
      <c r="CJ635" t="inlineStr">
        <is>
          <t/>
        </is>
      </c>
      <c r="CK635" t="inlineStr">
        <is>
          <t/>
        </is>
      </c>
      <c r="CL635" t="inlineStr">
        <is>
          <t/>
        </is>
      </c>
      <c r="CM635" t="inlineStr">
        <is>
          <t/>
        </is>
      </c>
      <c r="CN635" t="inlineStr">
        <is>
          <t/>
        </is>
      </c>
      <c r="CO635" t="inlineStr">
        <is>
          <t/>
        </is>
      </c>
      <c r="CP635" t="inlineStr">
        <is>
          <t/>
        </is>
      </c>
      <c r="CQ635" t="inlineStr">
        <is>
          <t/>
        </is>
      </c>
      <c r="CR635" t="inlineStr">
        <is>
          <t/>
        </is>
      </c>
      <c r="CS635" t="inlineStr">
        <is>
          <t/>
        </is>
      </c>
      <c r="CT635" s="2" t="inlineStr">
        <is>
          <t>dygnsgrad</t>
        </is>
      </c>
      <c r="CU635" s="2" t="inlineStr">
        <is>
          <t>3</t>
        </is>
      </c>
      <c r="CV635" s="2" t="inlineStr">
        <is>
          <t/>
        </is>
      </c>
      <c r="CW635" t="inlineStr">
        <is>
          <t>husets övertemperatur redovisad som medelvärde för dygnet</t>
        </is>
      </c>
    </row>
    <row r="636">
      <c r="A636" s="1" t="str">
        <f>HYPERLINK("https://iate.europa.eu/entry/result/1383119/all", "1383119")</f>
        <v>1383119</v>
      </c>
      <c r="B636" t="inlineStr">
        <is>
          <t>EDUCATION AND COMMUNICATIONS</t>
        </is>
      </c>
      <c r="C636" t="inlineStr">
        <is>
          <t>EDUCATION AND COMMUNICATIONS|information technology and data processing</t>
        </is>
      </c>
      <c r="D636" t="inlineStr">
        <is>
          <t>no</t>
        </is>
      </c>
      <c r="E636" t="inlineStr">
        <is>
          <t/>
        </is>
      </c>
      <c r="F636" t="inlineStr">
        <is>
          <t/>
        </is>
      </c>
      <c r="G636" t="inlineStr">
        <is>
          <t/>
        </is>
      </c>
      <c r="H636" t="inlineStr">
        <is>
          <t/>
        </is>
      </c>
      <c r="I636" t="inlineStr">
        <is>
          <t/>
        </is>
      </c>
      <c r="J636" t="inlineStr">
        <is>
          <t/>
        </is>
      </c>
      <c r="K636" t="inlineStr">
        <is>
          <t/>
        </is>
      </c>
      <c r="L636" t="inlineStr">
        <is>
          <t/>
        </is>
      </c>
      <c r="M636" t="inlineStr">
        <is>
          <t/>
        </is>
      </c>
      <c r="N636" s="2" t="inlineStr">
        <is>
          <t>forbindelseskapacitet</t>
        </is>
      </c>
      <c r="O636" s="2" t="inlineStr">
        <is>
          <t>3</t>
        </is>
      </c>
      <c r="P636" s="2" t="inlineStr">
        <is>
          <t/>
        </is>
      </c>
      <c r="Q636" t="inlineStr">
        <is>
          <t/>
        </is>
      </c>
      <c r="R636" s="2" t="inlineStr">
        <is>
          <t>Anschlußkapazität</t>
        </is>
      </c>
      <c r="S636" s="2" t="inlineStr">
        <is>
          <t>3</t>
        </is>
      </c>
      <c r="T636" s="2" t="inlineStr">
        <is>
          <t/>
        </is>
      </c>
      <c r="U636" t="inlineStr">
        <is>
          <t/>
        </is>
      </c>
      <c r="V636" t="inlineStr">
        <is>
          <t/>
        </is>
      </c>
      <c r="W636" t="inlineStr">
        <is>
          <t/>
        </is>
      </c>
      <c r="X636" t="inlineStr">
        <is>
          <t/>
        </is>
      </c>
      <c r="Y636" t="inlineStr">
        <is>
          <t/>
        </is>
      </c>
      <c r="Z636" s="2" t="inlineStr">
        <is>
          <t>connection capacity</t>
        </is>
      </c>
      <c r="AA636" s="2" t="inlineStr">
        <is>
          <t>3</t>
        </is>
      </c>
      <c r="AB636" s="2" t="inlineStr">
        <is>
          <t/>
        </is>
      </c>
      <c r="AC636" t="inlineStr">
        <is>
          <t/>
        </is>
      </c>
      <c r="AD636" s="2" t="inlineStr">
        <is>
          <t>capacidad de conexión</t>
        </is>
      </c>
      <c r="AE636" s="2" t="inlineStr">
        <is>
          <t>3</t>
        </is>
      </c>
      <c r="AF636" s="2" t="inlineStr">
        <is>
          <t/>
        </is>
      </c>
      <c r="AG636" t="inlineStr">
        <is>
          <t/>
        </is>
      </c>
      <c r="AH636" t="inlineStr">
        <is>
          <t/>
        </is>
      </c>
      <c r="AI636" t="inlineStr">
        <is>
          <t/>
        </is>
      </c>
      <c r="AJ636" t="inlineStr">
        <is>
          <t/>
        </is>
      </c>
      <c r="AK636" t="inlineStr">
        <is>
          <t/>
        </is>
      </c>
      <c r="AL636" s="2" t="inlineStr">
        <is>
          <t>kytkentäkapasiteetti</t>
        </is>
      </c>
      <c r="AM636" s="2" t="inlineStr">
        <is>
          <t>3</t>
        </is>
      </c>
      <c r="AN636" s="2" t="inlineStr">
        <is>
          <t/>
        </is>
      </c>
      <c r="AO636" t="inlineStr">
        <is>
          <t/>
        </is>
      </c>
      <c r="AP636" s="2" t="inlineStr">
        <is>
          <t>capacité de raccordement</t>
        </is>
      </c>
      <c r="AQ636" s="2" t="inlineStr">
        <is>
          <t>3</t>
        </is>
      </c>
      <c r="AR636" s="2" t="inlineStr">
        <is>
          <t/>
        </is>
      </c>
      <c r="AS636" t="inlineStr">
        <is>
          <t>mesure de la taille d'un équipement de commutation par le nombre maximal de lignes ou de circuits qui peuvent lui être raccordés</t>
        </is>
      </c>
      <c r="AT636" t="inlineStr">
        <is>
          <t/>
        </is>
      </c>
      <c r="AU636" t="inlineStr">
        <is>
          <t/>
        </is>
      </c>
      <c r="AV636" t="inlineStr">
        <is>
          <t/>
        </is>
      </c>
      <c r="AW636" t="inlineStr">
        <is>
          <t/>
        </is>
      </c>
      <c r="AX636" t="inlineStr">
        <is>
          <t/>
        </is>
      </c>
      <c r="AY636" t="inlineStr">
        <is>
          <t/>
        </is>
      </c>
      <c r="AZ636" t="inlineStr">
        <is>
          <t/>
        </is>
      </c>
      <c r="BA636" t="inlineStr">
        <is>
          <t/>
        </is>
      </c>
      <c r="BB636" t="inlineStr">
        <is>
          <t/>
        </is>
      </c>
      <c r="BC636" t="inlineStr">
        <is>
          <t/>
        </is>
      </c>
      <c r="BD636" t="inlineStr">
        <is>
          <t/>
        </is>
      </c>
      <c r="BE636" t="inlineStr">
        <is>
          <t/>
        </is>
      </c>
      <c r="BF636" s="2" t="inlineStr">
        <is>
          <t>capacità di connessione</t>
        </is>
      </c>
      <c r="BG636" s="2" t="inlineStr">
        <is>
          <t>3</t>
        </is>
      </c>
      <c r="BH636" s="2" t="inlineStr">
        <is>
          <t/>
        </is>
      </c>
      <c r="BI636" t="inlineStr">
        <is>
          <t/>
        </is>
      </c>
      <c r="BJ636" t="inlineStr">
        <is>
          <t/>
        </is>
      </c>
      <c r="BK636" t="inlineStr">
        <is>
          <t/>
        </is>
      </c>
      <c r="BL636" t="inlineStr">
        <is>
          <t/>
        </is>
      </c>
      <c r="BM636" t="inlineStr">
        <is>
          <t/>
        </is>
      </c>
      <c r="BN636" t="inlineStr">
        <is>
          <t/>
        </is>
      </c>
      <c r="BO636" t="inlineStr">
        <is>
          <t/>
        </is>
      </c>
      <c r="BP636" t="inlineStr">
        <is>
          <t/>
        </is>
      </c>
      <c r="BQ636" t="inlineStr">
        <is>
          <t/>
        </is>
      </c>
      <c r="BR636" t="inlineStr">
        <is>
          <t/>
        </is>
      </c>
      <c r="BS636" t="inlineStr">
        <is>
          <t/>
        </is>
      </c>
      <c r="BT636" t="inlineStr">
        <is>
          <t/>
        </is>
      </c>
      <c r="BU636" t="inlineStr">
        <is>
          <t/>
        </is>
      </c>
      <c r="BV636" s="2" t="inlineStr">
        <is>
          <t>aansluitingsmogelijkheid</t>
        </is>
      </c>
      <c r="BW636" s="2" t="inlineStr">
        <is>
          <t>3</t>
        </is>
      </c>
      <c r="BX636" s="2" t="inlineStr">
        <is>
          <t/>
        </is>
      </c>
      <c r="BY636" t="inlineStr">
        <is>
          <t/>
        </is>
      </c>
      <c r="BZ636" t="inlineStr">
        <is>
          <t/>
        </is>
      </c>
      <c r="CA636" t="inlineStr">
        <is>
          <t/>
        </is>
      </c>
      <c r="CB636" t="inlineStr">
        <is>
          <t/>
        </is>
      </c>
      <c r="CC636" t="inlineStr">
        <is>
          <t/>
        </is>
      </c>
      <c r="CD636" s="2" t="inlineStr">
        <is>
          <t>capacidade de ligação</t>
        </is>
      </c>
      <c r="CE636" s="2" t="inlineStr">
        <is>
          <t>3</t>
        </is>
      </c>
      <c r="CF636" s="2" t="inlineStr">
        <is>
          <t/>
        </is>
      </c>
      <c r="CG636" t="inlineStr">
        <is>
          <t/>
        </is>
      </c>
      <c r="CH636" t="inlineStr">
        <is>
          <t/>
        </is>
      </c>
      <c r="CI636" t="inlineStr">
        <is>
          <t/>
        </is>
      </c>
      <c r="CJ636" t="inlineStr">
        <is>
          <t/>
        </is>
      </c>
      <c r="CK636" t="inlineStr">
        <is>
          <t/>
        </is>
      </c>
      <c r="CL636" t="inlineStr">
        <is>
          <t/>
        </is>
      </c>
      <c r="CM636" t="inlineStr">
        <is>
          <t/>
        </is>
      </c>
      <c r="CN636" t="inlineStr">
        <is>
          <t/>
        </is>
      </c>
      <c r="CO636" t="inlineStr">
        <is>
          <t/>
        </is>
      </c>
      <c r="CP636" t="inlineStr">
        <is>
          <t/>
        </is>
      </c>
      <c r="CQ636" t="inlineStr">
        <is>
          <t/>
        </is>
      </c>
      <c r="CR636" t="inlineStr">
        <is>
          <t/>
        </is>
      </c>
      <c r="CS636" t="inlineStr">
        <is>
          <t/>
        </is>
      </c>
      <c r="CT636" s="2" t="inlineStr">
        <is>
          <t>anslutningskapacitet</t>
        </is>
      </c>
      <c r="CU636" s="2" t="inlineStr">
        <is>
          <t>3</t>
        </is>
      </c>
      <c r="CV636" s="2" t="inlineStr">
        <is>
          <t/>
        </is>
      </c>
      <c r="CW636" t="inlineStr">
        <is>
          <t/>
        </is>
      </c>
    </row>
    <row r="637">
      <c r="A637" s="1" t="str">
        <f>HYPERLINK("https://iate.europa.eu/entry/result/1084638/all", "1084638")</f>
        <v>1084638</v>
      </c>
      <c r="B637" t="inlineStr">
        <is>
          <t>SOCIAL QUESTIONS;ENERGY</t>
        </is>
      </c>
      <c r="C637" t="inlineStr">
        <is>
          <t>SOCIAL QUESTIONS|health;ENERGY|electrical and nuclear industries|nuclear energy</t>
        </is>
      </c>
      <c r="D637" t="inlineStr">
        <is>
          <t>no</t>
        </is>
      </c>
      <c r="E637" t="inlineStr">
        <is>
          <t/>
        </is>
      </c>
      <c r="F637" t="inlineStr">
        <is>
          <t/>
        </is>
      </c>
      <c r="G637" t="inlineStr">
        <is>
          <t/>
        </is>
      </c>
      <c r="H637" t="inlineStr">
        <is>
          <t/>
        </is>
      </c>
      <c r="I637" t="inlineStr">
        <is>
          <t/>
        </is>
      </c>
      <c r="J637" t="inlineStr">
        <is>
          <t/>
        </is>
      </c>
      <c r="K637" t="inlineStr">
        <is>
          <t/>
        </is>
      </c>
      <c r="L637" t="inlineStr">
        <is>
          <t/>
        </is>
      </c>
      <c r="M637" t="inlineStr">
        <is>
          <t/>
        </is>
      </c>
      <c r="N637" s="2" t="inlineStr">
        <is>
          <t>kollektiv dosis</t>
        </is>
      </c>
      <c r="O637" s="2" t="inlineStr">
        <is>
          <t>3</t>
        </is>
      </c>
      <c r="P637" s="2" t="inlineStr">
        <is>
          <t/>
        </is>
      </c>
      <c r="Q637" t="inlineStr">
        <is>
          <t>Den totale bestråling, som en befolkning har været udsat for. produktet af gennemsnitsbestrålingen per individ og det samlede antal personer, der har været udsat for bestråling</t>
        </is>
      </c>
      <c r="R637" s="2" t="inlineStr">
        <is>
          <t>Kollektivdosis</t>
        </is>
      </c>
      <c r="S637" s="2" t="inlineStr">
        <is>
          <t>3</t>
        </is>
      </c>
      <c r="T637" s="2" t="inlineStr">
        <is>
          <t/>
        </is>
      </c>
      <c r="U637" t="inlineStr">
        <is>
          <t>Gesamtstrahlendosis, der eine Bevölkerung ausgesetzt ist. Das Produkt der individuellen Durchschnittsdosis multipliziert mit der Gesamtzahl der betroffenen Personen</t>
        </is>
      </c>
      <c r="V637" s="2" t="inlineStr">
        <is>
          <t>συλλογική δόση</t>
        </is>
      </c>
      <c r="W637" s="2" t="inlineStr">
        <is>
          <t>3</t>
        </is>
      </c>
      <c r="X637" s="2" t="inlineStr">
        <is>
          <t/>
        </is>
      </c>
      <c r="Y637" t="inlineStr">
        <is>
          <t>Η συνολική δόση ακτινοβόλησης που απορρόφησε ένας εκτεθείς πληθυσμός;Πρόκειται για το αποτέλεσμα της μέσης ατομικής δόσης επί τον συνολικό αριθμό των εκτεθέντων ατόμων</t>
        </is>
      </c>
      <c r="Z637" s="2" t="inlineStr">
        <is>
          <t>collective dose</t>
        </is>
      </c>
      <c r="AA637" s="2" t="inlineStr">
        <is>
          <t>3</t>
        </is>
      </c>
      <c r="AB637" s="2" t="inlineStr">
        <is>
          <t/>
        </is>
      </c>
      <c r="AC637" t="inlineStr">
        <is>
          <t>The total dose of radiation to an exposed population.The product of the mean individual dose by the total number of persons exposed</t>
        </is>
      </c>
      <c r="AD637" s="2" t="inlineStr">
        <is>
          <t>dosis colectiva</t>
        </is>
      </c>
      <c r="AE637" s="2" t="inlineStr">
        <is>
          <t>3</t>
        </is>
      </c>
      <c r="AF637" s="2" t="inlineStr">
        <is>
          <t/>
        </is>
      </c>
      <c r="AG637" t="inlineStr">
        <is>
          <t>dosis total de radiación de una población, cuyo valor se obtiene multiplicando la dosis individual media por el número total de personas afectadas</t>
        </is>
      </c>
      <c r="AH637" t="inlineStr">
        <is>
          <t/>
        </is>
      </c>
      <c r="AI637" t="inlineStr">
        <is>
          <t/>
        </is>
      </c>
      <c r="AJ637" t="inlineStr">
        <is>
          <t/>
        </is>
      </c>
      <c r="AK637" t="inlineStr">
        <is>
          <t/>
        </is>
      </c>
      <c r="AL637" t="inlineStr">
        <is>
          <t/>
        </is>
      </c>
      <c r="AM637" t="inlineStr">
        <is>
          <t/>
        </is>
      </c>
      <c r="AN637" t="inlineStr">
        <is>
          <t/>
        </is>
      </c>
      <c r="AO637" t="inlineStr">
        <is>
          <t/>
        </is>
      </c>
      <c r="AP637" s="2" t="inlineStr">
        <is>
          <t>dose collective</t>
        </is>
      </c>
      <c r="AQ637" s="2" t="inlineStr">
        <is>
          <t>3</t>
        </is>
      </c>
      <c r="AR637" s="2" t="inlineStr">
        <is>
          <t/>
        </is>
      </c>
      <c r="AS637" t="inlineStr">
        <is>
          <t>Quantité totale de radiations absorbée par une population exposée.Il s'agit du produit du nombre d'individus recevant une dose donnée par cette dose</t>
        </is>
      </c>
      <c r="AT637" t="inlineStr">
        <is>
          <t/>
        </is>
      </c>
      <c r="AU637" t="inlineStr">
        <is>
          <t/>
        </is>
      </c>
      <c r="AV637" t="inlineStr">
        <is>
          <t/>
        </is>
      </c>
      <c r="AW637" t="inlineStr">
        <is>
          <t/>
        </is>
      </c>
      <c r="AX637" t="inlineStr">
        <is>
          <t/>
        </is>
      </c>
      <c r="AY637" t="inlineStr">
        <is>
          <t/>
        </is>
      </c>
      <c r="AZ637" t="inlineStr">
        <is>
          <t/>
        </is>
      </c>
      <c r="BA637" t="inlineStr">
        <is>
          <t/>
        </is>
      </c>
      <c r="BB637" t="inlineStr">
        <is>
          <t/>
        </is>
      </c>
      <c r="BC637" t="inlineStr">
        <is>
          <t/>
        </is>
      </c>
      <c r="BD637" t="inlineStr">
        <is>
          <t/>
        </is>
      </c>
      <c r="BE637" t="inlineStr">
        <is>
          <t/>
        </is>
      </c>
      <c r="BF637" s="2" t="inlineStr">
        <is>
          <t>dose collettiva</t>
        </is>
      </c>
      <c r="BG637" s="2" t="inlineStr">
        <is>
          <t>3</t>
        </is>
      </c>
      <c r="BH637" s="2" t="inlineStr">
        <is>
          <t/>
        </is>
      </c>
      <c r="BI637" t="inlineStr">
        <is>
          <t>Dose totale di irraggiamento assorbito da una popolazione esposta, prodotto della dose individuale per il numero totale delle persone esposte</t>
        </is>
      </c>
      <c r="BJ637" t="inlineStr">
        <is>
          <t/>
        </is>
      </c>
      <c r="BK637" t="inlineStr">
        <is>
          <t/>
        </is>
      </c>
      <c r="BL637" t="inlineStr">
        <is>
          <t/>
        </is>
      </c>
      <c r="BM637" t="inlineStr">
        <is>
          <t/>
        </is>
      </c>
      <c r="BN637" t="inlineStr">
        <is>
          <t/>
        </is>
      </c>
      <c r="BO637" t="inlineStr">
        <is>
          <t/>
        </is>
      </c>
      <c r="BP637" t="inlineStr">
        <is>
          <t/>
        </is>
      </c>
      <c r="BQ637" t="inlineStr">
        <is>
          <t/>
        </is>
      </c>
      <c r="BR637" t="inlineStr">
        <is>
          <t/>
        </is>
      </c>
      <c r="BS637" t="inlineStr">
        <is>
          <t/>
        </is>
      </c>
      <c r="BT637" t="inlineStr">
        <is>
          <t/>
        </is>
      </c>
      <c r="BU637" t="inlineStr">
        <is>
          <t/>
        </is>
      </c>
      <c r="BV637" s="2" t="inlineStr">
        <is>
          <t>collectieve dosis</t>
        </is>
      </c>
      <c r="BW637" s="2" t="inlineStr">
        <is>
          <t>3</t>
        </is>
      </c>
      <c r="BX637" s="2" t="inlineStr">
        <is>
          <t/>
        </is>
      </c>
      <c r="BY637" t="inlineStr">
        <is>
          <t>Totale dosis straling waaraan een bevolking is blootgesteld.Produkt van de gemiddelde individuele dosis en het totale aantal blootgestelde personen</t>
        </is>
      </c>
      <c r="BZ637" s="2" t="inlineStr">
        <is>
          <t>dawka zbiorowa</t>
        </is>
      </c>
      <c r="CA637" s="2" t="inlineStr">
        <is>
          <t>3</t>
        </is>
      </c>
      <c r="CB637" s="2" t="inlineStr">
        <is>
          <t/>
        </is>
      </c>
      <c r="CC637" t="inlineStr">
        <is>
          <t>iloczyn dawki pochłoniętej na osobę z danej populacji przez liczbę osób w tej populacji</t>
        </is>
      </c>
      <c r="CD637" s="2" t="inlineStr">
        <is>
          <t>dose colectiva</t>
        </is>
      </c>
      <c r="CE637" s="2" t="inlineStr">
        <is>
          <t>3</t>
        </is>
      </c>
      <c r="CF637" s="2" t="inlineStr">
        <is>
          <t/>
        </is>
      </c>
      <c r="CG637" t="inlineStr">
        <is>
          <t>Dose total de radiação recebida por uma população exposta. O valor obtido é o produto da dose média individual pelo número total de pessoas expostas</t>
        </is>
      </c>
      <c r="CH637" t="inlineStr">
        <is>
          <t/>
        </is>
      </c>
      <c r="CI637" t="inlineStr">
        <is>
          <t/>
        </is>
      </c>
      <c r="CJ637" t="inlineStr">
        <is>
          <t/>
        </is>
      </c>
      <c r="CK637" t="inlineStr">
        <is>
          <t/>
        </is>
      </c>
      <c r="CL637" t="inlineStr">
        <is>
          <t/>
        </is>
      </c>
      <c r="CM637" t="inlineStr">
        <is>
          <t/>
        </is>
      </c>
      <c r="CN637" t="inlineStr">
        <is>
          <t/>
        </is>
      </c>
      <c r="CO637" t="inlineStr">
        <is>
          <t/>
        </is>
      </c>
      <c r="CP637" t="inlineStr">
        <is>
          <t/>
        </is>
      </c>
      <c r="CQ637" t="inlineStr">
        <is>
          <t/>
        </is>
      </c>
      <c r="CR637" t="inlineStr">
        <is>
          <t/>
        </is>
      </c>
      <c r="CS637" t="inlineStr">
        <is>
          <t/>
        </is>
      </c>
      <c r="CT637" s="2" t="inlineStr">
        <is>
          <t>kollektivdos|
kollektivdosekvivalent</t>
        </is>
      </c>
      <c r="CU637" s="2" t="inlineStr">
        <is>
          <t>3|
3</t>
        </is>
      </c>
      <c r="CV637" s="2" t="inlineStr">
        <is>
          <t xml:space="preserve">|
</t>
        </is>
      </c>
      <c r="CW637" t="inlineStr">
        <is>
          <t>summan av effektiva dosekvivalenten för alla individer hos befolkningen i en viss region eller på hela jorden som en följd av användningen av vissa anläggningar eller anordningar som medför bestrålning</t>
        </is>
      </c>
    </row>
    <row r="638">
      <c r="A638" s="1" t="str">
        <f>HYPERLINK("https://iate.europa.eu/entry/result/1204173/all", "1204173")</f>
        <v>1204173</v>
      </c>
      <c r="B638" t="inlineStr">
        <is>
          <t>ENERGY</t>
        </is>
      </c>
      <c r="C638" t="inlineStr">
        <is>
          <t>ENERGY|coal and mining industries|coal industry</t>
        </is>
      </c>
      <c r="D638" t="inlineStr">
        <is>
          <t>no</t>
        </is>
      </c>
      <c r="E638" t="inlineStr">
        <is>
          <t/>
        </is>
      </c>
      <c r="F638" t="inlineStr">
        <is>
          <t/>
        </is>
      </c>
      <c r="G638" t="inlineStr">
        <is>
          <t/>
        </is>
      </c>
      <c r="H638" t="inlineStr">
        <is>
          <t/>
        </is>
      </c>
      <c r="I638" t="inlineStr">
        <is>
          <t/>
        </is>
      </c>
      <c r="J638" t="inlineStr">
        <is>
          <t/>
        </is>
      </c>
      <c r="K638" t="inlineStr">
        <is>
          <t/>
        </is>
      </c>
      <c r="L638" t="inlineStr">
        <is>
          <t/>
        </is>
      </c>
      <c r="M638" t="inlineStr">
        <is>
          <t/>
        </is>
      </c>
      <c r="N638" s="2" t="inlineStr">
        <is>
          <t>koks af tørv</t>
        </is>
      </c>
      <c r="O638" s="2" t="inlineStr">
        <is>
          <t>3</t>
        </is>
      </c>
      <c r="P638" s="2" t="inlineStr">
        <is>
          <t/>
        </is>
      </c>
      <c r="Q638" t="inlineStr">
        <is>
          <t>faste rester, som fremkommer ved destillation (eller forkoksning) af tørv uden luftens adgang</t>
        </is>
      </c>
      <c r="R638" s="2" t="inlineStr">
        <is>
          <t>Koks aus Torf|
Torfkoks</t>
        </is>
      </c>
      <c r="S638" s="2" t="inlineStr">
        <is>
          <t>3|
3</t>
        </is>
      </c>
      <c r="T638" s="2" t="inlineStr">
        <is>
          <t xml:space="preserve">|
</t>
        </is>
      </c>
      <c r="U638" t="inlineStr">
        <is>
          <t>fester Rueckstand der Destillation (oder Verkokung) von Torf unter Luftabschluss</t>
        </is>
      </c>
      <c r="V638" s="2" t="inlineStr">
        <is>
          <t>οπτάνθρακας από τύρφη</t>
        </is>
      </c>
      <c r="W638" s="2" t="inlineStr">
        <is>
          <t>3</t>
        </is>
      </c>
      <c r="X638" s="2" t="inlineStr">
        <is>
          <t/>
        </is>
      </c>
      <c r="Y638" t="inlineStr">
        <is>
          <t>στερεό υπόλειμμα της απόσταξης(ή απανθράκωσης),σε κλειστό δοχείο,της τύρφης</t>
        </is>
      </c>
      <c r="Z638" s="2" t="inlineStr">
        <is>
          <t>coke of peat</t>
        </is>
      </c>
      <c r="AA638" s="2" t="inlineStr">
        <is>
          <t>3</t>
        </is>
      </c>
      <c r="AB638" s="2" t="inlineStr">
        <is>
          <t/>
        </is>
      </c>
      <c r="AC638" t="inlineStr">
        <is>
          <t>solid residue obtained in the distillation(or carbonisation)of peat in the absence of air</t>
        </is>
      </c>
      <c r="AD638" s="2" t="inlineStr">
        <is>
          <t>coque de turba</t>
        </is>
      </c>
      <c r="AE638" s="2" t="inlineStr">
        <is>
          <t>3</t>
        </is>
      </c>
      <c r="AF638" s="2" t="inlineStr">
        <is>
          <t/>
        </is>
      </c>
      <c r="AG638" t="inlineStr">
        <is>
          <t>residuo de la destilación (o carbonización),en recipiente cerrado, de la turba</t>
        </is>
      </c>
      <c r="AH638" t="inlineStr">
        <is>
          <t/>
        </is>
      </c>
      <c r="AI638" t="inlineStr">
        <is>
          <t/>
        </is>
      </c>
      <c r="AJ638" t="inlineStr">
        <is>
          <t/>
        </is>
      </c>
      <c r="AK638" t="inlineStr">
        <is>
          <t/>
        </is>
      </c>
      <c r="AL638" t="inlineStr">
        <is>
          <t/>
        </is>
      </c>
      <c r="AM638" t="inlineStr">
        <is>
          <t/>
        </is>
      </c>
      <c r="AN638" t="inlineStr">
        <is>
          <t/>
        </is>
      </c>
      <c r="AO638" t="inlineStr">
        <is>
          <t/>
        </is>
      </c>
      <c r="AP638" s="2" t="inlineStr">
        <is>
          <t>coke de tourbe</t>
        </is>
      </c>
      <c r="AQ638" s="2" t="inlineStr">
        <is>
          <t>3</t>
        </is>
      </c>
      <c r="AR638" s="2" t="inlineStr">
        <is>
          <t/>
        </is>
      </c>
      <c r="AS638" t="inlineStr">
        <is>
          <t>résidu solide de la distillation (ou carbonisation),en vase clos, de la tourbe</t>
        </is>
      </c>
      <c r="AT638" t="inlineStr">
        <is>
          <t/>
        </is>
      </c>
      <c r="AU638" t="inlineStr">
        <is>
          <t/>
        </is>
      </c>
      <c r="AV638" t="inlineStr">
        <is>
          <t/>
        </is>
      </c>
      <c r="AW638" t="inlineStr">
        <is>
          <t/>
        </is>
      </c>
      <c r="AX638" t="inlineStr">
        <is>
          <t/>
        </is>
      </c>
      <c r="AY638" t="inlineStr">
        <is>
          <t/>
        </is>
      </c>
      <c r="AZ638" t="inlineStr">
        <is>
          <t/>
        </is>
      </c>
      <c r="BA638" t="inlineStr">
        <is>
          <t/>
        </is>
      </c>
      <c r="BB638" t="inlineStr">
        <is>
          <t/>
        </is>
      </c>
      <c r="BC638" t="inlineStr">
        <is>
          <t/>
        </is>
      </c>
      <c r="BD638" t="inlineStr">
        <is>
          <t/>
        </is>
      </c>
      <c r="BE638" t="inlineStr">
        <is>
          <t/>
        </is>
      </c>
      <c r="BF638" s="2" t="inlineStr">
        <is>
          <t>coke di torba</t>
        </is>
      </c>
      <c r="BG638" s="2" t="inlineStr">
        <is>
          <t>3</t>
        </is>
      </c>
      <c r="BH638" s="2" t="inlineStr">
        <is>
          <t/>
        </is>
      </c>
      <c r="BI638" t="inlineStr">
        <is>
          <t>residuo solido della distillazione (o carbonizzazione), in vaso chiuso, della torba</t>
        </is>
      </c>
      <c r="BJ638" t="inlineStr">
        <is>
          <t/>
        </is>
      </c>
      <c r="BK638" t="inlineStr">
        <is>
          <t/>
        </is>
      </c>
      <c r="BL638" t="inlineStr">
        <is>
          <t/>
        </is>
      </c>
      <c r="BM638" t="inlineStr">
        <is>
          <t/>
        </is>
      </c>
      <c r="BN638" t="inlineStr">
        <is>
          <t/>
        </is>
      </c>
      <c r="BO638" t="inlineStr">
        <is>
          <t/>
        </is>
      </c>
      <c r="BP638" t="inlineStr">
        <is>
          <t/>
        </is>
      </c>
      <c r="BQ638" t="inlineStr">
        <is>
          <t/>
        </is>
      </c>
      <c r="BR638" t="inlineStr">
        <is>
          <t/>
        </is>
      </c>
      <c r="BS638" t="inlineStr">
        <is>
          <t/>
        </is>
      </c>
      <c r="BT638" t="inlineStr">
        <is>
          <t/>
        </is>
      </c>
      <c r="BU638" t="inlineStr">
        <is>
          <t/>
        </is>
      </c>
      <c r="BV638" s="2" t="inlineStr">
        <is>
          <t>cokes van turf</t>
        </is>
      </c>
      <c r="BW638" s="2" t="inlineStr">
        <is>
          <t>3</t>
        </is>
      </c>
      <c r="BX638" s="2" t="inlineStr">
        <is>
          <t/>
        </is>
      </c>
      <c r="BY638" t="inlineStr">
        <is>
          <t>vast residu van de droge distillatie (carbonisatie) - onder afsluiting van lucht - van turf</t>
        </is>
      </c>
      <c r="BZ638" t="inlineStr">
        <is>
          <t/>
        </is>
      </c>
      <c r="CA638" t="inlineStr">
        <is>
          <t/>
        </is>
      </c>
      <c r="CB638" t="inlineStr">
        <is>
          <t/>
        </is>
      </c>
      <c r="CC638" t="inlineStr">
        <is>
          <t/>
        </is>
      </c>
      <c r="CD638" s="2" t="inlineStr">
        <is>
          <t>coque de turfa</t>
        </is>
      </c>
      <c r="CE638" s="2" t="inlineStr">
        <is>
          <t>3</t>
        </is>
      </c>
      <c r="CF638" s="2" t="inlineStr">
        <is>
          <t/>
        </is>
      </c>
      <c r="CG638" t="inlineStr">
        <is>
          <t>resíduo sólido da destilação(ou carbonização),em recipiente fechado,da turfa</t>
        </is>
      </c>
      <c r="CH638" t="inlineStr">
        <is>
          <t/>
        </is>
      </c>
      <c r="CI638" t="inlineStr">
        <is>
          <t/>
        </is>
      </c>
      <c r="CJ638" t="inlineStr">
        <is>
          <t/>
        </is>
      </c>
      <c r="CK638" t="inlineStr">
        <is>
          <t/>
        </is>
      </c>
      <c r="CL638" t="inlineStr">
        <is>
          <t/>
        </is>
      </c>
      <c r="CM638" t="inlineStr">
        <is>
          <t/>
        </is>
      </c>
      <c r="CN638" t="inlineStr">
        <is>
          <t/>
        </is>
      </c>
      <c r="CO638" t="inlineStr">
        <is>
          <t/>
        </is>
      </c>
      <c r="CP638" t="inlineStr">
        <is>
          <t/>
        </is>
      </c>
      <c r="CQ638" t="inlineStr">
        <is>
          <t/>
        </is>
      </c>
      <c r="CR638" t="inlineStr">
        <is>
          <t/>
        </is>
      </c>
      <c r="CS638" t="inlineStr">
        <is>
          <t/>
        </is>
      </c>
      <c r="CT638" t="inlineStr">
        <is>
          <t/>
        </is>
      </c>
      <c r="CU638" t="inlineStr">
        <is>
          <t/>
        </is>
      </c>
      <c r="CV638" t="inlineStr">
        <is>
          <t/>
        </is>
      </c>
      <c r="CW638" t="inlineStr">
        <is>
          <t/>
        </is>
      </c>
    </row>
    <row r="639">
      <c r="A639" s="1" t="str">
        <f>HYPERLINK("https://iate.europa.eu/entry/result/2251342/all", "2251342")</f>
        <v>2251342</v>
      </c>
      <c r="B639" t="inlineStr">
        <is>
          <t>INTERNATIONAL RELATIONS;ENVIRONMENT</t>
        </is>
      </c>
      <c r="C639" t="inlineStr">
        <is>
          <t>INTERNATIONAL RELATIONS;ENVIRONMENT</t>
        </is>
      </c>
      <c r="D639" t="inlineStr">
        <is>
          <t>no</t>
        </is>
      </c>
      <c r="E639" t="inlineStr">
        <is>
          <t/>
        </is>
      </c>
      <c r="F639" t="inlineStr">
        <is>
          <t/>
        </is>
      </c>
      <c r="G639" t="inlineStr">
        <is>
          <t/>
        </is>
      </c>
      <c r="H639" t="inlineStr">
        <is>
          <t/>
        </is>
      </c>
      <c r="I639" t="inlineStr">
        <is>
          <t/>
        </is>
      </c>
      <c r="J639" t="inlineStr">
        <is>
          <t/>
        </is>
      </c>
      <c r="K639" t="inlineStr">
        <is>
          <t/>
        </is>
      </c>
      <c r="L639" t="inlineStr">
        <is>
          <t/>
        </is>
      </c>
      <c r="M639" t="inlineStr">
        <is>
          <t/>
        </is>
      </c>
      <c r="N639" s="2" t="inlineStr">
        <is>
          <t>klimainvesteringsfond|
CIF</t>
        </is>
      </c>
      <c r="O639" s="2" t="inlineStr">
        <is>
          <t>4|
4</t>
        </is>
      </c>
      <c r="P639" s="2" t="inlineStr">
        <is>
          <t xml:space="preserve">|
</t>
        </is>
      </c>
      <c r="Q639" t="inlineStr">
        <is>
          <t/>
        </is>
      </c>
      <c r="R639" t="inlineStr">
        <is>
          <t/>
        </is>
      </c>
      <c r="S639" t="inlineStr">
        <is>
          <t/>
        </is>
      </c>
      <c r="T639" t="inlineStr">
        <is>
          <t/>
        </is>
      </c>
      <c r="U639" t="inlineStr">
        <is>
          <t/>
        </is>
      </c>
      <c r="V639" t="inlineStr">
        <is>
          <t/>
        </is>
      </c>
      <c r="W639" t="inlineStr">
        <is>
          <t/>
        </is>
      </c>
      <c r="X639" t="inlineStr">
        <is>
          <t/>
        </is>
      </c>
      <c r="Y639" t="inlineStr">
        <is>
          <t/>
        </is>
      </c>
      <c r="Z639" s="2" t="inlineStr">
        <is>
          <t>CIF|
Climate Investment Fund</t>
        </is>
      </c>
      <c r="AA639" s="2" t="inlineStr">
        <is>
          <t>3|
3</t>
        </is>
      </c>
      <c r="AB639" s="2" t="inlineStr">
        <is>
          <t xml:space="preserve">|
</t>
        </is>
      </c>
      <c r="AC639" t="inlineStr">
        <is>
          <t>an important new source of interim funding through which the Multilateral Development Banks (MDBs) will provide additional grants and concessional financing to developing countries to address urgent climate change challenges</t>
        </is>
      </c>
      <c r="AD639" s="2" t="inlineStr">
        <is>
          <t>FIC|
fondo de inversión en el clima</t>
        </is>
      </c>
      <c r="AE639" s="2" t="inlineStr">
        <is>
          <t>3|
3</t>
        </is>
      </c>
      <c r="AF639" s="2" t="inlineStr">
        <is>
          <t xml:space="preserve">|
</t>
        </is>
      </c>
      <c r="AG639" t="inlineStr">
        <is>
          <t>En julio de 2008, el Banco Mundial &lt;a href="/entry/result/787443/all" id="ENTRY_TO_ENTRY_CONVERTER" target="_blank"&gt;IATE:787443&lt;/a&gt; aprobó la creación de dos fondos: el Fondo Estratégico sobre Clima &lt;a href="/entry/result/3507975/all" id="ENTRY_TO_ENTRY_CONVERTER" target="_blank"&gt;IATE:3507975&lt;/a&gt; y el Fondo para una Tecnología Limpia &lt;a href="/entry/result/3507863/all" id="ENTRY_TO_ENTRY_CONVERTER" target="_blank"&gt;IATE:3507863&lt;/a&gt; .&lt;br&gt;Constituyen un esfuerzo de colaboración entre bancos multilaterales de desarrollo &lt;a href="/entry/result/797117/all" id="ENTRY_TO_ENTRY_CONVERTER" target="_blank"&gt;IATE:797117&lt;/a&gt; para colmar la brecha de financiación y aprendizaje entre el año 2008 y la adopción de un acuerdo sobre el cambio climático para después de 2012 &lt;a href="/entry/result/2246959/all" id="ENTRY_TO_ENTRY_CONVERTER" target="_blank"&gt;IATE:2246959&lt;/a&gt; .</t>
        </is>
      </c>
      <c r="AH639" t="inlineStr">
        <is>
          <t/>
        </is>
      </c>
      <c r="AI639" t="inlineStr">
        <is>
          <t/>
        </is>
      </c>
      <c r="AJ639" t="inlineStr">
        <is>
          <t/>
        </is>
      </c>
      <c r="AK639" t="inlineStr">
        <is>
          <t/>
        </is>
      </c>
      <c r="AL639" t="inlineStr">
        <is>
          <t/>
        </is>
      </c>
      <c r="AM639" t="inlineStr">
        <is>
          <t/>
        </is>
      </c>
      <c r="AN639" t="inlineStr">
        <is>
          <t/>
        </is>
      </c>
      <c r="AO639" t="inlineStr">
        <is>
          <t/>
        </is>
      </c>
      <c r="AP639" s="2" t="inlineStr">
        <is>
          <t>FIC|
fonds climatique|
fonds d’investissement climatique</t>
        </is>
      </c>
      <c r="AQ639" s="2" t="inlineStr">
        <is>
          <t>3|
3|
3</t>
        </is>
      </c>
      <c r="AR639" s="2" t="inlineStr">
        <is>
          <t xml:space="preserve">|
|
</t>
        </is>
      </c>
      <c r="AS639" t="inlineStr">
        <is>
          <t>instrument de financement international destiné à apporter aux pays en développement, à titre temporaire, des ressources bien plus élevées pour les aider à freiner l’augmentation des émissions de gaz à effet de serre (GES) et à s’adapter au changement climatique</t>
        </is>
      </c>
      <c r="AT639" t="inlineStr">
        <is>
          <t/>
        </is>
      </c>
      <c r="AU639" t="inlineStr">
        <is>
          <t/>
        </is>
      </c>
      <c r="AV639" t="inlineStr">
        <is>
          <t/>
        </is>
      </c>
      <c r="AW639" t="inlineStr">
        <is>
          <t/>
        </is>
      </c>
      <c r="AX639" t="inlineStr">
        <is>
          <t/>
        </is>
      </c>
      <c r="AY639" t="inlineStr">
        <is>
          <t/>
        </is>
      </c>
      <c r="AZ639" t="inlineStr">
        <is>
          <t/>
        </is>
      </c>
      <c r="BA639" t="inlineStr">
        <is>
          <t/>
        </is>
      </c>
      <c r="BB639" t="inlineStr">
        <is>
          <t/>
        </is>
      </c>
      <c r="BC639" t="inlineStr">
        <is>
          <t/>
        </is>
      </c>
      <c r="BD639" t="inlineStr">
        <is>
          <t/>
        </is>
      </c>
      <c r="BE639" t="inlineStr">
        <is>
          <t/>
        </is>
      </c>
      <c r="BF639" t="inlineStr">
        <is>
          <t/>
        </is>
      </c>
      <c r="BG639" t="inlineStr">
        <is>
          <t/>
        </is>
      </c>
      <c r="BH639" t="inlineStr">
        <is>
          <t/>
        </is>
      </c>
      <c r="BI639" t="inlineStr">
        <is>
          <t/>
        </is>
      </c>
      <c r="BJ639" t="inlineStr">
        <is>
          <t/>
        </is>
      </c>
      <c r="BK639" t="inlineStr">
        <is>
          <t/>
        </is>
      </c>
      <c r="BL639" t="inlineStr">
        <is>
          <t/>
        </is>
      </c>
      <c r="BM639" t="inlineStr">
        <is>
          <t/>
        </is>
      </c>
      <c r="BN639" t="inlineStr">
        <is>
          <t/>
        </is>
      </c>
      <c r="BO639" t="inlineStr">
        <is>
          <t/>
        </is>
      </c>
      <c r="BP639" t="inlineStr">
        <is>
          <t/>
        </is>
      </c>
      <c r="BQ639" t="inlineStr">
        <is>
          <t/>
        </is>
      </c>
      <c r="BR639" t="inlineStr">
        <is>
          <t/>
        </is>
      </c>
      <c r="BS639" t="inlineStr">
        <is>
          <t/>
        </is>
      </c>
      <c r="BT639" t="inlineStr">
        <is>
          <t/>
        </is>
      </c>
      <c r="BU639" t="inlineStr">
        <is>
          <t/>
        </is>
      </c>
      <c r="BV639" s="2" t="inlineStr">
        <is>
          <t>klimaatinvesteringsfondsen</t>
        </is>
      </c>
      <c r="BW639" s="2" t="inlineStr">
        <is>
          <t>3</t>
        </is>
      </c>
      <c r="BX639" s="2" t="inlineStr">
        <is>
          <t/>
        </is>
      </c>
      <c r="BY639" t="inlineStr">
        <is>
          <t>groep van programma's, projecten en fondsen, opgezet in 2009 in het kader van de VN, om ontwikkelingslanden bij te staan in de mitigatie en het beheer van de gevolgen van klimaatverandering en om hun broeikasgasemissies te verminderen</t>
        </is>
      </c>
      <c r="BZ639" t="inlineStr">
        <is>
          <t/>
        </is>
      </c>
      <c r="CA639" t="inlineStr">
        <is>
          <t/>
        </is>
      </c>
      <c r="CB639" t="inlineStr">
        <is>
          <t/>
        </is>
      </c>
      <c r="CC639" t="inlineStr">
        <is>
          <t/>
        </is>
      </c>
      <c r="CD639" s="2" t="inlineStr">
        <is>
          <t>Fundos de Investimento Climático|
FIC</t>
        </is>
      </c>
      <c r="CE639" s="2" t="inlineStr">
        <is>
          <t>2|
3</t>
        </is>
      </c>
      <c r="CF639" s="2" t="inlineStr">
        <is>
          <t xml:space="preserve">|
</t>
        </is>
      </c>
      <c r="CG639" t="inlineStr">
        <is>
          <t>Instrumento financeiro criado em 2008 pelo Banco Mundial e por ele gerido, implementado conjuntamente pelo Banco Mundial e pelos Bancos de Desenvolvimento Regionais. Alimentado através de doações, tem por objectivo promover a cooperação internacional no domínio das alterações climáticas, na perspectiva do futuro regime das mesmas. É constituído por dois fundos: o &lt;i&gt;Fundo para as Tecnologias Limpas&lt;/i&gt; [ &lt;a href="/entry/result/3507863/all" id="ENTRY_TO_ENTRY_CONVERTER" target="_blank"&gt;IATE:3507863&lt;/a&gt; ] e o &lt;i&gt;Fundo Climático Estratégico&lt;/i&gt; [ &lt;a href="/entry/result/3507975/all" id="ENTRY_TO_ENTRY_CONVERTER" target="_blank"&gt;IATE:3507975&lt;/a&gt; ]. O primeiro foi concebido para promover o desenvolvimento e a transferência de tecnologias hipocarbónicas, visando o segundo apoiar a resposta a desafios específicos colocados pelas alterações climáticas através de programas focalizados.</t>
        </is>
      </c>
      <c r="CH639" t="inlineStr">
        <is>
          <t/>
        </is>
      </c>
      <c r="CI639" t="inlineStr">
        <is>
          <t/>
        </is>
      </c>
      <c r="CJ639" t="inlineStr">
        <is>
          <t/>
        </is>
      </c>
      <c r="CK639" t="inlineStr">
        <is>
          <t/>
        </is>
      </c>
      <c r="CL639" t="inlineStr">
        <is>
          <t/>
        </is>
      </c>
      <c r="CM639" t="inlineStr">
        <is>
          <t/>
        </is>
      </c>
      <c r="CN639" t="inlineStr">
        <is>
          <t/>
        </is>
      </c>
      <c r="CO639" t="inlineStr">
        <is>
          <t/>
        </is>
      </c>
      <c r="CP639" t="inlineStr">
        <is>
          <t/>
        </is>
      </c>
      <c r="CQ639" t="inlineStr">
        <is>
          <t/>
        </is>
      </c>
      <c r="CR639" t="inlineStr">
        <is>
          <t/>
        </is>
      </c>
      <c r="CS639" t="inlineStr">
        <is>
          <t/>
        </is>
      </c>
      <c r="CT639" s="2" t="inlineStr">
        <is>
          <t>klimatinvesteringsfond</t>
        </is>
      </c>
      <c r="CU639" s="2" t="inlineStr">
        <is>
          <t>3</t>
        </is>
      </c>
      <c r="CV639" s="2" t="inlineStr">
        <is>
          <t/>
        </is>
      </c>
      <c r="CW639" t="inlineStr">
        <is>
          <t/>
        </is>
      </c>
    </row>
    <row r="640">
      <c r="A640" s="1" t="str">
        <f>HYPERLINK("https://iate.europa.eu/entry/result/1346484/all", "1346484")</f>
        <v>1346484</v>
      </c>
      <c r="B640" t="inlineStr">
        <is>
          <t>INDUSTRY</t>
        </is>
      </c>
      <c r="C640" t="inlineStr">
        <is>
          <t>INDUSTRY|chemistry|chemical compound</t>
        </is>
      </c>
      <c r="D640" t="inlineStr">
        <is>
          <t>no</t>
        </is>
      </c>
      <c r="E640" t="inlineStr">
        <is>
          <t/>
        </is>
      </c>
      <c r="F640" t="inlineStr">
        <is>
          <t/>
        </is>
      </c>
      <c r="G640" t="inlineStr">
        <is>
          <t/>
        </is>
      </c>
      <c r="H640" t="inlineStr">
        <is>
          <t/>
        </is>
      </c>
      <c r="I640" t="inlineStr">
        <is>
          <t/>
        </is>
      </c>
      <c r="J640" t="inlineStr">
        <is>
          <t/>
        </is>
      </c>
      <c r="K640" t="inlineStr">
        <is>
          <t/>
        </is>
      </c>
      <c r="L640" t="inlineStr">
        <is>
          <t/>
        </is>
      </c>
      <c r="M640" t="inlineStr">
        <is>
          <t/>
        </is>
      </c>
      <c r="N640" s="2" t="inlineStr">
        <is>
          <t>kemisk brændstof</t>
        </is>
      </c>
      <c r="O640" s="2" t="inlineStr">
        <is>
          <t>2</t>
        </is>
      </c>
      <c r="P640" s="2" t="inlineStr">
        <is>
          <t/>
        </is>
      </c>
      <c r="Q640" t="inlineStr">
        <is>
          <t/>
        </is>
      </c>
      <c r="R640" s="2" t="inlineStr">
        <is>
          <t>chemischer Kraftstoff</t>
        </is>
      </c>
      <c r="S640" s="2" t="inlineStr">
        <is>
          <t>2</t>
        </is>
      </c>
      <c r="T640" s="2" t="inlineStr">
        <is>
          <t/>
        </is>
      </c>
      <c r="U640" t="inlineStr">
        <is>
          <t/>
        </is>
      </c>
      <c r="V640" s="2" t="inlineStr">
        <is>
          <t>χημικό καύσιμο</t>
        </is>
      </c>
      <c r="W640" s="2" t="inlineStr">
        <is>
          <t>2</t>
        </is>
      </c>
      <c r="X640" s="2" t="inlineStr">
        <is>
          <t/>
        </is>
      </c>
      <c r="Y640" t="inlineStr">
        <is>
          <t/>
        </is>
      </c>
      <c r="Z640" s="2" t="inlineStr">
        <is>
          <t>chemical fuel</t>
        </is>
      </c>
      <c r="AA640" s="2" t="inlineStr">
        <is>
          <t>2</t>
        </is>
      </c>
      <c r="AB640" s="2" t="inlineStr">
        <is>
          <t/>
        </is>
      </c>
      <c r="AC640" t="inlineStr">
        <is>
          <t>a) a fuel that depends upon an oxidiser for combustion or for development of thrust, such as liquid or solid rocket fuel or internal-combustion-engine fuel; distinguished from nuclear fuel; b) a fuel that uses special chemicals</t>
        </is>
      </c>
      <c r="AD640" s="2" t="inlineStr">
        <is>
          <t>combustible químico</t>
        </is>
      </c>
      <c r="AE640" s="2" t="inlineStr">
        <is>
          <t>2</t>
        </is>
      </c>
      <c r="AF640" s="2" t="inlineStr">
        <is>
          <t/>
        </is>
      </c>
      <c r="AG640" t="inlineStr">
        <is>
          <t/>
        </is>
      </c>
      <c r="AH640" t="inlineStr">
        <is>
          <t/>
        </is>
      </c>
      <c r="AI640" t="inlineStr">
        <is>
          <t/>
        </is>
      </c>
      <c r="AJ640" t="inlineStr">
        <is>
          <t/>
        </is>
      </c>
      <c r="AK640" t="inlineStr">
        <is>
          <t/>
        </is>
      </c>
      <c r="AL640" s="2" t="inlineStr">
        <is>
          <t>kemiallinen polttoaine</t>
        </is>
      </c>
      <c r="AM640" s="2" t="inlineStr">
        <is>
          <t>2</t>
        </is>
      </c>
      <c r="AN640" s="2" t="inlineStr">
        <is>
          <t/>
        </is>
      </c>
      <c r="AO640" t="inlineStr">
        <is>
          <t/>
        </is>
      </c>
      <c r="AP640" s="2" t="inlineStr">
        <is>
          <t>carburant chimique</t>
        </is>
      </c>
      <c r="AQ640" s="2" t="inlineStr">
        <is>
          <t>2</t>
        </is>
      </c>
      <c r="AR640" s="2" t="inlineStr">
        <is>
          <t/>
        </is>
      </c>
      <c r="AS640" t="inlineStr">
        <is>
          <t/>
        </is>
      </c>
      <c r="AT640" s="2" t="inlineStr">
        <is>
          <t>breosla ceimiceach</t>
        </is>
      </c>
      <c r="AU640" s="2" t="inlineStr">
        <is>
          <t>3</t>
        </is>
      </c>
      <c r="AV640" s="2" t="inlineStr">
        <is>
          <t/>
        </is>
      </c>
      <c r="AW640" t="inlineStr">
        <is>
          <t/>
        </is>
      </c>
      <c r="AX640" t="inlineStr">
        <is>
          <t/>
        </is>
      </c>
      <c r="AY640" t="inlineStr">
        <is>
          <t/>
        </is>
      </c>
      <c r="AZ640" t="inlineStr">
        <is>
          <t/>
        </is>
      </c>
      <c r="BA640" t="inlineStr">
        <is>
          <t/>
        </is>
      </c>
      <c r="BB640" t="inlineStr">
        <is>
          <t/>
        </is>
      </c>
      <c r="BC640" t="inlineStr">
        <is>
          <t/>
        </is>
      </c>
      <c r="BD640" t="inlineStr">
        <is>
          <t/>
        </is>
      </c>
      <c r="BE640" t="inlineStr">
        <is>
          <t/>
        </is>
      </c>
      <c r="BF640" s="2" t="inlineStr">
        <is>
          <t>combustibile chimico</t>
        </is>
      </c>
      <c r="BG640" s="2" t="inlineStr">
        <is>
          <t>2</t>
        </is>
      </c>
      <c r="BH640" s="2" t="inlineStr">
        <is>
          <t/>
        </is>
      </c>
      <c r="BI640" t="inlineStr">
        <is>
          <t/>
        </is>
      </c>
      <c r="BJ640" t="inlineStr">
        <is>
          <t/>
        </is>
      </c>
      <c r="BK640" t="inlineStr">
        <is>
          <t/>
        </is>
      </c>
      <c r="BL640" t="inlineStr">
        <is>
          <t/>
        </is>
      </c>
      <c r="BM640" t="inlineStr">
        <is>
          <t/>
        </is>
      </c>
      <c r="BN640" t="inlineStr">
        <is>
          <t/>
        </is>
      </c>
      <c r="BO640" t="inlineStr">
        <is>
          <t/>
        </is>
      </c>
      <c r="BP640" t="inlineStr">
        <is>
          <t/>
        </is>
      </c>
      <c r="BQ640" t="inlineStr">
        <is>
          <t/>
        </is>
      </c>
      <c r="BR640" t="inlineStr">
        <is>
          <t/>
        </is>
      </c>
      <c r="BS640" t="inlineStr">
        <is>
          <t/>
        </is>
      </c>
      <c r="BT640" t="inlineStr">
        <is>
          <t/>
        </is>
      </c>
      <c r="BU640" t="inlineStr">
        <is>
          <t/>
        </is>
      </c>
      <c r="BV640" s="2" t="inlineStr">
        <is>
          <t>brandstof met speciale chemische bestanddelen|
chemische brandstof</t>
        </is>
      </c>
      <c r="BW640" s="2" t="inlineStr">
        <is>
          <t>2|
2</t>
        </is>
      </c>
      <c r="BX640" s="2" t="inlineStr">
        <is>
          <t xml:space="preserve">|
</t>
        </is>
      </c>
      <c r="BY640" t="inlineStr">
        <is>
          <t/>
        </is>
      </c>
      <c r="BZ640" t="inlineStr">
        <is>
          <t/>
        </is>
      </c>
      <c r="CA640" t="inlineStr">
        <is>
          <t/>
        </is>
      </c>
      <c r="CB640" t="inlineStr">
        <is>
          <t/>
        </is>
      </c>
      <c r="CC640" t="inlineStr">
        <is>
          <t/>
        </is>
      </c>
      <c r="CD640" s="2" t="inlineStr">
        <is>
          <t>combustível químico</t>
        </is>
      </c>
      <c r="CE640" s="2" t="inlineStr">
        <is>
          <t>2</t>
        </is>
      </c>
      <c r="CF640" s="2" t="inlineStr">
        <is>
          <t/>
        </is>
      </c>
      <c r="CG640" t="inlineStr">
        <is>
          <t/>
        </is>
      </c>
      <c r="CH640" t="inlineStr">
        <is>
          <t/>
        </is>
      </c>
      <c r="CI640" t="inlineStr">
        <is>
          <t/>
        </is>
      </c>
      <c r="CJ640" t="inlineStr">
        <is>
          <t/>
        </is>
      </c>
      <c r="CK640" t="inlineStr">
        <is>
          <t/>
        </is>
      </c>
      <c r="CL640" t="inlineStr">
        <is>
          <t/>
        </is>
      </c>
      <c r="CM640" t="inlineStr">
        <is>
          <t/>
        </is>
      </c>
      <c r="CN640" t="inlineStr">
        <is>
          <t/>
        </is>
      </c>
      <c r="CO640" t="inlineStr">
        <is>
          <t/>
        </is>
      </c>
      <c r="CP640" t="inlineStr">
        <is>
          <t/>
        </is>
      </c>
      <c r="CQ640" t="inlineStr">
        <is>
          <t/>
        </is>
      </c>
      <c r="CR640" t="inlineStr">
        <is>
          <t/>
        </is>
      </c>
      <c r="CS640" t="inlineStr">
        <is>
          <t/>
        </is>
      </c>
      <c r="CT640" s="2" t="inlineStr">
        <is>
          <t>kemiskt drivmedel</t>
        </is>
      </c>
      <c r="CU640" s="2" t="inlineStr">
        <is>
          <t>2</t>
        </is>
      </c>
      <c r="CV640" s="2" t="inlineStr">
        <is>
          <t/>
        </is>
      </c>
      <c r="CW640" t="inlineStr">
        <is>
          <t/>
        </is>
      </c>
    </row>
    <row r="641">
      <c r="A641" s="1" t="str">
        <f>HYPERLINK("https://iate.europa.eu/entry/result/1155455/all", "1155455")</f>
        <v>1155455</v>
      </c>
      <c r="B641" t="inlineStr">
        <is>
          <t>SCIENCE;INDUSTRY</t>
        </is>
      </c>
      <c r="C641" t="inlineStr">
        <is>
          <t>SCIENCE|natural and applied sciences|earth sciences;INDUSTRY|electronics and electrical engineering</t>
        </is>
      </c>
      <c r="D641" t="inlineStr">
        <is>
          <t>no</t>
        </is>
      </c>
      <c r="E641" t="inlineStr">
        <is>
          <t/>
        </is>
      </c>
      <c r="F641" t="inlineStr">
        <is>
          <t/>
        </is>
      </c>
      <c r="G641" t="inlineStr">
        <is>
          <t/>
        </is>
      </c>
      <c r="H641" t="inlineStr">
        <is>
          <t/>
        </is>
      </c>
      <c r="I641" t="inlineStr">
        <is>
          <t/>
        </is>
      </c>
      <c r="J641" t="inlineStr">
        <is>
          <t/>
        </is>
      </c>
      <c r="K641" t="inlineStr">
        <is>
          <t/>
        </is>
      </c>
      <c r="L641" t="inlineStr">
        <is>
          <t/>
        </is>
      </c>
      <c r="M641" t="inlineStr">
        <is>
          <t/>
        </is>
      </c>
      <c r="N641" s="2" t="inlineStr">
        <is>
          <t>kemisk energi</t>
        </is>
      </c>
      <c r="O641" s="2" t="inlineStr">
        <is>
          <t>3</t>
        </is>
      </c>
      <c r="P641" s="2" t="inlineStr">
        <is>
          <t/>
        </is>
      </c>
      <c r="Q641" t="inlineStr">
        <is>
          <t/>
        </is>
      </c>
      <c r="R641" s="2" t="inlineStr">
        <is>
          <t>chemische Energie</t>
        </is>
      </c>
      <c r="S641" s="2" t="inlineStr">
        <is>
          <t>3</t>
        </is>
      </c>
      <c r="T641" s="2" t="inlineStr">
        <is>
          <t/>
        </is>
      </c>
      <c r="U641" t="inlineStr">
        <is>
          <t/>
        </is>
      </c>
      <c r="V641" s="2" t="inlineStr">
        <is>
          <t>χημική ενέργεια</t>
        </is>
      </c>
      <c r="W641" s="2" t="inlineStr">
        <is>
          <t>3</t>
        </is>
      </c>
      <c r="X641" s="2" t="inlineStr">
        <is>
          <t/>
        </is>
      </c>
      <c r="Y641" t="inlineStr">
        <is>
          <t/>
        </is>
      </c>
      <c r="Z641" s="2" t="inlineStr">
        <is>
          <t>chemical energy</t>
        </is>
      </c>
      <c r="AA641" s="2" t="inlineStr">
        <is>
          <t>3</t>
        </is>
      </c>
      <c r="AB641" s="2" t="inlineStr">
        <is>
          <t/>
        </is>
      </c>
      <c r="AC641" t="inlineStr">
        <is>
          <t/>
        </is>
      </c>
      <c r="AD641" s="2" t="inlineStr">
        <is>
          <t>energía química</t>
        </is>
      </c>
      <c r="AE641" s="2" t="inlineStr">
        <is>
          <t>3</t>
        </is>
      </c>
      <c r="AF641" s="2" t="inlineStr">
        <is>
          <t/>
        </is>
      </c>
      <c r="AG641" t="inlineStr">
        <is>
          <t/>
        </is>
      </c>
      <c r="AH641" t="inlineStr">
        <is>
          <t/>
        </is>
      </c>
      <c r="AI641" t="inlineStr">
        <is>
          <t/>
        </is>
      </c>
      <c r="AJ641" t="inlineStr">
        <is>
          <t/>
        </is>
      </c>
      <c r="AK641" t="inlineStr">
        <is>
          <t/>
        </is>
      </c>
      <c r="AL641" s="2" t="inlineStr">
        <is>
          <t>kemiallinen energia</t>
        </is>
      </c>
      <c r="AM641" s="2" t="inlineStr">
        <is>
          <t>3</t>
        </is>
      </c>
      <c r="AN641" s="2" t="inlineStr">
        <is>
          <t/>
        </is>
      </c>
      <c r="AO641" t="inlineStr">
        <is>
          <t>aineen molekyylien rakenteeseen sitoutunut energia</t>
        </is>
      </c>
      <c r="AP641" s="2" t="inlineStr">
        <is>
          <t>énergie chimique</t>
        </is>
      </c>
      <c r="AQ641" s="2" t="inlineStr">
        <is>
          <t>3</t>
        </is>
      </c>
      <c r="AR641" s="2" t="inlineStr">
        <is>
          <t/>
        </is>
      </c>
      <c r="AS641" t="inlineStr">
        <is>
          <t>Energie bloquée dans les composés chimiques et qui peut être libérée sous d'autres formes.</t>
        </is>
      </c>
      <c r="AT641" t="inlineStr">
        <is>
          <t/>
        </is>
      </c>
      <c r="AU641" t="inlineStr">
        <is>
          <t/>
        </is>
      </c>
      <c r="AV641" t="inlineStr">
        <is>
          <t/>
        </is>
      </c>
      <c r="AW641" t="inlineStr">
        <is>
          <t/>
        </is>
      </c>
      <c r="AX641" t="inlineStr">
        <is>
          <t/>
        </is>
      </c>
      <c r="AY641" t="inlineStr">
        <is>
          <t/>
        </is>
      </c>
      <c r="AZ641" t="inlineStr">
        <is>
          <t/>
        </is>
      </c>
      <c r="BA641" t="inlineStr">
        <is>
          <t/>
        </is>
      </c>
      <c r="BB641" t="inlineStr">
        <is>
          <t/>
        </is>
      </c>
      <c r="BC641" t="inlineStr">
        <is>
          <t/>
        </is>
      </c>
      <c r="BD641" t="inlineStr">
        <is>
          <t/>
        </is>
      </c>
      <c r="BE641" t="inlineStr">
        <is>
          <t/>
        </is>
      </c>
      <c r="BF641" s="2" t="inlineStr">
        <is>
          <t>energia chimica</t>
        </is>
      </c>
      <c r="BG641" s="2" t="inlineStr">
        <is>
          <t>3</t>
        </is>
      </c>
      <c r="BH641" s="2" t="inlineStr">
        <is>
          <t/>
        </is>
      </c>
      <c r="BI641" t="inlineStr">
        <is>
          <t/>
        </is>
      </c>
      <c r="BJ641" t="inlineStr">
        <is>
          <t/>
        </is>
      </c>
      <c r="BK641" t="inlineStr">
        <is>
          <t/>
        </is>
      </c>
      <c r="BL641" t="inlineStr">
        <is>
          <t/>
        </is>
      </c>
      <c r="BM641" t="inlineStr">
        <is>
          <t/>
        </is>
      </c>
      <c r="BN641" t="inlineStr">
        <is>
          <t/>
        </is>
      </c>
      <c r="BO641" t="inlineStr">
        <is>
          <t/>
        </is>
      </c>
      <c r="BP641" t="inlineStr">
        <is>
          <t/>
        </is>
      </c>
      <c r="BQ641" t="inlineStr">
        <is>
          <t/>
        </is>
      </c>
      <c r="BR641" t="inlineStr">
        <is>
          <t/>
        </is>
      </c>
      <c r="BS641" t="inlineStr">
        <is>
          <t/>
        </is>
      </c>
      <c r="BT641" t="inlineStr">
        <is>
          <t/>
        </is>
      </c>
      <c r="BU641" t="inlineStr">
        <is>
          <t/>
        </is>
      </c>
      <c r="BV641" s="2" t="inlineStr">
        <is>
          <t>chemische energie</t>
        </is>
      </c>
      <c r="BW641" s="2" t="inlineStr">
        <is>
          <t>3</t>
        </is>
      </c>
      <c r="BX641" s="2" t="inlineStr">
        <is>
          <t/>
        </is>
      </c>
      <c r="BY641" t="inlineStr">
        <is>
          <t/>
        </is>
      </c>
      <c r="BZ641" t="inlineStr">
        <is>
          <t/>
        </is>
      </c>
      <c r="CA641" t="inlineStr">
        <is>
          <t/>
        </is>
      </c>
      <c r="CB641" t="inlineStr">
        <is>
          <t/>
        </is>
      </c>
      <c r="CC641" t="inlineStr">
        <is>
          <t/>
        </is>
      </c>
      <c r="CD641" s="2" t="inlineStr">
        <is>
          <t>energia química</t>
        </is>
      </c>
      <c r="CE641" s="2" t="inlineStr">
        <is>
          <t>3</t>
        </is>
      </c>
      <c r="CF641" s="2" t="inlineStr">
        <is>
          <t/>
        </is>
      </c>
      <c r="CG641" t="inlineStr">
        <is>
          <t/>
        </is>
      </c>
      <c r="CH641" t="inlineStr">
        <is>
          <t/>
        </is>
      </c>
      <c r="CI641" t="inlineStr">
        <is>
          <t/>
        </is>
      </c>
      <c r="CJ641" t="inlineStr">
        <is>
          <t/>
        </is>
      </c>
      <c r="CK641" t="inlineStr">
        <is>
          <t/>
        </is>
      </c>
      <c r="CL641" t="inlineStr">
        <is>
          <t/>
        </is>
      </c>
      <c r="CM641" t="inlineStr">
        <is>
          <t/>
        </is>
      </c>
      <c r="CN641" t="inlineStr">
        <is>
          <t/>
        </is>
      </c>
      <c r="CO641" t="inlineStr">
        <is>
          <t/>
        </is>
      </c>
      <c r="CP641" t="inlineStr">
        <is>
          <t/>
        </is>
      </c>
      <c r="CQ641" t="inlineStr">
        <is>
          <t/>
        </is>
      </c>
      <c r="CR641" t="inlineStr">
        <is>
          <t/>
        </is>
      </c>
      <c r="CS641" t="inlineStr">
        <is>
          <t/>
        </is>
      </c>
      <c r="CT641" s="2" t="inlineStr">
        <is>
          <t>kemisk energi</t>
        </is>
      </c>
      <c r="CU641" s="2" t="inlineStr">
        <is>
          <t>3</t>
        </is>
      </c>
      <c r="CV641" s="2" t="inlineStr">
        <is>
          <t/>
        </is>
      </c>
      <c r="CW641" t="inlineStr">
        <is>
          <t>energi som avges eller upptas i samband med förändringar i ämnens kemiska bindningar</t>
        </is>
      </c>
    </row>
    <row r="642">
      <c r="A642" s="1" t="str">
        <f>HYPERLINK("https://iate.europa.eu/entry/result/1428297/all", "1428297")</f>
        <v>1428297</v>
      </c>
      <c r="B642" t="inlineStr">
        <is>
          <t>INDUSTRY</t>
        </is>
      </c>
      <c r="C642" t="inlineStr">
        <is>
          <t>INDUSTRY|mechanical engineering</t>
        </is>
      </c>
      <c r="D642" t="inlineStr">
        <is>
          <t>no</t>
        </is>
      </c>
      <c r="E642" t="inlineStr">
        <is>
          <t/>
        </is>
      </c>
      <c r="F642" t="inlineStr">
        <is>
          <t/>
        </is>
      </c>
      <c r="G642" t="inlineStr">
        <is>
          <t/>
        </is>
      </c>
      <c r="H642" t="inlineStr">
        <is>
          <t/>
        </is>
      </c>
      <c r="I642" t="inlineStr">
        <is>
          <t/>
        </is>
      </c>
      <c r="J642" t="inlineStr">
        <is>
          <t/>
        </is>
      </c>
      <c r="K642" t="inlineStr">
        <is>
          <t/>
        </is>
      </c>
      <c r="L642" t="inlineStr">
        <is>
          <t/>
        </is>
      </c>
      <c r="M642" t="inlineStr">
        <is>
          <t/>
        </is>
      </c>
      <c r="N642" s="2" t="inlineStr">
        <is>
          <t>kedelanlæg</t>
        </is>
      </c>
      <c r="O642" s="2" t="inlineStr">
        <is>
          <t>3</t>
        </is>
      </c>
      <c r="P642" s="2" t="inlineStr">
        <is>
          <t/>
        </is>
      </c>
      <c r="Q642" t="inlineStr">
        <is>
          <t/>
        </is>
      </c>
      <c r="R642" s="2" t="inlineStr">
        <is>
          <t>Kesselanlage</t>
        </is>
      </c>
      <c r="S642" s="2" t="inlineStr">
        <is>
          <t>3</t>
        </is>
      </c>
      <c r="T642" s="2" t="inlineStr">
        <is>
          <t/>
        </is>
      </c>
      <c r="U642" t="inlineStr">
        <is>
          <t/>
        </is>
      </c>
      <c r="V642" s="2" t="inlineStr">
        <is>
          <t>εγκατάσταση ατμολέβητα</t>
        </is>
      </c>
      <c r="W642" s="2" t="inlineStr">
        <is>
          <t>3</t>
        </is>
      </c>
      <c r="X642" s="2" t="inlineStr">
        <is>
          <t/>
        </is>
      </c>
      <c r="Y642" t="inlineStr">
        <is>
          <t/>
        </is>
      </c>
      <c r="Z642" s="2" t="inlineStr">
        <is>
          <t>boiler plant</t>
        </is>
      </c>
      <c r="AA642" s="2" t="inlineStr">
        <is>
          <t>3</t>
        </is>
      </c>
      <c r="AB642" s="2" t="inlineStr">
        <is>
          <t/>
        </is>
      </c>
      <c r="AC642" t="inlineStr">
        <is>
          <t/>
        </is>
      </c>
      <c r="AD642" t="inlineStr">
        <is>
          <t/>
        </is>
      </c>
      <c r="AE642" t="inlineStr">
        <is>
          <t/>
        </is>
      </c>
      <c r="AF642" t="inlineStr">
        <is>
          <t/>
        </is>
      </c>
      <c r="AG642" t="inlineStr">
        <is>
          <t/>
        </is>
      </c>
      <c r="AH642" t="inlineStr">
        <is>
          <t/>
        </is>
      </c>
      <c r="AI642" t="inlineStr">
        <is>
          <t/>
        </is>
      </c>
      <c r="AJ642" t="inlineStr">
        <is>
          <t/>
        </is>
      </c>
      <c r="AK642" t="inlineStr">
        <is>
          <t/>
        </is>
      </c>
      <c r="AL642" t="inlineStr">
        <is>
          <t/>
        </is>
      </c>
      <c r="AM642" t="inlineStr">
        <is>
          <t/>
        </is>
      </c>
      <c r="AN642" t="inlineStr">
        <is>
          <t/>
        </is>
      </c>
      <c r="AO642" t="inlineStr">
        <is>
          <t/>
        </is>
      </c>
      <c r="AP642" s="2" t="inlineStr">
        <is>
          <t>installation de chaudière</t>
        </is>
      </c>
      <c r="AQ642" s="2" t="inlineStr">
        <is>
          <t>3</t>
        </is>
      </c>
      <c r="AR642" s="2" t="inlineStr">
        <is>
          <t/>
        </is>
      </c>
      <c r="AS642" t="inlineStr">
        <is>
          <t/>
        </is>
      </c>
      <c r="AT642" t="inlineStr">
        <is>
          <t/>
        </is>
      </c>
      <c r="AU642" t="inlineStr">
        <is>
          <t/>
        </is>
      </c>
      <c r="AV642" t="inlineStr">
        <is>
          <t/>
        </is>
      </c>
      <c r="AW642" t="inlineStr">
        <is>
          <t/>
        </is>
      </c>
      <c r="AX642" t="inlineStr">
        <is>
          <t/>
        </is>
      </c>
      <c r="AY642" t="inlineStr">
        <is>
          <t/>
        </is>
      </c>
      <c r="AZ642" t="inlineStr">
        <is>
          <t/>
        </is>
      </c>
      <c r="BA642" t="inlineStr">
        <is>
          <t/>
        </is>
      </c>
      <c r="BB642" t="inlineStr">
        <is>
          <t/>
        </is>
      </c>
      <c r="BC642" t="inlineStr">
        <is>
          <t/>
        </is>
      </c>
      <c r="BD642" t="inlineStr">
        <is>
          <t/>
        </is>
      </c>
      <c r="BE642" t="inlineStr">
        <is>
          <t/>
        </is>
      </c>
      <c r="BF642" t="inlineStr">
        <is>
          <t/>
        </is>
      </c>
      <c r="BG642" t="inlineStr">
        <is>
          <t/>
        </is>
      </c>
      <c r="BH642" t="inlineStr">
        <is>
          <t/>
        </is>
      </c>
      <c r="BI642" t="inlineStr">
        <is>
          <t/>
        </is>
      </c>
      <c r="BJ642" t="inlineStr">
        <is>
          <t/>
        </is>
      </c>
      <c r="BK642" t="inlineStr">
        <is>
          <t/>
        </is>
      </c>
      <c r="BL642" t="inlineStr">
        <is>
          <t/>
        </is>
      </c>
      <c r="BM642" t="inlineStr">
        <is>
          <t/>
        </is>
      </c>
      <c r="BN642" t="inlineStr">
        <is>
          <t/>
        </is>
      </c>
      <c r="BO642" t="inlineStr">
        <is>
          <t/>
        </is>
      </c>
      <c r="BP642" t="inlineStr">
        <is>
          <t/>
        </is>
      </c>
      <c r="BQ642" t="inlineStr">
        <is>
          <t/>
        </is>
      </c>
      <c r="BR642" t="inlineStr">
        <is>
          <t/>
        </is>
      </c>
      <c r="BS642" t="inlineStr">
        <is>
          <t/>
        </is>
      </c>
      <c r="BT642" t="inlineStr">
        <is>
          <t/>
        </is>
      </c>
      <c r="BU642" t="inlineStr">
        <is>
          <t/>
        </is>
      </c>
      <c r="BV642" s="2" t="inlineStr">
        <is>
          <t>ketelinstallatie</t>
        </is>
      </c>
      <c r="BW642" s="2" t="inlineStr">
        <is>
          <t>3</t>
        </is>
      </c>
      <c r="BX642" s="2" t="inlineStr">
        <is>
          <t/>
        </is>
      </c>
      <c r="BY642" t="inlineStr">
        <is>
          <t/>
        </is>
      </c>
      <c r="BZ642" t="inlineStr">
        <is>
          <t/>
        </is>
      </c>
      <c r="CA642" t="inlineStr">
        <is>
          <t/>
        </is>
      </c>
      <c r="CB642" t="inlineStr">
        <is>
          <t/>
        </is>
      </c>
      <c r="CC642" t="inlineStr">
        <is>
          <t/>
        </is>
      </c>
      <c r="CD642" t="inlineStr">
        <is>
          <t/>
        </is>
      </c>
      <c r="CE642" t="inlineStr">
        <is>
          <t/>
        </is>
      </c>
      <c r="CF642" t="inlineStr">
        <is>
          <t/>
        </is>
      </c>
      <c r="CG642" t="inlineStr">
        <is>
          <t/>
        </is>
      </c>
      <c r="CH642" t="inlineStr">
        <is>
          <t/>
        </is>
      </c>
      <c r="CI642" t="inlineStr">
        <is>
          <t/>
        </is>
      </c>
      <c r="CJ642" t="inlineStr">
        <is>
          <t/>
        </is>
      </c>
      <c r="CK642" t="inlineStr">
        <is>
          <t/>
        </is>
      </c>
      <c r="CL642" t="inlineStr">
        <is>
          <t/>
        </is>
      </c>
      <c r="CM642" t="inlineStr">
        <is>
          <t/>
        </is>
      </c>
      <c r="CN642" t="inlineStr">
        <is>
          <t/>
        </is>
      </c>
      <c r="CO642" t="inlineStr">
        <is>
          <t/>
        </is>
      </c>
      <c r="CP642" t="inlineStr">
        <is>
          <t/>
        </is>
      </c>
      <c r="CQ642" t="inlineStr">
        <is>
          <t/>
        </is>
      </c>
      <c r="CR642" t="inlineStr">
        <is>
          <t/>
        </is>
      </c>
      <c r="CS642" t="inlineStr">
        <is>
          <t/>
        </is>
      </c>
      <c r="CT642" t="inlineStr">
        <is>
          <t/>
        </is>
      </c>
      <c r="CU642" t="inlineStr">
        <is>
          <t/>
        </is>
      </c>
      <c r="CV642" t="inlineStr">
        <is>
          <t/>
        </is>
      </c>
      <c r="CW642" t="inlineStr">
        <is>
          <t/>
        </is>
      </c>
    </row>
    <row r="643">
      <c r="A643" s="1" t="str">
        <f>HYPERLINK("https://iate.europa.eu/entry/result/1406472/all", "1406472")</f>
        <v>1406472</v>
      </c>
      <c r="B643" t="inlineStr">
        <is>
          <t>INDUSTRY</t>
        </is>
      </c>
      <c r="C643" t="inlineStr">
        <is>
          <t>INDUSTRY|electronics and electrical engineering</t>
        </is>
      </c>
      <c r="D643" t="inlineStr">
        <is>
          <t>no</t>
        </is>
      </c>
      <c r="E643" t="inlineStr">
        <is>
          <t/>
        </is>
      </c>
      <c r="F643" t="inlineStr">
        <is>
          <t/>
        </is>
      </c>
      <c r="G643" t="inlineStr">
        <is>
          <t/>
        </is>
      </c>
      <c r="H643" t="inlineStr">
        <is>
          <t/>
        </is>
      </c>
      <c r="I643" t="inlineStr">
        <is>
          <t/>
        </is>
      </c>
      <c r="J643" t="inlineStr">
        <is>
          <t/>
        </is>
      </c>
      <c r="K643" t="inlineStr">
        <is>
          <t/>
        </is>
      </c>
      <c r="L643" t="inlineStr">
        <is>
          <t/>
        </is>
      </c>
      <c r="M643" t="inlineStr">
        <is>
          <t/>
        </is>
      </c>
      <c r="N643" s="2" t="inlineStr">
        <is>
          <t>grundbelastningskraftværk</t>
        </is>
      </c>
      <c r="O643" s="2" t="inlineStr">
        <is>
          <t>3</t>
        </is>
      </c>
      <c r="P643" s="2" t="inlineStr">
        <is>
          <t/>
        </is>
      </c>
      <c r="Q643" t="inlineStr">
        <is>
          <t/>
        </is>
      </c>
      <c r="R643" s="2" t="inlineStr">
        <is>
          <t>Grundlastkraftwerk</t>
        </is>
      </c>
      <c r="S643" s="2" t="inlineStr">
        <is>
          <t>3</t>
        </is>
      </c>
      <c r="T643" s="2" t="inlineStr">
        <is>
          <t/>
        </is>
      </c>
      <c r="U643" t="inlineStr">
        <is>
          <t>Ein Grundlastkraftwerk ist ein Kraftwerk, das vorwiegend zur Deckung der Grundlast eingesetzt wird ;Kraftwerk, das vorwiegend zur Deckung der Grundlast eingesetzt wird</t>
        </is>
      </c>
      <c r="V643" s="2" t="inlineStr">
        <is>
          <t>σταθμός παραγωγής|
βασική μονάδα παραγωγής ηλεκτρικής ενέργειας|
σταθμός βάσης</t>
        </is>
      </c>
      <c r="W643" s="2" t="inlineStr">
        <is>
          <t>3|
3|
3</t>
        </is>
      </c>
      <c r="X643" s="2" t="inlineStr">
        <is>
          <t xml:space="preserve">|
|
</t>
        </is>
      </c>
      <c r="Y643" t="inlineStr">
        <is>
          <t>η οποία καλύπτει τις βασικές απαιτήσεις ηλεκτρικής ενέργειας</t>
        </is>
      </c>
      <c r="Z643" s="2" t="inlineStr">
        <is>
          <t>base load power station|
base-load power station</t>
        </is>
      </c>
      <c r="AA643" s="2" t="inlineStr">
        <is>
          <t>3|
3</t>
        </is>
      </c>
      <c r="AB643" s="2" t="inlineStr">
        <is>
          <t xml:space="preserve">|
</t>
        </is>
      </c>
      <c r="AC643" t="inlineStr">
        <is>
          <t>a power station serving mainly to meet the base load</t>
        </is>
      </c>
      <c r="AD643" s="2" t="inlineStr">
        <is>
          <t>central de base</t>
        </is>
      </c>
      <c r="AE643" s="2" t="inlineStr">
        <is>
          <t>3</t>
        </is>
      </c>
      <c r="AF643" s="2" t="inlineStr">
        <is>
          <t/>
        </is>
      </c>
      <c r="AG643" t="inlineStr">
        <is>
          <t>central que, principalmente, se utiliza para cubrir la carga de base</t>
        </is>
      </c>
      <c r="AH643" t="inlineStr">
        <is>
          <t/>
        </is>
      </c>
      <c r="AI643" t="inlineStr">
        <is>
          <t/>
        </is>
      </c>
      <c r="AJ643" t="inlineStr">
        <is>
          <t/>
        </is>
      </c>
      <c r="AK643" t="inlineStr">
        <is>
          <t/>
        </is>
      </c>
      <c r="AL643" s="2" t="inlineStr">
        <is>
          <t>peruskuormavoimalaitos</t>
        </is>
      </c>
      <c r="AM643" s="2" t="inlineStr">
        <is>
          <t>3</t>
        </is>
      </c>
      <c r="AN643" s="2" t="inlineStr">
        <is>
          <t/>
        </is>
      </c>
      <c r="AO643" t="inlineStr">
        <is>
          <t/>
        </is>
      </c>
      <c r="AP643" s="2" t="inlineStr">
        <is>
          <t>centrale de base</t>
        </is>
      </c>
      <c r="AQ643" s="2" t="inlineStr">
        <is>
          <t>3</t>
        </is>
      </c>
      <c r="AR643" s="2" t="inlineStr">
        <is>
          <t/>
        </is>
      </c>
      <c r="AS643" t="inlineStr">
        <is>
          <t>centrale qui est utilisée essentiellement pour couvrir la charge de base</t>
        </is>
      </c>
      <c r="AT643" t="inlineStr">
        <is>
          <t/>
        </is>
      </c>
      <c r="AU643" t="inlineStr">
        <is>
          <t/>
        </is>
      </c>
      <c r="AV643" t="inlineStr">
        <is>
          <t/>
        </is>
      </c>
      <c r="AW643" t="inlineStr">
        <is>
          <t/>
        </is>
      </c>
      <c r="AX643" t="inlineStr">
        <is>
          <t/>
        </is>
      </c>
      <c r="AY643" t="inlineStr">
        <is>
          <t/>
        </is>
      </c>
      <c r="AZ643" t="inlineStr">
        <is>
          <t/>
        </is>
      </c>
      <c r="BA643" t="inlineStr">
        <is>
          <t/>
        </is>
      </c>
      <c r="BB643" t="inlineStr">
        <is>
          <t/>
        </is>
      </c>
      <c r="BC643" t="inlineStr">
        <is>
          <t/>
        </is>
      </c>
      <c r="BD643" t="inlineStr">
        <is>
          <t/>
        </is>
      </c>
      <c r="BE643" t="inlineStr">
        <is>
          <t/>
        </is>
      </c>
      <c r="BF643" s="2" t="inlineStr">
        <is>
          <t>centrale di base</t>
        </is>
      </c>
      <c r="BG643" s="2" t="inlineStr">
        <is>
          <t>3</t>
        </is>
      </c>
      <c r="BH643" s="2" t="inlineStr">
        <is>
          <t/>
        </is>
      </c>
      <c r="BI643" t="inlineStr">
        <is>
          <t/>
        </is>
      </c>
      <c r="BJ643" s="2" t="inlineStr">
        <is>
          <t>bazinė elektrinė</t>
        </is>
      </c>
      <c r="BK643" s="2" t="inlineStr">
        <is>
          <t>3</t>
        </is>
      </c>
      <c r="BL643" s="2" t="inlineStr">
        <is>
          <t/>
        </is>
      </c>
      <c r="BM643" t="inlineStr">
        <is>
          <t>Elektrinė, skirta pagrindiniam elektros poreikiui tenkinti.</t>
        </is>
      </c>
      <c r="BN643" t="inlineStr">
        <is>
          <t/>
        </is>
      </c>
      <c r="BO643" t="inlineStr">
        <is>
          <t/>
        </is>
      </c>
      <c r="BP643" t="inlineStr">
        <is>
          <t/>
        </is>
      </c>
      <c r="BQ643" t="inlineStr">
        <is>
          <t/>
        </is>
      </c>
      <c r="BR643" t="inlineStr">
        <is>
          <t/>
        </is>
      </c>
      <c r="BS643" t="inlineStr">
        <is>
          <t/>
        </is>
      </c>
      <c r="BT643" t="inlineStr">
        <is>
          <t/>
        </is>
      </c>
      <c r="BU643" t="inlineStr">
        <is>
          <t/>
        </is>
      </c>
      <c r="BV643" s="2" t="inlineStr">
        <is>
          <t>grondlastcentrale</t>
        </is>
      </c>
      <c r="BW643" s="2" t="inlineStr">
        <is>
          <t>3</t>
        </is>
      </c>
      <c r="BX643" s="2" t="inlineStr">
        <is>
          <t/>
        </is>
      </c>
      <c r="BY643" t="inlineStr">
        <is>
          <t/>
        </is>
      </c>
      <c r="BZ643" t="inlineStr">
        <is>
          <t/>
        </is>
      </c>
      <c r="CA643" t="inlineStr">
        <is>
          <t/>
        </is>
      </c>
      <c r="CB643" t="inlineStr">
        <is>
          <t/>
        </is>
      </c>
      <c r="CC643" t="inlineStr">
        <is>
          <t/>
        </is>
      </c>
      <c r="CD643" s="2" t="inlineStr">
        <is>
          <t>central de base</t>
        </is>
      </c>
      <c r="CE643" s="2" t="inlineStr">
        <is>
          <t>3</t>
        </is>
      </c>
      <c r="CF643" s="2" t="inlineStr">
        <is>
          <t/>
        </is>
      </c>
      <c r="CG643" t="inlineStr">
        <is>
          <t>central utilizada principalmente para cobrir a base do diagrama de cargas</t>
        </is>
      </c>
      <c r="CH643" t="inlineStr">
        <is>
          <t/>
        </is>
      </c>
      <c r="CI643" t="inlineStr">
        <is>
          <t/>
        </is>
      </c>
      <c r="CJ643" t="inlineStr">
        <is>
          <t/>
        </is>
      </c>
      <c r="CK643" t="inlineStr">
        <is>
          <t/>
        </is>
      </c>
      <c r="CL643" t="inlineStr">
        <is>
          <t/>
        </is>
      </c>
      <c r="CM643" t="inlineStr">
        <is>
          <t/>
        </is>
      </c>
      <c r="CN643" t="inlineStr">
        <is>
          <t/>
        </is>
      </c>
      <c r="CO643" t="inlineStr">
        <is>
          <t/>
        </is>
      </c>
      <c r="CP643" t="inlineStr">
        <is>
          <t/>
        </is>
      </c>
      <c r="CQ643" t="inlineStr">
        <is>
          <t/>
        </is>
      </c>
      <c r="CR643" t="inlineStr">
        <is>
          <t/>
        </is>
      </c>
      <c r="CS643" t="inlineStr">
        <is>
          <t/>
        </is>
      </c>
      <c r="CT643" s="2" t="inlineStr">
        <is>
          <t>grundlaststation|
grundlastanläggning</t>
        </is>
      </c>
      <c r="CU643" s="2" t="inlineStr">
        <is>
          <t>3|
3</t>
        </is>
      </c>
      <c r="CV643" s="2" t="inlineStr">
        <is>
          <t xml:space="preserve">|
</t>
        </is>
      </c>
      <c r="CW643" t="inlineStr">
        <is>
          <t/>
        </is>
      </c>
    </row>
    <row r="644">
      <c r="A644" s="1" t="str">
        <f>HYPERLINK("https://iate.europa.eu/entry/result/2246156/all", "2246156")</f>
        <v>2246156</v>
      </c>
      <c r="B644" t="inlineStr">
        <is>
          <t>ENERGY</t>
        </is>
      </c>
      <c r="C644" t="inlineStr">
        <is>
          <t>ENERGY</t>
        </is>
      </c>
      <c r="D644" t="inlineStr">
        <is>
          <t>no</t>
        </is>
      </c>
      <c r="E644" t="inlineStr">
        <is>
          <t/>
        </is>
      </c>
      <c r="F644" t="inlineStr">
        <is>
          <t/>
        </is>
      </c>
      <c r="G644" t="inlineStr">
        <is>
          <t/>
        </is>
      </c>
      <c r="H644" t="inlineStr">
        <is>
          <t/>
        </is>
      </c>
      <c r="I644" t="inlineStr">
        <is>
          <t/>
        </is>
      </c>
      <c r="J644" t="inlineStr">
        <is>
          <t/>
        </is>
      </c>
      <c r="K644" t="inlineStr">
        <is>
          <t/>
        </is>
      </c>
      <c r="L644" t="inlineStr">
        <is>
          <t/>
        </is>
      </c>
      <c r="M644" t="inlineStr">
        <is>
          <t/>
        </is>
      </c>
      <c r="N644" t="inlineStr">
        <is>
          <t/>
        </is>
      </c>
      <c r="O644" t="inlineStr">
        <is>
          <t/>
        </is>
      </c>
      <c r="P644" t="inlineStr">
        <is>
          <t/>
        </is>
      </c>
      <c r="Q644" t="inlineStr">
        <is>
          <t/>
        </is>
      </c>
      <c r="R644" t="inlineStr">
        <is>
          <t/>
        </is>
      </c>
      <c r="S644" t="inlineStr">
        <is>
          <t/>
        </is>
      </c>
      <c r="T644" t="inlineStr">
        <is>
          <t/>
        </is>
      </c>
      <c r="U644" t="inlineStr">
        <is>
          <t/>
        </is>
      </c>
      <c r="V644" s="2" t="inlineStr">
        <is>
          <t>εφεδρική ηλεκτρική ενέργεια</t>
        </is>
      </c>
      <c r="W644" s="2" t="inlineStr">
        <is>
          <t>2</t>
        </is>
      </c>
      <c r="X644" s="2" t="inlineStr">
        <is>
          <t/>
        </is>
      </c>
      <c r="Y644" t="inlineStr">
        <is>
          <t>η ηλεκτρική ενέργεια που παρέχεται μέσω του ηλεκτρικού δικτύου παροχής όποτε η διαδικασία συμπαραγωγής διακόπτεται, συμπεριλαμβανομένων των διαστημάτων συντήρησης, ή τίθεται εκτός λειτουργίας</t>
        </is>
      </c>
      <c r="Z644" s="2" t="inlineStr">
        <is>
          <t>back-up electricity</t>
        </is>
      </c>
      <c r="AA644" s="2" t="inlineStr">
        <is>
          <t>3</t>
        </is>
      </c>
      <c r="AB644" s="2" t="inlineStr">
        <is>
          <t/>
        </is>
      </c>
      <c r="AC644" t="inlineStr">
        <is>
          <t>the electricity supplied through the electricity grid whenever the cogeneration process is disrupted, including maintenance periods, or out of order;</t>
        </is>
      </c>
      <c r="AD644" t="inlineStr">
        <is>
          <t/>
        </is>
      </c>
      <c r="AE644" t="inlineStr">
        <is>
          <t/>
        </is>
      </c>
      <c r="AF644" t="inlineStr">
        <is>
          <t/>
        </is>
      </c>
      <c r="AG644" t="inlineStr">
        <is>
          <t/>
        </is>
      </c>
      <c r="AH644" t="inlineStr">
        <is>
          <t/>
        </is>
      </c>
      <c r="AI644" t="inlineStr">
        <is>
          <t/>
        </is>
      </c>
      <c r="AJ644" t="inlineStr">
        <is>
          <t/>
        </is>
      </c>
      <c r="AK644" t="inlineStr">
        <is>
          <t/>
        </is>
      </c>
      <c r="AL644" t="inlineStr">
        <is>
          <t/>
        </is>
      </c>
      <c r="AM644" t="inlineStr">
        <is>
          <t/>
        </is>
      </c>
      <c r="AN644" t="inlineStr">
        <is>
          <t/>
        </is>
      </c>
      <c r="AO644" t="inlineStr">
        <is>
          <t/>
        </is>
      </c>
      <c r="AP644" s="2" t="inlineStr">
        <is>
          <t>électricité de secours</t>
        </is>
      </c>
      <c r="AQ644" s="2" t="inlineStr">
        <is>
          <t>3</t>
        </is>
      </c>
      <c r="AR644" s="2" t="inlineStr">
        <is>
          <t/>
        </is>
      </c>
      <c r="AS644" t="inlineStr">
        <is>
          <t>l'électricité fournie par l'intermédiaire du réseau électrique dans les cas où le processus de cogénération est perturbé, y compris les périodes de maintenance, ou hors d'usage</t>
        </is>
      </c>
      <c r="AT644" t="inlineStr">
        <is>
          <t/>
        </is>
      </c>
      <c r="AU644" t="inlineStr">
        <is>
          <t/>
        </is>
      </c>
      <c r="AV644" t="inlineStr">
        <is>
          <t/>
        </is>
      </c>
      <c r="AW644" t="inlineStr">
        <is>
          <t/>
        </is>
      </c>
      <c r="AX644" t="inlineStr">
        <is>
          <t/>
        </is>
      </c>
      <c r="AY644" t="inlineStr">
        <is>
          <t/>
        </is>
      </c>
      <c r="AZ644" t="inlineStr">
        <is>
          <t/>
        </is>
      </c>
      <c r="BA644" t="inlineStr">
        <is>
          <t/>
        </is>
      </c>
      <c r="BB644" t="inlineStr">
        <is>
          <t/>
        </is>
      </c>
      <c r="BC644" t="inlineStr">
        <is>
          <t/>
        </is>
      </c>
      <c r="BD644" t="inlineStr">
        <is>
          <t/>
        </is>
      </c>
      <c r="BE644" t="inlineStr">
        <is>
          <t/>
        </is>
      </c>
      <c r="BF644" t="inlineStr">
        <is>
          <t/>
        </is>
      </c>
      <c r="BG644" t="inlineStr">
        <is>
          <t/>
        </is>
      </c>
      <c r="BH644" t="inlineStr">
        <is>
          <t/>
        </is>
      </c>
      <c r="BI644" t="inlineStr">
        <is>
          <t/>
        </is>
      </c>
      <c r="BJ644" t="inlineStr">
        <is>
          <t/>
        </is>
      </c>
      <c r="BK644" t="inlineStr">
        <is>
          <t/>
        </is>
      </c>
      <c r="BL644" t="inlineStr">
        <is>
          <t/>
        </is>
      </c>
      <c r="BM644" t="inlineStr">
        <is>
          <t/>
        </is>
      </c>
      <c r="BN644" t="inlineStr">
        <is>
          <t/>
        </is>
      </c>
      <c r="BO644" t="inlineStr">
        <is>
          <t/>
        </is>
      </c>
      <c r="BP644" t="inlineStr">
        <is>
          <t/>
        </is>
      </c>
      <c r="BQ644" t="inlineStr">
        <is>
          <t/>
        </is>
      </c>
      <c r="BR644" t="inlineStr">
        <is>
          <t/>
        </is>
      </c>
      <c r="BS644" t="inlineStr">
        <is>
          <t/>
        </is>
      </c>
      <c r="BT644" t="inlineStr">
        <is>
          <t/>
        </is>
      </c>
      <c r="BU644" t="inlineStr">
        <is>
          <t/>
        </is>
      </c>
      <c r="BV644" t="inlineStr">
        <is>
          <t/>
        </is>
      </c>
      <c r="BW644" t="inlineStr">
        <is>
          <t/>
        </is>
      </c>
      <c r="BX644" t="inlineStr">
        <is>
          <t/>
        </is>
      </c>
      <c r="BY644" t="inlineStr">
        <is>
          <t/>
        </is>
      </c>
      <c r="BZ644" t="inlineStr">
        <is>
          <t/>
        </is>
      </c>
      <c r="CA644" t="inlineStr">
        <is>
          <t/>
        </is>
      </c>
      <c r="CB644" t="inlineStr">
        <is>
          <t/>
        </is>
      </c>
      <c r="CC644" t="inlineStr">
        <is>
          <t/>
        </is>
      </c>
      <c r="CD644" t="inlineStr">
        <is>
          <t/>
        </is>
      </c>
      <c r="CE644" t="inlineStr">
        <is>
          <t/>
        </is>
      </c>
      <c r="CF644" t="inlineStr">
        <is>
          <t/>
        </is>
      </c>
      <c r="CG644" t="inlineStr">
        <is>
          <t/>
        </is>
      </c>
      <c r="CH644" t="inlineStr">
        <is>
          <t/>
        </is>
      </c>
      <c r="CI644" t="inlineStr">
        <is>
          <t/>
        </is>
      </c>
      <c r="CJ644" t="inlineStr">
        <is>
          <t/>
        </is>
      </c>
      <c r="CK644" t="inlineStr">
        <is>
          <t/>
        </is>
      </c>
      <c r="CL644" t="inlineStr">
        <is>
          <t/>
        </is>
      </c>
      <c r="CM644" t="inlineStr">
        <is>
          <t/>
        </is>
      </c>
      <c r="CN644" t="inlineStr">
        <is>
          <t/>
        </is>
      </c>
      <c r="CO644" t="inlineStr">
        <is>
          <t/>
        </is>
      </c>
      <c r="CP644" t="inlineStr">
        <is>
          <t/>
        </is>
      </c>
      <c r="CQ644" t="inlineStr">
        <is>
          <t/>
        </is>
      </c>
      <c r="CR644" t="inlineStr">
        <is>
          <t/>
        </is>
      </c>
      <c r="CS644" t="inlineStr">
        <is>
          <t/>
        </is>
      </c>
      <c r="CT644" t="inlineStr">
        <is>
          <t/>
        </is>
      </c>
      <c r="CU644" t="inlineStr">
        <is>
          <t/>
        </is>
      </c>
      <c r="CV644" t="inlineStr">
        <is>
          <t/>
        </is>
      </c>
      <c r="CW644" t="inlineStr">
        <is>
          <t/>
        </is>
      </c>
    </row>
    <row r="645">
      <c r="A645" s="1" t="str">
        <f>HYPERLINK("https://iate.europa.eu/entry/result/1186969/all", "1186969")</f>
        <v>1186969</v>
      </c>
      <c r="B645" t="inlineStr">
        <is>
          <t>PRODUCTION, TECHNOLOGY AND RESEARCH;INDUSTRY</t>
        </is>
      </c>
      <c r="C645" t="inlineStr">
        <is>
          <t>PRODUCTION, TECHNOLOGY AND RESEARCH|technology and technical regulations;INDUSTRY|electronics and electrical engineering</t>
        </is>
      </c>
      <c r="D645" t="inlineStr">
        <is>
          <t>no</t>
        </is>
      </c>
      <c r="E645" t="inlineStr">
        <is>
          <t/>
        </is>
      </c>
      <c r="F645" t="inlineStr">
        <is>
          <t/>
        </is>
      </c>
      <c r="G645" t="inlineStr">
        <is>
          <t/>
        </is>
      </c>
      <c r="H645" t="inlineStr">
        <is>
          <t/>
        </is>
      </c>
      <c r="I645" t="inlineStr">
        <is>
          <t/>
        </is>
      </c>
      <c r="J645" t="inlineStr">
        <is>
          <t/>
        </is>
      </c>
      <c r="K645" t="inlineStr">
        <is>
          <t/>
        </is>
      </c>
      <c r="L645" t="inlineStr">
        <is>
          <t/>
        </is>
      </c>
      <c r="M645" t="inlineStr">
        <is>
          <t/>
        </is>
      </c>
      <c r="N645" s="2" t="inlineStr">
        <is>
          <t>egenproducent|
kunde med egenproduktion</t>
        </is>
      </c>
      <c r="O645" s="2" t="inlineStr">
        <is>
          <t>3|
3</t>
        </is>
      </c>
      <c r="P645" s="2" t="inlineStr">
        <is>
          <t xml:space="preserve">|
</t>
        </is>
      </c>
      <c r="Q645" t="inlineStr">
        <is>
          <t/>
        </is>
      </c>
      <c r="R645" s="2" t="inlineStr">
        <is>
          <t>Eigenerzeuger|
Abnehmer mit einer Eigenanlage</t>
        </is>
      </c>
      <c r="S645" s="2" t="inlineStr">
        <is>
          <t>3|
3</t>
        </is>
      </c>
      <c r="T645" s="2" t="inlineStr">
        <is>
          <t xml:space="preserve">|
</t>
        </is>
      </c>
      <c r="U645" t="inlineStr">
        <is>
          <t>Unternehmen, das neben seinen Haupttaetigkeiten einzeln oder gemeinsamen mit anderen elektrische Energie selbst erzeugt, die insgesamt oder teilweise zur Deckung des eigenen Bedarf bestimmt ist</t>
        </is>
      </c>
      <c r="V645" s="2" t="inlineStr">
        <is>
          <t>αυτοπαραγωγός|
καταναλωτής με δική του εγκατάσταση παραγωγής</t>
        </is>
      </c>
      <c r="W645" s="2" t="inlineStr">
        <is>
          <t>3|
3</t>
        </is>
      </c>
      <c r="X645" s="2" t="inlineStr">
        <is>
          <t xml:space="preserve">|
</t>
        </is>
      </c>
      <c r="Y645" t="inlineStr">
        <is>
          <t/>
        </is>
      </c>
      <c r="Z645" s="2" t="inlineStr">
        <is>
          <t>autoproducer|
consumer having his own generating plant</t>
        </is>
      </c>
      <c r="AA645" s="2" t="inlineStr">
        <is>
          <t>3|
3</t>
        </is>
      </c>
      <c r="AB645" s="2" t="inlineStr">
        <is>
          <t xml:space="preserve">|
</t>
        </is>
      </c>
      <c r="AC645" t="inlineStr">
        <is>
          <t>a company which in addition to its main activities either individually or in combination generates electricity wholly or partially for its own use</t>
        </is>
      </c>
      <c r="AD645" s="2" t="inlineStr">
        <is>
          <t>autoproductor|
cliente autoproductor</t>
        </is>
      </c>
      <c r="AE645" s="2" t="inlineStr">
        <is>
          <t>3|
3</t>
        </is>
      </c>
      <c r="AF645" s="2" t="inlineStr">
        <is>
          <t xml:space="preserve">|
</t>
        </is>
      </c>
      <c r="AG645" t="inlineStr">
        <is>
          <t/>
        </is>
      </c>
      <c r="AH645" t="inlineStr">
        <is>
          <t/>
        </is>
      </c>
      <c r="AI645" t="inlineStr">
        <is>
          <t/>
        </is>
      </c>
      <c r="AJ645" t="inlineStr">
        <is>
          <t/>
        </is>
      </c>
      <c r="AK645" t="inlineStr">
        <is>
          <t/>
        </is>
      </c>
      <c r="AL645" t="inlineStr">
        <is>
          <t/>
        </is>
      </c>
      <c r="AM645" t="inlineStr">
        <is>
          <t/>
        </is>
      </c>
      <c r="AN645" t="inlineStr">
        <is>
          <t/>
        </is>
      </c>
      <c r="AO645" t="inlineStr">
        <is>
          <t/>
        </is>
      </c>
      <c r="AP645" s="2" t="inlineStr">
        <is>
          <t>autoproducteur|
client autoproducteur</t>
        </is>
      </c>
      <c r="AQ645" s="2" t="inlineStr">
        <is>
          <t>3|
3</t>
        </is>
      </c>
      <c r="AR645" s="2" t="inlineStr">
        <is>
          <t xml:space="preserve">|
</t>
        </is>
      </c>
      <c r="AS645" t="inlineStr">
        <is>
          <t>entreprise qui, subsidiairement à ses activités principales, produit elle-même, individuellement ou en commun, de l'énergie électrique destinée en totalité ou en partie à ses besions pro pres</t>
        </is>
      </c>
      <c r="AT645" t="inlineStr">
        <is>
          <t/>
        </is>
      </c>
      <c r="AU645" t="inlineStr">
        <is>
          <t/>
        </is>
      </c>
      <c r="AV645" t="inlineStr">
        <is>
          <t/>
        </is>
      </c>
      <c r="AW645" t="inlineStr">
        <is>
          <t/>
        </is>
      </c>
      <c r="AX645" t="inlineStr">
        <is>
          <t/>
        </is>
      </c>
      <c r="AY645" t="inlineStr">
        <is>
          <t/>
        </is>
      </c>
      <c r="AZ645" t="inlineStr">
        <is>
          <t/>
        </is>
      </c>
      <c r="BA645" t="inlineStr">
        <is>
          <t/>
        </is>
      </c>
      <c r="BB645" t="inlineStr">
        <is>
          <t/>
        </is>
      </c>
      <c r="BC645" t="inlineStr">
        <is>
          <t/>
        </is>
      </c>
      <c r="BD645" t="inlineStr">
        <is>
          <t/>
        </is>
      </c>
      <c r="BE645" t="inlineStr">
        <is>
          <t/>
        </is>
      </c>
      <c r="BF645" s="2" t="inlineStr">
        <is>
          <t>autoproduttore|
utente autoproduttore</t>
        </is>
      </c>
      <c r="BG645" s="2" t="inlineStr">
        <is>
          <t>3|
3</t>
        </is>
      </c>
      <c r="BH645" s="2" t="inlineStr">
        <is>
          <t xml:space="preserve">|
</t>
        </is>
      </c>
      <c r="BI645" t="inlineStr">
        <is>
          <t/>
        </is>
      </c>
      <c r="BJ645" t="inlineStr">
        <is>
          <t/>
        </is>
      </c>
      <c r="BK645" t="inlineStr">
        <is>
          <t/>
        </is>
      </c>
      <c r="BL645" t="inlineStr">
        <is>
          <t/>
        </is>
      </c>
      <c r="BM645" t="inlineStr">
        <is>
          <t/>
        </is>
      </c>
      <c r="BN645" t="inlineStr">
        <is>
          <t/>
        </is>
      </c>
      <c r="BO645" t="inlineStr">
        <is>
          <t/>
        </is>
      </c>
      <c r="BP645" t="inlineStr">
        <is>
          <t/>
        </is>
      </c>
      <c r="BQ645" t="inlineStr">
        <is>
          <t/>
        </is>
      </c>
      <c r="BR645" t="inlineStr">
        <is>
          <t/>
        </is>
      </c>
      <c r="BS645" t="inlineStr">
        <is>
          <t/>
        </is>
      </c>
      <c r="BT645" t="inlineStr">
        <is>
          <t/>
        </is>
      </c>
      <c r="BU645" t="inlineStr">
        <is>
          <t/>
        </is>
      </c>
      <c r="BV645" s="2" t="inlineStr">
        <is>
          <t>verbruiker met eigen opwekkingsinstallatie|
zelfopwekker</t>
        </is>
      </c>
      <c r="BW645" s="2" t="inlineStr">
        <is>
          <t>3|
3</t>
        </is>
      </c>
      <c r="BX645" s="2" t="inlineStr">
        <is>
          <t xml:space="preserve">|
</t>
        </is>
      </c>
      <c r="BY645" t="inlineStr">
        <is>
          <t>bedrijf of bedrijvengroep die in de eigen stroombehoefte voorziet, en ook wel doorlevert</t>
        </is>
      </c>
      <c r="BZ645" s="2" t="inlineStr">
        <is>
          <t>producent przemysłowy</t>
        </is>
      </c>
      <c r="CA645" s="2" t="inlineStr">
        <is>
          <t>3</t>
        </is>
      </c>
      <c r="CB645" s="2" t="inlineStr">
        <is>
          <t/>
        </is>
      </c>
      <c r="CC645" t="inlineStr">
        <is>
          <t/>
        </is>
      </c>
      <c r="CD645" s="2" t="inlineStr">
        <is>
          <t>autoprodutor|
cliente autoprodutor</t>
        </is>
      </c>
      <c r="CE645" s="2" t="inlineStr">
        <is>
          <t>3|
3</t>
        </is>
      </c>
      <c r="CF645" s="2" t="inlineStr">
        <is>
          <t xml:space="preserve">|
</t>
        </is>
      </c>
      <c r="CG645" t="inlineStr">
        <is>
          <t/>
        </is>
      </c>
      <c r="CH645" t="inlineStr">
        <is>
          <t/>
        </is>
      </c>
      <c r="CI645" t="inlineStr">
        <is>
          <t/>
        </is>
      </c>
      <c r="CJ645" t="inlineStr">
        <is>
          <t/>
        </is>
      </c>
      <c r="CK645" t="inlineStr">
        <is>
          <t/>
        </is>
      </c>
      <c r="CL645" t="inlineStr">
        <is>
          <t/>
        </is>
      </c>
      <c r="CM645" t="inlineStr">
        <is>
          <t/>
        </is>
      </c>
      <c r="CN645" t="inlineStr">
        <is>
          <t/>
        </is>
      </c>
      <c r="CO645" t="inlineStr">
        <is>
          <t/>
        </is>
      </c>
      <c r="CP645" t="inlineStr">
        <is>
          <t/>
        </is>
      </c>
      <c r="CQ645" t="inlineStr">
        <is>
          <t/>
        </is>
      </c>
      <c r="CR645" t="inlineStr">
        <is>
          <t/>
        </is>
      </c>
      <c r="CS645" t="inlineStr">
        <is>
          <t/>
        </is>
      </c>
      <c r="CT645" s="2" t="inlineStr">
        <is>
          <t>egenproducent</t>
        </is>
      </c>
      <c r="CU645" s="2" t="inlineStr">
        <is>
          <t>3</t>
        </is>
      </c>
      <c r="CV645" s="2" t="inlineStr">
        <is>
          <t/>
        </is>
      </c>
      <c r="CW645" t="inlineStr">
        <is>
          <t/>
        </is>
      </c>
    </row>
    <row r="646">
      <c r="A646" s="1" t="str">
        <f>HYPERLINK("https://iate.europa.eu/entry/result/1171618/all", "1171618")</f>
        <v>1171618</v>
      </c>
      <c r="B646" t="inlineStr">
        <is>
          <t>ENERGY</t>
        </is>
      </c>
      <c r="C646" t="inlineStr">
        <is>
          <t>ENERGY|oil industry</t>
        </is>
      </c>
      <c r="D646" t="inlineStr">
        <is>
          <t>no</t>
        </is>
      </c>
      <c r="E646" t="inlineStr">
        <is>
          <t/>
        </is>
      </c>
      <c r="F646" t="inlineStr">
        <is>
          <t/>
        </is>
      </c>
      <c r="G646" t="inlineStr">
        <is>
          <t/>
        </is>
      </c>
      <c r="H646" t="inlineStr">
        <is>
          <t/>
        </is>
      </c>
      <c r="I646" t="inlineStr">
        <is>
          <t/>
        </is>
      </c>
      <c r="J646" s="2" t="inlineStr">
        <is>
          <t>atmosférická destilace</t>
        </is>
      </c>
      <c r="K646" s="2" t="inlineStr">
        <is>
          <t>3</t>
        </is>
      </c>
      <c r="L646" s="2" t="inlineStr">
        <is>
          <t/>
        </is>
      </c>
      <c r="M646" t="inlineStr">
        <is>
          <t/>
        </is>
      </c>
      <c r="N646" s="2" t="inlineStr">
        <is>
          <t>atmosfærisk destillation|
afdestillering af lette fraktioner</t>
        </is>
      </c>
      <c r="O646" s="2" t="inlineStr">
        <is>
          <t>3|
3</t>
        </is>
      </c>
      <c r="P646" s="2" t="inlineStr">
        <is>
          <t xml:space="preserve">|
</t>
        </is>
      </c>
      <c r="Q646" t="inlineStr">
        <is>
          <t/>
        </is>
      </c>
      <c r="R646" s="2" t="inlineStr">
        <is>
          <t>Toppen|
Toppverfahren</t>
        </is>
      </c>
      <c r="S646" s="2" t="inlineStr">
        <is>
          <t>3|
3</t>
        </is>
      </c>
      <c r="T646" s="2" t="inlineStr">
        <is>
          <t xml:space="preserve">|
</t>
        </is>
      </c>
      <c r="U646" t="inlineStr">
        <is>
          <t/>
        </is>
      </c>
      <c r="V646" s="2" t="inlineStr">
        <is>
          <t>αποκεφαλισμός|
ατμοσφαιρική απόσταξη</t>
        </is>
      </c>
      <c r="W646" s="2" t="inlineStr">
        <is>
          <t>3|
3</t>
        </is>
      </c>
      <c r="X646" s="2" t="inlineStr">
        <is>
          <t xml:space="preserve">|
</t>
        </is>
      </c>
      <c r="Y646" t="inlineStr">
        <is>
          <t/>
        </is>
      </c>
      <c r="Z646" s="2" t="inlineStr">
        <is>
          <t>atmospheric distillation|
topping</t>
        </is>
      </c>
      <c r="AA646" s="2" t="inlineStr">
        <is>
          <t>3|
3</t>
        </is>
      </c>
      <c r="AB646" s="2" t="inlineStr">
        <is>
          <t xml:space="preserve">|
</t>
        </is>
      </c>
      <c r="AC646" t="inlineStr">
        <is>
          <t>distillation of crude oil to remove light fractions only</t>
        </is>
      </c>
      <c r="AD646" s="2" t="inlineStr">
        <is>
          <t>destilación atmosférica|
separación de destilados de cabeza|
decantado|
destilación primaria</t>
        </is>
      </c>
      <c r="AE646" s="2" t="inlineStr">
        <is>
          <t>3|
3|
3|
3</t>
        </is>
      </c>
      <c r="AF646" s="2" t="inlineStr">
        <is>
          <t xml:space="preserve">|
|
|
</t>
        </is>
      </c>
      <c r="AG646" t="inlineStr">
        <is>
          <t/>
        </is>
      </c>
      <c r="AH646" t="inlineStr">
        <is>
          <t/>
        </is>
      </c>
      <c r="AI646" t="inlineStr">
        <is>
          <t/>
        </is>
      </c>
      <c r="AJ646" t="inlineStr">
        <is>
          <t/>
        </is>
      </c>
      <c r="AK646" t="inlineStr">
        <is>
          <t/>
        </is>
      </c>
      <c r="AL646" s="2" t="inlineStr">
        <is>
          <t>tislaus normaalipaineessa|
suora tislaus|
atmosfäärinen tislaus</t>
        </is>
      </c>
      <c r="AM646" s="2" t="inlineStr">
        <is>
          <t>3|
3|
3</t>
        </is>
      </c>
      <c r="AN646" s="2" t="inlineStr">
        <is>
          <t xml:space="preserve">|
|
</t>
        </is>
      </c>
      <c r="AO646" t="inlineStr">
        <is>
          <t/>
        </is>
      </c>
      <c r="AP646" s="2" t="inlineStr">
        <is>
          <t>distillation primaire|
étêtage|
séparation des produits de tête|
distillation atmosphérique</t>
        </is>
      </c>
      <c r="AQ646" s="2" t="inlineStr">
        <is>
          <t>3|
3|
3|
3</t>
        </is>
      </c>
      <c r="AR646" s="2" t="inlineStr">
        <is>
          <t xml:space="preserve">|
|
|
</t>
        </is>
      </c>
      <c r="AS646" t="inlineStr">
        <is>
          <t/>
        </is>
      </c>
      <c r="AT646" t="inlineStr">
        <is>
          <t/>
        </is>
      </c>
      <c r="AU646" t="inlineStr">
        <is>
          <t/>
        </is>
      </c>
      <c r="AV646" t="inlineStr">
        <is>
          <t/>
        </is>
      </c>
      <c r="AW646" t="inlineStr">
        <is>
          <t/>
        </is>
      </c>
      <c r="AX646" t="inlineStr">
        <is>
          <t/>
        </is>
      </c>
      <c r="AY646" t="inlineStr">
        <is>
          <t/>
        </is>
      </c>
      <c r="AZ646" t="inlineStr">
        <is>
          <t/>
        </is>
      </c>
      <c r="BA646" t="inlineStr">
        <is>
          <t/>
        </is>
      </c>
      <c r="BB646" t="inlineStr">
        <is>
          <t/>
        </is>
      </c>
      <c r="BC646" t="inlineStr">
        <is>
          <t/>
        </is>
      </c>
      <c r="BD646" t="inlineStr">
        <is>
          <t/>
        </is>
      </c>
      <c r="BE646" t="inlineStr">
        <is>
          <t/>
        </is>
      </c>
      <c r="BF646" s="2" t="inlineStr">
        <is>
          <t>topping</t>
        </is>
      </c>
      <c r="BG646" s="2" t="inlineStr">
        <is>
          <t>3</t>
        </is>
      </c>
      <c r="BH646" s="2" t="inlineStr">
        <is>
          <t/>
        </is>
      </c>
      <c r="BI646" t="inlineStr">
        <is>
          <t/>
        </is>
      </c>
      <c r="BJ646" t="inlineStr">
        <is>
          <t/>
        </is>
      </c>
      <c r="BK646" t="inlineStr">
        <is>
          <t/>
        </is>
      </c>
      <c r="BL646" t="inlineStr">
        <is>
          <t/>
        </is>
      </c>
      <c r="BM646" t="inlineStr">
        <is>
          <t/>
        </is>
      </c>
      <c r="BN646" t="inlineStr">
        <is>
          <t/>
        </is>
      </c>
      <c r="BO646" t="inlineStr">
        <is>
          <t/>
        </is>
      </c>
      <c r="BP646" t="inlineStr">
        <is>
          <t/>
        </is>
      </c>
      <c r="BQ646" t="inlineStr">
        <is>
          <t/>
        </is>
      </c>
      <c r="BR646" t="inlineStr">
        <is>
          <t/>
        </is>
      </c>
      <c r="BS646" t="inlineStr">
        <is>
          <t/>
        </is>
      </c>
      <c r="BT646" t="inlineStr">
        <is>
          <t/>
        </is>
      </c>
      <c r="BU646" t="inlineStr">
        <is>
          <t/>
        </is>
      </c>
      <c r="BV646" s="2" t="inlineStr">
        <is>
          <t>topping|
atmosferische distillatie</t>
        </is>
      </c>
      <c r="BW646" s="2" t="inlineStr">
        <is>
          <t>3|
3</t>
        </is>
      </c>
      <c r="BX646" s="2" t="inlineStr">
        <is>
          <t xml:space="preserve">|
</t>
        </is>
      </c>
      <c r="BY646" t="inlineStr">
        <is>
          <t/>
        </is>
      </c>
      <c r="BZ646" s="2" t="inlineStr">
        <is>
          <t>destylacja atmosferyczna</t>
        </is>
      </c>
      <c r="CA646" s="2" t="inlineStr">
        <is>
          <t>3</t>
        </is>
      </c>
      <c r="CB646" s="2" t="inlineStr">
        <is>
          <t/>
        </is>
      </c>
      <c r="CC646" t="inlineStr">
        <is>
          <t>Proces poelgający na podgrzaniu maksymalnie do 360 °C ropy wprowadzanej do wież frakcjonujących i kondensowaniu unoszących się do góry gazów węglowodorowych na ułożonych jedna nad drugą półkach dzwonowych</t>
        </is>
      </c>
      <c r="CD646" s="2" t="inlineStr">
        <is>
          <t>separação dos produtos de topo|
destilação primária|
destilação atmosférica</t>
        </is>
      </c>
      <c r="CE646" s="2" t="inlineStr">
        <is>
          <t>3|
3|
3</t>
        </is>
      </c>
      <c r="CF646" s="2" t="inlineStr">
        <is>
          <t xml:space="preserve">|
|
</t>
        </is>
      </c>
      <c r="CG646" t="inlineStr">
        <is>
          <t/>
        </is>
      </c>
      <c r="CH646" t="inlineStr">
        <is>
          <t/>
        </is>
      </c>
      <c r="CI646" t="inlineStr">
        <is>
          <t/>
        </is>
      </c>
      <c r="CJ646" t="inlineStr">
        <is>
          <t/>
        </is>
      </c>
      <c r="CK646" t="inlineStr">
        <is>
          <t/>
        </is>
      </c>
      <c r="CL646" t="inlineStr">
        <is>
          <t/>
        </is>
      </c>
      <c r="CM646" t="inlineStr">
        <is>
          <t/>
        </is>
      </c>
      <c r="CN646" t="inlineStr">
        <is>
          <t/>
        </is>
      </c>
      <c r="CO646" t="inlineStr">
        <is>
          <t/>
        </is>
      </c>
      <c r="CP646" s="2" t="inlineStr">
        <is>
          <t>atmosferska destilacija</t>
        </is>
      </c>
      <c r="CQ646" s="2" t="inlineStr">
        <is>
          <t>1</t>
        </is>
      </c>
      <c r="CR646" s="2" t="inlineStr">
        <is>
          <t/>
        </is>
      </c>
      <c r="CS646" t="inlineStr">
        <is>
          <t/>
        </is>
      </c>
      <c r="CT646" s="2" t="inlineStr">
        <is>
          <t>atmosfärisk destillation</t>
        </is>
      </c>
      <c r="CU646" s="2" t="inlineStr">
        <is>
          <t>3</t>
        </is>
      </c>
      <c r="CV646" s="2" t="inlineStr">
        <is>
          <t/>
        </is>
      </c>
      <c r="CW646" t="inlineStr">
        <is>
          <t/>
        </is>
      </c>
    </row>
    <row r="647">
      <c r="A647" s="1" t="str">
        <f>HYPERLINK("https://iate.europa.eu/entry/result/1158882/all", "1158882")</f>
        <v>1158882</v>
      </c>
      <c r="B647" t="inlineStr">
        <is>
          <t>ENVIRONMENT</t>
        </is>
      </c>
      <c r="C647" t="inlineStr">
        <is>
          <t>ENVIRONMENT</t>
        </is>
      </c>
      <c r="D647" t="inlineStr">
        <is>
          <t>no</t>
        </is>
      </c>
      <c r="E647" t="inlineStr">
        <is>
          <t/>
        </is>
      </c>
      <c r="F647" t="inlineStr">
        <is>
          <t/>
        </is>
      </c>
      <c r="G647" t="inlineStr">
        <is>
          <t/>
        </is>
      </c>
      <c r="H647" t="inlineStr">
        <is>
          <t/>
        </is>
      </c>
      <c r="I647" t="inlineStr">
        <is>
          <t/>
        </is>
      </c>
      <c r="J647" t="inlineStr">
        <is>
          <t/>
        </is>
      </c>
      <c r="K647" t="inlineStr">
        <is>
          <t/>
        </is>
      </c>
      <c r="L647" t="inlineStr">
        <is>
          <t/>
        </is>
      </c>
      <c r="M647" t="inlineStr">
        <is>
          <t/>
        </is>
      </c>
      <c r="N647" s="2" t="inlineStr">
        <is>
          <t>genetisk signifikant årsdosis</t>
        </is>
      </c>
      <c r="O647" s="2" t="inlineStr">
        <is>
          <t>3</t>
        </is>
      </c>
      <c r="P647" s="2" t="inlineStr">
        <is>
          <t/>
        </is>
      </c>
      <c r="Q647" t="inlineStr">
        <is>
          <t>gennemsnittet hos en befolkning af de enkelte individers årsdosis modtaget af kønskirtlerne (gonaderne) vægtet for hver enkelt dosis med en faktor, der tager hensyn til det forventede antal børn, som undfanges efter bestrålingen</t>
        </is>
      </c>
      <c r="R647" s="2" t="inlineStr">
        <is>
          <t>genetisch signifikante Jahresdosis</t>
        </is>
      </c>
      <c r="S647" s="2" t="inlineStr">
        <is>
          <t>3</t>
        </is>
      </c>
      <c r="T647" s="2" t="inlineStr">
        <is>
          <t/>
        </is>
      </c>
      <c r="U647" t="inlineStr">
        <is>
          <t>mittlere jaehrliche Gonadendosis pro Person in einer Bevoelkerung, gewichtet fuer jede Einzelperson mit der Wahrscheinlichkeit der Kindeserwartung nach der Bestrahlung</t>
        </is>
      </c>
      <c r="V647" t="inlineStr">
        <is>
          <t/>
        </is>
      </c>
      <c r="W647" t="inlineStr">
        <is>
          <t/>
        </is>
      </c>
      <c r="X647" t="inlineStr">
        <is>
          <t/>
        </is>
      </c>
      <c r="Y647" t="inlineStr">
        <is>
          <t/>
        </is>
      </c>
      <c r="Z647" s="2" t="inlineStr">
        <is>
          <t>annual genetically significant dose</t>
        </is>
      </c>
      <c r="AA647" s="2" t="inlineStr">
        <is>
          <t>3</t>
        </is>
      </c>
      <c r="AB647" s="2" t="inlineStr">
        <is>
          <t/>
        </is>
      </c>
      <c r="AC647" t="inlineStr">
        <is>
          <t>to a population: the average of the individual annual gonad doses, weighted in the case of each individual dose for the expected number of children conceived subsequent to irradiation</t>
        </is>
      </c>
      <c r="AD647" t="inlineStr">
        <is>
          <t/>
        </is>
      </c>
      <c r="AE647" t="inlineStr">
        <is>
          <t/>
        </is>
      </c>
      <c r="AF647" t="inlineStr">
        <is>
          <t/>
        </is>
      </c>
      <c r="AG647" t="inlineStr">
        <is>
          <t/>
        </is>
      </c>
      <c r="AH647" t="inlineStr">
        <is>
          <t/>
        </is>
      </c>
      <c r="AI647" t="inlineStr">
        <is>
          <t/>
        </is>
      </c>
      <c r="AJ647" t="inlineStr">
        <is>
          <t/>
        </is>
      </c>
      <c r="AK647" t="inlineStr">
        <is>
          <t/>
        </is>
      </c>
      <c r="AL647" t="inlineStr">
        <is>
          <t/>
        </is>
      </c>
      <c r="AM647" t="inlineStr">
        <is>
          <t/>
        </is>
      </c>
      <c r="AN647" t="inlineStr">
        <is>
          <t/>
        </is>
      </c>
      <c r="AO647" t="inlineStr">
        <is>
          <t/>
        </is>
      </c>
      <c r="AP647" s="2" t="inlineStr">
        <is>
          <t>dose annuelle génétiquement significative</t>
        </is>
      </c>
      <c r="AQ647" s="2" t="inlineStr">
        <is>
          <t>3</t>
        </is>
      </c>
      <c r="AR647" s="2" t="inlineStr">
        <is>
          <t/>
        </is>
      </c>
      <c r="AS647" t="inlineStr">
        <is>
          <t>moyenne, dans une population, des doses annuelles individuelles aux gonades, chaque dose individuelle étant pondérée par un facteur tenant compte du nombre probable d'enfants qui seront engendrés après l'irradiation</t>
        </is>
      </c>
      <c r="AT647" t="inlineStr">
        <is>
          <t/>
        </is>
      </c>
      <c r="AU647" t="inlineStr">
        <is>
          <t/>
        </is>
      </c>
      <c r="AV647" t="inlineStr">
        <is>
          <t/>
        </is>
      </c>
      <c r="AW647" t="inlineStr">
        <is>
          <t/>
        </is>
      </c>
      <c r="AX647" t="inlineStr">
        <is>
          <t/>
        </is>
      </c>
      <c r="AY647" t="inlineStr">
        <is>
          <t/>
        </is>
      </c>
      <c r="AZ647" t="inlineStr">
        <is>
          <t/>
        </is>
      </c>
      <c r="BA647" t="inlineStr">
        <is>
          <t/>
        </is>
      </c>
      <c r="BB647" t="inlineStr">
        <is>
          <t/>
        </is>
      </c>
      <c r="BC647" t="inlineStr">
        <is>
          <t/>
        </is>
      </c>
      <c r="BD647" t="inlineStr">
        <is>
          <t/>
        </is>
      </c>
      <c r="BE647" t="inlineStr">
        <is>
          <t/>
        </is>
      </c>
      <c r="BF647" s="2" t="inlineStr">
        <is>
          <t>dose annuale geneticamente significativa</t>
        </is>
      </c>
      <c r="BG647" s="2" t="inlineStr">
        <is>
          <t>3</t>
        </is>
      </c>
      <c r="BH647" s="2" t="inlineStr">
        <is>
          <t/>
        </is>
      </c>
      <c r="BI647" t="inlineStr">
        <is>
          <t>media, in una popolazione, delle dosi annuali individuali alle gonadi, ciascuna di tali dosi essendo ponderata in funzione di un fattore che tiene conto del numero probabile di figli che verranno concepiti dopo l'irradiazione</t>
        </is>
      </c>
      <c r="BJ647" t="inlineStr">
        <is>
          <t/>
        </is>
      </c>
      <c r="BK647" t="inlineStr">
        <is>
          <t/>
        </is>
      </c>
      <c r="BL647" t="inlineStr">
        <is>
          <t/>
        </is>
      </c>
      <c r="BM647" t="inlineStr">
        <is>
          <t/>
        </is>
      </c>
      <c r="BN647" t="inlineStr">
        <is>
          <t/>
        </is>
      </c>
      <c r="BO647" t="inlineStr">
        <is>
          <t/>
        </is>
      </c>
      <c r="BP647" t="inlineStr">
        <is>
          <t/>
        </is>
      </c>
      <c r="BQ647" t="inlineStr">
        <is>
          <t/>
        </is>
      </c>
      <c r="BR647" t="inlineStr">
        <is>
          <t/>
        </is>
      </c>
      <c r="BS647" t="inlineStr">
        <is>
          <t/>
        </is>
      </c>
      <c r="BT647" t="inlineStr">
        <is>
          <t/>
        </is>
      </c>
      <c r="BU647" t="inlineStr">
        <is>
          <t/>
        </is>
      </c>
      <c r="BV647" s="2" t="inlineStr">
        <is>
          <t>genetisch significante jaarlijkse dosis</t>
        </is>
      </c>
      <c r="BW647" s="2" t="inlineStr">
        <is>
          <t>3</t>
        </is>
      </c>
      <c r="BX647" s="2" t="inlineStr">
        <is>
          <t/>
        </is>
      </c>
      <c r="BY647" t="inlineStr">
        <is>
          <t>gemiddelde in een bevolking van de individuele jaarlijkse doses voor de gonaden, waarbij elk van deze doses voor ieder individu wordt gewogen door toekenning van een factor die rekening houdt met het vermoedelijk aantal kinderen dat na de bestraling zal worden verwekt</t>
        </is>
      </c>
      <c r="BZ647" t="inlineStr">
        <is>
          <t/>
        </is>
      </c>
      <c r="CA647" t="inlineStr">
        <is>
          <t/>
        </is>
      </c>
      <c r="CB647" t="inlineStr">
        <is>
          <t/>
        </is>
      </c>
      <c r="CC647" t="inlineStr">
        <is>
          <t/>
        </is>
      </c>
      <c r="CD647" t="inlineStr">
        <is>
          <t/>
        </is>
      </c>
      <c r="CE647" t="inlineStr">
        <is>
          <t/>
        </is>
      </c>
      <c r="CF647" t="inlineStr">
        <is>
          <t/>
        </is>
      </c>
      <c r="CG647" t="inlineStr">
        <is>
          <t/>
        </is>
      </c>
      <c r="CH647" t="inlineStr">
        <is>
          <t/>
        </is>
      </c>
      <c r="CI647" t="inlineStr">
        <is>
          <t/>
        </is>
      </c>
      <c r="CJ647" t="inlineStr">
        <is>
          <t/>
        </is>
      </c>
      <c r="CK647" t="inlineStr">
        <is>
          <t/>
        </is>
      </c>
      <c r="CL647" t="inlineStr">
        <is>
          <t/>
        </is>
      </c>
      <c r="CM647" t="inlineStr">
        <is>
          <t/>
        </is>
      </c>
      <c r="CN647" t="inlineStr">
        <is>
          <t/>
        </is>
      </c>
      <c r="CO647" t="inlineStr">
        <is>
          <t/>
        </is>
      </c>
      <c r="CP647" t="inlineStr">
        <is>
          <t/>
        </is>
      </c>
      <c r="CQ647" t="inlineStr">
        <is>
          <t/>
        </is>
      </c>
      <c r="CR647" t="inlineStr">
        <is>
          <t/>
        </is>
      </c>
      <c r="CS647" t="inlineStr">
        <is>
          <t/>
        </is>
      </c>
      <c r="CT647" s="2" t="inlineStr">
        <is>
          <t>genetiskt signifikant årsdos</t>
        </is>
      </c>
      <c r="CU647" s="2" t="inlineStr">
        <is>
          <t>3</t>
        </is>
      </c>
      <c r="CV647" s="2" t="inlineStr">
        <is>
          <t/>
        </is>
      </c>
      <c r="CW647" t="inlineStr">
        <is>
          <t/>
        </is>
      </c>
    </row>
    <row r="648">
      <c r="A648" s="1" t="str">
        <f>HYPERLINK("https://iate.europa.eu/entry/result/1560646/all", "1560646")</f>
        <v>1560646</v>
      </c>
      <c r="B648" t="inlineStr">
        <is>
          <t>AGRICULTURE, FORESTRY AND FISHERIES;INDUSTRY</t>
        </is>
      </c>
      <c r="C648" t="inlineStr">
        <is>
          <t>AGRICULTURE, FORESTRY AND FISHERIES;INDUSTRY|chemistry;INDUSTRY|chemistry|chemical compound</t>
        </is>
      </c>
      <c r="D648" t="inlineStr">
        <is>
          <t>no</t>
        </is>
      </c>
      <c r="E648" t="inlineStr">
        <is>
          <t/>
        </is>
      </c>
      <c r="F648" t="inlineStr">
        <is>
          <t/>
        </is>
      </c>
      <c r="G648" t="inlineStr">
        <is>
          <t/>
        </is>
      </c>
      <c r="H648" t="inlineStr">
        <is>
          <t/>
        </is>
      </c>
      <c r="I648" t="inlineStr">
        <is>
          <t/>
        </is>
      </c>
      <c r="J648" s="2" t="inlineStr">
        <is>
          <t>bezvodý</t>
        </is>
      </c>
      <c r="K648" s="2" t="inlineStr">
        <is>
          <t>1</t>
        </is>
      </c>
      <c r="L648" s="2" t="inlineStr">
        <is>
          <t/>
        </is>
      </c>
      <c r="M648" t="inlineStr">
        <is>
          <t/>
        </is>
      </c>
      <c r="N648" t="inlineStr">
        <is>
          <t/>
        </is>
      </c>
      <c r="O648" t="inlineStr">
        <is>
          <t/>
        </is>
      </c>
      <c r="P648" t="inlineStr">
        <is>
          <t/>
        </is>
      </c>
      <c r="Q648" t="inlineStr">
        <is>
          <t/>
        </is>
      </c>
      <c r="R648" s="2" t="inlineStr">
        <is>
          <t>wasserfrei</t>
        </is>
      </c>
      <c r="S648" s="2" t="inlineStr">
        <is>
          <t>3</t>
        </is>
      </c>
      <c r="T648" s="2" t="inlineStr">
        <is>
          <t/>
        </is>
      </c>
      <c r="U648" t="inlineStr">
        <is>
          <t/>
        </is>
      </c>
      <c r="V648" t="inlineStr">
        <is>
          <t/>
        </is>
      </c>
      <c r="W648" t="inlineStr">
        <is>
          <t/>
        </is>
      </c>
      <c r="X648" t="inlineStr">
        <is>
          <t/>
        </is>
      </c>
      <c r="Y648" t="inlineStr">
        <is>
          <t/>
        </is>
      </c>
      <c r="Z648" s="2" t="inlineStr">
        <is>
          <t>anhydrous</t>
        </is>
      </c>
      <c r="AA648" s="2" t="inlineStr">
        <is>
          <t>3</t>
        </is>
      </c>
      <c r="AB648" s="2" t="inlineStr">
        <is>
          <t/>
        </is>
      </c>
      <c r="AC648" t="inlineStr">
        <is>
          <t/>
        </is>
      </c>
      <c r="AD648" t="inlineStr">
        <is>
          <t/>
        </is>
      </c>
      <c r="AE648" t="inlineStr">
        <is>
          <t/>
        </is>
      </c>
      <c r="AF648" t="inlineStr">
        <is>
          <t/>
        </is>
      </c>
      <c r="AG648" t="inlineStr">
        <is>
          <t/>
        </is>
      </c>
      <c r="AH648" t="inlineStr">
        <is>
          <t/>
        </is>
      </c>
      <c r="AI648" t="inlineStr">
        <is>
          <t/>
        </is>
      </c>
      <c r="AJ648" t="inlineStr">
        <is>
          <t/>
        </is>
      </c>
      <c r="AK648" t="inlineStr">
        <is>
          <t/>
        </is>
      </c>
      <c r="AL648" t="inlineStr">
        <is>
          <t/>
        </is>
      </c>
      <c r="AM648" t="inlineStr">
        <is>
          <t/>
        </is>
      </c>
      <c r="AN648" t="inlineStr">
        <is>
          <t/>
        </is>
      </c>
      <c r="AO648" t="inlineStr">
        <is>
          <t/>
        </is>
      </c>
      <c r="AP648" s="2" t="inlineStr">
        <is>
          <t>anhydre</t>
        </is>
      </c>
      <c r="AQ648" s="2" t="inlineStr">
        <is>
          <t>3</t>
        </is>
      </c>
      <c r="AR648" s="2" t="inlineStr">
        <is>
          <t/>
        </is>
      </c>
      <c r="AS648" t="inlineStr">
        <is>
          <t/>
        </is>
      </c>
      <c r="AT648" s="2" t="inlineStr">
        <is>
          <t>ainhidriúil</t>
        </is>
      </c>
      <c r="AU648" s="2" t="inlineStr">
        <is>
          <t>3</t>
        </is>
      </c>
      <c r="AV648" s="2" t="inlineStr">
        <is>
          <t/>
        </is>
      </c>
      <c r="AW648" t="inlineStr">
        <is>
          <t/>
        </is>
      </c>
      <c r="AX648" t="inlineStr">
        <is>
          <t/>
        </is>
      </c>
      <c r="AY648" t="inlineStr">
        <is>
          <t/>
        </is>
      </c>
      <c r="AZ648" t="inlineStr">
        <is>
          <t/>
        </is>
      </c>
      <c r="BA648" t="inlineStr">
        <is>
          <t/>
        </is>
      </c>
      <c r="BB648" t="inlineStr">
        <is>
          <t/>
        </is>
      </c>
      <c r="BC648" t="inlineStr">
        <is>
          <t/>
        </is>
      </c>
      <c r="BD648" t="inlineStr">
        <is>
          <t/>
        </is>
      </c>
      <c r="BE648" t="inlineStr">
        <is>
          <t/>
        </is>
      </c>
      <c r="BF648" t="inlineStr">
        <is>
          <t/>
        </is>
      </c>
      <c r="BG648" t="inlineStr">
        <is>
          <t/>
        </is>
      </c>
      <c r="BH648" t="inlineStr">
        <is>
          <t/>
        </is>
      </c>
      <c r="BI648" t="inlineStr">
        <is>
          <t/>
        </is>
      </c>
      <c r="BJ648" t="inlineStr">
        <is>
          <t/>
        </is>
      </c>
      <c r="BK648" t="inlineStr">
        <is>
          <t/>
        </is>
      </c>
      <c r="BL648" t="inlineStr">
        <is>
          <t/>
        </is>
      </c>
      <c r="BM648" t="inlineStr">
        <is>
          <t/>
        </is>
      </c>
      <c r="BN648" t="inlineStr">
        <is>
          <t/>
        </is>
      </c>
      <c r="BO648" t="inlineStr">
        <is>
          <t/>
        </is>
      </c>
      <c r="BP648" t="inlineStr">
        <is>
          <t/>
        </is>
      </c>
      <c r="BQ648" t="inlineStr">
        <is>
          <t/>
        </is>
      </c>
      <c r="BR648" s="2" t="inlineStr">
        <is>
          <t>anidru</t>
        </is>
      </c>
      <c r="BS648" s="2" t="inlineStr">
        <is>
          <t>3</t>
        </is>
      </c>
      <c r="BT648" s="2" t="inlineStr">
        <is>
          <t/>
        </is>
      </c>
      <c r="BU648" t="inlineStr">
        <is>
          <t/>
        </is>
      </c>
      <c r="BV648" t="inlineStr">
        <is>
          <t/>
        </is>
      </c>
      <c r="BW648" t="inlineStr">
        <is>
          <t/>
        </is>
      </c>
      <c r="BX648" t="inlineStr">
        <is>
          <t/>
        </is>
      </c>
      <c r="BY648" t="inlineStr">
        <is>
          <t/>
        </is>
      </c>
      <c r="BZ648" s="2" t="inlineStr">
        <is>
          <t>bezwodny</t>
        </is>
      </c>
      <c r="CA648" s="2" t="inlineStr">
        <is>
          <t>3</t>
        </is>
      </c>
      <c r="CB648" s="2" t="inlineStr">
        <is>
          <t/>
        </is>
      </c>
      <c r="CC648" t="inlineStr">
        <is>
          <t/>
        </is>
      </c>
      <c r="CD648" t="inlineStr">
        <is>
          <t/>
        </is>
      </c>
      <c r="CE648" t="inlineStr">
        <is>
          <t/>
        </is>
      </c>
      <c r="CF648" t="inlineStr">
        <is>
          <t/>
        </is>
      </c>
      <c r="CG648" t="inlineStr">
        <is>
          <t/>
        </is>
      </c>
      <c r="CH648" s="2" t="inlineStr">
        <is>
          <t>anhidru</t>
        </is>
      </c>
      <c r="CI648" s="2" t="inlineStr">
        <is>
          <t>3</t>
        </is>
      </c>
      <c r="CJ648" s="2" t="inlineStr">
        <is>
          <t/>
        </is>
      </c>
      <c r="CK648" t="inlineStr">
        <is>
          <t>(Despre unele săruri) Din care a fost îndepărtată apa; lipsit de apă.</t>
        </is>
      </c>
      <c r="CL648" t="inlineStr">
        <is>
          <t/>
        </is>
      </c>
      <c r="CM648" t="inlineStr">
        <is>
          <t/>
        </is>
      </c>
      <c r="CN648" t="inlineStr">
        <is>
          <t/>
        </is>
      </c>
      <c r="CO648" t="inlineStr">
        <is>
          <t/>
        </is>
      </c>
      <c r="CP648" s="2" t="inlineStr">
        <is>
          <t>brezvodni</t>
        </is>
      </c>
      <c r="CQ648" s="2" t="inlineStr">
        <is>
          <t>1</t>
        </is>
      </c>
      <c r="CR648" s="2" t="inlineStr">
        <is>
          <t/>
        </is>
      </c>
      <c r="CS648" t="inlineStr">
        <is>
          <t/>
        </is>
      </c>
      <c r="CT648" t="inlineStr">
        <is>
          <t/>
        </is>
      </c>
      <c r="CU648" t="inlineStr">
        <is>
          <t/>
        </is>
      </c>
      <c r="CV648" t="inlineStr">
        <is>
          <t/>
        </is>
      </c>
      <c r="CW648" t="inlineStr">
        <is>
          <t/>
        </is>
      </c>
    </row>
    <row r="649">
      <c r="A649" s="1" t="str">
        <f>HYPERLINK("https://iate.europa.eu/entry/result/1155036/all", "1155036")</f>
        <v>1155036</v>
      </c>
      <c r="B649" t="inlineStr">
        <is>
          <t>INDUSTRY</t>
        </is>
      </c>
      <c r="C649" t="inlineStr">
        <is>
          <t>INDUSTRY|electronics and electrical engineering</t>
        </is>
      </c>
      <c r="D649" t="inlineStr">
        <is>
          <t>no</t>
        </is>
      </c>
      <c r="E649" t="inlineStr">
        <is>
          <t/>
        </is>
      </c>
      <c r="F649" t="inlineStr">
        <is>
          <t/>
        </is>
      </c>
      <c r="G649" t="inlineStr">
        <is>
          <t/>
        </is>
      </c>
      <c r="H649" t="inlineStr">
        <is>
          <t/>
        </is>
      </c>
      <c r="I649" t="inlineStr">
        <is>
          <t/>
        </is>
      </c>
      <c r="J649" t="inlineStr">
        <is>
          <t/>
        </is>
      </c>
      <c r="K649" t="inlineStr">
        <is>
          <t/>
        </is>
      </c>
      <c r="L649" t="inlineStr">
        <is>
          <t/>
        </is>
      </c>
      <c r="M649" t="inlineStr">
        <is>
          <t/>
        </is>
      </c>
      <c r="N649" s="2" t="inlineStr">
        <is>
          <t>anergi</t>
        </is>
      </c>
      <c r="O649" s="2" t="inlineStr">
        <is>
          <t>3</t>
        </is>
      </c>
      <c r="P649" s="2" t="inlineStr">
        <is>
          <t/>
        </is>
      </c>
      <c r="Q649" t="inlineStr">
        <is>
          <t/>
        </is>
      </c>
      <c r="R649" s="2" t="inlineStr">
        <is>
          <t>Anergie</t>
        </is>
      </c>
      <c r="S649" s="2" t="inlineStr">
        <is>
          <t>3</t>
        </is>
      </c>
      <c r="T649" s="2" t="inlineStr">
        <is>
          <t/>
        </is>
      </c>
      <c r="U649" t="inlineStr">
        <is>
          <t/>
        </is>
      </c>
      <c r="V649" s="2" t="inlineStr">
        <is>
          <t>ανέργεια</t>
        </is>
      </c>
      <c r="W649" s="2" t="inlineStr">
        <is>
          <t>3</t>
        </is>
      </c>
      <c r="X649" s="2" t="inlineStr">
        <is>
          <t/>
        </is>
      </c>
      <c r="Y649" t="inlineStr">
        <is>
          <t/>
        </is>
      </c>
      <c r="Z649" s="2" t="inlineStr">
        <is>
          <t>anergy</t>
        </is>
      </c>
      <c r="AA649" s="2" t="inlineStr">
        <is>
          <t>3</t>
        </is>
      </c>
      <c r="AB649" s="2" t="inlineStr">
        <is>
          <t/>
        </is>
      </c>
      <c r="AC649" t="inlineStr">
        <is>
          <t/>
        </is>
      </c>
      <c r="AD649" s="2" t="inlineStr">
        <is>
          <t>anergía</t>
        </is>
      </c>
      <c r="AE649" s="2" t="inlineStr">
        <is>
          <t>3</t>
        </is>
      </c>
      <c r="AF649" s="2" t="inlineStr">
        <is>
          <t/>
        </is>
      </c>
      <c r="AG649" t="inlineStr">
        <is>
          <t/>
        </is>
      </c>
      <c r="AH649" t="inlineStr">
        <is>
          <t/>
        </is>
      </c>
      <c r="AI649" t="inlineStr">
        <is>
          <t/>
        </is>
      </c>
      <c r="AJ649" t="inlineStr">
        <is>
          <t/>
        </is>
      </c>
      <c r="AK649" t="inlineStr">
        <is>
          <t/>
        </is>
      </c>
      <c r="AL649" s="2" t="inlineStr">
        <is>
          <t>anergia</t>
        </is>
      </c>
      <c r="AM649" s="2" t="inlineStr">
        <is>
          <t>3</t>
        </is>
      </c>
      <c r="AN649" s="2" t="inlineStr">
        <is>
          <t/>
        </is>
      </c>
      <c r="AO649" t="inlineStr">
        <is>
          <t>se osa energiasta, jota ei voida muuttaa työksi vaan ainoastaan lämmöksi</t>
        </is>
      </c>
      <c r="AP649" s="2" t="inlineStr">
        <is>
          <t>anergie</t>
        </is>
      </c>
      <c r="AQ649" s="2" t="inlineStr">
        <is>
          <t>3</t>
        </is>
      </c>
      <c r="AR649" s="2" t="inlineStr">
        <is>
          <t/>
        </is>
      </c>
      <c r="AS649" t="inlineStr">
        <is>
          <t>Energie non libérable sous forme de travail.</t>
        </is>
      </c>
      <c r="AT649" t="inlineStr">
        <is>
          <t/>
        </is>
      </c>
      <c r="AU649" t="inlineStr">
        <is>
          <t/>
        </is>
      </c>
      <c r="AV649" t="inlineStr">
        <is>
          <t/>
        </is>
      </c>
      <c r="AW649" t="inlineStr">
        <is>
          <t/>
        </is>
      </c>
      <c r="AX649" t="inlineStr">
        <is>
          <t/>
        </is>
      </c>
      <c r="AY649" t="inlineStr">
        <is>
          <t/>
        </is>
      </c>
      <c r="AZ649" t="inlineStr">
        <is>
          <t/>
        </is>
      </c>
      <c r="BA649" t="inlineStr">
        <is>
          <t/>
        </is>
      </c>
      <c r="BB649" t="inlineStr">
        <is>
          <t/>
        </is>
      </c>
      <c r="BC649" t="inlineStr">
        <is>
          <t/>
        </is>
      </c>
      <c r="BD649" t="inlineStr">
        <is>
          <t/>
        </is>
      </c>
      <c r="BE649" t="inlineStr">
        <is>
          <t/>
        </is>
      </c>
      <c r="BF649" s="2" t="inlineStr">
        <is>
          <t>anergia</t>
        </is>
      </c>
      <c r="BG649" s="2" t="inlineStr">
        <is>
          <t>3</t>
        </is>
      </c>
      <c r="BH649" s="2" t="inlineStr">
        <is>
          <t/>
        </is>
      </c>
      <c r="BI649" t="inlineStr">
        <is>
          <t/>
        </is>
      </c>
      <c r="BJ649" t="inlineStr">
        <is>
          <t/>
        </is>
      </c>
      <c r="BK649" t="inlineStr">
        <is>
          <t/>
        </is>
      </c>
      <c r="BL649" t="inlineStr">
        <is>
          <t/>
        </is>
      </c>
      <c r="BM649" t="inlineStr">
        <is>
          <t/>
        </is>
      </c>
      <c r="BN649" t="inlineStr">
        <is>
          <t/>
        </is>
      </c>
      <c r="BO649" t="inlineStr">
        <is>
          <t/>
        </is>
      </c>
      <c r="BP649" t="inlineStr">
        <is>
          <t/>
        </is>
      </c>
      <c r="BQ649" t="inlineStr">
        <is>
          <t/>
        </is>
      </c>
      <c r="BR649" t="inlineStr">
        <is>
          <t/>
        </is>
      </c>
      <c r="BS649" t="inlineStr">
        <is>
          <t/>
        </is>
      </c>
      <c r="BT649" t="inlineStr">
        <is>
          <t/>
        </is>
      </c>
      <c r="BU649" t="inlineStr">
        <is>
          <t/>
        </is>
      </c>
      <c r="BV649" s="2" t="inlineStr">
        <is>
          <t>anergie</t>
        </is>
      </c>
      <c r="BW649" s="2" t="inlineStr">
        <is>
          <t>3</t>
        </is>
      </c>
      <c r="BX649" s="2" t="inlineStr">
        <is>
          <t/>
        </is>
      </c>
      <c r="BY649" t="inlineStr">
        <is>
          <t/>
        </is>
      </c>
      <c r="BZ649" t="inlineStr">
        <is>
          <t/>
        </is>
      </c>
      <c r="CA649" t="inlineStr">
        <is>
          <t/>
        </is>
      </c>
      <c r="CB649" t="inlineStr">
        <is>
          <t/>
        </is>
      </c>
      <c r="CC649" t="inlineStr">
        <is>
          <t/>
        </is>
      </c>
      <c r="CD649" s="2" t="inlineStr">
        <is>
          <t>anergia</t>
        </is>
      </c>
      <c r="CE649" s="2" t="inlineStr">
        <is>
          <t>3</t>
        </is>
      </c>
      <c r="CF649" s="2" t="inlineStr">
        <is>
          <t/>
        </is>
      </c>
      <c r="CG649" t="inlineStr">
        <is>
          <t/>
        </is>
      </c>
      <c r="CH649" s="2" t="inlineStr">
        <is>
          <t>anergie</t>
        </is>
      </c>
      <c r="CI649" s="2" t="inlineStr">
        <is>
          <t>3</t>
        </is>
      </c>
      <c r="CJ649" s="2" t="inlineStr">
        <is>
          <t/>
        </is>
      </c>
      <c r="CK649" t="inlineStr">
        <is>
          <t>Energia care, chiar în condiții de reversibilitate totală a proceselor, nu se poate transforma în altă formă de energie.</t>
        </is>
      </c>
      <c r="CL649" t="inlineStr">
        <is>
          <t/>
        </is>
      </c>
      <c r="CM649" t="inlineStr">
        <is>
          <t/>
        </is>
      </c>
      <c r="CN649" t="inlineStr">
        <is>
          <t/>
        </is>
      </c>
      <c r="CO649" t="inlineStr">
        <is>
          <t/>
        </is>
      </c>
      <c r="CP649" t="inlineStr">
        <is>
          <t/>
        </is>
      </c>
      <c r="CQ649" t="inlineStr">
        <is>
          <t/>
        </is>
      </c>
      <c r="CR649" t="inlineStr">
        <is>
          <t/>
        </is>
      </c>
      <c r="CS649" t="inlineStr">
        <is>
          <t/>
        </is>
      </c>
      <c r="CT649" s="2" t="inlineStr">
        <is>
          <t>anergi</t>
        </is>
      </c>
      <c r="CU649" s="2" t="inlineStr">
        <is>
          <t>3</t>
        </is>
      </c>
      <c r="CV649" s="2" t="inlineStr">
        <is>
          <t/>
        </is>
      </c>
      <c r="CW649" t="inlineStr">
        <is>
          <t>del av energimängd (i en viss form) som inte kan omvandlas till arbete utan endast till värme</t>
        </is>
      </c>
    </row>
    <row r="650">
      <c r="A650" s="1" t="str">
        <f>HYPERLINK("https://iate.europa.eu/entry/result/1652800/all", "1652800")</f>
        <v>1652800</v>
      </c>
      <c r="B650" t="inlineStr">
        <is>
          <t>TRANSPORT;ENERGY;INDUSTRY</t>
        </is>
      </c>
      <c r="C650" t="inlineStr">
        <is>
          <t>TRANSPORT;ENERGY;INDUSTRY|mechanical engineering</t>
        </is>
      </c>
      <c r="D650" t="inlineStr">
        <is>
          <t>no</t>
        </is>
      </c>
      <c r="E650" t="inlineStr">
        <is>
          <t/>
        </is>
      </c>
      <c r="F650" t="inlineStr">
        <is>
          <t/>
        </is>
      </c>
      <c r="G650" t="inlineStr">
        <is>
          <t/>
        </is>
      </c>
      <c r="H650" t="inlineStr">
        <is>
          <t/>
        </is>
      </c>
      <c r="I650" t="inlineStr">
        <is>
          <t/>
        </is>
      </c>
      <c r="J650" t="inlineStr">
        <is>
          <t/>
        </is>
      </c>
      <c r="K650" t="inlineStr">
        <is>
          <t/>
        </is>
      </c>
      <c r="L650" t="inlineStr">
        <is>
          <t/>
        </is>
      </c>
      <c r="M650" t="inlineStr">
        <is>
          <t/>
        </is>
      </c>
      <c r="N650" t="inlineStr">
        <is>
          <t/>
        </is>
      </c>
      <c r="O650" t="inlineStr">
        <is>
          <t/>
        </is>
      </c>
      <c r="P650" t="inlineStr">
        <is>
          <t/>
        </is>
      </c>
      <c r="Q650" t="inlineStr">
        <is>
          <t/>
        </is>
      </c>
      <c r="R650" t="inlineStr">
        <is>
          <t/>
        </is>
      </c>
      <c r="S650" t="inlineStr">
        <is>
          <t/>
        </is>
      </c>
      <c r="T650" t="inlineStr">
        <is>
          <t/>
        </is>
      </c>
      <c r="U650" t="inlineStr">
        <is>
          <t/>
        </is>
      </c>
      <c r="V650" t="inlineStr">
        <is>
          <t/>
        </is>
      </c>
      <c r="W650" t="inlineStr">
        <is>
          <t/>
        </is>
      </c>
      <c r="X650" t="inlineStr">
        <is>
          <t/>
        </is>
      </c>
      <c r="Y650" t="inlineStr">
        <is>
          <t/>
        </is>
      </c>
      <c r="Z650" s="2" t="inlineStr">
        <is>
          <t>air-fuel mixture</t>
        </is>
      </c>
      <c r="AA650" s="2" t="inlineStr">
        <is>
          <t>3</t>
        </is>
      </c>
      <c r="AB650" s="2" t="inlineStr">
        <is>
          <t/>
        </is>
      </c>
      <c r="AC650" t="inlineStr">
        <is>
          <t>the intake valve opens during the intake stroke to admit the -- into the cylinder.</t>
        </is>
      </c>
      <c r="AD650" t="inlineStr">
        <is>
          <t/>
        </is>
      </c>
      <c r="AE650" t="inlineStr">
        <is>
          <t/>
        </is>
      </c>
      <c r="AF650" t="inlineStr">
        <is>
          <t/>
        </is>
      </c>
      <c r="AG650" t="inlineStr">
        <is>
          <t/>
        </is>
      </c>
      <c r="AH650" t="inlineStr">
        <is>
          <t/>
        </is>
      </c>
      <c r="AI650" t="inlineStr">
        <is>
          <t/>
        </is>
      </c>
      <c r="AJ650" t="inlineStr">
        <is>
          <t/>
        </is>
      </c>
      <c r="AK650" t="inlineStr">
        <is>
          <t/>
        </is>
      </c>
      <c r="AL650" t="inlineStr">
        <is>
          <t/>
        </is>
      </c>
      <c r="AM650" t="inlineStr">
        <is>
          <t/>
        </is>
      </c>
      <c r="AN650" t="inlineStr">
        <is>
          <t/>
        </is>
      </c>
      <c r="AO650" t="inlineStr">
        <is>
          <t/>
        </is>
      </c>
      <c r="AP650" s="2" t="inlineStr">
        <is>
          <t>mélange gazeux|
mélange air-essence|
mélange carburé|
mélange carburant-air</t>
        </is>
      </c>
      <c r="AQ650" s="2" t="inlineStr">
        <is>
          <t>3|
3|
3|
3</t>
        </is>
      </c>
      <c r="AR650" s="2" t="inlineStr">
        <is>
          <t xml:space="preserve">|
|
|
</t>
        </is>
      </c>
      <c r="AS650" t="inlineStr">
        <is>
          <t>les soupapes sont les obturateurs qui s'ouvrent et se forment...pour laisser entrer le -- frais (soupapes d'admission)</t>
        </is>
      </c>
      <c r="AT650" t="inlineStr">
        <is>
          <t/>
        </is>
      </c>
      <c r="AU650" t="inlineStr">
        <is>
          <t/>
        </is>
      </c>
      <c r="AV650" t="inlineStr">
        <is>
          <t/>
        </is>
      </c>
      <c r="AW650" t="inlineStr">
        <is>
          <t/>
        </is>
      </c>
      <c r="AX650" t="inlineStr">
        <is>
          <t/>
        </is>
      </c>
      <c r="AY650" t="inlineStr">
        <is>
          <t/>
        </is>
      </c>
      <c r="AZ650" t="inlineStr">
        <is>
          <t/>
        </is>
      </c>
      <c r="BA650" t="inlineStr">
        <is>
          <t/>
        </is>
      </c>
      <c r="BB650" t="inlineStr">
        <is>
          <t/>
        </is>
      </c>
      <c r="BC650" t="inlineStr">
        <is>
          <t/>
        </is>
      </c>
      <c r="BD650" t="inlineStr">
        <is>
          <t/>
        </is>
      </c>
      <c r="BE650" t="inlineStr">
        <is>
          <t/>
        </is>
      </c>
      <c r="BF650" t="inlineStr">
        <is>
          <t/>
        </is>
      </c>
      <c r="BG650" t="inlineStr">
        <is>
          <t/>
        </is>
      </c>
      <c r="BH650" t="inlineStr">
        <is>
          <t/>
        </is>
      </c>
      <c r="BI650" t="inlineStr">
        <is>
          <t/>
        </is>
      </c>
      <c r="BJ650" s="2" t="inlineStr">
        <is>
          <t>oro ir kuro mišinys</t>
        </is>
      </c>
      <c r="BK650" s="2" t="inlineStr">
        <is>
          <t>4</t>
        </is>
      </c>
      <c r="BL650" s="2" t="inlineStr">
        <is>
          <t/>
        </is>
      </c>
      <c r="BM650" t="inlineStr">
        <is>
          <t>mišinys, naudojamas vidaus degimo varikliuose ar kūryklose</t>
        </is>
      </c>
      <c r="BN650" t="inlineStr">
        <is>
          <t/>
        </is>
      </c>
      <c r="BO650" t="inlineStr">
        <is>
          <t/>
        </is>
      </c>
      <c r="BP650" t="inlineStr">
        <is>
          <t/>
        </is>
      </c>
      <c r="BQ650" t="inlineStr">
        <is>
          <t/>
        </is>
      </c>
      <c r="BR650" t="inlineStr">
        <is>
          <t/>
        </is>
      </c>
      <c r="BS650" t="inlineStr">
        <is>
          <t/>
        </is>
      </c>
      <c r="BT650" t="inlineStr">
        <is>
          <t/>
        </is>
      </c>
      <c r="BU650" t="inlineStr">
        <is>
          <t/>
        </is>
      </c>
      <c r="BV650" t="inlineStr">
        <is>
          <t/>
        </is>
      </c>
      <c r="BW650" t="inlineStr">
        <is>
          <t/>
        </is>
      </c>
      <c r="BX650" t="inlineStr">
        <is>
          <t/>
        </is>
      </c>
      <c r="BY650" t="inlineStr">
        <is>
          <t/>
        </is>
      </c>
      <c r="BZ650" t="inlineStr">
        <is>
          <t/>
        </is>
      </c>
      <c r="CA650" t="inlineStr">
        <is>
          <t/>
        </is>
      </c>
      <c r="CB650" t="inlineStr">
        <is>
          <t/>
        </is>
      </c>
      <c r="CC650" t="inlineStr">
        <is>
          <t/>
        </is>
      </c>
      <c r="CD650" s="2" t="inlineStr">
        <is>
          <t>mistura ar-combustível</t>
        </is>
      </c>
      <c r="CE650" s="2" t="inlineStr">
        <is>
          <t>3</t>
        </is>
      </c>
      <c r="CF650" s="2" t="inlineStr">
        <is>
          <t/>
        </is>
      </c>
      <c r="CG650" t="inlineStr">
        <is>
          <t/>
        </is>
      </c>
      <c r="CH650" t="inlineStr">
        <is>
          <t/>
        </is>
      </c>
      <c r="CI650" t="inlineStr">
        <is>
          <t/>
        </is>
      </c>
      <c r="CJ650" t="inlineStr">
        <is>
          <t/>
        </is>
      </c>
      <c r="CK650" t="inlineStr">
        <is>
          <t/>
        </is>
      </c>
      <c r="CL650" t="inlineStr">
        <is>
          <t/>
        </is>
      </c>
      <c r="CM650" t="inlineStr">
        <is>
          <t/>
        </is>
      </c>
      <c r="CN650" t="inlineStr">
        <is>
          <t/>
        </is>
      </c>
      <c r="CO650" t="inlineStr">
        <is>
          <t/>
        </is>
      </c>
      <c r="CP650" t="inlineStr">
        <is>
          <t/>
        </is>
      </c>
      <c r="CQ650" t="inlineStr">
        <is>
          <t/>
        </is>
      </c>
      <c r="CR650" t="inlineStr">
        <is>
          <t/>
        </is>
      </c>
      <c r="CS650" t="inlineStr">
        <is>
          <t/>
        </is>
      </c>
      <c r="CT650" t="inlineStr">
        <is>
          <t/>
        </is>
      </c>
      <c r="CU650" t="inlineStr">
        <is>
          <t/>
        </is>
      </c>
      <c r="CV650" t="inlineStr">
        <is>
          <t/>
        </is>
      </c>
      <c r="CW650" t="inlineStr">
        <is>
          <t/>
        </is>
      </c>
    </row>
    <row r="651">
      <c r="A651" s="1" t="str">
        <f>HYPERLINK("https://iate.europa.eu/entry/result/1900153/all", "1900153")</f>
        <v>1900153</v>
      </c>
      <c r="B651" t="inlineStr">
        <is>
          <t>EUROPEAN UNION;ENVIRONMENT</t>
        </is>
      </c>
      <c r="C651" t="inlineStr">
        <is>
          <t>EUROPEAN UNION;ENVIRONMENT</t>
        </is>
      </c>
      <c r="D651" t="inlineStr">
        <is>
          <t>no</t>
        </is>
      </c>
      <c r="E651" t="inlineStr">
        <is>
          <t/>
        </is>
      </c>
      <c r="F651" t="inlineStr">
        <is>
          <t/>
        </is>
      </c>
      <c r="G651" t="inlineStr">
        <is>
          <t/>
        </is>
      </c>
      <c r="H651" t="inlineStr">
        <is>
          <t/>
        </is>
      </c>
      <c r="I651" t="inlineStr">
        <is>
          <t/>
        </is>
      </c>
      <c r="J651" t="inlineStr">
        <is>
          <t/>
        </is>
      </c>
      <c r="K651" t="inlineStr">
        <is>
          <t/>
        </is>
      </c>
      <c r="L651" t="inlineStr">
        <is>
          <t/>
        </is>
      </c>
      <c r="M651" t="inlineStr">
        <is>
          <t/>
        </is>
      </c>
      <c r="N651" s="2" t="inlineStr">
        <is>
          <t>Det Rådgivende Udvalg for Kontrol med og Formindskelse af Forurening af Havet med Carbonhydrider og Andre Farlige Stoffer</t>
        </is>
      </c>
      <c r="O651" s="2" t="inlineStr">
        <is>
          <t>3</t>
        </is>
      </c>
      <c r="P651" s="2" t="inlineStr">
        <is>
          <t/>
        </is>
      </c>
      <c r="Q651" t="inlineStr">
        <is>
          <t/>
        </is>
      </c>
      <c r="R651" s="2" t="inlineStr">
        <is>
          <t>Beratender Ausschuss für die Überwachung und Verringerung der Meeresverschmutzung durch Öl und andere gefährliche Stoffe</t>
        </is>
      </c>
      <c r="S651" s="2" t="inlineStr">
        <is>
          <t>3</t>
        </is>
      </c>
      <c r="T651" s="2" t="inlineStr">
        <is>
          <t/>
        </is>
      </c>
      <c r="U651" t="inlineStr">
        <is>
          <t/>
        </is>
      </c>
      <c r="V651" s="2" t="inlineStr">
        <is>
          <t>Συμβουλευτική επιτροπή στον τομέα του ελέγχου και της μειώσεως της ρυπάνσεως που προξενείται από την έκχυση υδρογονανθράκων και άλλων επικίνδυνων ουσιών στη θάλασσα</t>
        </is>
      </c>
      <c r="W651" s="2" t="inlineStr">
        <is>
          <t>3</t>
        </is>
      </c>
      <c r="X651" s="2" t="inlineStr">
        <is>
          <t/>
        </is>
      </c>
      <c r="Y651" t="inlineStr">
        <is>
          <t/>
        </is>
      </c>
      <c r="Z651" s="2" t="inlineStr">
        <is>
          <t>Advisory Committee on the control and reduction of pollution caused by oil and other harmful substances discharged at sea</t>
        </is>
      </c>
      <c r="AA651" s="2" t="inlineStr">
        <is>
          <t>3</t>
        </is>
      </c>
      <c r="AB651" s="2" t="inlineStr">
        <is>
          <t/>
        </is>
      </c>
      <c r="AC651" t="inlineStr">
        <is>
          <t/>
        </is>
      </c>
      <c r="AD651" s="2" t="inlineStr">
        <is>
          <t>Comité consultivo en materia de control y de reducción de la contaminación causada por el vertido en el mar de hidrocarburos y otras sustancias peligrosas</t>
        </is>
      </c>
      <c r="AE651" s="2" t="inlineStr">
        <is>
          <t>3</t>
        </is>
      </c>
      <c r="AF651" s="2" t="inlineStr">
        <is>
          <t/>
        </is>
      </c>
      <c r="AG651" t="inlineStr">
        <is>
          <t/>
        </is>
      </c>
      <c r="AH651" t="inlineStr">
        <is>
          <t/>
        </is>
      </c>
      <c r="AI651" t="inlineStr">
        <is>
          <t/>
        </is>
      </c>
      <c r="AJ651" t="inlineStr">
        <is>
          <t/>
        </is>
      </c>
      <c r="AK651" t="inlineStr">
        <is>
          <t/>
        </is>
      </c>
      <c r="AL651" s="2" t="inlineStr">
        <is>
          <t>mereen päästettyjen öljyn ja muiden vaarallisten aineiden aiheuttaman pilaantumisen valvontaa ja vähentämistä käsittelevä neuvoa-antava komitea</t>
        </is>
      </c>
      <c r="AM651" s="2" t="inlineStr">
        <is>
          <t>3</t>
        </is>
      </c>
      <c r="AN651" s="2" t="inlineStr">
        <is>
          <t/>
        </is>
      </c>
      <c r="AO651" t="inlineStr">
        <is>
          <t/>
        </is>
      </c>
      <c r="AP651" s="2" t="inlineStr">
        <is>
          <t>Comité consultatif en matière de contrôle et de réduction de la pollution causée par le déversement en mer d'hydrocarbures et d'autres substances dangereuses</t>
        </is>
      </c>
      <c r="AQ651" s="2" t="inlineStr">
        <is>
          <t>3</t>
        </is>
      </c>
      <c r="AR651" s="2" t="inlineStr">
        <is>
          <t/>
        </is>
      </c>
      <c r="AS651" t="inlineStr">
        <is>
          <t/>
        </is>
      </c>
      <c r="AT651" t="inlineStr">
        <is>
          <t/>
        </is>
      </c>
      <c r="AU651" t="inlineStr">
        <is>
          <t/>
        </is>
      </c>
      <c r="AV651" t="inlineStr">
        <is>
          <t/>
        </is>
      </c>
      <c r="AW651" t="inlineStr">
        <is>
          <t/>
        </is>
      </c>
      <c r="AX651" t="inlineStr">
        <is>
          <t/>
        </is>
      </c>
      <c r="AY651" t="inlineStr">
        <is>
          <t/>
        </is>
      </c>
      <c r="AZ651" t="inlineStr">
        <is>
          <t/>
        </is>
      </c>
      <c r="BA651" t="inlineStr">
        <is>
          <t/>
        </is>
      </c>
      <c r="BB651" t="inlineStr">
        <is>
          <t/>
        </is>
      </c>
      <c r="BC651" t="inlineStr">
        <is>
          <t/>
        </is>
      </c>
      <c r="BD651" t="inlineStr">
        <is>
          <t/>
        </is>
      </c>
      <c r="BE651" t="inlineStr">
        <is>
          <t/>
        </is>
      </c>
      <c r="BF651" s="2" t="inlineStr">
        <is>
          <t>Comitato consultivo in materia di controllo e di riduzione dell'inquinamento marino da idrocarburi e da altre sostanze pericolose</t>
        </is>
      </c>
      <c r="BG651" s="2" t="inlineStr">
        <is>
          <t>3</t>
        </is>
      </c>
      <c r="BH651" s="2" t="inlineStr">
        <is>
          <t/>
        </is>
      </c>
      <c r="BI651" t="inlineStr">
        <is>
          <t/>
        </is>
      </c>
      <c r="BJ651" t="inlineStr">
        <is>
          <t/>
        </is>
      </c>
      <c r="BK651" t="inlineStr">
        <is>
          <t/>
        </is>
      </c>
      <c r="BL651" t="inlineStr">
        <is>
          <t/>
        </is>
      </c>
      <c r="BM651" t="inlineStr">
        <is>
          <t/>
        </is>
      </c>
      <c r="BN651" t="inlineStr">
        <is>
          <t/>
        </is>
      </c>
      <c r="BO651" t="inlineStr">
        <is>
          <t/>
        </is>
      </c>
      <c r="BP651" t="inlineStr">
        <is>
          <t/>
        </is>
      </c>
      <c r="BQ651" t="inlineStr">
        <is>
          <t/>
        </is>
      </c>
      <c r="BR651" t="inlineStr">
        <is>
          <t/>
        </is>
      </c>
      <c r="BS651" t="inlineStr">
        <is>
          <t/>
        </is>
      </c>
      <c r="BT651" t="inlineStr">
        <is>
          <t/>
        </is>
      </c>
      <c r="BU651" t="inlineStr">
        <is>
          <t/>
        </is>
      </c>
      <c r="BV651" s="2" t="inlineStr">
        <is>
          <t>Raadgevend Comité voor de controle op en de beperking van de verontreiniging van de zee door lozingen van koolwaterstoffen en andere gevaarlijke stoffen</t>
        </is>
      </c>
      <c r="BW651" s="2" t="inlineStr">
        <is>
          <t>3</t>
        </is>
      </c>
      <c r="BX651" s="2" t="inlineStr">
        <is>
          <t/>
        </is>
      </c>
      <c r="BY651" t="inlineStr">
        <is>
          <t/>
        </is>
      </c>
      <c r="BZ651" s="2" t="inlineStr">
        <is>
          <t>Komitet Doradczy ds. Kontroli i Ograniczenia Zanieczyszczenia Powodowanego przez Zrzuty Olejów i Innych Substancji Szkodliwych do Morza</t>
        </is>
      </c>
      <c r="CA651" s="2" t="inlineStr">
        <is>
          <t>3</t>
        </is>
      </c>
      <c r="CB651" s="2" t="inlineStr">
        <is>
          <t/>
        </is>
      </c>
      <c r="CC651" t="inlineStr">
        <is>
          <t/>
        </is>
      </c>
      <c r="CD651" s="2" t="inlineStr">
        <is>
          <t>Comité Consultivo no domínio do controlo e da redução da poluição causada pelo derrame no mar de hidrocarbonetos e outras substâncias perigosas</t>
        </is>
      </c>
      <c r="CE651" s="2" t="inlineStr">
        <is>
          <t>3</t>
        </is>
      </c>
      <c r="CF651" s="2" t="inlineStr">
        <is>
          <t/>
        </is>
      </c>
      <c r="CG651" t="inlineStr">
        <is>
          <t/>
        </is>
      </c>
      <c r="CH651" t="inlineStr">
        <is>
          <t/>
        </is>
      </c>
      <c r="CI651" t="inlineStr">
        <is>
          <t/>
        </is>
      </c>
      <c r="CJ651" t="inlineStr">
        <is>
          <t/>
        </is>
      </c>
      <c r="CK651" t="inlineStr">
        <is>
          <t/>
        </is>
      </c>
      <c r="CL651" t="inlineStr">
        <is>
          <t/>
        </is>
      </c>
      <c r="CM651" t="inlineStr">
        <is>
          <t/>
        </is>
      </c>
      <c r="CN651" t="inlineStr">
        <is>
          <t/>
        </is>
      </c>
      <c r="CO651" t="inlineStr">
        <is>
          <t/>
        </is>
      </c>
      <c r="CP651" t="inlineStr">
        <is>
          <t/>
        </is>
      </c>
      <c r="CQ651" t="inlineStr">
        <is>
          <t/>
        </is>
      </c>
      <c r="CR651" t="inlineStr">
        <is>
          <t/>
        </is>
      </c>
      <c r="CS651" t="inlineStr">
        <is>
          <t/>
        </is>
      </c>
      <c r="CT651" s="2" t="inlineStr">
        <is>
          <t>Rådgivande kommittén för kontroll och minskning av förorening orsakad av olja och andra skadliga ämnen som släppts ut i havet</t>
        </is>
      </c>
      <c r="CU651" s="2" t="inlineStr">
        <is>
          <t>3</t>
        </is>
      </c>
      <c r="CV651" s="2" t="inlineStr">
        <is>
          <t/>
        </is>
      </c>
      <c r="CW651" t="inlineStr">
        <is>
          <t/>
        </is>
      </c>
    </row>
    <row r="652">
      <c r="A652" s="1" t="str">
        <f>HYPERLINK("https://iate.europa.eu/entry/result/1372952/all", "1372952")</f>
        <v>1372952</v>
      </c>
      <c r="B652" t="inlineStr">
        <is>
          <t>INDUSTRY</t>
        </is>
      </c>
      <c r="C652" t="inlineStr">
        <is>
          <t>INDUSTRY</t>
        </is>
      </c>
      <c r="D652" t="inlineStr">
        <is>
          <t>no</t>
        </is>
      </c>
      <c r="E652" t="inlineStr">
        <is>
          <t/>
        </is>
      </c>
      <c r="F652" t="inlineStr">
        <is>
          <t/>
        </is>
      </c>
      <c r="G652" t="inlineStr">
        <is>
          <t/>
        </is>
      </c>
      <c r="H652" t="inlineStr">
        <is>
          <t/>
        </is>
      </c>
      <c r="I652" t="inlineStr">
        <is>
          <t/>
        </is>
      </c>
      <c r="J652" t="inlineStr">
        <is>
          <t/>
        </is>
      </c>
      <c r="K652" t="inlineStr">
        <is>
          <t/>
        </is>
      </c>
      <c r="L652" t="inlineStr">
        <is>
          <t/>
        </is>
      </c>
      <c r="M652" t="inlineStr">
        <is>
          <t/>
        </is>
      </c>
      <c r="N652" s="2" t="inlineStr">
        <is>
          <t>typeprøvning|
typeafprøvning</t>
        </is>
      </c>
      <c r="O652" s="2" t="inlineStr">
        <is>
          <t>4|
3</t>
        </is>
      </c>
      <c r="P652" s="2" t="inlineStr">
        <is>
          <t xml:space="preserve">|
</t>
        </is>
      </c>
      <c r="Q652" t="inlineStr">
        <is>
          <t>afprøvning af produkter med henblik på typegodkendelse</t>
        </is>
      </c>
      <c r="R652" s="2" t="inlineStr">
        <is>
          <t>Typprüfung|
Typenprüfung</t>
        </is>
      </c>
      <c r="S652" s="2" t="inlineStr">
        <is>
          <t>3|
3</t>
        </is>
      </c>
      <c r="T652" s="2" t="inlineStr">
        <is>
          <t xml:space="preserve">|
</t>
        </is>
      </c>
      <c r="U652" t="inlineStr">
        <is>
          <t/>
        </is>
      </c>
      <c r="V652" t="inlineStr">
        <is>
          <t/>
        </is>
      </c>
      <c r="W652" t="inlineStr">
        <is>
          <t/>
        </is>
      </c>
      <c r="X652" t="inlineStr">
        <is>
          <t/>
        </is>
      </c>
      <c r="Y652" t="inlineStr">
        <is>
          <t/>
        </is>
      </c>
      <c r="Z652" s="2" t="inlineStr">
        <is>
          <t>type test</t>
        </is>
      </c>
      <c r="AA652" s="2" t="inlineStr">
        <is>
          <t>3</t>
        </is>
      </c>
      <c r="AB652" s="2" t="inlineStr">
        <is>
          <t/>
        </is>
      </c>
      <c r="AC652" t="inlineStr">
        <is>
          <t>the test of one or more devices made to a certain design to show that the design meets certain specifications</t>
        </is>
      </c>
      <c r="AD652" s="2" t="inlineStr">
        <is>
          <t>ensayo de tipo</t>
        </is>
      </c>
      <c r="AE652" s="2" t="inlineStr">
        <is>
          <t>3</t>
        </is>
      </c>
      <c r="AF652" s="2" t="inlineStr">
        <is>
          <t/>
        </is>
      </c>
      <c r="AG652" t="inlineStr">
        <is>
          <t/>
        </is>
      </c>
      <c r="AH652" t="inlineStr">
        <is>
          <t/>
        </is>
      </c>
      <c r="AI652" t="inlineStr">
        <is>
          <t/>
        </is>
      </c>
      <c r="AJ652" t="inlineStr">
        <is>
          <t/>
        </is>
      </c>
      <c r="AK652" t="inlineStr">
        <is>
          <t/>
        </is>
      </c>
      <c r="AL652" s="2" t="inlineStr">
        <is>
          <t>tyyppitesti|
tyyppikoe</t>
        </is>
      </c>
      <c r="AM652" s="2" t="inlineStr">
        <is>
          <t>3|
3</t>
        </is>
      </c>
      <c r="AN652" s="2" t="inlineStr">
        <is>
          <t xml:space="preserve">|
</t>
        </is>
      </c>
      <c r="AO652" t="inlineStr">
        <is>
          <t/>
        </is>
      </c>
      <c r="AP652" s="2" t="inlineStr">
        <is>
          <t>essai de type</t>
        </is>
      </c>
      <c r="AQ652" s="2" t="inlineStr">
        <is>
          <t>3</t>
        </is>
      </c>
      <c r="AR652" s="2" t="inlineStr">
        <is>
          <t/>
        </is>
      </c>
      <c r="AS652" t="inlineStr">
        <is>
          <t>essai, effectué sur un ou plusieurs dispositifs réalisés selon une conception donnée, pour vérifier que cette conception répond à certaines spécifications</t>
        </is>
      </c>
      <c r="AT652" t="inlineStr">
        <is>
          <t/>
        </is>
      </c>
      <c r="AU652" t="inlineStr">
        <is>
          <t/>
        </is>
      </c>
      <c r="AV652" t="inlineStr">
        <is>
          <t/>
        </is>
      </c>
      <c r="AW652" t="inlineStr">
        <is>
          <t/>
        </is>
      </c>
      <c r="AX652" t="inlineStr">
        <is>
          <t/>
        </is>
      </c>
      <c r="AY652" t="inlineStr">
        <is>
          <t/>
        </is>
      </c>
      <c r="AZ652" t="inlineStr">
        <is>
          <t/>
        </is>
      </c>
      <c r="BA652" t="inlineStr">
        <is>
          <t/>
        </is>
      </c>
      <c r="BB652" t="inlineStr">
        <is>
          <t/>
        </is>
      </c>
      <c r="BC652" t="inlineStr">
        <is>
          <t/>
        </is>
      </c>
      <c r="BD652" t="inlineStr">
        <is>
          <t/>
        </is>
      </c>
      <c r="BE652" t="inlineStr">
        <is>
          <t/>
        </is>
      </c>
      <c r="BF652" s="2" t="inlineStr">
        <is>
          <t>prova di tipo</t>
        </is>
      </c>
      <c r="BG652" s="2" t="inlineStr">
        <is>
          <t>3</t>
        </is>
      </c>
      <c r="BH652" s="2" t="inlineStr">
        <is>
          <t/>
        </is>
      </c>
      <c r="BI652" t="inlineStr">
        <is>
          <t/>
        </is>
      </c>
      <c r="BJ652" t="inlineStr">
        <is>
          <t/>
        </is>
      </c>
      <c r="BK652" t="inlineStr">
        <is>
          <t/>
        </is>
      </c>
      <c r="BL652" t="inlineStr">
        <is>
          <t/>
        </is>
      </c>
      <c r="BM652" t="inlineStr">
        <is>
          <t/>
        </is>
      </c>
      <c r="BN652" t="inlineStr">
        <is>
          <t/>
        </is>
      </c>
      <c r="BO652" t="inlineStr">
        <is>
          <t/>
        </is>
      </c>
      <c r="BP652" t="inlineStr">
        <is>
          <t/>
        </is>
      </c>
      <c r="BQ652" t="inlineStr">
        <is>
          <t/>
        </is>
      </c>
      <c r="BR652" t="inlineStr">
        <is>
          <t/>
        </is>
      </c>
      <c r="BS652" t="inlineStr">
        <is>
          <t/>
        </is>
      </c>
      <c r="BT652" t="inlineStr">
        <is>
          <t/>
        </is>
      </c>
      <c r="BU652" t="inlineStr">
        <is>
          <t/>
        </is>
      </c>
      <c r="BV652" s="2" t="inlineStr">
        <is>
          <t>typeproef</t>
        </is>
      </c>
      <c r="BW652" s="2" t="inlineStr">
        <is>
          <t>3</t>
        </is>
      </c>
      <c r="BX652" s="2" t="inlineStr">
        <is>
          <t/>
        </is>
      </c>
      <c r="BY652" t="inlineStr">
        <is>
          <t/>
        </is>
      </c>
      <c r="BZ652" t="inlineStr">
        <is>
          <t/>
        </is>
      </c>
      <c r="CA652" t="inlineStr">
        <is>
          <t/>
        </is>
      </c>
      <c r="CB652" t="inlineStr">
        <is>
          <t/>
        </is>
      </c>
      <c r="CC652" t="inlineStr">
        <is>
          <t/>
        </is>
      </c>
      <c r="CD652" s="2" t="inlineStr">
        <is>
          <t>ensaio de tipo</t>
        </is>
      </c>
      <c r="CE652" s="2" t="inlineStr">
        <is>
          <t>3</t>
        </is>
      </c>
      <c r="CF652" s="2" t="inlineStr">
        <is>
          <t/>
        </is>
      </c>
      <c r="CG652" t="inlineStr">
        <is>
          <t/>
        </is>
      </c>
      <c r="CH652" t="inlineStr">
        <is>
          <t/>
        </is>
      </c>
      <c r="CI652" t="inlineStr">
        <is>
          <t/>
        </is>
      </c>
      <c r="CJ652" t="inlineStr">
        <is>
          <t/>
        </is>
      </c>
      <c r="CK652" t="inlineStr">
        <is>
          <t/>
        </is>
      </c>
      <c r="CL652" t="inlineStr">
        <is>
          <t/>
        </is>
      </c>
      <c r="CM652" t="inlineStr">
        <is>
          <t/>
        </is>
      </c>
      <c r="CN652" t="inlineStr">
        <is>
          <t/>
        </is>
      </c>
      <c r="CO652" t="inlineStr">
        <is>
          <t/>
        </is>
      </c>
      <c r="CP652" t="inlineStr">
        <is>
          <t/>
        </is>
      </c>
      <c r="CQ652" t="inlineStr">
        <is>
          <t/>
        </is>
      </c>
      <c r="CR652" t="inlineStr">
        <is>
          <t/>
        </is>
      </c>
      <c r="CS652" t="inlineStr">
        <is>
          <t/>
        </is>
      </c>
      <c r="CT652" s="2" t="inlineStr">
        <is>
          <t>typprovning</t>
        </is>
      </c>
      <c r="CU652" s="2" t="inlineStr">
        <is>
          <t>3</t>
        </is>
      </c>
      <c r="CV652" s="2" t="inlineStr">
        <is>
          <t/>
        </is>
      </c>
      <c r="CW652" t="inlineStr">
        <is>
          <t/>
        </is>
      </c>
    </row>
    <row r="653">
      <c r="A653" s="1" t="str">
        <f>HYPERLINK("https://iate.europa.eu/entry/result/2246158/all", "2246158")</f>
        <v>2246158</v>
      </c>
      <c r="B653" t="inlineStr">
        <is>
          <t>ENERGY</t>
        </is>
      </c>
      <c r="C653" t="inlineStr">
        <is>
          <t>ENERGY</t>
        </is>
      </c>
      <c r="D653" t="inlineStr">
        <is>
          <t>no</t>
        </is>
      </c>
      <c r="E653" t="inlineStr">
        <is>
          <t/>
        </is>
      </c>
      <c r="F653" t="inlineStr">
        <is>
          <t/>
        </is>
      </c>
      <c r="G653" t="inlineStr">
        <is>
          <t/>
        </is>
      </c>
      <c r="H653" t="inlineStr">
        <is>
          <t/>
        </is>
      </c>
      <c r="I653" t="inlineStr">
        <is>
          <t/>
        </is>
      </c>
      <c r="J653" t="inlineStr">
        <is>
          <t/>
        </is>
      </c>
      <c r="K653" t="inlineStr">
        <is>
          <t/>
        </is>
      </c>
      <c r="L653" t="inlineStr">
        <is>
          <t/>
        </is>
      </c>
      <c r="M653" t="inlineStr">
        <is>
          <t/>
        </is>
      </c>
      <c r="N653" t="inlineStr">
        <is>
          <t/>
        </is>
      </c>
      <c r="O653" t="inlineStr">
        <is>
          <t/>
        </is>
      </c>
      <c r="P653" t="inlineStr">
        <is>
          <t/>
        </is>
      </c>
      <c r="Q653" t="inlineStr">
        <is>
          <t/>
        </is>
      </c>
      <c r="R653" t="inlineStr">
        <is>
          <t/>
        </is>
      </c>
      <c r="S653" t="inlineStr">
        <is>
          <t/>
        </is>
      </c>
      <c r="T653" t="inlineStr">
        <is>
          <t/>
        </is>
      </c>
      <c r="U653" t="inlineStr">
        <is>
          <t/>
        </is>
      </c>
      <c r="V653" s="2" t="inlineStr">
        <is>
          <t>συμπληρωματική ηλεκτρική ενέργεια</t>
        </is>
      </c>
      <c r="W653" s="2" t="inlineStr">
        <is>
          <t>2</t>
        </is>
      </c>
      <c r="X653" s="2" t="inlineStr">
        <is>
          <t/>
        </is>
      </c>
      <c r="Y653" t="inlineStr">
        <is>
          <t>η ηλεκτρική ενέργεια που παρέχεται μέσω του ηλεκτρικού δικτύου παροχής σε περιπτώσεις κατά τις οποίες η ζήτηση για ηλεκτρική ενέργεια είναι μεγαλύτερη από την παραγόμενη στη διαδικασία συμπαραγωγής ηλεκτρικής ενέργειας</t>
        </is>
      </c>
      <c r="Z653" s="2" t="inlineStr">
        <is>
          <t>top-up electricity</t>
        </is>
      </c>
      <c r="AA653" s="2" t="inlineStr">
        <is>
          <t>3</t>
        </is>
      </c>
      <c r="AB653" s="2" t="inlineStr">
        <is>
          <t/>
        </is>
      </c>
      <c r="AC653" t="inlineStr">
        <is>
          <t>the electricity supplied through the electricity grid in cases where the electricity demand is greater than the electrical output of the cogeneration process;</t>
        </is>
      </c>
      <c r="AD653" t="inlineStr">
        <is>
          <t/>
        </is>
      </c>
      <c r="AE653" t="inlineStr">
        <is>
          <t/>
        </is>
      </c>
      <c r="AF653" t="inlineStr">
        <is>
          <t/>
        </is>
      </c>
      <c r="AG653" t="inlineStr">
        <is>
          <t/>
        </is>
      </c>
      <c r="AH653" t="inlineStr">
        <is>
          <t/>
        </is>
      </c>
      <c r="AI653" t="inlineStr">
        <is>
          <t/>
        </is>
      </c>
      <c r="AJ653" t="inlineStr">
        <is>
          <t/>
        </is>
      </c>
      <c r="AK653" t="inlineStr">
        <is>
          <t/>
        </is>
      </c>
      <c r="AL653" t="inlineStr">
        <is>
          <t/>
        </is>
      </c>
      <c r="AM653" t="inlineStr">
        <is>
          <t/>
        </is>
      </c>
      <c r="AN653" t="inlineStr">
        <is>
          <t/>
        </is>
      </c>
      <c r="AO653" t="inlineStr">
        <is>
          <t/>
        </is>
      </c>
      <c r="AP653" s="2" t="inlineStr">
        <is>
          <t>électricité d'appoint</t>
        </is>
      </c>
      <c r="AQ653" s="2" t="inlineStr">
        <is>
          <t>3</t>
        </is>
      </c>
      <c r="AR653" s="2" t="inlineStr">
        <is>
          <t/>
        </is>
      </c>
      <c r="AS653" t="inlineStr">
        <is>
          <t>l'électricité fournie par l'intermédiaire du réseau électrique dans les cas où la demande d'électricité est supérieure à la production électrique du processus de cogénération</t>
        </is>
      </c>
      <c r="AT653" t="inlineStr">
        <is>
          <t/>
        </is>
      </c>
      <c r="AU653" t="inlineStr">
        <is>
          <t/>
        </is>
      </c>
      <c r="AV653" t="inlineStr">
        <is>
          <t/>
        </is>
      </c>
      <c r="AW653" t="inlineStr">
        <is>
          <t/>
        </is>
      </c>
      <c r="AX653" t="inlineStr">
        <is>
          <t/>
        </is>
      </c>
      <c r="AY653" t="inlineStr">
        <is>
          <t/>
        </is>
      </c>
      <c r="AZ653" t="inlineStr">
        <is>
          <t/>
        </is>
      </c>
      <c r="BA653" t="inlineStr">
        <is>
          <t/>
        </is>
      </c>
      <c r="BB653" t="inlineStr">
        <is>
          <t/>
        </is>
      </c>
      <c r="BC653" t="inlineStr">
        <is>
          <t/>
        </is>
      </c>
      <c r="BD653" t="inlineStr">
        <is>
          <t/>
        </is>
      </c>
      <c r="BE653" t="inlineStr">
        <is>
          <t/>
        </is>
      </c>
      <c r="BF653" t="inlineStr">
        <is>
          <t/>
        </is>
      </c>
      <c r="BG653" t="inlineStr">
        <is>
          <t/>
        </is>
      </c>
      <c r="BH653" t="inlineStr">
        <is>
          <t/>
        </is>
      </c>
      <c r="BI653" t="inlineStr">
        <is>
          <t/>
        </is>
      </c>
      <c r="BJ653" t="inlineStr">
        <is>
          <t/>
        </is>
      </c>
      <c r="BK653" t="inlineStr">
        <is>
          <t/>
        </is>
      </c>
      <c r="BL653" t="inlineStr">
        <is>
          <t/>
        </is>
      </c>
      <c r="BM653" t="inlineStr">
        <is>
          <t/>
        </is>
      </c>
      <c r="BN653" t="inlineStr">
        <is>
          <t/>
        </is>
      </c>
      <c r="BO653" t="inlineStr">
        <is>
          <t/>
        </is>
      </c>
      <c r="BP653" t="inlineStr">
        <is>
          <t/>
        </is>
      </c>
      <c r="BQ653" t="inlineStr">
        <is>
          <t/>
        </is>
      </c>
      <c r="BR653" t="inlineStr">
        <is>
          <t/>
        </is>
      </c>
      <c r="BS653" t="inlineStr">
        <is>
          <t/>
        </is>
      </c>
      <c r="BT653" t="inlineStr">
        <is>
          <t/>
        </is>
      </c>
      <c r="BU653" t="inlineStr">
        <is>
          <t/>
        </is>
      </c>
      <c r="BV653" t="inlineStr">
        <is>
          <t/>
        </is>
      </c>
      <c r="BW653" t="inlineStr">
        <is>
          <t/>
        </is>
      </c>
      <c r="BX653" t="inlineStr">
        <is>
          <t/>
        </is>
      </c>
      <c r="BY653" t="inlineStr">
        <is>
          <t/>
        </is>
      </c>
      <c r="BZ653" t="inlineStr">
        <is>
          <t/>
        </is>
      </c>
      <c r="CA653" t="inlineStr">
        <is>
          <t/>
        </is>
      </c>
      <c r="CB653" t="inlineStr">
        <is>
          <t/>
        </is>
      </c>
      <c r="CC653" t="inlineStr">
        <is>
          <t/>
        </is>
      </c>
      <c r="CD653" t="inlineStr">
        <is>
          <t/>
        </is>
      </c>
      <c r="CE653" t="inlineStr">
        <is>
          <t/>
        </is>
      </c>
      <c r="CF653" t="inlineStr">
        <is>
          <t/>
        </is>
      </c>
      <c r="CG653" t="inlineStr">
        <is>
          <t/>
        </is>
      </c>
      <c r="CH653" t="inlineStr">
        <is>
          <t/>
        </is>
      </c>
      <c r="CI653" t="inlineStr">
        <is>
          <t/>
        </is>
      </c>
      <c r="CJ653" t="inlineStr">
        <is>
          <t/>
        </is>
      </c>
      <c r="CK653" t="inlineStr">
        <is>
          <t/>
        </is>
      </c>
      <c r="CL653" t="inlineStr">
        <is>
          <t/>
        </is>
      </c>
      <c r="CM653" t="inlineStr">
        <is>
          <t/>
        </is>
      </c>
      <c r="CN653" t="inlineStr">
        <is>
          <t/>
        </is>
      </c>
      <c r="CO653" t="inlineStr">
        <is>
          <t/>
        </is>
      </c>
      <c r="CP653" t="inlineStr">
        <is>
          <t/>
        </is>
      </c>
      <c r="CQ653" t="inlineStr">
        <is>
          <t/>
        </is>
      </c>
      <c r="CR653" t="inlineStr">
        <is>
          <t/>
        </is>
      </c>
      <c r="CS653" t="inlineStr">
        <is>
          <t/>
        </is>
      </c>
      <c r="CT653" s="2" t="inlineStr">
        <is>
          <t>spetskraft</t>
        </is>
      </c>
      <c r="CU653" s="2" t="inlineStr">
        <is>
          <t>2</t>
        </is>
      </c>
      <c r="CV653" s="2" t="inlineStr">
        <is>
          <t/>
        </is>
      </c>
      <c r="CW653" t="inlineStr">
        <is>
          <t/>
        </is>
      </c>
    </row>
    <row r="654">
      <c r="A654" s="1" t="str">
        <f>HYPERLINK("https://iate.europa.eu/entry/result/1215786/all", "1215786")</f>
        <v>1215786</v>
      </c>
      <c r="B654" t="inlineStr">
        <is>
          <t>INDUSTRY</t>
        </is>
      </c>
      <c r="C654" t="inlineStr">
        <is>
          <t>INDUSTRY|industrial structures and policy|industrial structures</t>
        </is>
      </c>
      <c r="D654" t="inlineStr">
        <is>
          <t>no</t>
        </is>
      </c>
      <c r="E654" t="inlineStr">
        <is>
          <t/>
        </is>
      </c>
      <c r="F654" t="inlineStr">
        <is>
          <t/>
        </is>
      </c>
      <c r="G654" t="inlineStr">
        <is>
          <t/>
        </is>
      </c>
      <c r="H654" t="inlineStr">
        <is>
          <t/>
        </is>
      </c>
      <c r="I654" t="inlineStr">
        <is>
          <t/>
        </is>
      </c>
      <c r="J654" t="inlineStr">
        <is>
          <t/>
        </is>
      </c>
      <c r="K654" t="inlineStr">
        <is>
          <t/>
        </is>
      </c>
      <c r="L654" t="inlineStr">
        <is>
          <t/>
        </is>
      </c>
      <c r="M654" t="inlineStr">
        <is>
          <t/>
        </is>
      </c>
      <c r="N654" s="2" t="inlineStr">
        <is>
          <t>kommutationsur</t>
        </is>
      </c>
      <c r="O654" s="2" t="inlineStr">
        <is>
          <t>3</t>
        </is>
      </c>
      <c r="P654" s="2" t="inlineStr">
        <is>
          <t/>
        </is>
      </c>
      <c r="Q654" t="inlineStr">
        <is>
          <t/>
        </is>
      </c>
      <c r="R654" s="2" t="inlineStr">
        <is>
          <t>Schaltuhr</t>
        </is>
      </c>
      <c r="S654" s="2" t="inlineStr">
        <is>
          <t>3</t>
        </is>
      </c>
      <c r="T654" s="2" t="inlineStr">
        <is>
          <t/>
        </is>
      </c>
      <c r="U654" t="inlineStr">
        <is>
          <t/>
        </is>
      </c>
      <c r="V654" s="2" t="inlineStr">
        <is>
          <t>ρολόι αλλαγής της ώρας</t>
        </is>
      </c>
      <c r="W654" s="2" t="inlineStr">
        <is>
          <t>3</t>
        </is>
      </c>
      <c r="X654" s="2" t="inlineStr">
        <is>
          <t/>
        </is>
      </c>
      <c r="Y654" t="inlineStr">
        <is>
          <t/>
        </is>
      </c>
      <c r="Z654" s="2" t="inlineStr">
        <is>
          <t>time switch|
meter change-over clock</t>
        </is>
      </c>
      <c r="AA654" s="2" t="inlineStr">
        <is>
          <t>3|
3</t>
        </is>
      </c>
      <c r="AB654" s="2" t="inlineStr">
        <is>
          <t xml:space="preserve">|
</t>
        </is>
      </c>
      <c r="AC654" t="inlineStr">
        <is>
          <t>a clock which changes at pre-determined times the interconnection between the moving element of a meter and the counting mechanism corresponding,for instance,to different tariffs</t>
        </is>
      </c>
      <c r="AD654" s="2" t="inlineStr">
        <is>
          <t>reloj de conmutación</t>
        </is>
      </c>
      <c r="AE654" s="2" t="inlineStr">
        <is>
          <t>3</t>
        </is>
      </c>
      <c r="AF654" s="2" t="inlineStr">
        <is>
          <t/>
        </is>
      </c>
      <c r="AG654" t="inlineStr">
        <is>
          <t/>
        </is>
      </c>
      <c r="AH654" t="inlineStr">
        <is>
          <t/>
        </is>
      </c>
      <c r="AI654" t="inlineStr">
        <is>
          <t/>
        </is>
      </c>
      <c r="AJ654" t="inlineStr">
        <is>
          <t/>
        </is>
      </c>
      <c r="AK654" t="inlineStr">
        <is>
          <t/>
        </is>
      </c>
      <c r="AL654" t="inlineStr">
        <is>
          <t/>
        </is>
      </c>
      <c r="AM654" t="inlineStr">
        <is>
          <t/>
        </is>
      </c>
      <c r="AN654" t="inlineStr">
        <is>
          <t/>
        </is>
      </c>
      <c r="AO654" t="inlineStr">
        <is>
          <t/>
        </is>
      </c>
      <c r="AP654" s="2" t="inlineStr">
        <is>
          <t>horloge de commutation</t>
        </is>
      </c>
      <c r="AQ654" s="2" t="inlineStr">
        <is>
          <t>3</t>
        </is>
      </c>
      <c r="AR654" s="2" t="inlineStr">
        <is>
          <t/>
        </is>
      </c>
      <c r="AS654" t="inlineStr">
        <is>
          <t/>
        </is>
      </c>
      <c r="AT654" t="inlineStr">
        <is>
          <t/>
        </is>
      </c>
      <c r="AU654" t="inlineStr">
        <is>
          <t/>
        </is>
      </c>
      <c r="AV654" t="inlineStr">
        <is>
          <t/>
        </is>
      </c>
      <c r="AW654" t="inlineStr">
        <is>
          <t/>
        </is>
      </c>
      <c r="AX654" t="inlineStr">
        <is>
          <t/>
        </is>
      </c>
      <c r="AY654" t="inlineStr">
        <is>
          <t/>
        </is>
      </c>
      <c r="AZ654" t="inlineStr">
        <is>
          <t/>
        </is>
      </c>
      <c r="BA654" t="inlineStr">
        <is>
          <t/>
        </is>
      </c>
      <c r="BB654" t="inlineStr">
        <is>
          <t/>
        </is>
      </c>
      <c r="BC654" t="inlineStr">
        <is>
          <t/>
        </is>
      </c>
      <c r="BD654" t="inlineStr">
        <is>
          <t/>
        </is>
      </c>
      <c r="BE654" t="inlineStr">
        <is>
          <t/>
        </is>
      </c>
      <c r="BF654" s="2" t="inlineStr">
        <is>
          <t>orologio commutatore|
interruttore orario</t>
        </is>
      </c>
      <c r="BG654" s="2" t="inlineStr">
        <is>
          <t>3|
3</t>
        </is>
      </c>
      <c r="BH654" s="2" t="inlineStr">
        <is>
          <t xml:space="preserve">|
</t>
        </is>
      </c>
      <c r="BI654" t="inlineStr">
        <is>
          <t/>
        </is>
      </c>
      <c r="BJ654" t="inlineStr">
        <is>
          <t/>
        </is>
      </c>
      <c r="BK654" t="inlineStr">
        <is>
          <t/>
        </is>
      </c>
      <c r="BL654" t="inlineStr">
        <is>
          <t/>
        </is>
      </c>
      <c r="BM654" t="inlineStr">
        <is>
          <t/>
        </is>
      </c>
      <c r="BN654" t="inlineStr">
        <is>
          <t/>
        </is>
      </c>
      <c r="BO654" t="inlineStr">
        <is>
          <t/>
        </is>
      </c>
      <c r="BP654" t="inlineStr">
        <is>
          <t/>
        </is>
      </c>
      <c r="BQ654" t="inlineStr">
        <is>
          <t/>
        </is>
      </c>
      <c r="BR654" t="inlineStr">
        <is>
          <t/>
        </is>
      </c>
      <c r="BS654" t="inlineStr">
        <is>
          <t/>
        </is>
      </c>
      <c r="BT654" t="inlineStr">
        <is>
          <t/>
        </is>
      </c>
      <c r="BU654" t="inlineStr">
        <is>
          <t/>
        </is>
      </c>
      <c r="BV654" s="2" t="inlineStr">
        <is>
          <t>schakelklok|
tijdschakelaar</t>
        </is>
      </c>
      <c r="BW654" s="2" t="inlineStr">
        <is>
          <t>3|
3</t>
        </is>
      </c>
      <c r="BX654" s="2" t="inlineStr">
        <is>
          <t xml:space="preserve">|
</t>
        </is>
      </c>
      <c r="BY654" t="inlineStr">
        <is>
          <t>klok die op een bepaald ogenblik een elektrische stroom in-of uitschakelt</t>
        </is>
      </c>
      <c r="BZ654" t="inlineStr">
        <is>
          <t/>
        </is>
      </c>
      <c r="CA654" t="inlineStr">
        <is>
          <t/>
        </is>
      </c>
      <c r="CB654" t="inlineStr">
        <is>
          <t/>
        </is>
      </c>
      <c r="CC654" t="inlineStr">
        <is>
          <t/>
        </is>
      </c>
      <c r="CD654" s="2" t="inlineStr">
        <is>
          <t>interruptor horário</t>
        </is>
      </c>
      <c r="CE654" s="2" t="inlineStr">
        <is>
          <t>3</t>
        </is>
      </c>
      <c r="CF654" s="2" t="inlineStr">
        <is>
          <t/>
        </is>
      </c>
      <c r="CG654" t="inlineStr">
        <is>
          <t/>
        </is>
      </c>
      <c r="CH654" t="inlineStr">
        <is>
          <t/>
        </is>
      </c>
      <c r="CI654" t="inlineStr">
        <is>
          <t/>
        </is>
      </c>
      <c r="CJ654" t="inlineStr">
        <is>
          <t/>
        </is>
      </c>
      <c r="CK654" t="inlineStr">
        <is>
          <t/>
        </is>
      </c>
      <c r="CL654" t="inlineStr">
        <is>
          <t/>
        </is>
      </c>
      <c r="CM654" t="inlineStr">
        <is>
          <t/>
        </is>
      </c>
      <c r="CN654" t="inlineStr">
        <is>
          <t/>
        </is>
      </c>
      <c r="CO654" t="inlineStr">
        <is>
          <t/>
        </is>
      </c>
      <c r="CP654" t="inlineStr">
        <is>
          <t/>
        </is>
      </c>
      <c r="CQ654" t="inlineStr">
        <is>
          <t/>
        </is>
      </c>
      <c r="CR654" t="inlineStr">
        <is>
          <t/>
        </is>
      </c>
      <c r="CS654" t="inlineStr">
        <is>
          <t/>
        </is>
      </c>
      <c r="CT654" t="inlineStr">
        <is>
          <t/>
        </is>
      </c>
      <c r="CU654" t="inlineStr">
        <is>
          <t/>
        </is>
      </c>
      <c r="CV654" t="inlineStr">
        <is>
          <t/>
        </is>
      </c>
      <c r="CW654" t="inlineStr">
        <is>
          <t/>
        </is>
      </c>
    </row>
    <row r="655">
      <c r="A655" s="1" t="str">
        <f>HYPERLINK("https://iate.europa.eu/entry/result/1406826/all", "1406826")</f>
        <v>1406826</v>
      </c>
      <c r="B655" t="inlineStr">
        <is>
          <t>INDUSTRY</t>
        </is>
      </c>
      <c r="C655" t="inlineStr">
        <is>
          <t>INDUSTRY|electronics and electrical engineering</t>
        </is>
      </c>
      <c r="D655" t="inlineStr">
        <is>
          <t>no</t>
        </is>
      </c>
      <c r="E655" t="inlineStr">
        <is>
          <t/>
        </is>
      </c>
      <c r="F655" t="inlineStr">
        <is>
          <t/>
        </is>
      </c>
      <c r="G655" t="inlineStr">
        <is>
          <t/>
        </is>
      </c>
      <c r="H655" t="inlineStr">
        <is>
          <t/>
        </is>
      </c>
      <c r="I655" t="inlineStr">
        <is>
          <t/>
        </is>
      </c>
      <c r="J655" t="inlineStr">
        <is>
          <t/>
        </is>
      </c>
      <c r="K655" t="inlineStr">
        <is>
          <t/>
        </is>
      </c>
      <c r="L655" t="inlineStr">
        <is>
          <t/>
        </is>
      </c>
      <c r="M655" t="inlineStr">
        <is>
          <t/>
        </is>
      </c>
      <c r="N655" s="2" t="inlineStr">
        <is>
          <t>klemkasse|
klembræt</t>
        </is>
      </c>
      <c r="O655" s="2" t="inlineStr">
        <is>
          <t>3|
3</t>
        </is>
      </c>
      <c r="P655" s="2" t="inlineStr">
        <is>
          <t xml:space="preserve">|
</t>
        </is>
      </c>
      <c r="Q655" t="inlineStr">
        <is>
          <t/>
        </is>
      </c>
      <c r="R655" s="2" t="inlineStr">
        <is>
          <t>Klemmleiste|
Klemmenkasten|
Klemmenleiste|
Klemmbrett|
Anschlußklemmenleiste|
Anschlussleiste</t>
        </is>
      </c>
      <c r="S655" s="2" t="inlineStr">
        <is>
          <t>3|
3|
3|
3|
3|
3</t>
        </is>
      </c>
      <c r="T655" s="2" t="inlineStr">
        <is>
          <t xml:space="preserve">|
|
|
|
|
</t>
        </is>
      </c>
      <c r="U655" t="inlineStr">
        <is>
          <t/>
        </is>
      </c>
      <c r="V655" s="2" t="inlineStr">
        <is>
          <t>κιβώτιο διακλαδώσεως|
πλάκα με ακροδέκτες|
κιβώτιο συνδέσεως|
πλακέτα σύνδεσης ακροδεκτών</t>
        </is>
      </c>
      <c r="W655" s="2" t="inlineStr">
        <is>
          <t>3|
3|
3|
3</t>
        </is>
      </c>
      <c r="X655" s="2" t="inlineStr">
        <is>
          <t xml:space="preserve">|
|
|
</t>
        </is>
      </c>
      <c r="Y655" t="inlineStr">
        <is>
          <t>μια μονωτική βάση ή πλάκα εφοδιασμένη με έναν ή περισσότερους τερματικούς ακροδέκτες που έχουν σκοπό την ηλεκτρική μετ'αυτής σύνδεση</t>
        </is>
      </c>
      <c r="Z655" s="2" t="inlineStr">
        <is>
          <t>terminal box|
terminal block|
terminal bar</t>
        </is>
      </c>
      <c r="AA655" s="2" t="inlineStr">
        <is>
          <t>3|
3|
3</t>
        </is>
      </c>
      <c r="AB655" s="2" t="inlineStr">
        <is>
          <t xml:space="preserve">|
|
</t>
        </is>
      </c>
      <c r="AC655" t="inlineStr">
        <is>
          <t>an insulating base or slab equipped with one or more terminal connectors for the purpose of making electrical connections thereto</t>
        </is>
      </c>
      <c r="AD655" s="2" t="inlineStr">
        <is>
          <t>barra de conexiones|
bloque de bornas|
caja de bornas</t>
        </is>
      </c>
      <c r="AE655" s="2" t="inlineStr">
        <is>
          <t>3|
3|
3</t>
        </is>
      </c>
      <c r="AF655" s="2" t="inlineStr">
        <is>
          <t xml:space="preserve">|
|
</t>
        </is>
      </c>
      <c r="AG655" t="inlineStr">
        <is>
          <t/>
        </is>
      </c>
      <c r="AH655" t="inlineStr">
        <is>
          <t/>
        </is>
      </c>
      <c r="AI655" t="inlineStr">
        <is>
          <t/>
        </is>
      </c>
      <c r="AJ655" t="inlineStr">
        <is>
          <t/>
        </is>
      </c>
      <c r="AK655" t="inlineStr">
        <is>
          <t/>
        </is>
      </c>
      <c r="AL655" s="2" t="inlineStr">
        <is>
          <t>kytkentäkisko|
päätekotelo|
kytkentäliitinryhmä</t>
        </is>
      </c>
      <c r="AM655" s="2" t="inlineStr">
        <is>
          <t>2|
3|
3</t>
        </is>
      </c>
      <c r="AN655" s="2" t="inlineStr">
        <is>
          <t xml:space="preserve">|
|
</t>
        </is>
      </c>
      <c r="AO655" t="inlineStr">
        <is>
          <t/>
        </is>
      </c>
      <c r="AP655" s="2" t="inlineStr">
        <is>
          <t>bloc de jonction|
boîte à bornes|
bloc de raccordement|
plaque de raccordement à bornes|
plaque à bornes|
barrette à bornes|
bloc de dérivation</t>
        </is>
      </c>
      <c r="AQ655" s="2" t="inlineStr">
        <is>
          <t>3|
3|
3|
3|
3|
3|
3</t>
        </is>
      </c>
      <c r="AR655" s="2" t="inlineStr">
        <is>
          <t xml:space="preserve">|
|
|
|
|
|
</t>
        </is>
      </c>
      <c r="AS655" t="inlineStr">
        <is>
          <t>Raccord de conducteurs destiné à assurer une dérivation(ou une jonction)et fixé sur un support isolant</t>
        </is>
      </c>
      <c r="AT655" t="inlineStr">
        <is>
          <t/>
        </is>
      </c>
      <c r="AU655" t="inlineStr">
        <is>
          <t/>
        </is>
      </c>
      <c r="AV655" t="inlineStr">
        <is>
          <t/>
        </is>
      </c>
      <c r="AW655" t="inlineStr">
        <is>
          <t/>
        </is>
      </c>
      <c r="AX655" t="inlineStr">
        <is>
          <t/>
        </is>
      </c>
      <c r="AY655" t="inlineStr">
        <is>
          <t/>
        </is>
      </c>
      <c r="AZ655" t="inlineStr">
        <is>
          <t/>
        </is>
      </c>
      <c r="BA655" t="inlineStr">
        <is>
          <t/>
        </is>
      </c>
      <c r="BB655" t="inlineStr">
        <is>
          <t/>
        </is>
      </c>
      <c r="BC655" t="inlineStr">
        <is>
          <t/>
        </is>
      </c>
      <c r="BD655" t="inlineStr">
        <is>
          <t/>
        </is>
      </c>
      <c r="BE655" t="inlineStr">
        <is>
          <t/>
        </is>
      </c>
      <c r="BF655" s="2" t="inlineStr">
        <is>
          <t>morsettiera|
blocco di connessione</t>
        </is>
      </c>
      <c r="BG655" s="2" t="inlineStr">
        <is>
          <t>3|
3</t>
        </is>
      </c>
      <c r="BH655" s="2" t="inlineStr">
        <is>
          <t xml:space="preserve">|
</t>
        </is>
      </c>
      <c r="BI655" t="inlineStr">
        <is>
          <t/>
        </is>
      </c>
      <c r="BJ655" t="inlineStr">
        <is>
          <t/>
        </is>
      </c>
      <c r="BK655" t="inlineStr">
        <is>
          <t/>
        </is>
      </c>
      <c r="BL655" t="inlineStr">
        <is>
          <t/>
        </is>
      </c>
      <c r="BM655" t="inlineStr">
        <is>
          <t/>
        </is>
      </c>
      <c r="BN655" t="inlineStr">
        <is>
          <t/>
        </is>
      </c>
      <c r="BO655" t="inlineStr">
        <is>
          <t/>
        </is>
      </c>
      <c r="BP655" t="inlineStr">
        <is>
          <t/>
        </is>
      </c>
      <c r="BQ655" t="inlineStr">
        <is>
          <t/>
        </is>
      </c>
      <c r="BR655" t="inlineStr">
        <is>
          <t/>
        </is>
      </c>
      <c r="BS655" t="inlineStr">
        <is>
          <t/>
        </is>
      </c>
      <c r="BT655" t="inlineStr">
        <is>
          <t/>
        </is>
      </c>
      <c r="BU655" t="inlineStr">
        <is>
          <t/>
        </is>
      </c>
      <c r="BV655" s="2" t="inlineStr">
        <is>
          <t>aansluitklemmenbord|
klemmenlijst|
klemmenblok|
klemmenstrook</t>
        </is>
      </c>
      <c r="BW655" s="2" t="inlineStr">
        <is>
          <t>3|
3|
3|
3</t>
        </is>
      </c>
      <c r="BX655" s="2" t="inlineStr">
        <is>
          <t xml:space="preserve">|
|
|
</t>
        </is>
      </c>
      <c r="BY655" t="inlineStr">
        <is>
          <t/>
        </is>
      </c>
      <c r="BZ655" t="inlineStr">
        <is>
          <t/>
        </is>
      </c>
      <c r="CA655" t="inlineStr">
        <is>
          <t/>
        </is>
      </c>
      <c r="CB655" t="inlineStr">
        <is>
          <t/>
        </is>
      </c>
      <c r="CC655" t="inlineStr">
        <is>
          <t/>
        </is>
      </c>
      <c r="CD655" s="2" t="inlineStr">
        <is>
          <t>placa de terminais|
bloco de terminais</t>
        </is>
      </c>
      <c r="CE655" s="2" t="inlineStr">
        <is>
          <t>3|
3</t>
        </is>
      </c>
      <c r="CF655" s="2" t="inlineStr">
        <is>
          <t xml:space="preserve">|
</t>
        </is>
      </c>
      <c r="CG655" t="inlineStr">
        <is>
          <t/>
        </is>
      </c>
      <c r="CH655" t="inlineStr">
        <is>
          <t/>
        </is>
      </c>
      <c r="CI655" t="inlineStr">
        <is>
          <t/>
        </is>
      </c>
      <c r="CJ655" t="inlineStr">
        <is>
          <t/>
        </is>
      </c>
      <c r="CK655" t="inlineStr">
        <is>
          <t/>
        </is>
      </c>
      <c r="CL655" t="inlineStr">
        <is>
          <t/>
        </is>
      </c>
      <c r="CM655" t="inlineStr">
        <is>
          <t/>
        </is>
      </c>
      <c r="CN655" t="inlineStr">
        <is>
          <t/>
        </is>
      </c>
      <c r="CO655" t="inlineStr">
        <is>
          <t/>
        </is>
      </c>
      <c r="CP655" t="inlineStr">
        <is>
          <t/>
        </is>
      </c>
      <c r="CQ655" t="inlineStr">
        <is>
          <t/>
        </is>
      </c>
      <c r="CR655" t="inlineStr">
        <is>
          <t/>
        </is>
      </c>
      <c r="CS655" t="inlineStr">
        <is>
          <t/>
        </is>
      </c>
      <c r="CT655" s="2" t="inlineStr">
        <is>
          <t>uttagslåda|
uttagsplint</t>
        </is>
      </c>
      <c r="CU655" s="2" t="inlineStr">
        <is>
          <t>3|
3</t>
        </is>
      </c>
      <c r="CV655" s="2" t="inlineStr">
        <is>
          <t xml:space="preserve">|
</t>
        </is>
      </c>
      <c r="CW655" t="inlineStr">
        <is>
          <t/>
        </is>
      </c>
    </row>
    <row r="656">
      <c r="A656" s="1" t="str">
        <f>HYPERLINK("https://iate.europa.eu/entry/result/1374810/all", "1374810")</f>
        <v>1374810</v>
      </c>
      <c r="B656" t="inlineStr">
        <is>
          <t>INDUSTRY</t>
        </is>
      </c>
      <c r="C656" t="inlineStr">
        <is>
          <t>INDUSTRY|electronics and electrical engineering</t>
        </is>
      </c>
      <c r="D656" t="inlineStr">
        <is>
          <t>no</t>
        </is>
      </c>
      <c r="E656" t="inlineStr">
        <is>
          <t/>
        </is>
      </c>
      <c r="F656" t="inlineStr">
        <is>
          <t/>
        </is>
      </c>
      <c r="G656" t="inlineStr">
        <is>
          <t/>
        </is>
      </c>
      <c r="H656" t="inlineStr">
        <is>
          <t/>
        </is>
      </c>
      <c r="I656" t="inlineStr">
        <is>
          <t/>
        </is>
      </c>
      <c r="J656" t="inlineStr">
        <is>
          <t/>
        </is>
      </c>
      <c r="K656" t="inlineStr">
        <is>
          <t/>
        </is>
      </c>
      <c r="L656" t="inlineStr">
        <is>
          <t/>
        </is>
      </c>
      <c r="M656" t="inlineStr">
        <is>
          <t/>
        </is>
      </c>
      <c r="N656" s="2" t="inlineStr">
        <is>
          <t>koblingsudstyr</t>
        </is>
      </c>
      <c r="O656" s="2" t="inlineStr">
        <is>
          <t>3</t>
        </is>
      </c>
      <c r="P656" s="2" t="inlineStr">
        <is>
          <t/>
        </is>
      </c>
      <c r="Q656" t="inlineStr">
        <is>
          <t/>
        </is>
      </c>
      <c r="R656" s="2" t="inlineStr">
        <is>
          <t>Schaltanlagen und/oder Schaltgeräte für Energieverteilung</t>
        </is>
      </c>
      <c r="S656" s="2" t="inlineStr">
        <is>
          <t>3</t>
        </is>
      </c>
      <c r="T656" s="2" t="inlineStr">
        <is>
          <t/>
        </is>
      </c>
      <c r="U656" t="inlineStr">
        <is>
          <t/>
        </is>
      </c>
      <c r="V656" s="2" t="inlineStr">
        <is>
          <t>ηλεκτρικός πίνακας</t>
        </is>
      </c>
      <c r="W656" s="2" t="inlineStr">
        <is>
          <t>3</t>
        </is>
      </c>
      <c r="X656" s="2" t="inlineStr">
        <is>
          <t/>
        </is>
      </c>
      <c r="Y656" t="inlineStr">
        <is>
          <t/>
        </is>
      </c>
      <c r="Z656" s="2" t="inlineStr">
        <is>
          <t>switchgear</t>
        </is>
      </c>
      <c r="AA656" s="2" t="inlineStr">
        <is>
          <t>3</t>
        </is>
      </c>
      <c r="AB656" s="2" t="inlineStr">
        <is>
          <t/>
        </is>
      </c>
      <c r="AC656" t="inlineStr">
        <is>
          <t>a general term covering switching devices and their combination with associated control,measuring,protective and regulating equipment,also assemblies of such devices and equipment with associated inter-connections,accessories,enclosures and supporting structures,intended,in principle,for use in connection with generation,transmission,distribution and conversion of electric energy</t>
        </is>
      </c>
      <c r="AD656" s="2" t="inlineStr">
        <is>
          <t>aparamenta de conexión</t>
        </is>
      </c>
      <c r="AE656" s="2" t="inlineStr">
        <is>
          <t>3</t>
        </is>
      </c>
      <c r="AF656" s="2" t="inlineStr">
        <is>
          <t/>
        </is>
      </c>
      <c r="AG656" t="inlineStr">
        <is>
          <t/>
        </is>
      </c>
      <c r="AH656" s="2" t="inlineStr">
        <is>
          <t>jaotusseade|
jaotla</t>
        </is>
      </c>
      <c r="AI656" s="2" t="inlineStr">
        <is>
          <t>3|
3</t>
        </is>
      </c>
      <c r="AJ656" s="2" t="inlineStr">
        <is>
          <t>|
preferred</t>
        </is>
      </c>
      <c r="AK656" t="inlineStr">
        <is>
          <t>alajaamade, elektrijaamade trafode, ühendatud liinide juhtimise, rikkekaitse-, lülitus-, kontrolli-, mõõte- ja signalisatsiooniseadmed koos abiseadmete ja juhistiku ning ehitusliku osaga</t>
        </is>
      </c>
      <c r="AL656" s="2" t="inlineStr">
        <is>
          <t>kojeisto|
kytkinlaite|
kytkinlaitteisto</t>
        </is>
      </c>
      <c r="AM656" s="2" t="inlineStr">
        <is>
          <t>3|
3|
3</t>
        </is>
      </c>
      <c r="AN656" s="2" t="inlineStr">
        <is>
          <t xml:space="preserve">|
|
</t>
        </is>
      </c>
      <c r="AO656" t="inlineStr">
        <is>
          <t/>
        </is>
      </c>
      <c r="AP656" s="2" t="inlineStr">
        <is>
          <t>appareillage de connexion</t>
        </is>
      </c>
      <c r="AQ656" s="2" t="inlineStr">
        <is>
          <t>3</t>
        </is>
      </c>
      <c r="AR656" s="2" t="inlineStr">
        <is>
          <t/>
        </is>
      </c>
      <c r="AS656" t="inlineStr">
        <is>
          <t>s'applique aux appareils de connexion et à leur combinaison avec des appareils de commande, de mesure, de protection et de réglage qui leur sont associés, ainsi qu'aux ensembles de tels appareils avec les connexions, les accessoires, les enveloppes et les supports correspondants, destinés en principe à être utilisés dans le domaine de la production, du transport, de la distribution et de la transformation de l'énergie électrique</t>
        </is>
      </c>
      <c r="AT656" t="inlineStr">
        <is>
          <t/>
        </is>
      </c>
      <c r="AU656" t="inlineStr">
        <is>
          <t/>
        </is>
      </c>
      <c r="AV656" t="inlineStr">
        <is>
          <t/>
        </is>
      </c>
      <c r="AW656" t="inlineStr">
        <is>
          <t/>
        </is>
      </c>
      <c r="AX656" t="inlineStr">
        <is>
          <t/>
        </is>
      </c>
      <c r="AY656" t="inlineStr">
        <is>
          <t/>
        </is>
      </c>
      <c r="AZ656" t="inlineStr">
        <is>
          <t/>
        </is>
      </c>
      <c r="BA656" t="inlineStr">
        <is>
          <t/>
        </is>
      </c>
      <c r="BB656" t="inlineStr">
        <is>
          <t/>
        </is>
      </c>
      <c r="BC656" t="inlineStr">
        <is>
          <t/>
        </is>
      </c>
      <c r="BD656" t="inlineStr">
        <is>
          <t/>
        </is>
      </c>
      <c r="BE656" t="inlineStr">
        <is>
          <t/>
        </is>
      </c>
      <c r="BF656" s="2" t="inlineStr">
        <is>
          <t>apparecchiatura di manovra</t>
        </is>
      </c>
      <c r="BG656" s="2" t="inlineStr">
        <is>
          <t>3</t>
        </is>
      </c>
      <c r="BH656" s="2" t="inlineStr">
        <is>
          <t/>
        </is>
      </c>
      <c r="BI656" t="inlineStr">
        <is>
          <t/>
        </is>
      </c>
      <c r="BJ656" t="inlineStr">
        <is>
          <t/>
        </is>
      </c>
      <c r="BK656" t="inlineStr">
        <is>
          <t/>
        </is>
      </c>
      <c r="BL656" t="inlineStr">
        <is>
          <t/>
        </is>
      </c>
      <c r="BM656" t="inlineStr">
        <is>
          <t/>
        </is>
      </c>
      <c r="BN656" t="inlineStr">
        <is>
          <t/>
        </is>
      </c>
      <c r="BO656" t="inlineStr">
        <is>
          <t/>
        </is>
      </c>
      <c r="BP656" t="inlineStr">
        <is>
          <t/>
        </is>
      </c>
      <c r="BQ656" t="inlineStr">
        <is>
          <t/>
        </is>
      </c>
      <c r="BR656" t="inlineStr">
        <is>
          <t/>
        </is>
      </c>
      <c r="BS656" t="inlineStr">
        <is>
          <t/>
        </is>
      </c>
      <c r="BT656" t="inlineStr">
        <is>
          <t/>
        </is>
      </c>
      <c r="BU656" t="inlineStr">
        <is>
          <t/>
        </is>
      </c>
      <c r="BV656" s="2" t="inlineStr">
        <is>
          <t>schakelmaterieel voor verdeling</t>
        </is>
      </c>
      <c r="BW656" s="2" t="inlineStr">
        <is>
          <t>3</t>
        </is>
      </c>
      <c r="BX656" s="2" t="inlineStr">
        <is>
          <t/>
        </is>
      </c>
      <c r="BY656" t="inlineStr">
        <is>
          <t/>
        </is>
      </c>
      <c r="BZ656" t="inlineStr">
        <is>
          <t/>
        </is>
      </c>
      <c r="CA656" t="inlineStr">
        <is>
          <t/>
        </is>
      </c>
      <c r="CB656" t="inlineStr">
        <is>
          <t/>
        </is>
      </c>
      <c r="CC656" t="inlineStr">
        <is>
          <t/>
        </is>
      </c>
      <c r="CD656" s="2" t="inlineStr">
        <is>
          <t>aparelhagem de manobra</t>
        </is>
      </c>
      <c r="CE656" s="2" t="inlineStr">
        <is>
          <t>3</t>
        </is>
      </c>
      <c r="CF656" s="2" t="inlineStr">
        <is>
          <t/>
        </is>
      </c>
      <c r="CG656" t="inlineStr">
        <is>
          <t/>
        </is>
      </c>
      <c r="CH656" s="2" t="inlineStr">
        <is>
          <t>echipament de comutație|
aparataj de comutație</t>
        </is>
      </c>
      <c r="CI656" s="2" t="inlineStr">
        <is>
          <t>3|
3</t>
        </is>
      </c>
      <c r="CJ656" s="2" t="inlineStr">
        <is>
          <t xml:space="preserve">|
</t>
        </is>
      </c>
      <c r="CK656" t="inlineStr">
        <is>
          <t/>
        </is>
      </c>
      <c r="CL656" t="inlineStr">
        <is>
          <t/>
        </is>
      </c>
      <c r="CM656" t="inlineStr">
        <is>
          <t/>
        </is>
      </c>
      <c r="CN656" t="inlineStr">
        <is>
          <t/>
        </is>
      </c>
      <c r="CO656" t="inlineStr">
        <is>
          <t/>
        </is>
      </c>
      <c r="CP656" t="inlineStr">
        <is>
          <t/>
        </is>
      </c>
      <c r="CQ656" t="inlineStr">
        <is>
          <t/>
        </is>
      </c>
      <c r="CR656" t="inlineStr">
        <is>
          <t/>
        </is>
      </c>
      <c r="CS656" t="inlineStr">
        <is>
          <t/>
        </is>
      </c>
      <c r="CT656" t="inlineStr">
        <is>
          <t/>
        </is>
      </c>
      <c r="CU656" t="inlineStr">
        <is>
          <t/>
        </is>
      </c>
      <c r="CV656" t="inlineStr">
        <is>
          <t/>
        </is>
      </c>
      <c r="CW656" t="inlineStr">
        <is>
          <t/>
        </is>
      </c>
    </row>
    <row r="657">
      <c r="A657" s="1" t="str">
        <f>HYPERLINK("https://iate.europa.eu/entry/result/1623884/all", "1623884")</f>
        <v>1623884</v>
      </c>
      <c r="B657" t="inlineStr">
        <is>
          <t>ECONOMICS</t>
        </is>
      </c>
      <c r="C657" t="inlineStr">
        <is>
          <t>ECONOMICS</t>
        </is>
      </c>
      <c r="D657" t="inlineStr">
        <is>
          <t>no</t>
        </is>
      </c>
      <c r="E657" t="inlineStr">
        <is>
          <t/>
        </is>
      </c>
      <c r="F657" t="inlineStr">
        <is>
          <t/>
        </is>
      </c>
      <c r="G657" t="inlineStr">
        <is>
          <t/>
        </is>
      </c>
      <c r="H657" t="inlineStr">
        <is>
          <t/>
        </is>
      </c>
      <c r="I657" t="inlineStr">
        <is>
          <t/>
        </is>
      </c>
      <c r="J657" t="inlineStr">
        <is>
          <t/>
        </is>
      </c>
      <c r="K657" t="inlineStr">
        <is>
          <t/>
        </is>
      </c>
      <c r="L657" t="inlineStr">
        <is>
          <t/>
        </is>
      </c>
      <c r="M657" t="inlineStr">
        <is>
          <t/>
        </is>
      </c>
      <c r="N657" s="2" t="inlineStr">
        <is>
          <t>skyggepris</t>
        </is>
      </c>
      <c r="O657" s="2" t="inlineStr">
        <is>
          <t>3</t>
        </is>
      </c>
      <c r="P657" s="2" t="inlineStr">
        <is>
          <t/>
        </is>
      </c>
      <c r="Q657" t="inlineStr">
        <is>
          <t/>
        </is>
      </c>
      <c r="R657" s="2" t="inlineStr">
        <is>
          <t>fiktiver Preis</t>
        </is>
      </c>
      <c r="S657" s="2" t="inlineStr">
        <is>
          <t>3</t>
        </is>
      </c>
      <c r="T657" s="2" t="inlineStr">
        <is>
          <t/>
        </is>
      </c>
      <c r="U657" t="inlineStr">
        <is>
          <t/>
        </is>
      </c>
      <c r="V657" s="2" t="inlineStr">
        <is>
          <t>σκιώδης τιμή|
φαινομενικές τιμές</t>
        </is>
      </c>
      <c r="W657" s="2" t="inlineStr">
        <is>
          <t>3|
3</t>
        </is>
      </c>
      <c r="X657" s="2" t="inlineStr">
        <is>
          <t xml:space="preserve">|
</t>
        </is>
      </c>
      <c r="Y657" t="inlineStr">
        <is>
          <t>τεκμαρτές τιμές που χρησιμοποιούνται στον οικονομικό λογισμό και αφίστανται από τις τρέχουσες τιμές διότι ενσωματώνουν και το κόστος που προέρχεται από μη ορατά στοιχεία της αγοράς(κυρίως μακροοικονομικής φύσεως,όπως είναι η προσφορά εργασίας ή το τρέχον ισοζύγιο)και αποκλείουν τα μονοπωλιακά βάρη</t>
        </is>
      </c>
      <c r="Z657" s="2" t="inlineStr">
        <is>
          <t>shadow price</t>
        </is>
      </c>
      <c r="AA657" s="2" t="inlineStr">
        <is>
          <t>3</t>
        </is>
      </c>
      <c r="AB657" s="2" t="inlineStr">
        <is>
          <t/>
        </is>
      </c>
      <c r="AC657" t="inlineStr">
        <is>
          <t>a value measured by opportunity-cost principles instead of market prices</t>
        </is>
      </c>
      <c r="AD657" s="2" t="inlineStr">
        <is>
          <t>precio virtual|
precio sombra|
precio umbral</t>
        </is>
      </c>
      <c r="AE657" s="2" t="inlineStr">
        <is>
          <t>3|
3|
3</t>
        </is>
      </c>
      <c r="AF657" s="2" t="inlineStr">
        <is>
          <t xml:space="preserve">|
|
</t>
        </is>
      </c>
      <c r="AG657" t="inlineStr">
        <is>
          <t/>
        </is>
      </c>
      <c r="AH657" t="inlineStr">
        <is>
          <t/>
        </is>
      </c>
      <c r="AI657" t="inlineStr">
        <is>
          <t/>
        </is>
      </c>
      <c r="AJ657" t="inlineStr">
        <is>
          <t/>
        </is>
      </c>
      <c r="AK657" t="inlineStr">
        <is>
          <t/>
        </is>
      </c>
      <c r="AL657" s="2" t="inlineStr">
        <is>
          <t>varjohinta</t>
        </is>
      </c>
      <c r="AM657" s="2" t="inlineStr">
        <is>
          <t>3</t>
        </is>
      </c>
      <c r="AN657" s="2" t="inlineStr">
        <is>
          <t/>
        </is>
      </c>
      <c r="AO657" t="inlineStr">
        <is>
          <t/>
        </is>
      </c>
      <c r="AP657" s="2" t="inlineStr">
        <is>
          <t>prix fantôme|
prix conventionnel|
prix de référence|
prix virtuel|
prix virtuels|
prix comptable</t>
        </is>
      </c>
      <c r="AQ657" s="2" t="inlineStr">
        <is>
          <t>3|
3|
3|
3|
2|
3</t>
        </is>
      </c>
      <c r="AR657" s="2" t="inlineStr">
        <is>
          <t xml:space="preserve">|
|
|
|
|
</t>
        </is>
      </c>
      <c r="AS657" t="inlineStr">
        <is>
          <t>1) valeur mesurée d'après les principes du coût d'option au lieu de l'être sur les prix de marché 2) prix de référence utilisés dans le calcul économique et s'écartant des prix effectivement pratiqués du fait qu'ils incorporent des coûts issus de contraintes inaperçues du marché (notamment macroéconomiques, par exemple sur les offres d'emploi ou la balance courante) et qu'ils excluent des charges de monopole</t>
        </is>
      </c>
      <c r="AT657" t="inlineStr">
        <is>
          <t/>
        </is>
      </c>
      <c r="AU657" t="inlineStr">
        <is>
          <t/>
        </is>
      </c>
      <c r="AV657" t="inlineStr">
        <is>
          <t/>
        </is>
      </c>
      <c r="AW657" t="inlineStr">
        <is>
          <t/>
        </is>
      </c>
      <c r="AX657" t="inlineStr">
        <is>
          <t/>
        </is>
      </c>
      <c r="AY657" t="inlineStr">
        <is>
          <t/>
        </is>
      </c>
      <c r="AZ657" t="inlineStr">
        <is>
          <t/>
        </is>
      </c>
      <c r="BA657" t="inlineStr">
        <is>
          <t/>
        </is>
      </c>
      <c r="BB657" t="inlineStr">
        <is>
          <t/>
        </is>
      </c>
      <c r="BC657" t="inlineStr">
        <is>
          <t/>
        </is>
      </c>
      <c r="BD657" t="inlineStr">
        <is>
          <t/>
        </is>
      </c>
      <c r="BE657" t="inlineStr">
        <is>
          <t/>
        </is>
      </c>
      <c r="BF657" s="2" t="inlineStr">
        <is>
          <t>valore marginale|
prezzi ombra|
prezzo ombra</t>
        </is>
      </c>
      <c r="BG657" s="2" t="inlineStr">
        <is>
          <t>3|
3|
3</t>
        </is>
      </c>
      <c r="BH657" s="2" t="inlineStr">
        <is>
          <t xml:space="preserve">|
|
</t>
        </is>
      </c>
      <c r="BI657" t="inlineStr">
        <is>
          <t>un prezzo stimato in base al principio dei costi opportunità invece che in base al mercato</t>
        </is>
      </c>
      <c r="BJ657" t="inlineStr">
        <is>
          <t/>
        </is>
      </c>
      <c r="BK657" t="inlineStr">
        <is>
          <t/>
        </is>
      </c>
      <c r="BL657" t="inlineStr">
        <is>
          <t/>
        </is>
      </c>
      <c r="BM657" t="inlineStr">
        <is>
          <t/>
        </is>
      </c>
      <c r="BN657" t="inlineStr">
        <is>
          <t/>
        </is>
      </c>
      <c r="BO657" t="inlineStr">
        <is>
          <t/>
        </is>
      </c>
      <c r="BP657" t="inlineStr">
        <is>
          <t/>
        </is>
      </c>
      <c r="BQ657" t="inlineStr">
        <is>
          <t/>
        </is>
      </c>
      <c r="BR657" t="inlineStr">
        <is>
          <t/>
        </is>
      </c>
      <c r="BS657" t="inlineStr">
        <is>
          <t/>
        </is>
      </c>
      <c r="BT657" t="inlineStr">
        <is>
          <t/>
        </is>
      </c>
      <c r="BU657" t="inlineStr">
        <is>
          <t/>
        </is>
      </c>
      <c r="BV657" s="2" t="inlineStr">
        <is>
          <t>schaduwprijs|
fictieve prijs</t>
        </is>
      </c>
      <c r="BW657" s="2" t="inlineStr">
        <is>
          <t>3|
3</t>
        </is>
      </c>
      <c r="BX657" s="2" t="inlineStr">
        <is>
          <t xml:space="preserve">|
</t>
        </is>
      </c>
      <c r="BY657" t="inlineStr">
        <is>
          <t/>
        </is>
      </c>
      <c r="BZ657" s="2" t="inlineStr">
        <is>
          <t>cena kalkulacyjna|
cena rozrachunkowa</t>
        </is>
      </c>
      <c r="CA657" s="2" t="inlineStr">
        <is>
          <t>2|
2</t>
        </is>
      </c>
      <c r="CB657" s="2" t="inlineStr">
        <is>
          <t xml:space="preserve">|
</t>
        </is>
      </c>
      <c r="CC657" t="inlineStr">
        <is>
          <t/>
        </is>
      </c>
      <c r="CD657" s="2" t="inlineStr">
        <is>
          <t>preço convencional/base</t>
        </is>
      </c>
      <c r="CE657" s="2" t="inlineStr">
        <is>
          <t>3</t>
        </is>
      </c>
      <c r="CF657" s="2" t="inlineStr">
        <is>
          <t/>
        </is>
      </c>
      <c r="CG657" t="inlineStr">
        <is>
          <t/>
        </is>
      </c>
      <c r="CH657" t="inlineStr">
        <is>
          <t/>
        </is>
      </c>
      <c r="CI657" t="inlineStr">
        <is>
          <t/>
        </is>
      </c>
      <c r="CJ657" t="inlineStr">
        <is>
          <t/>
        </is>
      </c>
      <c r="CK657" t="inlineStr">
        <is>
          <t/>
        </is>
      </c>
      <c r="CL657" t="inlineStr">
        <is>
          <t/>
        </is>
      </c>
      <c r="CM657" t="inlineStr">
        <is>
          <t/>
        </is>
      </c>
      <c r="CN657" t="inlineStr">
        <is>
          <t/>
        </is>
      </c>
      <c r="CO657" t="inlineStr">
        <is>
          <t/>
        </is>
      </c>
      <c r="CP657" t="inlineStr">
        <is>
          <t/>
        </is>
      </c>
      <c r="CQ657" t="inlineStr">
        <is>
          <t/>
        </is>
      </c>
      <c r="CR657" t="inlineStr">
        <is>
          <t/>
        </is>
      </c>
      <c r="CS657" t="inlineStr">
        <is>
          <t/>
        </is>
      </c>
      <c r="CT657" s="2" t="inlineStr">
        <is>
          <t>kalkylpris|
skuggpris|
implicit pris</t>
        </is>
      </c>
      <c r="CU657" s="2" t="inlineStr">
        <is>
          <t>3|
3|
3</t>
        </is>
      </c>
      <c r="CV657" s="2" t="inlineStr">
        <is>
          <t xml:space="preserve">|
|
</t>
        </is>
      </c>
      <c r="CW657" t="inlineStr">
        <is>
          <t/>
        </is>
      </c>
    </row>
    <row r="658">
      <c r="A658" s="1" t="str">
        <f>HYPERLINK("https://iate.europa.eu/entry/result/3568415/all", "3568415")</f>
        <v>3568415</v>
      </c>
      <c r="B658" t="inlineStr">
        <is>
          <t>ENERGY</t>
        </is>
      </c>
      <c r="C658" t="inlineStr">
        <is>
          <t>ENERGY</t>
        </is>
      </c>
      <c r="D658" t="inlineStr">
        <is>
          <t>yes</t>
        </is>
      </c>
      <c r="E658" t="inlineStr">
        <is>
          <t/>
        </is>
      </c>
      <c r="F658" t="inlineStr">
        <is>
          <t/>
        </is>
      </c>
      <c r="G658" t="inlineStr">
        <is>
          <t/>
        </is>
      </c>
      <c r="H658" t="inlineStr">
        <is>
          <t/>
        </is>
      </c>
      <c r="I658" t="inlineStr">
        <is>
          <t/>
        </is>
      </c>
      <c r="J658" s="2" t="inlineStr">
        <is>
          <t>plán rizikové připravenosti</t>
        </is>
      </c>
      <c r="K658" s="2" t="inlineStr">
        <is>
          <t>3</t>
        </is>
      </c>
      <c r="L658" s="2" t="inlineStr">
        <is>
          <t/>
        </is>
      </c>
      <c r="M658" t="inlineStr">
        <is>
          <t/>
        </is>
      </c>
      <c r="N658" t="inlineStr">
        <is>
          <t/>
        </is>
      </c>
      <c r="O658" t="inlineStr">
        <is>
          <t/>
        </is>
      </c>
      <c r="P658" t="inlineStr">
        <is>
          <t/>
        </is>
      </c>
      <c r="Q658" t="inlineStr">
        <is>
          <t/>
        </is>
      </c>
      <c r="R658" t="inlineStr">
        <is>
          <t/>
        </is>
      </c>
      <c r="S658" t="inlineStr">
        <is>
          <t/>
        </is>
      </c>
      <c r="T658" t="inlineStr">
        <is>
          <t/>
        </is>
      </c>
      <c r="U658" t="inlineStr">
        <is>
          <t/>
        </is>
      </c>
      <c r="V658" t="inlineStr">
        <is>
          <t/>
        </is>
      </c>
      <c r="W658" t="inlineStr">
        <is>
          <t/>
        </is>
      </c>
      <c r="X658" t="inlineStr">
        <is>
          <t/>
        </is>
      </c>
      <c r="Y658" t="inlineStr">
        <is>
          <t/>
        </is>
      </c>
      <c r="Z658" s="2" t="inlineStr">
        <is>
          <t>risk preparedness plan</t>
        </is>
      </c>
      <c r="AA658" s="2" t="inlineStr">
        <is>
          <t>3</t>
        </is>
      </c>
      <c r="AB658" s="2" t="inlineStr">
        <is>
          <t/>
        </is>
      </c>
      <c r="AC658" t="inlineStr">
        <is>
          <t>plan identifying relevant risks related to security of electricity supply and preventive measures to respond to such risks</t>
        </is>
      </c>
      <c r="AD658" t="inlineStr">
        <is>
          <t/>
        </is>
      </c>
      <c r="AE658" t="inlineStr">
        <is>
          <t/>
        </is>
      </c>
      <c r="AF658" t="inlineStr">
        <is>
          <t/>
        </is>
      </c>
      <c r="AG658" t="inlineStr">
        <is>
          <t/>
        </is>
      </c>
      <c r="AH658" t="inlineStr">
        <is>
          <t/>
        </is>
      </c>
      <c r="AI658" t="inlineStr">
        <is>
          <t/>
        </is>
      </c>
      <c r="AJ658" t="inlineStr">
        <is>
          <t/>
        </is>
      </c>
      <c r="AK658" t="inlineStr">
        <is>
          <t/>
        </is>
      </c>
      <c r="AL658" t="inlineStr">
        <is>
          <t/>
        </is>
      </c>
      <c r="AM658" t="inlineStr">
        <is>
          <t/>
        </is>
      </c>
      <c r="AN658" t="inlineStr">
        <is>
          <t/>
        </is>
      </c>
      <c r="AO658" t="inlineStr">
        <is>
          <t/>
        </is>
      </c>
      <c r="AP658" t="inlineStr">
        <is>
          <t/>
        </is>
      </c>
      <c r="AQ658" t="inlineStr">
        <is>
          <t/>
        </is>
      </c>
      <c r="AR658" t="inlineStr">
        <is>
          <t/>
        </is>
      </c>
      <c r="AS658" t="inlineStr">
        <is>
          <t/>
        </is>
      </c>
      <c r="AT658" s="2" t="inlineStr">
        <is>
          <t>plean riosca-ullmhachta</t>
        </is>
      </c>
      <c r="AU658" s="2" t="inlineStr">
        <is>
          <t>3</t>
        </is>
      </c>
      <c r="AV658" s="2" t="inlineStr">
        <is>
          <t/>
        </is>
      </c>
      <c r="AW658" t="inlineStr">
        <is>
          <t/>
        </is>
      </c>
      <c r="AX658" t="inlineStr">
        <is>
          <t/>
        </is>
      </c>
      <c r="AY658" t="inlineStr">
        <is>
          <t/>
        </is>
      </c>
      <c r="AZ658" t="inlineStr">
        <is>
          <t/>
        </is>
      </c>
      <c r="BA658" t="inlineStr">
        <is>
          <t/>
        </is>
      </c>
      <c r="BB658" t="inlineStr">
        <is>
          <t/>
        </is>
      </c>
      <c r="BC658" t="inlineStr">
        <is>
          <t/>
        </is>
      </c>
      <c r="BD658" t="inlineStr">
        <is>
          <t/>
        </is>
      </c>
      <c r="BE658" t="inlineStr">
        <is>
          <t/>
        </is>
      </c>
      <c r="BF658" t="inlineStr">
        <is>
          <t/>
        </is>
      </c>
      <c r="BG658" t="inlineStr">
        <is>
          <t/>
        </is>
      </c>
      <c r="BH658" t="inlineStr">
        <is>
          <t/>
        </is>
      </c>
      <c r="BI658" t="inlineStr">
        <is>
          <t/>
        </is>
      </c>
      <c r="BJ658" s="2" t="inlineStr">
        <is>
          <t>pasirengimo valdyti riziką planas</t>
        </is>
      </c>
      <c r="BK658" s="2" t="inlineStr">
        <is>
          <t>3</t>
        </is>
      </c>
      <c r="BL658" s="2" t="inlineStr">
        <is>
          <t/>
        </is>
      </c>
      <c r="BM658" t="inlineStr">
        <is>
          <t/>
        </is>
      </c>
      <c r="BN658" t="inlineStr">
        <is>
          <t/>
        </is>
      </c>
      <c r="BO658" t="inlineStr">
        <is>
          <t/>
        </is>
      </c>
      <c r="BP658" t="inlineStr">
        <is>
          <t/>
        </is>
      </c>
      <c r="BQ658" t="inlineStr">
        <is>
          <t/>
        </is>
      </c>
      <c r="BR658" s="2" t="inlineStr">
        <is>
          <t>pjan ta' tħejjija għar-riskji</t>
        </is>
      </c>
      <c r="BS658" s="2" t="inlineStr">
        <is>
          <t>3</t>
        </is>
      </c>
      <c r="BT658" s="2" t="inlineStr">
        <is>
          <t/>
        </is>
      </c>
      <c r="BU658" t="inlineStr">
        <is>
          <t>pjan li jidentifika r-riskji rilevanti relatati mas-sigurtà tal-provvista tal-elettriku u miżuri preventivi li jirrispondu għal tali riskji</t>
        </is>
      </c>
      <c r="BV658" t="inlineStr">
        <is>
          <t/>
        </is>
      </c>
      <c r="BW658" t="inlineStr">
        <is>
          <t/>
        </is>
      </c>
      <c r="BX658" t="inlineStr">
        <is>
          <t/>
        </is>
      </c>
      <c r="BY658" t="inlineStr">
        <is>
          <t/>
        </is>
      </c>
      <c r="BZ658" s="2" t="inlineStr">
        <is>
          <t>plan gotowości na wypadek zagrożeń</t>
        </is>
      </c>
      <c r="CA658" s="2" t="inlineStr">
        <is>
          <t>3</t>
        </is>
      </c>
      <c r="CB658" s="2" t="inlineStr">
        <is>
          <t/>
        </is>
      </c>
      <c r="CC658" t="inlineStr">
        <is>
          <t>plan wskazujący na istotne zagrożenia dla &lt;a href="https://iate.europa.eu/entry/result/789131/pl" target="_blank"&gt;bezpieczeństwa dostaw energii&lt;/a&gt; i określający środki zapobiegania tym zagrożeniom</t>
        </is>
      </c>
      <c r="CD658" t="inlineStr">
        <is>
          <t/>
        </is>
      </c>
      <c r="CE658" t="inlineStr">
        <is>
          <t/>
        </is>
      </c>
      <c r="CF658" t="inlineStr">
        <is>
          <t/>
        </is>
      </c>
      <c r="CG658" t="inlineStr">
        <is>
          <t/>
        </is>
      </c>
      <c r="CH658" s="2" t="inlineStr">
        <is>
          <t>plan de pregătire pentru riscuri</t>
        </is>
      </c>
      <c r="CI658" s="2" t="inlineStr">
        <is>
          <t>3</t>
        </is>
      </c>
      <c r="CJ658" s="2" t="inlineStr">
        <is>
          <t/>
        </is>
      </c>
      <c r="CK658" t="inlineStr">
        <is>
          <t/>
        </is>
      </c>
      <c r="CL658" t="inlineStr">
        <is>
          <t/>
        </is>
      </c>
      <c r="CM658" t="inlineStr">
        <is>
          <t/>
        </is>
      </c>
      <c r="CN658" t="inlineStr">
        <is>
          <t/>
        </is>
      </c>
      <c r="CO658" t="inlineStr">
        <is>
          <t/>
        </is>
      </c>
      <c r="CP658" t="inlineStr">
        <is>
          <t/>
        </is>
      </c>
      <c r="CQ658" t="inlineStr">
        <is>
          <t/>
        </is>
      </c>
      <c r="CR658" t="inlineStr">
        <is>
          <t/>
        </is>
      </c>
      <c r="CS658" t="inlineStr">
        <is>
          <t/>
        </is>
      </c>
      <c r="CT658" s="2" t="inlineStr">
        <is>
          <t>riskberedskapsplan</t>
        </is>
      </c>
      <c r="CU658" s="2" t="inlineStr">
        <is>
          <t>3</t>
        </is>
      </c>
      <c r="CV658" s="2" t="inlineStr">
        <is>
          <t/>
        </is>
      </c>
      <c r="CW658" t="inlineStr">
        <is>
          <t/>
        </is>
      </c>
    </row>
    <row r="659">
      <c r="A659" s="1" t="str">
        <f>HYPERLINK("https://iate.europa.eu/entry/result/3573949/all", "3573949")</f>
        <v>3573949</v>
      </c>
      <c r="B659" t="inlineStr">
        <is>
          <t>ENERGY</t>
        </is>
      </c>
      <c r="C659" t="inlineStr">
        <is>
          <t>ENERGY|energy policy</t>
        </is>
      </c>
      <c r="D659" t="inlineStr">
        <is>
          <t>yes</t>
        </is>
      </c>
      <c r="E659" t="inlineStr">
        <is>
          <t/>
        </is>
      </c>
      <c r="F659" t="inlineStr">
        <is>
          <t/>
        </is>
      </c>
      <c r="G659" t="inlineStr">
        <is>
          <t/>
        </is>
      </c>
      <c r="H659" t="inlineStr">
        <is>
          <t/>
        </is>
      </c>
      <c r="I659" t="inlineStr">
        <is>
          <t/>
        </is>
      </c>
      <c r="J659" t="inlineStr">
        <is>
          <t/>
        </is>
      </c>
      <c r="K659" t="inlineStr">
        <is>
          <t/>
        </is>
      </c>
      <c r="L659" t="inlineStr">
        <is>
          <t/>
        </is>
      </c>
      <c r="M659" t="inlineStr">
        <is>
          <t/>
        </is>
      </c>
      <c r="N659" t="inlineStr">
        <is>
          <t/>
        </is>
      </c>
      <c r="O659" t="inlineStr">
        <is>
          <t/>
        </is>
      </c>
      <c r="P659" t="inlineStr">
        <is>
          <t/>
        </is>
      </c>
      <c r="Q659" t="inlineStr">
        <is>
          <t/>
        </is>
      </c>
      <c r="R659" t="inlineStr">
        <is>
          <t/>
        </is>
      </c>
      <c r="S659" t="inlineStr">
        <is>
          <t/>
        </is>
      </c>
      <c r="T659" t="inlineStr">
        <is>
          <t/>
        </is>
      </c>
      <c r="U659" t="inlineStr">
        <is>
          <t/>
        </is>
      </c>
      <c r="V659" t="inlineStr">
        <is>
          <t/>
        </is>
      </c>
      <c r="W659" t="inlineStr">
        <is>
          <t/>
        </is>
      </c>
      <c r="X659" t="inlineStr">
        <is>
          <t/>
        </is>
      </c>
      <c r="Y659" t="inlineStr">
        <is>
          <t/>
        </is>
      </c>
      <c r="Z659" s="2" t="inlineStr">
        <is>
          <t>regional operational centre|
ROC</t>
        </is>
      </c>
      <c r="AA659" s="2" t="inlineStr">
        <is>
          <t>1|
1</t>
        </is>
      </c>
      <c r="AB659" s="2" t="inlineStr">
        <is>
          <t xml:space="preserve">|
</t>
        </is>
      </c>
      <c r="AC659" t="inlineStr">
        <is>
          <t>regional operational centre as defined in Article 32 of the recast of Regulation 714/2009 as proposed by COM(2016)861/2</t>
        </is>
      </c>
      <c r="AD659" t="inlineStr">
        <is>
          <t/>
        </is>
      </c>
      <c r="AE659" t="inlineStr">
        <is>
          <t/>
        </is>
      </c>
      <c r="AF659" t="inlineStr">
        <is>
          <t/>
        </is>
      </c>
      <c r="AG659" t="inlineStr">
        <is>
          <t/>
        </is>
      </c>
      <c r="AH659" t="inlineStr">
        <is>
          <t/>
        </is>
      </c>
      <c r="AI659" t="inlineStr">
        <is>
          <t/>
        </is>
      </c>
      <c r="AJ659" t="inlineStr">
        <is>
          <t/>
        </is>
      </c>
      <c r="AK659" t="inlineStr">
        <is>
          <t/>
        </is>
      </c>
      <c r="AL659" t="inlineStr">
        <is>
          <t/>
        </is>
      </c>
      <c r="AM659" t="inlineStr">
        <is>
          <t/>
        </is>
      </c>
      <c r="AN659" t="inlineStr">
        <is>
          <t/>
        </is>
      </c>
      <c r="AO659" t="inlineStr">
        <is>
          <t/>
        </is>
      </c>
      <c r="AP659" t="inlineStr">
        <is>
          <t/>
        </is>
      </c>
      <c r="AQ659" t="inlineStr">
        <is>
          <t/>
        </is>
      </c>
      <c r="AR659" t="inlineStr">
        <is>
          <t/>
        </is>
      </c>
      <c r="AS659" t="inlineStr">
        <is>
          <t/>
        </is>
      </c>
      <c r="AT659" t="inlineStr">
        <is>
          <t/>
        </is>
      </c>
      <c r="AU659" t="inlineStr">
        <is>
          <t/>
        </is>
      </c>
      <c r="AV659" t="inlineStr">
        <is>
          <t/>
        </is>
      </c>
      <c r="AW659" t="inlineStr">
        <is>
          <t/>
        </is>
      </c>
      <c r="AX659" t="inlineStr">
        <is>
          <t/>
        </is>
      </c>
      <c r="AY659" t="inlineStr">
        <is>
          <t/>
        </is>
      </c>
      <c r="AZ659" t="inlineStr">
        <is>
          <t/>
        </is>
      </c>
      <c r="BA659" t="inlineStr">
        <is>
          <t/>
        </is>
      </c>
      <c r="BB659" t="inlineStr">
        <is>
          <t/>
        </is>
      </c>
      <c r="BC659" t="inlineStr">
        <is>
          <t/>
        </is>
      </c>
      <c r="BD659" t="inlineStr">
        <is>
          <t/>
        </is>
      </c>
      <c r="BE659" t="inlineStr">
        <is>
          <t/>
        </is>
      </c>
      <c r="BF659" t="inlineStr">
        <is>
          <t/>
        </is>
      </c>
      <c r="BG659" t="inlineStr">
        <is>
          <t/>
        </is>
      </c>
      <c r="BH659" t="inlineStr">
        <is>
          <t/>
        </is>
      </c>
      <c r="BI659" t="inlineStr">
        <is>
          <t/>
        </is>
      </c>
      <c r="BJ659" t="inlineStr">
        <is>
          <t/>
        </is>
      </c>
      <c r="BK659" t="inlineStr">
        <is>
          <t/>
        </is>
      </c>
      <c r="BL659" t="inlineStr">
        <is>
          <t/>
        </is>
      </c>
      <c r="BM659" t="inlineStr">
        <is>
          <t/>
        </is>
      </c>
      <c r="BN659" s="2" t="inlineStr">
        <is>
          <t>reģionālais operatīvais centrs</t>
        </is>
      </c>
      <c r="BO659" s="2" t="inlineStr">
        <is>
          <t>2</t>
        </is>
      </c>
      <c r="BP659" s="2" t="inlineStr">
        <is>
          <t/>
        </is>
      </c>
      <c r="BQ659" t="inlineStr">
        <is>
          <t>reģionālais operatīvais centrs, kā tas definēts [Regulas (EK) Nr. 714/2009 pārstrādātā redakcija, kas ierosināta ar priekšlikumu COM(2016) 861/2]</t>
        </is>
      </c>
      <c r="BR659" t="inlineStr">
        <is>
          <t/>
        </is>
      </c>
      <c r="BS659" t="inlineStr">
        <is>
          <t/>
        </is>
      </c>
      <c r="BT659" t="inlineStr">
        <is>
          <t/>
        </is>
      </c>
      <c r="BU659" t="inlineStr">
        <is>
          <t/>
        </is>
      </c>
      <c r="BV659" t="inlineStr">
        <is>
          <t/>
        </is>
      </c>
      <c r="BW659" t="inlineStr">
        <is>
          <t/>
        </is>
      </c>
      <c r="BX659" t="inlineStr">
        <is>
          <t/>
        </is>
      </c>
      <c r="BY659" t="inlineStr">
        <is>
          <t/>
        </is>
      </c>
      <c r="BZ659" t="inlineStr">
        <is>
          <t/>
        </is>
      </c>
      <c r="CA659" t="inlineStr">
        <is>
          <t/>
        </is>
      </c>
      <c r="CB659" t="inlineStr">
        <is>
          <t/>
        </is>
      </c>
      <c r="CC659" t="inlineStr">
        <is>
          <t/>
        </is>
      </c>
      <c r="CD659" t="inlineStr">
        <is>
          <t/>
        </is>
      </c>
      <c r="CE659" t="inlineStr">
        <is>
          <t/>
        </is>
      </c>
      <c r="CF659" t="inlineStr">
        <is>
          <t/>
        </is>
      </c>
      <c r="CG659" t="inlineStr">
        <is>
          <t/>
        </is>
      </c>
      <c r="CH659" t="inlineStr">
        <is>
          <t/>
        </is>
      </c>
      <c r="CI659" t="inlineStr">
        <is>
          <t/>
        </is>
      </c>
      <c r="CJ659" t="inlineStr">
        <is>
          <t/>
        </is>
      </c>
      <c r="CK659" t="inlineStr">
        <is>
          <t/>
        </is>
      </c>
      <c r="CL659" t="inlineStr">
        <is>
          <t/>
        </is>
      </c>
      <c r="CM659" t="inlineStr">
        <is>
          <t/>
        </is>
      </c>
      <c r="CN659" t="inlineStr">
        <is>
          <t/>
        </is>
      </c>
      <c r="CO659" t="inlineStr">
        <is>
          <t/>
        </is>
      </c>
      <c r="CP659" t="inlineStr">
        <is>
          <t/>
        </is>
      </c>
      <c r="CQ659" t="inlineStr">
        <is>
          <t/>
        </is>
      </c>
      <c r="CR659" t="inlineStr">
        <is>
          <t/>
        </is>
      </c>
      <c r="CS659" t="inlineStr">
        <is>
          <t/>
        </is>
      </c>
      <c r="CT659" t="inlineStr">
        <is>
          <t/>
        </is>
      </c>
      <c r="CU659" t="inlineStr">
        <is>
          <t/>
        </is>
      </c>
      <c r="CV659" t="inlineStr">
        <is>
          <t/>
        </is>
      </c>
      <c r="CW659" t="inlineStr">
        <is>
          <t/>
        </is>
      </c>
    </row>
    <row r="660">
      <c r="A660" s="1" t="str">
        <f>HYPERLINK("https://iate.europa.eu/entry/result/1629067/all", "1629067")</f>
        <v>1629067</v>
      </c>
      <c r="B660" t="inlineStr">
        <is>
          <t>ENVIRONMENT;INDUSTRY</t>
        </is>
      </c>
      <c r="C660" t="inlineStr">
        <is>
          <t>ENVIRONMENT;INDUSTRY|mechanical engineering</t>
        </is>
      </c>
      <c r="D660" t="inlineStr">
        <is>
          <t>no</t>
        </is>
      </c>
      <c r="E660" t="inlineStr">
        <is>
          <t/>
        </is>
      </c>
      <c r="F660" s="2" t="inlineStr">
        <is>
          <t>табелка с технически данни</t>
        </is>
      </c>
      <c r="G660" s="2" t="inlineStr">
        <is>
          <t>3</t>
        </is>
      </c>
      <c r="H660" s="2" t="inlineStr">
        <is>
          <t/>
        </is>
      </c>
      <c r="I660" t="inlineStr">
        <is>
          <t/>
        </is>
      </c>
      <c r="J660" t="inlineStr">
        <is>
          <t/>
        </is>
      </c>
      <c r="K660" t="inlineStr">
        <is>
          <t/>
        </is>
      </c>
      <c r="L660" t="inlineStr">
        <is>
          <t/>
        </is>
      </c>
      <c r="M660" t="inlineStr">
        <is>
          <t/>
        </is>
      </c>
      <c r="N660" s="2" t="inlineStr">
        <is>
          <t>ydelsesskilt</t>
        </is>
      </c>
      <c r="O660" s="2" t="inlineStr">
        <is>
          <t>3</t>
        </is>
      </c>
      <c r="P660" s="2" t="inlineStr">
        <is>
          <t/>
        </is>
      </c>
      <c r="Q660" t="inlineStr">
        <is>
          <t/>
        </is>
      </c>
      <c r="R660" s="2" t="inlineStr">
        <is>
          <t>Leistungsschild</t>
        </is>
      </c>
      <c r="S660" s="2" t="inlineStr">
        <is>
          <t>3</t>
        </is>
      </c>
      <c r="T660" s="2" t="inlineStr">
        <is>
          <t/>
        </is>
      </c>
      <c r="U660" t="inlineStr">
        <is>
          <t/>
        </is>
      </c>
      <c r="V660" s="2" t="inlineStr">
        <is>
          <t>επιγραφή δεδομένων</t>
        </is>
      </c>
      <c r="W660" s="2" t="inlineStr">
        <is>
          <t>3</t>
        </is>
      </c>
      <c r="X660" s="2" t="inlineStr">
        <is>
          <t/>
        </is>
      </c>
      <c r="Y660" t="inlineStr">
        <is>
          <t>πλάκα τοποθετημένη σε μία μηχανή ή σε μία συσκευή,στην οποία αναγράφονται τα δεδομένα(ονομαστικές τιμές)κανονικής λειτουργίας(τύπου,ισχύος,τάσεως,εκτάσεως,κ.λπ.)</t>
        </is>
      </c>
      <c r="Z660" s="2" t="inlineStr">
        <is>
          <t>rating plate</t>
        </is>
      </c>
      <c r="AA660" s="2" t="inlineStr">
        <is>
          <t>3</t>
        </is>
      </c>
      <c r="AB660" s="2" t="inlineStr">
        <is>
          <t/>
        </is>
      </c>
      <c r="AC660" t="inlineStr">
        <is>
          <t>a plate(name-plate)attached to a machine or apparatus,specifying the rated conditions</t>
        </is>
      </c>
      <c r="AD660" s="2" t="inlineStr">
        <is>
          <t>placa de datos de servicio</t>
        </is>
      </c>
      <c r="AE660" s="2" t="inlineStr">
        <is>
          <t>3</t>
        </is>
      </c>
      <c r="AF660" s="2" t="inlineStr">
        <is>
          <t/>
        </is>
      </c>
      <c r="AG660" t="inlineStr">
        <is>
          <t/>
        </is>
      </c>
      <c r="AH660" t="inlineStr">
        <is>
          <t/>
        </is>
      </c>
      <c r="AI660" t="inlineStr">
        <is>
          <t/>
        </is>
      </c>
      <c r="AJ660" t="inlineStr">
        <is>
          <t/>
        </is>
      </c>
      <c r="AK660" t="inlineStr">
        <is>
          <t/>
        </is>
      </c>
      <c r="AL660" s="2" t="inlineStr">
        <is>
          <t>arvokilpi|
tehokilpi</t>
        </is>
      </c>
      <c r="AM660" s="2" t="inlineStr">
        <is>
          <t>3|
3</t>
        </is>
      </c>
      <c r="AN660" s="2" t="inlineStr">
        <is>
          <t xml:space="preserve">|
</t>
        </is>
      </c>
      <c r="AO660" t="inlineStr">
        <is>
          <t/>
        </is>
      </c>
      <c r="AP660" s="2" t="inlineStr">
        <is>
          <t>plaque signalétique</t>
        </is>
      </c>
      <c r="AQ660" s="2" t="inlineStr">
        <is>
          <t>3</t>
        </is>
      </c>
      <c r="AR660" s="2" t="inlineStr">
        <is>
          <t/>
        </is>
      </c>
      <c r="AS660" t="inlineStr">
        <is>
          <t>plaque apposée sur une machine ou un appareil, spécifiant les données (valeurs nominales) du service normal (type, puissance, tension, courant, etc.)</t>
        </is>
      </c>
      <c r="AT660" t="inlineStr">
        <is>
          <t/>
        </is>
      </c>
      <c r="AU660" t="inlineStr">
        <is>
          <t/>
        </is>
      </c>
      <c r="AV660" t="inlineStr">
        <is>
          <t/>
        </is>
      </c>
      <c r="AW660" t="inlineStr">
        <is>
          <t/>
        </is>
      </c>
      <c r="AX660" t="inlineStr">
        <is>
          <t/>
        </is>
      </c>
      <c r="AY660" t="inlineStr">
        <is>
          <t/>
        </is>
      </c>
      <c r="AZ660" t="inlineStr">
        <is>
          <t/>
        </is>
      </c>
      <c r="BA660" t="inlineStr">
        <is>
          <t/>
        </is>
      </c>
      <c r="BB660" t="inlineStr">
        <is>
          <t/>
        </is>
      </c>
      <c r="BC660" t="inlineStr">
        <is>
          <t/>
        </is>
      </c>
      <c r="BD660" t="inlineStr">
        <is>
          <t/>
        </is>
      </c>
      <c r="BE660" t="inlineStr">
        <is>
          <t/>
        </is>
      </c>
      <c r="BF660" s="2" t="inlineStr">
        <is>
          <t>targhetta dei dati di funzionamento|
targa</t>
        </is>
      </c>
      <c r="BG660" s="2" t="inlineStr">
        <is>
          <t>3|
3</t>
        </is>
      </c>
      <c r="BH660" s="2" t="inlineStr">
        <is>
          <t xml:space="preserve">|
</t>
        </is>
      </c>
      <c r="BI660" t="inlineStr">
        <is>
          <t/>
        </is>
      </c>
      <c r="BJ660" s="2" t="inlineStr">
        <is>
          <t>techninių duomenų plokštelė</t>
        </is>
      </c>
      <c r="BK660" s="2" t="inlineStr">
        <is>
          <t>3</t>
        </is>
      </c>
      <c r="BL660" s="2" t="inlineStr">
        <is>
          <t/>
        </is>
      </c>
      <c r="BM660" t="inlineStr">
        <is>
          <t/>
        </is>
      </c>
      <c r="BN660" t="inlineStr">
        <is>
          <t/>
        </is>
      </c>
      <c r="BO660" t="inlineStr">
        <is>
          <t/>
        </is>
      </c>
      <c r="BP660" t="inlineStr">
        <is>
          <t/>
        </is>
      </c>
      <c r="BQ660" t="inlineStr">
        <is>
          <t/>
        </is>
      </c>
      <c r="BR660" t="inlineStr">
        <is>
          <t/>
        </is>
      </c>
      <c r="BS660" t="inlineStr">
        <is>
          <t/>
        </is>
      </c>
      <c r="BT660" t="inlineStr">
        <is>
          <t/>
        </is>
      </c>
      <c r="BU660" t="inlineStr">
        <is>
          <t/>
        </is>
      </c>
      <c r="BV660" s="2" t="inlineStr">
        <is>
          <t>typeplaat</t>
        </is>
      </c>
      <c r="BW660" s="2" t="inlineStr">
        <is>
          <t>3</t>
        </is>
      </c>
      <c r="BX660" s="2" t="inlineStr">
        <is>
          <t/>
        </is>
      </c>
      <c r="BY660" t="inlineStr">
        <is>
          <t/>
        </is>
      </c>
      <c r="BZ660" t="inlineStr">
        <is>
          <t/>
        </is>
      </c>
      <c r="CA660" t="inlineStr">
        <is>
          <t/>
        </is>
      </c>
      <c r="CB660" t="inlineStr">
        <is>
          <t/>
        </is>
      </c>
      <c r="CC660" t="inlineStr">
        <is>
          <t/>
        </is>
      </c>
      <c r="CD660" s="2" t="inlineStr">
        <is>
          <t>placa sinalética</t>
        </is>
      </c>
      <c r="CE660" s="2" t="inlineStr">
        <is>
          <t>3</t>
        </is>
      </c>
      <c r="CF660" s="2" t="inlineStr">
        <is>
          <t/>
        </is>
      </c>
      <c r="CG660" t="inlineStr">
        <is>
          <t/>
        </is>
      </c>
      <c r="CH660" t="inlineStr">
        <is>
          <t/>
        </is>
      </c>
      <c r="CI660" t="inlineStr">
        <is>
          <t/>
        </is>
      </c>
      <c r="CJ660" t="inlineStr">
        <is>
          <t/>
        </is>
      </c>
      <c r="CK660" t="inlineStr">
        <is>
          <t/>
        </is>
      </c>
      <c r="CL660" t="inlineStr">
        <is>
          <t/>
        </is>
      </c>
      <c r="CM660" t="inlineStr">
        <is>
          <t/>
        </is>
      </c>
      <c r="CN660" t="inlineStr">
        <is>
          <t/>
        </is>
      </c>
      <c r="CO660" t="inlineStr">
        <is>
          <t/>
        </is>
      </c>
      <c r="CP660" t="inlineStr">
        <is>
          <t/>
        </is>
      </c>
      <c r="CQ660" t="inlineStr">
        <is>
          <t/>
        </is>
      </c>
      <c r="CR660" t="inlineStr">
        <is>
          <t/>
        </is>
      </c>
      <c r="CS660" t="inlineStr">
        <is>
          <t/>
        </is>
      </c>
      <c r="CT660" s="2" t="inlineStr">
        <is>
          <t>märkplåt</t>
        </is>
      </c>
      <c r="CU660" s="2" t="inlineStr">
        <is>
          <t>3</t>
        </is>
      </c>
      <c r="CV660" s="2" t="inlineStr">
        <is>
          <t/>
        </is>
      </c>
      <c r="CW660" t="inlineStr">
        <is>
          <t/>
        </is>
      </c>
    </row>
    <row r="661">
      <c r="A661" s="1" t="str">
        <f>HYPERLINK("https://iate.europa.eu/entry/result/1365598/all", "1365598")</f>
        <v>1365598</v>
      </c>
      <c r="B661" t="inlineStr">
        <is>
          <t>INDUSTRY</t>
        </is>
      </c>
      <c r="C661" t="inlineStr">
        <is>
          <t>INDUSTRY|electronics and electrical engineering</t>
        </is>
      </c>
      <c r="D661" t="inlineStr">
        <is>
          <t>no</t>
        </is>
      </c>
      <c r="E661" t="inlineStr">
        <is>
          <t/>
        </is>
      </c>
      <c r="F661" t="inlineStr">
        <is>
          <t/>
        </is>
      </c>
      <c r="G661" t="inlineStr">
        <is>
          <t/>
        </is>
      </c>
      <c r="H661" t="inlineStr">
        <is>
          <t/>
        </is>
      </c>
      <c r="I661" t="inlineStr">
        <is>
          <t/>
        </is>
      </c>
      <c r="J661" t="inlineStr">
        <is>
          <t/>
        </is>
      </c>
      <c r="K661" t="inlineStr">
        <is>
          <t/>
        </is>
      </c>
      <c r="L661" t="inlineStr">
        <is>
          <t/>
        </is>
      </c>
      <c r="M661" t="inlineStr">
        <is>
          <t/>
        </is>
      </c>
      <c r="N661" s="2" t="inlineStr">
        <is>
          <t>forsyningspunkter</t>
        </is>
      </c>
      <c r="O661" s="2" t="inlineStr">
        <is>
          <t>3</t>
        </is>
      </c>
      <c r="P661" s="2" t="inlineStr">
        <is>
          <t/>
        </is>
      </c>
      <c r="Q661" t="inlineStr">
        <is>
          <t/>
        </is>
      </c>
      <c r="R661" s="2" t="inlineStr">
        <is>
          <t>Übergabestelle</t>
        </is>
      </c>
      <c r="S661" s="2" t="inlineStr">
        <is>
          <t>3</t>
        </is>
      </c>
      <c r="T661" s="2" t="inlineStr">
        <is>
          <t/>
        </is>
      </c>
      <c r="U661" t="inlineStr">
        <is>
          <t/>
        </is>
      </c>
      <c r="V661" s="2" t="inlineStr">
        <is>
          <t>ακροδέκτες τροφοδοσίας</t>
        </is>
      </c>
      <c r="W661" s="2" t="inlineStr">
        <is>
          <t>3</t>
        </is>
      </c>
      <c r="X661" s="2" t="inlineStr">
        <is>
          <t/>
        </is>
      </c>
      <c r="Y661" t="inlineStr">
        <is>
          <t/>
        </is>
      </c>
      <c r="Z661" s="2" t="inlineStr">
        <is>
          <t>point of supply</t>
        </is>
      </c>
      <c r="AA661" s="2" t="inlineStr">
        <is>
          <t>3</t>
        </is>
      </c>
      <c r="AB661" s="2" t="inlineStr">
        <is>
          <t/>
        </is>
      </c>
      <c r="AC661" t="inlineStr">
        <is>
          <t>a point in the electrical system where the technical and commercial criteria of supply are specified</t>
        </is>
      </c>
      <c r="AD661" s="2" t="inlineStr">
        <is>
          <t>punto de suministro</t>
        </is>
      </c>
      <c r="AE661" s="2" t="inlineStr">
        <is>
          <t>3</t>
        </is>
      </c>
      <c r="AF661" s="2" t="inlineStr">
        <is>
          <t/>
        </is>
      </c>
      <c r="AG661" t="inlineStr">
        <is>
          <t/>
        </is>
      </c>
      <c r="AH661" t="inlineStr">
        <is>
          <t/>
        </is>
      </c>
      <c r="AI661" t="inlineStr">
        <is>
          <t/>
        </is>
      </c>
      <c r="AJ661" t="inlineStr">
        <is>
          <t/>
        </is>
      </c>
      <c r="AK661" t="inlineStr">
        <is>
          <t/>
        </is>
      </c>
      <c r="AL661" s="2" t="inlineStr">
        <is>
          <t>sähkön toimituspaikka</t>
        </is>
      </c>
      <c r="AM661" s="2" t="inlineStr">
        <is>
          <t>3</t>
        </is>
      </c>
      <c r="AN661" s="2" t="inlineStr">
        <is>
          <t/>
        </is>
      </c>
      <c r="AO661" t="inlineStr">
        <is>
          <t/>
        </is>
      </c>
      <c r="AP661" s="2" t="inlineStr">
        <is>
          <t>point de fourniture</t>
        </is>
      </c>
      <c r="AQ661" s="2" t="inlineStr">
        <is>
          <t>3</t>
        </is>
      </c>
      <c r="AR661" s="2" t="inlineStr">
        <is>
          <t/>
        </is>
      </c>
      <c r="AS661" t="inlineStr">
        <is>
          <t>point du réseau où les caractéristiques techniques et commerciales d'une fourniture sont fixées</t>
        </is>
      </c>
      <c r="AT661" t="inlineStr">
        <is>
          <t/>
        </is>
      </c>
      <c r="AU661" t="inlineStr">
        <is>
          <t/>
        </is>
      </c>
      <c r="AV661" t="inlineStr">
        <is>
          <t/>
        </is>
      </c>
      <c r="AW661" t="inlineStr">
        <is>
          <t/>
        </is>
      </c>
      <c r="AX661" t="inlineStr">
        <is>
          <t/>
        </is>
      </c>
      <c r="AY661" t="inlineStr">
        <is>
          <t/>
        </is>
      </c>
      <c r="AZ661" t="inlineStr">
        <is>
          <t/>
        </is>
      </c>
      <c r="BA661" t="inlineStr">
        <is>
          <t/>
        </is>
      </c>
      <c r="BB661" t="inlineStr">
        <is>
          <t/>
        </is>
      </c>
      <c r="BC661" t="inlineStr">
        <is>
          <t/>
        </is>
      </c>
      <c r="BD661" t="inlineStr">
        <is>
          <t/>
        </is>
      </c>
      <c r="BE661" t="inlineStr">
        <is>
          <t/>
        </is>
      </c>
      <c r="BF661" s="2" t="inlineStr">
        <is>
          <t>punto di fornitura</t>
        </is>
      </c>
      <c r="BG661" s="2" t="inlineStr">
        <is>
          <t>3</t>
        </is>
      </c>
      <c r="BH661" s="2" t="inlineStr">
        <is>
          <t/>
        </is>
      </c>
      <c r="BI661" t="inlineStr">
        <is>
          <t/>
        </is>
      </c>
      <c r="BJ661" t="inlineStr">
        <is>
          <t/>
        </is>
      </c>
      <c r="BK661" t="inlineStr">
        <is>
          <t/>
        </is>
      </c>
      <c r="BL661" t="inlineStr">
        <is>
          <t/>
        </is>
      </c>
      <c r="BM661" t="inlineStr">
        <is>
          <t/>
        </is>
      </c>
      <c r="BN661" t="inlineStr">
        <is>
          <t/>
        </is>
      </c>
      <c r="BO661" t="inlineStr">
        <is>
          <t/>
        </is>
      </c>
      <c r="BP661" t="inlineStr">
        <is>
          <t/>
        </is>
      </c>
      <c r="BQ661" t="inlineStr">
        <is>
          <t/>
        </is>
      </c>
      <c r="BR661" t="inlineStr">
        <is>
          <t/>
        </is>
      </c>
      <c r="BS661" t="inlineStr">
        <is>
          <t/>
        </is>
      </c>
      <c r="BT661" t="inlineStr">
        <is>
          <t/>
        </is>
      </c>
      <c r="BU661" t="inlineStr">
        <is>
          <t/>
        </is>
      </c>
      <c r="BV661" s="2" t="inlineStr">
        <is>
          <t>leveringspunt</t>
        </is>
      </c>
      <c r="BW661" s="2" t="inlineStr">
        <is>
          <t>3</t>
        </is>
      </c>
      <c r="BX661" s="2" t="inlineStr">
        <is>
          <t/>
        </is>
      </c>
      <c r="BY661" t="inlineStr">
        <is>
          <t/>
        </is>
      </c>
      <c r="BZ661" t="inlineStr">
        <is>
          <t/>
        </is>
      </c>
      <c r="CA661" t="inlineStr">
        <is>
          <t/>
        </is>
      </c>
      <c r="CB661" t="inlineStr">
        <is>
          <t/>
        </is>
      </c>
      <c r="CC661" t="inlineStr">
        <is>
          <t/>
        </is>
      </c>
      <c r="CD661" s="2" t="inlineStr">
        <is>
          <t>pontos de fornecimento</t>
        </is>
      </c>
      <c r="CE661" s="2" t="inlineStr">
        <is>
          <t>3</t>
        </is>
      </c>
      <c r="CF661" s="2" t="inlineStr">
        <is>
          <t/>
        </is>
      </c>
      <c r="CG661" t="inlineStr">
        <is>
          <t/>
        </is>
      </c>
      <c r="CH661" t="inlineStr">
        <is>
          <t/>
        </is>
      </c>
      <c r="CI661" t="inlineStr">
        <is>
          <t/>
        </is>
      </c>
      <c r="CJ661" t="inlineStr">
        <is>
          <t/>
        </is>
      </c>
      <c r="CK661" t="inlineStr">
        <is>
          <t/>
        </is>
      </c>
      <c r="CL661" t="inlineStr">
        <is>
          <t/>
        </is>
      </c>
      <c r="CM661" t="inlineStr">
        <is>
          <t/>
        </is>
      </c>
      <c r="CN661" t="inlineStr">
        <is>
          <t/>
        </is>
      </c>
      <c r="CO661" t="inlineStr">
        <is>
          <t/>
        </is>
      </c>
      <c r="CP661" t="inlineStr">
        <is>
          <t/>
        </is>
      </c>
      <c r="CQ661" t="inlineStr">
        <is>
          <t/>
        </is>
      </c>
      <c r="CR661" t="inlineStr">
        <is>
          <t/>
        </is>
      </c>
      <c r="CS661" t="inlineStr">
        <is>
          <t/>
        </is>
      </c>
      <c r="CT661" s="2" t="inlineStr">
        <is>
          <t>leveranspunkt</t>
        </is>
      </c>
      <c r="CU661" s="2" t="inlineStr">
        <is>
          <t>3</t>
        </is>
      </c>
      <c r="CV661" s="2" t="inlineStr">
        <is>
          <t/>
        </is>
      </c>
      <c r="CW661" t="inlineStr">
        <is>
          <t/>
        </is>
      </c>
    </row>
    <row r="662">
      <c r="A662" s="1" t="str">
        <f>HYPERLINK("https://iate.europa.eu/entry/result/3547499/all", "3547499")</f>
        <v>3547499</v>
      </c>
      <c r="B662" t="inlineStr">
        <is>
          <t>ENERGY</t>
        </is>
      </c>
      <c r="C662" t="inlineStr">
        <is>
          <t>ENERGY|soft energy</t>
        </is>
      </c>
      <c r="D662" t="inlineStr">
        <is>
          <t>yes</t>
        </is>
      </c>
      <c r="E662" t="inlineStr">
        <is>
          <t/>
        </is>
      </c>
      <c r="F662" s="2" t="inlineStr">
        <is>
          <t>Инициативата за морска преносна мрежа на държавите с излаз на северните морета|
NSCOGI</t>
        </is>
      </c>
      <c r="G662" s="2" t="inlineStr">
        <is>
          <t>3|
2</t>
        </is>
      </c>
      <c r="H662" s="2" t="inlineStr">
        <is>
          <t xml:space="preserve">|
</t>
        </is>
      </c>
      <c r="I662" t="inlineStr">
        <is>
          <t>Сътрудничество между 10 държави (Белгия, Дания, Франция, Германия, Ирландия, Люксембург, Нидерландия, Норвегия, Швеция и Обединеното кралство) с цел максимално използване на потенциала на възобновяемите енергийни източници от Северно море, преодоляване на пречките пред разработването на морска електропреносна мрежа и улесняване на координирано икономически ефективно развитие на морските и наземните електропреносни мрежи.</t>
        </is>
      </c>
      <c r="J662" s="2" t="inlineStr">
        <is>
          <t>iniciativa zemí v oblasti severních moří týkající se mořských sítí</t>
        </is>
      </c>
      <c r="K662" s="2" t="inlineStr">
        <is>
          <t>2</t>
        </is>
      </c>
      <c r="L662" s="2" t="inlineStr">
        <is>
          <t/>
        </is>
      </c>
      <c r="M662" t="inlineStr">
        <is>
          <t/>
        </is>
      </c>
      <c r="N662" s="2" t="inlineStr">
        <is>
          <t>North Seas Countries' Offshore Grid Initiative|
NSCOGI</t>
        </is>
      </c>
      <c r="O662" s="2" t="inlineStr">
        <is>
          <t>4|
4</t>
        </is>
      </c>
      <c r="P662" s="2" t="inlineStr">
        <is>
          <t xml:space="preserve">|
</t>
        </is>
      </c>
      <c r="Q662" t="inlineStr">
        <is>
          <t>statsligt samarbejde med henblik på at udvikle offshore vindenerginet-infrastrukturen i Nordsøen</t>
        </is>
      </c>
      <c r="R662" s="2" t="inlineStr">
        <is>
          <t>Offshore-Netz-Initiative der Nordseeländer</t>
        </is>
      </c>
      <c r="S662" s="2" t="inlineStr">
        <is>
          <t>3</t>
        </is>
      </c>
      <c r="T662" s="2" t="inlineStr">
        <is>
          <t/>
        </is>
      </c>
      <c r="U662" t="inlineStr">
        <is>
          <t/>
        </is>
      </c>
      <c r="V662" s="2" t="inlineStr">
        <is>
          <t>Πρωτοβουλία Υπεράκτιου Δικτύου των Χωρών της Βόρειας Θάλασσας</t>
        </is>
      </c>
      <c r="W662" s="2" t="inlineStr">
        <is>
          <t>4</t>
        </is>
      </c>
      <c r="X662" s="2" t="inlineStr">
        <is>
          <t/>
        </is>
      </c>
      <c r="Y662" t="inlineStr">
        <is>
          <t/>
        </is>
      </c>
      <c r="Z662" s="2" t="inlineStr">
        <is>
          <t>North Seas Countries Offshore Grid Initiative|
Northern Sea Countries' Offshore Grid Initiative|
NSCOGI|
Northern Sea Countries Offshore Grid Initiative|
North Sea Countries' Offshore Grid Initiative|
North Sea Countries Offshore Grid Initiative|
North Seas Countries' Offshore Grid Initiative</t>
        </is>
      </c>
      <c r="AA662" s="2" t="inlineStr">
        <is>
          <t>1|
1|
3|
1|
1|
1|
3</t>
        </is>
      </c>
      <c r="AB662" s="2" t="inlineStr">
        <is>
          <t xml:space="preserve">|
|
|
|
|
|
</t>
        </is>
      </c>
      <c r="AC662" t="inlineStr">
        <is>
          <t>cooperation between 10 countries on developing an energy grid based on offshore wind farms in the North Seas region</t>
        </is>
      </c>
      <c r="AD662" s="2" t="inlineStr">
        <is>
          <t>Iniciativa de la Red Eléctrica Marítima de los Países de los Mares Septentrionales|
NSCOGI</t>
        </is>
      </c>
      <c r="AE662" s="2" t="inlineStr">
        <is>
          <t>3|
3</t>
        </is>
      </c>
      <c r="AF662" s="2" t="inlineStr">
        <is>
          <t xml:space="preserve">|
</t>
        </is>
      </c>
      <c r="AG662" t="inlineStr">
        <is>
          <t>Cooperación establecida en 2010 entre nueve Estados miembros de la UE, Noruega y la Comisión para desarrollar una red de energía marina.</t>
        </is>
      </c>
      <c r="AH662" s="2" t="inlineStr">
        <is>
          <t>Põhjamere piirkonna riikide tuuleenergiavõrgu algatus</t>
        </is>
      </c>
      <c r="AI662" s="2" t="inlineStr">
        <is>
          <t>2</t>
        </is>
      </c>
      <c r="AJ662" s="2" t="inlineStr">
        <is>
          <t/>
        </is>
      </c>
      <c r="AK662" t="inlineStr">
        <is>
          <t/>
        </is>
      </c>
      <c r="AL662" s="2" t="inlineStr">
        <is>
          <t>Pohjanmeren maiden offshore-verkkoaloite</t>
        </is>
      </c>
      <c r="AM662" s="2" t="inlineStr">
        <is>
          <t>3</t>
        </is>
      </c>
      <c r="AN662" s="2" t="inlineStr">
        <is>
          <t/>
        </is>
      </c>
      <c r="AO662" t="inlineStr">
        <is>
          <t/>
        </is>
      </c>
      <c r="AP662" s="2" t="inlineStr">
        <is>
          <t>initiative de réseau énergétique offshore des pays des mers du Nord</t>
        </is>
      </c>
      <c r="AQ662" s="2" t="inlineStr">
        <is>
          <t>3</t>
        </is>
      </c>
      <c r="AR662" s="2" t="inlineStr">
        <is>
          <t/>
        </is>
      </c>
      <c r="AS662" t="inlineStr">
        <is>
          <t>initiative associant dix pays riverains de la mer du Nord, de la Manche, de la mer Celtique et de la mer d'Irlande en vue de relier leurs parcs éoliens offshore</t>
        </is>
      </c>
      <c r="AT662" s="2" t="inlineStr">
        <is>
          <t>Tionscnamh Thíortha na Mara Thuaidh um Eangach Amach ón gCósta</t>
        </is>
      </c>
      <c r="AU662" s="2" t="inlineStr">
        <is>
          <t>3</t>
        </is>
      </c>
      <c r="AV662" s="2" t="inlineStr">
        <is>
          <t/>
        </is>
      </c>
      <c r="AW662" t="inlineStr">
        <is>
          <t/>
        </is>
      </c>
      <c r="AX662" s="2" t="inlineStr">
        <is>
          <t>Inicijativa mreže na moru zemalja Sjevernog mora</t>
        </is>
      </c>
      <c r="AY662" s="2" t="inlineStr">
        <is>
          <t>3</t>
        </is>
      </c>
      <c r="AZ662" s="2" t="inlineStr">
        <is>
          <t/>
        </is>
      </c>
      <c r="BA662" t="inlineStr">
        <is>
          <t/>
        </is>
      </c>
      <c r="BB662" s="2" t="inlineStr">
        <is>
          <t>az északi tengerek melletti országok tengeri szélerőmű-hálózati kezdeményezése</t>
        </is>
      </c>
      <c r="BC662" s="2" t="inlineStr">
        <is>
          <t>3</t>
        </is>
      </c>
      <c r="BD662" s="2" t="inlineStr">
        <is>
          <t/>
        </is>
      </c>
      <c r="BE662" t="inlineStr">
        <is>
          <t>az északi-tengeri térség 10 országának közös kezdeményezése egy közös villamosenergia-hálózat létrehozása céljából</t>
        </is>
      </c>
      <c r="BF662" s="2" t="inlineStr">
        <is>
          <t>iniziativa della rete offshore dei paesi dei mari del nord|
NSCOGI</t>
        </is>
      </c>
      <c r="BG662" s="2" t="inlineStr">
        <is>
          <t>3|
2</t>
        </is>
      </c>
      <c r="BH662" s="2" t="inlineStr">
        <is>
          <t xml:space="preserve">|
</t>
        </is>
      </c>
      <c r="BI662" t="inlineStr">
        <is>
          <t/>
        </is>
      </c>
      <c r="BJ662" s="2" t="inlineStr">
        <is>
          <t>Šiaurės jūrų šalių jėgainių tinklo jūroje iniciatyva</t>
        </is>
      </c>
      <c r="BK662" s="2" t="inlineStr">
        <is>
          <t>2</t>
        </is>
      </c>
      <c r="BL662" s="2" t="inlineStr">
        <is>
          <t/>
        </is>
      </c>
      <c r="BM662" t="inlineStr">
        <is>
          <t/>
        </is>
      </c>
      <c r="BN662" s="2" t="inlineStr">
        <is>
          <t>Ziemeļu jūru valstu atkrastes energotīkla iniciatīva</t>
        </is>
      </c>
      <c r="BO662" s="2" t="inlineStr">
        <is>
          <t>2</t>
        </is>
      </c>
      <c r="BP662" s="2" t="inlineStr">
        <is>
          <t/>
        </is>
      </c>
      <c r="BQ662" t="inlineStr">
        <is>
          <t/>
        </is>
      </c>
      <c r="BR662" s="2" t="inlineStr">
        <is>
          <t>Inizjattiva ta' Grid lil hinn mill-Kosta tal-Pajjiżi tal-Ibħra tat-Tramuntana|
NSCOGI</t>
        </is>
      </c>
      <c r="BS662" s="2" t="inlineStr">
        <is>
          <t>2|
3</t>
        </is>
      </c>
      <c r="BT662" s="2" t="inlineStr">
        <is>
          <t xml:space="preserve">|
</t>
        </is>
      </c>
      <c r="BU662" t="inlineStr">
        <is>
          <t>kooperazzjoni bejn għaxar pajjiżi għall-iżvilupp ta' grid enerġetiku bbażat fuq parks eoliċi fuq il-baħar fir-reġjun tal-Ibħra tat-Tramuntana</t>
        </is>
      </c>
      <c r="BV662" s="2" t="inlineStr">
        <is>
          <t>offshorenetwerkinitiatief van landen aan de noordelijke zeeën</t>
        </is>
      </c>
      <c r="BW662" s="2" t="inlineStr">
        <is>
          <t>3</t>
        </is>
      </c>
      <c r="BX662" s="2" t="inlineStr">
        <is>
          <t/>
        </is>
      </c>
      <c r="BY662" t="inlineStr">
        <is>
          <t>samenwerkingsverband tussen 10 landen om in de noordelijke zeeën een geïntegreerd netwerk van windparken te creëren</t>
        </is>
      </c>
      <c r="BZ662" s="2" t="inlineStr">
        <is>
          <t>inicjatywa państw mórz północnych w sprawie sieci przesyłowej morskiej energii wiatrowej</t>
        </is>
      </c>
      <c r="CA662" s="2" t="inlineStr">
        <is>
          <t>3</t>
        </is>
      </c>
      <c r="CB662" s="2" t="inlineStr">
        <is>
          <t/>
        </is>
      </c>
      <c r="CC662" t="inlineStr">
        <is>
          <t/>
        </is>
      </c>
      <c r="CD662" s="2" t="inlineStr">
        <is>
          <t>NSCOGI|
Iniciativa Rede ao Largo da Costa dos Países dos Mares do Norte</t>
        </is>
      </c>
      <c r="CE662" s="2" t="inlineStr">
        <is>
          <t>3|
3</t>
        </is>
      </c>
      <c r="CF662" s="2" t="inlineStr">
        <is>
          <t xml:space="preserve">|
</t>
        </is>
      </c>
      <c r="CG662" t="inlineStr">
        <is>
          <t/>
        </is>
      </c>
      <c r="CH662" s="2" t="inlineStr">
        <is>
          <t>Inițiativa pentru o rețea offshore a țărilor cu deschidere la mările septentrionale</t>
        </is>
      </c>
      <c r="CI662" s="2" t="inlineStr">
        <is>
          <t>3</t>
        </is>
      </c>
      <c r="CJ662" s="2" t="inlineStr">
        <is>
          <t/>
        </is>
      </c>
      <c r="CK662" t="inlineStr">
        <is>
          <t/>
        </is>
      </c>
      <c r="CL662" s="2" t="inlineStr">
        <is>
          <t>iniciatíva pre elektrickú sieť na mori krajín Severného mora</t>
        </is>
      </c>
      <c r="CM662" s="2" t="inlineStr">
        <is>
          <t>2</t>
        </is>
      </c>
      <c r="CN662" s="2" t="inlineStr">
        <is>
          <t/>
        </is>
      </c>
      <c r="CO662" t="inlineStr">
        <is>
          <t/>
        </is>
      </c>
      <c r="CP662" s="2" t="inlineStr">
        <is>
          <t>pobuda severnomorskih držav za priobalno omrežje</t>
        </is>
      </c>
      <c r="CQ662" s="2" t="inlineStr">
        <is>
          <t>2</t>
        </is>
      </c>
      <c r="CR662" s="2" t="inlineStr">
        <is>
          <t/>
        </is>
      </c>
      <c r="CS662" t="inlineStr">
        <is>
          <t/>
        </is>
      </c>
      <c r="CT662" t="inlineStr">
        <is>
          <t/>
        </is>
      </c>
      <c r="CU662" t="inlineStr">
        <is>
          <t/>
        </is>
      </c>
      <c r="CV662" t="inlineStr">
        <is>
          <t/>
        </is>
      </c>
      <c r="CW662" t="inlineStr">
        <is>
          <t/>
        </is>
      </c>
    </row>
    <row r="663">
      <c r="A663" s="1" t="str">
        <f>HYPERLINK("https://iate.europa.eu/entry/result/3628283/all", "3628283")</f>
        <v>3628283</v>
      </c>
      <c r="B663" t="inlineStr">
        <is>
          <t>ENERGY</t>
        </is>
      </c>
      <c r="C663" t="inlineStr">
        <is>
          <t>ENERGY|electrical and nuclear industries|electrical industry|electrical energy</t>
        </is>
      </c>
      <c r="D663" t="inlineStr">
        <is>
          <t>yes</t>
        </is>
      </c>
      <c r="E663" t="inlineStr">
        <is>
          <t/>
        </is>
      </c>
      <c r="F663" t="inlineStr">
        <is>
          <t/>
        </is>
      </c>
      <c r="G663" t="inlineStr">
        <is>
          <t/>
        </is>
      </c>
      <c r="H663" t="inlineStr">
        <is>
          <t/>
        </is>
      </c>
      <c r="I663" t="inlineStr">
        <is>
          <t/>
        </is>
      </c>
      <c r="J663" t="inlineStr">
        <is>
          <t/>
        </is>
      </c>
      <c r="K663" t="inlineStr">
        <is>
          <t/>
        </is>
      </c>
      <c r="L663" t="inlineStr">
        <is>
          <t/>
        </is>
      </c>
      <c r="M663" t="inlineStr">
        <is>
          <t/>
        </is>
      </c>
      <c r="N663" t="inlineStr">
        <is>
          <t/>
        </is>
      </c>
      <c r="O663" t="inlineStr">
        <is>
          <t/>
        </is>
      </c>
      <c r="P663" t="inlineStr">
        <is>
          <t/>
        </is>
      </c>
      <c r="Q663" t="inlineStr">
        <is>
          <t/>
        </is>
      </c>
      <c r="R663" t="inlineStr">
        <is>
          <t/>
        </is>
      </c>
      <c r="S663" t="inlineStr">
        <is>
          <t/>
        </is>
      </c>
      <c r="T663" t="inlineStr">
        <is>
          <t/>
        </is>
      </c>
      <c r="U663" t="inlineStr">
        <is>
          <t/>
        </is>
      </c>
      <c r="V663" t="inlineStr">
        <is>
          <t/>
        </is>
      </c>
      <c r="W663" t="inlineStr">
        <is>
          <t/>
        </is>
      </c>
      <c r="X663" t="inlineStr">
        <is>
          <t/>
        </is>
      </c>
      <c r="Y663" t="inlineStr">
        <is>
          <t/>
        </is>
      </c>
      <c r="Z663" s="2" t="inlineStr">
        <is>
          <t>nodal pricing|
locational pricing</t>
        </is>
      </c>
      <c r="AA663" s="2" t="inlineStr">
        <is>
          <t>3|
3</t>
        </is>
      </c>
      <c r="AB663" s="2" t="inlineStr">
        <is>
          <t xml:space="preserve">|
</t>
        </is>
      </c>
      <c r="AC663" t="inlineStr">
        <is>
          <t>method of determining prices in which market clearing prices are calculated for a number of locations on the transmission grid called nodes</t>
        </is>
      </c>
      <c r="AD663" t="inlineStr">
        <is>
          <t/>
        </is>
      </c>
      <c r="AE663" t="inlineStr">
        <is>
          <t/>
        </is>
      </c>
      <c r="AF663" t="inlineStr">
        <is>
          <t/>
        </is>
      </c>
      <c r="AG663" t="inlineStr">
        <is>
          <t/>
        </is>
      </c>
      <c r="AH663" t="inlineStr">
        <is>
          <t/>
        </is>
      </c>
      <c r="AI663" t="inlineStr">
        <is>
          <t/>
        </is>
      </c>
      <c r="AJ663" t="inlineStr">
        <is>
          <t/>
        </is>
      </c>
      <c r="AK663" t="inlineStr">
        <is>
          <t/>
        </is>
      </c>
      <c r="AL663" t="inlineStr">
        <is>
          <t/>
        </is>
      </c>
      <c r="AM663" t="inlineStr">
        <is>
          <t/>
        </is>
      </c>
      <c r="AN663" t="inlineStr">
        <is>
          <t/>
        </is>
      </c>
      <c r="AO663" t="inlineStr">
        <is>
          <t/>
        </is>
      </c>
      <c r="AP663" t="inlineStr">
        <is>
          <t/>
        </is>
      </c>
      <c r="AQ663" t="inlineStr">
        <is>
          <t/>
        </is>
      </c>
      <c r="AR663" t="inlineStr">
        <is>
          <t/>
        </is>
      </c>
      <c r="AS663" t="inlineStr">
        <is>
          <t/>
        </is>
      </c>
      <c r="AT663" t="inlineStr">
        <is>
          <t/>
        </is>
      </c>
      <c r="AU663" t="inlineStr">
        <is>
          <t/>
        </is>
      </c>
      <c r="AV663" t="inlineStr">
        <is>
          <t/>
        </is>
      </c>
      <c r="AW663" t="inlineStr">
        <is>
          <t/>
        </is>
      </c>
      <c r="AX663" t="inlineStr">
        <is>
          <t/>
        </is>
      </c>
      <c r="AY663" t="inlineStr">
        <is>
          <t/>
        </is>
      </c>
      <c r="AZ663" t="inlineStr">
        <is>
          <t/>
        </is>
      </c>
      <c r="BA663" t="inlineStr">
        <is>
          <t/>
        </is>
      </c>
      <c r="BB663" t="inlineStr">
        <is>
          <t/>
        </is>
      </c>
      <c r="BC663" t="inlineStr">
        <is>
          <t/>
        </is>
      </c>
      <c r="BD663" t="inlineStr">
        <is>
          <t/>
        </is>
      </c>
      <c r="BE663" t="inlineStr">
        <is>
          <t/>
        </is>
      </c>
      <c r="BF663" t="inlineStr">
        <is>
          <t/>
        </is>
      </c>
      <c r="BG663" t="inlineStr">
        <is>
          <t/>
        </is>
      </c>
      <c r="BH663" t="inlineStr">
        <is>
          <t/>
        </is>
      </c>
      <c r="BI663" t="inlineStr">
        <is>
          <t/>
        </is>
      </c>
      <c r="BJ663" t="inlineStr">
        <is>
          <t/>
        </is>
      </c>
      <c r="BK663" t="inlineStr">
        <is>
          <t/>
        </is>
      </c>
      <c r="BL663" t="inlineStr">
        <is>
          <t/>
        </is>
      </c>
      <c r="BM663" t="inlineStr">
        <is>
          <t/>
        </is>
      </c>
      <c r="BN663" t="inlineStr">
        <is>
          <t/>
        </is>
      </c>
      <c r="BO663" t="inlineStr">
        <is>
          <t/>
        </is>
      </c>
      <c r="BP663" t="inlineStr">
        <is>
          <t/>
        </is>
      </c>
      <c r="BQ663" t="inlineStr">
        <is>
          <t/>
        </is>
      </c>
      <c r="BR663" t="inlineStr">
        <is>
          <t/>
        </is>
      </c>
      <c r="BS663" t="inlineStr">
        <is>
          <t/>
        </is>
      </c>
      <c r="BT663" t="inlineStr">
        <is>
          <t/>
        </is>
      </c>
      <c r="BU663" t="inlineStr">
        <is>
          <t/>
        </is>
      </c>
      <c r="BV663" t="inlineStr">
        <is>
          <t/>
        </is>
      </c>
      <c r="BW663" t="inlineStr">
        <is>
          <t/>
        </is>
      </c>
      <c r="BX663" t="inlineStr">
        <is>
          <t/>
        </is>
      </c>
      <c r="BY663" t="inlineStr">
        <is>
          <t/>
        </is>
      </c>
      <c r="BZ663" s="2" t="inlineStr">
        <is>
          <t>ceny lokalizacyjne|
ceny węzłowe</t>
        </is>
      </c>
      <c r="CA663" s="2" t="inlineStr">
        <is>
          <t>3|
3</t>
        </is>
      </c>
      <c r="CB663" s="2" t="inlineStr">
        <is>
          <t xml:space="preserve">|
</t>
        </is>
      </c>
      <c r="CC663" t="inlineStr">
        <is>
          <t>&lt;div&gt;metoda ustalania cen energii elektrycznej, uzależniająca jej wysokość od lokalizacji producenta energii czy odbiorcy&lt;/div&gt;</t>
        </is>
      </c>
      <c r="CD663" t="inlineStr">
        <is>
          <t/>
        </is>
      </c>
      <c r="CE663" t="inlineStr">
        <is>
          <t/>
        </is>
      </c>
      <c r="CF663" t="inlineStr">
        <is>
          <t/>
        </is>
      </c>
      <c r="CG663" t="inlineStr">
        <is>
          <t/>
        </is>
      </c>
      <c r="CH663" t="inlineStr">
        <is>
          <t/>
        </is>
      </c>
      <c r="CI663" t="inlineStr">
        <is>
          <t/>
        </is>
      </c>
      <c r="CJ663" t="inlineStr">
        <is>
          <t/>
        </is>
      </c>
      <c r="CK663" t="inlineStr">
        <is>
          <t/>
        </is>
      </c>
      <c r="CL663" t="inlineStr">
        <is>
          <t/>
        </is>
      </c>
      <c r="CM663" t="inlineStr">
        <is>
          <t/>
        </is>
      </c>
      <c r="CN663" t="inlineStr">
        <is>
          <t/>
        </is>
      </c>
      <c r="CO663" t="inlineStr">
        <is>
          <t/>
        </is>
      </c>
      <c r="CP663" t="inlineStr">
        <is>
          <t/>
        </is>
      </c>
      <c r="CQ663" t="inlineStr">
        <is>
          <t/>
        </is>
      </c>
      <c r="CR663" t="inlineStr">
        <is>
          <t/>
        </is>
      </c>
      <c r="CS663" t="inlineStr">
        <is>
          <t/>
        </is>
      </c>
      <c r="CT663" t="inlineStr">
        <is>
          <t/>
        </is>
      </c>
      <c r="CU663" t="inlineStr">
        <is>
          <t/>
        </is>
      </c>
      <c r="CV663" t="inlineStr">
        <is>
          <t/>
        </is>
      </c>
      <c r="CW663" t="inlineStr">
        <is>
          <t/>
        </is>
      </c>
    </row>
    <row r="664">
      <c r="A664" s="1" t="str">
        <f>HYPERLINK("https://iate.europa.eu/entry/result/1691350/all", "1691350")</f>
        <v>1691350</v>
      </c>
      <c r="B664" t="inlineStr">
        <is>
          <t>ENVIRONMENT;ENERGY</t>
        </is>
      </c>
      <c r="C664" t="inlineStr">
        <is>
          <t>ENVIRONMENT;ENERGY</t>
        </is>
      </c>
      <c r="D664" t="inlineStr">
        <is>
          <t>no</t>
        </is>
      </c>
      <c r="E664" t="inlineStr">
        <is>
          <t/>
        </is>
      </c>
      <c r="F664" t="inlineStr">
        <is>
          <t/>
        </is>
      </c>
      <c r="G664" t="inlineStr">
        <is>
          <t/>
        </is>
      </c>
      <c r="H664" t="inlineStr">
        <is>
          <t/>
        </is>
      </c>
      <c r="I664" t="inlineStr">
        <is>
          <t/>
        </is>
      </c>
      <c r="J664" t="inlineStr">
        <is>
          <t/>
        </is>
      </c>
      <c r="K664" t="inlineStr">
        <is>
          <t/>
        </is>
      </c>
      <c r="L664" t="inlineStr">
        <is>
          <t/>
        </is>
      </c>
      <c r="M664" t="inlineStr">
        <is>
          <t/>
        </is>
      </c>
      <c r="N664" s="2" t="inlineStr">
        <is>
          <t>kommunalt værk</t>
        </is>
      </c>
      <c r="O664" s="2" t="inlineStr">
        <is>
          <t>3</t>
        </is>
      </c>
      <c r="P664" s="2" t="inlineStr">
        <is>
          <t/>
        </is>
      </c>
      <c r="Q664" t="inlineStr">
        <is>
          <t>forsyningsselskab, der ejes og drives af kommunal myndighed</t>
        </is>
      </c>
      <c r="R664" s="2" t="inlineStr">
        <is>
          <t>Stadtwerke</t>
        </is>
      </c>
      <c r="S664" s="2" t="inlineStr">
        <is>
          <t>3</t>
        </is>
      </c>
      <c r="T664" s="2" t="inlineStr">
        <is>
          <t/>
        </is>
      </c>
      <c r="U664" t="inlineStr">
        <is>
          <t/>
        </is>
      </c>
      <c r="V664" t="inlineStr">
        <is>
          <t/>
        </is>
      </c>
      <c r="W664" t="inlineStr">
        <is>
          <t/>
        </is>
      </c>
      <c r="X664" t="inlineStr">
        <is>
          <t/>
        </is>
      </c>
      <c r="Y664" t="inlineStr">
        <is>
          <t/>
        </is>
      </c>
      <c r="Z664" s="2" t="inlineStr">
        <is>
          <t>municipal utility</t>
        </is>
      </c>
      <c r="AA664" s="2" t="inlineStr">
        <is>
          <t>3</t>
        </is>
      </c>
      <c r="AB664" s="2" t="inlineStr">
        <is>
          <t/>
        </is>
      </c>
      <c r="AC664" t="inlineStr">
        <is>
          <t>a provider of utility services owned and operated by a municipal government</t>
        </is>
      </c>
      <c r="AD664" s="2" t="inlineStr">
        <is>
          <t>distribuidor municipal</t>
        </is>
      </c>
      <c r="AE664" s="2" t="inlineStr">
        <is>
          <t>3</t>
        </is>
      </c>
      <c r="AF664" s="2" t="inlineStr">
        <is>
          <t/>
        </is>
      </c>
      <c r="AG664" t="inlineStr">
        <is>
          <t/>
        </is>
      </c>
      <c r="AH664" t="inlineStr">
        <is>
          <t/>
        </is>
      </c>
      <c r="AI664" t="inlineStr">
        <is>
          <t/>
        </is>
      </c>
      <c r="AJ664" t="inlineStr">
        <is>
          <t/>
        </is>
      </c>
      <c r="AK664" t="inlineStr">
        <is>
          <t/>
        </is>
      </c>
      <c r="AL664" s="2" t="inlineStr">
        <is>
          <t>kunnallinen sähkölaitos</t>
        </is>
      </c>
      <c r="AM664" s="2" t="inlineStr">
        <is>
          <t>3</t>
        </is>
      </c>
      <c r="AN664" s="2" t="inlineStr">
        <is>
          <t/>
        </is>
      </c>
      <c r="AO664" t="inlineStr">
        <is>
          <t/>
        </is>
      </c>
      <c r="AP664" s="2" t="inlineStr">
        <is>
          <t>régie municipale|
entreprise de service public détenue par une municipalité</t>
        </is>
      </c>
      <c r="AQ664" s="2" t="inlineStr">
        <is>
          <t>3|
3</t>
        </is>
      </c>
      <c r="AR664" s="2" t="inlineStr">
        <is>
          <t xml:space="preserve">|
</t>
        </is>
      </c>
      <c r="AS664" t="inlineStr">
        <is>
          <t/>
        </is>
      </c>
      <c r="AT664" s="2" t="inlineStr">
        <is>
          <t>fóntas bardasach</t>
        </is>
      </c>
      <c r="AU664" s="2" t="inlineStr">
        <is>
          <t>3</t>
        </is>
      </c>
      <c r="AV664" s="2" t="inlineStr">
        <is>
          <t/>
        </is>
      </c>
      <c r="AW664" t="inlineStr">
        <is>
          <t/>
        </is>
      </c>
      <c r="AX664" t="inlineStr">
        <is>
          <t/>
        </is>
      </c>
      <c r="AY664" t="inlineStr">
        <is>
          <t/>
        </is>
      </c>
      <c r="AZ664" t="inlineStr">
        <is>
          <t/>
        </is>
      </c>
      <c r="BA664" t="inlineStr">
        <is>
          <t/>
        </is>
      </c>
      <c r="BB664" t="inlineStr">
        <is>
          <t/>
        </is>
      </c>
      <c r="BC664" t="inlineStr">
        <is>
          <t/>
        </is>
      </c>
      <c r="BD664" t="inlineStr">
        <is>
          <t/>
        </is>
      </c>
      <c r="BE664" t="inlineStr">
        <is>
          <t/>
        </is>
      </c>
      <c r="BF664" s="2" t="inlineStr">
        <is>
          <t>azienda municipale di pubblici servizi|
impresa municipale di pubblici servizi</t>
        </is>
      </c>
      <c r="BG664" s="2" t="inlineStr">
        <is>
          <t>3|
3</t>
        </is>
      </c>
      <c r="BH664" s="2" t="inlineStr">
        <is>
          <t xml:space="preserve">|
</t>
        </is>
      </c>
      <c r="BI664" t="inlineStr">
        <is>
          <t/>
        </is>
      </c>
      <c r="BJ664" t="inlineStr">
        <is>
          <t/>
        </is>
      </c>
      <c r="BK664" t="inlineStr">
        <is>
          <t/>
        </is>
      </c>
      <c r="BL664" t="inlineStr">
        <is>
          <t/>
        </is>
      </c>
      <c r="BM664" t="inlineStr">
        <is>
          <t/>
        </is>
      </c>
      <c r="BN664" t="inlineStr">
        <is>
          <t/>
        </is>
      </c>
      <c r="BO664" t="inlineStr">
        <is>
          <t/>
        </is>
      </c>
      <c r="BP664" t="inlineStr">
        <is>
          <t/>
        </is>
      </c>
      <c r="BQ664" t="inlineStr">
        <is>
          <t/>
        </is>
      </c>
      <c r="BR664" s="2" t="inlineStr">
        <is>
          <t>utilità tal-muniċipalità</t>
        </is>
      </c>
      <c r="BS664" s="2" t="inlineStr">
        <is>
          <t>3</t>
        </is>
      </c>
      <c r="BT664" s="2" t="inlineStr">
        <is>
          <t/>
        </is>
      </c>
      <c r="BU664" t="inlineStr">
        <is>
          <t>Utilità li tkun proprjetà ta' u operata minn muniċipalità, utilità tal-Enerġija tal-Istat</t>
        </is>
      </c>
      <c r="BV664" s="2" t="inlineStr">
        <is>
          <t>gemeentelijk nutsbedrijf</t>
        </is>
      </c>
      <c r="BW664" s="2" t="inlineStr">
        <is>
          <t>3</t>
        </is>
      </c>
      <c r="BX664" s="2" t="inlineStr">
        <is>
          <t/>
        </is>
      </c>
      <c r="BY664" t="inlineStr">
        <is>
          <t/>
        </is>
      </c>
      <c r="BZ664" t="inlineStr">
        <is>
          <t/>
        </is>
      </c>
      <c r="CA664" t="inlineStr">
        <is>
          <t/>
        </is>
      </c>
      <c r="CB664" t="inlineStr">
        <is>
          <t/>
        </is>
      </c>
      <c r="CC664" t="inlineStr">
        <is>
          <t/>
        </is>
      </c>
      <c r="CD664" t="inlineStr">
        <is>
          <t/>
        </is>
      </c>
      <c r="CE664" t="inlineStr">
        <is>
          <t/>
        </is>
      </c>
      <c r="CF664" t="inlineStr">
        <is>
          <t/>
        </is>
      </c>
      <c r="CG664" t="inlineStr">
        <is>
          <t/>
        </is>
      </c>
      <c r="CH664" t="inlineStr">
        <is>
          <t/>
        </is>
      </c>
      <c r="CI664" t="inlineStr">
        <is>
          <t/>
        </is>
      </c>
      <c r="CJ664" t="inlineStr">
        <is>
          <t/>
        </is>
      </c>
      <c r="CK664" t="inlineStr">
        <is>
          <t/>
        </is>
      </c>
      <c r="CL664" t="inlineStr">
        <is>
          <t/>
        </is>
      </c>
      <c r="CM664" t="inlineStr">
        <is>
          <t/>
        </is>
      </c>
      <c r="CN664" t="inlineStr">
        <is>
          <t/>
        </is>
      </c>
      <c r="CO664" t="inlineStr">
        <is>
          <t/>
        </is>
      </c>
      <c r="CP664" t="inlineStr">
        <is>
          <t/>
        </is>
      </c>
      <c r="CQ664" t="inlineStr">
        <is>
          <t/>
        </is>
      </c>
      <c r="CR664" t="inlineStr">
        <is>
          <t/>
        </is>
      </c>
      <c r="CS664" t="inlineStr">
        <is>
          <t/>
        </is>
      </c>
      <c r="CT664" s="2" t="inlineStr">
        <is>
          <t>kommunalt elverk|
lokal elproducent</t>
        </is>
      </c>
      <c r="CU664" s="2" t="inlineStr">
        <is>
          <t>3|
3</t>
        </is>
      </c>
      <c r="CV664" s="2" t="inlineStr">
        <is>
          <t xml:space="preserve">|
</t>
        </is>
      </c>
      <c r="CW664" t="inlineStr">
        <is>
          <t/>
        </is>
      </c>
    </row>
    <row r="665">
      <c r="A665" s="1" t="str">
        <f>HYPERLINK("https://iate.europa.eu/entry/result/2246172/all", "2246172")</f>
        <v>2246172</v>
      </c>
      <c r="B665" t="inlineStr">
        <is>
          <t>ENERGY</t>
        </is>
      </c>
      <c r="C665" t="inlineStr">
        <is>
          <t>ENERGY|electrical and nuclear industries|electrical industry</t>
        </is>
      </c>
      <c r="D665" t="inlineStr">
        <is>
          <t>yes</t>
        </is>
      </c>
      <c r="E665" t="inlineStr">
        <is>
          <t/>
        </is>
      </c>
      <c r="F665" s="2" t="inlineStr">
        <is>
          <t>микроагрегат за комбинирано производство на енергия</t>
        </is>
      </c>
      <c r="G665" s="2" t="inlineStr">
        <is>
          <t>3</t>
        </is>
      </c>
      <c r="H665" s="2" t="inlineStr">
        <is>
          <t/>
        </is>
      </c>
      <c r="I665" t="inlineStr">
        <is>
          <t>агрегат за комбинирано производство на енергия с максимална електрогенерираща мощност под 50 kWe</t>
        </is>
      </c>
      <c r="J665" s="2" t="inlineStr">
        <is>
          <t>mikrokogenerační jednotka</t>
        </is>
      </c>
      <c r="K665" s="2" t="inlineStr">
        <is>
          <t>3</t>
        </is>
      </c>
      <c r="L665" s="2" t="inlineStr">
        <is>
          <t/>
        </is>
      </c>
      <c r="M665" t="inlineStr">
        <is>
          <t>kogenerační jednotka s maximální kapacitou nižší než 50 kWe</t>
        </is>
      </c>
      <c r="N665" s="2" t="inlineStr">
        <is>
          <t>mikrokraftvarmeenhed</t>
        </is>
      </c>
      <c r="O665" s="2" t="inlineStr">
        <is>
          <t>4</t>
        </is>
      </c>
      <c r="P665" s="2" t="inlineStr">
        <is>
          <t/>
        </is>
      </c>
      <c r="Q665" t="inlineStr">
        <is>
          <t>kraftvarmeenhed med en maksimal kapacitet på mindre end 50 kWe</t>
        </is>
      </c>
      <c r="R665" s="2" t="inlineStr">
        <is>
          <t>KWK-Kleinstanlage</t>
        </is>
      </c>
      <c r="S665" s="2" t="inlineStr">
        <is>
          <t>3</t>
        </is>
      </c>
      <c r="T665" s="2" t="inlineStr">
        <is>
          <t/>
        </is>
      </c>
      <c r="U665" t="inlineStr">
        <is>
          <t>KWK-Anlage mit einer Höchstkapazität von weniger als 50 kWel</t>
        </is>
      </c>
      <c r="V665" s="2" t="inlineStr">
        <is>
          <t>μονάδα συμπαραγωγής πολύ μικρής κλίμακας</t>
        </is>
      </c>
      <c r="W665" s="2" t="inlineStr">
        <is>
          <t>2</t>
        </is>
      </c>
      <c r="X665" s="2" t="inlineStr">
        <is>
          <t/>
        </is>
      </c>
      <c r="Y665" t="inlineStr">
        <is>
          <t>μονάδα συνδυασμένης παραγωγής με μέγιστη ισχύ μικρότερη από 50 kWe</t>
        </is>
      </c>
      <c r="Z665" s="2" t="inlineStr">
        <is>
          <t>micro-cogeneration unit</t>
        </is>
      </c>
      <c r="AA665" s="2" t="inlineStr">
        <is>
          <t>3</t>
        </is>
      </c>
      <c r="AB665" s="2" t="inlineStr">
        <is>
          <t/>
        </is>
      </c>
      <c r="AC665" t="inlineStr">
        <is>
          <t>cogeneration unit with a maximum capacity below 50 kWe (kilowatt)</t>
        </is>
      </c>
      <c r="AD665" s="2" t="inlineStr">
        <is>
          <t>unidad de microcogeneración</t>
        </is>
      </c>
      <c r="AE665" s="2" t="inlineStr">
        <is>
          <t>3</t>
        </is>
      </c>
      <c r="AF665" s="2" t="inlineStr">
        <is>
          <t/>
        </is>
      </c>
      <c r="AG665" t="inlineStr">
        <is>
          <t>Unidad de cogeneración &lt;a href="/entry/result/870218/all" id="ENTRY_TO_ENTRY_CONVERTER" target="_blank"&gt;IATE:870218&lt;/a&gt; con una potencia máxima inferior a los 50 kW&lt;sub&gt;e&lt;/sub&gt;.</t>
        </is>
      </c>
      <c r="AH665" s="2" t="inlineStr">
        <is>
          <t>mikrokoostootmisseade</t>
        </is>
      </c>
      <c r="AI665" s="2" t="inlineStr">
        <is>
          <t>3</t>
        </is>
      </c>
      <c r="AJ665" s="2" t="inlineStr">
        <is>
          <t/>
        </is>
      </c>
      <c r="AK665" t="inlineStr">
        <is>
          <t>koostootmisseade, mille maksimaalne võimsus on alla 50 kWe</t>
        </is>
      </c>
      <c r="AL665" s="2" t="inlineStr">
        <is>
          <t>mikroyhteistuotantoyksikkö</t>
        </is>
      </c>
      <c r="AM665" s="2" t="inlineStr">
        <is>
          <t>3</t>
        </is>
      </c>
      <c r="AN665" s="2" t="inlineStr">
        <is>
          <t/>
        </is>
      </c>
      <c r="AO665" t="inlineStr">
        <is>
          <t>yhteistuotantoyksikkö, jonka enimmäiskapasiteetti on alle 50 kW e</t>
        </is>
      </c>
      <c r="AP665" s="2" t="inlineStr">
        <is>
          <t>unité de microcogénération</t>
        </is>
      </c>
      <c r="AQ665" s="2" t="inlineStr">
        <is>
          <t>3</t>
        </is>
      </c>
      <c r="AR665" s="2" t="inlineStr">
        <is>
          <t/>
        </is>
      </c>
      <c r="AS665" t="inlineStr">
        <is>
          <t>unité de cogénération d'une capacité maximale inférieure à 50 kWe</t>
        </is>
      </c>
      <c r="AT665" s="2" t="inlineStr">
        <is>
          <t>aonad micrea-chomhghiniúna</t>
        </is>
      </c>
      <c r="AU665" s="2" t="inlineStr">
        <is>
          <t>3</t>
        </is>
      </c>
      <c r="AV665" s="2" t="inlineStr">
        <is>
          <t/>
        </is>
      </c>
      <c r="AW665" t="inlineStr">
        <is>
          <t/>
        </is>
      </c>
      <c r="AX665" s="2" t="inlineStr">
        <is>
          <t>mikrokogeneracijska jedinica</t>
        </is>
      </c>
      <c r="AY665" s="2" t="inlineStr">
        <is>
          <t>3</t>
        </is>
      </c>
      <c r="AZ665" s="2" t="inlineStr">
        <is>
          <t/>
        </is>
      </c>
      <c r="BA665" t="inlineStr">
        <is>
          <t>kogeneracijska jedinica najvećeg kapaciteta manjeg od 50 kWe</t>
        </is>
      </c>
      <c r="BB665" s="2" t="inlineStr">
        <is>
          <t>kogenerációs mikroerőmű|
kapcsolt energiatermelő mikroegység</t>
        </is>
      </c>
      <c r="BC665" s="2" t="inlineStr">
        <is>
          <t>4|
4</t>
        </is>
      </c>
      <c r="BD665" s="2" t="inlineStr">
        <is>
          <t xml:space="preserve">|
</t>
        </is>
      </c>
      <c r="BE665" t="inlineStr">
        <is>
          <t>olyan kapcsolt energiatermelő egység, amelynek maximális teljesítménye kevesebb mint 50 kWe</t>
        </is>
      </c>
      <c r="BF665" s="2" t="inlineStr">
        <is>
          <t>unità di micro-cogenerazione</t>
        </is>
      </c>
      <c r="BG665" s="2" t="inlineStr">
        <is>
          <t>3</t>
        </is>
      </c>
      <c r="BH665" s="2" t="inlineStr">
        <is>
          <t/>
        </is>
      </c>
      <c r="BI665" t="inlineStr">
        <is>
          <t>unità di cogenerazione con una capacità massima inferiore a 50 kWe</t>
        </is>
      </c>
      <c r="BJ665" s="2" t="inlineStr">
        <is>
          <t>labai mažos galios kogeneracijos įrenginys</t>
        </is>
      </c>
      <c r="BK665" s="2" t="inlineStr">
        <is>
          <t>3</t>
        </is>
      </c>
      <c r="BL665" s="2" t="inlineStr">
        <is>
          <t/>
        </is>
      </c>
      <c r="BM665" t="inlineStr">
        <is>
          <t>mažesnės kaip 50 kWe galios kogeneracijos įrenginys</t>
        </is>
      </c>
      <c r="BN665" s="2" t="inlineStr">
        <is>
          <t>mikrokoģenerācijas iekārta</t>
        </is>
      </c>
      <c r="BO665" s="2" t="inlineStr">
        <is>
          <t>3</t>
        </is>
      </c>
      <c r="BP665" s="2" t="inlineStr">
        <is>
          <t/>
        </is>
      </c>
      <c r="BQ665" t="inlineStr">
        <is>
          <t>koģenerācijas [ &lt;a href="/entry/result/870218/all" id="ENTRY_TO_ENTRY_CONVERTER" target="_blank"&gt;IATE:870218&lt;/a&gt; ] iekārta, kuras maksimālā jauda nesasniedz 50 kWe</t>
        </is>
      </c>
      <c r="BR665" s="2" t="inlineStr">
        <is>
          <t>unità ta' mikrokoġenerazzjoni</t>
        </is>
      </c>
      <c r="BS665" s="2" t="inlineStr">
        <is>
          <t>3</t>
        </is>
      </c>
      <c r="BT665" s="2" t="inlineStr">
        <is>
          <t/>
        </is>
      </c>
      <c r="BU665" t="inlineStr">
        <is>
          <t>unità ta' koġenerazzjoni b'kapaċità massima taħt il-50 kWe</t>
        </is>
      </c>
      <c r="BV665" s="2" t="inlineStr">
        <is>
          <t>microwarmte-krachtkoppelingseenheid</t>
        </is>
      </c>
      <c r="BW665" s="2" t="inlineStr">
        <is>
          <t>3</t>
        </is>
      </c>
      <c r="BX665" s="2" t="inlineStr">
        <is>
          <t/>
        </is>
      </c>
      <c r="BY665" t="inlineStr">
        <is>
          <t>warmte-krachtkoppelingseenheid met een maximumcapaciteit van minder dan 50 kWe</t>
        </is>
      </c>
      <c r="BZ665" s="2" t="inlineStr">
        <is>
          <t>jednostka mikrokogeneracji</t>
        </is>
      </c>
      <c r="CA665" s="2" t="inlineStr">
        <is>
          <t>3</t>
        </is>
      </c>
      <c r="CB665" s="2" t="inlineStr">
        <is>
          <t/>
        </is>
      </c>
      <c r="CC665" t="inlineStr">
        <is>
          <t>Jednostka kogeneracyjna o maksymalnej mocy niższej niż 50 kW e.</t>
        </is>
      </c>
      <c r="CD665" s="2" t="inlineStr">
        <is>
          <t>unidade de microcogeração</t>
        </is>
      </c>
      <c r="CE665" s="2" t="inlineStr">
        <is>
          <t>3</t>
        </is>
      </c>
      <c r="CF665" s="2" t="inlineStr">
        <is>
          <t/>
        </is>
      </c>
      <c r="CG665" t="inlineStr">
        <is>
          <t>Unidade de cogeração com uma capacidade máxima inferior a 50 kWe.</t>
        </is>
      </c>
      <c r="CH665" s="2" t="inlineStr">
        <is>
          <t>unitate de microcogenerare</t>
        </is>
      </c>
      <c r="CI665" s="2" t="inlineStr">
        <is>
          <t>3</t>
        </is>
      </c>
      <c r="CJ665" s="2" t="inlineStr">
        <is>
          <t/>
        </is>
      </c>
      <c r="CK665" t="inlineStr">
        <is>
          <t>Unitate de cogenerare cu o capacitate maximă mai mică de 50 kWe.</t>
        </is>
      </c>
      <c r="CL665" s="2" t="inlineStr">
        <is>
          <t>zariadenie kombinovanej výroby veľmi malých výkonov|
mikrokogeneračná jednotka</t>
        </is>
      </c>
      <c r="CM665" s="2" t="inlineStr">
        <is>
          <t>3|
3</t>
        </is>
      </c>
      <c r="CN665" s="2" t="inlineStr">
        <is>
          <t xml:space="preserve">|
</t>
        </is>
      </c>
      <c r="CO665" t="inlineStr">
        <is>
          <t>zariadenie kombinovanej výroby s maximálnym výkonom nižším ako 50 kWe</t>
        </is>
      </c>
      <c r="CP665" s="2" t="inlineStr">
        <is>
          <t>mikrokogeneracijska naprava|
naprava za mikrosoproizvodnjo</t>
        </is>
      </c>
      <c r="CQ665" s="2" t="inlineStr">
        <is>
          <t>3|
3</t>
        </is>
      </c>
      <c r="CR665" s="2" t="inlineStr">
        <is>
          <t xml:space="preserve">|
</t>
        </is>
      </c>
      <c r="CS665" t="inlineStr">
        <is>
          <t>naprava za &lt;b&gt;soproizvodnjo&lt;/b&gt; [ &lt;a href="/entry/result/870218/all" id="ENTRY_TO_ENTRY_CONVERTER" target="_blank"&gt;IATE:870218&lt;/a&gt; ] z največjo zmogljivostjo 50 kW&lt;sub&gt;e&lt;/sub&gt;</t>
        </is>
      </c>
      <c r="CT665" s="2" t="inlineStr">
        <is>
          <t>mikrokraftvärmepanna</t>
        </is>
      </c>
      <c r="CU665" s="2" t="inlineStr">
        <is>
          <t>3</t>
        </is>
      </c>
      <c r="CV665" s="2" t="inlineStr">
        <is>
          <t/>
        </is>
      </c>
      <c r="CW665" t="inlineStr">
        <is>
          <t>kraftvärmepanna med en maximal kapacitet som understiger 50 kWe</t>
        </is>
      </c>
    </row>
    <row r="666">
      <c r="A666" s="1" t="str">
        <f>HYPERLINK("https://iate.europa.eu/entry/result/1607468/all", "1607468")</f>
        <v>1607468</v>
      </c>
      <c r="B666" t="inlineStr">
        <is>
          <t>ENERGY</t>
        </is>
      </c>
      <c r="C666" t="inlineStr">
        <is>
          <t>ENERGY</t>
        </is>
      </c>
      <c r="D666" t="inlineStr">
        <is>
          <t>no</t>
        </is>
      </c>
      <c r="E666" t="inlineStr">
        <is>
          <t/>
        </is>
      </c>
      <c r="F666" t="inlineStr">
        <is>
          <t/>
        </is>
      </c>
      <c r="G666" t="inlineStr">
        <is>
          <t/>
        </is>
      </c>
      <c r="H666" t="inlineStr">
        <is>
          <t/>
        </is>
      </c>
      <c r="I666" t="inlineStr">
        <is>
          <t/>
        </is>
      </c>
      <c r="J666" t="inlineStr">
        <is>
          <t/>
        </is>
      </c>
      <c r="K666" t="inlineStr">
        <is>
          <t/>
        </is>
      </c>
      <c r="L666" t="inlineStr">
        <is>
          <t/>
        </is>
      </c>
      <c r="M666" t="inlineStr">
        <is>
          <t/>
        </is>
      </c>
      <c r="N666" s="2" t="inlineStr">
        <is>
          <t>netspændingsforsyning</t>
        </is>
      </c>
      <c r="O666" s="2" t="inlineStr">
        <is>
          <t>2</t>
        </is>
      </c>
      <c r="P666" s="2" t="inlineStr">
        <is>
          <t/>
        </is>
      </c>
      <c r="Q666" t="inlineStr">
        <is>
          <t/>
        </is>
      </c>
      <c r="R666" s="2" t="inlineStr">
        <is>
          <t>Hauptstromversorgung</t>
        </is>
      </c>
      <c r="S666" s="2" t="inlineStr">
        <is>
          <t>2</t>
        </is>
      </c>
      <c r="T666" s="2" t="inlineStr">
        <is>
          <t/>
        </is>
      </c>
      <c r="U666" t="inlineStr">
        <is>
          <t/>
        </is>
      </c>
      <c r="V666" s="2" t="inlineStr">
        <is>
          <t>τροφοδοσία από το κύριο δίκτυο</t>
        </is>
      </c>
      <c r="W666" s="2" t="inlineStr">
        <is>
          <t>2</t>
        </is>
      </c>
      <c r="X666" s="2" t="inlineStr">
        <is>
          <t/>
        </is>
      </c>
      <c r="Y666" t="inlineStr">
        <is>
          <t/>
        </is>
      </c>
      <c r="Z666" s="2" t="inlineStr">
        <is>
          <t>mains power supply|
mains power source</t>
        </is>
      </c>
      <c r="AA666" s="2" t="inlineStr">
        <is>
          <t>3|
3</t>
        </is>
      </c>
      <c r="AB666" s="2" t="inlineStr">
        <is>
          <t xml:space="preserve">|
</t>
        </is>
      </c>
      <c r="AC666" t="inlineStr">
        <is>
          <t/>
        </is>
      </c>
      <c r="AD666" s="2" t="inlineStr">
        <is>
          <t>alimentación por la red de energía eléctrica</t>
        </is>
      </c>
      <c r="AE666" s="2" t="inlineStr">
        <is>
          <t>2</t>
        </is>
      </c>
      <c r="AF666" s="2" t="inlineStr">
        <is>
          <t/>
        </is>
      </c>
      <c r="AG666" t="inlineStr">
        <is>
          <t/>
        </is>
      </c>
      <c r="AH666" t="inlineStr">
        <is>
          <t/>
        </is>
      </c>
      <c r="AI666" t="inlineStr">
        <is>
          <t/>
        </is>
      </c>
      <c r="AJ666" t="inlineStr">
        <is>
          <t/>
        </is>
      </c>
      <c r="AK666" t="inlineStr">
        <is>
          <t/>
        </is>
      </c>
      <c r="AL666" s="2" t="inlineStr">
        <is>
          <t>sähköverkosta saatava sähkövirta</t>
        </is>
      </c>
      <c r="AM666" s="2" t="inlineStr">
        <is>
          <t>3</t>
        </is>
      </c>
      <c r="AN666" s="2" t="inlineStr">
        <is>
          <t/>
        </is>
      </c>
      <c r="AO666" t="inlineStr">
        <is>
          <t/>
        </is>
      </c>
      <c r="AP666" s="2" t="inlineStr">
        <is>
          <t>alimentation sur le secteur</t>
        </is>
      </c>
      <c r="AQ666" s="2" t="inlineStr">
        <is>
          <t>2</t>
        </is>
      </c>
      <c r="AR666" s="2" t="inlineStr">
        <is>
          <t/>
        </is>
      </c>
      <c r="AS666" t="inlineStr">
        <is>
          <t/>
        </is>
      </c>
      <c r="AT666" t="inlineStr">
        <is>
          <t/>
        </is>
      </c>
      <c r="AU666" t="inlineStr">
        <is>
          <t/>
        </is>
      </c>
      <c r="AV666" t="inlineStr">
        <is>
          <t/>
        </is>
      </c>
      <c r="AW666" t="inlineStr">
        <is>
          <t/>
        </is>
      </c>
      <c r="AX666" t="inlineStr">
        <is>
          <t/>
        </is>
      </c>
      <c r="AY666" t="inlineStr">
        <is>
          <t/>
        </is>
      </c>
      <c r="AZ666" t="inlineStr">
        <is>
          <t/>
        </is>
      </c>
      <c r="BA666" t="inlineStr">
        <is>
          <t/>
        </is>
      </c>
      <c r="BB666" t="inlineStr">
        <is>
          <t/>
        </is>
      </c>
      <c r="BC666" t="inlineStr">
        <is>
          <t/>
        </is>
      </c>
      <c r="BD666" t="inlineStr">
        <is>
          <t/>
        </is>
      </c>
      <c r="BE666" t="inlineStr">
        <is>
          <t/>
        </is>
      </c>
      <c r="BF666" s="2" t="inlineStr">
        <is>
          <t>alimentazione di rete</t>
        </is>
      </c>
      <c r="BG666" s="2" t="inlineStr">
        <is>
          <t>2</t>
        </is>
      </c>
      <c r="BH666" s="2" t="inlineStr">
        <is>
          <t/>
        </is>
      </c>
      <c r="BI666" t="inlineStr">
        <is>
          <t/>
        </is>
      </c>
      <c r="BJ666" t="inlineStr">
        <is>
          <t/>
        </is>
      </c>
      <c r="BK666" t="inlineStr">
        <is>
          <t/>
        </is>
      </c>
      <c r="BL666" t="inlineStr">
        <is>
          <t/>
        </is>
      </c>
      <c r="BM666" t="inlineStr">
        <is>
          <t/>
        </is>
      </c>
      <c r="BN666" t="inlineStr">
        <is>
          <t/>
        </is>
      </c>
      <c r="BO666" t="inlineStr">
        <is>
          <t/>
        </is>
      </c>
      <c r="BP666" t="inlineStr">
        <is>
          <t/>
        </is>
      </c>
      <c r="BQ666" t="inlineStr">
        <is>
          <t/>
        </is>
      </c>
      <c r="BR666" t="inlineStr">
        <is>
          <t/>
        </is>
      </c>
      <c r="BS666" t="inlineStr">
        <is>
          <t/>
        </is>
      </c>
      <c r="BT666" t="inlineStr">
        <is>
          <t/>
        </is>
      </c>
      <c r="BU666" t="inlineStr">
        <is>
          <t/>
        </is>
      </c>
      <c r="BV666" s="2" t="inlineStr">
        <is>
          <t>netvoedingsapparaat</t>
        </is>
      </c>
      <c r="BW666" s="2" t="inlineStr">
        <is>
          <t>2</t>
        </is>
      </c>
      <c r="BX666" s="2" t="inlineStr">
        <is>
          <t/>
        </is>
      </c>
      <c r="BY666" t="inlineStr">
        <is>
          <t/>
        </is>
      </c>
      <c r="BZ666" s="2" t="inlineStr">
        <is>
          <t>sieć zasilająca</t>
        </is>
      </c>
      <c r="CA666" s="2" t="inlineStr">
        <is>
          <t>3</t>
        </is>
      </c>
      <c r="CB666" s="2" t="inlineStr">
        <is>
          <t/>
        </is>
      </c>
      <c r="CC666" t="inlineStr">
        <is>
          <t>sieć dostarczająca energię elektryczną z sieci prądu przemiennego</t>
        </is>
      </c>
      <c r="CD666" s="2" t="inlineStr">
        <is>
          <t>alimentação pela rede elétrica</t>
        </is>
      </c>
      <c r="CE666" s="2" t="inlineStr">
        <is>
          <t>3</t>
        </is>
      </c>
      <c r="CF666" s="2" t="inlineStr">
        <is>
          <t/>
        </is>
      </c>
      <c r="CG666" t="inlineStr">
        <is>
          <t/>
        </is>
      </c>
      <c r="CH666" t="inlineStr">
        <is>
          <t/>
        </is>
      </c>
      <c r="CI666" t="inlineStr">
        <is>
          <t/>
        </is>
      </c>
      <c r="CJ666" t="inlineStr">
        <is>
          <t/>
        </is>
      </c>
      <c r="CK666" t="inlineStr">
        <is>
          <t/>
        </is>
      </c>
      <c r="CL666" t="inlineStr">
        <is>
          <t/>
        </is>
      </c>
      <c r="CM666" t="inlineStr">
        <is>
          <t/>
        </is>
      </c>
      <c r="CN666" t="inlineStr">
        <is>
          <t/>
        </is>
      </c>
      <c r="CO666" t="inlineStr">
        <is>
          <t/>
        </is>
      </c>
      <c r="CP666" t="inlineStr">
        <is>
          <t/>
        </is>
      </c>
      <c r="CQ666" t="inlineStr">
        <is>
          <t/>
        </is>
      </c>
      <c r="CR666" t="inlineStr">
        <is>
          <t/>
        </is>
      </c>
      <c r="CS666" t="inlineStr">
        <is>
          <t/>
        </is>
      </c>
      <c r="CT666" s="2" t="inlineStr">
        <is>
          <t>elnätet</t>
        </is>
      </c>
      <c r="CU666" s="2" t="inlineStr">
        <is>
          <t>3</t>
        </is>
      </c>
      <c r="CV666" s="2" t="inlineStr">
        <is>
          <t/>
        </is>
      </c>
      <c r="CW666" t="inlineStr">
        <is>
          <t/>
        </is>
      </c>
    </row>
    <row r="667">
      <c r="A667" s="1" t="str">
        <f>HYPERLINK("https://iate.europa.eu/entry/result/1691338/all", "1691338")</f>
        <v>1691338</v>
      </c>
      <c r="B667" t="inlineStr">
        <is>
          <t>ECONOMICS;INDUSTRY</t>
        </is>
      </c>
      <c r="C667" t="inlineStr">
        <is>
          <t>ECONOMICS|economic analysis|statistics;INDUSTRY|electronics and electrical engineering</t>
        </is>
      </c>
      <c r="D667" t="inlineStr">
        <is>
          <t>no</t>
        </is>
      </c>
      <c r="E667" t="inlineStr">
        <is>
          <t/>
        </is>
      </c>
      <c r="F667" t="inlineStr">
        <is>
          <t/>
        </is>
      </c>
      <c r="G667" t="inlineStr">
        <is>
          <t/>
        </is>
      </c>
      <c r="H667" t="inlineStr">
        <is>
          <t/>
        </is>
      </c>
      <c r="I667" t="inlineStr">
        <is>
          <t/>
        </is>
      </c>
      <c r="J667" t="inlineStr">
        <is>
          <t/>
        </is>
      </c>
      <c r="K667" t="inlineStr">
        <is>
          <t/>
        </is>
      </c>
      <c r="L667" t="inlineStr">
        <is>
          <t/>
        </is>
      </c>
      <c r="M667" t="inlineStr">
        <is>
          <t/>
        </is>
      </c>
      <c r="N667" s="2" t="inlineStr">
        <is>
          <t>mellemlast</t>
        </is>
      </c>
      <c r="O667" s="2" t="inlineStr">
        <is>
          <t>3</t>
        </is>
      </c>
      <c r="P667" s="2" t="inlineStr">
        <is>
          <t/>
        </is>
      </c>
      <c r="Q667" t="inlineStr">
        <is>
          <t/>
        </is>
      </c>
      <c r="R667" s="2" t="inlineStr">
        <is>
          <t>Mittellast</t>
        </is>
      </c>
      <c r="S667" s="2" t="inlineStr">
        <is>
          <t>3</t>
        </is>
      </c>
      <c r="T667" s="2" t="inlineStr">
        <is>
          <t/>
        </is>
      </c>
      <c r="U667" t="inlineStr">
        <is>
          <t/>
        </is>
      </c>
      <c r="V667" t="inlineStr">
        <is>
          <t/>
        </is>
      </c>
      <c r="W667" t="inlineStr">
        <is>
          <t/>
        </is>
      </c>
      <c r="X667" t="inlineStr">
        <is>
          <t/>
        </is>
      </c>
      <c r="Y667" t="inlineStr">
        <is>
          <t/>
        </is>
      </c>
      <c r="Z667" s="2" t="inlineStr">
        <is>
          <t>intermediate load|
electric system intermediate load</t>
        </is>
      </c>
      <c r="AA667" s="2" t="inlineStr">
        <is>
          <t>3|
3</t>
        </is>
      </c>
      <c r="AB667" s="2" t="inlineStr">
        <is>
          <t xml:space="preserve">|
</t>
        </is>
      </c>
      <c r="AC667" t="inlineStr">
        <is>
          <t>the range from base load to a point between base load and peak.This point may be the midpoint,a percent of the peakload,or the load over a specified time period</t>
        </is>
      </c>
      <c r="AD667" s="2" t="inlineStr">
        <is>
          <t>carga media</t>
        </is>
      </c>
      <c r="AE667" s="2" t="inlineStr">
        <is>
          <t>3</t>
        </is>
      </c>
      <c r="AF667" s="2" t="inlineStr">
        <is>
          <t/>
        </is>
      </c>
      <c r="AG667" t="inlineStr">
        <is>
          <t/>
        </is>
      </c>
      <c r="AH667" t="inlineStr">
        <is>
          <t/>
        </is>
      </c>
      <c r="AI667" t="inlineStr">
        <is>
          <t/>
        </is>
      </c>
      <c r="AJ667" t="inlineStr">
        <is>
          <t/>
        </is>
      </c>
      <c r="AK667" t="inlineStr">
        <is>
          <t/>
        </is>
      </c>
      <c r="AL667" s="2" t="inlineStr">
        <is>
          <t>keskikuorma|
sähkönkulutuksen keskikuorma</t>
        </is>
      </c>
      <c r="AM667" s="2" t="inlineStr">
        <is>
          <t>3|
3</t>
        </is>
      </c>
      <c r="AN667" s="2" t="inlineStr">
        <is>
          <t xml:space="preserve">|
</t>
        </is>
      </c>
      <c r="AO667" t="inlineStr">
        <is>
          <t/>
        </is>
      </c>
      <c r="AP667" s="2" t="inlineStr">
        <is>
          <t>charge intermédiaire</t>
        </is>
      </c>
      <c r="AQ667" s="2" t="inlineStr">
        <is>
          <t>3</t>
        </is>
      </c>
      <c r="AR667" s="2" t="inlineStr">
        <is>
          <t/>
        </is>
      </c>
      <c r="AS667" t="inlineStr">
        <is>
          <t/>
        </is>
      </c>
      <c r="AT667" t="inlineStr">
        <is>
          <t/>
        </is>
      </c>
      <c r="AU667" t="inlineStr">
        <is>
          <t/>
        </is>
      </c>
      <c r="AV667" t="inlineStr">
        <is>
          <t/>
        </is>
      </c>
      <c r="AW667" t="inlineStr">
        <is>
          <t/>
        </is>
      </c>
      <c r="AX667" t="inlineStr">
        <is>
          <t/>
        </is>
      </c>
      <c r="AY667" t="inlineStr">
        <is>
          <t/>
        </is>
      </c>
      <c r="AZ667" t="inlineStr">
        <is>
          <t/>
        </is>
      </c>
      <c r="BA667" t="inlineStr">
        <is>
          <t/>
        </is>
      </c>
      <c r="BB667" t="inlineStr">
        <is>
          <t/>
        </is>
      </c>
      <c r="BC667" t="inlineStr">
        <is>
          <t/>
        </is>
      </c>
      <c r="BD667" t="inlineStr">
        <is>
          <t/>
        </is>
      </c>
      <c r="BE667" t="inlineStr">
        <is>
          <t/>
        </is>
      </c>
      <c r="BF667" s="2" t="inlineStr">
        <is>
          <t>carico intermedio dell'impianto elettrico|
carico intermedio</t>
        </is>
      </c>
      <c r="BG667" s="2" t="inlineStr">
        <is>
          <t>3|
3</t>
        </is>
      </c>
      <c r="BH667" s="2" t="inlineStr">
        <is>
          <t xml:space="preserve">|
</t>
        </is>
      </c>
      <c r="BI667" t="inlineStr">
        <is>
          <t/>
        </is>
      </c>
      <c r="BJ667" t="inlineStr">
        <is>
          <t/>
        </is>
      </c>
      <c r="BK667" t="inlineStr">
        <is>
          <t/>
        </is>
      </c>
      <c r="BL667" t="inlineStr">
        <is>
          <t/>
        </is>
      </c>
      <c r="BM667" t="inlineStr">
        <is>
          <t/>
        </is>
      </c>
      <c r="BN667" t="inlineStr">
        <is>
          <t/>
        </is>
      </c>
      <c r="BO667" t="inlineStr">
        <is>
          <t/>
        </is>
      </c>
      <c r="BP667" t="inlineStr">
        <is>
          <t/>
        </is>
      </c>
      <c r="BQ667" t="inlineStr">
        <is>
          <t/>
        </is>
      </c>
      <c r="BR667" t="inlineStr">
        <is>
          <t/>
        </is>
      </c>
      <c r="BS667" t="inlineStr">
        <is>
          <t/>
        </is>
      </c>
      <c r="BT667" t="inlineStr">
        <is>
          <t/>
        </is>
      </c>
      <c r="BU667" t="inlineStr">
        <is>
          <t/>
        </is>
      </c>
      <c r="BV667" s="2" t="inlineStr">
        <is>
          <t>belasting tussen piekbelasting en basisbelasting</t>
        </is>
      </c>
      <c r="BW667" s="2" t="inlineStr">
        <is>
          <t>3</t>
        </is>
      </c>
      <c r="BX667" s="2" t="inlineStr">
        <is>
          <t/>
        </is>
      </c>
      <c r="BY667" t="inlineStr">
        <is>
          <t/>
        </is>
      </c>
      <c r="BZ667" t="inlineStr">
        <is>
          <t/>
        </is>
      </c>
      <c r="CA667" t="inlineStr">
        <is>
          <t/>
        </is>
      </c>
      <c r="CB667" t="inlineStr">
        <is>
          <t/>
        </is>
      </c>
      <c r="CC667" t="inlineStr">
        <is>
          <t/>
        </is>
      </c>
      <c r="CD667" s="2" t="inlineStr">
        <is>
          <t>meia carga</t>
        </is>
      </c>
      <c r="CE667" s="2" t="inlineStr">
        <is>
          <t>3</t>
        </is>
      </c>
      <c r="CF667" s="2" t="inlineStr">
        <is>
          <t/>
        </is>
      </c>
      <c r="CG667" t="inlineStr">
        <is>
          <t/>
        </is>
      </c>
      <c r="CH667" t="inlineStr">
        <is>
          <t/>
        </is>
      </c>
      <c r="CI667" t="inlineStr">
        <is>
          <t/>
        </is>
      </c>
      <c r="CJ667" t="inlineStr">
        <is>
          <t/>
        </is>
      </c>
      <c r="CK667" t="inlineStr">
        <is>
          <t/>
        </is>
      </c>
      <c r="CL667" t="inlineStr">
        <is>
          <t/>
        </is>
      </c>
      <c r="CM667" t="inlineStr">
        <is>
          <t/>
        </is>
      </c>
      <c r="CN667" t="inlineStr">
        <is>
          <t/>
        </is>
      </c>
      <c r="CO667" t="inlineStr">
        <is>
          <t/>
        </is>
      </c>
      <c r="CP667" t="inlineStr">
        <is>
          <t/>
        </is>
      </c>
      <c r="CQ667" t="inlineStr">
        <is>
          <t/>
        </is>
      </c>
      <c r="CR667" t="inlineStr">
        <is>
          <t/>
        </is>
      </c>
      <c r="CS667" t="inlineStr">
        <is>
          <t/>
        </is>
      </c>
      <c r="CT667" s="2" t="inlineStr">
        <is>
          <t>medelbelastning|
medelbelastning av elnätet</t>
        </is>
      </c>
      <c r="CU667" s="2" t="inlineStr">
        <is>
          <t>3|
3</t>
        </is>
      </c>
      <c r="CV667" s="2" t="inlineStr">
        <is>
          <t xml:space="preserve">|
</t>
        </is>
      </c>
      <c r="CW667" t="inlineStr">
        <is>
          <t/>
        </is>
      </c>
    </row>
    <row r="668">
      <c r="A668" s="1" t="str">
        <f>HYPERLINK("https://iate.europa.eu/entry/result/151515/all", "151515")</f>
        <v>151515</v>
      </c>
      <c r="B668" t="inlineStr">
        <is>
          <t>ENERGY</t>
        </is>
      </c>
      <c r="C668" t="inlineStr">
        <is>
          <t>ENERGY</t>
        </is>
      </c>
      <c r="D668" t="inlineStr">
        <is>
          <t>no</t>
        </is>
      </c>
      <c r="E668" t="inlineStr">
        <is>
          <t/>
        </is>
      </c>
      <c r="F668" t="inlineStr">
        <is>
          <t/>
        </is>
      </c>
      <c r="G668" t="inlineStr">
        <is>
          <t/>
        </is>
      </c>
      <c r="H668" t="inlineStr">
        <is>
          <t/>
        </is>
      </c>
      <c r="I668" t="inlineStr">
        <is>
          <t/>
        </is>
      </c>
      <c r="J668" t="inlineStr">
        <is>
          <t/>
        </is>
      </c>
      <c r="K668" t="inlineStr">
        <is>
          <t/>
        </is>
      </c>
      <c r="L668" t="inlineStr">
        <is>
          <t/>
        </is>
      </c>
      <c r="M668" t="inlineStr">
        <is>
          <t/>
        </is>
      </c>
      <c r="N668" s="2" t="inlineStr">
        <is>
          <t>uafhængig producent</t>
        </is>
      </c>
      <c r="O668" s="2" t="inlineStr">
        <is>
          <t>3</t>
        </is>
      </c>
      <c r="P668" s="2" t="inlineStr">
        <is>
          <t/>
        </is>
      </c>
      <c r="Q668" t="inlineStr">
        <is>
          <t/>
        </is>
      </c>
      <c r="R668" s="2" t="inlineStr">
        <is>
          <t>unabhängiger Erzeuger</t>
        </is>
      </c>
      <c r="S668" s="2" t="inlineStr">
        <is>
          <t>3</t>
        </is>
      </c>
      <c r="T668" s="2" t="inlineStr">
        <is>
          <t/>
        </is>
      </c>
      <c r="U668" t="inlineStr">
        <is>
          <t/>
        </is>
      </c>
      <c r="V668" s="2" t="inlineStr">
        <is>
          <t>ανεξάρτητος παραγωγός</t>
        </is>
      </c>
      <c r="W668" s="2" t="inlineStr">
        <is>
          <t>3</t>
        </is>
      </c>
      <c r="X668" s="2" t="inlineStr">
        <is>
          <t/>
        </is>
      </c>
      <c r="Y668" t="inlineStr">
        <is>
          <t/>
        </is>
      </c>
      <c r="Z668" s="2" t="inlineStr">
        <is>
          <t>independent producer</t>
        </is>
      </c>
      <c r="AA668" s="2" t="inlineStr">
        <is>
          <t>3</t>
        </is>
      </c>
      <c r="AB668" s="2" t="inlineStr">
        <is>
          <t/>
        </is>
      </c>
      <c r="AC668" t="inlineStr">
        <is>
          <t/>
        </is>
      </c>
      <c r="AD668" s="2" t="inlineStr">
        <is>
          <t>productor independiente</t>
        </is>
      </c>
      <c r="AE668" s="2" t="inlineStr">
        <is>
          <t>3</t>
        </is>
      </c>
      <c r="AF668" s="2" t="inlineStr">
        <is>
          <t/>
        </is>
      </c>
      <c r="AG668" t="inlineStr">
        <is>
          <t/>
        </is>
      </c>
      <c r="AH668" t="inlineStr">
        <is>
          <t/>
        </is>
      </c>
      <c r="AI668" t="inlineStr">
        <is>
          <t/>
        </is>
      </c>
      <c r="AJ668" t="inlineStr">
        <is>
          <t/>
        </is>
      </c>
      <c r="AK668" t="inlineStr">
        <is>
          <t/>
        </is>
      </c>
      <c r="AL668" s="2" t="inlineStr">
        <is>
          <t>itsenäinen tuottaja</t>
        </is>
      </c>
      <c r="AM668" s="2" t="inlineStr">
        <is>
          <t>3</t>
        </is>
      </c>
      <c r="AN668" s="2" t="inlineStr">
        <is>
          <t/>
        </is>
      </c>
      <c r="AO668" t="inlineStr">
        <is>
          <t/>
        </is>
      </c>
      <c r="AP668" s="2" t="inlineStr">
        <is>
          <t>producteur indépendant</t>
        </is>
      </c>
      <c r="AQ668" s="2" t="inlineStr">
        <is>
          <t>3</t>
        </is>
      </c>
      <c r="AR668" s="2" t="inlineStr">
        <is>
          <t/>
        </is>
      </c>
      <c r="AS668" t="inlineStr">
        <is>
          <t/>
        </is>
      </c>
      <c r="AT668" t="inlineStr">
        <is>
          <t/>
        </is>
      </c>
      <c r="AU668" t="inlineStr">
        <is>
          <t/>
        </is>
      </c>
      <c r="AV668" t="inlineStr">
        <is>
          <t/>
        </is>
      </c>
      <c r="AW668" t="inlineStr">
        <is>
          <t/>
        </is>
      </c>
      <c r="AX668" t="inlineStr">
        <is>
          <t/>
        </is>
      </c>
      <c r="AY668" t="inlineStr">
        <is>
          <t/>
        </is>
      </c>
      <c r="AZ668" t="inlineStr">
        <is>
          <t/>
        </is>
      </c>
      <c r="BA668" t="inlineStr">
        <is>
          <t/>
        </is>
      </c>
      <c r="BB668" t="inlineStr">
        <is>
          <t/>
        </is>
      </c>
      <c r="BC668" t="inlineStr">
        <is>
          <t/>
        </is>
      </c>
      <c r="BD668" t="inlineStr">
        <is>
          <t/>
        </is>
      </c>
      <c r="BE668" t="inlineStr">
        <is>
          <t/>
        </is>
      </c>
      <c r="BF668" s="2" t="inlineStr">
        <is>
          <t>produttore indipendente</t>
        </is>
      </c>
      <c r="BG668" s="2" t="inlineStr">
        <is>
          <t>3</t>
        </is>
      </c>
      <c r="BH668" s="2" t="inlineStr">
        <is>
          <t/>
        </is>
      </c>
      <c r="BI668" t="inlineStr">
        <is>
          <t/>
        </is>
      </c>
      <c r="BJ668" t="inlineStr">
        <is>
          <t/>
        </is>
      </c>
      <c r="BK668" t="inlineStr">
        <is>
          <t/>
        </is>
      </c>
      <c r="BL668" t="inlineStr">
        <is>
          <t/>
        </is>
      </c>
      <c r="BM668" t="inlineStr">
        <is>
          <t/>
        </is>
      </c>
      <c r="BN668" t="inlineStr">
        <is>
          <t/>
        </is>
      </c>
      <c r="BO668" t="inlineStr">
        <is>
          <t/>
        </is>
      </c>
      <c r="BP668" t="inlineStr">
        <is>
          <t/>
        </is>
      </c>
      <c r="BQ668" t="inlineStr">
        <is>
          <t/>
        </is>
      </c>
      <c r="BR668" t="inlineStr">
        <is>
          <t/>
        </is>
      </c>
      <c r="BS668" t="inlineStr">
        <is>
          <t/>
        </is>
      </c>
      <c r="BT668" t="inlineStr">
        <is>
          <t/>
        </is>
      </c>
      <c r="BU668" t="inlineStr">
        <is>
          <t/>
        </is>
      </c>
      <c r="BV668" s="2" t="inlineStr">
        <is>
          <t>onafhankelijke producent</t>
        </is>
      </c>
      <c r="BW668" s="2" t="inlineStr">
        <is>
          <t>3</t>
        </is>
      </c>
      <c r="BX668" s="2" t="inlineStr">
        <is>
          <t/>
        </is>
      </c>
      <c r="BY668" t="inlineStr">
        <is>
          <t/>
        </is>
      </c>
      <c r="BZ668" t="inlineStr">
        <is>
          <t/>
        </is>
      </c>
      <c r="CA668" t="inlineStr">
        <is>
          <t/>
        </is>
      </c>
      <c r="CB668" t="inlineStr">
        <is>
          <t/>
        </is>
      </c>
      <c r="CC668" t="inlineStr">
        <is>
          <t/>
        </is>
      </c>
      <c r="CD668" s="2" t="inlineStr">
        <is>
          <t>produtor independente</t>
        </is>
      </c>
      <c r="CE668" s="2" t="inlineStr">
        <is>
          <t>3</t>
        </is>
      </c>
      <c r="CF668" s="2" t="inlineStr">
        <is>
          <t/>
        </is>
      </c>
      <c r="CG668" t="inlineStr">
        <is>
          <t/>
        </is>
      </c>
      <c r="CH668" t="inlineStr">
        <is>
          <t/>
        </is>
      </c>
      <c r="CI668" t="inlineStr">
        <is>
          <t/>
        </is>
      </c>
      <c r="CJ668" t="inlineStr">
        <is>
          <t/>
        </is>
      </c>
      <c r="CK668" t="inlineStr">
        <is>
          <t/>
        </is>
      </c>
      <c r="CL668" t="inlineStr">
        <is>
          <t/>
        </is>
      </c>
      <c r="CM668" t="inlineStr">
        <is>
          <t/>
        </is>
      </c>
      <c r="CN668" t="inlineStr">
        <is>
          <t/>
        </is>
      </c>
      <c r="CO668" t="inlineStr">
        <is>
          <t/>
        </is>
      </c>
      <c r="CP668" t="inlineStr">
        <is>
          <t/>
        </is>
      </c>
      <c r="CQ668" t="inlineStr">
        <is>
          <t/>
        </is>
      </c>
      <c r="CR668" t="inlineStr">
        <is>
          <t/>
        </is>
      </c>
      <c r="CS668" t="inlineStr">
        <is>
          <t/>
        </is>
      </c>
      <c r="CT668" s="2" t="inlineStr">
        <is>
          <t>oberoende producent</t>
        </is>
      </c>
      <c r="CU668" s="2" t="inlineStr">
        <is>
          <t>3</t>
        </is>
      </c>
      <c r="CV668" s="2" t="inlineStr">
        <is>
          <t/>
        </is>
      </c>
      <c r="CW668" t="inlineStr">
        <is>
          <t/>
        </is>
      </c>
    </row>
    <row r="669">
      <c r="A669" s="1" t="str">
        <f>HYPERLINK("https://iate.europa.eu/entry/result/3572247/all", "3572247")</f>
        <v>3572247</v>
      </c>
      <c r="B669" t="inlineStr">
        <is>
          <t>ENERGY</t>
        </is>
      </c>
      <c r="C669" t="inlineStr">
        <is>
          <t>ENERGY|electrical and nuclear industries|electrical industry</t>
        </is>
      </c>
      <c r="D669" t="inlineStr">
        <is>
          <t>yes</t>
        </is>
      </c>
      <c r="E669" t="inlineStr">
        <is>
          <t/>
        </is>
      </c>
      <c r="F669" t="inlineStr">
        <is>
          <t/>
        </is>
      </c>
      <c r="G669" t="inlineStr">
        <is>
          <t/>
        </is>
      </c>
      <c r="H669" t="inlineStr">
        <is>
          <t/>
        </is>
      </c>
      <c r="I669" t="inlineStr">
        <is>
          <t/>
        </is>
      </c>
      <c r="J669" t="inlineStr">
        <is>
          <t/>
        </is>
      </c>
      <c r="K669" t="inlineStr">
        <is>
          <t/>
        </is>
      </c>
      <c r="L669" t="inlineStr">
        <is>
          <t/>
        </is>
      </c>
      <c r="M669" t="inlineStr">
        <is>
          <t/>
        </is>
      </c>
      <c r="N669" t="inlineStr">
        <is>
          <t/>
        </is>
      </c>
      <c r="O669" t="inlineStr">
        <is>
          <t/>
        </is>
      </c>
      <c r="P669" t="inlineStr">
        <is>
          <t/>
        </is>
      </c>
      <c r="Q669" t="inlineStr">
        <is>
          <t/>
        </is>
      </c>
      <c r="R669" t="inlineStr">
        <is>
          <t/>
        </is>
      </c>
      <c r="S669" t="inlineStr">
        <is>
          <t/>
        </is>
      </c>
      <c r="T669" t="inlineStr">
        <is>
          <t/>
        </is>
      </c>
      <c r="U669" t="inlineStr">
        <is>
          <t/>
        </is>
      </c>
      <c r="V669" s="2" t="inlineStr">
        <is>
          <t>αναμενόμενη μη εξυπηρετούμενη ενέργεια</t>
        </is>
      </c>
      <c r="W669" s="2" t="inlineStr">
        <is>
          <t>3</t>
        </is>
      </c>
      <c r="X669" s="2" t="inlineStr">
        <is>
          <t/>
        </is>
      </c>
      <c r="Y669" t="inlineStr">
        <is>
          <t>ποσότητα ζήτησης ηλεκτρικής ενέργειας — μετρούμενη σε MWh — που δεν αναμένεται ότι δεν θα καλυφθεί από την παραγωγή σε ένα δεδομένο έτος</t>
        </is>
      </c>
      <c r="Z669" s="2" t="inlineStr">
        <is>
          <t>expected energy non-served|
EENS</t>
        </is>
      </c>
      <c r="AA669" s="2" t="inlineStr">
        <is>
          <t>3|
3</t>
        </is>
      </c>
      <c r="AB669" s="2" t="inlineStr">
        <is>
          <t xml:space="preserve">|
</t>
        </is>
      </c>
      <c r="AC669" t="inlineStr">
        <is>
          <t>amount of electricity demand - measured in MWh – that is expected not to be met by generation in a given year</t>
        </is>
      </c>
      <c r="AD669" t="inlineStr">
        <is>
          <t/>
        </is>
      </c>
      <c r="AE669" t="inlineStr">
        <is>
          <t/>
        </is>
      </c>
      <c r="AF669" t="inlineStr">
        <is>
          <t/>
        </is>
      </c>
      <c r="AG669" t="inlineStr">
        <is>
          <t/>
        </is>
      </c>
      <c r="AH669" t="inlineStr">
        <is>
          <t/>
        </is>
      </c>
      <c r="AI669" t="inlineStr">
        <is>
          <t/>
        </is>
      </c>
      <c r="AJ669" t="inlineStr">
        <is>
          <t/>
        </is>
      </c>
      <c r="AK669" t="inlineStr">
        <is>
          <t/>
        </is>
      </c>
      <c r="AL669" t="inlineStr">
        <is>
          <t/>
        </is>
      </c>
      <c r="AM669" t="inlineStr">
        <is>
          <t/>
        </is>
      </c>
      <c r="AN669" t="inlineStr">
        <is>
          <t/>
        </is>
      </c>
      <c r="AO669" t="inlineStr">
        <is>
          <t/>
        </is>
      </c>
      <c r="AP669" t="inlineStr">
        <is>
          <t/>
        </is>
      </c>
      <c r="AQ669" t="inlineStr">
        <is>
          <t/>
        </is>
      </c>
      <c r="AR669" t="inlineStr">
        <is>
          <t/>
        </is>
      </c>
      <c r="AS669" t="inlineStr">
        <is>
          <t/>
        </is>
      </c>
      <c r="AT669" s="2" t="inlineStr">
        <is>
          <t>fuinneamh a rabhthas ag súil leis ach nár seachadadh</t>
        </is>
      </c>
      <c r="AU669" s="2" t="inlineStr">
        <is>
          <t>3</t>
        </is>
      </c>
      <c r="AV669" s="2" t="inlineStr">
        <is>
          <t/>
        </is>
      </c>
      <c r="AW669" t="inlineStr">
        <is>
          <t/>
        </is>
      </c>
      <c r="AX669" t="inlineStr">
        <is>
          <t/>
        </is>
      </c>
      <c r="AY669" t="inlineStr">
        <is>
          <t/>
        </is>
      </c>
      <c r="AZ669" t="inlineStr">
        <is>
          <t/>
        </is>
      </c>
      <c r="BA669" t="inlineStr">
        <is>
          <t/>
        </is>
      </c>
      <c r="BB669" t="inlineStr">
        <is>
          <t/>
        </is>
      </c>
      <c r="BC669" t="inlineStr">
        <is>
          <t/>
        </is>
      </c>
      <c r="BD669" t="inlineStr">
        <is>
          <t/>
        </is>
      </c>
      <c r="BE669" t="inlineStr">
        <is>
          <t/>
        </is>
      </c>
      <c r="BF669" t="inlineStr">
        <is>
          <t/>
        </is>
      </c>
      <c r="BG669" t="inlineStr">
        <is>
          <t/>
        </is>
      </c>
      <c r="BH669" t="inlineStr">
        <is>
          <t/>
        </is>
      </c>
      <c r="BI669" t="inlineStr">
        <is>
          <t/>
        </is>
      </c>
      <c r="BJ669" s="2" t="inlineStr">
        <is>
          <t>numatomas nepatiektos energijos kiekis</t>
        </is>
      </c>
      <c r="BK669" s="2" t="inlineStr">
        <is>
          <t>3</t>
        </is>
      </c>
      <c r="BL669" s="2" t="inlineStr">
        <is>
          <t/>
        </is>
      </c>
      <c r="BM669" t="inlineStr">
        <is>
          <t/>
        </is>
      </c>
      <c r="BN669" t="inlineStr">
        <is>
          <t/>
        </is>
      </c>
      <c r="BO669" t="inlineStr">
        <is>
          <t/>
        </is>
      </c>
      <c r="BP669" t="inlineStr">
        <is>
          <t/>
        </is>
      </c>
      <c r="BQ669" t="inlineStr">
        <is>
          <t/>
        </is>
      </c>
      <c r="BR669" t="inlineStr">
        <is>
          <t/>
        </is>
      </c>
      <c r="BS669" t="inlineStr">
        <is>
          <t/>
        </is>
      </c>
      <c r="BT669" t="inlineStr">
        <is>
          <t/>
        </is>
      </c>
      <c r="BU669" t="inlineStr">
        <is>
          <t/>
        </is>
      </c>
      <c r="BV669" s="2" t="inlineStr">
        <is>
          <t>verwachte niet-geleverde energie|
EENS</t>
        </is>
      </c>
      <c r="BW669" s="2" t="inlineStr">
        <is>
          <t>3|
3</t>
        </is>
      </c>
      <c r="BX669" s="2" t="inlineStr">
        <is>
          <t xml:space="preserve">|
</t>
        </is>
      </c>
      <c r="BY669" t="inlineStr">
        <is>
          <t>de inschatting
van de jaarlijkse vraag die niet kan worden voorzien met de op de energiemarkt beschikbare
middelen, uitgedrukt in MWh</t>
        </is>
      </c>
      <c r="BZ669" s="2" t="inlineStr">
        <is>
          <t>EENS|
oczekiwana ilość niedostarczonej energii</t>
        </is>
      </c>
      <c r="CA669" s="2" t="inlineStr">
        <is>
          <t>3|
3</t>
        </is>
      </c>
      <c r="CB669" s="2" t="inlineStr">
        <is>
          <t xml:space="preserve">|
</t>
        </is>
      </c>
      <c r="CC669" t="inlineStr">
        <is>
          <t>wartość energii elektrycznej, która nie dotarła do odbiorców ze względu na przerwy w dostawach, wyrażona jako odsetek rocznego popytu</t>
        </is>
      </c>
      <c r="CD669" s="2" t="inlineStr">
        <is>
          <t>EENS|
previsão de energia não fornecida</t>
        </is>
      </c>
      <c r="CE669" s="2" t="inlineStr">
        <is>
          <t>3|
3</t>
        </is>
      </c>
      <c r="CF669" s="2" t="inlineStr">
        <is>
          <t xml:space="preserve">|
</t>
        </is>
      </c>
      <c r="CG669" t="inlineStr">
        <is>
          <t>Quantidade de procura de eletricidade, medida em MWh, que se prevê que não seja satisfeita pela produção num determinado ano.</t>
        </is>
      </c>
      <c r="CH669" t="inlineStr">
        <is>
          <t/>
        </is>
      </c>
      <c r="CI669" t="inlineStr">
        <is>
          <t/>
        </is>
      </c>
      <c r="CJ669" t="inlineStr">
        <is>
          <t/>
        </is>
      </c>
      <c r="CK669" t="inlineStr">
        <is>
          <t/>
        </is>
      </c>
      <c r="CL669" t="inlineStr">
        <is>
          <t/>
        </is>
      </c>
      <c r="CM669" t="inlineStr">
        <is>
          <t/>
        </is>
      </c>
      <c r="CN669" t="inlineStr">
        <is>
          <t/>
        </is>
      </c>
      <c r="CO669" t="inlineStr">
        <is>
          <t/>
        </is>
      </c>
      <c r="CP669" s="2" t="inlineStr">
        <is>
          <t>pričakovana nedobavljena energija</t>
        </is>
      </c>
      <c r="CQ669" s="2" t="inlineStr">
        <is>
          <t>3</t>
        </is>
      </c>
      <c r="CR669" s="2" t="inlineStr">
        <is>
          <t/>
        </is>
      </c>
      <c r="CS669" t="inlineStr">
        <is>
          <t/>
        </is>
      </c>
      <c r="CT669" t="inlineStr">
        <is>
          <t/>
        </is>
      </c>
      <c r="CU669" t="inlineStr">
        <is>
          <t/>
        </is>
      </c>
      <c r="CV669" t="inlineStr">
        <is>
          <t/>
        </is>
      </c>
      <c r="CW669" t="inlineStr">
        <is>
          <t/>
        </is>
      </c>
    </row>
    <row r="670">
      <c r="A670" s="1" t="str">
        <f>HYPERLINK("https://iate.europa.eu/entry/result/2246169/all", "2246169")</f>
        <v>2246169</v>
      </c>
      <c r="B670" t="inlineStr">
        <is>
          <t>ENERGY</t>
        </is>
      </c>
      <c r="C670" t="inlineStr">
        <is>
          <t>ENERGY</t>
        </is>
      </c>
      <c r="D670" t="inlineStr">
        <is>
          <t>no</t>
        </is>
      </c>
      <c r="E670" t="inlineStr">
        <is>
          <t/>
        </is>
      </c>
      <c r="F670" t="inlineStr">
        <is>
          <t/>
        </is>
      </c>
      <c r="G670" t="inlineStr">
        <is>
          <t/>
        </is>
      </c>
      <c r="H670" t="inlineStr">
        <is>
          <t/>
        </is>
      </c>
      <c r="I670" t="inlineStr">
        <is>
          <t/>
        </is>
      </c>
      <c r="J670" t="inlineStr">
        <is>
          <t/>
        </is>
      </c>
      <c r="K670" t="inlineStr">
        <is>
          <t/>
        </is>
      </c>
      <c r="L670" t="inlineStr">
        <is>
          <t/>
        </is>
      </c>
      <c r="M670" t="inlineStr">
        <is>
          <t/>
        </is>
      </c>
      <c r="N670" t="inlineStr">
        <is>
          <t/>
        </is>
      </c>
      <c r="O670" t="inlineStr">
        <is>
          <t/>
        </is>
      </c>
      <c r="P670" t="inlineStr">
        <is>
          <t/>
        </is>
      </c>
      <c r="Q670" t="inlineStr">
        <is>
          <t/>
        </is>
      </c>
      <c r="R670" t="inlineStr">
        <is>
          <t/>
        </is>
      </c>
      <c r="S670" t="inlineStr">
        <is>
          <t/>
        </is>
      </c>
      <c r="T670" t="inlineStr">
        <is>
          <t/>
        </is>
      </c>
      <c r="U670" t="inlineStr">
        <is>
          <t/>
        </is>
      </c>
      <c r="V670" s="2" t="inlineStr">
        <is>
          <t>τιμή αναφοράς της απόδοσης για χωριστή παραγωγή</t>
        </is>
      </c>
      <c r="W670" s="2" t="inlineStr">
        <is>
          <t>2</t>
        </is>
      </c>
      <c r="X670" s="2" t="inlineStr">
        <is>
          <t/>
        </is>
      </c>
      <c r="Y670" t="inlineStr">
        <is>
          <t>η απόδοση της εναλλακτικής χωριστής παραγωγής θερμότητας και ηλεκτρικής ενέργειας την οποία αποσκοπεί να αντικαταστήσει η διαδικασία συμπαραγωγής</t>
        </is>
      </c>
      <c r="Z670" s="2" t="inlineStr">
        <is>
          <t>efficiency reference value for separate production</t>
        </is>
      </c>
      <c r="AA670" s="2" t="inlineStr">
        <is>
          <t>3</t>
        </is>
      </c>
      <c r="AB670" s="2" t="inlineStr">
        <is>
          <t/>
        </is>
      </c>
      <c r="AC670" t="inlineStr">
        <is>
          <t>efficiency of the alternative separate productions of heat and electricity that the cogeneration process is intended to substitute;</t>
        </is>
      </c>
      <c r="AD670" t="inlineStr">
        <is>
          <t/>
        </is>
      </c>
      <c r="AE670" t="inlineStr">
        <is>
          <t/>
        </is>
      </c>
      <c r="AF670" t="inlineStr">
        <is>
          <t/>
        </is>
      </c>
      <c r="AG670" t="inlineStr">
        <is>
          <t/>
        </is>
      </c>
      <c r="AH670" t="inlineStr">
        <is>
          <t/>
        </is>
      </c>
      <c r="AI670" t="inlineStr">
        <is>
          <t/>
        </is>
      </c>
      <c r="AJ670" t="inlineStr">
        <is>
          <t/>
        </is>
      </c>
      <c r="AK670" t="inlineStr">
        <is>
          <t/>
        </is>
      </c>
      <c r="AL670" t="inlineStr">
        <is>
          <t/>
        </is>
      </c>
      <c r="AM670" t="inlineStr">
        <is>
          <t/>
        </is>
      </c>
      <c r="AN670" t="inlineStr">
        <is>
          <t/>
        </is>
      </c>
      <c r="AO670" t="inlineStr">
        <is>
          <t/>
        </is>
      </c>
      <c r="AP670" s="2" t="inlineStr">
        <is>
          <t>valeur de rendement de référence pour la production séparée</t>
        </is>
      </c>
      <c r="AQ670" s="2" t="inlineStr">
        <is>
          <t>3</t>
        </is>
      </c>
      <c r="AR670" s="2" t="inlineStr">
        <is>
          <t/>
        </is>
      </c>
      <c r="AS670" t="inlineStr">
        <is>
          <t>le rendement des productions séparées de chaleur et d'électricité que le processus de cogénération est destiné à remplacer</t>
        </is>
      </c>
      <c r="AT670" t="inlineStr">
        <is>
          <t/>
        </is>
      </c>
      <c r="AU670" t="inlineStr">
        <is>
          <t/>
        </is>
      </c>
      <c r="AV670" t="inlineStr">
        <is>
          <t/>
        </is>
      </c>
      <c r="AW670" t="inlineStr">
        <is>
          <t/>
        </is>
      </c>
      <c r="AX670" t="inlineStr">
        <is>
          <t/>
        </is>
      </c>
      <c r="AY670" t="inlineStr">
        <is>
          <t/>
        </is>
      </c>
      <c r="AZ670" t="inlineStr">
        <is>
          <t/>
        </is>
      </c>
      <c r="BA670" t="inlineStr">
        <is>
          <t/>
        </is>
      </c>
      <c r="BB670" t="inlineStr">
        <is>
          <t/>
        </is>
      </c>
      <c r="BC670" t="inlineStr">
        <is>
          <t/>
        </is>
      </c>
      <c r="BD670" t="inlineStr">
        <is>
          <t/>
        </is>
      </c>
      <c r="BE670" t="inlineStr">
        <is>
          <t/>
        </is>
      </c>
      <c r="BF670" t="inlineStr">
        <is>
          <t/>
        </is>
      </c>
      <c r="BG670" t="inlineStr">
        <is>
          <t/>
        </is>
      </c>
      <c r="BH670" t="inlineStr">
        <is>
          <t/>
        </is>
      </c>
      <c r="BI670" t="inlineStr">
        <is>
          <t/>
        </is>
      </c>
      <c r="BJ670" t="inlineStr">
        <is>
          <t/>
        </is>
      </c>
      <c r="BK670" t="inlineStr">
        <is>
          <t/>
        </is>
      </c>
      <c r="BL670" t="inlineStr">
        <is>
          <t/>
        </is>
      </c>
      <c r="BM670" t="inlineStr">
        <is>
          <t/>
        </is>
      </c>
      <c r="BN670" t="inlineStr">
        <is>
          <t/>
        </is>
      </c>
      <c r="BO670" t="inlineStr">
        <is>
          <t/>
        </is>
      </c>
      <c r="BP670" t="inlineStr">
        <is>
          <t/>
        </is>
      </c>
      <c r="BQ670" t="inlineStr">
        <is>
          <t/>
        </is>
      </c>
      <c r="BR670" t="inlineStr">
        <is>
          <t/>
        </is>
      </c>
      <c r="BS670" t="inlineStr">
        <is>
          <t/>
        </is>
      </c>
      <c r="BT670" t="inlineStr">
        <is>
          <t/>
        </is>
      </c>
      <c r="BU670" t="inlineStr">
        <is>
          <t/>
        </is>
      </c>
      <c r="BV670" t="inlineStr">
        <is>
          <t/>
        </is>
      </c>
      <c r="BW670" t="inlineStr">
        <is>
          <t/>
        </is>
      </c>
      <c r="BX670" t="inlineStr">
        <is>
          <t/>
        </is>
      </c>
      <c r="BY670" t="inlineStr">
        <is>
          <t/>
        </is>
      </c>
      <c r="BZ670" t="inlineStr">
        <is>
          <t/>
        </is>
      </c>
      <c r="CA670" t="inlineStr">
        <is>
          <t/>
        </is>
      </c>
      <c r="CB670" t="inlineStr">
        <is>
          <t/>
        </is>
      </c>
      <c r="CC670" t="inlineStr">
        <is>
          <t/>
        </is>
      </c>
      <c r="CD670" t="inlineStr">
        <is>
          <t/>
        </is>
      </c>
      <c r="CE670" t="inlineStr">
        <is>
          <t/>
        </is>
      </c>
      <c r="CF670" t="inlineStr">
        <is>
          <t/>
        </is>
      </c>
      <c r="CG670" t="inlineStr">
        <is>
          <t/>
        </is>
      </c>
      <c r="CH670" t="inlineStr">
        <is>
          <t/>
        </is>
      </c>
      <c r="CI670" t="inlineStr">
        <is>
          <t/>
        </is>
      </c>
      <c r="CJ670" t="inlineStr">
        <is>
          <t/>
        </is>
      </c>
      <c r="CK670" t="inlineStr">
        <is>
          <t/>
        </is>
      </c>
      <c r="CL670" t="inlineStr">
        <is>
          <t/>
        </is>
      </c>
      <c r="CM670" t="inlineStr">
        <is>
          <t/>
        </is>
      </c>
      <c r="CN670" t="inlineStr">
        <is>
          <t/>
        </is>
      </c>
      <c r="CO670" t="inlineStr">
        <is>
          <t/>
        </is>
      </c>
      <c r="CP670" t="inlineStr">
        <is>
          <t/>
        </is>
      </c>
      <c r="CQ670" t="inlineStr">
        <is>
          <t/>
        </is>
      </c>
      <c r="CR670" t="inlineStr">
        <is>
          <t/>
        </is>
      </c>
      <c r="CS670" t="inlineStr">
        <is>
          <t/>
        </is>
      </c>
      <c r="CT670" t="inlineStr">
        <is>
          <t/>
        </is>
      </c>
      <c r="CU670" t="inlineStr">
        <is>
          <t/>
        </is>
      </c>
      <c r="CV670" t="inlineStr">
        <is>
          <t/>
        </is>
      </c>
      <c r="CW670" t="inlineStr">
        <is>
          <t/>
        </is>
      </c>
    </row>
    <row r="671">
      <c r="A671" s="1" t="str">
        <f>HYPERLINK("https://iate.europa.eu/entry/result/1383591/all", "1383591")</f>
        <v>1383591</v>
      </c>
      <c r="B671" t="inlineStr">
        <is>
          <t>EDUCATION AND COMMUNICATIONS;INDUSTRY</t>
        </is>
      </c>
      <c r="C671" t="inlineStr">
        <is>
          <t>EDUCATION AND COMMUNICATIONS|information technology and data processing;INDUSTRY|electronics and electrical engineering</t>
        </is>
      </c>
      <c r="D671" t="inlineStr">
        <is>
          <t>no</t>
        </is>
      </c>
      <c r="E671" t="inlineStr">
        <is>
          <t/>
        </is>
      </c>
      <c r="F671" t="inlineStr">
        <is>
          <t/>
        </is>
      </c>
      <c r="G671" t="inlineStr">
        <is>
          <t/>
        </is>
      </c>
      <c r="H671" t="inlineStr">
        <is>
          <t/>
        </is>
      </c>
      <c r="I671" t="inlineStr">
        <is>
          <t/>
        </is>
      </c>
      <c r="J671" t="inlineStr">
        <is>
          <t/>
        </is>
      </c>
      <c r="K671" t="inlineStr">
        <is>
          <t/>
        </is>
      </c>
      <c r="L671" t="inlineStr">
        <is>
          <t/>
        </is>
      </c>
      <c r="M671" t="inlineStr">
        <is>
          <t/>
        </is>
      </c>
      <c r="N671" s="2" t="inlineStr">
        <is>
          <t>forbindelsesklemme</t>
        </is>
      </c>
      <c r="O671" s="2" t="inlineStr">
        <is>
          <t>3</t>
        </is>
      </c>
      <c r="P671" s="2" t="inlineStr">
        <is>
          <t/>
        </is>
      </c>
      <c r="Q671" t="inlineStr">
        <is>
          <t/>
        </is>
      </c>
      <c r="R671" s="2" t="inlineStr">
        <is>
          <t>Verbindungsblock|
Anschlußblock</t>
        </is>
      </c>
      <c r="S671" s="2" t="inlineStr">
        <is>
          <t>3|
3</t>
        </is>
      </c>
      <c r="T671" s="2" t="inlineStr">
        <is>
          <t xml:space="preserve">|
</t>
        </is>
      </c>
      <c r="U671" t="inlineStr">
        <is>
          <t/>
        </is>
      </c>
      <c r="V671" t="inlineStr">
        <is>
          <t/>
        </is>
      </c>
      <c r="W671" t="inlineStr">
        <is>
          <t/>
        </is>
      </c>
      <c r="X671" t="inlineStr">
        <is>
          <t/>
        </is>
      </c>
      <c r="Y671" t="inlineStr">
        <is>
          <t/>
        </is>
      </c>
      <c r="Z671" s="2" t="inlineStr">
        <is>
          <t>connection block</t>
        </is>
      </c>
      <c r="AA671" s="2" t="inlineStr">
        <is>
          <t>3</t>
        </is>
      </c>
      <c r="AB671" s="2" t="inlineStr">
        <is>
          <t/>
        </is>
      </c>
      <c r="AC671" t="inlineStr">
        <is>
          <t>a base with terminals or connecting strips used to interconnect wires,cables or cords</t>
        </is>
      </c>
      <c r="AD671" s="2" t="inlineStr">
        <is>
          <t>regleta de conexión|
bloque de conexión</t>
        </is>
      </c>
      <c r="AE671" s="2" t="inlineStr">
        <is>
          <t>3|
3</t>
        </is>
      </c>
      <c r="AF671" s="2" t="inlineStr">
        <is>
          <t xml:space="preserve">|
</t>
        </is>
      </c>
      <c r="AG671" t="inlineStr">
        <is>
          <t/>
        </is>
      </c>
      <c r="AH671" t="inlineStr">
        <is>
          <t/>
        </is>
      </c>
      <c r="AI671" t="inlineStr">
        <is>
          <t/>
        </is>
      </c>
      <c r="AJ671" t="inlineStr">
        <is>
          <t/>
        </is>
      </c>
      <c r="AK671" t="inlineStr">
        <is>
          <t/>
        </is>
      </c>
      <c r="AL671" s="2" t="inlineStr">
        <is>
          <t>liitäntälohko|
liitäntäkappale</t>
        </is>
      </c>
      <c r="AM671" s="2" t="inlineStr">
        <is>
          <t>3|
3</t>
        </is>
      </c>
      <c r="AN671" s="2" t="inlineStr">
        <is>
          <t xml:space="preserve">|
</t>
        </is>
      </c>
      <c r="AO671" t="inlineStr">
        <is>
          <t/>
        </is>
      </c>
      <c r="AP671" s="2" t="inlineStr">
        <is>
          <t>bloc de connexion|
bloc de liaison</t>
        </is>
      </c>
      <c r="AQ671" s="2" t="inlineStr">
        <is>
          <t>3|
3</t>
        </is>
      </c>
      <c r="AR671" s="2" t="inlineStr">
        <is>
          <t xml:space="preserve">|
</t>
        </is>
      </c>
      <c r="AS671" t="inlineStr">
        <is>
          <t/>
        </is>
      </c>
      <c r="AT671" t="inlineStr">
        <is>
          <t/>
        </is>
      </c>
      <c r="AU671" t="inlineStr">
        <is>
          <t/>
        </is>
      </c>
      <c r="AV671" t="inlineStr">
        <is>
          <t/>
        </is>
      </c>
      <c r="AW671" t="inlineStr">
        <is>
          <t/>
        </is>
      </c>
      <c r="AX671" t="inlineStr">
        <is>
          <t/>
        </is>
      </c>
      <c r="AY671" t="inlineStr">
        <is>
          <t/>
        </is>
      </c>
      <c r="AZ671" t="inlineStr">
        <is>
          <t/>
        </is>
      </c>
      <c r="BA671" t="inlineStr">
        <is>
          <t/>
        </is>
      </c>
      <c r="BB671" t="inlineStr">
        <is>
          <t/>
        </is>
      </c>
      <c r="BC671" t="inlineStr">
        <is>
          <t/>
        </is>
      </c>
      <c r="BD671" t="inlineStr">
        <is>
          <t/>
        </is>
      </c>
      <c r="BE671" t="inlineStr">
        <is>
          <t/>
        </is>
      </c>
      <c r="BF671" s="2" t="inlineStr">
        <is>
          <t>blocco di connessione</t>
        </is>
      </c>
      <c r="BG671" s="2" t="inlineStr">
        <is>
          <t>3</t>
        </is>
      </c>
      <c r="BH671" s="2" t="inlineStr">
        <is>
          <t/>
        </is>
      </c>
      <c r="BI671" t="inlineStr">
        <is>
          <t/>
        </is>
      </c>
      <c r="BJ671" t="inlineStr">
        <is>
          <t/>
        </is>
      </c>
      <c r="BK671" t="inlineStr">
        <is>
          <t/>
        </is>
      </c>
      <c r="BL671" t="inlineStr">
        <is>
          <t/>
        </is>
      </c>
      <c r="BM671" t="inlineStr">
        <is>
          <t/>
        </is>
      </c>
      <c r="BN671" t="inlineStr">
        <is>
          <t/>
        </is>
      </c>
      <c r="BO671" t="inlineStr">
        <is>
          <t/>
        </is>
      </c>
      <c r="BP671" t="inlineStr">
        <is>
          <t/>
        </is>
      </c>
      <c r="BQ671" t="inlineStr">
        <is>
          <t/>
        </is>
      </c>
      <c r="BR671" t="inlineStr">
        <is>
          <t/>
        </is>
      </c>
      <c r="BS671" t="inlineStr">
        <is>
          <t/>
        </is>
      </c>
      <c r="BT671" t="inlineStr">
        <is>
          <t/>
        </is>
      </c>
      <c r="BU671" t="inlineStr">
        <is>
          <t/>
        </is>
      </c>
      <c r="BV671" s="2" t="inlineStr">
        <is>
          <t>verbindingsblok|
aansluitblok</t>
        </is>
      </c>
      <c r="BW671" s="2" t="inlineStr">
        <is>
          <t>3|
3</t>
        </is>
      </c>
      <c r="BX671" s="2" t="inlineStr">
        <is>
          <t xml:space="preserve">|
</t>
        </is>
      </c>
      <c r="BY671" t="inlineStr">
        <is>
          <t/>
        </is>
      </c>
      <c r="BZ671" t="inlineStr">
        <is>
          <t/>
        </is>
      </c>
      <c r="CA671" t="inlineStr">
        <is>
          <t/>
        </is>
      </c>
      <c r="CB671" t="inlineStr">
        <is>
          <t/>
        </is>
      </c>
      <c r="CC671" t="inlineStr">
        <is>
          <t/>
        </is>
      </c>
      <c r="CD671" s="2" t="inlineStr">
        <is>
          <t>bloco de ligação</t>
        </is>
      </c>
      <c r="CE671" s="2" t="inlineStr">
        <is>
          <t>3</t>
        </is>
      </c>
      <c r="CF671" s="2" t="inlineStr">
        <is>
          <t/>
        </is>
      </c>
      <c r="CG671" t="inlineStr">
        <is>
          <t/>
        </is>
      </c>
      <c r="CH671" t="inlineStr">
        <is>
          <t/>
        </is>
      </c>
      <c r="CI671" t="inlineStr">
        <is>
          <t/>
        </is>
      </c>
      <c r="CJ671" t="inlineStr">
        <is>
          <t/>
        </is>
      </c>
      <c r="CK671" t="inlineStr">
        <is>
          <t/>
        </is>
      </c>
      <c r="CL671" t="inlineStr">
        <is>
          <t/>
        </is>
      </c>
      <c r="CM671" t="inlineStr">
        <is>
          <t/>
        </is>
      </c>
      <c r="CN671" t="inlineStr">
        <is>
          <t/>
        </is>
      </c>
      <c r="CO671" t="inlineStr">
        <is>
          <t/>
        </is>
      </c>
      <c r="CP671" t="inlineStr">
        <is>
          <t/>
        </is>
      </c>
      <c r="CQ671" t="inlineStr">
        <is>
          <t/>
        </is>
      </c>
      <c r="CR671" t="inlineStr">
        <is>
          <t/>
        </is>
      </c>
      <c r="CS671" t="inlineStr">
        <is>
          <t/>
        </is>
      </c>
      <c r="CT671" s="2" t="inlineStr">
        <is>
          <t>kopplingsplint|
anslutningsplint</t>
        </is>
      </c>
      <c r="CU671" s="2" t="inlineStr">
        <is>
          <t>3|
3</t>
        </is>
      </c>
      <c r="CV671" s="2" t="inlineStr">
        <is>
          <t xml:space="preserve">|
</t>
        </is>
      </c>
      <c r="CW671" t="inlineStr">
        <is>
          <t/>
        </is>
      </c>
    </row>
    <row r="672">
      <c r="A672" s="1" t="str">
        <f>HYPERLINK("https://iate.europa.eu/entry/result/1377897/all", "1377897")</f>
        <v>1377897</v>
      </c>
      <c r="B672" t="inlineStr">
        <is>
          <t>TRANSPORT</t>
        </is>
      </c>
      <c r="C672" t="inlineStr">
        <is>
          <t>TRANSPORT;TRANSPORT|land transport|land transport</t>
        </is>
      </c>
      <c r="D672" t="inlineStr">
        <is>
          <t>no</t>
        </is>
      </c>
      <c r="E672" t="inlineStr">
        <is>
          <t/>
        </is>
      </c>
      <c r="F672" t="inlineStr">
        <is>
          <t/>
        </is>
      </c>
      <c r="G672" t="inlineStr">
        <is>
          <t/>
        </is>
      </c>
      <c r="H672" t="inlineStr">
        <is>
          <t/>
        </is>
      </c>
      <c r="I672" t="inlineStr">
        <is>
          <t/>
        </is>
      </c>
      <c r="J672" t="inlineStr">
        <is>
          <t/>
        </is>
      </c>
      <c r="K672" t="inlineStr">
        <is>
          <t/>
        </is>
      </c>
      <c r="L672" t="inlineStr">
        <is>
          <t/>
        </is>
      </c>
      <c r="M672" t="inlineStr">
        <is>
          <t/>
        </is>
      </c>
      <c r="N672" s="2" t="inlineStr">
        <is>
          <t>kabeltromle</t>
        </is>
      </c>
      <c r="O672" s="2" t="inlineStr">
        <is>
          <t>3</t>
        </is>
      </c>
      <c r="P672" s="2" t="inlineStr">
        <is>
          <t/>
        </is>
      </c>
      <c r="Q672" t="inlineStr">
        <is>
          <t/>
        </is>
      </c>
      <c r="R672" s="2" t="inlineStr">
        <is>
          <t>Kabeltrommel</t>
        </is>
      </c>
      <c r="S672" s="2" t="inlineStr">
        <is>
          <t>3</t>
        </is>
      </c>
      <c r="T672" s="2" t="inlineStr">
        <is>
          <t/>
        </is>
      </c>
      <c r="U672" t="inlineStr">
        <is>
          <t/>
        </is>
      </c>
      <c r="V672" s="2" t="inlineStr">
        <is>
          <t>ανέμη για αλυσίδα</t>
        </is>
      </c>
      <c r="W672" s="2" t="inlineStr">
        <is>
          <t>3</t>
        </is>
      </c>
      <c r="X672" s="2" t="inlineStr">
        <is>
          <t/>
        </is>
      </c>
      <c r="Y672" t="inlineStr">
        <is>
          <t/>
        </is>
      </c>
      <c r="Z672" s="2" t="inlineStr">
        <is>
          <t>cable reel</t>
        </is>
      </c>
      <c r="AA672" s="2" t="inlineStr">
        <is>
          <t>3</t>
        </is>
      </c>
      <c r="AB672" s="2" t="inlineStr">
        <is>
          <t/>
        </is>
      </c>
      <c r="AC672" t="inlineStr">
        <is>
          <t/>
        </is>
      </c>
      <c r="AD672" s="2" t="inlineStr">
        <is>
          <t>chigre para cables</t>
        </is>
      </c>
      <c r="AE672" s="2" t="inlineStr">
        <is>
          <t>3</t>
        </is>
      </c>
      <c r="AF672" s="2" t="inlineStr">
        <is>
          <t/>
        </is>
      </c>
      <c r="AG672" t="inlineStr">
        <is>
          <t/>
        </is>
      </c>
      <c r="AH672" t="inlineStr">
        <is>
          <t/>
        </is>
      </c>
      <c r="AI672" t="inlineStr">
        <is>
          <t/>
        </is>
      </c>
      <c r="AJ672" t="inlineStr">
        <is>
          <t/>
        </is>
      </c>
      <c r="AK672" t="inlineStr">
        <is>
          <t/>
        </is>
      </c>
      <c r="AL672" t="inlineStr">
        <is>
          <t/>
        </is>
      </c>
      <c r="AM672" t="inlineStr">
        <is>
          <t/>
        </is>
      </c>
      <c r="AN672" t="inlineStr">
        <is>
          <t/>
        </is>
      </c>
      <c r="AO672" t="inlineStr">
        <is>
          <t/>
        </is>
      </c>
      <c r="AP672" s="2" t="inlineStr">
        <is>
          <t>touret pour câbles</t>
        </is>
      </c>
      <c r="AQ672" s="2" t="inlineStr">
        <is>
          <t>3</t>
        </is>
      </c>
      <c r="AR672" s="2" t="inlineStr">
        <is>
          <t/>
        </is>
      </c>
      <c r="AS672" t="inlineStr">
        <is>
          <t/>
        </is>
      </c>
      <c r="AT672" t="inlineStr">
        <is>
          <t/>
        </is>
      </c>
      <c r="AU672" t="inlineStr">
        <is>
          <t/>
        </is>
      </c>
      <c r="AV672" t="inlineStr">
        <is>
          <t/>
        </is>
      </c>
      <c r="AW672" t="inlineStr">
        <is>
          <t/>
        </is>
      </c>
      <c r="AX672" t="inlineStr">
        <is>
          <t/>
        </is>
      </c>
      <c r="AY672" t="inlineStr">
        <is>
          <t/>
        </is>
      </c>
      <c r="AZ672" t="inlineStr">
        <is>
          <t/>
        </is>
      </c>
      <c r="BA672" t="inlineStr">
        <is>
          <t/>
        </is>
      </c>
      <c r="BB672" t="inlineStr">
        <is>
          <t/>
        </is>
      </c>
      <c r="BC672" t="inlineStr">
        <is>
          <t/>
        </is>
      </c>
      <c r="BD672" t="inlineStr">
        <is>
          <t/>
        </is>
      </c>
      <c r="BE672" t="inlineStr">
        <is>
          <t/>
        </is>
      </c>
      <c r="BF672" s="2" t="inlineStr">
        <is>
          <t>piccolo molinello per cavi|
piccolo verricello per cavi</t>
        </is>
      </c>
      <c r="BG672" s="2" t="inlineStr">
        <is>
          <t>3|
3</t>
        </is>
      </c>
      <c r="BH672" s="2" t="inlineStr">
        <is>
          <t xml:space="preserve">|
</t>
        </is>
      </c>
      <c r="BI672" t="inlineStr">
        <is>
          <t/>
        </is>
      </c>
      <c r="BJ672" t="inlineStr">
        <is>
          <t/>
        </is>
      </c>
      <c r="BK672" t="inlineStr">
        <is>
          <t/>
        </is>
      </c>
      <c r="BL672" t="inlineStr">
        <is>
          <t/>
        </is>
      </c>
      <c r="BM672" t="inlineStr">
        <is>
          <t/>
        </is>
      </c>
      <c r="BN672" t="inlineStr">
        <is>
          <t/>
        </is>
      </c>
      <c r="BO672" t="inlineStr">
        <is>
          <t/>
        </is>
      </c>
      <c r="BP672" t="inlineStr">
        <is>
          <t/>
        </is>
      </c>
      <c r="BQ672" t="inlineStr">
        <is>
          <t/>
        </is>
      </c>
      <c r="BR672" t="inlineStr">
        <is>
          <t/>
        </is>
      </c>
      <c r="BS672" t="inlineStr">
        <is>
          <t/>
        </is>
      </c>
      <c r="BT672" t="inlineStr">
        <is>
          <t/>
        </is>
      </c>
      <c r="BU672" t="inlineStr">
        <is>
          <t/>
        </is>
      </c>
      <c r="BV672" s="2" t="inlineStr">
        <is>
          <t>kabeltrommel</t>
        </is>
      </c>
      <c r="BW672" s="2" t="inlineStr">
        <is>
          <t>3</t>
        </is>
      </c>
      <c r="BX672" s="2" t="inlineStr">
        <is>
          <t/>
        </is>
      </c>
      <c r="BY672" t="inlineStr">
        <is>
          <t/>
        </is>
      </c>
      <c r="BZ672" t="inlineStr">
        <is>
          <t/>
        </is>
      </c>
      <c r="CA672" t="inlineStr">
        <is>
          <t/>
        </is>
      </c>
      <c r="CB672" t="inlineStr">
        <is>
          <t/>
        </is>
      </c>
      <c r="CC672" t="inlineStr">
        <is>
          <t/>
        </is>
      </c>
      <c r="CD672" t="inlineStr">
        <is>
          <t/>
        </is>
      </c>
      <c r="CE672" t="inlineStr">
        <is>
          <t/>
        </is>
      </c>
      <c r="CF672" t="inlineStr">
        <is>
          <t/>
        </is>
      </c>
      <c r="CG672" t="inlineStr">
        <is>
          <t/>
        </is>
      </c>
      <c r="CH672" t="inlineStr">
        <is>
          <t/>
        </is>
      </c>
      <c r="CI672" t="inlineStr">
        <is>
          <t/>
        </is>
      </c>
      <c r="CJ672" t="inlineStr">
        <is>
          <t/>
        </is>
      </c>
      <c r="CK672" t="inlineStr">
        <is>
          <t/>
        </is>
      </c>
      <c r="CL672" t="inlineStr">
        <is>
          <t/>
        </is>
      </c>
      <c r="CM672" t="inlineStr">
        <is>
          <t/>
        </is>
      </c>
      <c r="CN672" t="inlineStr">
        <is>
          <t/>
        </is>
      </c>
      <c r="CO672" t="inlineStr">
        <is>
          <t/>
        </is>
      </c>
      <c r="CP672" t="inlineStr">
        <is>
          <t/>
        </is>
      </c>
      <c r="CQ672" t="inlineStr">
        <is>
          <t/>
        </is>
      </c>
      <c r="CR672" t="inlineStr">
        <is>
          <t/>
        </is>
      </c>
      <c r="CS672" t="inlineStr">
        <is>
          <t/>
        </is>
      </c>
      <c r="CT672" t="inlineStr">
        <is>
          <t/>
        </is>
      </c>
      <c r="CU672" t="inlineStr">
        <is>
          <t/>
        </is>
      </c>
      <c r="CV672" t="inlineStr">
        <is>
          <t/>
        </is>
      </c>
      <c r="CW672" t="inlineStr">
        <is>
          <t/>
        </is>
      </c>
    </row>
    <row r="673">
      <c r="A673" s="1" t="str">
        <f>HYPERLINK("https://iate.europa.eu/entry/result/3522597/all", "3522597")</f>
        <v>3522597</v>
      </c>
      <c r="B673" t="inlineStr">
        <is>
          <t>SCIENCE;PRODUCTION, TECHNOLOGY AND RESEARCH</t>
        </is>
      </c>
      <c r="C673" t="inlineStr">
        <is>
          <t>SCIENCE|natural and applied sciences|life sciences;PRODUCTION, TECHNOLOGY AND RESEARCH|research and intellectual property|research</t>
        </is>
      </c>
      <c r="D673" t="inlineStr">
        <is>
          <t>yes</t>
        </is>
      </c>
      <c r="E673" t="inlineStr">
        <is>
          <t/>
        </is>
      </c>
      <c r="F673" s="2" t="inlineStr">
        <is>
          <t>бокс</t>
        </is>
      </c>
      <c r="G673" s="2" t="inlineStr">
        <is>
          <t>3</t>
        </is>
      </c>
      <c r="H673" s="2" t="inlineStr">
        <is>
          <t/>
        </is>
      </c>
      <c r="I673" t="inlineStr">
        <is>
          <t/>
        </is>
      </c>
      <c r="J673" t="inlineStr">
        <is>
          <t/>
        </is>
      </c>
      <c r="K673" t="inlineStr">
        <is>
          <t/>
        </is>
      </c>
      <c r="L673" t="inlineStr">
        <is>
          <t/>
        </is>
      </c>
      <c r="M673" t="inlineStr">
        <is>
          <t/>
        </is>
      </c>
      <c r="N673" t="inlineStr">
        <is>
          <t/>
        </is>
      </c>
      <c r="O673" t="inlineStr">
        <is>
          <t/>
        </is>
      </c>
      <c r="P673" t="inlineStr">
        <is>
          <t/>
        </is>
      </c>
      <c r="Q673" t="inlineStr">
        <is>
          <t/>
        </is>
      </c>
      <c r="R673" t="inlineStr">
        <is>
          <t/>
        </is>
      </c>
      <c r="S673" t="inlineStr">
        <is>
          <t/>
        </is>
      </c>
      <c r="T673" t="inlineStr">
        <is>
          <t/>
        </is>
      </c>
      <c r="U673" t="inlineStr">
        <is>
          <t/>
        </is>
      </c>
      <c r="V673" s="2" t="inlineStr">
        <is>
          <t>δεξαμενή</t>
        </is>
      </c>
      <c r="W673" s="2" t="inlineStr">
        <is>
          <t>4</t>
        </is>
      </c>
      <c r="X673" s="2" t="inlineStr">
        <is>
          <t/>
        </is>
      </c>
      <c r="Y673" t="inlineStr">
        <is>
          <t/>
        </is>
      </c>
      <c r="Z673" s="2" t="inlineStr">
        <is>
          <t>cabinet</t>
        </is>
      </c>
      <c r="AA673" s="2" t="inlineStr">
        <is>
          <t>3</t>
        </is>
      </c>
      <c r="AB673" s="2" t="inlineStr">
        <is>
          <t/>
        </is>
      </c>
      <c r="AC673" t="inlineStr">
        <is>
          <t/>
        </is>
      </c>
      <c r="AD673" t="inlineStr">
        <is>
          <t/>
        </is>
      </c>
      <c r="AE673" t="inlineStr">
        <is>
          <t/>
        </is>
      </c>
      <c r="AF673" t="inlineStr">
        <is>
          <t/>
        </is>
      </c>
      <c r="AG673" t="inlineStr">
        <is>
          <t/>
        </is>
      </c>
      <c r="AH673" s="2" t="inlineStr">
        <is>
          <t>kapp</t>
        </is>
      </c>
      <c r="AI673" s="2" t="inlineStr">
        <is>
          <t>3</t>
        </is>
      </c>
      <c r="AJ673" s="2" t="inlineStr">
        <is>
          <t/>
        </is>
      </c>
      <c r="AK673" t="inlineStr">
        <is>
          <t/>
        </is>
      </c>
      <c r="AL673" t="inlineStr">
        <is>
          <t/>
        </is>
      </c>
      <c r="AM673" t="inlineStr">
        <is>
          <t/>
        </is>
      </c>
      <c r="AN673" t="inlineStr">
        <is>
          <t/>
        </is>
      </c>
      <c r="AO673" t="inlineStr">
        <is>
          <t/>
        </is>
      </c>
      <c r="AP673" t="inlineStr">
        <is>
          <t/>
        </is>
      </c>
      <c r="AQ673" t="inlineStr">
        <is>
          <t/>
        </is>
      </c>
      <c r="AR673" t="inlineStr">
        <is>
          <t/>
        </is>
      </c>
      <c r="AS673" t="inlineStr">
        <is>
          <t/>
        </is>
      </c>
      <c r="AT673" s="2" t="inlineStr">
        <is>
          <t>caibinéad</t>
        </is>
      </c>
      <c r="AU673" s="2" t="inlineStr">
        <is>
          <t>3</t>
        </is>
      </c>
      <c r="AV673" s="2" t="inlineStr">
        <is>
          <t/>
        </is>
      </c>
      <c r="AW673" t="inlineStr">
        <is>
          <t/>
        </is>
      </c>
      <c r="AX673" t="inlineStr">
        <is>
          <t/>
        </is>
      </c>
      <c r="AY673" t="inlineStr">
        <is>
          <t/>
        </is>
      </c>
      <c r="AZ673" t="inlineStr">
        <is>
          <t/>
        </is>
      </c>
      <c r="BA673" t="inlineStr">
        <is>
          <t/>
        </is>
      </c>
      <c r="BB673" t="inlineStr">
        <is>
          <t/>
        </is>
      </c>
      <c r="BC673" t="inlineStr">
        <is>
          <t/>
        </is>
      </c>
      <c r="BD673" t="inlineStr">
        <is>
          <t/>
        </is>
      </c>
      <c r="BE673" t="inlineStr">
        <is>
          <t/>
        </is>
      </c>
      <c r="BF673" s="2" t="inlineStr">
        <is>
          <t>cabina</t>
        </is>
      </c>
      <c r="BG673" s="2" t="inlineStr">
        <is>
          <t>3</t>
        </is>
      </c>
      <c r="BH673" s="2" t="inlineStr">
        <is>
          <t/>
        </is>
      </c>
      <c r="BI673" t="inlineStr">
        <is>
          <t/>
        </is>
      </c>
      <c r="BJ673" s="2" t="inlineStr">
        <is>
          <t>spinta</t>
        </is>
      </c>
      <c r="BK673" s="2" t="inlineStr">
        <is>
          <t>3</t>
        </is>
      </c>
      <c r="BL673" s="2" t="inlineStr">
        <is>
          <t/>
        </is>
      </c>
      <c r="BM673" t="inlineStr">
        <is>
          <t>dėžė su durimis kam nors sumontuoti ir laikyti</t>
        </is>
      </c>
      <c r="BN673" s="2" t="inlineStr">
        <is>
          <t>skapis</t>
        </is>
      </c>
      <c r="BO673" s="2" t="inlineStr">
        <is>
          <t>3</t>
        </is>
      </c>
      <c r="BP673" s="2" t="inlineStr">
        <is>
          <t/>
        </is>
      </c>
      <c r="BQ673" t="inlineStr">
        <is>
          <t/>
        </is>
      </c>
      <c r="BR673" s="2" t="inlineStr">
        <is>
          <t>armarju</t>
        </is>
      </c>
      <c r="BS673" s="2" t="inlineStr">
        <is>
          <t>3</t>
        </is>
      </c>
      <c r="BT673" s="2" t="inlineStr">
        <is>
          <t/>
        </is>
      </c>
      <c r="BU673" t="inlineStr">
        <is>
          <t>biċċa għamara li tintuża fil-laboratorju</t>
        </is>
      </c>
      <c r="BV673" t="inlineStr">
        <is>
          <t/>
        </is>
      </c>
      <c r="BW673" t="inlineStr">
        <is>
          <t/>
        </is>
      </c>
      <c r="BX673" t="inlineStr">
        <is>
          <t/>
        </is>
      </c>
      <c r="BY673" t="inlineStr">
        <is>
          <t/>
        </is>
      </c>
      <c r="BZ673" s="2" t="inlineStr">
        <is>
          <t>szafa|
szafka</t>
        </is>
      </c>
      <c r="CA673" s="2" t="inlineStr">
        <is>
          <t>3|
3</t>
        </is>
      </c>
      <c r="CB673" s="2" t="inlineStr">
        <is>
          <t xml:space="preserve">|
</t>
        </is>
      </c>
      <c r="CC673" t="inlineStr">
        <is>
          <t/>
        </is>
      </c>
      <c r="CD673" t="inlineStr">
        <is>
          <t/>
        </is>
      </c>
      <c r="CE673" t="inlineStr">
        <is>
          <t/>
        </is>
      </c>
      <c r="CF673" t="inlineStr">
        <is>
          <t/>
        </is>
      </c>
      <c r="CG673" t="inlineStr">
        <is>
          <t/>
        </is>
      </c>
      <c r="CH673" s="2" t="inlineStr">
        <is>
          <t>cabinet</t>
        </is>
      </c>
      <c r="CI673" s="2" t="inlineStr">
        <is>
          <t>3</t>
        </is>
      </c>
      <c r="CJ673" s="2" t="inlineStr">
        <is>
          <t/>
        </is>
      </c>
      <c r="CK673" t="inlineStr">
        <is>
          <t/>
        </is>
      </c>
      <c r="CL673" s="2" t="inlineStr">
        <is>
          <t>miestnosť</t>
        </is>
      </c>
      <c r="CM673" s="2" t="inlineStr">
        <is>
          <t>3</t>
        </is>
      </c>
      <c r="CN673" s="2" t="inlineStr">
        <is>
          <t/>
        </is>
      </c>
      <c r="CO673" t="inlineStr">
        <is>
          <t>uzatvoriteľný väčší priestor so špecifikovanými vlastnosťami (teplota, vlhkosť, tlak, prítomnosť chemických látok a biologických organizmov) a vybavením (zdroj žiarenia, prívod kyslíka alebo inertného plynu a pod.)</t>
        </is>
      </c>
      <c r="CP673" s="2" t="inlineStr">
        <is>
          <t>termostatirana celica</t>
        </is>
      </c>
      <c r="CQ673" s="2" t="inlineStr">
        <is>
          <t>3</t>
        </is>
      </c>
      <c r="CR673" s="2" t="inlineStr">
        <is>
          <t/>
        </is>
      </c>
      <c r="CS673" t="inlineStr">
        <is>
          <t/>
        </is>
      </c>
      <c r="CT673" t="inlineStr">
        <is>
          <t/>
        </is>
      </c>
      <c r="CU673" t="inlineStr">
        <is>
          <t/>
        </is>
      </c>
      <c r="CV673" t="inlineStr">
        <is>
          <t/>
        </is>
      </c>
      <c r="CW673" t="inlineStr">
        <is>
          <t/>
        </is>
      </c>
    </row>
    <row r="674">
      <c r="A674" s="1" t="str">
        <f>HYPERLINK("https://iate.europa.eu/entry/result/922590/all", "922590")</f>
        <v>922590</v>
      </c>
      <c r="B674" t="inlineStr">
        <is>
          <t>EDUCATION AND COMMUNICATIONS</t>
        </is>
      </c>
      <c r="C674" t="inlineStr">
        <is>
          <t>EDUCATION AND COMMUNICATIONS|communications|communications systems</t>
        </is>
      </c>
      <c r="D674" t="inlineStr">
        <is>
          <t>no</t>
        </is>
      </c>
      <c r="E674" t="inlineStr">
        <is>
          <t/>
        </is>
      </c>
      <c r="F674" t="inlineStr">
        <is>
          <t/>
        </is>
      </c>
      <c r="G674" t="inlineStr">
        <is>
          <t/>
        </is>
      </c>
      <c r="H674" t="inlineStr">
        <is>
          <t/>
        </is>
      </c>
      <c r="I674" t="inlineStr">
        <is>
          <t/>
        </is>
      </c>
      <c r="J674" t="inlineStr">
        <is>
          <t/>
        </is>
      </c>
      <c r="K674" t="inlineStr">
        <is>
          <t/>
        </is>
      </c>
      <c r="L674" t="inlineStr">
        <is>
          <t/>
        </is>
      </c>
      <c r="M674" t="inlineStr">
        <is>
          <t/>
        </is>
      </c>
      <c r="N674" t="inlineStr">
        <is>
          <t/>
        </is>
      </c>
      <c r="O674" t="inlineStr">
        <is>
          <t/>
        </is>
      </c>
      <c r="P674" t="inlineStr">
        <is>
          <t/>
        </is>
      </c>
      <c r="Q674" t="inlineStr">
        <is>
          <t/>
        </is>
      </c>
      <c r="R674" t="inlineStr">
        <is>
          <t/>
        </is>
      </c>
      <c r="S674" t="inlineStr">
        <is>
          <t/>
        </is>
      </c>
      <c r="T674" t="inlineStr">
        <is>
          <t/>
        </is>
      </c>
      <c r="U674" t="inlineStr">
        <is>
          <t/>
        </is>
      </c>
      <c r="V674" t="inlineStr">
        <is>
          <t/>
        </is>
      </c>
      <c r="W674" t="inlineStr">
        <is>
          <t/>
        </is>
      </c>
      <c r="X674" t="inlineStr">
        <is>
          <t/>
        </is>
      </c>
      <c r="Y674" t="inlineStr">
        <is>
          <t/>
        </is>
      </c>
      <c r="Z674" s="2" t="inlineStr">
        <is>
          <t>associated equipment</t>
        </is>
      </c>
      <c r="AA674" s="2" t="inlineStr">
        <is>
          <t>1</t>
        </is>
      </c>
      <c r="AB674" s="2" t="inlineStr">
        <is>
          <t/>
        </is>
      </c>
      <c r="AC674" t="inlineStr">
        <is>
          <t/>
        </is>
      </c>
      <c r="AD674" t="inlineStr">
        <is>
          <t/>
        </is>
      </c>
      <c r="AE674" t="inlineStr">
        <is>
          <t/>
        </is>
      </c>
      <c r="AF674" t="inlineStr">
        <is>
          <t/>
        </is>
      </c>
      <c r="AG674" t="inlineStr">
        <is>
          <t/>
        </is>
      </c>
      <c r="AH674" t="inlineStr">
        <is>
          <t/>
        </is>
      </c>
      <c r="AI674" t="inlineStr">
        <is>
          <t/>
        </is>
      </c>
      <c r="AJ674" t="inlineStr">
        <is>
          <t/>
        </is>
      </c>
      <c r="AK674" t="inlineStr">
        <is>
          <t/>
        </is>
      </c>
      <c r="AL674" t="inlineStr">
        <is>
          <t/>
        </is>
      </c>
      <c r="AM674" t="inlineStr">
        <is>
          <t/>
        </is>
      </c>
      <c r="AN674" t="inlineStr">
        <is>
          <t/>
        </is>
      </c>
      <c r="AO674" t="inlineStr">
        <is>
          <t/>
        </is>
      </c>
      <c r="AP674" s="2" t="inlineStr">
        <is>
          <t>équipements associés</t>
        </is>
      </c>
      <c r="AQ674" s="2" t="inlineStr">
        <is>
          <t>2</t>
        </is>
      </c>
      <c r="AR674" s="2" t="inlineStr">
        <is>
          <t/>
        </is>
      </c>
      <c r="AS674" t="inlineStr">
        <is>
          <t>la station terminale dans un service de téléconférence comprend un coffret commun TC et des équipements associés.</t>
        </is>
      </c>
      <c r="AT674" t="inlineStr">
        <is>
          <t/>
        </is>
      </c>
      <c r="AU674" t="inlineStr">
        <is>
          <t/>
        </is>
      </c>
      <c r="AV674" t="inlineStr">
        <is>
          <t/>
        </is>
      </c>
      <c r="AW674" t="inlineStr">
        <is>
          <t/>
        </is>
      </c>
      <c r="AX674" t="inlineStr">
        <is>
          <t/>
        </is>
      </c>
      <c r="AY674" t="inlineStr">
        <is>
          <t/>
        </is>
      </c>
      <c r="AZ674" t="inlineStr">
        <is>
          <t/>
        </is>
      </c>
      <c r="BA674" t="inlineStr">
        <is>
          <t/>
        </is>
      </c>
      <c r="BB674" t="inlineStr">
        <is>
          <t/>
        </is>
      </c>
      <c r="BC674" t="inlineStr">
        <is>
          <t/>
        </is>
      </c>
      <c r="BD674" t="inlineStr">
        <is>
          <t/>
        </is>
      </c>
      <c r="BE674" t="inlineStr">
        <is>
          <t/>
        </is>
      </c>
      <c r="BF674" t="inlineStr">
        <is>
          <t/>
        </is>
      </c>
      <c r="BG674" t="inlineStr">
        <is>
          <t/>
        </is>
      </c>
      <c r="BH674" t="inlineStr">
        <is>
          <t/>
        </is>
      </c>
      <c r="BI674" t="inlineStr">
        <is>
          <t/>
        </is>
      </c>
      <c r="BJ674" t="inlineStr">
        <is>
          <t/>
        </is>
      </c>
      <c r="BK674" t="inlineStr">
        <is>
          <t/>
        </is>
      </c>
      <c r="BL674" t="inlineStr">
        <is>
          <t/>
        </is>
      </c>
      <c r="BM674" t="inlineStr">
        <is>
          <t/>
        </is>
      </c>
      <c r="BN674" t="inlineStr">
        <is>
          <t/>
        </is>
      </c>
      <c r="BO674" t="inlineStr">
        <is>
          <t/>
        </is>
      </c>
      <c r="BP674" t="inlineStr">
        <is>
          <t/>
        </is>
      </c>
      <c r="BQ674" t="inlineStr">
        <is>
          <t/>
        </is>
      </c>
      <c r="BR674" t="inlineStr">
        <is>
          <t/>
        </is>
      </c>
      <c r="BS674" t="inlineStr">
        <is>
          <t/>
        </is>
      </c>
      <c r="BT674" t="inlineStr">
        <is>
          <t/>
        </is>
      </c>
      <c r="BU674" t="inlineStr">
        <is>
          <t/>
        </is>
      </c>
      <c r="BV674" t="inlineStr">
        <is>
          <t/>
        </is>
      </c>
      <c r="BW674" t="inlineStr">
        <is>
          <t/>
        </is>
      </c>
      <c r="BX674" t="inlineStr">
        <is>
          <t/>
        </is>
      </c>
      <c r="BY674" t="inlineStr">
        <is>
          <t/>
        </is>
      </c>
      <c r="BZ674" t="inlineStr">
        <is>
          <t/>
        </is>
      </c>
      <c r="CA674" t="inlineStr">
        <is>
          <t/>
        </is>
      </c>
      <c r="CB674" t="inlineStr">
        <is>
          <t/>
        </is>
      </c>
      <c r="CC674" t="inlineStr">
        <is>
          <t/>
        </is>
      </c>
      <c r="CD674" t="inlineStr">
        <is>
          <t/>
        </is>
      </c>
      <c r="CE674" t="inlineStr">
        <is>
          <t/>
        </is>
      </c>
      <c r="CF674" t="inlineStr">
        <is>
          <t/>
        </is>
      </c>
      <c r="CG674" t="inlineStr">
        <is>
          <t/>
        </is>
      </c>
      <c r="CH674" t="inlineStr">
        <is>
          <t/>
        </is>
      </c>
      <c r="CI674" t="inlineStr">
        <is>
          <t/>
        </is>
      </c>
      <c r="CJ674" t="inlineStr">
        <is>
          <t/>
        </is>
      </c>
      <c r="CK674" t="inlineStr">
        <is>
          <t/>
        </is>
      </c>
      <c r="CL674" s="2" t="inlineStr">
        <is>
          <t>pridružené zariadenia</t>
        </is>
      </c>
      <c r="CM674" s="2" t="inlineStr">
        <is>
          <t>3</t>
        </is>
      </c>
      <c r="CN674" s="2" t="inlineStr">
        <is>
          <t/>
        </is>
      </c>
      <c r="CO674" t="inlineStr">
        <is>
          <t>zariadenia určené na priame pripojenie k rozhlasovým alebo televíznym prijímačom, na generovanie alebo reprodukovanie zvukovej alebo vizuálnej informácie; nepatria sem zariadenia informačnej techniky, aj keď sú určené na pripojenie k televíznemu prijímaču</t>
        </is>
      </c>
      <c r="CP674" t="inlineStr">
        <is>
          <t/>
        </is>
      </c>
      <c r="CQ674" t="inlineStr">
        <is>
          <t/>
        </is>
      </c>
      <c r="CR674" t="inlineStr">
        <is>
          <t/>
        </is>
      </c>
      <c r="CS674" t="inlineStr">
        <is>
          <t/>
        </is>
      </c>
      <c r="CT674" t="inlineStr">
        <is>
          <t/>
        </is>
      </c>
      <c r="CU674" t="inlineStr">
        <is>
          <t/>
        </is>
      </c>
      <c r="CV674" t="inlineStr">
        <is>
          <t/>
        </is>
      </c>
      <c r="CW674" t="inlineStr">
        <is>
          <t/>
        </is>
      </c>
    </row>
    <row r="675">
      <c r="A675" s="1" t="str">
        <f>HYPERLINK("https://iate.europa.eu/entry/result/1492954/all", "1492954")</f>
        <v>1492954</v>
      </c>
      <c r="B675" t="inlineStr">
        <is>
          <t>INDUSTRY</t>
        </is>
      </c>
      <c r="C675" t="inlineStr">
        <is>
          <t>INDUSTRY|building and public works</t>
        </is>
      </c>
      <c r="D675" t="inlineStr">
        <is>
          <t>no</t>
        </is>
      </c>
      <c r="E675" t="inlineStr">
        <is>
          <t/>
        </is>
      </c>
      <c r="F675" t="inlineStr">
        <is>
          <t/>
        </is>
      </c>
      <c r="G675" t="inlineStr">
        <is>
          <t/>
        </is>
      </c>
      <c r="H675" t="inlineStr">
        <is>
          <t/>
        </is>
      </c>
      <c r="I675" t="inlineStr">
        <is>
          <t/>
        </is>
      </c>
      <c r="J675" t="inlineStr">
        <is>
          <t/>
        </is>
      </c>
      <c r="K675" t="inlineStr">
        <is>
          <t/>
        </is>
      </c>
      <c r="L675" t="inlineStr">
        <is>
          <t/>
        </is>
      </c>
      <c r="M675" t="inlineStr">
        <is>
          <t/>
        </is>
      </c>
      <c r="N675" s="2" t="inlineStr">
        <is>
          <t>følgeanlæg|
hjælpefaciliteter</t>
        </is>
      </c>
      <c r="O675" s="2" t="inlineStr">
        <is>
          <t>3|
3</t>
        </is>
      </c>
      <c r="P675" s="2" t="inlineStr">
        <is>
          <t xml:space="preserve">|
</t>
        </is>
      </c>
      <c r="Q675" t="inlineStr">
        <is>
          <t/>
        </is>
      </c>
      <c r="R675" s="2" t="inlineStr">
        <is>
          <t>Folgeeinrichtungen</t>
        </is>
      </c>
      <c r="S675" s="2" t="inlineStr">
        <is>
          <t>3</t>
        </is>
      </c>
      <c r="T675" s="2" t="inlineStr">
        <is>
          <t/>
        </is>
      </c>
      <c r="U675" t="inlineStr">
        <is>
          <t>Infrastruktur, die infolge realisierter Flächennutzung erforderlich ist, unabhängig davon, ob dies vorhersehbar war oder nicht</t>
        </is>
      </c>
      <c r="V675" s="2" t="inlineStr">
        <is>
          <t>υπολειπόμενα έργα υποδομής|
επακόλουθα έργα υποδομής|
πρόσθετα έργα υποδομής</t>
        </is>
      </c>
      <c r="W675" s="2" t="inlineStr">
        <is>
          <t>3|
3|
3</t>
        </is>
      </c>
      <c r="X675" s="2" t="inlineStr">
        <is>
          <t xml:space="preserve">|
|
</t>
        </is>
      </c>
      <c r="Y675" t="inlineStr">
        <is>
          <t/>
        </is>
      </c>
      <c r="Z675" s="2" t="inlineStr">
        <is>
          <t>infrastructure|
ancillary facilities|
follow-up equipment</t>
        </is>
      </c>
      <c r="AA675" s="2" t="inlineStr">
        <is>
          <t>3|
3|
3</t>
        </is>
      </c>
      <c r="AB675" s="2" t="inlineStr">
        <is>
          <t xml:space="preserve">|
|
</t>
        </is>
      </c>
      <c r="AC675" t="inlineStr">
        <is>
          <t/>
        </is>
      </c>
      <c r="AD675" t="inlineStr">
        <is>
          <t/>
        </is>
      </c>
      <c r="AE675" t="inlineStr">
        <is>
          <t/>
        </is>
      </c>
      <c r="AF675" t="inlineStr">
        <is>
          <t/>
        </is>
      </c>
      <c r="AG675" t="inlineStr">
        <is>
          <t/>
        </is>
      </c>
      <c r="AH675" t="inlineStr">
        <is>
          <t/>
        </is>
      </c>
      <c r="AI675" t="inlineStr">
        <is>
          <t/>
        </is>
      </c>
      <c r="AJ675" t="inlineStr">
        <is>
          <t/>
        </is>
      </c>
      <c r="AK675" t="inlineStr">
        <is>
          <t/>
        </is>
      </c>
      <c r="AL675" s="2" t="inlineStr">
        <is>
          <t>infrastruktuuri</t>
        </is>
      </c>
      <c r="AM675" s="2" t="inlineStr">
        <is>
          <t>3</t>
        </is>
      </c>
      <c r="AN675" s="2" t="inlineStr">
        <is>
          <t/>
        </is>
      </c>
      <c r="AO675" t="inlineStr">
        <is>
          <t/>
        </is>
      </c>
      <c r="AP675" s="2" t="inlineStr">
        <is>
          <t>équipements de desserte|
équipements annexes</t>
        </is>
      </c>
      <c r="AQ675" s="2" t="inlineStr">
        <is>
          <t>3|
3</t>
        </is>
      </c>
      <c r="AR675" s="2" t="inlineStr">
        <is>
          <t xml:space="preserve">|
</t>
        </is>
      </c>
      <c r="AS675" t="inlineStr">
        <is>
          <t/>
        </is>
      </c>
      <c r="AT675" t="inlineStr">
        <is>
          <t/>
        </is>
      </c>
      <c r="AU675" t="inlineStr">
        <is>
          <t/>
        </is>
      </c>
      <c r="AV675" t="inlineStr">
        <is>
          <t/>
        </is>
      </c>
      <c r="AW675" t="inlineStr">
        <is>
          <t/>
        </is>
      </c>
      <c r="AX675" t="inlineStr">
        <is>
          <t/>
        </is>
      </c>
      <c r="AY675" t="inlineStr">
        <is>
          <t/>
        </is>
      </c>
      <c r="AZ675" t="inlineStr">
        <is>
          <t/>
        </is>
      </c>
      <c r="BA675" t="inlineStr">
        <is>
          <t/>
        </is>
      </c>
      <c r="BB675" t="inlineStr">
        <is>
          <t/>
        </is>
      </c>
      <c r="BC675" t="inlineStr">
        <is>
          <t/>
        </is>
      </c>
      <c r="BD675" t="inlineStr">
        <is>
          <t/>
        </is>
      </c>
      <c r="BE675" t="inlineStr">
        <is>
          <t/>
        </is>
      </c>
      <c r="BF675" s="2" t="inlineStr">
        <is>
          <t>servizi pubblici conseguenziali</t>
        </is>
      </c>
      <c r="BG675" s="2" t="inlineStr">
        <is>
          <t>3</t>
        </is>
      </c>
      <c r="BH675" s="2" t="inlineStr">
        <is>
          <t/>
        </is>
      </c>
      <c r="BI675" t="inlineStr">
        <is>
          <t/>
        </is>
      </c>
      <c r="BJ675" t="inlineStr">
        <is>
          <t/>
        </is>
      </c>
      <c r="BK675" t="inlineStr">
        <is>
          <t/>
        </is>
      </c>
      <c r="BL675" t="inlineStr">
        <is>
          <t/>
        </is>
      </c>
      <c r="BM675" t="inlineStr">
        <is>
          <t/>
        </is>
      </c>
      <c r="BN675" t="inlineStr">
        <is>
          <t/>
        </is>
      </c>
      <c r="BO675" t="inlineStr">
        <is>
          <t/>
        </is>
      </c>
      <c r="BP675" t="inlineStr">
        <is>
          <t/>
        </is>
      </c>
      <c r="BQ675" t="inlineStr">
        <is>
          <t/>
        </is>
      </c>
      <c r="BR675" t="inlineStr">
        <is>
          <t/>
        </is>
      </c>
      <c r="BS675" t="inlineStr">
        <is>
          <t/>
        </is>
      </c>
      <c r="BT675" t="inlineStr">
        <is>
          <t/>
        </is>
      </c>
      <c r="BU675" t="inlineStr">
        <is>
          <t/>
        </is>
      </c>
      <c r="BV675" s="2" t="inlineStr">
        <is>
          <t>inrichtingen als gevolg van|
voorzieningen voor dienstverlening</t>
        </is>
      </c>
      <c r="BW675" s="2" t="inlineStr">
        <is>
          <t>3|
3</t>
        </is>
      </c>
      <c r="BX675" s="2" t="inlineStr">
        <is>
          <t xml:space="preserve">|
</t>
        </is>
      </c>
      <c r="BY675" t="inlineStr">
        <is>
          <t/>
        </is>
      </c>
      <c r="BZ675" t="inlineStr">
        <is>
          <t/>
        </is>
      </c>
      <c r="CA675" t="inlineStr">
        <is>
          <t/>
        </is>
      </c>
      <c r="CB675" t="inlineStr">
        <is>
          <t/>
        </is>
      </c>
      <c r="CC675" t="inlineStr">
        <is>
          <t/>
        </is>
      </c>
      <c r="CD675" t="inlineStr">
        <is>
          <t/>
        </is>
      </c>
      <c r="CE675" t="inlineStr">
        <is>
          <t/>
        </is>
      </c>
      <c r="CF675" t="inlineStr">
        <is>
          <t/>
        </is>
      </c>
      <c r="CG675" t="inlineStr">
        <is>
          <t/>
        </is>
      </c>
      <c r="CH675" t="inlineStr">
        <is>
          <t/>
        </is>
      </c>
      <c r="CI675" t="inlineStr">
        <is>
          <t/>
        </is>
      </c>
      <c r="CJ675" t="inlineStr">
        <is>
          <t/>
        </is>
      </c>
      <c r="CK675" t="inlineStr">
        <is>
          <t/>
        </is>
      </c>
      <c r="CL675" t="inlineStr">
        <is>
          <t/>
        </is>
      </c>
      <c r="CM675" t="inlineStr">
        <is>
          <t/>
        </is>
      </c>
      <c r="CN675" t="inlineStr">
        <is>
          <t/>
        </is>
      </c>
      <c r="CO675" t="inlineStr">
        <is>
          <t/>
        </is>
      </c>
      <c r="CP675" t="inlineStr">
        <is>
          <t/>
        </is>
      </c>
      <c r="CQ675" t="inlineStr">
        <is>
          <t/>
        </is>
      </c>
      <c r="CR675" t="inlineStr">
        <is>
          <t/>
        </is>
      </c>
      <c r="CS675" t="inlineStr">
        <is>
          <t/>
        </is>
      </c>
      <c r="CT675" s="2" t="inlineStr">
        <is>
          <t>kompletterande anläggningar</t>
        </is>
      </c>
      <c r="CU675" s="2" t="inlineStr">
        <is>
          <t>3</t>
        </is>
      </c>
      <c r="CV675" s="2" t="inlineStr">
        <is>
          <t/>
        </is>
      </c>
      <c r="CW675" t="inlineStr">
        <is>
          <t/>
        </is>
      </c>
    </row>
    <row r="676">
      <c r="A676" s="1" t="str">
        <f>HYPERLINK("https://iate.europa.eu/entry/result/1444000/all", "1444000")</f>
        <v>1444000</v>
      </c>
      <c r="B676" t="inlineStr">
        <is>
          <t>ENERGY</t>
        </is>
      </c>
      <c r="C676" t="inlineStr">
        <is>
          <t>ENERGY|electrical and nuclear industries|nuclear energy;ENERGY|electrical and nuclear industries|nuclear power station</t>
        </is>
      </c>
      <c r="D676" t="inlineStr">
        <is>
          <t>yes</t>
        </is>
      </c>
      <c r="E676" t="inlineStr">
        <is>
          <t/>
        </is>
      </c>
      <c r="F676" s="2" t="inlineStr">
        <is>
          <t>леководен ядрен реактор</t>
        </is>
      </c>
      <c r="G676" s="2" t="inlineStr">
        <is>
          <t>3</t>
        </is>
      </c>
      <c r="H676" s="2" t="inlineStr">
        <is>
          <t/>
        </is>
      </c>
      <c r="I676" t="inlineStr">
        <is>
          <t>Реактор, при който се използва обикновена вода за забавител и топлоносител.</t>
        </is>
      </c>
      <c r="J676" s="2" t="inlineStr">
        <is>
          <t>lehkovodní reaktor</t>
        </is>
      </c>
      <c r="K676" s="2" t="inlineStr">
        <is>
          <t>3</t>
        </is>
      </c>
      <c r="L676" s="2" t="inlineStr">
        <is>
          <t/>
        </is>
      </c>
      <c r="M676" t="inlineStr">
        <is>
          <t>Jaderný energetický reaktor pracující na tepelných neutronech, které vznikají z rychlých neutronů zpomalením moderátorem (jako moderátor a chladivo může být použita obyčejná, tzv. lehká voda).</t>
        </is>
      </c>
      <c r="N676" s="2" t="inlineStr">
        <is>
          <t>letvandsreaktor</t>
        </is>
      </c>
      <c r="O676" s="2" t="inlineStr">
        <is>
          <t>3</t>
        </is>
      </c>
      <c r="P676" s="2" t="inlineStr">
        <is>
          <t/>
        </is>
      </c>
      <c r="Q676" t="inlineStr">
        <is>
          <t/>
        </is>
      </c>
      <c r="R676" s="2" t="inlineStr">
        <is>
          <t>Leichtwasserreaktor|
LWR</t>
        </is>
      </c>
      <c r="S676" s="2" t="inlineStr">
        <is>
          <t>3|
3</t>
        </is>
      </c>
      <c r="T676" s="2" t="inlineStr">
        <is>
          <t xml:space="preserve">|
</t>
        </is>
      </c>
      <c r="U676" t="inlineStr">
        <is>
          <t/>
        </is>
      </c>
      <c r="V676" s="2" t="inlineStr">
        <is>
          <t>αντιδραστήρας ελαφρού ύδατος|
αντιδραστήρας ύδατος|
αντιδραστήρας επιβραδυνόμενος με νερό</t>
        </is>
      </c>
      <c r="W676" s="2" t="inlineStr">
        <is>
          <t>3|
3|
3</t>
        </is>
      </c>
      <c r="X676" s="2" t="inlineStr">
        <is>
          <t xml:space="preserve">|
|
</t>
        </is>
      </c>
      <c r="Y676" t="inlineStr">
        <is>
          <t/>
        </is>
      </c>
      <c r="Z676" s="2" t="inlineStr">
        <is>
          <t>light water reactor|
light-water moderated reactor|
LWR</t>
        </is>
      </c>
      <c r="AA676" s="2" t="inlineStr">
        <is>
          <t>3|
3|
3</t>
        </is>
      </c>
      <c r="AB676" s="2" t="inlineStr">
        <is>
          <t xml:space="preserve">|
|
</t>
        </is>
      </c>
      <c r="AC676" t="inlineStr">
        <is>
          <t>reactor using ordinary water as both moderator and coolant</t>
        </is>
      </c>
      <c r="AD676" s="2" t="inlineStr">
        <is>
          <t>reactor de agua ligera</t>
        </is>
      </c>
      <c r="AE676" s="2" t="inlineStr">
        <is>
          <t>3</t>
        </is>
      </c>
      <c r="AF676" s="2" t="inlineStr">
        <is>
          <t/>
        </is>
      </c>
      <c r="AG676" t="inlineStr">
        <is>
          <t>Reactor nuclear moderado y refrigerado por agua natural.</t>
        </is>
      </c>
      <c r="AH676" s="2" t="inlineStr">
        <is>
          <t>kergeveereaktor</t>
        </is>
      </c>
      <c r="AI676" s="2" t="inlineStr">
        <is>
          <t>3</t>
        </is>
      </c>
      <c r="AJ676" s="2" t="inlineStr">
        <is>
          <t/>
        </is>
      </c>
      <c r="AK676" t="inlineStr">
        <is>
          <t/>
        </is>
      </c>
      <c r="AL676" s="2" t="inlineStr">
        <is>
          <t>kevytvesireaktori|
LWR</t>
        </is>
      </c>
      <c r="AM676" s="2" t="inlineStr">
        <is>
          <t>3|
3</t>
        </is>
      </c>
      <c r="AN676" s="2" t="inlineStr">
        <is>
          <t xml:space="preserve">|
</t>
        </is>
      </c>
      <c r="AO676" t="inlineStr">
        <is>
          <t/>
        </is>
      </c>
      <c r="AP676" s="2" t="inlineStr">
        <is>
          <t>réacteur à eau légère|
LWR|
réacteur à eau ordinaire</t>
        </is>
      </c>
      <c r="AQ676" s="2" t="inlineStr">
        <is>
          <t>3|
3|
1</t>
        </is>
      </c>
      <c r="AR676" s="2" t="inlineStr">
        <is>
          <t xml:space="preserve">|
|
</t>
        </is>
      </c>
      <c r="AS676" t="inlineStr">
        <is>
          <t>Réacteur à eau légère, à eau pressurisée, à eau bouillante : les réacteurs à eau légère utilisent de l'uranium enrichi comme combustible et de l'eau ordinaire (par opposition à l'eau lourde dont les atomes contiennent du deutérium) comme fluide caloporteur et modérateur (ralentisseur de neutrons produits par la fission). Il en existe deux grandes familles : les réacteurs à eau bouillante modérés et refroidis par de l'eau portée à ébullition dans le cœur dans les conditions normales de fonctionnement et les réacteurs à eau pressurisée, pour lesquels l'eau est maintenue à haute pression (155 bars, afin d'éviter sa vaporisation).</t>
        </is>
      </c>
      <c r="AT676" s="2" t="inlineStr">
        <is>
          <t>imoibreoir éadromuisce</t>
        </is>
      </c>
      <c r="AU676" s="2" t="inlineStr">
        <is>
          <t>3</t>
        </is>
      </c>
      <c r="AV676" s="2" t="inlineStr">
        <is>
          <t/>
        </is>
      </c>
      <c r="AW676" t="inlineStr">
        <is>
          <t/>
        </is>
      </c>
      <c r="AX676" t="inlineStr">
        <is>
          <t/>
        </is>
      </c>
      <c r="AY676" t="inlineStr">
        <is>
          <t/>
        </is>
      </c>
      <c r="AZ676" t="inlineStr">
        <is>
          <t/>
        </is>
      </c>
      <c r="BA676" t="inlineStr">
        <is>
          <t/>
        </is>
      </c>
      <c r="BB676" s="2" t="inlineStr">
        <is>
          <t>LWR|
könnyűvizes reaktor</t>
        </is>
      </c>
      <c r="BC676" s="2" t="inlineStr">
        <is>
          <t>4|
4</t>
        </is>
      </c>
      <c r="BD676" s="2" t="inlineStr">
        <is>
          <t xml:space="preserve">|
</t>
        </is>
      </c>
      <c r="BE676" t="inlineStr">
        <is>
          <t>olyan atomreaktor, amelyben mind a moderátor, mind a hűtőközeg könnyűvíz (közönséges víz)</t>
        </is>
      </c>
      <c r="BF676" s="2" t="inlineStr">
        <is>
          <t>LWR|
reattore ad acqua leggera</t>
        </is>
      </c>
      <c r="BG676" s="2" t="inlineStr">
        <is>
          <t>3|
3</t>
        </is>
      </c>
      <c r="BH676" s="2" t="inlineStr">
        <is>
          <t xml:space="preserve">|
</t>
        </is>
      </c>
      <c r="BI676" t="inlineStr">
        <is>
          <t>tipologia di reattore nucleare che utilizza acqua naturale sia come moderatore che come refrigerante</t>
        </is>
      </c>
      <c r="BJ676" s="2" t="inlineStr">
        <is>
          <t>lengvojo vandens reaktorius</t>
        </is>
      </c>
      <c r="BK676" s="2" t="inlineStr">
        <is>
          <t>3</t>
        </is>
      </c>
      <c r="BL676" s="2" t="inlineStr">
        <is>
          <t/>
        </is>
      </c>
      <c r="BM676" t="inlineStr">
        <is>
          <t>Branduolinis reaktorius, kuriame neutronams lėtinti naudojamas lengvasis (įprastas) vanduo (H2O). Aušinimui pat naudojamas įprastas vanduo.</t>
        </is>
      </c>
      <c r="BN676" t="inlineStr">
        <is>
          <t/>
        </is>
      </c>
      <c r="BO676" t="inlineStr">
        <is>
          <t/>
        </is>
      </c>
      <c r="BP676" t="inlineStr">
        <is>
          <t/>
        </is>
      </c>
      <c r="BQ676" t="inlineStr">
        <is>
          <t/>
        </is>
      </c>
      <c r="BR676" s="2" t="inlineStr">
        <is>
          <t>LWR</t>
        </is>
      </c>
      <c r="BS676" s="2" t="inlineStr">
        <is>
          <t>3</t>
        </is>
      </c>
      <c r="BT676" s="2" t="inlineStr">
        <is>
          <t/>
        </is>
      </c>
      <c r="BU676" t="inlineStr">
        <is>
          <t/>
        </is>
      </c>
      <c r="BV676" s="2" t="inlineStr">
        <is>
          <t>lichtwaterreactor|
LWR</t>
        </is>
      </c>
      <c r="BW676" s="2" t="inlineStr">
        <is>
          <t>3|
3</t>
        </is>
      </c>
      <c r="BX676" s="2" t="inlineStr">
        <is>
          <t xml:space="preserve">|
</t>
        </is>
      </c>
      <c r="BY676" t="inlineStr">
        <is>
          <t>kernreactor waarvan de warmte van de kern wordt afgevoerd met zogenaamd licht water (gewoon water dus en niet zwaar water) en die nucleaire brandstof verbruikt zonder nieuwe te produceren</t>
        </is>
      </c>
      <c r="BZ676" s="2" t="inlineStr">
        <is>
          <t>reaktor lekkowodny</t>
        </is>
      </c>
      <c r="CA676" s="2" t="inlineStr">
        <is>
          <t>3</t>
        </is>
      </c>
      <c r="CB676" s="2" t="inlineStr">
        <is>
          <t/>
        </is>
      </c>
      <c r="CC676" t="inlineStr">
        <is>
          <t>Reaktor lekkowodny Light Water Reactor LWR - moderowany i chłodzony wodą, na paliwie nisko wzbogaconym uranie lub plutonie-uranie w pastylkach MOX – z dwoma najpopularniejszymi w świecie odmianami: wodnociśnieniowy Pressurized Water Reactor PWR i wrzący Boiling Water Reactor BWR.</t>
        </is>
      </c>
      <c r="CD676" s="2" t="inlineStr">
        <is>
          <t>reator a água natural|
RAL|
reator de água leve</t>
        </is>
      </c>
      <c r="CE676" s="2" t="inlineStr">
        <is>
          <t>3|
3|
3</t>
        </is>
      </c>
      <c r="CF676" s="2" t="inlineStr">
        <is>
          <t xml:space="preserve">|
|
</t>
        </is>
      </c>
      <c r="CG676" t="inlineStr">
        <is>
          <t>Reactor nuclear em que se utiliza água normal como fluido portador de calor e moderador.</t>
        </is>
      </c>
      <c r="CH676" t="inlineStr">
        <is>
          <t/>
        </is>
      </c>
      <c r="CI676" t="inlineStr">
        <is>
          <t/>
        </is>
      </c>
      <c r="CJ676" t="inlineStr">
        <is>
          <t/>
        </is>
      </c>
      <c r="CK676" t="inlineStr">
        <is>
          <t/>
        </is>
      </c>
      <c r="CL676" t="inlineStr">
        <is>
          <t/>
        </is>
      </c>
      <c r="CM676" t="inlineStr">
        <is>
          <t/>
        </is>
      </c>
      <c r="CN676" t="inlineStr">
        <is>
          <t/>
        </is>
      </c>
      <c r="CO676" t="inlineStr">
        <is>
          <t/>
        </is>
      </c>
      <c r="CP676" s="2" t="inlineStr">
        <is>
          <t>lahkovodni reaktor</t>
        </is>
      </c>
      <c r="CQ676" s="2" t="inlineStr">
        <is>
          <t>3</t>
        </is>
      </c>
      <c r="CR676" s="2" t="inlineStr">
        <is>
          <t/>
        </is>
      </c>
      <c r="CS676" t="inlineStr">
        <is>
          <t>reaktor, moderiran in hlajen z lahko (navadno) vodo</t>
        </is>
      </c>
      <c r="CT676" s="2" t="inlineStr">
        <is>
          <t>lättvattenreaktor</t>
        </is>
      </c>
      <c r="CU676" s="2" t="inlineStr">
        <is>
          <t>3</t>
        </is>
      </c>
      <c r="CV676" s="2" t="inlineStr">
        <is>
          <t/>
        </is>
      </c>
      <c r="CW676" t="inlineStr">
        <is>
          <t/>
        </is>
      </c>
    </row>
    <row r="677">
      <c r="A677" s="1" t="str">
        <f>HYPERLINK("https://iate.europa.eu/entry/result/778729/all", "778729")</f>
        <v>778729</v>
      </c>
      <c r="B677" t="inlineStr">
        <is>
          <t>PRODUCTION, TECHNOLOGY AND RESEARCH;ENERGY</t>
        </is>
      </c>
      <c r="C677" t="inlineStr">
        <is>
          <t>PRODUCTION, TECHNOLOGY AND RESEARCH|research and intellectual property|research;ENERGY|electrical and nuclear industries|nuclear energy</t>
        </is>
      </c>
      <c r="D677" t="inlineStr">
        <is>
          <t>yes</t>
        </is>
      </c>
      <c r="E677" t="inlineStr">
        <is>
          <t/>
        </is>
      </c>
      <c r="F677" s="2" t="inlineStr">
        <is>
          <t>международен експериментален термоядрен реактор|
ITER</t>
        </is>
      </c>
      <c r="G677" s="2" t="inlineStr">
        <is>
          <t>3|
3</t>
        </is>
      </c>
      <c r="H677" s="2" t="inlineStr">
        <is>
          <t xml:space="preserve">|
</t>
        </is>
      </c>
      <c r="I677" t="inlineStr">
        <is>
          <t>огромно експериментално съоръжение, което трябва да докаже научната и техническа възможност да се произвежда енергия чрез термоядрен синтез, решаващ етап към постигане на основните цели на европейската програма и други световни програми, разглеждащи ядрения синтез</t>
        </is>
      </c>
      <c r="J677" s="2" t="inlineStr">
        <is>
          <t>Mezinárodní termonukleární experimentální reaktor</t>
        </is>
      </c>
      <c r="K677" s="2" t="inlineStr">
        <is>
          <t>4</t>
        </is>
      </c>
      <c r="L677" s="2" t="inlineStr">
        <is>
          <t/>
        </is>
      </c>
      <c r="M677" t="inlineStr">
        <is>
          <t>ITER je experimentální fúzní reaktor založený na principu „tokamaku“ - toroidální magnetické konfigurace, v níž se vytváří a udržují podmínky pro řízenou termonukleární reakci. Reaktor bude vystavěn v jihofrancouzském Cadarache.</t>
        </is>
      </c>
      <c r="N677" s="2" t="inlineStr">
        <is>
          <t>ITER|
international termonuklear forsøgsreaktor</t>
        </is>
      </c>
      <c r="O677" s="2" t="inlineStr">
        <is>
          <t>4|
4</t>
        </is>
      </c>
      <c r="P677" s="2" t="inlineStr">
        <is>
          <t xml:space="preserve">|
</t>
        </is>
      </c>
      <c r="Q677" t="inlineStr">
        <is>
          <t>"ITER den største aktivitet inden for fusion. Det er en international forsøgsreaktor for fusionsenergi. Forsøgsreaktoren bygger på et samarbejde ml. EU, Japan, USA, Rusland, Kina, Indien og Sydkorea, dvs. 1/2 af verdens befolkning. ITER skal bygges i Sydfrankrig. Man starter i 2007. Det tager ti år og koster knap 40 mia. kroner, hvoraf EU betaler 45%. ITER skal operere i 20 år, hvorefter parterne bag projektet forventer at have erfaringer nok til at kunne bygge en prototype. Om 40 år vil man have et fusionskraftværk."</t>
        </is>
      </c>
      <c r="R677" s="2" t="inlineStr">
        <is>
          <t>ITER|
Internationaler Thermonuklearer Versuchsreaktor</t>
        </is>
      </c>
      <c r="S677" s="2" t="inlineStr">
        <is>
          <t>3|
3</t>
        </is>
      </c>
      <c r="T677" s="2" t="inlineStr">
        <is>
          <t xml:space="preserve">|
</t>
        </is>
      </c>
      <c r="U677" t="inlineStr">
        <is>
          <t>gemeinsames Forschungsprojekt von EU und Japan, Kanada, Schweiz, Russland, VR China, Südkorea und USA, das Wege zu einer wirtschaftlichen Nutzung der kontrollierten Kernfusion aufzeigen soll</t>
        </is>
      </c>
      <c r="V677" s="2" t="inlineStr">
        <is>
          <t>ITER|
διεθνής θερμοπυρηνικός πειραματικός αντιδραστήρας</t>
        </is>
      </c>
      <c r="W677" s="2" t="inlineStr">
        <is>
          <t>3|
3</t>
        </is>
      </c>
      <c r="X677" s="2" t="inlineStr">
        <is>
          <t xml:space="preserve">|
</t>
        </is>
      </c>
      <c r="Y677" t="inlineStr">
        <is>
          <t/>
        </is>
      </c>
      <c r="Z677" s="2" t="inlineStr">
        <is>
          <t>international thermonuclear experimental reactor|
ITER</t>
        </is>
      </c>
      <c r="AA677" s="2" t="inlineStr">
        <is>
          <t>4|
4</t>
        </is>
      </c>
      <c r="AB677" s="2" t="inlineStr">
        <is>
          <t xml:space="preserve">|
</t>
        </is>
      </c>
      <c r="AC677" t="inlineStr">
        <is>
          <t>ITER is an international tokamak (magnetic confinement fusion) research project designed to demonstrate the scientific and technological feasibility of a full-scale fusion power reactor. ITER is intended to be an experimental step between today's studies of plasma physics and future electricity-producing fusion power plants. It builds upon research conducted on devices such as DIII-D, EAST, TFTR, JET, JT-60, and T-15, and will be considerably larger than any of them.</t>
        </is>
      </c>
      <c r="AD677" s="2" t="inlineStr">
        <is>
          <t>ITER|
reactor termonuclear experimental internacional</t>
        </is>
      </c>
      <c r="AE677" s="2" t="inlineStr">
        <is>
          <t>4|
4</t>
        </is>
      </c>
      <c r="AF677" s="2" t="inlineStr">
        <is>
          <t xml:space="preserve">|
</t>
        </is>
      </c>
      <c r="AG677" t="inlineStr">
        <is>
          <t>Reactor experimental destinado a poner a prueba la viabilidad científica y técnica de producir energía de forma no contaminante gracias a la fusión de átomos ligeros como el hidrógeno. Se construirá en Cadarache (Francia) a través de una asociación internacional (China, Corea del Sur, Estados Unidos, Japón, Rusia y Unión Europea).</t>
        </is>
      </c>
      <c r="AH677" s="2" t="inlineStr">
        <is>
          <t>rahvusvaheline katsetermotuumareaktor|
ITER</t>
        </is>
      </c>
      <c r="AI677" s="2" t="inlineStr">
        <is>
          <t>3|
3</t>
        </is>
      </c>
      <c r="AJ677" s="2" t="inlineStr">
        <is>
          <t xml:space="preserve">|
</t>
        </is>
      </c>
      <c r="AK677" t="inlineStr">
        <is>
          <t/>
        </is>
      </c>
      <c r="AL677" s="2" t="inlineStr">
        <is>
          <t>kansainvälinen lämpöydinkoereaktori|
ITER</t>
        </is>
      </c>
      <c r="AM677" s="2" t="inlineStr">
        <is>
          <t>4|
4</t>
        </is>
      </c>
      <c r="AN677" s="2" t="inlineStr">
        <is>
          <t xml:space="preserve">|
</t>
        </is>
      </c>
      <c r="AO677" t="inlineStr">
        <is>
          <t>kansainvälinen fuusiokoevoimalahanke</t>
        </is>
      </c>
      <c r="AP677" s="2" t="inlineStr">
        <is>
          <t>réacteur thermonucléaire expérimental international|
ITER</t>
        </is>
      </c>
      <c r="AQ677" s="2" t="inlineStr">
        <is>
          <t>4|
4</t>
        </is>
      </c>
      <c r="AR677" s="2" t="inlineStr">
        <is>
          <t xml:space="preserve">|
</t>
        </is>
      </c>
      <c r="AS677" t="inlineStr">
        <is>
          <t>projet international qui a pour objectif de démontrer la possibilité scientifique et technologique de la production d'énergie par la fusion des atomes</t>
        </is>
      </c>
      <c r="AT677" s="2" t="inlineStr">
        <is>
          <t>Imoibreoir Trialach Teirmeanúicléach Idirnáisiúnta|
ITER</t>
        </is>
      </c>
      <c r="AU677" s="2" t="inlineStr">
        <is>
          <t>3|
3</t>
        </is>
      </c>
      <c r="AV677" s="2" t="inlineStr">
        <is>
          <t xml:space="preserve">|
</t>
        </is>
      </c>
      <c r="AW677" t="inlineStr">
        <is>
          <t/>
        </is>
      </c>
      <c r="AX677" s="2" t="inlineStr">
        <is>
          <t>međunarodni termonuklearni eksperimentalni reaktor|
ITER</t>
        </is>
      </c>
      <c r="AY677" s="2" t="inlineStr">
        <is>
          <t>3|
3</t>
        </is>
      </c>
      <c r="AZ677" s="2" t="inlineStr">
        <is>
          <t xml:space="preserve">|
</t>
        </is>
      </c>
      <c r="BA677" t="inlineStr">
        <is>
          <t/>
        </is>
      </c>
      <c r="BB677" s="2" t="inlineStr">
        <is>
          <t>nemzetközi termonukleáris kísérleti reaktor|
ITER</t>
        </is>
      </c>
      <c r="BC677" s="2" t="inlineStr">
        <is>
          <t>4|
4</t>
        </is>
      </c>
      <c r="BD677" s="2" t="inlineStr">
        <is>
          <t xml:space="preserve">|
</t>
        </is>
      </c>
      <c r="BE677" t="inlineStr">
        <is>
          <t>Kísérleti szupererőmű, amely fúziós elven működik majd. Ez azt jelenti, hogy nem a hagyományos atomerőművek maghasadásos eljárásán alapul majd, hanem az atommagok egyesítésén, fúzióján.</t>
        </is>
      </c>
      <c r="BF677" s="2" t="inlineStr">
        <is>
          <t>ITER|
reattore sperimentale termonucleare internazionale</t>
        </is>
      </c>
      <c r="BG677" s="2" t="inlineStr">
        <is>
          <t>3|
3</t>
        </is>
      </c>
      <c r="BH677" s="2" t="inlineStr">
        <is>
          <t xml:space="preserve">|
</t>
        </is>
      </c>
      <c r="BI677" t="inlineStr">
        <is>
          <t>reattore che sarà costruito a Cadarache (Francia) nell'ambito di un progetto internazionale volto a dimostrare l'attuabilità scientifica e tecnologica dell'energia di fusione per scopi pacifici.</t>
        </is>
      </c>
      <c r="BJ677" s="2" t="inlineStr">
        <is>
          <t>Tarptautinis termobranduolinis eksperimentinis reaktorius|
ITER</t>
        </is>
      </c>
      <c r="BK677" s="2" t="inlineStr">
        <is>
          <t>3|
3</t>
        </is>
      </c>
      <c r="BL677" s="2" t="inlineStr">
        <is>
          <t xml:space="preserve">|
</t>
        </is>
      </c>
      <c r="BM677" t="inlineStr">
        <is>
          <t/>
        </is>
      </c>
      <c r="BN677" s="2" t="inlineStr">
        <is>
          <t>&lt;i&gt;ITER&lt;/i&gt;|
starptautiskais eksperimentālais kodoltermiskais reaktors</t>
        </is>
      </c>
      <c r="BO677" s="2" t="inlineStr">
        <is>
          <t>3|
3</t>
        </is>
      </c>
      <c r="BP677" s="2" t="inlineStr">
        <is>
          <t xml:space="preserve">|
</t>
        </is>
      </c>
      <c r="BQ677" t="inlineStr">
        <is>
          <t/>
        </is>
      </c>
      <c r="BR677" s="2" t="inlineStr">
        <is>
          <t>Reattur Termonukleari Sperimentali Internazzjonali|
ITER</t>
        </is>
      </c>
      <c r="BS677" s="2" t="inlineStr">
        <is>
          <t>3|
3</t>
        </is>
      </c>
      <c r="BT677" s="2" t="inlineStr">
        <is>
          <t xml:space="preserve">|
</t>
        </is>
      </c>
      <c r="BU677" t="inlineStr">
        <is>
          <t>reattur li se jinbena f'Cadarache (Franza) fl-ambitu ta' proġett internazzjonali maħsub biex juri l-fattibbiltà xjentifika u teknoloġika ta' l-enerġija ta' fużjoni għal finijiet paċifiċi. Dan il-proġett internazzjonali jinvolvi ċ-Ċina, l-Unjoni Ewropea u l-Isvizzera (irrappreżentati mill-Euratom), l-Indja, il-Ġappun, il-Korea, il-Federazzjoni Russa u l-Istati Uniti, taħt il-patroċinju ta' l-IAEA.</t>
        </is>
      </c>
      <c r="BV677" s="2" t="inlineStr">
        <is>
          <t>internationale thermonucleaire experimentele reactor|
ITER</t>
        </is>
      </c>
      <c r="BW677" s="2" t="inlineStr">
        <is>
          <t>3|
3</t>
        </is>
      </c>
      <c r="BX677" s="2" t="inlineStr">
        <is>
          <t xml:space="preserve">|
</t>
        </is>
      </c>
      <c r="BY677" t="inlineStr">
        <is>
          <t>internationaal samenwerkingsproject met als doel de wetenschappelijke en technische haalbaarheid aan te tonen van kernfusie als energiebron. De huidige partners in het ITER-project zijn de EFDA, Japan, Zuid-Korea, China, India, de Verenigde Staten en de Russische Federatie. Inmiddels is besloten dat Cadarache (FR) de locatie van ITER wordt.</t>
        </is>
      </c>
      <c r="BZ677" s="2" t="inlineStr">
        <is>
          <t>międzynarodowy eksperymentalny reaktor termojądrowy|
ITER</t>
        </is>
      </c>
      <c r="CA677" s="2" t="inlineStr">
        <is>
          <t>2|
3</t>
        </is>
      </c>
      <c r="CB677" s="2" t="inlineStr">
        <is>
          <t xml:space="preserve">|
</t>
        </is>
      </c>
      <c r="CC677" t="inlineStr">
        <is>
          <t>międzynarodowy projekt badawczy, którego celem jest zbadanie możliwości produkowania na wielką skalę energii z fuzji jądrowej</t>
        </is>
      </c>
      <c r="CD677" s="2" t="inlineStr">
        <is>
          <t>ITER|
Reator Termonuclear Experimental Internacional</t>
        </is>
      </c>
      <c r="CE677" s="2" t="inlineStr">
        <is>
          <t>3|
3</t>
        </is>
      </c>
      <c r="CF677" s="2" t="inlineStr">
        <is>
          <t xml:space="preserve">|
</t>
        </is>
      </c>
      <c r="CG677" t="inlineStr">
        <is>
          <t>Reactor de fusão, baseado no conceito do "tokamak", concebido para demonstrar a viabilidade científica e tecnológica da energia de fusão para fins pacíficos. Resultará de uma colaboração sem precedentes entre parceiros como a União Europeia, os EUA, a Federação da Rússia, o Japão, a China e a Coreia. O ITER constituirá a primeira instalação produtora de energia termonuclear à escala de uma central eléctrica.</t>
        </is>
      </c>
      <c r="CH677" s="2" t="inlineStr">
        <is>
          <t>ITER|
reactor termonuclear experimental internațional</t>
        </is>
      </c>
      <c r="CI677" s="2" t="inlineStr">
        <is>
          <t>4|
3</t>
        </is>
      </c>
      <c r="CJ677" s="2" t="inlineStr">
        <is>
          <t xml:space="preserve">|
</t>
        </is>
      </c>
      <c r="CK677" t="inlineStr">
        <is>
          <t>Reactorul termonuclear experimental internațional a fost construit pentru a demonstra fezabilitatea tehnică și științifică a puterii de fuziune pentru scopuri pașnice.</t>
        </is>
      </c>
      <c r="CL677" s="2" t="inlineStr">
        <is>
          <t>ITER|
medzinárodný termonukleárny experimentálny reaktor</t>
        </is>
      </c>
      <c r="CM677" s="2" t="inlineStr">
        <is>
          <t>2|
2</t>
        </is>
      </c>
      <c r="CN677" s="2" t="inlineStr">
        <is>
          <t xml:space="preserve">|
</t>
        </is>
      </c>
      <c r="CO677" t="inlineStr">
        <is>
          <t/>
        </is>
      </c>
      <c r="CP677" s="2" t="inlineStr">
        <is>
          <t>mednarodni termonuklearni poskusni reaktor|
ITER</t>
        </is>
      </c>
      <c r="CQ677" s="2" t="inlineStr">
        <is>
          <t>4|
4</t>
        </is>
      </c>
      <c r="CR677" s="2" t="inlineStr">
        <is>
          <t xml:space="preserve">|
</t>
        </is>
      </c>
      <c r="CS677" t="inlineStr">
        <is>
          <t>naslednji velik poskusni fuzijski reaktor tipa 
&lt;b&gt;tokamak&lt;/b&gt; [ &lt;a href="/entry/result/765687/all" id="ENTRY_TO_ENTRY_CONVERTER" target="_blank"&gt;IATE:765687&lt;/a&gt; ], načrtovan, da proizvede fuzijsko moč velikosti nekaj sto megavatov in s tem pokaže znanstveno in tehnološko možnost uporabe fuzijske energije</t>
        </is>
      </c>
      <c r="CT677" s="2" t="inlineStr">
        <is>
          <t>Iter|
internationell termonukleär experimentreaktor</t>
        </is>
      </c>
      <c r="CU677" s="2" t="inlineStr">
        <is>
          <t>3|
3</t>
        </is>
      </c>
      <c r="CV677" s="2" t="inlineStr">
        <is>
          <t xml:space="preserve">|
</t>
        </is>
      </c>
      <c r="CW677" t="inlineStr">
        <is>
          <t>"ITER kommer att vara en tokamak med kapacitet att alstra 500 miljoner watt (MW) fusionskraft oavbrutet i upp till 10 minuter. Den kommer att vara 30 gånger så kraftfull som JET och väldigt nära storleken på framtida kommersiella reaktorer. Forskare ska i ITER-projektet för första gången studera fysiken i brinnande plasma - ett plasma som upphettas av inre fusionsreaktioner snarare än extern upphettning. (...)"
&lt;br&gt;"ITER-reaktorn kommer att byggas i den utsedda europeiska anläggningen i Cadarache i södra Frankrike. ´"</t>
        </is>
      </c>
    </row>
    <row r="678">
      <c r="A678" s="1" t="str">
        <f>HYPERLINK("https://iate.europa.eu/entry/result/928697/all", "928697")</f>
        <v>928697</v>
      </c>
      <c r="B678" t="inlineStr">
        <is>
          <t>ENERGY</t>
        </is>
      </c>
      <c r="C678" t="inlineStr">
        <is>
          <t>ENERGY</t>
        </is>
      </c>
      <c r="D678" t="inlineStr">
        <is>
          <t>no</t>
        </is>
      </c>
      <c r="E678" t="inlineStr">
        <is>
          <t/>
        </is>
      </c>
      <c r="F678" t="inlineStr">
        <is>
          <t/>
        </is>
      </c>
      <c r="G678" t="inlineStr">
        <is>
          <t/>
        </is>
      </c>
      <c r="H678" t="inlineStr">
        <is>
          <t/>
        </is>
      </c>
      <c r="I678" t="inlineStr">
        <is>
          <t/>
        </is>
      </c>
      <c r="J678" t="inlineStr">
        <is>
          <t/>
        </is>
      </c>
      <c r="K678" t="inlineStr">
        <is>
          <t/>
        </is>
      </c>
      <c r="L678" t="inlineStr">
        <is>
          <t/>
        </is>
      </c>
      <c r="M678" t="inlineStr">
        <is>
          <t/>
        </is>
      </c>
      <c r="N678" s="2" t="inlineStr">
        <is>
          <t>ledig overføringskapacitet|
disponibel overføringskapacitet|
disponibel overførselskapacitet|
ledig overførselskapacitet</t>
        </is>
      </c>
      <c r="O678" s="2" t="inlineStr">
        <is>
          <t>4|
4|
4|
4</t>
        </is>
      </c>
      <c r="P678" s="2" t="inlineStr">
        <is>
          <t xml:space="preserve">|
|
|
</t>
        </is>
      </c>
      <c r="Q678" t="inlineStr">
        <is>
          <t/>
        </is>
      </c>
      <c r="R678" t="inlineStr">
        <is>
          <t/>
        </is>
      </c>
      <c r="S678" t="inlineStr">
        <is>
          <t/>
        </is>
      </c>
      <c r="T678" t="inlineStr">
        <is>
          <t/>
        </is>
      </c>
      <c r="U678" t="inlineStr">
        <is>
          <t/>
        </is>
      </c>
      <c r="V678" t="inlineStr">
        <is>
          <t/>
        </is>
      </c>
      <c r="W678" t="inlineStr">
        <is>
          <t/>
        </is>
      </c>
      <c r="X678" t="inlineStr">
        <is>
          <t/>
        </is>
      </c>
      <c r="Y678" t="inlineStr">
        <is>
          <t/>
        </is>
      </c>
      <c r="Z678" s="2" t="inlineStr">
        <is>
          <t>available transfer capacity|
ATC|
available transfer capability</t>
        </is>
      </c>
      <c r="AA678" s="2" t="inlineStr">
        <is>
          <t>3|
3|
1</t>
        </is>
      </c>
      <c r="AB678" s="2" t="inlineStr">
        <is>
          <t xml:space="preserve">|
|
</t>
        </is>
      </c>
      <c r="AC678" t="inlineStr">
        <is>
          <t>"The Available Transfer Capacity (ATC) is the transfer capacity remaining available between two interconnected areas for further commercial activity over and above already committed utilisation of the transmission networks."</t>
        </is>
      </c>
      <c r="AD678" t="inlineStr">
        <is>
          <t/>
        </is>
      </c>
      <c r="AE678" t="inlineStr">
        <is>
          <t/>
        </is>
      </c>
      <c r="AF678" t="inlineStr">
        <is>
          <t/>
        </is>
      </c>
      <c r="AG678" t="inlineStr">
        <is>
          <t/>
        </is>
      </c>
      <c r="AH678" t="inlineStr">
        <is>
          <t/>
        </is>
      </c>
      <c r="AI678" t="inlineStr">
        <is>
          <t/>
        </is>
      </c>
      <c r="AJ678" t="inlineStr">
        <is>
          <t/>
        </is>
      </c>
      <c r="AK678" t="inlineStr">
        <is>
          <t/>
        </is>
      </c>
      <c r="AL678" t="inlineStr">
        <is>
          <t/>
        </is>
      </c>
      <c r="AM678" t="inlineStr">
        <is>
          <t/>
        </is>
      </c>
      <c r="AN678" t="inlineStr">
        <is>
          <t/>
        </is>
      </c>
      <c r="AO678" t="inlineStr">
        <is>
          <t/>
        </is>
      </c>
      <c r="AP678" s="2" t="inlineStr">
        <is>
          <t>capacité de transfert disponible</t>
        </is>
      </c>
      <c r="AQ678" s="2" t="inlineStr">
        <is>
          <t>3</t>
        </is>
      </c>
      <c r="AR678" s="2" t="inlineStr">
        <is>
          <t/>
        </is>
      </c>
      <c r="AS678" t="inlineStr">
        <is>
          <t/>
        </is>
      </c>
      <c r="AT678" t="inlineStr">
        <is>
          <t/>
        </is>
      </c>
      <c r="AU678" t="inlineStr">
        <is>
          <t/>
        </is>
      </c>
      <c r="AV678" t="inlineStr">
        <is>
          <t/>
        </is>
      </c>
      <c r="AW678" t="inlineStr">
        <is>
          <t/>
        </is>
      </c>
      <c r="AX678" t="inlineStr">
        <is>
          <t/>
        </is>
      </c>
      <c r="AY678" t="inlineStr">
        <is>
          <t/>
        </is>
      </c>
      <c r="AZ678" t="inlineStr">
        <is>
          <t/>
        </is>
      </c>
      <c r="BA678" t="inlineStr">
        <is>
          <t/>
        </is>
      </c>
      <c r="BB678" t="inlineStr">
        <is>
          <t/>
        </is>
      </c>
      <c r="BC678" t="inlineStr">
        <is>
          <t/>
        </is>
      </c>
      <c r="BD678" t="inlineStr">
        <is>
          <t/>
        </is>
      </c>
      <c r="BE678" t="inlineStr">
        <is>
          <t/>
        </is>
      </c>
      <c r="BF678" t="inlineStr">
        <is>
          <t/>
        </is>
      </c>
      <c r="BG678" t="inlineStr">
        <is>
          <t/>
        </is>
      </c>
      <c r="BH678" t="inlineStr">
        <is>
          <t/>
        </is>
      </c>
      <c r="BI678" t="inlineStr">
        <is>
          <t/>
        </is>
      </c>
      <c r="BJ678" t="inlineStr">
        <is>
          <t/>
        </is>
      </c>
      <c r="BK678" t="inlineStr">
        <is>
          <t/>
        </is>
      </c>
      <c r="BL678" t="inlineStr">
        <is>
          <t/>
        </is>
      </c>
      <c r="BM678" t="inlineStr">
        <is>
          <t/>
        </is>
      </c>
      <c r="BN678" t="inlineStr">
        <is>
          <t/>
        </is>
      </c>
      <c r="BO678" t="inlineStr">
        <is>
          <t/>
        </is>
      </c>
      <c r="BP678" t="inlineStr">
        <is>
          <t/>
        </is>
      </c>
      <c r="BQ678" t="inlineStr">
        <is>
          <t/>
        </is>
      </c>
      <c r="BR678" t="inlineStr">
        <is>
          <t/>
        </is>
      </c>
      <c r="BS678" t="inlineStr">
        <is>
          <t/>
        </is>
      </c>
      <c r="BT678" t="inlineStr">
        <is>
          <t/>
        </is>
      </c>
      <c r="BU678" t="inlineStr">
        <is>
          <t/>
        </is>
      </c>
      <c r="BV678" t="inlineStr">
        <is>
          <t/>
        </is>
      </c>
      <c r="BW678" t="inlineStr">
        <is>
          <t/>
        </is>
      </c>
      <c r="BX678" t="inlineStr">
        <is>
          <t/>
        </is>
      </c>
      <c r="BY678" t="inlineStr">
        <is>
          <t/>
        </is>
      </c>
      <c r="BZ678" s="2" t="inlineStr">
        <is>
          <t>dostępna zdolność przesyłowa</t>
        </is>
      </c>
      <c r="CA678" s="2" t="inlineStr">
        <is>
          <t>3</t>
        </is>
      </c>
      <c r="CB678" s="2" t="inlineStr">
        <is>
          <t/>
        </is>
      </c>
      <c r="CC678" t="inlineStr">
        <is>
          <t/>
        </is>
      </c>
      <c r="CD678" s="2" t="inlineStr">
        <is>
          <t>capacidade de transporte disponível</t>
        </is>
      </c>
      <c r="CE678" s="2" t="inlineStr">
        <is>
          <t>3</t>
        </is>
      </c>
      <c r="CF678" s="2" t="inlineStr">
        <is>
          <t/>
        </is>
      </c>
      <c r="CG678" t="inlineStr">
        <is>
          <t>Parte da capacidade de transporte de energia entre duas áreas interligadas que se mantém disponível para uso comercial após cada fase do processo de atribuição de capacidade.</t>
        </is>
      </c>
      <c r="CH678" s="2" t="inlineStr">
        <is>
          <t>capacitate disponibilă de interconexiune internațională|
ATC</t>
        </is>
      </c>
      <c r="CI678" s="2" t="inlineStr">
        <is>
          <t>3|
3</t>
        </is>
      </c>
      <c r="CJ678" s="2" t="inlineStr">
        <is>
          <t xml:space="preserve">|
</t>
        </is>
      </c>
      <c r="CK678" t="inlineStr">
        <is>
          <t>cantitatea din capacitatea netă de interconexiune internațională (NTC) care mai este încă disponibilă pentru tranzacții comerciale, respectiv diferența pozitivă dintre capacitatea netă de interconexiune internațională și capacitatea deja alocată</t>
        </is>
      </c>
      <c r="CL678" t="inlineStr">
        <is>
          <t/>
        </is>
      </c>
      <c r="CM678" t="inlineStr">
        <is>
          <t/>
        </is>
      </c>
      <c r="CN678" t="inlineStr">
        <is>
          <t/>
        </is>
      </c>
      <c r="CO678" t="inlineStr">
        <is>
          <t/>
        </is>
      </c>
      <c r="CP678" t="inlineStr">
        <is>
          <t/>
        </is>
      </c>
      <c r="CQ678" t="inlineStr">
        <is>
          <t/>
        </is>
      </c>
      <c r="CR678" t="inlineStr">
        <is>
          <t/>
        </is>
      </c>
      <c r="CS678" t="inlineStr">
        <is>
          <t/>
        </is>
      </c>
      <c r="CT678" t="inlineStr">
        <is>
          <t/>
        </is>
      </c>
      <c r="CU678" t="inlineStr">
        <is>
          <t/>
        </is>
      </c>
      <c r="CV678" t="inlineStr">
        <is>
          <t/>
        </is>
      </c>
      <c r="CW678" t="inlineStr">
        <is>
          <t/>
        </is>
      </c>
    </row>
    <row r="679">
      <c r="A679" s="1" t="str">
        <f>HYPERLINK("https://iate.europa.eu/entry/result/1076759/all", "1076759")</f>
        <v>1076759</v>
      </c>
      <c r="B679" t="inlineStr">
        <is>
          <t>ENERGY</t>
        </is>
      </c>
      <c r="C679" t="inlineStr">
        <is>
          <t>ENERGY</t>
        </is>
      </c>
      <c r="D679" t="inlineStr">
        <is>
          <t>no</t>
        </is>
      </c>
      <c r="E679" t="inlineStr">
        <is>
          <t/>
        </is>
      </c>
      <c r="F679" t="inlineStr">
        <is>
          <t/>
        </is>
      </c>
      <c r="G679" t="inlineStr">
        <is>
          <t/>
        </is>
      </c>
      <c r="H679" t="inlineStr">
        <is>
          <t/>
        </is>
      </c>
      <c r="I679" t="inlineStr">
        <is>
          <t/>
        </is>
      </c>
      <c r="J679" t="inlineStr">
        <is>
          <t/>
        </is>
      </c>
      <c r="K679" t="inlineStr">
        <is>
          <t/>
        </is>
      </c>
      <c r="L679" t="inlineStr">
        <is>
          <t/>
        </is>
      </c>
      <c r="M679" t="inlineStr">
        <is>
          <t/>
        </is>
      </c>
      <c r="N679" s="2" t="inlineStr">
        <is>
          <t>energitilførsel</t>
        </is>
      </c>
      <c r="O679" s="2" t="inlineStr">
        <is>
          <t>3</t>
        </is>
      </c>
      <c r="P679" s="2" t="inlineStr">
        <is>
          <t/>
        </is>
      </c>
      <c r="Q679" t="inlineStr">
        <is>
          <t/>
        </is>
      </c>
      <c r="R679" s="2" t="inlineStr">
        <is>
          <t>Einsatz von elektrischer Energie</t>
        </is>
      </c>
      <c r="S679" s="2" t="inlineStr">
        <is>
          <t>3</t>
        </is>
      </c>
      <c r="T679" s="2" t="inlineStr">
        <is>
          <t/>
        </is>
      </c>
      <c r="U679" t="inlineStr">
        <is>
          <t/>
        </is>
      </c>
      <c r="V679" t="inlineStr">
        <is>
          <t/>
        </is>
      </c>
      <c r="W679" t="inlineStr">
        <is>
          <t/>
        </is>
      </c>
      <c r="X679" t="inlineStr">
        <is>
          <t/>
        </is>
      </c>
      <c r="Y679" t="inlineStr">
        <is>
          <t/>
        </is>
      </c>
      <c r="Z679" s="2" t="inlineStr">
        <is>
          <t>electric energy input</t>
        </is>
      </c>
      <c r="AA679" s="2" t="inlineStr">
        <is>
          <t>3</t>
        </is>
      </c>
      <c r="AB679" s="2" t="inlineStr">
        <is>
          <t/>
        </is>
      </c>
      <c r="AC679" t="inlineStr">
        <is>
          <t/>
        </is>
      </c>
      <c r="AD679" t="inlineStr">
        <is>
          <t/>
        </is>
      </c>
      <c r="AE679" t="inlineStr">
        <is>
          <t/>
        </is>
      </c>
      <c r="AF679" t="inlineStr">
        <is>
          <t/>
        </is>
      </c>
      <c r="AG679" t="inlineStr">
        <is>
          <t/>
        </is>
      </c>
      <c r="AH679" t="inlineStr">
        <is>
          <t/>
        </is>
      </c>
      <c r="AI679" t="inlineStr">
        <is>
          <t/>
        </is>
      </c>
      <c r="AJ679" t="inlineStr">
        <is>
          <t/>
        </is>
      </c>
      <c r="AK679" t="inlineStr">
        <is>
          <t/>
        </is>
      </c>
      <c r="AL679" t="inlineStr">
        <is>
          <t/>
        </is>
      </c>
      <c r="AM679" t="inlineStr">
        <is>
          <t/>
        </is>
      </c>
      <c r="AN679" t="inlineStr">
        <is>
          <t/>
        </is>
      </c>
      <c r="AO679" t="inlineStr">
        <is>
          <t/>
        </is>
      </c>
      <c r="AP679" s="2" t="inlineStr">
        <is>
          <t>énergie électrique fournie</t>
        </is>
      </c>
      <c r="AQ679" s="2" t="inlineStr">
        <is>
          <t>3</t>
        </is>
      </c>
      <c r="AR679" s="2" t="inlineStr">
        <is>
          <t/>
        </is>
      </c>
      <c r="AS679" t="inlineStr">
        <is>
          <t/>
        </is>
      </c>
      <c r="AT679" t="inlineStr">
        <is>
          <t/>
        </is>
      </c>
      <c r="AU679" t="inlineStr">
        <is>
          <t/>
        </is>
      </c>
      <c r="AV679" t="inlineStr">
        <is>
          <t/>
        </is>
      </c>
      <c r="AW679" t="inlineStr">
        <is>
          <t/>
        </is>
      </c>
      <c r="AX679" t="inlineStr">
        <is>
          <t/>
        </is>
      </c>
      <c r="AY679" t="inlineStr">
        <is>
          <t/>
        </is>
      </c>
      <c r="AZ679" t="inlineStr">
        <is>
          <t/>
        </is>
      </c>
      <c r="BA679" t="inlineStr">
        <is>
          <t/>
        </is>
      </c>
      <c r="BB679" t="inlineStr">
        <is>
          <t/>
        </is>
      </c>
      <c r="BC679" t="inlineStr">
        <is>
          <t/>
        </is>
      </c>
      <c r="BD679" t="inlineStr">
        <is>
          <t/>
        </is>
      </c>
      <c r="BE679" t="inlineStr">
        <is>
          <t/>
        </is>
      </c>
      <c r="BF679" s="2" t="inlineStr">
        <is>
          <t>energia elettrica fornita</t>
        </is>
      </c>
      <c r="BG679" s="2" t="inlineStr">
        <is>
          <t>3</t>
        </is>
      </c>
      <c r="BH679" s="2" t="inlineStr">
        <is>
          <t/>
        </is>
      </c>
      <c r="BI679" t="inlineStr">
        <is>
          <t/>
        </is>
      </c>
      <c r="BJ679" t="inlineStr">
        <is>
          <t/>
        </is>
      </c>
      <c r="BK679" t="inlineStr">
        <is>
          <t/>
        </is>
      </c>
      <c r="BL679" t="inlineStr">
        <is>
          <t/>
        </is>
      </c>
      <c r="BM679" t="inlineStr">
        <is>
          <t/>
        </is>
      </c>
      <c r="BN679" t="inlineStr">
        <is>
          <t/>
        </is>
      </c>
      <c r="BO679" t="inlineStr">
        <is>
          <t/>
        </is>
      </c>
      <c r="BP679" t="inlineStr">
        <is>
          <t/>
        </is>
      </c>
      <c r="BQ679" t="inlineStr">
        <is>
          <t/>
        </is>
      </c>
      <c r="BR679" t="inlineStr">
        <is>
          <t/>
        </is>
      </c>
      <c r="BS679" t="inlineStr">
        <is>
          <t/>
        </is>
      </c>
      <c r="BT679" t="inlineStr">
        <is>
          <t/>
        </is>
      </c>
      <c r="BU679" t="inlineStr">
        <is>
          <t/>
        </is>
      </c>
      <c r="BV679" s="2" t="inlineStr">
        <is>
          <t>elektrische energie-invoer</t>
        </is>
      </c>
      <c r="BW679" s="2" t="inlineStr">
        <is>
          <t>3</t>
        </is>
      </c>
      <c r="BX679" s="2" t="inlineStr">
        <is>
          <t/>
        </is>
      </c>
      <c r="BY679" t="inlineStr">
        <is>
          <t/>
        </is>
      </c>
      <c r="BZ679" t="inlineStr">
        <is>
          <t/>
        </is>
      </c>
      <c r="CA679" t="inlineStr">
        <is>
          <t/>
        </is>
      </c>
      <c r="CB679" t="inlineStr">
        <is>
          <t/>
        </is>
      </c>
      <c r="CC679" t="inlineStr">
        <is>
          <t/>
        </is>
      </c>
      <c r="CD679" t="inlineStr">
        <is>
          <t/>
        </is>
      </c>
      <c r="CE679" t="inlineStr">
        <is>
          <t/>
        </is>
      </c>
      <c r="CF679" t="inlineStr">
        <is>
          <t/>
        </is>
      </c>
      <c r="CG679" t="inlineStr">
        <is>
          <t/>
        </is>
      </c>
      <c r="CH679" t="inlineStr">
        <is>
          <t/>
        </is>
      </c>
      <c r="CI679" t="inlineStr">
        <is>
          <t/>
        </is>
      </c>
      <c r="CJ679" t="inlineStr">
        <is>
          <t/>
        </is>
      </c>
      <c r="CK679" t="inlineStr">
        <is>
          <t/>
        </is>
      </c>
      <c r="CL679" t="inlineStr">
        <is>
          <t/>
        </is>
      </c>
      <c r="CM679" t="inlineStr">
        <is>
          <t/>
        </is>
      </c>
      <c r="CN679" t="inlineStr">
        <is>
          <t/>
        </is>
      </c>
      <c r="CO679" t="inlineStr">
        <is>
          <t/>
        </is>
      </c>
      <c r="CP679" t="inlineStr">
        <is>
          <t/>
        </is>
      </c>
      <c r="CQ679" t="inlineStr">
        <is>
          <t/>
        </is>
      </c>
      <c r="CR679" t="inlineStr">
        <is>
          <t/>
        </is>
      </c>
      <c r="CS679" t="inlineStr">
        <is>
          <t/>
        </is>
      </c>
      <c r="CT679" t="inlineStr">
        <is>
          <t/>
        </is>
      </c>
      <c r="CU679" t="inlineStr">
        <is>
          <t/>
        </is>
      </c>
      <c r="CV679" t="inlineStr">
        <is>
          <t/>
        </is>
      </c>
      <c r="CW679" t="inlineStr">
        <is>
          <t/>
        </is>
      </c>
    </row>
    <row r="680">
      <c r="A680" s="1" t="str">
        <f>HYPERLINK("https://iate.europa.eu/entry/result/1234307/all", "1234307")</f>
        <v>1234307</v>
      </c>
      <c r="B680" t="inlineStr">
        <is>
          <t>INTERNATIONAL RELATIONS;ENERGY</t>
        </is>
      </c>
      <c r="C680" t="inlineStr">
        <is>
          <t>INTERNATIONAL RELATIONS|international balance|international security;ENERGY|electrical and nuclear industries|nuclear energy</t>
        </is>
      </c>
      <c r="D680" t="inlineStr">
        <is>
          <t>yes</t>
        </is>
      </c>
      <c r="E680" t="inlineStr">
        <is>
          <t/>
        </is>
      </c>
      <c r="F680" s="2" t="inlineStr">
        <is>
          <t>ядрен материал</t>
        </is>
      </c>
      <c r="G680" s="2" t="inlineStr">
        <is>
          <t>3</t>
        </is>
      </c>
      <c r="H680" s="2" t="inlineStr">
        <is>
          <t/>
        </is>
      </c>
      <c r="I680" t="inlineStr">
        <is>
          <t>плутоний, с изключение на плутония с концентрация на изотопите над 80 % в плутоний-238; уран-233; уран, обогатен с изотопи уран-235 или уран-233; уран, съдържащ смес от изотопи, които се срещат в природата под форма, отличаваща се от рудата или рудните остатъци, и всякакъв материал, който съдържа един или повече от горепосочените елементи</t>
        </is>
      </c>
      <c r="J680" s="2" t="inlineStr">
        <is>
          <t>jaderné materiály</t>
        </is>
      </c>
      <c r="K680" s="2" t="inlineStr">
        <is>
          <t>3</t>
        </is>
      </c>
      <c r="L680" s="2" t="inlineStr">
        <is>
          <t/>
        </is>
      </c>
      <c r="M680" t="inlineStr">
        <is>
          <t>plutonium s výjimkou plutonia s koncentrací izotopu plutonia-238 převyšující 80 %; uran-233; uran obohacený izotopy 235 nebo 233; uran s přírodním izotopovým složením s vyloučením uranové rudy a rudných zbytků; jakýkoli materiál obsahující jeden nebo více výše uvedených</t>
        </is>
      </c>
      <c r="N680" s="2" t="inlineStr">
        <is>
          <t>nukleart materiale</t>
        </is>
      </c>
      <c r="O680" s="2" t="inlineStr">
        <is>
          <t>3</t>
        </is>
      </c>
      <c r="P680" s="2" t="inlineStr">
        <is>
          <t/>
        </is>
      </c>
      <c r="Q680" t="inlineStr">
        <is>
          <t>plutonium, bortset fra plutonium med en isotopkoncentration på mere end 80% i plutonium-238; uran-233; uran, der er beriget i isotop 235 eller 233; uran, der indeholder en blanding af isotoper i naturligt forekommende form bortset fra i form af malm eller residualmalm; ethvert materiale, der indeholder et eller flere af ovennævnte materialer</t>
        </is>
      </c>
      <c r="R680" s="2" t="inlineStr">
        <is>
          <t>Kernstoffe|
Kernmaterial</t>
        </is>
      </c>
      <c r="S680" s="2" t="inlineStr">
        <is>
          <t>3|
3</t>
        </is>
      </c>
      <c r="T680" s="2" t="inlineStr">
        <is>
          <t xml:space="preserve">|
</t>
        </is>
      </c>
      <c r="U680" t="inlineStr">
        <is>
          <t>Plutonium mit Ausnahme von Plutonium mit einer mehr als 80 %igen Konzentration des Isotops Plutonium 238; Uran 233; mit den Isotopen 235 oder 233 angereichertes Uran; Uran, das die in der Natur vorkommende Isotopen-Mischung enthält, sofern es sich nicht um Erz oder Erzrückstände handelt; jedes Material, das einen oder mehrere der genannten Stoffe enthält</t>
        </is>
      </c>
      <c r="V680" s="2" t="inlineStr">
        <is>
          <t>πυρηνικό υλικό</t>
        </is>
      </c>
      <c r="W680" s="2" t="inlineStr">
        <is>
          <t>3</t>
        </is>
      </c>
      <c r="X680" s="2" t="inlineStr">
        <is>
          <t/>
        </is>
      </c>
      <c r="Y680" t="inlineStr">
        <is>
          <t>πλουτώνιο, με εξαίρεση το πλουτώνιο του οποίου η ισοτοπική σύσταση σε πλουτώνιο 238 υπερβαίνει τα 80 %· ουράνιο 233· ουράνιο εμπλουτισμένο σε ουράνιο 235 ή 233· ουράνιο που περιέχει το μείγμα ισοτόπων το οποίο απαντά στη φύση με άλλη μορφή από τη μορφή του ορυκτού ή υπολειμμάτων ορυκτού· κάθε ύλη η οποία περιέχει ένα ή περισσότερα από τα προαναφερόμενα·</t>
        </is>
      </c>
      <c r="Z680" s="2" t="inlineStr">
        <is>
          <t>nuclear materials|
NM|
nuclear material</t>
        </is>
      </c>
      <c r="AA680" s="2" t="inlineStr">
        <is>
          <t>1|
3|
3</t>
        </is>
      </c>
      <c r="AB680" s="2" t="inlineStr">
        <is>
          <t>|
|
preferred</t>
        </is>
      </c>
      <c r="AC680" t="inlineStr">
        <is>
          <t>plutonium except that with isotopic concentration exceeding 80% in plutonium-238; uranium-233; uranium enriched in the isotope 235 or 233; uranium containing the mixture of isotopes as occurring in nature other than in the form of ore or ore-residue; any material containing one or more of the foregoing</t>
        </is>
      </c>
      <c r="AD680" s="2" t="inlineStr">
        <is>
          <t>material nuclear</t>
        </is>
      </c>
      <c r="AE680" s="2" t="inlineStr">
        <is>
          <t>3</t>
        </is>
      </c>
      <c r="AF680" s="2" t="inlineStr">
        <is>
          <t/>
        </is>
      </c>
      <c r="AG680" t="inlineStr">
        <is>
          <t>"... el plutonio, excepto aquel cuyo contenido en el isótopo plutonio-238 exceda del 80 por 100, el uranio-233, el uranio enriquecido en los isótopos 235 ó 233, el uranio que contenga la mezcla de isótopos presentes en su estado natural, pero no en forma de mineral o de residuos de mineral, y cualquier material que contenga uno o varios de los materiales citados."</t>
        </is>
      </c>
      <c r="AH680" s="2" t="inlineStr">
        <is>
          <t>tuumamaterjal</t>
        </is>
      </c>
      <c r="AI680" s="2" t="inlineStr">
        <is>
          <t>3</t>
        </is>
      </c>
      <c r="AJ680" s="2" t="inlineStr">
        <is>
          <t/>
        </is>
      </c>
      <c r="AK680" t="inlineStr">
        <is>
          <t>plutoonium, välja arvatud plutooniumi isotoopide segu, milles Pu-238 sisaldus on suurem kui 80%, uraan-233, uraan-235, uraani-233 või uraani-235 suhtes rikastatud uraan, looduslikku isotoopide segu sisaldav uraan, mis ei esine maagi või maagi jäägina, toorium, üht või mitut ülalnimetatud tuumamaterjali sisaldav mis tahes materjal</t>
        </is>
      </c>
      <c r="AL680" s="2" t="inlineStr">
        <is>
          <t>ydinaine</t>
        </is>
      </c>
      <c r="AM680" s="2" t="inlineStr">
        <is>
          <t>3</t>
        </is>
      </c>
      <c r="AN680" s="2" t="inlineStr">
        <is>
          <t/>
        </is>
      </c>
      <c r="AO680" t="inlineStr">
        <is>
          <t>halkeamiskelpoinen aine, joka soveltuu ydinenergian tuottamiseen</t>
        </is>
      </c>
      <c r="AP680" s="2" t="inlineStr">
        <is>
          <t>matière nucléaire</t>
        </is>
      </c>
      <c r="AQ680" s="2" t="inlineStr">
        <is>
          <t>3</t>
        </is>
      </c>
      <c r="AR680" s="2" t="inlineStr">
        <is>
          <t/>
        </is>
      </c>
      <c r="AS680" t="inlineStr">
        <is>
          <t>composé radioactif pouvant être valorisé, soit immédiatement, soit ultérieurement en raison de son potentiel énergétique</t>
        </is>
      </c>
      <c r="AT680" s="2" t="inlineStr">
        <is>
          <t>ábhar núicléach</t>
        </is>
      </c>
      <c r="AU680" s="2" t="inlineStr">
        <is>
          <t>3</t>
        </is>
      </c>
      <c r="AV680" s="2" t="inlineStr">
        <is>
          <t/>
        </is>
      </c>
      <c r="AW680" t="inlineStr">
        <is>
          <t/>
        </is>
      </c>
      <c r="AX680" s="2" t="inlineStr">
        <is>
          <t>nuklearni materijal</t>
        </is>
      </c>
      <c r="AY680" s="2" t="inlineStr">
        <is>
          <t>3</t>
        </is>
      </c>
      <c r="AZ680" s="2" t="inlineStr">
        <is>
          <t/>
        </is>
      </c>
      <c r="BA680" t="inlineStr">
        <is>
          <t/>
        </is>
      </c>
      <c r="BB680" s="2" t="inlineStr">
        <is>
          <t>nukleáris anyag</t>
        </is>
      </c>
      <c r="BC680" s="2" t="inlineStr">
        <is>
          <t>4</t>
        </is>
      </c>
      <c r="BD680" s="2" t="inlineStr">
        <is>
          <t/>
        </is>
      </c>
      <c r="BE680" t="inlineStr">
        <is>
          <t>A plutónium, kivéve, ha a plutónium-238 izotóp koncentrációja meghaladja a 80%-ot; az urán-233; a 235-ös vagy 233-as izotópban dúsított urán; a természetben előforduló izotópkeveréket tartalmazó urán, kivéve az ércet és ércmaradványokat; továbbá bármilyen anyag, amely az előbbiek közül egy- vagy többfélét tartalmaz.</t>
        </is>
      </c>
      <c r="BF680" s="2" t="inlineStr">
        <is>
          <t>materie nucleari</t>
        </is>
      </c>
      <c r="BG680" s="2" t="inlineStr">
        <is>
          <t>3</t>
        </is>
      </c>
      <c r="BH680" s="2" t="inlineStr">
        <is>
          <t/>
        </is>
      </c>
      <c r="BI680" t="inlineStr">
        <is>
          <t>plutonio ad eccezione di quello la cui concentrazione isotopica in plutonio 238 supera l'80 per cento, uranio 233, uranio arricchito negli isotopi 235 o 233, uranio contenente la mescolanza di isotopi che si trova in natura in forma diversa da quella di minerale o di residuo minerale, qualunque materiale contenente uno o più dei suddetti isotopi</t>
        </is>
      </c>
      <c r="BJ680" s="2" t="inlineStr">
        <is>
          <t>branduolinė medžiaga</t>
        </is>
      </c>
      <c r="BK680" s="2" t="inlineStr">
        <is>
          <t>4</t>
        </is>
      </c>
      <c r="BL680" s="2" t="inlineStr">
        <is>
          <t/>
        </is>
      </c>
      <c r="BM680" t="inlineStr">
        <is>
          <t>plutonis, uranas (gamtinis, įsodrintas urano 235 ar urano 233 izotopais arba nuskurdintas) ir toris, esantys metalų lydiniuose, cheminiuose junginiuose ar koncentratuose arba kitų medžiagų mišiniuose</t>
        </is>
      </c>
      <c r="BN680" s="2" t="inlineStr">
        <is>
          <t>kodolmateriāls</t>
        </is>
      </c>
      <c r="BO680" s="2" t="inlineStr">
        <is>
          <t>3</t>
        </is>
      </c>
      <c r="BP680" s="2" t="inlineStr">
        <is>
          <t/>
        </is>
      </c>
      <c r="BQ680" t="inlineStr">
        <is>
          <t>plutonijs, izņemot tādu, kurā plutonija-238 izotopu koncentrācija pārsniedz 80 %; urāns-233; ar izotopu 235 vai 233 bagātināts urāns; urāns, kas satur dabā esošo izotopu maisījumu, izņemot rūdas vai rūdas pārpalikumu veidā; jebkurš cits materiāls, kas satur vienu vai vairākus iepriekšminētos izotopus</t>
        </is>
      </c>
      <c r="BR680" s="2" t="inlineStr">
        <is>
          <t>materjal nukleari</t>
        </is>
      </c>
      <c r="BS680" s="2" t="inlineStr">
        <is>
          <t>3</t>
        </is>
      </c>
      <c r="BT680" s="2" t="inlineStr">
        <is>
          <t/>
        </is>
      </c>
      <c r="BU680" t="inlineStr">
        <is>
          <t>plutonju bl-eċċezzjoni ta' dak b'konċentrazzjoni iżotopika ogħla minn 80% ta' plutonju-238; uranju-233; uranju arrikkit bl-iżotopu 235 jew 233; uranju li fih it-taħlita ta' iżotopi kif jinsab fin-natura iżda estratt mill-forma mhux maħduma; kwalunkwe materjal li fih wieħed jew aktar minn dawn imsemmija</t>
        </is>
      </c>
      <c r="BV680" s="2" t="inlineStr">
        <is>
          <t>kernmateriaal</t>
        </is>
      </c>
      <c r="BW680" s="2" t="inlineStr">
        <is>
          <t>3</t>
        </is>
      </c>
      <c r="BX680" s="2" t="inlineStr">
        <is>
          <t/>
        </is>
      </c>
      <c r="BY680" t="inlineStr">
        <is>
          <t>"plutonium, met uitzondering van plutonium waarvan de isotoopconcentratie aan plutonium -238 hoger is dan 80%; uranium 233; uranium, verrijkt in de isotopen 235 of 233; uranium bestaande uit een mengsel van isotopen, zoals deze in de natuur voorkomen anders dan in de vorm van erts of ertsresidu, en elke stof die een of meer van de hierboven genoemde isotopen bevat"</t>
        </is>
      </c>
      <c r="BZ680" s="2" t="inlineStr">
        <is>
          <t>materiał jądrowy</t>
        </is>
      </c>
      <c r="CA680" s="2" t="inlineStr">
        <is>
          <t>3</t>
        </is>
      </c>
      <c r="CB680" s="2" t="inlineStr">
        <is>
          <t/>
        </is>
      </c>
      <c r="CC680" t="inlineStr">
        <is>
          <t>pluton, z wyjątkiem plutonu zawierającego ponad 80% plutonu-238; uran-233; uran wzbogacony o izotopy 235 lub 233; uran zawierający mieszaninę izotopów występujących w przyrodzie pod postacią inną niż rudy lub pozostałości rud; każdy inny materiał zawierający jeden lub więcej wyżej wymienionych izotopów</t>
        </is>
      </c>
      <c r="CD680" s="2" t="inlineStr">
        <is>
          <t>material nuclear</t>
        </is>
      </c>
      <c r="CE680" s="2" t="inlineStr">
        <is>
          <t>3</t>
        </is>
      </c>
      <c r="CF680" s="2" t="inlineStr">
        <is>
          <t/>
        </is>
      </c>
      <c r="CG680" t="inlineStr">
        <is>
          <t>Plutónio, exceto aquele cuja concentração isotópica em plutónio 238 ultrapassa 80%; o urânio 233; o urânio enriquecido nos isótopos 235 ou 233; o urânio contendo a mistura de isótopos que ocorre na natureza, para além daquele que se encontre na forma de minério ou de resíduo de minério; qualquer material contendo um ou mais elementos anteriormente citados.</t>
        </is>
      </c>
      <c r="CH680" s="2" t="inlineStr">
        <is>
          <t>material nuclear</t>
        </is>
      </c>
      <c r="CI680" s="2" t="inlineStr">
        <is>
          <t>3</t>
        </is>
      </c>
      <c r="CJ680" s="2" t="inlineStr">
        <is>
          <t/>
        </is>
      </c>
      <c r="CK680" t="inlineStr">
        <is>
          <t>plutoniu, cu excepția plutoniului a cărui concentrație izotopică în plutoniu 238 depășește 80%; uraniu 233; uraniu îmbogățit în uraniu 235 sau 233; uraniu conținînd amestecul de izotopi care se găsesc în natură altfel decît sub formă de minereu sau de reziduu de minereu; orice material conținînd unu sau mai multe din elementele menționate mai sus</t>
        </is>
      </c>
      <c r="CL680" s="2" t="inlineStr">
        <is>
          <t>jadrový materiál</t>
        </is>
      </c>
      <c r="CM680" s="2" t="inlineStr">
        <is>
          <t>3</t>
        </is>
      </c>
      <c r="CN680" s="2" t="inlineStr">
        <is>
          <t/>
        </is>
      </c>
      <c r="CO680" t="inlineStr">
        <is>
          <t>špeciálne štiepne materiály (plutónium 239, urán obohatený o urán 235 alebo urán 233), zdrojové materiály a rudy</t>
        </is>
      </c>
      <c r="CP680" s="2" t="inlineStr">
        <is>
          <t>jedrska snov|
jedrski material</t>
        </is>
      </c>
      <c r="CQ680" s="2" t="inlineStr">
        <is>
          <t>3|
3</t>
        </is>
      </c>
      <c r="CR680" s="2" t="inlineStr">
        <is>
          <t xml:space="preserve">|
</t>
        </is>
      </c>
      <c r="CS680" t="inlineStr">
        <is>
          <t>plutonij, razen tistega v izotopski koncentraciji nad 80 % v plutoniju 238; uran 233; obogateni uran v izotopu 235 ali 233; uran, ki vsebuje mešanico izotopov, ki se pojavljajo v naravi v vseh oblikah, razen v obliki rude ali ostanka rude; vsak material, ki vsebuje enega ali več omenjenih elementov</t>
        </is>
      </c>
      <c r="CT680" s="2" t="inlineStr">
        <is>
          <t>kärnämne</t>
        </is>
      </c>
      <c r="CU680" s="2" t="inlineStr">
        <is>
          <t>3</t>
        </is>
      </c>
      <c r="CV680" s="2" t="inlineStr">
        <is>
          <t/>
        </is>
      </c>
      <c r="CW680" t="inlineStr">
        <is>
          <t>uran, plutonium, torium och utbränt bränsle som inte har placerats i slutförvar</t>
        </is>
      </c>
    </row>
    <row r="681">
      <c r="A681" s="1" t="str">
        <f>HYPERLINK("https://iate.europa.eu/entry/result/1407747/all", "1407747")</f>
        <v>1407747</v>
      </c>
      <c r="B681" t="inlineStr">
        <is>
          <t>ENERGY</t>
        </is>
      </c>
      <c r="C681" t="inlineStr">
        <is>
          <t>ENERGY|electrical and nuclear industries|nuclear energy</t>
        </is>
      </c>
      <c r="D681" t="inlineStr">
        <is>
          <t>no</t>
        </is>
      </c>
      <c r="E681" t="inlineStr">
        <is>
          <t/>
        </is>
      </c>
      <c r="F681" t="inlineStr">
        <is>
          <t/>
        </is>
      </c>
      <c r="G681" t="inlineStr">
        <is>
          <t/>
        </is>
      </c>
      <c r="H681" t="inlineStr">
        <is>
          <t/>
        </is>
      </c>
      <c r="I681" t="inlineStr">
        <is>
          <t/>
        </is>
      </c>
      <c r="J681" t="inlineStr">
        <is>
          <t/>
        </is>
      </c>
      <c r="K681" t="inlineStr">
        <is>
          <t/>
        </is>
      </c>
      <c r="L681" t="inlineStr">
        <is>
          <t/>
        </is>
      </c>
      <c r="M681" t="inlineStr">
        <is>
          <t/>
        </is>
      </c>
      <c r="N681" s="2" t="inlineStr">
        <is>
          <t>natriumkølet reaktor</t>
        </is>
      </c>
      <c r="O681" s="2" t="inlineStr">
        <is>
          <t>3</t>
        </is>
      </c>
      <c r="P681" s="2" t="inlineStr">
        <is>
          <t/>
        </is>
      </c>
      <c r="Q681" t="inlineStr">
        <is>
          <t/>
        </is>
      </c>
      <c r="R681" s="2" t="inlineStr">
        <is>
          <t>Reaktor mit Natriumkuehlung|
natriumgekuehlter Reaktor</t>
        </is>
      </c>
      <c r="S681" s="2" t="inlineStr">
        <is>
          <t>3|
3</t>
        </is>
      </c>
      <c r="T681" s="2" t="inlineStr">
        <is>
          <t xml:space="preserve">|
</t>
        </is>
      </c>
      <c r="U681" t="inlineStr">
        <is>
          <t>mit Natrium als Reaktorkuehlmittel betriebener Reaktor</t>
        </is>
      </c>
      <c r="V681" s="2" t="inlineStr">
        <is>
          <t>ψύξη αντιδραστήρα με υγρό νάτριο</t>
        </is>
      </c>
      <c r="W681" s="2" t="inlineStr">
        <is>
          <t>3</t>
        </is>
      </c>
      <c r="X681" s="2" t="inlineStr">
        <is>
          <t/>
        </is>
      </c>
      <c r="Y681" t="inlineStr">
        <is>
          <t/>
        </is>
      </c>
      <c r="Z681" s="2" t="inlineStr">
        <is>
          <t>sodium-cooled reactor</t>
        </is>
      </c>
      <c r="AA681" s="2" t="inlineStr">
        <is>
          <t>3</t>
        </is>
      </c>
      <c r="AB681" s="2" t="inlineStr">
        <is>
          <t/>
        </is>
      </c>
      <c r="AC681" t="inlineStr">
        <is>
          <t>a nuclear reactor that uses liquid sodium as coolant</t>
        </is>
      </c>
      <c r="AD681" s="2" t="inlineStr">
        <is>
          <t>reactor refrigerado por sodio</t>
        </is>
      </c>
      <c r="AE681" s="2" t="inlineStr">
        <is>
          <t>3</t>
        </is>
      </c>
      <c r="AF681" s="2" t="inlineStr">
        <is>
          <t/>
        </is>
      </c>
      <c r="AG681" t="inlineStr">
        <is>
          <t>reactor que utiliza sodio líquido como refrigerante</t>
        </is>
      </c>
      <c r="AH681" t="inlineStr">
        <is>
          <t/>
        </is>
      </c>
      <c r="AI681" t="inlineStr">
        <is>
          <t/>
        </is>
      </c>
      <c r="AJ681" t="inlineStr">
        <is>
          <t/>
        </is>
      </c>
      <c r="AK681" t="inlineStr">
        <is>
          <t/>
        </is>
      </c>
      <c r="AL681" t="inlineStr">
        <is>
          <t/>
        </is>
      </c>
      <c r="AM681" t="inlineStr">
        <is>
          <t/>
        </is>
      </c>
      <c r="AN681" t="inlineStr">
        <is>
          <t/>
        </is>
      </c>
      <c r="AO681" t="inlineStr">
        <is>
          <t/>
        </is>
      </c>
      <c r="AP681" s="2" t="inlineStr">
        <is>
          <t>réacteur refroidi au sodium</t>
        </is>
      </c>
      <c r="AQ681" s="2" t="inlineStr">
        <is>
          <t>3</t>
        </is>
      </c>
      <c r="AR681" s="2" t="inlineStr">
        <is>
          <t/>
        </is>
      </c>
      <c r="AS681" t="inlineStr">
        <is>
          <t>réacteur utilisant le sodium liquide comme réfrigérant</t>
        </is>
      </c>
      <c r="AT681" t="inlineStr">
        <is>
          <t/>
        </is>
      </c>
      <c r="AU681" t="inlineStr">
        <is>
          <t/>
        </is>
      </c>
      <c r="AV681" t="inlineStr">
        <is>
          <t/>
        </is>
      </c>
      <c r="AW681" t="inlineStr">
        <is>
          <t/>
        </is>
      </c>
      <c r="AX681" t="inlineStr">
        <is>
          <t/>
        </is>
      </c>
      <c r="AY681" t="inlineStr">
        <is>
          <t/>
        </is>
      </c>
      <c r="AZ681" t="inlineStr">
        <is>
          <t/>
        </is>
      </c>
      <c r="BA681" t="inlineStr">
        <is>
          <t/>
        </is>
      </c>
      <c r="BB681" t="inlineStr">
        <is>
          <t/>
        </is>
      </c>
      <c r="BC681" t="inlineStr">
        <is>
          <t/>
        </is>
      </c>
      <c r="BD681" t="inlineStr">
        <is>
          <t/>
        </is>
      </c>
      <c r="BE681" t="inlineStr">
        <is>
          <t/>
        </is>
      </c>
      <c r="BF681" s="2" t="inlineStr">
        <is>
          <t>reattore raffreddato a sodio</t>
        </is>
      </c>
      <c r="BG681" s="2" t="inlineStr">
        <is>
          <t>3</t>
        </is>
      </c>
      <c r="BH681" s="2" t="inlineStr">
        <is>
          <t/>
        </is>
      </c>
      <c r="BI681" t="inlineStr">
        <is>
          <t/>
        </is>
      </c>
      <c r="BJ681" t="inlineStr">
        <is>
          <t/>
        </is>
      </c>
      <c r="BK681" t="inlineStr">
        <is>
          <t/>
        </is>
      </c>
      <c r="BL681" t="inlineStr">
        <is>
          <t/>
        </is>
      </c>
      <c r="BM681" t="inlineStr">
        <is>
          <t/>
        </is>
      </c>
      <c r="BN681" t="inlineStr">
        <is>
          <t/>
        </is>
      </c>
      <c r="BO681" t="inlineStr">
        <is>
          <t/>
        </is>
      </c>
      <c r="BP681" t="inlineStr">
        <is>
          <t/>
        </is>
      </c>
      <c r="BQ681" t="inlineStr">
        <is>
          <t/>
        </is>
      </c>
      <c r="BR681" t="inlineStr">
        <is>
          <t/>
        </is>
      </c>
      <c r="BS681" t="inlineStr">
        <is>
          <t/>
        </is>
      </c>
      <c r="BT681" t="inlineStr">
        <is>
          <t/>
        </is>
      </c>
      <c r="BU681" t="inlineStr">
        <is>
          <t/>
        </is>
      </c>
      <c r="BV681" s="2" t="inlineStr">
        <is>
          <t>natriumgekoelde reactor|
reactor met natriumkoeling</t>
        </is>
      </c>
      <c r="BW681" s="2" t="inlineStr">
        <is>
          <t>3|
3</t>
        </is>
      </c>
      <c r="BX681" s="2" t="inlineStr">
        <is>
          <t xml:space="preserve">|
</t>
        </is>
      </c>
      <c r="BY681" t="inlineStr">
        <is>
          <t/>
        </is>
      </c>
      <c r="BZ681" t="inlineStr">
        <is>
          <t/>
        </is>
      </c>
      <c r="CA681" t="inlineStr">
        <is>
          <t/>
        </is>
      </c>
      <c r="CB681" t="inlineStr">
        <is>
          <t/>
        </is>
      </c>
      <c r="CC681" t="inlineStr">
        <is>
          <t/>
        </is>
      </c>
      <c r="CD681" s="2" t="inlineStr">
        <is>
          <t>reator arrefecido a sódio</t>
        </is>
      </c>
      <c r="CE681" s="2" t="inlineStr">
        <is>
          <t>3</t>
        </is>
      </c>
      <c r="CF681" s="2" t="inlineStr">
        <is>
          <t/>
        </is>
      </c>
      <c r="CG681" t="inlineStr">
        <is>
          <t>reactor que utiliza sódio líquido como refrigerante</t>
        </is>
      </c>
      <c r="CH681" t="inlineStr">
        <is>
          <t/>
        </is>
      </c>
      <c r="CI681" t="inlineStr">
        <is>
          <t/>
        </is>
      </c>
      <c r="CJ681" t="inlineStr">
        <is>
          <t/>
        </is>
      </c>
      <c r="CK681" t="inlineStr">
        <is>
          <t/>
        </is>
      </c>
      <c r="CL681" t="inlineStr">
        <is>
          <t/>
        </is>
      </c>
      <c r="CM681" t="inlineStr">
        <is>
          <t/>
        </is>
      </c>
      <c r="CN681" t="inlineStr">
        <is>
          <t/>
        </is>
      </c>
      <c r="CO681" t="inlineStr">
        <is>
          <t/>
        </is>
      </c>
      <c r="CP681" t="inlineStr">
        <is>
          <t/>
        </is>
      </c>
      <c r="CQ681" t="inlineStr">
        <is>
          <t/>
        </is>
      </c>
      <c r="CR681" t="inlineStr">
        <is>
          <t/>
        </is>
      </c>
      <c r="CS681" t="inlineStr">
        <is>
          <t/>
        </is>
      </c>
      <c r="CT681" t="inlineStr">
        <is>
          <t/>
        </is>
      </c>
      <c r="CU681" t="inlineStr">
        <is>
          <t/>
        </is>
      </c>
      <c r="CV681" t="inlineStr">
        <is>
          <t/>
        </is>
      </c>
      <c r="CW681" t="inlineStr">
        <is>
          <t/>
        </is>
      </c>
    </row>
    <row r="682">
      <c r="A682" s="1" t="str">
        <f>HYPERLINK("https://iate.europa.eu/entry/result/2244192/all", "2244192")</f>
        <v>2244192</v>
      </c>
      <c r="B682" t="inlineStr">
        <is>
          <t>INTERNATIONAL RELATIONS;ENVIRONMENT</t>
        </is>
      </c>
      <c r="C682" t="inlineStr">
        <is>
          <t>INTERNATIONAL RELATIONS;ENVIRONMENT|environmental policy|climate change policy</t>
        </is>
      </c>
      <c r="D682" t="inlineStr">
        <is>
          <t>yes</t>
        </is>
      </c>
      <c r="E682" t="inlineStr">
        <is>
          <t/>
        </is>
      </c>
      <c r="F682" s="2" t="inlineStr">
        <is>
          <t>Световен алианс за борба с изменението на климата|
GCCA</t>
        </is>
      </c>
      <c r="G682" s="2" t="inlineStr">
        <is>
          <t>3|
3</t>
        </is>
      </c>
      <c r="H682" s="2" t="inlineStr">
        <is>
          <t xml:space="preserve">|
</t>
        </is>
      </c>
      <c r="I682" t="inlineStr">
        <is>
          <t>създадена през 2007 г. платформа за диалог и сътрудничество между ЕС и бедните развиващи се държви, които са най-уязвими на изменението на климата, с цел борба с бедността и изменението на климата и в подкрепа на международните преговори за споразумение във връзка с изменението на климата за периода след 2012 г., както и на приемането на ефективни действия на национално равнище</t>
        </is>
      </c>
      <c r="J682" s="2" t="inlineStr">
        <is>
          <t>globální aliance pro boj proti změně klimatu</t>
        </is>
      </c>
      <c r="K682" s="2" t="inlineStr">
        <is>
          <t>3</t>
        </is>
      </c>
      <c r="L682" s="2" t="inlineStr">
        <is>
          <t/>
        </is>
      </c>
      <c r="M682" t="inlineStr">
        <is>
          <t>inciativa EU zaměřená na chudé rozvojové země, která poskytuje platformu pro politický dialog a výměnu osvědčených postupů řešení problémů, ve kterých se spojuje boj proti chudobě a změna klimatu</t>
        </is>
      </c>
      <c r="N682" s="2" t="inlineStr">
        <is>
          <t>global klimaalliance</t>
        </is>
      </c>
      <c r="O682" s="2" t="inlineStr">
        <is>
          <t>4</t>
        </is>
      </c>
      <c r="P682" s="2" t="inlineStr">
        <is>
          <t/>
        </is>
      </c>
      <c r="Q682" t="inlineStr">
        <is>
          <t>platform, etableret i 2007, for dialog og udveksling samt praktisk samarbejde mellem EU og de fattige udviklingslande, der er mest udsatte som følge af klimaændringen, med henblik på at tackle den kombinerede udfordring, som bekæmpelse af fattigdom og klimaændring udgør</t>
        </is>
      </c>
      <c r="R682" s="2" t="inlineStr">
        <is>
          <t>Globale Allianz gegen den Klimawandel</t>
        </is>
      </c>
      <c r="S682" s="2" t="inlineStr">
        <is>
          <t>3</t>
        </is>
      </c>
      <c r="T682" s="2" t="inlineStr">
        <is>
          <t/>
        </is>
      </c>
      <c r="U682" t="inlineStr">
        <is>
          <t>2007 eingerichtetes Forum für Dialog und Austausch, aber auch für die praktische Zusammenarbeit zur Bewältigung der doppelten Herausforderung von Armutsbekämpfung und Klimawandel, damit die internationalen Verhandlungen über ein Klimaabkommen für die Zeit nach 2012 und die Annahme wirksamer Maßnahmen auf nationaler Ebene unterstützt werden</t>
        </is>
      </c>
      <c r="V682" s="2" t="inlineStr">
        <is>
          <t>συμμαχία όσον αφορά την αλλαγή του κλίματος του πλανήτη</t>
        </is>
      </c>
      <c r="W682" s="2" t="inlineStr">
        <is>
          <t>3</t>
        </is>
      </c>
      <c r="X682" s="2" t="inlineStr">
        <is>
          <t/>
        </is>
      </c>
      <c r="Y682" t="inlineStr">
        <is>
          <t/>
        </is>
      </c>
      <c r="Z682" s="2" t="inlineStr">
        <is>
          <t>GCCA|
Global Climate Change Alliance</t>
        </is>
      </c>
      <c r="AA682" s="2" t="inlineStr">
        <is>
          <t>4|
4</t>
        </is>
      </c>
      <c r="AB682" s="2" t="inlineStr">
        <is>
          <t xml:space="preserve">|
</t>
        </is>
      </c>
      <c r="AC682" t="inlineStr">
        <is>
          <t>platform established in 2007 for dialogue and exchange as well as practical cooperation between the EU and poor developing countries most vulnerable to climate change, to tackle the combined challenge of the fight against poverty and climate change, in support of the international negotiations on a post-2012 climate change agreement and the adoption of effective action at national level</t>
        </is>
      </c>
      <c r="AD682" s="2" t="inlineStr">
        <is>
          <t>Alianza mundial contra el cambio climático|
Alianza mundial para hacer frente al cambio climático|
AMCC</t>
        </is>
      </c>
      <c r="AE682" s="2" t="inlineStr">
        <is>
          <t>3|
3|
2</t>
        </is>
      </c>
      <c r="AF682" s="2" t="inlineStr">
        <is>
          <t xml:space="preserve">|
|
</t>
        </is>
      </c>
      <c r="AG682" t="inlineStr">
        <is>
          <t>Iniciativa surgida del Consejo Europeo de marzo de 2007 que persigue un acuerdo mundial y de gran envergadura sobre el cambio climático que limite, a partir de 2012, el calentamiento del planeta a 2º C por encima de los niveles preindustriales.</t>
        </is>
      </c>
      <c r="AH682" s="2" t="inlineStr">
        <is>
          <t>ülemaailmne kliimamuutuste liit|
GCCA</t>
        </is>
      </c>
      <c r="AI682" s="2" t="inlineStr">
        <is>
          <t>3|
3</t>
        </is>
      </c>
      <c r="AJ682" s="2" t="inlineStr">
        <is>
          <t xml:space="preserve">|
</t>
        </is>
      </c>
      <c r="AK682" t="inlineStr">
        <is>
          <t>2007. aastal loodud platvorm dialoogi pidamiseks ja kogemuste vahetamiseks ELi ja kliimamuutustest enim mõjutatud vaeste arengumaade (eelkõige vähimarenenud riigid ja arengumaadest väikesed saareriigid) vahel, hõlmates praktilisi lähenemisviise arengustrateegiate ja kliimamuutuste integreerimiseks</t>
        </is>
      </c>
      <c r="AL682" s="2" t="inlineStr">
        <is>
          <t>maailmanlaajuinen ilmastonmuutosliittouma|
GCCA</t>
        </is>
      </c>
      <c r="AM682" s="2" t="inlineStr">
        <is>
          <t>3|
3</t>
        </is>
      </c>
      <c r="AN682" s="2" t="inlineStr">
        <is>
          <t xml:space="preserve">|
</t>
        </is>
      </c>
      <c r="AO682" t="inlineStr">
        <is>
          <t>EU:n perustama hanke kehitysmaiden ja erityisesti vähiten kehittyneiden maiden ja pienten saarikehitysmaavaltioiden tukemiseksi tehokkaiden ilmastonmuutokseen sopeutumista koskevien politiikkojen laatimisessa</t>
        </is>
      </c>
      <c r="AP682" s="2" t="inlineStr">
        <is>
          <t>AMCC|
Alliance mondiale contre le changement climatique|
Alliance mondiale pour la lutte contre le changement climatique</t>
        </is>
      </c>
      <c r="AQ682" s="2" t="inlineStr">
        <is>
          <t>3|
3|
3</t>
        </is>
      </c>
      <c r="AR682" s="2" t="inlineStr">
        <is>
          <t xml:space="preserve">|
preferred|
</t>
        </is>
      </c>
      <c r="AS682" t="inlineStr">
        <is>
          <t>cadre global de dialogue et de coopération politique instauré en 2007 entre l'Union européenne et les pays pauvres les plus touchés par le changement climatique</t>
        </is>
      </c>
      <c r="AT682" s="2" t="inlineStr">
        <is>
          <t>an Comhaontas Domhanda um an Athrú Aeráide|
GCCA</t>
        </is>
      </c>
      <c r="AU682" s="2" t="inlineStr">
        <is>
          <t>3|
3</t>
        </is>
      </c>
      <c r="AV682" s="2" t="inlineStr">
        <is>
          <t xml:space="preserve">|
</t>
        </is>
      </c>
      <c r="AW682" t="inlineStr">
        <is>
          <t/>
        </is>
      </c>
      <c r="AX682" s="2" t="inlineStr">
        <is>
          <t>Globalni savez za borbu protiv klimatskih promjena</t>
        </is>
      </c>
      <c r="AY682" s="2" t="inlineStr">
        <is>
          <t>3</t>
        </is>
      </c>
      <c r="AZ682" s="2" t="inlineStr">
        <is>
          <t/>
        </is>
      </c>
      <c r="BA682" t="inlineStr">
        <is>
          <t/>
        </is>
      </c>
      <c r="BB682" s="2" t="inlineStr">
        <is>
          <t>éghajlatváltozás elleni globális szövetség|
GCCA</t>
        </is>
      </c>
      <c r="BC682" s="2" t="inlineStr">
        <is>
          <t>4|
4</t>
        </is>
      </c>
      <c r="BD682" s="2" t="inlineStr">
        <is>
          <t xml:space="preserve">|
</t>
        </is>
      </c>
      <c r="BE682" t="inlineStr">
        <is>
          <t>Az EU és az éghajlatváltozás által leginkább sebezhető szegény fejlődő országok közötti szövetség, amely a szegénység elleni küzdelem és az éghajlatváltozás összekapcsolt kihívására választ kereső párbeszéd és véleménycsere, valamint gyakorlati együttműködés keretéül hivatott szolgálni, a 2012 utáni időszakra vonatkozó éghajlatváltozási megállapodásról folytatott nemzetközi tárgyalások és hatékony nemzeti szintű tevékenységek támogatásaként.</t>
        </is>
      </c>
      <c r="BF682" s="2" t="inlineStr">
        <is>
          <t>alleanza mondiale contro il cambiamento climatico|
AMCC</t>
        </is>
      </c>
      <c r="BG682" s="2" t="inlineStr">
        <is>
          <t>3|
3</t>
        </is>
      </c>
      <c r="BH682" s="2" t="inlineStr">
        <is>
          <t xml:space="preserve">|
</t>
        </is>
      </c>
      <c r="BI682" t="inlineStr">
        <is>
          <t>alleanza tra l’UE e i paesi poveri in via di sviluppo più esposti al cambiamento climatico volta a promuovere il dialogo e la cooperazione sul cambiamento climatico, per contribuire a far sì che tali paesi in via di sviluppo più esposti al fenomeno acquisiscano maggiori capacità di adattamento ai suoi effetti, contribuendo così al raggiungimento degli di sviluppo del millennio</t>
        </is>
      </c>
      <c r="BJ682" s="2" t="inlineStr">
        <is>
          <t>PKKKA|
Pasaulinis kovos su klimato kaita aljansas</t>
        </is>
      </c>
      <c r="BK682" s="2" t="inlineStr">
        <is>
          <t>3|
3</t>
        </is>
      </c>
      <c r="BL682" s="2" t="inlineStr">
        <is>
          <t xml:space="preserve">|
</t>
        </is>
      </c>
      <c r="BM682" t="inlineStr">
        <is>
          <t>ES ir skurdžių labiausiai klimato kaitos pažeidžiamų besivystančių šalių aljansas, kurio tikslas – padėti užtikrinti, kad besivystančios šalys padidintų savo gebėjimus prisitaikyti prie klimato kaitos poveikio</t>
        </is>
      </c>
      <c r="BN682" s="2" t="inlineStr">
        <is>
          <t>PKPA|
Pasaules klimata pārmaiņu alianse</t>
        </is>
      </c>
      <c r="BO682" s="2" t="inlineStr">
        <is>
          <t>2|
2</t>
        </is>
      </c>
      <c r="BP682" s="2" t="inlineStr">
        <is>
          <t xml:space="preserve">|
</t>
        </is>
      </c>
      <c r="BQ682" t="inlineStr">
        <is>
          <t>ES 2007. gadā izveidota platforma, kuras mērķis ir pastiprināt dialogu un sadarbību ar jaunattīstības valstīm [ &lt;a href="/entry/result/791200/all" id="ENTRY_TO_ENTRY_CONVERTER" target="_blank"&gt;IATE:791200&lt;/a&gt; ], jo īpaši ar vismazāk attīstītajām valstīm [ &lt;a href="/entry/result/782234/all" id="ENTRY_TO_ENTRY_CONVERTER" target="_blank"&gt;IATE:782234&lt;/a&gt; ] un mazo salu jaunattīstības valstīm [ &lt;a href="/entry/result/904776/all" id="ENTRY_TO_ENTRY_CONVERTER" target="_blank"&gt;IATE:904776&lt;/a&gt; ]</t>
        </is>
      </c>
      <c r="BR682" s="2" t="inlineStr">
        <is>
          <t>Alleanza Globali Kontra t-Tibdil fil-Klima</t>
        </is>
      </c>
      <c r="BS682" s="2" t="inlineStr">
        <is>
          <t>3</t>
        </is>
      </c>
      <c r="BT682" s="2" t="inlineStr">
        <is>
          <t/>
        </is>
      </c>
      <c r="BU682" t="inlineStr">
        <is>
          <t>pjattaforma stabbilita fl-2007 għal djalogu, skambju kif ukoll kooperazzjoni prattika bejn l-UE u l-pajjiżi fqar li qed jiżviluppaw, li huma l-aktar vulnerabbli għat-tibdil fil-klima, sabiex tiġi indirizzata l-isfida kollettiva tal-ġlieda kontra l-faqar u t-tibdil fil-klima, b'sostenn għan-negozjati internazzjonali għal ftehim dwar it-tibdil fil-klima għal wara l-2012 u l-adozzjoni ta' azzjoni effettiva f'livell nazzjonali</t>
        </is>
      </c>
      <c r="BV682" s="2" t="inlineStr">
        <is>
          <t>Wereldwijd bondgenootschap tegen klimaatverandering|
GCCA</t>
        </is>
      </c>
      <c r="BW682" s="2" t="inlineStr">
        <is>
          <t>3|
3</t>
        </is>
      </c>
      <c r="BX682" s="2" t="inlineStr">
        <is>
          <t xml:space="preserve">|
</t>
        </is>
      </c>
      <c r="BY682" t="inlineStr">
        <is>
          <t>door de Commissie in 2007 ingesteld platform voor het uitwisselen van informatie en voor samenwerking, met als doel in de meest kwestbare landen armoede en klimaatverandering te bestrijden</t>
        </is>
      </c>
      <c r="BZ682" s="2" t="inlineStr">
        <is>
          <t>światowy sojusz na rzecz przeciwdziałania zmianie klimatu</t>
        </is>
      </c>
      <c r="CA682" s="2" t="inlineStr">
        <is>
          <t>3</t>
        </is>
      </c>
      <c r="CB682" s="2" t="inlineStr">
        <is>
          <t/>
        </is>
      </c>
      <c r="CC682" t="inlineStr">
        <is>
          <t/>
        </is>
      </c>
      <c r="CD682" s="2" t="inlineStr">
        <is>
          <t>AMAC|
Aliança Mundial contra as Alterações Climáticas</t>
        </is>
      </c>
      <c r="CE682" s="2" t="inlineStr">
        <is>
          <t>3|
3</t>
        </is>
      </c>
      <c r="CF682" s="2" t="inlineStr">
        <is>
          <t xml:space="preserve">|
</t>
        </is>
      </c>
      <c r="CG682" t="inlineStr">
        <is>
          <t>Aliança entre a União Europeia e os países menos desenvolvidos com o objectivo de ajudar esses países a adaptarem políticas e estratégias de desenvolvimento para ter em conta as alterações climáticas.</t>
        </is>
      </c>
      <c r="CH682" s="2" t="inlineStr">
        <is>
          <t>AMSC|
Alianța mondială împotriva schimbărilor climatice</t>
        </is>
      </c>
      <c r="CI682" s="2" t="inlineStr">
        <is>
          <t>3|
3</t>
        </is>
      </c>
      <c r="CJ682" s="2" t="inlineStr">
        <is>
          <t xml:space="preserve">|
</t>
        </is>
      </c>
      <c r="CK682" t="inlineStr">
        <is>
          <t>platformă de dialog și schimb, precum și de cooperare practică între UE și țările sărace în curs de dezvoltare cele mai vulnerabile la schimbările climatice, instituită în 2007, pentru abordarea dublei provocări a luptei împotriva sărăciei și a încălzirii climatice, în sprijinul negocierilor internaționale pentru un acord asupra schimbărilor climatice după 2012 și adoptării unui plan de acțiune eficient la nivel național</t>
        </is>
      </c>
      <c r="CL682" s="2" t="inlineStr">
        <is>
          <t>GCCA|
Globálna aliancia proti zmene klímy</t>
        </is>
      </c>
      <c r="CM682" s="2" t="inlineStr">
        <is>
          <t>3|
3</t>
        </is>
      </c>
      <c r="CN682" s="2" t="inlineStr">
        <is>
          <t xml:space="preserve">|
</t>
        </is>
      </c>
      <c r="CO682" t="inlineStr">
        <is>
          <t>platforma pre politický dialóg a výmenu dobrých postupov týkajúcich sa zvládania kombinovanej výzvy boja proti chudobe a zmene klímy</t>
        </is>
      </c>
      <c r="CP682" s="2" t="inlineStr">
        <is>
          <t>Globalno zavezništvo proti podnebnim spremembam|
Globalno zavezništvo o podnebnih spremembah|
globalno zavezništvo o podnebnih spremembah</t>
        </is>
      </c>
      <c r="CQ682" s="2" t="inlineStr">
        <is>
          <t>2|
2|
3</t>
        </is>
      </c>
      <c r="CR682" s="2" t="inlineStr">
        <is>
          <t xml:space="preserve">|
|
</t>
        </is>
      </c>
      <c r="CS682" t="inlineStr">
        <is>
          <t>platforma za dialog in izmenjavo, pa tudi za praktično sodelovanje zaradi spopada z dvojnim izzivom zatiranja revščine in boja proti podnebnim spremembam, v podporo mednarodnim pogajanjem za sporazum o podnebnih spremembah po l. 2012 in sprejetju učinkovitih ukrepov na nacionalni ravni</t>
        </is>
      </c>
      <c r="CT682" s="2" t="inlineStr">
        <is>
          <t>den globala klimatförändringsalliansen</t>
        </is>
      </c>
      <c r="CU682" s="2" t="inlineStr">
        <is>
          <t>3</t>
        </is>
      </c>
      <c r="CV682" s="2" t="inlineStr">
        <is>
          <t/>
        </is>
      </c>
      <c r="CW682" t="inlineStr">
        <is>
          <t/>
        </is>
      </c>
    </row>
    <row r="683">
      <c r="A683" s="1" t="str">
        <f>HYPERLINK("https://iate.europa.eu/entry/result/857376/all", "857376")</f>
        <v>857376</v>
      </c>
      <c r="B683" t="inlineStr">
        <is>
          <t>PRODUCTION, TECHNOLOGY AND RESEARCH;ENERGY</t>
        </is>
      </c>
      <c r="C683" t="inlineStr">
        <is>
          <t>PRODUCTION, TECHNOLOGY AND RESEARCH|technology and technical regulations;ENERGY</t>
        </is>
      </c>
      <c r="D683" t="inlineStr">
        <is>
          <t>no</t>
        </is>
      </c>
      <c r="E683" t="inlineStr">
        <is>
          <t/>
        </is>
      </c>
      <c r="F683" t="inlineStr">
        <is>
          <t/>
        </is>
      </c>
      <c r="G683" t="inlineStr">
        <is>
          <t/>
        </is>
      </c>
      <c r="H683" t="inlineStr">
        <is>
          <t/>
        </is>
      </c>
      <c r="I683" t="inlineStr">
        <is>
          <t/>
        </is>
      </c>
      <c r="J683" t="inlineStr">
        <is>
          <t/>
        </is>
      </c>
      <c r="K683" t="inlineStr">
        <is>
          <t/>
        </is>
      </c>
      <c r="L683" t="inlineStr">
        <is>
          <t/>
        </is>
      </c>
      <c r="M683" t="inlineStr">
        <is>
          <t/>
        </is>
      </c>
      <c r="N683" s="2" t="inlineStr">
        <is>
          <t>HD|
harmoniseringsdokument</t>
        </is>
      </c>
      <c r="O683" s="2" t="inlineStr">
        <is>
          <t>4|
4</t>
        </is>
      </c>
      <c r="P683" s="2" t="inlineStr">
        <is>
          <t xml:space="preserve">|
</t>
        </is>
      </c>
      <c r="Q683" t="inlineStr">
        <is>
          <t/>
        </is>
      </c>
      <c r="R683" t="inlineStr">
        <is>
          <t/>
        </is>
      </c>
      <c r="S683" t="inlineStr">
        <is>
          <t/>
        </is>
      </c>
      <c r="T683" t="inlineStr">
        <is>
          <t/>
        </is>
      </c>
      <c r="U683" t="inlineStr">
        <is>
          <t/>
        </is>
      </c>
      <c r="V683" t="inlineStr">
        <is>
          <t/>
        </is>
      </c>
      <c r="W683" t="inlineStr">
        <is>
          <t/>
        </is>
      </c>
      <c r="X683" t="inlineStr">
        <is>
          <t/>
        </is>
      </c>
      <c r="Y683" t="inlineStr">
        <is>
          <t/>
        </is>
      </c>
      <c r="Z683" s="2" t="inlineStr">
        <is>
          <t>harmonisation document|
HD</t>
        </is>
      </c>
      <c r="AA683" s="2" t="inlineStr">
        <is>
          <t>3|
3</t>
        </is>
      </c>
      <c r="AB683" s="2" t="inlineStr">
        <is>
          <t xml:space="preserve">|
</t>
        </is>
      </c>
      <c r="AC683" t="inlineStr">
        <is>
          <t/>
        </is>
      </c>
      <c r="AD683" s="2" t="inlineStr">
        <is>
          <t>HD|
Documento de Armonización</t>
        </is>
      </c>
      <c r="AE683" s="2" t="inlineStr">
        <is>
          <t>3|
3</t>
        </is>
      </c>
      <c r="AF683" s="2" t="inlineStr">
        <is>
          <t xml:space="preserve">|
</t>
        </is>
      </c>
      <c r="AG683" t="inlineStr">
        <is>
          <t/>
        </is>
      </c>
      <c r="AH683" t="inlineStr">
        <is>
          <t/>
        </is>
      </c>
      <c r="AI683" t="inlineStr">
        <is>
          <t/>
        </is>
      </c>
      <c r="AJ683" t="inlineStr">
        <is>
          <t/>
        </is>
      </c>
      <c r="AK683" t="inlineStr">
        <is>
          <t/>
        </is>
      </c>
      <c r="AL683" t="inlineStr">
        <is>
          <t/>
        </is>
      </c>
      <c r="AM683" t="inlineStr">
        <is>
          <t/>
        </is>
      </c>
      <c r="AN683" t="inlineStr">
        <is>
          <t/>
        </is>
      </c>
      <c r="AO683" t="inlineStr">
        <is>
          <t/>
        </is>
      </c>
      <c r="AP683" s="2" t="inlineStr">
        <is>
          <t>document d'harmonisation|
HD</t>
        </is>
      </c>
      <c r="AQ683" s="2" t="inlineStr">
        <is>
          <t>2|
2</t>
        </is>
      </c>
      <c r="AR683" s="2" t="inlineStr">
        <is>
          <t xml:space="preserve">|
</t>
        </is>
      </c>
      <c r="AS683" t="inlineStr">
        <is>
          <t/>
        </is>
      </c>
      <c r="AT683" t="inlineStr">
        <is>
          <t/>
        </is>
      </c>
      <c r="AU683" t="inlineStr">
        <is>
          <t/>
        </is>
      </c>
      <c r="AV683" t="inlineStr">
        <is>
          <t/>
        </is>
      </c>
      <c r="AW683" t="inlineStr">
        <is>
          <t/>
        </is>
      </c>
      <c r="AX683" t="inlineStr">
        <is>
          <t/>
        </is>
      </c>
      <c r="AY683" t="inlineStr">
        <is>
          <t/>
        </is>
      </c>
      <c r="AZ683" t="inlineStr">
        <is>
          <t/>
        </is>
      </c>
      <c r="BA683" t="inlineStr">
        <is>
          <t/>
        </is>
      </c>
      <c r="BB683" t="inlineStr">
        <is>
          <t/>
        </is>
      </c>
      <c r="BC683" t="inlineStr">
        <is>
          <t/>
        </is>
      </c>
      <c r="BD683" t="inlineStr">
        <is>
          <t/>
        </is>
      </c>
      <c r="BE683" t="inlineStr">
        <is>
          <t/>
        </is>
      </c>
      <c r="BF683" s="2" t="inlineStr">
        <is>
          <t>HD|
documento di armonizzazione</t>
        </is>
      </c>
      <c r="BG683" s="2" t="inlineStr">
        <is>
          <t>2|
2</t>
        </is>
      </c>
      <c r="BH683" s="2" t="inlineStr">
        <is>
          <t xml:space="preserve">|
</t>
        </is>
      </c>
      <c r="BI683" t="inlineStr">
        <is>
          <t/>
        </is>
      </c>
      <c r="BJ683" t="inlineStr">
        <is>
          <t/>
        </is>
      </c>
      <c r="BK683" t="inlineStr">
        <is>
          <t/>
        </is>
      </c>
      <c r="BL683" t="inlineStr">
        <is>
          <t/>
        </is>
      </c>
      <c r="BM683" t="inlineStr">
        <is>
          <t/>
        </is>
      </c>
      <c r="BN683" t="inlineStr">
        <is>
          <t/>
        </is>
      </c>
      <c r="BO683" t="inlineStr">
        <is>
          <t/>
        </is>
      </c>
      <c r="BP683" t="inlineStr">
        <is>
          <t/>
        </is>
      </c>
      <c r="BQ683" t="inlineStr">
        <is>
          <t/>
        </is>
      </c>
      <c r="BR683" t="inlineStr">
        <is>
          <t/>
        </is>
      </c>
      <c r="BS683" t="inlineStr">
        <is>
          <t/>
        </is>
      </c>
      <c r="BT683" t="inlineStr">
        <is>
          <t/>
        </is>
      </c>
      <c r="BU683" t="inlineStr">
        <is>
          <t/>
        </is>
      </c>
      <c r="BV683" s="2" t="inlineStr">
        <is>
          <t>HD|
Harmonisatiedocument</t>
        </is>
      </c>
      <c r="BW683" s="2" t="inlineStr">
        <is>
          <t>3|
3</t>
        </is>
      </c>
      <c r="BX683" s="2" t="inlineStr">
        <is>
          <t xml:space="preserve">|
</t>
        </is>
      </c>
      <c r="BY683" t="inlineStr">
        <is>
          <t>Handboek Informatica : "Harmonisatiedocumenten (HD's) worden opgesteld als omzetting van nationale normen in een overkoepelende norm onnodig of onpraktisch is. Dat is met name het geval als tijdens het opstellen van een EN blijkt dat alleen overeenstemming mogelijk is als nationale afwijkingen worden opgenomen. Dat kan dan in een HD."</t>
        </is>
      </c>
      <c r="BZ683" t="inlineStr">
        <is>
          <t/>
        </is>
      </c>
      <c r="CA683" t="inlineStr">
        <is>
          <t/>
        </is>
      </c>
      <c r="CB683" t="inlineStr">
        <is>
          <t/>
        </is>
      </c>
      <c r="CC683" t="inlineStr">
        <is>
          <t/>
        </is>
      </c>
      <c r="CD683" s="2" t="inlineStr">
        <is>
          <t>DH|
documento de harmonização</t>
        </is>
      </c>
      <c r="CE683" s="2" t="inlineStr">
        <is>
          <t>2|
2</t>
        </is>
      </c>
      <c r="CF683" s="2" t="inlineStr">
        <is>
          <t xml:space="preserve">|
</t>
        </is>
      </c>
      <c r="CG683" t="inlineStr">
        <is>
          <t/>
        </is>
      </c>
      <c r="CH683" t="inlineStr">
        <is>
          <t/>
        </is>
      </c>
      <c r="CI683" t="inlineStr">
        <is>
          <t/>
        </is>
      </c>
      <c r="CJ683" t="inlineStr">
        <is>
          <t/>
        </is>
      </c>
      <c r="CK683" t="inlineStr">
        <is>
          <t/>
        </is>
      </c>
      <c r="CL683" t="inlineStr">
        <is>
          <t/>
        </is>
      </c>
      <c r="CM683" t="inlineStr">
        <is>
          <t/>
        </is>
      </c>
      <c r="CN683" t="inlineStr">
        <is>
          <t/>
        </is>
      </c>
      <c r="CO683" t="inlineStr">
        <is>
          <t/>
        </is>
      </c>
      <c r="CP683" t="inlineStr">
        <is>
          <t/>
        </is>
      </c>
      <c r="CQ683" t="inlineStr">
        <is>
          <t/>
        </is>
      </c>
      <c r="CR683" t="inlineStr">
        <is>
          <t/>
        </is>
      </c>
      <c r="CS683" t="inlineStr">
        <is>
          <t/>
        </is>
      </c>
      <c r="CT683" s="2" t="inlineStr">
        <is>
          <t>harmoniseringsdokument|
HD</t>
        </is>
      </c>
      <c r="CU683" s="2" t="inlineStr">
        <is>
          <t>2|
2</t>
        </is>
      </c>
      <c r="CV683" s="2" t="inlineStr">
        <is>
          <t xml:space="preserve">|
</t>
        </is>
      </c>
      <c r="CW683" t="inlineStr">
        <is>
          <t/>
        </is>
      </c>
    </row>
    <row r="684">
      <c r="A684" s="1" t="str">
        <f>HYPERLINK("https://iate.europa.eu/entry/result/1153681/all", "1153681")</f>
        <v>1153681</v>
      </c>
      <c r="B684" t="inlineStr">
        <is>
          <t>ENVIRONMENT;ENERGY</t>
        </is>
      </c>
      <c r="C684" t="inlineStr">
        <is>
          <t>ENVIRONMENT;ENERGY|soft energy|soft energy</t>
        </is>
      </c>
      <c r="D684" t="inlineStr">
        <is>
          <t>no</t>
        </is>
      </c>
      <c r="E684" t="inlineStr">
        <is>
          <t/>
        </is>
      </c>
      <c r="F684" t="inlineStr">
        <is>
          <t/>
        </is>
      </c>
      <c r="G684" t="inlineStr">
        <is>
          <t/>
        </is>
      </c>
      <c r="H684" t="inlineStr">
        <is>
          <t/>
        </is>
      </c>
      <c r="I684" t="inlineStr">
        <is>
          <t/>
        </is>
      </c>
      <c r="J684" t="inlineStr">
        <is>
          <t/>
        </is>
      </c>
      <c r="K684" t="inlineStr">
        <is>
          <t/>
        </is>
      </c>
      <c r="L684" t="inlineStr">
        <is>
          <t/>
        </is>
      </c>
      <c r="M684" t="inlineStr">
        <is>
          <t/>
        </is>
      </c>
      <c r="N684" s="2" t="inlineStr">
        <is>
          <t>blød energi|
blød energiteknologi</t>
        </is>
      </c>
      <c r="O684" s="2" t="inlineStr">
        <is>
          <t>3|
3</t>
        </is>
      </c>
      <c r="P684" s="2" t="inlineStr">
        <is>
          <t xml:space="preserve">|
</t>
        </is>
      </c>
      <c r="Q684" t="inlineStr">
        <is>
          <t/>
        </is>
      </c>
      <c r="R684" s="2" t="inlineStr">
        <is>
          <t>sanfte Energietechnologie|
weiche Energie|
weiche Energietechnologie</t>
        </is>
      </c>
      <c r="S684" s="2" t="inlineStr">
        <is>
          <t>3|
3|
3</t>
        </is>
      </c>
      <c r="T684" s="2" t="inlineStr">
        <is>
          <t xml:space="preserve">|
|
</t>
        </is>
      </c>
      <c r="U684" t="inlineStr">
        <is>
          <t/>
        </is>
      </c>
      <c r="V684" s="2" t="inlineStr">
        <is>
          <t>ήπιες μορφές ενέργειας</t>
        </is>
      </c>
      <c r="W684" s="2" t="inlineStr">
        <is>
          <t>3</t>
        </is>
      </c>
      <c r="X684" s="2" t="inlineStr">
        <is>
          <t/>
        </is>
      </c>
      <c r="Y684" t="inlineStr">
        <is>
          <t/>
        </is>
      </c>
      <c r="Z684" s="2" t="inlineStr">
        <is>
          <t>soft energy technologies</t>
        </is>
      </c>
      <c r="AA684" s="2" t="inlineStr">
        <is>
          <t>3</t>
        </is>
      </c>
      <c r="AB684" s="2" t="inlineStr">
        <is>
          <t/>
        </is>
      </c>
      <c r="AC684" t="inlineStr">
        <is>
          <t>energy technologies having five defining characteristics:&lt;p&gt;- they rely on renewable energy resources,&lt;/p&gt;&lt;p&gt;- they are diverse and designed for maximum effectiveness in particular circumstances,&lt;/p&gt;&lt;p&gt;- they are flexible and relatively simple to understand,&lt;/p&gt;&lt;p&gt;- they are matched to end-use needs in terms of scale, and&lt;/p&gt;&lt;p&gt;- they are matched to end-use needs in terms of quality&lt;/p&gt;</t>
        </is>
      </c>
      <c r="AD684" s="2" t="inlineStr">
        <is>
          <t>energías blandas|
tecnología de energías blandas</t>
        </is>
      </c>
      <c r="AE684" s="2" t="inlineStr">
        <is>
          <t>3|
3</t>
        </is>
      </c>
      <c r="AF684" s="2" t="inlineStr">
        <is>
          <t xml:space="preserve">|
</t>
        </is>
      </c>
      <c r="AG684" t="inlineStr">
        <is>
          <t/>
        </is>
      </c>
      <c r="AH684" t="inlineStr">
        <is>
          <t/>
        </is>
      </c>
      <c r="AI684" t="inlineStr">
        <is>
          <t/>
        </is>
      </c>
      <c r="AJ684" t="inlineStr">
        <is>
          <t/>
        </is>
      </c>
      <c r="AK684" t="inlineStr">
        <is>
          <t/>
        </is>
      </c>
      <c r="AL684" s="2" t="inlineStr">
        <is>
          <t>pehmeä energiatekniikka</t>
        </is>
      </c>
      <c r="AM684" s="2" t="inlineStr">
        <is>
          <t>3</t>
        </is>
      </c>
      <c r="AN684" s="2" t="inlineStr">
        <is>
          <t/>
        </is>
      </c>
      <c r="AO684" t="inlineStr">
        <is>
          <t/>
        </is>
      </c>
      <c r="AP684" s="2" t="inlineStr">
        <is>
          <t>technologies énergétiques douces|
énergies douces|
technologies douces</t>
        </is>
      </c>
      <c r="AQ684" s="2" t="inlineStr">
        <is>
          <t>3|
3|
3</t>
        </is>
      </c>
      <c r="AR684" s="2" t="inlineStr">
        <is>
          <t xml:space="preserve">|
|
</t>
        </is>
      </c>
      <c r="AS684" t="inlineStr">
        <is>
          <t>Les technologies douces (vent, soleil, fermentation),s'accomodent de petites installations locales et décentralisées, assurant aux usagers une précieuse indépendance envers les réseaux de distribution et qui ne polluent ni les eaux ni l'atmosphère</t>
        </is>
      </c>
      <c r="AT684" t="inlineStr">
        <is>
          <t/>
        </is>
      </c>
      <c r="AU684" t="inlineStr">
        <is>
          <t/>
        </is>
      </c>
      <c r="AV684" t="inlineStr">
        <is>
          <t/>
        </is>
      </c>
      <c r="AW684" t="inlineStr">
        <is>
          <t/>
        </is>
      </c>
      <c r="AX684" t="inlineStr">
        <is>
          <t/>
        </is>
      </c>
      <c r="AY684" t="inlineStr">
        <is>
          <t/>
        </is>
      </c>
      <c r="AZ684" t="inlineStr">
        <is>
          <t/>
        </is>
      </c>
      <c r="BA684" t="inlineStr">
        <is>
          <t/>
        </is>
      </c>
      <c r="BB684" t="inlineStr">
        <is>
          <t/>
        </is>
      </c>
      <c r="BC684" t="inlineStr">
        <is>
          <t/>
        </is>
      </c>
      <c r="BD684" t="inlineStr">
        <is>
          <t/>
        </is>
      </c>
      <c r="BE684" t="inlineStr">
        <is>
          <t/>
        </is>
      </c>
      <c r="BF684" s="2" t="inlineStr">
        <is>
          <t>energie dolci|
tecnologie dolci</t>
        </is>
      </c>
      <c r="BG684" s="2" t="inlineStr">
        <is>
          <t>3|
3</t>
        </is>
      </c>
      <c r="BH684" s="2" t="inlineStr">
        <is>
          <t xml:space="preserve">|
</t>
        </is>
      </c>
      <c r="BI684" t="inlineStr">
        <is>
          <t/>
        </is>
      </c>
      <c r="BJ684" t="inlineStr">
        <is>
          <t/>
        </is>
      </c>
      <c r="BK684" t="inlineStr">
        <is>
          <t/>
        </is>
      </c>
      <c r="BL684" t="inlineStr">
        <is>
          <t/>
        </is>
      </c>
      <c r="BM684" t="inlineStr">
        <is>
          <t/>
        </is>
      </c>
      <c r="BN684" t="inlineStr">
        <is>
          <t/>
        </is>
      </c>
      <c r="BO684" t="inlineStr">
        <is>
          <t/>
        </is>
      </c>
      <c r="BP684" t="inlineStr">
        <is>
          <t/>
        </is>
      </c>
      <c r="BQ684" t="inlineStr">
        <is>
          <t/>
        </is>
      </c>
      <c r="BR684" t="inlineStr">
        <is>
          <t/>
        </is>
      </c>
      <c r="BS684" t="inlineStr">
        <is>
          <t/>
        </is>
      </c>
      <c r="BT684" t="inlineStr">
        <is>
          <t/>
        </is>
      </c>
      <c r="BU684" t="inlineStr">
        <is>
          <t/>
        </is>
      </c>
      <c r="BV684" s="2" t="inlineStr">
        <is>
          <t>zachte energie</t>
        </is>
      </c>
      <c r="BW684" s="2" t="inlineStr">
        <is>
          <t>3</t>
        </is>
      </c>
      <c r="BX684" s="2" t="inlineStr">
        <is>
          <t/>
        </is>
      </c>
      <c r="BY684" t="inlineStr">
        <is>
          <t/>
        </is>
      </c>
      <c r="BZ684" t="inlineStr">
        <is>
          <t/>
        </is>
      </c>
      <c r="CA684" t="inlineStr">
        <is>
          <t/>
        </is>
      </c>
      <c r="CB684" t="inlineStr">
        <is>
          <t/>
        </is>
      </c>
      <c r="CC684" t="inlineStr">
        <is>
          <t/>
        </is>
      </c>
      <c r="CD684" s="2" t="inlineStr">
        <is>
          <t>energias doces|
tecnologias energéticas doces</t>
        </is>
      </c>
      <c r="CE684" s="2" t="inlineStr">
        <is>
          <t>3|
3</t>
        </is>
      </c>
      <c r="CF684" s="2" t="inlineStr">
        <is>
          <t xml:space="preserve">|
</t>
        </is>
      </c>
      <c r="CG684" t="inlineStr">
        <is>
          <t/>
        </is>
      </c>
      <c r="CH684" t="inlineStr">
        <is>
          <t/>
        </is>
      </c>
      <c r="CI684" t="inlineStr">
        <is>
          <t/>
        </is>
      </c>
      <c r="CJ684" t="inlineStr">
        <is>
          <t/>
        </is>
      </c>
      <c r="CK684" t="inlineStr">
        <is>
          <t/>
        </is>
      </c>
      <c r="CL684" t="inlineStr">
        <is>
          <t/>
        </is>
      </c>
      <c r="CM684" t="inlineStr">
        <is>
          <t/>
        </is>
      </c>
      <c r="CN684" t="inlineStr">
        <is>
          <t/>
        </is>
      </c>
      <c r="CO684" t="inlineStr">
        <is>
          <t/>
        </is>
      </c>
      <c r="CP684" t="inlineStr">
        <is>
          <t/>
        </is>
      </c>
      <c r="CQ684" t="inlineStr">
        <is>
          <t/>
        </is>
      </c>
      <c r="CR684" t="inlineStr">
        <is>
          <t/>
        </is>
      </c>
      <c r="CS684" t="inlineStr">
        <is>
          <t/>
        </is>
      </c>
      <c r="CT684" t="inlineStr">
        <is>
          <t/>
        </is>
      </c>
      <c r="CU684" t="inlineStr">
        <is>
          <t/>
        </is>
      </c>
      <c r="CV684" t="inlineStr">
        <is>
          <t/>
        </is>
      </c>
      <c r="CW684" t="inlineStr">
        <is>
          <t/>
        </is>
      </c>
    </row>
    <row r="685">
      <c r="A685" s="1" t="str">
        <f>HYPERLINK("https://iate.europa.eu/entry/result/46805/all", "46805")</f>
        <v>46805</v>
      </c>
      <c r="B685" t="inlineStr">
        <is>
          <t>ENVIRONMENT;ENERGY</t>
        </is>
      </c>
      <c r="C685" t="inlineStr">
        <is>
          <t>ENVIRONMENT;ENERGY</t>
        </is>
      </c>
      <c r="D685" t="inlineStr">
        <is>
          <t>yes</t>
        </is>
      </c>
      <c r="E685" t="inlineStr">
        <is>
          <t/>
        </is>
      </c>
      <c r="F685" t="inlineStr">
        <is>
          <t/>
        </is>
      </c>
      <c r="G685" t="inlineStr">
        <is>
          <t/>
        </is>
      </c>
      <c r="H685" t="inlineStr">
        <is>
          <t/>
        </is>
      </c>
      <c r="I685" t="inlineStr">
        <is>
          <t/>
        </is>
      </c>
      <c r="J685" s="2" t="inlineStr">
        <is>
          <t>plynová elektrárna</t>
        </is>
      </c>
      <c r="K685" s="2" t="inlineStr">
        <is>
          <t>3</t>
        </is>
      </c>
      <c r="L685" s="2" t="inlineStr">
        <is>
          <t/>
        </is>
      </c>
      <c r="M685" t="inlineStr">
        <is>
          <t>novější typ tepelných elektráren, v nichž se energie vyrábí spalováním plynu</t>
        </is>
      </c>
      <c r="N685" s="2" t="inlineStr">
        <is>
          <t>gasdrevet anlæg</t>
        </is>
      </c>
      <c r="O685" s="2" t="inlineStr">
        <is>
          <t>3</t>
        </is>
      </c>
      <c r="P685" s="2" t="inlineStr">
        <is>
          <t/>
        </is>
      </c>
      <c r="Q685" t="inlineStr">
        <is>
          <t/>
        </is>
      </c>
      <c r="R685" s="2" t="inlineStr">
        <is>
          <t>Gaskraftwerk</t>
        </is>
      </c>
      <c r="S685" s="2" t="inlineStr">
        <is>
          <t>3</t>
        </is>
      </c>
      <c r="T685" s="2" t="inlineStr">
        <is>
          <t/>
        </is>
      </c>
      <c r="U685" t="inlineStr">
        <is>
          <t/>
        </is>
      </c>
      <c r="V685" s="2" t="inlineStr">
        <is>
          <t>μονάδα (εργοστάσιο που λειτουργεί με (χρησιμοποιεί αέριο|
μονάδα (εργοστάσιο) που λειτουργεί με (χρησιμοποιεί) αέριο</t>
        </is>
      </c>
      <c r="W685" s="2" t="inlineStr">
        <is>
          <t>3|
3</t>
        </is>
      </c>
      <c r="X685" s="2" t="inlineStr">
        <is>
          <t xml:space="preserve">|
</t>
        </is>
      </c>
      <c r="Y685" t="inlineStr">
        <is>
          <t/>
        </is>
      </c>
      <c r="Z685" s="2" t="inlineStr">
        <is>
          <t>natural gas power plant|
gas powered plant|
gas-fired power station|
gas-fired power plant</t>
        </is>
      </c>
      <c r="AA685" s="2" t="inlineStr">
        <is>
          <t>3|
3|
3|
3</t>
        </is>
      </c>
      <c r="AB685" s="2" t="inlineStr">
        <is>
          <t xml:space="preserve">|
|
|
</t>
        </is>
      </c>
      <c r="AC685" t="inlineStr">
        <is>
          <t>power station which burns gas, as opposed to a coal-fired station or nuclear power station</t>
        </is>
      </c>
      <c r="AD685" s="2" t="inlineStr">
        <is>
          <t>central alimentada por gas|
planta con energía de gas</t>
        </is>
      </c>
      <c r="AE685" s="2" t="inlineStr">
        <is>
          <t>3|
3</t>
        </is>
      </c>
      <c r="AF685" s="2" t="inlineStr">
        <is>
          <t xml:space="preserve">|
</t>
        </is>
      </c>
      <c r="AG685" t="inlineStr">
        <is>
          <t/>
        </is>
      </c>
      <c r="AH685" t="inlineStr">
        <is>
          <t/>
        </is>
      </c>
      <c r="AI685" t="inlineStr">
        <is>
          <t/>
        </is>
      </c>
      <c r="AJ685" t="inlineStr">
        <is>
          <t/>
        </is>
      </c>
      <c r="AK685" t="inlineStr">
        <is>
          <t/>
        </is>
      </c>
      <c r="AL685" s="2" t="inlineStr">
        <is>
          <t>kaasukäyttöinen laitos</t>
        </is>
      </c>
      <c r="AM685" s="2" t="inlineStr">
        <is>
          <t>3</t>
        </is>
      </c>
      <c r="AN685" s="2" t="inlineStr">
        <is>
          <t/>
        </is>
      </c>
      <c r="AO685" t="inlineStr">
        <is>
          <t/>
        </is>
      </c>
      <c r="AP685" s="2" t="inlineStr">
        <is>
          <t>centrale électrique au gaz|
centrale à gaz|
centrale au gaz</t>
        </is>
      </c>
      <c r="AQ685" s="2" t="inlineStr">
        <is>
          <t>3|
3|
3</t>
        </is>
      </c>
      <c r="AR685" s="2" t="inlineStr">
        <is>
          <t xml:space="preserve">|
|
</t>
        </is>
      </c>
      <c r="AS685" t="inlineStr">
        <is>
          <t/>
        </is>
      </c>
      <c r="AT685" t="inlineStr">
        <is>
          <t/>
        </is>
      </c>
      <c r="AU685" t="inlineStr">
        <is>
          <t/>
        </is>
      </c>
      <c r="AV685" t="inlineStr">
        <is>
          <t/>
        </is>
      </c>
      <c r="AW685" t="inlineStr">
        <is>
          <t/>
        </is>
      </c>
      <c r="AX685" t="inlineStr">
        <is>
          <t/>
        </is>
      </c>
      <c r="AY685" t="inlineStr">
        <is>
          <t/>
        </is>
      </c>
      <c r="AZ685" t="inlineStr">
        <is>
          <t/>
        </is>
      </c>
      <c r="BA685" t="inlineStr">
        <is>
          <t/>
        </is>
      </c>
      <c r="BB685" t="inlineStr">
        <is>
          <t/>
        </is>
      </c>
      <c r="BC685" t="inlineStr">
        <is>
          <t/>
        </is>
      </c>
      <c r="BD685" t="inlineStr">
        <is>
          <t/>
        </is>
      </c>
      <c r="BE685" t="inlineStr">
        <is>
          <t/>
        </is>
      </c>
      <c r="BF685" s="2" t="inlineStr">
        <is>
          <t>centrale a gas</t>
        </is>
      </c>
      <c r="BG685" s="2" t="inlineStr">
        <is>
          <t>3</t>
        </is>
      </c>
      <c r="BH685" s="2" t="inlineStr">
        <is>
          <t/>
        </is>
      </c>
      <c r="BI685" t="inlineStr">
        <is>
          <t/>
        </is>
      </c>
      <c r="BJ685" t="inlineStr">
        <is>
          <t/>
        </is>
      </c>
      <c r="BK685" t="inlineStr">
        <is>
          <t/>
        </is>
      </c>
      <c r="BL685" t="inlineStr">
        <is>
          <t/>
        </is>
      </c>
      <c r="BM685" t="inlineStr">
        <is>
          <t/>
        </is>
      </c>
      <c r="BN685" t="inlineStr">
        <is>
          <t/>
        </is>
      </c>
      <c r="BO685" t="inlineStr">
        <is>
          <t/>
        </is>
      </c>
      <c r="BP685" t="inlineStr">
        <is>
          <t/>
        </is>
      </c>
      <c r="BQ685" t="inlineStr">
        <is>
          <t/>
        </is>
      </c>
      <c r="BR685" t="inlineStr">
        <is>
          <t/>
        </is>
      </c>
      <c r="BS685" t="inlineStr">
        <is>
          <t/>
        </is>
      </c>
      <c r="BT685" t="inlineStr">
        <is>
          <t/>
        </is>
      </c>
      <c r="BU685" t="inlineStr">
        <is>
          <t/>
        </is>
      </c>
      <c r="BV685" s="2" t="inlineStr">
        <is>
          <t>centrale op gas|
gascentrale</t>
        </is>
      </c>
      <c r="BW685" s="2" t="inlineStr">
        <is>
          <t>3|
3</t>
        </is>
      </c>
      <c r="BX685" s="2" t="inlineStr">
        <is>
          <t xml:space="preserve">|
</t>
        </is>
      </c>
      <c r="BY685" t="inlineStr">
        <is>
          <t/>
        </is>
      </c>
      <c r="BZ685" t="inlineStr">
        <is>
          <t/>
        </is>
      </c>
      <c r="CA685" t="inlineStr">
        <is>
          <t/>
        </is>
      </c>
      <c r="CB685" t="inlineStr">
        <is>
          <t/>
        </is>
      </c>
      <c r="CC685" t="inlineStr">
        <is>
          <t/>
        </is>
      </c>
      <c r="CD685" s="2" t="inlineStr">
        <is>
          <t>central a gás|
centrais a gás</t>
        </is>
      </c>
      <c r="CE685" s="2" t="inlineStr">
        <is>
          <t>3|
3</t>
        </is>
      </c>
      <c r="CF685" s="2" t="inlineStr">
        <is>
          <t xml:space="preserve">|
</t>
        </is>
      </c>
      <c r="CG685" t="inlineStr">
        <is>
          <t/>
        </is>
      </c>
      <c r="CH685" t="inlineStr">
        <is>
          <t/>
        </is>
      </c>
      <c r="CI685" t="inlineStr">
        <is>
          <t/>
        </is>
      </c>
      <c r="CJ685" t="inlineStr">
        <is>
          <t/>
        </is>
      </c>
      <c r="CK685" t="inlineStr">
        <is>
          <t/>
        </is>
      </c>
      <c r="CL685" t="inlineStr">
        <is>
          <t/>
        </is>
      </c>
      <c r="CM685" t="inlineStr">
        <is>
          <t/>
        </is>
      </c>
      <c r="CN685" t="inlineStr">
        <is>
          <t/>
        </is>
      </c>
      <c r="CO685" t="inlineStr">
        <is>
          <t/>
        </is>
      </c>
      <c r="CP685" s="2" t="inlineStr">
        <is>
          <t>plinska elektrarna</t>
        </is>
      </c>
      <c r="CQ685" s="2" t="inlineStr">
        <is>
          <t>3</t>
        </is>
      </c>
      <c r="CR685" s="2" t="inlineStr">
        <is>
          <t/>
        </is>
      </c>
      <c r="CS685" t="inlineStr">
        <is>
          <t>termoelektrarna, v kateri se za pridobivanje električne energije izkorišča pretočna energija vročega plina, ki se pri gorenju v komori močno razteza</t>
        </is>
      </c>
      <c r="CT685" s="2" t="inlineStr">
        <is>
          <t>gasdriven anläggning</t>
        </is>
      </c>
      <c r="CU685" s="2" t="inlineStr">
        <is>
          <t>3</t>
        </is>
      </c>
      <c r="CV685" s="2" t="inlineStr">
        <is>
          <t/>
        </is>
      </c>
      <c r="CW685" t="inlineStr">
        <is>
          <t/>
        </is>
      </c>
    </row>
    <row r="686">
      <c r="A686" s="1" t="str">
        <f>HYPERLINK("https://iate.europa.eu/entry/result/1561486/all", "1561486")</f>
        <v>1561486</v>
      </c>
      <c r="B686" t="inlineStr">
        <is>
          <t>SCIENCE;INDUSTRY</t>
        </is>
      </c>
      <c r="C686" t="inlineStr">
        <is>
          <t>SCIENCE|natural and applied sciences|earth sciences;INDUSTRY|electronics and electrical engineering</t>
        </is>
      </c>
      <c r="D686" t="inlineStr">
        <is>
          <t>no</t>
        </is>
      </c>
      <c r="E686" t="inlineStr">
        <is>
          <t/>
        </is>
      </c>
      <c r="F686" t="inlineStr">
        <is>
          <t/>
        </is>
      </c>
      <c r="G686" t="inlineStr">
        <is>
          <t/>
        </is>
      </c>
      <c r="H686" t="inlineStr">
        <is>
          <t/>
        </is>
      </c>
      <c r="I686" t="inlineStr">
        <is>
          <t/>
        </is>
      </c>
      <c r="J686" t="inlineStr">
        <is>
          <t/>
        </is>
      </c>
      <c r="K686" t="inlineStr">
        <is>
          <t/>
        </is>
      </c>
      <c r="L686" t="inlineStr">
        <is>
          <t/>
        </is>
      </c>
      <c r="M686" t="inlineStr">
        <is>
          <t/>
        </is>
      </c>
      <c r="N686" t="inlineStr">
        <is>
          <t/>
        </is>
      </c>
      <c r="O686" t="inlineStr">
        <is>
          <t/>
        </is>
      </c>
      <c r="P686" t="inlineStr">
        <is>
          <t/>
        </is>
      </c>
      <c r="Q686" t="inlineStr">
        <is>
          <t/>
        </is>
      </c>
      <c r="R686" s="2" t="inlineStr">
        <is>
          <t>Batterie mit freiem Elektrolyt</t>
        </is>
      </c>
      <c r="S686" s="2" t="inlineStr">
        <is>
          <t>3</t>
        </is>
      </c>
      <c r="T686" s="2" t="inlineStr">
        <is>
          <t/>
        </is>
      </c>
      <c r="U686" t="inlineStr">
        <is>
          <t/>
        </is>
      </c>
      <c r="V686" s="2" t="inlineStr">
        <is>
          <t>συσσωρευτής ξηρής απόθεσης-υγρής ενεργοποίησης</t>
        </is>
      </c>
      <c r="W686" s="2" t="inlineStr">
        <is>
          <t>3</t>
        </is>
      </c>
      <c r="X686" s="2" t="inlineStr">
        <is>
          <t/>
        </is>
      </c>
      <c r="Y686" t="inlineStr">
        <is>
          <t/>
        </is>
      </c>
      <c r="Z686" s="2" t="inlineStr">
        <is>
          <t>dry-charged battery|
battery with no electrolyte</t>
        </is>
      </c>
      <c r="AA686" s="2" t="inlineStr">
        <is>
          <t>3|
3</t>
        </is>
      </c>
      <c r="AB686" s="2" t="inlineStr">
        <is>
          <t xml:space="preserve">|
</t>
        </is>
      </c>
      <c r="AC686" t="inlineStr">
        <is>
          <t>battery delivered by the manufacturer without the activating electrolyte which is added by the user; unlike a wet-charged battery which already contains the electrolyte</t>
        </is>
      </c>
      <c r="AD686" t="inlineStr">
        <is>
          <t/>
        </is>
      </c>
      <c r="AE686" t="inlineStr">
        <is>
          <t/>
        </is>
      </c>
      <c r="AF686" t="inlineStr">
        <is>
          <t/>
        </is>
      </c>
      <c r="AG686" t="inlineStr">
        <is>
          <t/>
        </is>
      </c>
      <c r="AH686" t="inlineStr">
        <is>
          <t/>
        </is>
      </c>
      <c r="AI686" t="inlineStr">
        <is>
          <t/>
        </is>
      </c>
      <c r="AJ686" t="inlineStr">
        <is>
          <t/>
        </is>
      </c>
      <c r="AK686" t="inlineStr">
        <is>
          <t/>
        </is>
      </c>
      <c r="AL686" t="inlineStr">
        <is>
          <t/>
        </is>
      </c>
      <c r="AM686" t="inlineStr">
        <is>
          <t/>
        </is>
      </c>
      <c r="AN686" t="inlineStr">
        <is>
          <t/>
        </is>
      </c>
      <c r="AO686" t="inlineStr">
        <is>
          <t/>
        </is>
      </c>
      <c r="AP686" s="2" t="inlineStr">
        <is>
          <t>batterie à électrolyte libre|
batterie activée par électrolytes</t>
        </is>
      </c>
      <c r="AQ686" s="2" t="inlineStr">
        <is>
          <t>3|
3</t>
        </is>
      </c>
      <c r="AR686" s="2" t="inlineStr">
        <is>
          <t xml:space="preserve">|
</t>
        </is>
      </c>
      <c r="AS686" t="inlineStr">
        <is>
          <t>batterie dans laquelle est ajoutée l'électrolyte aux électrodes (déjà placées),pour empêcher lors de l'utilisation une détérioration préalable possible</t>
        </is>
      </c>
      <c r="AT686" t="inlineStr">
        <is>
          <t/>
        </is>
      </c>
      <c r="AU686" t="inlineStr">
        <is>
          <t/>
        </is>
      </c>
      <c r="AV686" t="inlineStr">
        <is>
          <t/>
        </is>
      </c>
      <c r="AW686" t="inlineStr">
        <is>
          <t/>
        </is>
      </c>
      <c r="AX686" t="inlineStr">
        <is>
          <t/>
        </is>
      </c>
      <c r="AY686" t="inlineStr">
        <is>
          <t/>
        </is>
      </c>
      <c r="AZ686" t="inlineStr">
        <is>
          <t/>
        </is>
      </c>
      <c r="BA686" t="inlineStr">
        <is>
          <t/>
        </is>
      </c>
      <c r="BB686" t="inlineStr">
        <is>
          <t/>
        </is>
      </c>
      <c r="BC686" t="inlineStr">
        <is>
          <t/>
        </is>
      </c>
      <c r="BD686" t="inlineStr">
        <is>
          <t/>
        </is>
      </c>
      <c r="BE686" t="inlineStr">
        <is>
          <t/>
        </is>
      </c>
      <c r="BF686" s="2" t="inlineStr">
        <is>
          <t>batteria caricata a secco|
batteria con elettrolita separato</t>
        </is>
      </c>
      <c r="BG686" s="2" t="inlineStr">
        <is>
          <t>3|
3</t>
        </is>
      </c>
      <c r="BH686" s="2" t="inlineStr">
        <is>
          <t xml:space="preserve">|
</t>
        </is>
      </c>
      <c r="BI686" t="inlineStr">
        <is>
          <t/>
        </is>
      </c>
      <c r="BJ686" t="inlineStr">
        <is>
          <t/>
        </is>
      </c>
      <c r="BK686" t="inlineStr">
        <is>
          <t/>
        </is>
      </c>
      <c r="BL686" t="inlineStr">
        <is>
          <t/>
        </is>
      </c>
      <c r="BM686" t="inlineStr">
        <is>
          <t/>
        </is>
      </c>
      <c r="BN686" t="inlineStr">
        <is>
          <t/>
        </is>
      </c>
      <c r="BO686" t="inlineStr">
        <is>
          <t/>
        </is>
      </c>
      <c r="BP686" t="inlineStr">
        <is>
          <t/>
        </is>
      </c>
      <c r="BQ686" t="inlineStr">
        <is>
          <t/>
        </is>
      </c>
      <c r="BR686" t="inlineStr">
        <is>
          <t/>
        </is>
      </c>
      <c r="BS686" t="inlineStr">
        <is>
          <t/>
        </is>
      </c>
      <c r="BT686" t="inlineStr">
        <is>
          <t/>
        </is>
      </c>
      <c r="BU686" t="inlineStr">
        <is>
          <t/>
        </is>
      </c>
      <c r="BV686" s="2" t="inlineStr">
        <is>
          <t>droog geladen batterij</t>
        </is>
      </c>
      <c r="BW686" s="2" t="inlineStr">
        <is>
          <t>3</t>
        </is>
      </c>
      <c r="BX686" s="2" t="inlineStr">
        <is>
          <t/>
        </is>
      </c>
      <c r="BY686" t="inlineStr">
        <is>
          <t/>
        </is>
      </c>
      <c r="BZ686" t="inlineStr">
        <is>
          <t/>
        </is>
      </c>
      <c r="CA686" t="inlineStr">
        <is>
          <t/>
        </is>
      </c>
      <c r="CB686" t="inlineStr">
        <is>
          <t/>
        </is>
      </c>
      <c r="CC686" t="inlineStr">
        <is>
          <t/>
        </is>
      </c>
      <c r="CD686" s="2" t="inlineStr">
        <is>
          <t>bateria eletrolítica</t>
        </is>
      </c>
      <c r="CE686" s="2" t="inlineStr">
        <is>
          <t>3</t>
        </is>
      </c>
      <c r="CF686" s="2" t="inlineStr">
        <is>
          <t/>
        </is>
      </c>
      <c r="CG686" t="inlineStr">
        <is>
          <t/>
        </is>
      </c>
      <c r="CH686" t="inlineStr">
        <is>
          <t/>
        </is>
      </c>
      <c r="CI686" t="inlineStr">
        <is>
          <t/>
        </is>
      </c>
      <c r="CJ686" t="inlineStr">
        <is>
          <t/>
        </is>
      </c>
      <c r="CK686" t="inlineStr">
        <is>
          <t/>
        </is>
      </c>
      <c r="CL686" t="inlineStr">
        <is>
          <t/>
        </is>
      </c>
      <c r="CM686" t="inlineStr">
        <is>
          <t/>
        </is>
      </c>
      <c r="CN686" t="inlineStr">
        <is>
          <t/>
        </is>
      </c>
      <c r="CO686" t="inlineStr">
        <is>
          <t/>
        </is>
      </c>
      <c r="CP686" t="inlineStr">
        <is>
          <t/>
        </is>
      </c>
      <c r="CQ686" t="inlineStr">
        <is>
          <t/>
        </is>
      </c>
      <c r="CR686" t="inlineStr">
        <is>
          <t/>
        </is>
      </c>
      <c r="CS686" t="inlineStr">
        <is>
          <t/>
        </is>
      </c>
      <c r="CT686" t="inlineStr">
        <is>
          <t/>
        </is>
      </c>
      <c r="CU686" t="inlineStr">
        <is>
          <t/>
        </is>
      </c>
      <c r="CV686" t="inlineStr">
        <is>
          <t/>
        </is>
      </c>
      <c r="CW686" t="inlineStr">
        <is>
          <t/>
        </is>
      </c>
    </row>
    <row r="687">
      <c r="A687" s="1" t="str">
        <f>HYPERLINK("https://iate.europa.eu/entry/result/857193/all", "857193")</f>
        <v>857193</v>
      </c>
      <c r="B687" t="inlineStr">
        <is>
          <t>TRANSPORT;ENERGY;INDUSTRY</t>
        </is>
      </c>
      <c r="C687" t="inlineStr">
        <is>
          <t>TRANSPORT;ENERGY;INDUSTRY|chemistry</t>
        </is>
      </c>
      <c r="D687" t="inlineStr">
        <is>
          <t>yes</t>
        </is>
      </c>
      <c r="E687" t="inlineStr">
        <is>
          <t/>
        </is>
      </c>
      <c r="F687" t="inlineStr">
        <is>
          <t/>
        </is>
      </c>
      <c r="G687" t="inlineStr">
        <is>
          <t/>
        </is>
      </c>
      <c r="H687" t="inlineStr">
        <is>
          <t/>
        </is>
      </c>
      <c r="I687" t="inlineStr">
        <is>
          <t/>
        </is>
      </c>
      <c r="J687" s="2" t="inlineStr">
        <is>
          <t>CNG|
stlačený zemní plyn</t>
        </is>
      </c>
      <c r="K687" s="2" t="inlineStr">
        <is>
          <t>3|
3</t>
        </is>
      </c>
      <c r="L687" s="2" t="inlineStr">
        <is>
          <t xml:space="preserve">|
</t>
        </is>
      </c>
      <c r="M687" t="inlineStr">
        <is>
          <t/>
        </is>
      </c>
      <c r="N687" s="2" t="inlineStr">
        <is>
          <t>CNG|
komprimeret naturgas</t>
        </is>
      </c>
      <c r="O687" s="2" t="inlineStr">
        <is>
          <t>4|
4</t>
        </is>
      </c>
      <c r="P687" s="2" t="inlineStr">
        <is>
          <t xml:space="preserve">|
</t>
        </is>
      </c>
      <c r="Q687" t="inlineStr">
        <is>
          <t/>
        </is>
      </c>
      <c r="R687" s="2" t="inlineStr">
        <is>
          <t>komprimiertes Erdgas|
Druckgas|
CNG</t>
        </is>
      </c>
      <c r="S687" s="2" t="inlineStr">
        <is>
          <t>3|
3|
3</t>
        </is>
      </c>
      <c r="T687" s="2" t="inlineStr">
        <is>
          <t xml:space="preserve">|
|
</t>
        </is>
      </c>
      <c r="U687" t="inlineStr">
        <is>
          <t/>
        </is>
      </c>
      <c r="V687" s="2" t="inlineStr">
        <is>
          <t>πεπιεσμένο φυσικό αέριο|
CNG</t>
        </is>
      </c>
      <c r="W687" s="2" t="inlineStr">
        <is>
          <t>3|
3</t>
        </is>
      </c>
      <c r="X687" s="2" t="inlineStr">
        <is>
          <t xml:space="preserve">|
</t>
        </is>
      </c>
      <c r="Y687" t="inlineStr">
        <is>
          <t/>
        </is>
      </c>
      <c r="Z687" s="2" t="inlineStr">
        <is>
          <t>compressed natural gas|
CNG</t>
        </is>
      </c>
      <c r="AA687" s="2" t="inlineStr">
        <is>
          <t>3|
3</t>
        </is>
      </c>
      <c r="AB687" s="2" t="inlineStr">
        <is>
          <t xml:space="preserve">|
</t>
        </is>
      </c>
      <c r="AC687" t="inlineStr">
        <is>
          <t/>
        </is>
      </c>
      <c r="AD687" s="2" t="inlineStr">
        <is>
          <t>GNC|
gas natural comprimido</t>
        </is>
      </c>
      <c r="AE687" s="2" t="inlineStr">
        <is>
          <t>3|
3</t>
        </is>
      </c>
      <c r="AF687" s="2" t="inlineStr">
        <is>
          <t xml:space="preserve">|
</t>
        </is>
      </c>
      <c r="AG687" t="inlineStr">
        <is>
          <t>&lt;a href="https://iate.europa.eu/entry/result/950031/es" target="_blank"&gt;Gas natural&lt;/a&gt; almacenado a altas presiones, habitualmente entre 200 y 250 bar.</t>
        </is>
      </c>
      <c r="AH687" s="2" t="inlineStr">
        <is>
          <t>surumaagaas|
CNG</t>
        </is>
      </c>
      <c r="AI687" s="2" t="inlineStr">
        <is>
          <t>3|
3</t>
        </is>
      </c>
      <c r="AJ687" s="2" t="inlineStr">
        <is>
          <t xml:space="preserve">|
</t>
        </is>
      </c>
      <c r="AK687" t="inlineStr">
        <is>
          <t>Surumaagaas koosneb peamiselt metaanist ning ei ole veeldatud olekus nagu veeldatud maagaas. Surumaagaasi hoiustatakse suruballoonides (200-250 bar).</t>
        </is>
      </c>
      <c r="AL687" s="2" t="inlineStr">
        <is>
          <t>paineistettu maakaasu|
CNG</t>
        </is>
      </c>
      <c r="AM687" s="2" t="inlineStr">
        <is>
          <t>3|
3</t>
        </is>
      </c>
      <c r="AN687" s="2" t="inlineStr">
        <is>
          <t xml:space="preserve">|
</t>
        </is>
      </c>
      <c r="AO687" t="inlineStr">
        <is>
          <t>autojen polttoaineena käytettävä maakaasu</t>
        </is>
      </c>
      <c r="AP687" s="2" t="inlineStr">
        <is>
          <t>gaz naturel sous pression|
gaz naturel comprimé|
GNC</t>
        </is>
      </c>
      <c r="AQ687" s="2" t="inlineStr">
        <is>
          <t>3|
2|
2</t>
        </is>
      </c>
      <c r="AR687" s="2" t="inlineStr">
        <is>
          <t xml:space="preserve">|
|
</t>
        </is>
      </c>
      <c r="AS687" t="inlineStr">
        <is>
          <t>méthane comprenant du gaz comprimé, pouvant être utilisé comme combustible automobile</t>
        </is>
      </c>
      <c r="AT687" s="2" t="inlineStr">
        <is>
          <t>gás nádúrtha comhbhrúite</t>
        </is>
      </c>
      <c r="AU687" s="2" t="inlineStr">
        <is>
          <t>4</t>
        </is>
      </c>
      <c r="AV687" s="2" t="inlineStr">
        <is>
          <t/>
        </is>
      </c>
      <c r="AW687" t="inlineStr">
        <is>
          <t/>
        </is>
      </c>
      <c r="AX687" s="2" t="inlineStr">
        <is>
          <t>komprimirani prirodni plin|
CNG</t>
        </is>
      </c>
      <c r="AY687" s="2" t="inlineStr">
        <is>
          <t>3|
3</t>
        </is>
      </c>
      <c r="AZ687" s="2" t="inlineStr">
        <is>
          <t xml:space="preserve">|
</t>
        </is>
      </c>
      <c r="BA687" t="inlineStr">
        <is>
          <t/>
        </is>
      </c>
      <c r="BB687" s="2" t="inlineStr">
        <is>
          <t>sűrített földgáz|
CNG</t>
        </is>
      </c>
      <c r="BC687" s="2" t="inlineStr">
        <is>
          <t>3|
3</t>
        </is>
      </c>
      <c r="BD687" s="2" t="inlineStr">
        <is>
          <t xml:space="preserve">|
</t>
        </is>
      </c>
      <c r="BE687" t="inlineStr">
        <is>
          <t>&lt;div&gt;olyan szénhidrogéngáz, amely környezeti hőmérsékleten gáz halmazállapotú (a 2711 21 00 – 2711 29 00 KN kód szerinti termék)&lt;/div&gt;</t>
        </is>
      </c>
      <c r="BF687" s="2" t="inlineStr">
        <is>
          <t>gas naturale compresso|
GNC</t>
        </is>
      </c>
      <c r="BG687" s="2" t="inlineStr">
        <is>
          <t>2|
2</t>
        </is>
      </c>
      <c r="BH687" s="2" t="inlineStr">
        <is>
          <t xml:space="preserve">|
</t>
        </is>
      </c>
      <c r="BI687" t="inlineStr">
        <is>
          <t/>
        </is>
      </c>
      <c r="BJ687" s="2" t="inlineStr">
        <is>
          <t>suslėgtosios gamtinės dujos</t>
        </is>
      </c>
      <c r="BK687" s="2" t="inlineStr">
        <is>
          <t>3</t>
        </is>
      </c>
      <c r="BL687" s="2" t="inlineStr">
        <is>
          <t/>
        </is>
      </c>
      <c r="BM687" t="inlineStr">
        <is>
          <t>slėgiu suspaustos dujos</t>
        </is>
      </c>
      <c r="BN687" s="2" t="inlineStr">
        <is>
          <t>saspiestā dabasgāze|
&lt;i&gt;CNG&lt;/i&gt;</t>
        </is>
      </c>
      <c r="BO687" s="2" t="inlineStr">
        <is>
          <t>3|
3</t>
        </is>
      </c>
      <c r="BP687" s="2" t="inlineStr">
        <is>
          <t xml:space="preserve">|
</t>
        </is>
      </c>
      <c r="BQ687" t="inlineStr">
        <is>
          <t>dabasgāze, kura ir saspiesta līdz 200 bāriem vai atmosfērām un līdz ar to derīga autotransportam</t>
        </is>
      </c>
      <c r="BR687" s="2" t="inlineStr">
        <is>
          <t>CNG|
gass naturali kkompressat</t>
        </is>
      </c>
      <c r="BS687" s="2" t="inlineStr">
        <is>
          <t>2|
3</t>
        </is>
      </c>
      <c r="BT687" s="2" t="inlineStr">
        <is>
          <t xml:space="preserve">|
</t>
        </is>
      </c>
      <c r="BU687" t="inlineStr">
        <is>
          <t/>
        </is>
      </c>
      <c r="BV687" s="2" t="inlineStr">
        <is>
          <t>CNG|
samengedrukt aardgas</t>
        </is>
      </c>
      <c r="BW687" s="2" t="inlineStr">
        <is>
          <t>2|
2</t>
        </is>
      </c>
      <c r="BX687" s="2" t="inlineStr">
        <is>
          <t xml:space="preserve">|
</t>
        </is>
      </c>
      <c r="BY687" t="inlineStr">
        <is>
          <t>In het kader van de beperking van de uitstoot van verontreinigende emissies door motorvoertuigen, vormt ook samengedrukt aardgas een technologische optie, die nu al wordt gebruikt voor toepassingen in stedelijke niches (bussen, taxi's enz.). Gasvormige brandstoffen van het type LPG of CNG hebben namelijk over het algemeen goede emissie-eigenschappen, zeker t.o.v. dieselbrandstoffen.</t>
        </is>
      </c>
      <c r="BZ687" s="2" t="inlineStr">
        <is>
          <t>sprężony gaz ziemny|
CNG</t>
        </is>
      </c>
      <c r="CA687" s="2" t="inlineStr">
        <is>
          <t>3|
3</t>
        </is>
      </c>
      <c r="CB687" s="2" t="inlineStr">
        <is>
          <t xml:space="preserve">|
</t>
        </is>
      </c>
      <c r="CC687" t="inlineStr">
        <is>
          <t/>
        </is>
      </c>
      <c r="CD687" s="2" t="inlineStr">
        <is>
          <t>GNC|
gás natural comprimido</t>
        </is>
      </c>
      <c r="CE687" s="2" t="inlineStr">
        <is>
          <t>3|
3</t>
        </is>
      </c>
      <c r="CF687" s="2" t="inlineStr">
        <is>
          <t xml:space="preserve">|
</t>
        </is>
      </c>
      <c r="CG687" t="inlineStr">
        <is>
          <t>Gás natural armazenado sob pressão em botija e utilizado para alimentar os motores de automóveis.</t>
        </is>
      </c>
      <c r="CH687" t="inlineStr">
        <is>
          <t/>
        </is>
      </c>
      <c r="CI687" t="inlineStr">
        <is>
          <t/>
        </is>
      </c>
      <c r="CJ687" t="inlineStr">
        <is>
          <t/>
        </is>
      </c>
      <c r="CK687" t="inlineStr">
        <is>
          <t/>
        </is>
      </c>
      <c r="CL687" s="2" t="inlineStr">
        <is>
          <t>stlačený zemný plyn|
CNG</t>
        </is>
      </c>
      <c r="CM687" s="2" t="inlineStr">
        <is>
          <t>3|
3</t>
        </is>
      </c>
      <c r="CN687" s="2" t="inlineStr">
        <is>
          <t xml:space="preserve">|
</t>
        </is>
      </c>
      <c r="CO687" t="inlineStr">
        <is>
          <t>zemný plyn stlačený pomocou vysokotlakých kompresorov na tlak 20 – 22 MPa (200 – 220 barov), ktorý sa plní do tlakových nádob motorových vozidiel a používa sa ako alternatívne palivo pre spaľovacie motory</t>
        </is>
      </c>
      <c r="CP687" t="inlineStr">
        <is>
          <t/>
        </is>
      </c>
      <c r="CQ687" t="inlineStr">
        <is>
          <t/>
        </is>
      </c>
      <c r="CR687" t="inlineStr">
        <is>
          <t/>
        </is>
      </c>
      <c r="CS687" t="inlineStr">
        <is>
          <t/>
        </is>
      </c>
      <c r="CT687" s="2" t="inlineStr">
        <is>
          <t>CNG|
komprimerad naturgas</t>
        </is>
      </c>
      <c r="CU687" s="2" t="inlineStr">
        <is>
          <t>3|
3</t>
        </is>
      </c>
      <c r="CV687" s="2" t="inlineStr">
        <is>
          <t xml:space="preserve">|
</t>
        </is>
      </c>
      <c r="CW687" t="inlineStr">
        <is>
          <t/>
        </is>
      </c>
    </row>
    <row r="688">
      <c r="A688" s="1" t="str">
        <f>HYPERLINK("https://iate.europa.eu/entry/result/1085322/all", "1085322")</f>
        <v>1085322</v>
      </c>
      <c r="B688" t="inlineStr">
        <is>
          <t>ENVIRONMENT</t>
        </is>
      </c>
      <c r="C688" t="inlineStr">
        <is>
          <t>ENVIRONMENT</t>
        </is>
      </c>
      <c r="D688" t="inlineStr">
        <is>
          <t>no</t>
        </is>
      </c>
      <c r="E688" t="inlineStr">
        <is>
          <t/>
        </is>
      </c>
      <c r="F688" s="2" t="inlineStr">
        <is>
          <t>разливи от нефт и нефтопродукти|
нефтен разлив</t>
        </is>
      </c>
      <c r="G688" s="2" t="inlineStr">
        <is>
          <t>3|
2</t>
        </is>
      </c>
      <c r="H688" s="2" t="inlineStr">
        <is>
          <t xml:space="preserve">|
</t>
        </is>
      </c>
      <c r="I688" t="inlineStr">
        <is>
          <t>всяко изхвърляне на нефт във водата, опасно за здравето на хората или околната среда, независимо от причините и обстоятелствата, предизвикали това изхвърляне</t>
        </is>
      </c>
      <c r="J688" t="inlineStr">
        <is>
          <t/>
        </is>
      </c>
      <c r="K688" t="inlineStr">
        <is>
          <t/>
        </is>
      </c>
      <c r="L688" t="inlineStr">
        <is>
          <t/>
        </is>
      </c>
      <c r="M688" t="inlineStr">
        <is>
          <t/>
        </is>
      </c>
      <c r="N688" s="2" t="inlineStr">
        <is>
          <t>olieforurening|
Oliespild|
olieudslip</t>
        </is>
      </c>
      <c r="O688" s="2" t="inlineStr">
        <is>
          <t>3|
3|
3</t>
        </is>
      </c>
      <c r="P688" s="2" t="inlineStr">
        <is>
          <t xml:space="preserve">|
|
</t>
        </is>
      </c>
      <c r="Q688" t="inlineStr">
        <is>
          <t>Forurening af have, søer og floder på grund af udslip af kulbrinteprodukter, fortrinsvis jordolie eller råolie, under transport eller oplagring, fra tanke, tankskibe eller rørledninger</t>
        </is>
      </c>
      <c r="R688" s="2" t="inlineStr">
        <is>
          <t>ausgelaufenes Öl|
Ölpest|
Ölunfall|
Ölverschmutzung|
Ausfliessen von Öl|
Ölverseuchung</t>
        </is>
      </c>
      <c r="S688" s="2" t="inlineStr">
        <is>
          <t>3|
3|
3|
3|
3|
3</t>
        </is>
      </c>
      <c r="T688" s="2" t="inlineStr">
        <is>
          <t xml:space="preserve">|
|
|
|
|
</t>
        </is>
      </c>
      <c r="U688" t="inlineStr">
        <is>
          <t>Verschmutzung der Meere, Salzwasser-und Binnenseen und Flüsse durch Verklappung von Kohlenwasserstoffen-vor allem von Erdöl, Rohöl-während des Transports oder der Lagerung aus Behältern, Tankern oder Rohrleitungen</t>
        </is>
      </c>
      <c r="V688" s="2" t="inlineStr">
        <is>
          <t>πετρελαιοκηλίδα/απόρριψη πετρελαίου|
πετρελαϊκή ρύπανση,ρύπανση από υδρογονάνθρακες|
Πετρελαιοκηλίδες</t>
        </is>
      </c>
      <c r="W688" s="2" t="inlineStr">
        <is>
          <t>3|
3|
3</t>
        </is>
      </c>
      <c r="X688" s="2" t="inlineStr">
        <is>
          <t xml:space="preserve">|
|
</t>
        </is>
      </c>
      <c r="Y688" t="inlineStr">
        <is>
          <t>Ρύπανση ωκεανών,θαλασσών,λιμνών και ποταμών από την απόρριψη υδρογονανθράκων,κυρίως πετρελαίου και αργού πετρελαίου,κατά τη μεταφορά ή την αποθήκευση,λόγω διαρροής δεξαμενών,δεξαμενοπλοίων,πετρελαιαγωγών</t>
        </is>
      </c>
      <c r="Z688" s="2" t="inlineStr">
        <is>
          <t>oil pollution|
oil spill|
discharged hydrocarbons</t>
        </is>
      </c>
      <c r="AA688" s="2" t="inlineStr">
        <is>
          <t>3|
3|
1</t>
        </is>
      </c>
      <c r="AB688" s="2" t="inlineStr">
        <is>
          <t xml:space="preserve">|
|
</t>
        </is>
      </c>
      <c r="AC688" t="inlineStr">
        <is>
          <t>pollution of the oceans, seas, lakes and rivers by discharge of hydrocarbon products, mostly petroleum, crude oil, during transportation or storage, from tanks, tankers or pipelines; -DDMG</t>
        </is>
      </c>
      <c r="AD688" s="2" t="inlineStr">
        <is>
          <t>contaminación por hidrocarburos|
Vertidos de hidrocarburos|
vertido de petróleo|
marea negra|
contaminación de petróleo</t>
        </is>
      </c>
      <c r="AE688" s="2" t="inlineStr">
        <is>
          <t>3|
3|
1|
3|
3</t>
        </is>
      </c>
      <c r="AF688" s="2" t="inlineStr">
        <is>
          <t xml:space="preserve">|
|
|
|
</t>
        </is>
      </c>
      <c r="AG688" t="inlineStr">
        <is>
          <t>la provocada en océanos, mares, lagos y ríos al descargarse en ellos productos con hidrocarburos, sobre todo petróleo, procedentes del transporte o del almacenamiento de éstos en tanques, depósitos u oleoductos</t>
        </is>
      </c>
      <c r="AH688" s="2" t="inlineStr">
        <is>
          <t>naftareostus</t>
        </is>
      </c>
      <c r="AI688" s="2" t="inlineStr">
        <is>
          <t>3</t>
        </is>
      </c>
      <c r="AJ688" s="2" t="inlineStr">
        <is>
          <t/>
        </is>
      </c>
      <c r="AK688" t="inlineStr">
        <is>
          <t/>
        </is>
      </c>
      <c r="AL688" s="2" t="inlineStr">
        <is>
          <t>öljypäästön aiheuttama pilaantuminen|
öljyvahinko|
öljysaaste</t>
        </is>
      </c>
      <c r="AM688" s="2" t="inlineStr">
        <is>
          <t>3|
2|
3</t>
        </is>
      </c>
      <c r="AN688" s="2" t="inlineStr">
        <is>
          <t xml:space="preserve">|
|
</t>
        </is>
      </c>
      <c r="AO688" t="inlineStr">
        <is>
          <t>maa-alueen öljyvahinko (...) [tai] alusöljyvahinko</t>
        </is>
      </c>
      <c r="AP688" s="2" t="inlineStr">
        <is>
          <t>marée noire|
déversement d'hydrocarbures|
hydrocarbures accidentellement répandus|
pollution par les hydrocarbures|
déversement de pétrole</t>
        </is>
      </c>
      <c r="AQ688" s="2" t="inlineStr">
        <is>
          <t>1|
1|
3|
3|
3</t>
        </is>
      </c>
      <c r="AR688" s="2" t="inlineStr">
        <is>
          <t xml:space="preserve">|
|
|
|
</t>
        </is>
      </c>
      <c r="AS688" t="inlineStr">
        <is>
          <t>Pollution des océans, des mers, des lacs et des rivières par la fuite, pendant leur transport et leur stockage, d'hydrocarbures et surtout de pétrole et de brut hors des réservoirs, pétroliers ou oléoducs qui les contiennent</t>
        </is>
      </c>
      <c r="AT688" t="inlineStr">
        <is>
          <t/>
        </is>
      </c>
      <c r="AU688" t="inlineStr">
        <is>
          <t/>
        </is>
      </c>
      <c r="AV688" t="inlineStr">
        <is>
          <t/>
        </is>
      </c>
      <c r="AW688" t="inlineStr">
        <is>
          <t/>
        </is>
      </c>
      <c r="AX688" t="inlineStr">
        <is>
          <t/>
        </is>
      </c>
      <c r="AY688" t="inlineStr">
        <is>
          <t/>
        </is>
      </c>
      <c r="AZ688" t="inlineStr">
        <is>
          <t/>
        </is>
      </c>
      <c r="BA688" t="inlineStr">
        <is>
          <t/>
        </is>
      </c>
      <c r="BB688" s="2" t="inlineStr">
        <is>
          <t>olajszennyezés</t>
        </is>
      </c>
      <c r="BC688" s="2" t="inlineStr">
        <is>
          <t>3</t>
        </is>
      </c>
      <c r="BD688" s="2" t="inlineStr">
        <is>
          <t/>
        </is>
      </c>
      <c r="BE688" t="inlineStr">
        <is>
          <t>kőolaj vagy más kőolajtermék véletlen kibocsátása – általában nagy mennyiségben – elsősorban édesvízi vagy tengeri ökoszisztémákba</t>
        </is>
      </c>
      <c r="BF688" s="2" t="inlineStr">
        <is>
          <t>inquinamento da petrolio|
onda nera|
spandimento di idrocarburi|
perdite di olio|
inquinamento da idrocarburi|
marea nera</t>
        </is>
      </c>
      <c r="BG688" s="2" t="inlineStr">
        <is>
          <t>3|
1|
3|
3|
3|
1</t>
        </is>
      </c>
      <c r="BH688" s="2" t="inlineStr">
        <is>
          <t xml:space="preserve">|
|
|
|
|
</t>
        </is>
      </c>
      <c r="BI688" t="inlineStr">
        <is>
          <t>Inquinamento di oceani, mari, laghi e corsi d'acqua dovuto al riversarsi di prodotti idrocarburi, principalmente petrolio e greggio, durante il trasporto o l'immagazzinamento, da serbatoi, navi cisterne o condotte</t>
        </is>
      </c>
      <c r="BJ688" t="inlineStr">
        <is>
          <t/>
        </is>
      </c>
      <c r="BK688" t="inlineStr">
        <is>
          <t/>
        </is>
      </c>
      <c r="BL688" t="inlineStr">
        <is>
          <t/>
        </is>
      </c>
      <c r="BM688" t="inlineStr">
        <is>
          <t/>
        </is>
      </c>
      <c r="BN688" s="2" t="inlineStr">
        <is>
          <t>naftas piesārņojums|
naftas noplūde</t>
        </is>
      </c>
      <c r="BO688" s="2" t="inlineStr">
        <is>
          <t>3|
3</t>
        </is>
      </c>
      <c r="BP688" s="2" t="inlineStr">
        <is>
          <t xml:space="preserve">|
</t>
        </is>
      </c>
      <c r="BQ688" t="inlineStr">
        <is>
          <t/>
        </is>
      </c>
      <c r="BR688" t="inlineStr">
        <is>
          <t/>
        </is>
      </c>
      <c r="BS688" t="inlineStr">
        <is>
          <t/>
        </is>
      </c>
      <c r="BT688" t="inlineStr">
        <is>
          <t/>
        </is>
      </c>
      <c r="BU688" t="inlineStr">
        <is>
          <t/>
        </is>
      </c>
      <c r="BV688" s="2" t="inlineStr">
        <is>
          <t>olievlek|
gemorste olie|
olielozing|
"zwarte vloed"|
olievervuiling|
olielozing/-verlies|
olieverontreiniging</t>
        </is>
      </c>
      <c r="BW688" s="2" t="inlineStr">
        <is>
          <t>3|
3|
3|
2|
3|
3|
3</t>
        </is>
      </c>
      <c r="BX688" s="2" t="inlineStr">
        <is>
          <t xml:space="preserve">|
|
|
|
|
|
</t>
        </is>
      </c>
      <c r="BY688" t="inlineStr">
        <is>
          <t>Vervuiling van de oceanen, zeeën, meren en rivieren door koolwaterstofhoudende produkten, meestal ruwe olie, uit tanks, olietankers en pijpleidingen</t>
        </is>
      </c>
      <c r="BZ688" s="2" t="inlineStr">
        <is>
          <t>wycieki ropy naftowej</t>
        </is>
      </c>
      <c r="CA688" s="2" t="inlineStr">
        <is>
          <t>3</t>
        </is>
      </c>
      <c r="CB688" s="2" t="inlineStr">
        <is>
          <t/>
        </is>
      </c>
      <c r="CC688" t="inlineStr">
        <is>
          <t/>
        </is>
      </c>
      <c r="CD688" s="2" t="inlineStr">
        <is>
          <t>derrames de petróleo|
derrame de óleo|
derrames de hidrocarbonetos|
poluição pelo óleo|
poluição por hidrocarbonetos|
maré negra</t>
        </is>
      </c>
      <c r="CE688" s="2" t="inlineStr">
        <is>
          <t>3|
3|
3|
3|
3|
3</t>
        </is>
      </c>
      <c r="CF688" s="2" t="inlineStr">
        <is>
          <t xml:space="preserve">|
|
|
|
|
</t>
        </is>
      </c>
      <c r="CG688" t="inlineStr">
        <is>
          <t>Poluição dos oceanos, mares, lagos e rios pela descarga de hidrocarbonetos, principalmente. Petróleo e óleo pesado, de reservatórios, de petroleiros ou de oleodutos, durante o transporte ou o armazenamento; (DDMG)</t>
        </is>
      </c>
      <c r="CH688" t="inlineStr">
        <is>
          <t/>
        </is>
      </c>
      <c r="CI688" t="inlineStr">
        <is>
          <t/>
        </is>
      </c>
      <c r="CJ688" t="inlineStr">
        <is>
          <t/>
        </is>
      </c>
      <c r="CK688" t="inlineStr">
        <is>
          <t/>
        </is>
      </c>
      <c r="CL688" t="inlineStr">
        <is>
          <t/>
        </is>
      </c>
      <c r="CM688" t="inlineStr">
        <is>
          <t/>
        </is>
      </c>
      <c r="CN688" t="inlineStr">
        <is>
          <t/>
        </is>
      </c>
      <c r="CO688" t="inlineStr">
        <is>
          <t/>
        </is>
      </c>
      <c r="CP688" t="inlineStr">
        <is>
          <t/>
        </is>
      </c>
      <c r="CQ688" t="inlineStr">
        <is>
          <t/>
        </is>
      </c>
      <c r="CR688" t="inlineStr">
        <is>
          <t/>
        </is>
      </c>
      <c r="CS688" t="inlineStr">
        <is>
          <t/>
        </is>
      </c>
      <c r="CT688" s="2" t="inlineStr">
        <is>
          <t>oljeförorening|
oljeutsläpp</t>
        </is>
      </c>
      <c r="CU688" s="2" t="inlineStr">
        <is>
          <t>3|
3</t>
        </is>
      </c>
      <c r="CV688" s="2" t="inlineStr">
        <is>
          <t xml:space="preserve">|
</t>
        </is>
      </c>
      <c r="CW688" t="inlineStr">
        <is>
          <t/>
        </is>
      </c>
    </row>
    <row r="689">
      <c r="A689" s="1" t="str">
        <f>HYPERLINK("https://iate.europa.eu/entry/result/46966/all", "46966")</f>
        <v>46966</v>
      </c>
      <c r="B689" t="inlineStr">
        <is>
          <t>ENVIRONMENT</t>
        </is>
      </c>
      <c r="C689" t="inlineStr">
        <is>
          <t>ENVIRONMENT</t>
        </is>
      </c>
      <c r="D689" t="inlineStr">
        <is>
          <t>no</t>
        </is>
      </c>
      <c r="E689" t="inlineStr">
        <is>
          <t/>
        </is>
      </c>
      <c r="F689" t="inlineStr">
        <is>
          <t/>
        </is>
      </c>
      <c r="G689" t="inlineStr">
        <is>
          <t/>
        </is>
      </c>
      <c r="H689" t="inlineStr">
        <is>
          <t/>
        </is>
      </c>
      <c r="I689" t="inlineStr">
        <is>
          <t/>
        </is>
      </c>
      <c r="J689" t="inlineStr">
        <is>
          <t/>
        </is>
      </c>
      <c r="K689" t="inlineStr">
        <is>
          <t/>
        </is>
      </c>
      <c r="L689" t="inlineStr">
        <is>
          <t/>
        </is>
      </c>
      <c r="M689" t="inlineStr">
        <is>
          <t/>
        </is>
      </c>
      <c r="N689" s="2" t="inlineStr">
        <is>
          <t>varmemængde</t>
        </is>
      </c>
      <c r="O689" s="2" t="inlineStr">
        <is>
          <t>3</t>
        </is>
      </c>
      <c r="P689" s="2" t="inlineStr">
        <is>
          <t/>
        </is>
      </c>
      <c r="Q689" t="inlineStr">
        <is>
          <t/>
        </is>
      </c>
      <c r="R689" s="2" t="inlineStr">
        <is>
          <t>Wärmeversorgung</t>
        </is>
      </c>
      <c r="S689" s="2" t="inlineStr">
        <is>
          <t>3</t>
        </is>
      </c>
      <c r="T689" s="2" t="inlineStr">
        <is>
          <t/>
        </is>
      </c>
      <c r="U689" t="inlineStr">
        <is>
          <t/>
        </is>
      </c>
      <c r="V689" s="2" t="inlineStr">
        <is>
          <t>παροχή θερμότητας</t>
        </is>
      </c>
      <c r="W689" s="2" t="inlineStr">
        <is>
          <t>3</t>
        </is>
      </c>
      <c r="X689" s="2" t="inlineStr">
        <is>
          <t/>
        </is>
      </c>
      <c r="Y689" t="inlineStr">
        <is>
          <t/>
        </is>
      </c>
      <c r="Z689" s="2" t="inlineStr">
        <is>
          <t>heat supply</t>
        </is>
      </c>
      <c r="AA689" s="2" t="inlineStr">
        <is>
          <t>3</t>
        </is>
      </c>
      <c r="AB689" s="2" t="inlineStr">
        <is>
          <t/>
        </is>
      </c>
      <c r="AC689" t="inlineStr">
        <is>
          <t>1.The provision of heating fuel, coal or other heating source materials, or the amount of heating capacity, for the use of a municipality, or other heat user.</t>
        </is>
      </c>
      <c r="AD689" s="2" t="inlineStr">
        <is>
          <t>suministro de calor</t>
        </is>
      </c>
      <c r="AE689" s="2" t="inlineStr">
        <is>
          <t>3</t>
        </is>
      </c>
      <c r="AF689" s="2" t="inlineStr">
        <is>
          <t/>
        </is>
      </c>
      <c r="AG689" t="inlineStr">
        <is>
          <t/>
        </is>
      </c>
      <c r="AH689" t="inlineStr">
        <is>
          <t/>
        </is>
      </c>
      <c r="AI689" t="inlineStr">
        <is>
          <t/>
        </is>
      </c>
      <c r="AJ689" t="inlineStr">
        <is>
          <t/>
        </is>
      </c>
      <c r="AK689" t="inlineStr">
        <is>
          <t/>
        </is>
      </c>
      <c r="AL689" s="2" t="inlineStr">
        <is>
          <t>lämmön hankinta</t>
        </is>
      </c>
      <c r="AM689" s="2" t="inlineStr">
        <is>
          <t>3</t>
        </is>
      </c>
      <c r="AN689" s="2" t="inlineStr">
        <is>
          <t/>
        </is>
      </c>
      <c r="AO689" t="inlineStr">
        <is>
          <t/>
        </is>
      </c>
      <c r="AP689" s="2" t="inlineStr">
        <is>
          <t>débit thermique|
fourniture de chaleur</t>
        </is>
      </c>
      <c r="AQ689" s="2" t="inlineStr">
        <is>
          <t>3|
3</t>
        </is>
      </c>
      <c r="AR689" s="2" t="inlineStr">
        <is>
          <t xml:space="preserve">|
</t>
        </is>
      </c>
      <c r="AS689" t="inlineStr">
        <is>
          <t/>
        </is>
      </c>
      <c r="AT689" t="inlineStr">
        <is>
          <t/>
        </is>
      </c>
      <c r="AU689" t="inlineStr">
        <is>
          <t/>
        </is>
      </c>
      <c r="AV689" t="inlineStr">
        <is>
          <t/>
        </is>
      </c>
      <c r="AW689" t="inlineStr">
        <is>
          <t/>
        </is>
      </c>
      <c r="AX689" t="inlineStr">
        <is>
          <t/>
        </is>
      </c>
      <c r="AY689" t="inlineStr">
        <is>
          <t/>
        </is>
      </c>
      <c r="AZ689" t="inlineStr">
        <is>
          <t/>
        </is>
      </c>
      <c r="BA689" t="inlineStr">
        <is>
          <t/>
        </is>
      </c>
      <c r="BB689" t="inlineStr">
        <is>
          <t/>
        </is>
      </c>
      <c r="BC689" t="inlineStr">
        <is>
          <t/>
        </is>
      </c>
      <c r="BD689" t="inlineStr">
        <is>
          <t/>
        </is>
      </c>
      <c r="BE689" t="inlineStr">
        <is>
          <t/>
        </is>
      </c>
      <c r="BF689" s="2" t="inlineStr">
        <is>
          <t>fornitura di calore</t>
        </is>
      </c>
      <c r="BG689" s="2" t="inlineStr">
        <is>
          <t>3</t>
        </is>
      </c>
      <c r="BH689" s="2" t="inlineStr">
        <is>
          <t/>
        </is>
      </c>
      <c r="BI689" t="inlineStr">
        <is>
          <t/>
        </is>
      </c>
      <c r="BJ689" t="inlineStr">
        <is>
          <t/>
        </is>
      </c>
      <c r="BK689" t="inlineStr">
        <is>
          <t/>
        </is>
      </c>
      <c r="BL689" t="inlineStr">
        <is>
          <t/>
        </is>
      </c>
      <c r="BM689" t="inlineStr">
        <is>
          <t/>
        </is>
      </c>
      <c r="BN689" s="2" t="inlineStr">
        <is>
          <t>siltumapgāde</t>
        </is>
      </c>
      <c r="BO689" s="2" t="inlineStr">
        <is>
          <t>3</t>
        </is>
      </c>
      <c r="BP689" s="2" t="inlineStr">
        <is>
          <t/>
        </is>
      </c>
      <c r="BQ689" t="inlineStr">
        <is>
          <t/>
        </is>
      </c>
      <c r="BR689" t="inlineStr">
        <is>
          <t/>
        </is>
      </c>
      <c r="BS689" t="inlineStr">
        <is>
          <t/>
        </is>
      </c>
      <c r="BT689" t="inlineStr">
        <is>
          <t/>
        </is>
      </c>
      <c r="BU689" t="inlineStr">
        <is>
          <t/>
        </is>
      </c>
      <c r="BV689" s="2" t="inlineStr">
        <is>
          <t>warmtevoorziening</t>
        </is>
      </c>
      <c r="BW689" s="2" t="inlineStr">
        <is>
          <t>3</t>
        </is>
      </c>
      <c r="BX689" s="2" t="inlineStr">
        <is>
          <t/>
        </is>
      </c>
      <c r="BY689" t="inlineStr">
        <is>
          <t/>
        </is>
      </c>
      <c r="BZ689" t="inlineStr">
        <is>
          <t/>
        </is>
      </c>
      <c r="CA689" t="inlineStr">
        <is>
          <t/>
        </is>
      </c>
      <c r="CB689" t="inlineStr">
        <is>
          <t/>
        </is>
      </c>
      <c r="CC689" t="inlineStr">
        <is>
          <t/>
        </is>
      </c>
      <c r="CD689" s="2" t="inlineStr">
        <is>
          <t>fornecimento de calor</t>
        </is>
      </c>
      <c r="CE689" s="2" t="inlineStr">
        <is>
          <t>3</t>
        </is>
      </c>
      <c r="CF689" s="2" t="inlineStr">
        <is>
          <t/>
        </is>
      </c>
      <c r="CG689" t="inlineStr">
        <is>
          <t/>
        </is>
      </c>
      <c r="CH689" t="inlineStr">
        <is>
          <t/>
        </is>
      </c>
      <c r="CI689" t="inlineStr">
        <is>
          <t/>
        </is>
      </c>
      <c r="CJ689" t="inlineStr">
        <is>
          <t/>
        </is>
      </c>
      <c r="CK689" t="inlineStr">
        <is>
          <t/>
        </is>
      </c>
      <c r="CL689" t="inlineStr">
        <is>
          <t/>
        </is>
      </c>
      <c r="CM689" t="inlineStr">
        <is>
          <t/>
        </is>
      </c>
      <c r="CN689" t="inlineStr">
        <is>
          <t/>
        </is>
      </c>
      <c r="CO689" t="inlineStr">
        <is>
          <t/>
        </is>
      </c>
      <c r="CP689" t="inlineStr">
        <is>
          <t/>
        </is>
      </c>
      <c r="CQ689" t="inlineStr">
        <is>
          <t/>
        </is>
      </c>
      <c r="CR689" t="inlineStr">
        <is>
          <t/>
        </is>
      </c>
      <c r="CS689" t="inlineStr">
        <is>
          <t/>
        </is>
      </c>
      <c r="CT689" s="2" t="inlineStr">
        <is>
          <t>värmetillförsel</t>
        </is>
      </c>
      <c r="CU689" s="2" t="inlineStr">
        <is>
          <t>3</t>
        </is>
      </c>
      <c r="CV689" s="2" t="inlineStr">
        <is>
          <t/>
        </is>
      </c>
      <c r="CW689" t="inlineStr">
        <is>
          <t/>
        </is>
      </c>
    </row>
    <row r="690">
      <c r="A690" s="1" t="str">
        <f>HYPERLINK("https://iate.europa.eu/entry/result/3507978/all", "3507978")</f>
        <v>3507978</v>
      </c>
      <c r="B690" t="inlineStr">
        <is>
          <t>ENVIRONMENT;AGRICULTURE, FORESTRY AND FISHERIES</t>
        </is>
      </c>
      <c r="C690" t="inlineStr">
        <is>
          <t>ENVIRONMENT;AGRICULTURE, FORESTRY AND FISHERIES|forestry</t>
        </is>
      </c>
      <c r="D690" t="inlineStr">
        <is>
          <t>no</t>
        </is>
      </c>
      <c r="E690" t="inlineStr">
        <is>
          <t/>
        </is>
      </c>
      <c r="F690" t="inlineStr">
        <is>
          <t/>
        </is>
      </c>
      <c r="G690" t="inlineStr">
        <is>
          <t/>
        </is>
      </c>
      <c r="H690" t="inlineStr">
        <is>
          <t/>
        </is>
      </c>
      <c r="I690" t="inlineStr">
        <is>
          <t/>
        </is>
      </c>
      <c r="J690" t="inlineStr">
        <is>
          <t/>
        </is>
      </c>
      <c r="K690" t="inlineStr">
        <is>
          <t/>
        </is>
      </c>
      <c r="L690" t="inlineStr">
        <is>
          <t/>
        </is>
      </c>
      <c r="M690" t="inlineStr">
        <is>
          <t/>
        </is>
      </c>
      <c r="N690" t="inlineStr">
        <is>
          <t/>
        </is>
      </c>
      <c r="O690" t="inlineStr">
        <is>
          <t/>
        </is>
      </c>
      <c r="P690" t="inlineStr">
        <is>
          <t/>
        </is>
      </c>
      <c r="Q690" t="inlineStr">
        <is>
          <t/>
        </is>
      </c>
      <c r="R690" t="inlineStr">
        <is>
          <t/>
        </is>
      </c>
      <c r="S690" t="inlineStr">
        <is>
          <t/>
        </is>
      </c>
      <c r="T690" t="inlineStr">
        <is>
          <t/>
        </is>
      </c>
      <c r="U690" t="inlineStr">
        <is>
          <t/>
        </is>
      </c>
      <c r="V690" t="inlineStr">
        <is>
          <t/>
        </is>
      </c>
      <c r="W690" t="inlineStr">
        <is>
          <t/>
        </is>
      </c>
      <c r="X690" t="inlineStr">
        <is>
          <t/>
        </is>
      </c>
      <c r="Y690" t="inlineStr">
        <is>
          <t/>
        </is>
      </c>
      <c r="Z690" s="2" t="inlineStr">
        <is>
          <t>Forest Investment Program|
FIP</t>
        </is>
      </c>
      <c r="AA690" s="2" t="inlineStr">
        <is>
          <t>3|
3</t>
        </is>
      </c>
      <c r="AB690" s="2" t="inlineStr">
        <is>
          <t xml:space="preserve">|
</t>
        </is>
      </c>
      <c r="AC690" t="inlineStr">
        <is>
          <t>Program proposed at the June 2008 Climate Investment Fund to mobilise investments to reduce deforestation and forest degradation and promote improved sustainable forest management with a view to reducing emissions and protecting carbon reservoirs.</t>
        </is>
      </c>
      <c r="AD690" s="2" t="inlineStr">
        <is>
          <t>Programa de Inversión Forestal|
FIP</t>
        </is>
      </c>
      <c r="AE690" s="2" t="inlineStr">
        <is>
          <t>3|
3</t>
        </is>
      </c>
      <c r="AF690" s="2" t="inlineStr">
        <is>
          <t xml:space="preserve">|
</t>
        </is>
      </c>
      <c r="AG690" t="inlineStr">
        <is>
          <t>Programa cuya creación propuso el Banco Mundial &lt;a href="/entry/result/787443/all" id="ENTRY_TO_ENTRY_CONVERTER" target="_blank"&gt;IATE:787443&lt;/a&gt; en julio de 2008, como parte del Fondo Estratégico sobre Clima &lt;a href="/entry/result/3507975/all" id="ENTRY_TO_ENTRY_CONVERTER" target="_blank"&gt;IATE:3507975&lt;/a&gt; .&lt;br&gt;Actualmente en fase de elaboración, estará destinado a apoyar las inversiones necesarias para respaldar los esfuerzos de forestación &lt;a href="/entry/result/756361/all" id="ENTRY_TO_ENTRY_CONVERTER" target="_blank"&gt;IATE:756361&lt;/a&gt; , reforestación &lt;a href="/entry/result/1623566/all" id="ENTRY_TO_ENTRY_CONVERTER" target="_blank"&gt;IATE:1623566&lt;/a&gt; y recuperación de los bosques degradados &lt;a href="/entry/result/781390/all" id="ENTRY_TO_ENTRY_CONVERTER" target="_blank"&gt;IATE:781390&lt;/a&gt; y pagar a quienes eviten la deforestación &lt;a href="/entry/result/756756/all" id="ENTRY_TO_ENTRY_CONVERTER" target="_blank"&gt;IATE:756756&lt;/a&gt; .</t>
        </is>
      </c>
      <c r="AH690" t="inlineStr">
        <is>
          <t/>
        </is>
      </c>
      <c r="AI690" t="inlineStr">
        <is>
          <t/>
        </is>
      </c>
      <c r="AJ690" t="inlineStr">
        <is>
          <t/>
        </is>
      </c>
      <c r="AK690" t="inlineStr">
        <is>
          <t/>
        </is>
      </c>
      <c r="AL690" t="inlineStr">
        <is>
          <t/>
        </is>
      </c>
      <c r="AM690" t="inlineStr">
        <is>
          <t/>
        </is>
      </c>
      <c r="AN690" t="inlineStr">
        <is>
          <t/>
        </is>
      </c>
      <c r="AO690" t="inlineStr">
        <is>
          <t/>
        </is>
      </c>
      <c r="AP690" s="2" t="inlineStr">
        <is>
          <t>Programme d'investissement pour la forêt</t>
        </is>
      </c>
      <c r="AQ690" s="2" t="inlineStr">
        <is>
          <t>3</t>
        </is>
      </c>
      <c r="AR690" s="2" t="inlineStr">
        <is>
          <t/>
        </is>
      </c>
      <c r="AS690" t="inlineStr">
        <is>
          <t/>
        </is>
      </c>
      <c r="AT690" t="inlineStr">
        <is>
          <t/>
        </is>
      </c>
      <c r="AU690" t="inlineStr">
        <is>
          <t/>
        </is>
      </c>
      <c r="AV690" t="inlineStr">
        <is>
          <t/>
        </is>
      </c>
      <c r="AW690" t="inlineStr">
        <is>
          <t/>
        </is>
      </c>
      <c r="AX690" t="inlineStr">
        <is>
          <t/>
        </is>
      </c>
      <c r="AY690" t="inlineStr">
        <is>
          <t/>
        </is>
      </c>
      <c r="AZ690" t="inlineStr">
        <is>
          <t/>
        </is>
      </c>
      <c r="BA690" t="inlineStr">
        <is>
          <t/>
        </is>
      </c>
      <c r="BB690" t="inlineStr">
        <is>
          <t/>
        </is>
      </c>
      <c r="BC690" t="inlineStr">
        <is>
          <t/>
        </is>
      </c>
      <c r="BD690" t="inlineStr">
        <is>
          <t/>
        </is>
      </c>
      <c r="BE690" t="inlineStr">
        <is>
          <t/>
        </is>
      </c>
      <c r="BF690" t="inlineStr">
        <is>
          <t/>
        </is>
      </c>
      <c r="BG690" t="inlineStr">
        <is>
          <t/>
        </is>
      </c>
      <c r="BH690" t="inlineStr">
        <is>
          <t/>
        </is>
      </c>
      <c r="BI690" t="inlineStr">
        <is>
          <t/>
        </is>
      </c>
      <c r="BJ690" t="inlineStr">
        <is>
          <t/>
        </is>
      </c>
      <c r="BK690" t="inlineStr">
        <is>
          <t/>
        </is>
      </c>
      <c r="BL690" t="inlineStr">
        <is>
          <t/>
        </is>
      </c>
      <c r="BM690" t="inlineStr">
        <is>
          <t/>
        </is>
      </c>
      <c r="BN690" t="inlineStr">
        <is>
          <t/>
        </is>
      </c>
      <c r="BO690" t="inlineStr">
        <is>
          <t/>
        </is>
      </c>
      <c r="BP690" t="inlineStr">
        <is>
          <t/>
        </is>
      </c>
      <c r="BQ690" t="inlineStr">
        <is>
          <t/>
        </is>
      </c>
      <c r="BR690" t="inlineStr">
        <is>
          <t/>
        </is>
      </c>
      <c r="BS690" t="inlineStr">
        <is>
          <t/>
        </is>
      </c>
      <c r="BT690" t="inlineStr">
        <is>
          <t/>
        </is>
      </c>
      <c r="BU690" t="inlineStr">
        <is>
          <t/>
        </is>
      </c>
      <c r="BV690" t="inlineStr">
        <is>
          <t/>
        </is>
      </c>
      <c r="BW690" t="inlineStr">
        <is>
          <t/>
        </is>
      </c>
      <c r="BX690" t="inlineStr">
        <is>
          <t/>
        </is>
      </c>
      <c r="BY690" t="inlineStr">
        <is>
          <t/>
        </is>
      </c>
      <c r="BZ690" t="inlineStr">
        <is>
          <t/>
        </is>
      </c>
      <c r="CA690" t="inlineStr">
        <is>
          <t/>
        </is>
      </c>
      <c r="CB690" t="inlineStr">
        <is>
          <t/>
        </is>
      </c>
      <c r="CC690" t="inlineStr">
        <is>
          <t/>
        </is>
      </c>
      <c r="CD690" t="inlineStr">
        <is>
          <t/>
        </is>
      </c>
      <c r="CE690" t="inlineStr">
        <is>
          <t/>
        </is>
      </c>
      <c r="CF690" t="inlineStr">
        <is>
          <t/>
        </is>
      </c>
      <c r="CG690" t="inlineStr">
        <is>
          <t/>
        </is>
      </c>
      <c r="CH690" t="inlineStr">
        <is>
          <t/>
        </is>
      </c>
      <c r="CI690" t="inlineStr">
        <is>
          <t/>
        </is>
      </c>
      <c r="CJ690" t="inlineStr">
        <is>
          <t/>
        </is>
      </c>
      <c r="CK690" t="inlineStr">
        <is>
          <t/>
        </is>
      </c>
      <c r="CL690" t="inlineStr">
        <is>
          <t/>
        </is>
      </c>
      <c r="CM690" t="inlineStr">
        <is>
          <t/>
        </is>
      </c>
      <c r="CN690" t="inlineStr">
        <is>
          <t/>
        </is>
      </c>
      <c r="CO690" t="inlineStr">
        <is>
          <t/>
        </is>
      </c>
      <c r="CP690" t="inlineStr">
        <is>
          <t/>
        </is>
      </c>
      <c r="CQ690" t="inlineStr">
        <is>
          <t/>
        </is>
      </c>
      <c r="CR690" t="inlineStr">
        <is>
          <t/>
        </is>
      </c>
      <c r="CS690" t="inlineStr">
        <is>
          <t/>
        </is>
      </c>
      <c r="CT690" t="inlineStr">
        <is>
          <t/>
        </is>
      </c>
      <c r="CU690" t="inlineStr">
        <is>
          <t/>
        </is>
      </c>
      <c r="CV690" t="inlineStr">
        <is>
          <t/>
        </is>
      </c>
      <c r="CW690" t="inlineStr">
        <is>
          <t/>
        </is>
      </c>
    </row>
    <row r="691">
      <c r="A691" s="1" t="str">
        <f>HYPERLINK("https://iate.europa.eu/entry/result/2205504/all", "2205504")</f>
        <v>2205504</v>
      </c>
      <c r="B691" t="inlineStr">
        <is>
          <t>ENERGY</t>
        </is>
      </c>
      <c r="C691" t="inlineStr">
        <is>
          <t>ENERGY</t>
        </is>
      </c>
      <c r="D691" t="inlineStr">
        <is>
          <t>no</t>
        </is>
      </c>
      <c r="E691" t="inlineStr">
        <is>
          <t/>
        </is>
      </c>
      <c r="F691" t="inlineStr">
        <is>
          <t/>
        </is>
      </c>
      <c r="G691" t="inlineStr">
        <is>
          <t/>
        </is>
      </c>
      <c r="H691" t="inlineStr">
        <is>
          <t/>
        </is>
      </c>
      <c r="I691" t="inlineStr">
        <is>
          <t/>
        </is>
      </c>
      <c r="J691" t="inlineStr">
        <is>
          <t/>
        </is>
      </c>
      <c r="K691" t="inlineStr">
        <is>
          <t/>
        </is>
      </c>
      <c r="L691" t="inlineStr">
        <is>
          <t/>
        </is>
      </c>
      <c r="M691" t="inlineStr">
        <is>
          <t/>
        </is>
      </c>
      <c r="N691" t="inlineStr">
        <is>
          <t/>
        </is>
      </c>
      <c r="O691" t="inlineStr">
        <is>
          <t/>
        </is>
      </c>
      <c r="P691" t="inlineStr">
        <is>
          <t/>
        </is>
      </c>
      <c r="Q691" t="inlineStr">
        <is>
          <t/>
        </is>
      </c>
      <c r="R691" t="inlineStr">
        <is>
          <t/>
        </is>
      </c>
      <c r="S691" t="inlineStr">
        <is>
          <t/>
        </is>
      </c>
      <c r="T691" t="inlineStr">
        <is>
          <t/>
        </is>
      </c>
      <c r="U691" t="inlineStr">
        <is>
          <t/>
        </is>
      </c>
      <c r="V691" t="inlineStr">
        <is>
          <t/>
        </is>
      </c>
      <c r="W691" t="inlineStr">
        <is>
          <t/>
        </is>
      </c>
      <c r="X691" t="inlineStr">
        <is>
          <t/>
        </is>
      </c>
      <c r="Y691" t="inlineStr">
        <is>
          <t/>
        </is>
      </c>
      <c r="Z691" s="2" t="inlineStr">
        <is>
          <t>supply pipeline</t>
        </is>
      </c>
      <c r="AA691" s="2" t="inlineStr">
        <is>
          <t>1</t>
        </is>
      </c>
      <c r="AB691" s="2" t="inlineStr">
        <is>
          <t/>
        </is>
      </c>
      <c r="AC691" t="inlineStr">
        <is>
          <t/>
        </is>
      </c>
      <c r="AD691" t="inlineStr">
        <is>
          <t/>
        </is>
      </c>
      <c r="AE691" t="inlineStr">
        <is>
          <t/>
        </is>
      </c>
      <c r="AF691" t="inlineStr">
        <is>
          <t/>
        </is>
      </c>
      <c r="AG691" t="inlineStr">
        <is>
          <t/>
        </is>
      </c>
      <c r="AH691" t="inlineStr">
        <is>
          <t/>
        </is>
      </c>
      <c r="AI691" t="inlineStr">
        <is>
          <t/>
        </is>
      </c>
      <c r="AJ691" t="inlineStr">
        <is>
          <t/>
        </is>
      </c>
      <c r="AK691" t="inlineStr">
        <is>
          <t/>
        </is>
      </c>
      <c r="AL691" t="inlineStr">
        <is>
          <t/>
        </is>
      </c>
      <c r="AM691" t="inlineStr">
        <is>
          <t/>
        </is>
      </c>
      <c r="AN691" t="inlineStr">
        <is>
          <t/>
        </is>
      </c>
      <c r="AO691" t="inlineStr">
        <is>
          <t/>
        </is>
      </c>
      <c r="AP691" s="2" t="inlineStr">
        <is>
          <t>pipe-line d'adduction</t>
        </is>
      </c>
      <c r="AQ691" s="2" t="inlineStr">
        <is>
          <t>3</t>
        </is>
      </c>
      <c r="AR691" s="2" t="inlineStr">
        <is>
          <t/>
        </is>
      </c>
      <c r="AS691" t="inlineStr">
        <is>
          <t/>
        </is>
      </c>
      <c r="AT691" t="inlineStr">
        <is>
          <t/>
        </is>
      </c>
      <c r="AU691" t="inlineStr">
        <is>
          <t/>
        </is>
      </c>
      <c r="AV691" t="inlineStr">
        <is>
          <t/>
        </is>
      </c>
      <c r="AW691" t="inlineStr">
        <is>
          <t/>
        </is>
      </c>
      <c r="AX691" t="inlineStr">
        <is>
          <t/>
        </is>
      </c>
      <c r="AY691" t="inlineStr">
        <is>
          <t/>
        </is>
      </c>
      <c r="AZ691" t="inlineStr">
        <is>
          <t/>
        </is>
      </c>
      <c r="BA691" t="inlineStr">
        <is>
          <t/>
        </is>
      </c>
      <c r="BB691" t="inlineStr">
        <is>
          <t/>
        </is>
      </c>
      <c r="BC691" t="inlineStr">
        <is>
          <t/>
        </is>
      </c>
      <c r="BD691" t="inlineStr">
        <is>
          <t/>
        </is>
      </c>
      <c r="BE691" t="inlineStr">
        <is>
          <t/>
        </is>
      </c>
      <c r="BF691" t="inlineStr">
        <is>
          <t/>
        </is>
      </c>
      <c r="BG691" t="inlineStr">
        <is>
          <t/>
        </is>
      </c>
      <c r="BH691" t="inlineStr">
        <is>
          <t/>
        </is>
      </c>
      <c r="BI691" t="inlineStr">
        <is>
          <t/>
        </is>
      </c>
      <c r="BJ691" t="inlineStr">
        <is>
          <t/>
        </is>
      </c>
      <c r="BK691" t="inlineStr">
        <is>
          <t/>
        </is>
      </c>
      <c r="BL691" t="inlineStr">
        <is>
          <t/>
        </is>
      </c>
      <c r="BM691" t="inlineStr">
        <is>
          <t/>
        </is>
      </c>
      <c r="BN691" t="inlineStr">
        <is>
          <t/>
        </is>
      </c>
      <c r="BO691" t="inlineStr">
        <is>
          <t/>
        </is>
      </c>
      <c r="BP691" t="inlineStr">
        <is>
          <t/>
        </is>
      </c>
      <c r="BQ691" t="inlineStr">
        <is>
          <t/>
        </is>
      </c>
      <c r="BR691" t="inlineStr">
        <is>
          <t/>
        </is>
      </c>
      <c r="BS691" t="inlineStr">
        <is>
          <t/>
        </is>
      </c>
      <c r="BT691" t="inlineStr">
        <is>
          <t/>
        </is>
      </c>
      <c r="BU691" t="inlineStr">
        <is>
          <t/>
        </is>
      </c>
      <c r="BV691" t="inlineStr">
        <is>
          <t/>
        </is>
      </c>
      <c r="BW691" t="inlineStr">
        <is>
          <t/>
        </is>
      </c>
      <c r="BX691" t="inlineStr">
        <is>
          <t/>
        </is>
      </c>
      <c r="BY691" t="inlineStr">
        <is>
          <t/>
        </is>
      </c>
      <c r="BZ691" t="inlineStr">
        <is>
          <t/>
        </is>
      </c>
      <c r="CA691" t="inlineStr">
        <is>
          <t/>
        </is>
      </c>
      <c r="CB691" t="inlineStr">
        <is>
          <t/>
        </is>
      </c>
      <c r="CC691" t="inlineStr">
        <is>
          <t/>
        </is>
      </c>
      <c r="CD691" t="inlineStr">
        <is>
          <t/>
        </is>
      </c>
      <c r="CE691" t="inlineStr">
        <is>
          <t/>
        </is>
      </c>
      <c r="CF691" t="inlineStr">
        <is>
          <t/>
        </is>
      </c>
      <c r="CG691" t="inlineStr">
        <is>
          <t/>
        </is>
      </c>
      <c r="CH691" t="inlineStr">
        <is>
          <t/>
        </is>
      </c>
      <c r="CI691" t="inlineStr">
        <is>
          <t/>
        </is>
      </c>
      <c r="CJ691" t="inlineStr">
        <is>
          <t/>
        </is>
      </c>
      <c r="CK691" t="inlineStr">
        <is>
          <t/>
        </is>
      </c>
      <c r="CL691" t="inlineStr">
        <is>
          <t/>
        </is>
      </c>
      <c r="CM691" t="inlineStr">
        <is>
          <t/>
        </is>
      </c>
      <c r="CN691" t="inlineStr">
        <is>
          <t/>
        </is>
      </c>
      <c r="CO691" t="inlineStr">
        <is>
          <t/>
        </is>
      </c>
      <c r="CP691" t="inlineStr">
        <is>
          <t/>
        </is>
      </c>
      <c r="CQ691" t="inlineStr">
        <is>
          <t/>
        </is>
      </c>
      <c r="CR691" t="inlineStr">
        <is>
          <t/>
        </is>
      </c>
      <c r="CS691" t="inlineStr">
        <is>
          <t/>
        </is>
      </c>
      <c r="CT691" t="inlineStr">
        <is>
          <t/>
        </is>
      </c>
      <c r="CU691" t="inlineStr">
        <is>
          <t/>
        </is>
      </c>
      <c r="CV691" t="inlineStr">
        <is>
          <t/>
        </is>
      </c>
      <c r="CW691" t="inlineStr">
        <is>
          <t/>
        </is>
      </c>
    </row>
    <row r="692">
      <c r="A692" s="1" t="str">
        <f>HYPERLINK("https://iate.europa.eu/entry/result/817531/all", "817531")</f>
        <v>817531</v>
      </c>
      <c r="B692" t="inlineStr">
        <is>
          <t>ENVIRONMENT;ENERGY;INDUSTRY</t>
        </is>
      </c>
      <c r="C692" t="inlineStr">
        <is>
          <t>ENVIRONMENT|deterioration of the environment|pollution;ENERGY|electrical and nuclear industries|electrical industry;INDUSTRY</t>
        </is>
      </c>
      <c r="D692" t="inlineStr">
        <is>
          <t>yes</t>
        </is>
      </c>
      <c r="E692" t="inlineStr">
        <is>
          <t/>
        </is>
      </c>
      <c r="F692" t="inlineStr">
        <is>
          <t/>
        </is>
      </c>
      <c r="G692" t="inlineStr">
        <is>
          <t/>
        </is>
      </c>
      <c r="H692" t="inlineStr">
        <is>
          <t/>
        </is>
      </c>
      <c r="I692" t="inlineStr">
        <is>
          <t/>
        </is>
      </c>
      <c r="J692" s="2" t="inlineStr">
        <is>
          <t>uhelná elektrárna</t>
        </is>
      </c>
      <c r="K692" s="2" t="inlineStr">
        <is>
          <t>3</t>
        </is>
      </c>
      <c r="L692" s="2" t="inlineStr">
        <is>
          <t/>
        </is>
      </c>
      <c r="M692" t="inlineStr">
        <is>
          <t>typ tepelné elektrárny, kde se elektrická a tepelná energie získává spalováním černého nebo hnědého uhlí</t>
        </is>
      </c>
      <c r="N692" s="2" t="inlineStr">
        <is>
          <t>kulfyret kraftværk|
kulkraftværk</t>
        </is>
      </c>
      <c r="O692" s="2" t="inlineStr">
        <is>
          <t>4|
4</t>
        </is>
      </c>
      <c r="P692" s="2" t="inlineStr">
        <is>
          <t xml:space="preserve">|
</t>
        </is>
      </c>
      <c r="Q692" t="inlineStr">
        <is>
          <t/>
        </is>
      </c>
      <c r="R692" s="2" t="inlineStr">
        <is>
          <t>Kohlekraftwerk</t>
        </is>
      </c>
      <c r="S692" s="2" t="inlineStr">
        <is>
          <t>3</t>
        </is>
      </c>
      <c r="T692" s="2" t="inlineStr">
        <is>
          <t/>
        </is>
      </c>
      <c r="U692" t="inlineStr">
        <is>
          <t/>
        </is>
      </c>
      <c r="V692" s="2" t="inlineStr">
        <is>
          <t>μονάδα παραγωγής ενέργειας με καύση άνθρακα</t>
        </is>
      </c>
      <c r="W692" s="2" t="inlineStr">
        <is>
          <t>3</t>
        </is>
      </c>
      <c r="X692" s="2" t="inlineStr">
        <is>
          <t/>
        </is>
      </c>
      <c r="Y692" t="inlineStr">
        <is>
          <t/>
        </is>
      </c>
      <c r="Z692" s="2" t="inlineStr">
        <is>
          <t>coal-burning power plant|
coal-fired power plant|
coal fired powerstation|
coal plant|
coal power plant|
coal-fired power station</t>
        </is>
      </c>
      <c r="AA692" s="2" t="inlineStr">
        <is>
          <t>3|
3|
1|
3|
3|
3</t>
        </is>
      </c>
      <c r="AB692" s="2" t="inlineStr">
        <is>
          <t xml:space="preserve">|
|
|
|
|
</t>
        </is>
      </c>
      <c r="AC692" t="inlineStr">
        <is>
          <t>installation where electrical power is generated for distribution and which uses coal as a fuel</t>
        </is>
      </c>
      <c r="AD692" s="2" t="inlineStr">
        <is>
          <t>central de carbón</t>
        </is>
      </c>
      <c r="AE692" s="2" t="inlineStr">
        <is>
          <t>3</t>
        </is>
      </c>
      <c r="AF692" s="2" t="inlineStr">
        <is>
          <t/>
        </is>
      </c>
      <c r="AG692" t="inlineStr">
        <is>
          <t/>
        </is>
      </c>
      <c r="AH692" s="2" t="inlineStr">
        <is>
          <t>söeküttel töötav elektrijaam|
kivisöel töötav elektrijaam|
kivisöe-elektrijaam</t>
        </is>
      </c>
      <c r="AI692" s="2" t="inlineStr">
        <is>
          <t>3|
2|
2</t>
        </is>
      </c>
      <c r="AJ692" s="2" t="inlineStr">
        <is>
          <t xml:space="preserve">|
|
</t>
        </is>
      </c>
      <c r="AK692" t="inlineStr">
        <is>
          <t/>
        </is>
      </c>
      <c r="AL692" s="2" t="inlineStr">
        <is>
          <t>hiilivoimalaitos, kivihiilivoimala</t>
        </is>
      </c>
      <c r="AM692" s="2" t="inlineStr">
        <is>
          <t>3</t>
        </is>
      </c>
      <c r="AN692" s="2" t="inlineStr">
        <is>
          <t/>
        </is>
      </c>
      <c r="AO692" t="inlineStr">
        <is>
          <t/>
        </is>
      </c>
      <c r="AP692" s="2" t="inlineStr">
        <is>
          <t>centrale thermique au charbon|
centrale au charbon|
centrale à charbon</t>
        </is>
      </c>
      <c r="AQ692" s="2" t="inlineStr">
        <is>
          <t>3|
3|
3</t>
        </is>
      </c>
      <c r="AR692" s="2" t="inlineStr">
        <is>
          <t xml:space="preserve">|
|
</t>
        </is>
      </c>
      <c r="AS692" t="inlineStr">
        <is>
          <t>centrale qui produit de l'électricité en utilisant la chaleur générée par la combustion du charbon</t>
        </is>
      </c>
      <c r="AT692" s="2" t="inlineStr">
        <is>
          <t>gléasra cumhachta gualbhreoslaithe</t>
        </is>
      </c>
      <c r="AU692" s="2" t="inlineStr">
        <is>
          <t>3</t>
        </is>
      </c>
      <c r="AV692" s="2" t="inlineStr">
        <is>
          <t/>
        </is>
      </c>
      <c r="AW692" t="inlineStr">
        <is>
          <t/>
        </is>
      </c>
      <c r="AX692" t="inlineStr">
        <is>
          <t/>
        </is>
      </c>
      <c r="AY692" t="inlineStr">
        <is>
          <t/>
        </is>
      </c>
      <c r="AZ692" t="inlineStr">
        <is>
          <t/>
        </is>
      </c>
      <c r="BA692" t="inlineStr">
        <is>
          <t/>
        </is>
      </c>
      <c r="BB692" s="2" t="inlineStr">
        <is>
          <t>széntüzelésű erőmű</t>
        </is>
      </c>
      <c r="BC692" s="2" t="inlineStr">
        <is>
          <t>3</t>
        </is>
      </c>
      <c r="BD692" s="2" t="inlineStr">
        <is>
          <t/>
        </is>
      </c>
      <c r="BE692" t="inlineStr">
        <is>
          <t/>
        </is>
      </c>
      <c r="BF692" s="2" t="inlineStr">
        <is>
          <t>centrale a carbone</t>
        </is>
      </c>
      <c r="BG692" s="2" t="inlineStr">
        <is>
          <t>3</t>
        </is>
      </c>
      <c r="BH692" s="2" t="inlineStr">
        <is>
          <t/>
        </is>
      </c>
      <c r="BI692" t="inlineStr">
        <is>
          <t>centrale termoelettrica che trasforma l’energia termica sviluppata dal carbone</t>
        </is>
      </c>
      <c r="BJ692" s="2" t="inlineStr">
        <is>
          <t>anglimis kūrenama elektrinė</t>
        </is>
      </c>
      <c r="BK692" s="2" t="inlineStr">
        <is>
          <t>3</t>
        </is>
      </c>
      <c r="BL692" s="2" t="inlineStr">
        <is>
          <t/>
        </is>
      </c>
      <c r="BM692" t="inlineStr">
        <is>
          <t/>
        </is>
      </c>
      <c r="BN692" s="2" t="inlineStr">
        <is>
          <t>ogļu elektrostacija</t>
        </is>
      </c>
      <c r="BO692" s="2" t="inlineStr">
        <is>
          <t>3</t>
        </is>
      </c>
      <c r="BP692" s="2" t="inlineStr">
        <is>
          <t/>
        </is>
      </c>
      <c r="BQ692" t="inlineStr">
        <is>
          <t>iekārta, kurā elektroenerģijas ģenerēšanai izmanto ogles</t>
        </is>
      </c>
      <c r="BR692" s="2" t="inlineStr">
        <is>
          <t>power station tal-faħam|
impjant tal-faħam|
impjant elettriku tal-faħam|
impjant ta' produzzjoni tal-enerġija bil-faħam</t>
        </is>
      </c>
      <c r="BS692" s="2" t="inlineStr">
        <is>
          <t>2|
3|
3|
3</t>
        </is>
      </c>
      <c r="BT692" s="2" t="inlineStr">
        <is>
          <t xml:space="preserve">|
|
|
</t>
        </is>
      </c>
      <c r="BU692" t="inlineStr">
        <is>
          <t>impjant li juża l-faħam bħala karburant biex jipproduċi l-enerġija elettrika</t>
        </is>
      </c>
      <c r="BV692" s="2" t="inlineStr">
        <is>
          <t>steenkoolcentrale</t>
        </is>
      </c>
      <c r="BW692" s="2" t="inlineStr">
        <is>
          <t>3</t>
        </is>
      </c>
      <c r="BX692" s="2" t="inlineStr">
        <is>
          <t/>
        </is>
      </c>
      <c r="BY692" t="inlineStr">
        <is>
          <t/>
        </is>
      </c>
      <c r="BZ692" s="2" t="inlineStr">
        <is>
          <t>elektrownia węglowa</t>
        </is>
      </c>
      <c r="CA692" s="2" t="inlineStr">
        <is>
          <t>3</t>
        </is>
      </c>
      <c r="CB692" s="2" t="inlineStr">
        <is>
          <t/>
        </is>
      </c>
      <c r="CC692" t="inlineStr">
        <is>
          <t>elektrownia cieplna, w której paliwem jest węgiel brunatny lub węgiel kamienny</t>
        </is>
      </c>
      <c r="CD692" s="2" t="inlineStr">
        <is>
          <t>central (elétrica) a carvão|
central a carvão|
central termoelétrica a carvão</t>
        </is>
      </c>
      <c r="CE692" s="2" t="inlineStr">
        <is>
          <t>2|
3|
3</t>
        </is>
      </c>
      <c r="CF692" s="2" t="inlineStr">
        <is>
          <t xml:space="preserve">|
|
</t>
        </is>
      </c>
      <c r="CG692" t="inlineStr">
        <is>
          <t/>
        </is>
      </c>
      <c r="CH692" s="2" t="inlineStr">
        <is>
          <t>centrală pe cărbune</t>
        </is>
      </c>
      <c r="CI692" s="2" t="inlineStr">
        <is>
          <t>3</t>
        </is>
      </c>
      <c r="CJ692" s="2" t="inlineStr">
        <is>
          <t/>
        </is>
      </c>
      <c r="CK692" t="inlineStr">
        <is>
          <t/>
        </is>
      </c>
      <c r="CL692" s="2" t="inlineStr">
        <is>
          <t>uhoľná tepelná elektráreň|
uhoľná elektráreň</t>
        </is>
      </c>
      <c r="CM692" s="2" t="inlineStr">
        <is>
          <t>3|
3</t>
        </is>
      </c>
      <c r="CN692" s="2" t="inlineStr">
        <is>
          <t xml:space="preserve">|
</t>
        </is>
      </c>
      <c r="CO692" t="inlineStr">
        <is>
          <t>zariadenie, ktoré využíva spaľovanie uhlia na získanie tepelnej a elektrickej energie</t>
        </is>
      </c>
      <c r="CP692" t="inlineStr">
        <is>
          <t/>
        </is>
      </c>
      <c r="CQ692" t="inlineStr">
        <is>
          <t/>
        </is>
      </c>
      <c r="CR692" t="inlineStr">
        <is>
          <t/>
        </is>
      </c>
      <c r="CS692" t="inlineStr">
        <is>
          <t/>
        </is>
      </c>
      <c r="CT692" s="2" t="inlineStr">
        <is>
          <t>kolkraftverk</t>
        </is>
      </c>
      <c r="CU692" s="2" t="inlineStr">
        <is>
          <t>3</t>
        </is>
      </c>
      <c r="CV692" s="2" t="inlineStr">
        <is>
          <t/>
        </is>
      </c>
      <c r="CW692" t="inlineStr">
        <is>
          <t/>
        </is>
      </c>
    </row>
    <row r="693">
      <c r="A693" s="1" t="str">
        <f>HYPERLINK("https://iate.europa.eu/entry/result/1697864/all", "1697864")</f>
        <v>1697864</v>
      </c>
      <c r="B693" t="inlineStr">
        <is>
          <t>INDUSTRY</t>
        </is>
      </c>
      <c r="C693" t="inlineStr">
        <is>
          <t>INDUSTRY|chemistry|chemical compound;INDUSTRY|mechanical engineering</t>
        </is>
      </c>
      <c r="D693" t="inlineStr">
        <is>
          <t>no</t>
        </is>
      </c>
      <c r="E693" t="inlineStr">
        <is>
          <t/>
        </is>
      </c>
      <c r="F693" t="inlineStr">
        <is>
          <t/>
        </is>
      </c>
      <c r="G693" t="inlineStr">
        <is>
          <t/>
        </is>
      </c>
      <c r="H693" t="inlineStr">
        <is>
          <t/>
        </is>
      </c>
      <c r="I693" t="inlineStr">
        <is>
          <t/>
        </is>
      </c>
      <c r="J693" t="inlineStr">
        <is>
          <t/>
        </is>
      </c>
      <c r="K693" t="inlineStr">
        <is>
          <t/>
        </is>
      </c>
      <c r="L693" t="inlineStr">
        <is>
          <t/>
        </is>
      </c>
      <c r="M693" t="inlineStr">
        <is>
          <t/>
        </is>
      </c>
      <c r="N693" s="2" t="inlineStr">
        <is>
          <t>vinterbenzin</t>
        </is>
      </c>
      <c r="O693" s="2" t="inlineStr">
        <is>
          <t>3</t>
        </is>
      </c>
      <c r="P693" s="2" t="inlineStr">
        <is>
          <t/>
        </is>
      </c>
      <c r="Q693" t="inlineStr">
        <is>
          <t/>
        </is>
      </c>
      <c r="R693" s="2" t="inlineStr">
        <is>
          <t>Winterbenzin</t>
        </is>
      </c>
      <c r="S693" s="2" t="inlineStr">
        <is>
          <t>3</t>
        </is>
      </c>
      <c r="T693" s="2" t="inlineStr">
        <is>
          <t/>
        </is>
      </c>
      <c r="U693" t="inlineStr">
        <is>
          <t/>
        </is>
      </c>
      <c r="V693" s="2" t="inlineStr">
        <is>
          <t>χειμερινή βενζίνη</t>
        </is>
      </c>
      <c r="W693" s="2" t="inlineStr">
        <is>
          <t>3</t>
        </is>
      </c>
      <c r="X693" s="2" t="inlineStr">
        <is>
          <t/>
        </is>
      </c>
      <c r="Y693" t="inlineStr">
        <is>
          <t/>
        </is>
      </c>
      <c r="Z693" s="2" t="inlineStr">
        <is>
          <t>winter grade gasoline|
winter grade petrol</t>
        </is>
      </c>
      <c r="AA693" s="2" t="inlineStr">
        <is>
          <t>3|
3</t>
        </is>
      </c>
      <c r="AB693" s="2" t="inlineStr">
        <is>
          <t xml:space="preserve">|
</t>
        </is>
      </c>
      <c r="AC693" t="inlineStr">
        <is>
          <t/>
        </is>
      </c>
      <c r="AD693" s="2" t="inlineStr">
        <is>
          <t>gasolina de invierno</t>
        </is>
      </c>
      <c r="AE693" s="2" t="inlineStr">
        <is>
          <t>3</t>
        </is>
      </c>
      <c r="AF693" s="2" t="inlineStr">
        <is>
          <t/>
        </is>
      </c>
      <c r="AG693" t="inlineStr">
        <is>
          <t/>
        </is>
      </c>
      <c r="AH693" t="inlineStr">
        <is>
          <t/>
        </is>
      </c>
      <c r="AI693" t="inlineStr">
        <is>
          <t/>
        </is>
      </c>
      <c r="AJ693" t="inlineStr">
        <is>
          <t/>
        </is>
      </c>
      <c r="AK693" t="inlineStr">
        <is>
          <t/>
        </is>
      </c>
      <c r="AL693" t="inlineStr">
        <is>
          <t/>
        </is>
      </c>
      <c r="AM693" t="inlineStr">
        <is>
          <t/>
        </is>
      </c>
      <c r="AN693" t="inlineStr">
        <is>
          <t/>
        </is>
      </c>
      <c r="AO693" t="inlineStr">
        <is>
          <t/>
        </is>
      </c>
      <c r="AP693" s="2" t="inlineStr">
        <is>
          <t>essence d'hiver</t>
        </is>
      </c>
      <c r="AQ693" s="2" t="inlineStr">
        <is>
          <t>3</t>
        </is>
      </c>
      <c r="AR693" s="2" t="inlineStr">
        <is>
          <t/>
        </is>
      </c>
      <c r="AS693" t="inlineStr">
        <is>
          <t/>
        </is>
      </c>
      <c r="AT693" t="inlineStr">
        <is>
          <t/>
        </is>
      </c>
      <c r="AU693" t="inlineStr">
        <is>
          <t/>
        </is>
      </c>
      <c r="AV693" t="inlineStr">
        <is>
          <t/>
        </is>
      </c>
      <c r="AW693" t="inlineStr">
        <is>
          <t/>
        </is>
      </c>
      <c r="AX693" t="inlineStr">
        <is>
          <t/>
        </is>
      </c>
      <c r="AY693" t="inlineStr">
        <is>
          <t/>
        </is>
      </c>
      <c r="AZ693" t="inlineStr">
        <is>
          <t/>
        </is>
      </c>
      <c r="BA693" t="inlineStr">
        <is>
          <t/>
        </is>
      </c>
      <c r="BB693" t="inlineStr">
        <is>
          <t/>
        </is>
      </c>
      <c r="BC693" t="inlineStr">
        <is>
          <t/>
        </is>
      </c>
      <c r="BD693" t="inlineStr">
        <is>
          <t/>
        </is>
      </c>
      <c r="BE693" t="inlineStr">
        <is>
          <t/>
        </is>
      </c>
      <c r="BF693" s="2" t="inlineStr">
        <is>
          <t>benzina d'inverno</t>
        </is>
      </c>
      <c r="BG693" s="2" t="inlineStr">
        <is>
          <t>3</t>
        </is>
      </c>
      <c r="BH693" s="2" t="inlineStr">
        <is>
          <t/>
        </is>
      </c>
      <c r="BI693" t="inlineStr">
        <is>
          <t/>
        </is>
      </c>
      <c r="BJ693" t="inlineStr">
        <is>
          <t/>
        </is>
      </c>
      <c r="BK693" t="inlineStr">
        <is>
          <t/>
        </is>
      </c>
      <c r="BL693" t="inlineStr">
        <is>
          <t/>
        </is>
      </c>
      <c r="BM693" t="inlineStr">
        <is>
          <t/>
        </is>
      </c>
      <c r="BN693" t="inlineStr">
        <is>
          <t/>
        </is>
      </c>
      <c r="BO693" t="inlineStr">
        <is>
          <t/>
        </is>
      </c>
      <c r="BP693" t="inlineStr">
        <is>
          <t/>
        </is>
      </c>
      <c r="BQ693" t="inlineStr">
        <is>
          <t/>
        </is>
      </c>
      <c r="BR693" t="inlineStr">
        <is>
          <t/>
        </is>
      </c>
      <c r="BS693" t="inlineStr">
        <is>
          <t/>
        </is>
      </c>
      <c r="BT693" t="inlineStr">
        <is>
          <t/>
        </is>
      </c>
      <c r="BU693" t="inlineStr">
        <is>
          <t/>
        </is>
      </c>
      <c r="BV693" s="2" t="inlineStr">
        <is>
          <t>winterbenzine</t>
        </is>
      </c>
      <c r="BW693" s="2" t="inlineStr">
        <is>
          <t>3</t>
        </is>
      </c>
      <c r="BX693" s="2" t="inlineStr">
        <is>
          <t/>
        </is>
      </c>
      <c r="BY693" t="inlineStr">
        <is>
          <t/>
        </is>
      </c>
      <c r="BZ693" t="inlineStr">
        <is>
          <t/>
        </is>
      </c>
      <c r="CA693" t="inlineStr">
        <is>
          <t/>
        </is>
      </c>
      <c r="CB693" t="inlineStr">
        <is>
          <t/>
        </is>
      </c>
      <c r="CC693" t="inlineStr">
        <is>
          <t/>
        </is>
      </c>
      <c r="CD693" s="2" t="inlineStr">
        <is>
          <t>gasolina de inverno</t>
        </is>
      </c>
      <c r="CE693" s="2" t="inlineStr">
        <is>
          <t>3</t>
        </is>
      </c>
      <c r="CF693" s="2" t="inlineStr">
        <is>
          <t/>
        </is>
      </c>
      <c r="CG693" t="inlineStr">
        <is>
          <t/>
        </is>
      </c>
      <c r="CH693" t="inlineStr">
        <is>
          <t/>
        </is>
      </c>
      <c r="CI693" t="inlineStr">
        <is>
          <t/>
        </is>
      </c>
      <c r="CJ693" t="inlineStr">
        <is>
          <t/>
        </is>
      </c>
      <c r="CK693" t="inlineStr">
        <is>
          <t/>
        </is>
      </c>
      <c r="CL693" t="inlineStr">
        <is>
          <t/>
        </is>
      </c>
      <c r="CM693" t="inlineStr">
        <is>
          <t/>
        </is>
      </c>
      <c r="CN693" t="inlineStr">
        <is>
          <t/>
        </is>
      </c>
      <c r="CO693" t="inlineStr">
        <is>
          <t/>
        </is>
      </c>
      <c r="CP693" t="inlineStr">
        <is>
          <t/>
        </is>
      </c>
      <c r="CQ693" t="inlineStr">
        <is>
          <t/>
        </is>
      </c>
      <c r="CR693" t="inlineStr">
        <is>
          <t/>
        </is>
      </c>
      <c r="CS693" t="inlineStr">
        <is>
          <t/>
        </is>
      </c>
      <c r="CT693" t="inlineStr">
        <is>
          <t/>
        </is>
      </c>
      <c r="CU693" t="inlineStr">
        <is>
          <t/>
        </is>
      </c>
      <c r="CV693" t="inlineStr">
        <is>
          <t/>
        </is>
      </c>
      <c r="CW693" t="inlineStr">
        <is>
          <t/>
        </is>
      </c>
    </row>
    <row r="694">
      <c r="A694" s="1" t="str">
        <f>HYPERLINK("https://iate.europa.eu/entry/result/866117/all", "866117")</f>
        <v>866117</v>
      </c>
      <c r="B694" t="inlineStr">
        <is>
          <t>POLITICS;ENERGY</t>
        </is>
      </c>
      <c r="C694" t="inlineStr">
        <is>
          <t>POLITICS|politics and public safety|public safety;ENERGY|electrical and nuclear industries|nuclear energy</t>
        </is>
      </c>
      <c r="D694" t="inlineStr">
        <is>
          <t>no</t>
        </is>
      </c>
      <c r="E694" t="inlineStr">
        <is>
          <t/>
        </is>
      </c>
      <c r="F694" t="inlineStr">
        <is>
          <t/>
        </is>
      </c>
      <c r="G694" t="inlineStr">
        <is>
          <t/>
        </is>
      </c>
      <c r="H694" t="inlineStr">
        <is>
          <t/>
        </is>
      </c>
      <c r="I694" t="inlineStr">
        <is>
          <t/>
        </is>
      </c>
      <c r="J694" t="inlineStr">
        <is>
          <t/>
        </is>
      </c>
      <c r="K694" t="inlineStr">
        <is>
          <t/>
        </is>
      </c>
      <c r="L694" t="inlineStr">
        <is>
          <t/>
        </is>
      </c>
      <c r="M694" t="inlineStr">
        <is>
          <t/>
        </is>
      </c>
      <c r="N694" s="2" t="inlineStr">
        <is>
          <t>ECURIE</t>
        </is>
      </c>
      <c r="O694" s="2" t="inlineStr">
        <is>
          <t>4</t>
        </is>
      </c>
      <c r="P694" s="2" t="inlineStr">
        <is>
          <t/>
        </is>
      </c>
      <c r="Q694" t="inlineStr">
        <is>
          <t>Oprettet i henhold til Rådets beslutning 87/600/Euratom af 14. december 1987 om en fællesskabsordning for hurtig udveksling af information i tilfælde af strålingsfare (EFT nr. L 371 af 30.12.1987).</t>
        </is>
      </c>
      <c r="R694" s="2" t="inlineStr">
        <is>
          <t>ECURIE|
System der Europäischen Gemeinschaft für den Informationsaustausch in radiologischen Notsituationen</t>
        </is>
      </c>
      <c r="S694" s="2" t="inlineStr">
        <is>
          <t>3|
3</t>
        </is>
      </c>
      <c r="T694" s="2" t="inlineStr">
        <is>
          <t xml:space="preserve">|
</t>
        </is>
      </c>
      <c r="U694" t="inlineStr">
        <is>
          <t>System für den schnellen Austausch von Informationen in radiologischen Notfällen</t>
        </is>
      </c>
      <c r="V694" s="2" t="inlineStr">
        <is>
          <t>ECURIE|
ταχεία ανταλλαγή πληροφοριών σε περίπτωση εκτάκτου κινδύνου από ακτινοβολίες στην Ευρωπαϊκή Κοινοτητα</t>
        </is>
      </c>
      <c r="W694" s="2" t="inlineStr">
        <is>
          <t>3|
3</t>
        </is>
      </c>
      <c r="X694" s="2" t="inlineStr">
        <is>
          <t xml:space="preserve">|
</t>
        </is>
      </c>
      <c r="Y694" t="inlineStr">
        <is>
          <t/>
        </is>
      </c>
      <c r="Z694" s="2" t="inlineStr">
        <is>
          <t>European Community Urgent Radiological Information Exchange|
ECURIE</t>
        </is>
      </c>
      <c r="AA694" s="2" t="inlineStr">
        <is>
          <t>3|
3</t>
        </is>
      </c>
      <c r="AB694" s="2" t="inlineStr">
        <is>
          <t xml:space="preserve">|
</t>
        </is>
      </c>
      <c r="AC694" t="inlineStr">
        <is>
          <t>A 24-hour radiological emergency notification and information exchange system. The system notifies the competent authorities of the participating States (currently EU Member States, Croatia and Switzerland) and the European Commission in case of a major nuclear accident or radiological emergency.</t>
        </is>
      </c>
      <c r="AD694" s="2" t="inlineStr">
        <is>
          <t>Sistema Comunitario de Intercambio de Informaciones Radiológicas Urgentes|
ECURIE</t>
        </is>
      </c>
      <c r="AE694" s="2" t="inlineStr">
        <is>
          <t>3|
3</t>
        </is>
      </c>
      <c r="AF694" s="2" t="inlineStr">
        <is>
          <t xml:space="preserve">|
</t>
        </is>
      </c>
      <c r="AG694" t="inlineStr">
        <is>
          <t>Sistema creado mediante la Decisión 87/600/Euratom (DO L 371/1987, p. 76.</t>
        </is>
      </c>
      <c r="AH694" s="2" t="inlineStr">
        <is>
          <t>ECURIE|
Euroopa Liidu kiireloomulise radioloogilise teabe vahetuse süsteem</t>
        </is>
      </c>
      <c r="AI694" s="2" t="inlineStr">
        <is>
          <t>3|
3</t>
        </is>
      </c>
      <c r="AJ694" s="2" t="inlineStr">
        <is>
          <t xml:space="preserve">|
</t>
        </is>
      </c>
      <c r="AK694" t="inlineStr">
        <is>
          <t/>
        </is>
      </c>
      <c r="AL694" s="2" t="inlineStr">
        <is>
          <t>Euroopan yhteisön säteilyhätätilanteita koskeva nopean tietojenvaihdon järjestelmä|
ECURIE</t>
        </is>
      </c>
      <c r="AM694" s="2" t="inlineStr">
        <is>
          <t>2|
2</t>
        </is>
      </c>
      <c r="AN694" s="2" t="inlineStr">
        <is>
          <t xml:space="preserve">|
</t>
        </is>
      </c>
      <c r="AO694" t="inlineStr">
        <is>
          <t/>
        </is>
      </c>
      <c r="AP694" s="2" t="inlineStr">
        <is>
          <t>Système européen d'échange d'informations en cas d'urgence radiologique|
ECURIE|
système ECURIE</t>
        </is>
      </c>
      <c r="AQ694" s="2" t="inlineStr">
        <is>
          <t>3|
3|
3</t>
        </is>
      </c>
      <c r="AR694" s="2" t="inlineStr">
        <is>
          <t xml:space="preserve">|
|
</t>
        </is>
      </c>
      <c r="AS694" t="inlineStr">
        <is>
          <t>Réseau de communication entre la Commission européenne et les points de contact dans les États participants (actuellement États membres, Croatie et Suisse), utilisé pour la notification et l’échange rapide de messages d’information urgents en cas d’accident nucléaire.</t>
        </is>
      </c>
      <c r="AT694" s="2" t="inlineStr">
        <is>
          <t>córas an Chomhphobail Eorpaigh don mhalartú faisnéise i gcás éigeandáil raideolaíoch</t>
        </is>
      </c>
      <c r="AU694" s="2" t="inlineStr">
        <is>
          <t>3</t>
        </is>
      </c>
      <c r="AV694" s="2" t="inlineStr">
        <is>
          <t/>
        </is>
      </c>
      <c r="AW694" t="inlineStr">
        <is>
          <t/>
        </is>
      </c>
      <c r="AX694" t="inlineStr">
        <is>
          <t/>
        </is>
      </c>
      <c r="AY694" t="inlineStr">
        <is>
          <t/>
        </is>
      </c>
      <c r="AZ694" t="inlineStr">
        <is>
          <t/>
        </is>
      </c>
      <c r="BA694" t="inlineStr">
        <is>
          <t/>
        </is>
      </c>
      <c r="BB694" s="2" t="inlineStr">
        <is>
          <t>az Európai Közösség radiológiai veszélyhelyzet esetén történő gyors információcseréje|
ECURIE</t>
        </is>
      </c>
      <c r="BC694" s="2" t="inlineStr">
        <is>
          <t>4|
4</t>
        </is>
      </c>
      <c r="BD694" s="2" t="inlineStr">
        <is>
          <t xml:space="preserve">|
</t>
        </is>
      </c>
      <c r="BE694" t="inlineStr">
        <is>
          <t>A nukleáris balesetekről adandó gyors értesítés rendszere, amely lehetővé teszi, hogy az Európai Unióval szomszédos országok is ezzel együttműködjenek. Amennyiben valamelyik, a megállapodásban résztvevő ország radiológiai veszélyhelyzetben intézkedéseket kíván tenni saját lakossága védelmére, akkor haladéktalanul tájékoztatnia kell az Európai Unió Bizottságát, aki késedelem nélkül tájékoztatja az EURATOM tagállamait és a többi résztvevő országot. Ha az EURATOM egyik tagállama kíván ilyen intézkedéseket bevezetni, a Bizottság tájékoztatja a résztvevő országokat.</t>
        </is>
      </c>
      <c r="BF694" s="2" t="inlineStr">
        <is>
          <t>ECURIE|
sistema comunitario per uno scambio rapido di informazioni in caso di emergenza radiologica</t>
        </is>
      </c>
      <c r="BG694" s="2" t="inlineStr">
        <is>
          <t>3|
3</t>
        </is>
      </c>
      <c r="BH694" s="2" t="inlineStr">
        <is>
          <t xml:space="preserve">|
</t>
        </is>
      </c>
      <c r="BI694" t="inlineStr">
        <is>
          <t>Sistema gestito dai servizi della Commissione (DG Ambiente) e funzionante 24 ore su 24. Utilizza informazioni codificate per superare le barriere linguistiche. Effettua inoltre esercitazioni su base regolare al fine di garantirne l'operatività immediata.</t>
        </is>
      </c>
      <c r="BJ694" s="2" t="inlineStr">
        <is>
          <t>ECURIE|
Europos bendrijos skubaus keitimosi radiologine informacija sistema</t>
        </is>
      </c>
      <c r="BK694" s="2" t="inlineStr">
        <is>
          <t>3|
3</t>
        </is>
      </c>
      <c r="BL694" s="2" t="inlineStr">
        <is>
          <t xml:space="preserve">|
</t>
        </is>
      </c>
      <c r="BM694" t="inlineStr">
        <is>
          <t/>
        </is>
      </c>
      <c r="BN694" s="2" t="inlineStr">
        <is>
          <t>&lt;i&gt;ECURIE &lt;/i&gt;|
Eiropas Kopienas steidzamas radioloģijas informācijas apmaiņas dienests</t>
        </is>
      </c>
      <c r="BO694" s="2" t="inlineStr">
        <is>
          <t>2|
2</t>
        </is>
      </c>
      <c r="BP694" s="2" t="inlineStr">
        <is>
          <t xml:space="preserve">|
</t>
        </is>
      </c>
      <c r="BQ694" t="inlineStr">
        <is>
          <t>radiācijas avārijsituācijas paziņošanas un informācijas apmaiņas sistēma, kas darbojas nepārtraukti 24 stundas diennaktī, lai informētu iesaistīto valstu (pašlaik ES dalībvalstis, Horvātija un Šveice) kompetentās iestādes un Eiropas Komisiju lielu kodolavāriju vai radiācijas avārijsituāciju gadījumā</t>
        </is>
      </c>
      <c r="BR694" s="2" t="inlineStr">
        <is>
          <t>ECURIE|
Sistema komunitarja ta' skambju ta' informazzjoni radjoloġika urġenti</t>
        </is>
      </c>
      <c r="BS694" s="2" t="inlineStr">
        <is>
          <t>3|
3</t>
        </is>
      </c>
      <c r="BT694" s="2" t="inlineStr">
        <is>
          <t xml:space="preserve">|
</t>
        </is>
      </c>
      <c r="BU694" t="inlineStr">
        <is>
          <t>Sistema li tinnotifika lill-awtoritajiet kompetenti tal-Istati Parteċipanti (attwalment l-Istati Membri tal-UE u l-Isvizzera) u lill-Kummissjoni Ewropea f'każ ta' aċċident nukleari jew emerġenza radjoloġika maġġuri.</t>
        </is>
      </c>
      <c r="BV694" s="2" t="inlineStr">
        <is>
          <t>communautaire regelingen voor snelle uitwisseling van informatie in geval van stralingsgevaar|
ECURIE</t>
        </is>
      </c>
      <c r="BW694" s="2" t="inlineStr">
        <is>
          <t>2|
2</t>
        </is>
      </c>
      <c r="BX694" s="2" t="inlineStr">
        <is>
          <t xml:space="preserve">|
</t>
        </is>
      </c>
      <c r="BY694" t="inlineStr">
        <is>
          <t>het Ecurie-systeem is een raamwerk voor snelle uitwisseling van informatie in geval van stralingsgevaar, vastgesteld bij Beschikking 87/600/Euratom.</t>
        </is>
      </c>
      <c r="BZ694" s="2" t="inlineStr">
        <is>
          <t>ECURIE|
system wczesnego ostrzegania o zagrożeniach radiologicznych Unii Europejskiej</t>
        </is>
      </c>
      <c r="CA694" s="2" t="inlineStr">
        <is>
          <t>3|
3</t>
        </is>
      </c>
      <c r="CB694" s="2" t="inlineStr">
        <is>
          <t xml:space="preserve">|
</t>
        </is>
      </c>
      <c r="CC694" t="inlineStr">
        <is>
          <t/>
        </is>
      </c>
      <c r="CD694" s="2" t="inlineStr">
        <is>
          <t>Sistema Comunitário de Troca de Informações em caso de Emergência Radiológica|
ECURIE</t>
        </is>
      </c>
      <c r="CE694" s="2" t="inlineStr">
        <is>
          <t>2|
2</t>
        </is>
      </c>
      <c r="CF694" s="2" t="inlineStr">
        <is>
          <t xml:space="preserve">|
</t>
        </is>
      </c>
      <c r="CG694" t="inlineStr">
        <is>
          <t>Sistema de troca rápida de informações em caso de emergência radiológica criado nos termos da Decisão 87/600/Euratom do Conselho, de 14 de Dezembro de 1987.</t>
        </is>
      </c>
      <c r="CH694" t="inlineStr">
        <is>
          <t/>
        </is>
      </c>
      <c r="CI694" t="inlineStr">
        <is>
          <t/>
        </is>
      </c>
      <c r="CJ694" t="inlineStr">
        <is>
          <t/>
        </is>
      </c>
      <c r="CK694" t="inlineStr">
        <is>
          <t/>
        </is>
      </c>
      <c r="CL694" t="inlineStr">
        <is>
          <t/>
        </is>
      </c>
      <c r="CM694" t="inlineStr">
        <is>
          <t/>
        </is>
      </c>
      <c r="CN694" t="inlineStr">
        <is>
          <t/>
        </is>
      </c>
      <c r="CO694" t="inlineStr">
        <is>
          <t/>
        </is>
      </c>
      <c r="CP694" t="inlineStr">
        <is>
          <t/>
        </is>
      </c>
      <c r="CQ694" t="inlineStr">
        <is>
          <t/>
        </is>
      </c>
      <c r="CR694" t="inlineStr">
        <is>
          <t/>
        </is>
      </c>
      <c r="CS694" t="inlineStr">
        <is>
          <t/>
        </is>
      </c>
      <c r="CT694" s="2" t="inlineStr">
        <is>
          <t>Europeiska unionens system för snabbt utbyte av information i radiologiska nödsituationer</t>
        </is>
      </c>
      <c r="CU694" s="2" t="inlineStr">
        <is>
          <t>3</t>
        </is>
      </c>
      <c r="CV694" s="2" t="inlineStr">
        <is>
          <t/>
        </is>
      </c>
      <c r="CW694" t="inlineStr">
        <is>
          <t/>
        </is>
      </c>
    </row>
    <row r="695">
      <c r="A695" s="1" t="str">
        <f>HYPERLINK("https://iate.europa.eu/entry/result/1406548/all", "1406548")</f>
        <v>1406548</v>
      </c>
      <c r="B695" t="inlineStr">
        <is>
          <t>INDUSTRY</t>
        </is>
      </c>
      <c r="C695" t="inlineStr">
        <is>
          <t>INDUSTRY|electronics and electrical engineering</t>
        </is>
      </c>
      <c r="D695" t="inlineStr">
        <is>
          <t>no</t>
        </is>
      </c>
      <c r="E695" t="inlineStr">
        <is>
          <t/>
        </is>
      </c>
      <c r="F695" t="inlineStr">
        <is>
          <t/>
        </is>
      </c>
      <c r="G695" t="inlineStr">
        <is>
          <t/>
        </is>
      </c>
      <c r="H695" t="inlineStr">
        <is>
          <t/>
        </is>
      </c>
      <c r="I695" t="inlineStr">
        <is>
          <t/>
        </is>
      </c>
      <c r="J695" t="inlineStr">
        <is>
          <t/>
        </is>
      </c>
      <c r="K695" t="inlineStr">
        <is>
          <t/>
        </is>
      </c>
      <c r="L695" t="inlineStr">
        <is>
          <t/>
        </is>
      </c>
      <c r="M695" t="inlineStr">
        <is>
          <t/>
        </is>
      </c>
      <c r="N695" s="2" t="inlineStr">
        <is>
          <t>benyttelsestid</t>
        </is>
      </c>
      <c r="O695" s="2" t="inlineStr">
        <is>
          <t>3</t>
        </is>
      </c>
      <c r="P695" s="2" t="inlineStr">
        <is>
          <t/>
        </is>
      </c>
      <c r="Q695" t="inlineStr">
        <is>
          <t/>
        </is>
      </c>
      <c r="R695" s="2" t="inlineStr">
        <is>
          <t>Benutzungsdauer</t>
        </is>
      </c>
      <c r="S695" s="2" t="inlineStr">
        <is>
          <t>3</t>
        </is>
      </c>
      <c r="T695" s="2" t="inlineStr">
        <is>
          <t/>
        </is>
      </c>
      <c r="U695" t="inlineStr">
        <is>
          <t>Die Benutzungsdauer der Leistung in einer bestimmten Zeitspanne ist der Quotient aus der in dieser Zeitspanne erzeugten elektrischen Energie und der entsprechenden Leistung.</t>
        </is>
      </c>
      <c r="V695" s="2" t="inlineStr">
        <is>
          <t>χρόνος αποδόσεως</t>
        </is>
      </c>
      <c r="W695" s="2" t="inlineStr">
        <is>
          <t>3</t>
        </is>
      </c>
      <c r="X695" s="2" t="inlineStr">
        <is>
          <t/>
        </is>
      </c>
      <c r="Y695" t="inlineStr">
        <is>
          <t>ο λόγος της ενέργειας που αποδίδεται σε ένα ορισμένο χρονικό διάστημα διά της αντιστοίχου ισχύος</t>
        </is>
      </c>
      <c r="Z695" s="2" t="inlineStr">
        <is>
          <t>utilization period|
utilisation period</t>
        </is>
      </c>
      <c r="AA695" s="2" t="inlineStr">
        <is>
          <t>3|
3</t>
        </is>
      </c>
      <c r="AB695" s="2" t="inlineStr">
        <is>
          <t xml:space="preserve">|
</t>
        </is>
      </c>
      <c r="AC695" t="inlineStr">
        <is>
          <t>the ratio between the energy produced during a given period and the electric capacity considered</t>
        </is>
      </c>
      <c r="AD695" s="2" t="inlineStr">
        <is>
          <t>duración de utilización</t>
        </is>
      </c>
      <c r="AE695" s="2" t="inlineStr">
        <is>
          <t>3</t>
        </is>
      </c>
      <c r="AF695" s="2" t="inlineStr">
        <is>
          <t/>
        </is>
      </c>
      <c r="AG695" t="inlineStr">
        <is>
          <t>La duración de utilización de una potencia eléctrica en un determinado intervalo de tiempo es la relación entre la energía eléctrica producida durante el intervalo de tiempo y la potencia eléctrica considerada</t>
        </is>
      </c>
      <c r="AH695" t="inlineStr">
        <is>
          <t/>
        </is>
      </c>
      <c r="AI695" t="inlineStr">
        <is>
          <t/>
        </is>
      </c>
      <c r="AJ695" t="inlineStr">
        <is>
          <t/>
        </is>
      </c>
      <c r="AK695" t="inlineStr">
        <is>
          <t/>
        </is>
      </c>
      <c r="AL695" s="2" t="inlineStr">
        <is>
          <t>käyttöaika</t>
        </is>
      </c>
      <c r="AM695" s="2" t="inlineStr">
        <is>
          <t>3</t>
        </is>
      </c>
      <c r="AN695" s="2" t="inlineStr">
        <is>
          <t/>
        </is>
      </c>
      <c r="AO695" t="inlineStr">
        <is>
          <t/>
        </is>
      </c>
      <c r="AP695" s="2" t="inlineStr">
        <is>
          <t>durée d'utilisation</t>
        </is>
      </c>
      <c r="AQ695" s="2" t="inlineStr">
        <is>
          <t>3</t>
        </is>
      </c>
      <c r="AR695" s="2" t="inlineStr">
        <is>
          <t/>
        </is>
      </c>
      <c r="AS695" t="inlineStr">
        <is>
          <t>La durée d'utilisation de la puissance électrique pendant un intervalle de temps déterminé est le rapport entre l'énergie électrique produite au cours de l'intervalle de temps et la puissance électrique considérée.</t>
        </is>
      </c>
      <c r="AT695" t="inlineStr">
        <is>
          <t/>
        </is>
      </c>
      <c r="AU695" t="inlineStr">
        <is>
          <t/>
        </is>
      </c>
      <c r="AV695" t="inlineStr">
        <is>
          <t/>
        </is>
      </c>
      <c r="AW695" t="inlineStr">
        <is>
          <t/>
        </is>
      </c>
      <c r="AX695" t="inlineStr">
        <is>
          <t/>
        </is>
      </c>
      <c r="AY695" t="inlineStr">
        <is>
          <t/>
        </is>
      </c>
      <c r="AZ695" t="inlineStr">
        <is>
          <t/>
        </is>
      </c>
      <c r="BA695" t="inlineStr">
        <is>
          <t/>
        </is>
      </c>
      <c r="BB695" t="inlineStr">
        <is>
          <t/>
        </is>
      </c>
      <c r="BC695" t="inlineStr">
        <is>
          <t/>
        </is>
      </c>
      <c r="BD695" t="inlineStr">
        <is>
          <t/>
        </is>
      </c>
      <c r="BE695" t="inlineStr">
        <is>
          <t/>
        </is>
      </c>
      <c r="BF695" s="2" t="inlineStr">
        <is>
          <t>durata di utilizzazione</t>
        </is>
      </c>
      <c r="BG695" s="2" t="inlineStr">
        <is>
          <t>3</t>
        </is>
      </c>
      <c r="BH695" s="2" t="inlineStr">
        <is>
          <t/>
        </is>
      </c>
      <c r="BI695" t="inlineStr">
        <is>
          <t>La durata di utilizzazione di una potenza elettrica durante un intervallo di tempo determinato e il rapporto fra l'energia elettrica prodotta durante l'intervallo di tempo e la potenza elettrica considerata.</t>
        </is>
      </c>
      <c r="BJ695" t="inlineStr">
        <is>
          <t/>
        </is>
      </c>
      <c r="BK695" t="inlineStr">
        <is>
          <t/>
        </is>
      </c>
      <c r="BL695" t="inlineStr">
        <is>
          <t/>
        </is>
      </c>
      <c r="BM695" t="inlineStr">
        <is>
          <t/>
        </is>
      </c>
      <c r="BN695" t="inlineStr">
        <is>
          <t/>
        </is>
      </c>
      <c r="BO695" t="inlineStr">
        <is>
          <t/>
        </is>
      </c>
      <c r="BP695" t="inlineStr">
        <is>
          <t/>
        </is>
      </c>
      <c r="BQ695" t="inlineStr">
        <is>
          <t/>
        </is>
      </c>
      <c r="BR695" t="inlineStr">
        <is>
          <t/>
        </is>
      </c>
      <c r="BS695" t="inlineStr">
        <is>
          <t/>
        </is>
      </c>
      <c r="BT695" t="inlineStr">
        <is>
          <t/>
        </is>
      </c>
      <c r="BU695" t="inlineStr">
        <is>
          <t/>
        </is>
      </c>
      <c r="BV695" s="2" t="inlineStr">
        <is>
          <t>bedrijfstijd</t>
        </is>
      </c>
      <c r="BW695" s="2" t="inlineStr">
        <is>
          <t>3</t>
        </is>
      </c>
      <c r="BX695" s="2" t="inlineStr">
        <is>
          <t/>
        </is>
      </c>
      <c r="BY695" t="inlineStr">
        <is>
          <t>De bedrijfstijd is het quotient van de opgewekte energie van een eenheid gedurende een bepaalde periode en het betreffende vermogen.</t>
        </is>
      </c>
      <c r="BZ695" t="inlineStr">
        <is>
          <t/>
        </is>
      </c>
      <c r="CA695" t="inlineStr">
        <is>
          <t/>
        </is>
      </c>
      <c r="CB695" t="inlineStr">
        <is>
          <t/>
        </is>
      </c>
      <c r="CC695" t="inlineStr">
        <is>
          <t/>
        </is>
      </c>
      <c r="CD695" s="2" t="inlineStr">
        <is>
          <t>duração de utilização</t>
        </is>
      </c>
      <c r="CE695" s="2" t="inlineStr">
        <is>
          <t>3</t>
        </is>
      </c>
      <c r="CF695" s="2" t="inlineStr">
        <is>
          <t/>
        </is>
      </c>
      <c r="CG695" t="inlineStr">
        <is>
          <t>A duracao de utilizacao de uma potencia electrica num determinado intervalo de tempo e a relacao entre a energia electrica produzida nesse intervalo e a potencia electrica considerada.</t>
        </is>
      </c>
      <c r="CH695" t="inlineStr">
        <is>
          <t/>
        </is>
      </c>
      <c r="CI695" t="inlineStr">
        <is>
          <t/>
        </is>
      </c>
      <c r="CJ695" t="inlineStr">
        <is>
          <t/>
        </is>
      </c>
      <c r="CK695" t="inlineStr">
        <is>
          <t/>
        </is>
      </c>
      <c r="CL695" t="inlineStr">
        <is>
          <t/>
        </is>
      </c>
      <c r="CM695" t="inlineStr">
        <is>
          <t/>
        </is>
      </c>
      <c r="CN695" t="inlineStr">
        <is>
          <t/>
        </is>
      </c>
      <c r="CO695" t="inlineStr">
        <is>
          <t/>
        </is>
      </c>
      <c r="CP695" t="inlineStr">
        <is>
          <t/>
        </is>
      </c>
      <c r="CQ695" t="inlineStr">
        <is>
          <t/>
        </is>
      </c>
      <c r="CR695" t="inlineStr">
        <is>
          <t/>
        </is>
      </c>
      <c r="CS695" t="inlineStr">
        <is>
          <t/>
        </is>
      </c>
      <c r="CT695" s="2" t="inlineStr">
        <is>
          <t>utnyttjningstid</t>
        </is>
      </c>
      <c r="CU695" s="2" t="inlineStr">
        <is>
          <t>3</t>
        </is>
      </c>
      <c r="CV695" s="2" t="inlineStr">
        <is>
          <t/>
        </is>
      </c>
      <c r="CW695" t="inlineStr">
        <is>
          <t/>
        </is>
      </c>
    </row>
    <row r="696">
      <c r="A696" s="1" t="str">
        <f>HYPERLINK("https://iate.europa.eu/entry/result/156798/all", "156798")</f>
        <v>156798</v>
      </c>
      <c r="B696" t="inlineStr">
        <is>
          <t>ENVIRONMENT</t>
        </is>
      </c>
      <c r="C696" t="inlineStr">
        <is>
          <t>ENVIRONMENT|environmental policy|pollution control measures</t>
        </is>
      </c>
      <c r="D696" t="inlineStr">
        <is>
          <t>yes</t>
        </is>
      </c>
      <c r="E696" t="inlineStr">
        <is>
          <t/>
        </is>
      </c>
      <c r="F696" s="2" t="inlineStr">
        <is>
          <t>чисти технологии за производство на енергия от въглища|
технология за чисти въглища</t>
        </is>
      </c>
      <c r="G696" s="2" t="inlineStr">
        <is>
          <t>2|
3</t>
        </is>
      </c>
      <c r="H696" s="2" t="inlineStr">
        <is>
          <t xml:space="preserve">|
</t>
        </is>
      </c>
      <c r="I696" t="inlineStr">
        <is>
          <t>технологии за отстраняване на SO2, SO3, NOx, CO2 и твърди частици от работещите на въглища електроцентрали и други промишлени източници</t>
        </is>
      </c>
      <c r="J696" s="2" t="inlineStr">
        <is>
          <t>technologie čistého spalování uhlí|
čistá uhelná technologie|
ekologická uhelná technologie</t>
        </is>
      </c>
      <c r="K696" s="2" t="inlineStr">
        <is>
          <t>3|
3|
3</t>
        </is>
      </c>
      <c r="L696" s="2" t="inlineStr">
        <is>
          <t xml:space="preserve">|
|
</t>
        </is>
      </c>
      <c r="M696" t="inlineStr">
        <is>
          <t/>
        </is>
      </c>
      <c r="N696" s="2" t="inlineStr">
        <is>
          <t>ren kulteknologi</t>
        </is>
      </c>
      <c r="O696" s="2" t="inlineStr">
        <is>
          <t>4</t>
        </is>
      </c>
      <c r="P696" s="2" t="inlineStr">
        <is>
          <t/>
        </is>
      </c>
      <c r="Q696" t="inlineStr">
        <is>
          <t>"Nye teknologier, der kan reducere miljøgenerne fra kulkraftværkerne."</t>
        </is>
      </c>
      <c r="R696" s="2" t="inlineStr">
        <is>
          <t>CCT|
saubere Kohletechnologie|
"saubere Kohletechnologie"|
umweltfreundliche Kohletechnologie</t>
        </is>
      </c>
      <c r="S696" s="2" t="inlineStr">
        <is>
          <t>4|
4|
3|
3</t>
        </is>
      </c>
      <c r="T696" s="2" t="inlineStr">
        <is>
          <t xml:space="preserve">|
|
|
</t>
        </is>
      </c>
      <c r="U696" t="inlineStr">
        <is>
          <t>Technologie, die eine Stromerzeugung aus Kohle (im weitesten Sinne) mit stark verringertem Ausstoß von Schwefeldioxid (SO2), Stickoxiden (NOx), Partikeln und Staub aus den Kohlekraftwerken ermöglicht</t>
        </is>
      </c>
      <c r="V696" s="2" t="inlineStr">
        <is>
          <t>ΤΚΑ|
τεχνολογία καθαρού άνθρακα</t>
        </is>
      </c>
      <c r="W696" s="2" t="inlineStr">
        <is>
          <t>2|
4</t>
        </is>
      </c>
      <c r="X696" s="2" t="inlineStr">
        <is>
          <t xml:space="preserve">|
</t>
        </is>
      </c>
      <c r="Y696" t="inlineStr">
        <is>
          <t/>
        </is>
      </c>
      <c r="Z696" s="2" t="inlineStr">
        <is>
          <t>CCT|
Clean Coal Technology</t>
        </is>
      </c>
      <c r="AA696" s="2" t="inlineStr">
        <is>
          <t>3|
3</t>
        </is>
      </c>
      <c r="AB696" s="2" t="inlineStr">
        <is>
          <t xml:space="preserve">|
</t>
        </is>
      </c>
      <c r="AC696" t="inlineStr">
        <is>
          <t>a collection of technologies being developed to reduce the environmental impact of coal energy generation</t>
        </is>
      </c>
      <c r="AD696" s="2" t="inlineStr">
        <is>
          <t>tecnología limpia del carbón|
tecnología del carbón limpio</t>
        </is>
      </c>
      <c r="AE696" s="2" t="inlineStr">
        <is>
          <t>4|
2</t>
        </is>
      </c>
      <c r="AF696" s="2" t="inlineStr">
        <is>
          <t xml:space="preserve">|
</t>
        </is>
      </c>
      <c r="AG696" t="inlineStr">
        <is>
          <t>Métodos o procesos destinados a reducir los efectos medioambientales nocivos de las centrales eléctricas y plantas siderúrgicas alimentadas con carbón, bien mediante el "lavado" &lt;a href="/entry/result/1447213/all" id="ENTRY_TO_ENTRY_CONVERTER" target="_blank"&gt;IATE:1447213&lt;/a&gt; o depuración del carbón antes de la combustión o bien mediante la contención de las emisiones (captura y almacenamiento de carbono &lt;a href="/entry/result/2230131/all" id="ENTRY_TO_ENTRY_CONVERTER" target="_blank"&gt;IATE:2230131&lt;/a&gt; ).</t>
        </is>
      </c>
      <c r="AH696" s="2" t="inlineStr">
        <is>
          <t>puhas söepõletustehnoloogia</t>
        </is>
      </c>
      <c r="AI696" s="2" t="inlineStr">
        <is>
          <t>2</t>
        </is>
      </c>
      <c r="AJ696" s="2" t="inlineStr">
        <is>
          <t/>
        </is>
      </c>
      <c r="AK696" t="inlineStr">
        <is>
          <t/>
        </is>
      </c>
      <c r="AL696" s="2" t="inlineStr">
        <is>
          <t>puhtaan hiilen teknologia|
puhdas hiiliteknologia</t>
        </is>
      </c>
      <c r="AM696" s="2" t="inlineStr">
        <is>
          <t>3|
3</t>
        </is>
      </c>
      <c r="AN696" s="2" t="inlineStr">
        <is>
          <t xml:space="preserve">|
</t>
        </is>
      </c>
      <c r="AO696" t="inlineStr">
        <is>
          <t>tekniikat, joiden avulla hiilen louhinta, käsittely ja käyttö tehdään mahdollisimman ilmasto- ja ympäristömyötäiseksi</t>
        </is>
      </c>
      <c r="AP696" s="2" t="inlineStr">
        <is>
          <t>technologie du charbon propre|
TCP</t>
        </is>
      </c>
      <c r="AQ696" s="2" t="inlineStr">
        <is>
          <t>3|
3</t>
        </is>
      </c>
      <c r="AR696" s="2" t="inlineStr">
        <is>
          <t xml:space="preserve">|
</t>
        </is>
      </c>
      <c r="AS696" t="inlineStr">
        <is>
          <t>technologie faisant appel à des techniques moins polluantes d'utilisation du charbon</t>
        </is>
      </c>
      <c r="AT696" s="2" t="inlineStr">
        <is>
          <t>teicneolaíocht ghuail ghlain</t>
        </is>
      </c>
      <c r="AU696" s="2" t="inlineStr">
        <is>
          <t>3</t>
        </is>
      </c>
      <c r="AV696" s="2" t="inlineStr">
        <is>
          <t/>
        </is>
      </c>
      <c r="AW696" t="inlineStr">
        <is>
          <t/>
        </is>
      </c>
      <c r="AX696" s="2" t="inlineStr">
        <is>
          <t>tehnologija čistog ugljena</t>
        </is>
      </c>
      <c r="AY696" s="2" t="inlineStr">
        <is>
          <t>2</t>
        </is>
      </c>
      <c r="AZ696" s="2" t="inlineStr">
        <is>
          <t/>
        </is>
      </c>
      <c r="BA696" t="inlineStr">
        <is>
          <t/>
        </is>
      </c>
      <c r="BB696" s="2" t="inlineStr">
        <is>
          <t>tisztaszén-technológia</t>
        </is>
      </c>
      <c r="BC696" s="2" t="inlineStr">
        <is>
          <t>4</t>
        </is>
      </c>
      <c r="BD696" s="2" t="inlineStr">
        <is>
          <t/>
        </is>
      </c>
      <c r="BE696" t="inlineStr">
        <is>
          <t>Olyan környezetbarát technológia, amellyel csökkenthető a szén égetésével járó környezetszennyezés (különösen a szennyező és az üvegházhatást okozó gázok kibocsátása), például oly módon, hogy a széntüzelésű erőművekből az üvegházhatású gázokat csöveken keresztül tárolókba vezetik el.</t>
        </is>
      </c>
      <c r="BF696" s="2" t="inlineStr">
        <is>
          <t>CCT|
tecnologia pulita del carbone|
tecnologia del carbone pulito</t>
        </is>
      </c>
      <c r="BG696" s="2" t="inlineStr">
        <is>
          <t>1|
1|
3</t>
        </is>
      </c>
      <c r="BH696" s="2" t="inlineStr">
        <is>
          <t xml:space="preserve">|
|
</t>
        </is>
      </c>
      <c r="BI696" t="inlineStr">
        <is>
          <t>nome attribuito alla tecnologia più avanzata, in termini di efficienza energetica e riduzione di emissioni inquinanti, per la produzione di energia elettrica dalla combustione del carbone</t>
        </is>
      </c>
      <c r="BJ696" s="2" t="inlineStr">
        <is>
          <t>švarių anglių technologija</t>
        </is>
      </c>
      <c r="BK696" s="2" t="inlineStr">
        <is>
          <t>3</t>
        </is>
      </c>
      <c r="BL696" s="2" t="inlineStr">
        <is>
          <t/>
        </is>
      </c>
      <c r="BM696" t="inlineStr">
        <is>
          <t/>
        </is>
      </c>
      <c r="BN696" s="2" t="inlineStr">
        <is>
          <t>tīra akmeņogļu tehnoloģija|
nepiesārņojoša akmeņogļu tehnoloģija</t>
        </is>
      </c>
      <c r="BO696" s="2" t="inlineStr">
        <is>
          <t>2|
3</t>
        </is>
      </c>
      <c r="BP696" s="2" t="inlineStr">
        <is>
          <t xml:space="preserve">|
</t>
        </is>
      </c>
      <c r="BQ696" t="inlineStr">
        <is>
          <t>efektīva ogļu izmantošanas tehnoloģija, kura attīstīta, lai samazinātu kaitīgo vielu emisijas</t>
        </is>
      </c>
      <c r="BR696" s="2" t="inlineStr">
        <is>
          <t>teknoloġija nadifa tal-faħam|
CCT</t>
        </is>
      </c>
      <c r="BS696" s="2" t="inlineStr">
        <is>
          <t>3|
3</t>
        </is>
      </c>
      <c r="BT696" s="2" t="inlineStr">
        <is>
          <t xml:space="preserve">|
</t>
        </is>
      </c>
      <c r="BU696" t="inlineStr">
        <is>
          <t/>
        </is>
      </c>
      <c r="BV696" s="2" t="inlineStr">
        <is>
          <t>CCT|
schone steenkooltechnologieën|
schone kolentechnologieën</t>
        </is>
      </c>
      <c r="BW696" s="2" t="inlineStr">
        <is>
          <t>3|
3|
3</t>
        </is>
      </c>
      <c r="BX696" s="2" t="inlineStr">
        <is>
          <t xml:space="preserve">|
|
</t>
        </is>
      </c>
      <c r="BY696" t="inlineStr">
        <is>
          <t/>
        </is>
      </c>
      <c r="BZ696" s="2" t="inlineStr">
        <is>
          <t>CTW|
czysta technologia węglowa</t>
        </is>
      </c>
      <c r="CA696" s="2" t="inlineStr">
        <is>
          <t>3|
3</t>
        </is>
      </c>
      <c r="CB696" s="2" t="inlineStr">
        <is>
          <t xml:space="preserve">|
</t>
        </is>
      </c>
      <c r="CC696" t="inlineStr">
        <is>
          <t>technologie zaprojektowane w celu poprawy skuteczności wydobycia, przeróbki, przetwarzania oraz utylizacji węgla i zwiększenia akceptowalności tych procesów z uwagi na ich wpływ na środowisko naturalne</t>
        </is>
      </c>
      <c r="CD696" s="2" t="inlineStr">
        <is>
          <t>TLC|
tecnologias limpas do carvão|
Tecnologia de queima limpa do carvão|
tecnologia do carvão limpo</t>
        </is>
      </c>
      <c r="CE696" s="2" t="inlineStr">
        <is>
          <t>3|
3|
2|
3</t>
        </is>
      </c>
      <c r="CF696" s="2" t="inlineStr">
        <is>
          <t xml:space="preserve">|
|
|
</t>
        </is>
      </c>
      <c r="CG696" t="inlineStr">
        <is>
          <t/>
        </is>
      </c>
      <c r="CH696" s="2" t="inlineStr">
        <is>
          <t>tehnologie curată de ardere a cărbunelui</t>
        </is>
      </c>
      <c r="CI696" s="2" t="inlineStr">
        <is>
          <t>3</t>
        </is>
      </c>
      <c r="CJ696" s="2" t="inlineStr">
        <is>
          <t/>
        </is>
      </c>
      <c r="CK696" t="inlineStr">
        <is>
          <t>Tehnologie care permite reducerea impactului asupra mediului a utilizării carbonului.</t>
        </is>
      </c>
      <c r="CL696" s="2" t="inlineStr">
        <is>
          <t>čistá uhoľná technológia</t>
        </is>
      </c>
      <c r="CM696" s="2" t="inlineStr">
        <is>
          <t>3</t>
        </is>
      </c>
      <c r="CN696" s="2" t="inlineStr">
        <is>
          <t/>
        </is>
      </c>
      <c r="CO696" t="inlineStr">
        <is>
          <t>moderné metódy využitia uhlia ako primárneho zdroja energie zamerané na maximálne využitie s minimálnymi negatívnymi účinkami na životné prostredie</t>
        </is>
      </c>
      <c r="CP696" s="2" t="inlineStr">
        <is>
          <t>čista tehnologija izrabe premoga|
tehnologija čistega premoga</t>
        </is>
      </c>
      <c r="CQ696" s="2" t="inlineStr">
        <is>
          <t>3|
3</t>
        </is>
      </c>
      <c r="CR696" s="2" t="inlineStr">
        <is>
          <t xml:space="preserve">|
</t>
        </is>
      </c>
      <c r="CS696" t="inlineStr">
        <is>
          <t>S čistimi tehnologijami izrabe premoga označujemo tiste tehnologije, ki omogočajo okoljsko sprejemljivost pridobivanja, priprave in izrabe fosilnih goriv.</t>
        </is>
      </c>
      <c r="CT696" s="2" t="inlineStr">
        <is>
          <t>ren kolteknik</t>
        </is>
      </c>
      <c r="CU696" s="2" t="inlineStr">
        <is>
          <t>3</t>
        </is>
      </c>
      <c r="CV696" s="2" t="inlineStr">
        <is>
          <t/>
        </is>
      </c>
      <c r="CW696" t="inlineStr">
        <is>
          <t/>
        </is>
      </c>
    </row>
    <row r="697">
      <c r="A697" s="1" t="str">
        <f>HYPERLINK("https://iate.europa.eu/entry/result/846066/all", "846066")</f>
        <v>846066</v>
      </c>
      <c r="B697" t="inlineStr">
        <is>
          <t>ENERGY</t>
        </is>
      </c>
      <c r="C697" t="inlineStr">
        <is>
          <t>ENERGY|electrical and nuclear industries|nuclear energy</t>
        </is>
      </c>
      <c r="D697" t="inlineStr">
        <is>
          <t>no</t>
        </is>
      </c>
      <c r="E697" t="inlineStr">
        <is>
          <t/>
        </is>
      </c>
      <c r="F697" t="inlineStr">
        <is>
          <t/>
        </is>
      </c>
      <c r="G697" t="inlineStr">
        <is>
          <t/>
        </is>
      </c>
      <c r="H697" t="inlineStr">
        <is>
          <t/>
        </is>
      </c>
      <c r="I697" t="inlineStr">
        <is>
          <t/>
        </is>
      </c>
      <c r="J697" t="inlineStr">
        <is>
          <t/>
        </is>
      </c>
      <c r="K697" t="inlineStr">
        <is>
          <t/>
        </is>
      </c>
      <c r="L697" t="inlineStr">
        <is>
          <t/>
        </is>
      </c>
      <c r="M697" t="inlineStr">
        <is>
          <t/>
        </is>
      </c>
      <c r="N697" t="inlineStr">
        <is>
          <t/>
        </is>
      </c>
      <c r="O697" t="inlineStr">
        <is>
          <t/>
        </is>
      </c>
      <c r="P697" t="inlineStr">
        <is>
          <t/>
        </is>
      </c>
      <c r="Q697" t="inlineStr">
        <is>
          <t/>
        </is>
      </c>
      <c r="R697" t="inlineStr">
        <is>
          <t/>
        </is>
      </c>
      <c r="S697" t="inlineStr">
        <is>
          <t/>
        </is>
      </c>
      <c r="T697" t="inlineStr">
        <is>
          <t/>
        </is>
      </c>
      <c r="U697" t="inlineStr">
        <is>
          <t/>
        </is>
      </c>
      <c r="V697" t="inlineStr">
        <is>
          <t/>
        </is>
      </c>
      <c r="W697" t="inlineStr">
        <is>
          <t/>
        </is>
      </c>
      <c r="X697" t="inlineStr">
        <is>
          <t/>
        </is>
      </c>
      <c r="Y697" t="inlineStr">
        <is>
          <t/>
        </is>
      </c>
      <c r="Z697" s="2" t="inlineStr">
        <is>
          <t>high-purity nuclear materials</t>
        </is>
      </c>
      <c r="AA697" s="2" t="inlineStr">
        <is>
          <t>2</t>
        </is>
      </c>
      <c r="AB697" s="2" t="inlineStr">
        <is>
          <t/>
        </is>
      </c>
      <c r="AC697" t="inlineStr">
        <is>
          <t/>
        </is>
      </c>
      <c r="AD697" t="inlineStr">
        <is>
          <t/>
        </is>
      </c>
      <c r="AE697" t="inlineStr">
        <is>
          <t/>
        </is>
      </c>
      <c r="AF697" t="inlineStr">
        <is>
          <t/>
        </is>
      </c>
      <c r="AG697" t="inlineStr">
        <is>
          <t/>
        </is>
      </c>
      <c r="AH697" t="inlineStr">
        <is>
          <t/>
        </is>
      </c>
      <c r="AI697" t="inlineStr">
        <is>
          <t/>
        </is>
      </c>
      <c r="AJ697" t="inlineStr">
        <is>
          <t/>
        </is>
      </c>
      <c r="AK697" t="inlineStr">
        <is>
          <t/>
        </is>
      </c>
      <c r="AL697" s="2" t="inlineStr">
        <is>
          <t>erittäin puhtaat ydinaineet</t>
        </is>
      </c>
      <c r="AM697" s="2" t="inlineStr">
        <is>
          <t>3</t>
        </is>
      </c>
      <c r="AN697" s="2" t="inlineStr">
        <is>
          <t/>
        </is>
      </c>
      <c r="AO697" t="inlineStr">
        <is>
          <t/>
        </is>
      </c>
      <c r="AP697" s="2" t="inlineStr">
        <is>
          <t>matériaux nucléaires de grande pureté</t>
        </is>
      </c>
      <c r="AQ697" s="2" t="inlineStr">
        <is>
          <t>1</t>
        </is>
      </c>
      <c r="AR697" s="2" t="inlineStr">
        <is>
          <t/>
        </is>
      </c>
      <c r="AS697" t="inlineStr">
        <is>
          <t/>
        </is>
      </c>
      <c r="AT697" s="2" t="inlineStr">
        <is>
          <t>ábhar núicléach ardíonachta</t>
        </is>
      </c>
      <c r="AU697" s="2" t="inlineStr">
        <is>
          <t>3</t>
        </is>
      </c>
      <c r="AV697" s="2" t="inlineStr">
        <is>
          <t/>
        </is>
      </c>
      <c r="AW697" t="inlineStr">
        <is>
          <t/>
        </is>
      </c>
      <c r="AX697" t="inlineStr">
        <is>
          <t/>
        </is>
      </c>
      <c r="AY697" t="inlineStr">
        <is>
          <t/>
        </is>
      </c>
      <c r="AZ697" t="inlineStr">
        <is>
          <t/>
        </is>
      </c>
      <c r="BA697" t="inlineStr">
        <is>
          <t/>
        </is>
      </c>
      <c r="BB697" t="inlineStr">
        <is>
          <t/>
        </is>
      </c>
      <c r="BC697" t="inlineStr">
        <is>
          <t/>
        </is>
      </c>
      <c r="BD697" t="inlineStr">
        <is>
          <t/>
        </is>
      </c>
      <c r="BE697" t="inlineStr">
        <is>
          <t/>
        </is>
      </c>
      <c r="BF697" t="inlineStr">
        <is>
          <t/>
        </is>
      </c>
      <c r="BG697" t="inlineStr">
        <is>
          <t/>
        </is>
      </c>
      <c r="BH697" t="inlineStr">
        <is>
          <t/>
        </is>
      </c>
      <c r="BI697" t="inlineStr">
        <is>
          <t/>
        </is>
      </c>
      <c r="BJ697" t="inlineStr">
        <is>
          <t/>
        </is>
      </c>
      <c r="BK697" t="inlineStr">
        <is>
          <t/>
        </is>
      </c>
      <c r="BL697" t="inlineStr">
        <is>
          <t/>
        </is>
      </c>
      <c r="BM697" t="inlineStr">
        <is>
          <t/>
        </is>
      </c>
      <c r="BN697" t="inlineStr">
        <is>
          <t/>
        </is>
      </c>
      <c r="BO697" t="inlineStr">
        <is>
          <t/>
        </is>
      </c>
      <c r="BP697" t="inlineStr">
        <is>
          <t/>
        </is>
      </c>
      <c r="BQ697" t="inlineStr">
        <is>
          <t/>
        </is>
      </c>
      <c r="BR697" t="inlineStr">
        <is>
          <t/>
        </is>
      </c>
      <c r="BS697" t="inlineStr">
        <is>
          <t/>
        </is>
      </c>
      <c r="BT697" t="inlineStr">
        <is>
          <t/>
        </is>
      </c>
      <c r="BU697" t="inlineStr">
        <is>
          <t/>
        </is>
      </c>
      <c r="BV697" t="inlineStr">
        <is>
          <t/>
        </is>
      </c>
      <c r="BW697" t="inlineStr">
        <is>
          <t/>
        </is>
      </c>
      <c r="BX697" t="inlineStr">
        <is>
          <t/>
        </is>
      </c>
      <c r="BY697" t="inlineStr">
        <is>
          <t/>
        </is>
      </c>
      <c r="BZ697" t="inlineStr">
        <is>
          <t/>
        </is>
      </c>
      <c r="CA697" t="inlineStr">
        <is>
          <t/>
        </is>
      </c>
      <c r="CB697" t="inlineStr">
        <is>
          <t/>
        </is>
      </c>
      <c r="CC697" t="inlineStr">
        <is>
          <t/>
        </is>
      </c>
      <c r="CD697" t="inlineStr">
        <is>
          <t/>
        </is>
      </c>
      <c r="CE697" t="inlineStr">
        <is>
          <t/>
        </is>
      </c>
      <c r="CF697" t="inlineStr">
        <is>
          <t/>
        </is>
      </c>
      <c r="CG697" t="inlineStr">
        <is>
          <t/>
        </is>
      </c>
      <c r="CH697" t="inlineStr">
        <is>
          <t/>
        </is>
      </c>
      <c r="CI697" t="inlineStr">
        <is>
          <t/>
        </is>
      </c>
      <c r="CJ697" t="inlineStr">
        <is>
          <t/>
        </is>
      </c>
      <c r="CK697" t="inlineStr">
        <is>
          <t/>
        </is>
      </c>
      <c r="CL697" t="inlineStr">
        <is>
          <t/>
        </is>
      </c>
      <c r="CM697" t="inlineStr">
        <is>
          <t/>
        </is>
      </c>
      <c r="CN697" t="inlineStr">
        <is>
          <t/>
        </is>
      </c>
      <c r="CO697" t="inlineStr">
        <is>
          <t/>
        </is>
      </c>
      <c r="CP697" t="inlineStr">
        <is>
          <t/>
        </is>
      </c>
      <c r="CQ697" t="inlineStr">
        <is>
          <t/>
        </is>
      </c>
      <c r="CR697" t="inlineStr">
        <is>
          <t/>
        </is>
      </c>
      <c r="CS697" t="inlineStr">
        <is>
          <t/>
        </is>
      </c>
      <c r="CT697" s="2" t="inlineStr">
        <is>
          <t>kärnmaterial av stor renhetsgrad</t>
        </is>
      </c>
      <c r="CU697" s="2" t="inlineStr">
        <is>
          <t>2</t>
        </is>
      </c>
      <c r="CV697" s="2" t="inlineStr">
        <is>
          <t/>
        </is>
      </c>
      <c r="CW697" t="inlineStr">
        <is>
          <t/>
        </is>
      </c>
    </row>
    <row r="698">
      <c r="A698" s="1" t="str">
        <f>HYPERLINK("https://iate.europa.eu/entry/result/1376487/all", "1376487")</f>
        <v>1376487</v>
      </c>
      <c r="B698" t="inlineStr">
        <is>
          <t>INDUSTRY</t>
        </is>
      </c>
      <c r="C698" t="inlineStr">
        <is>
          <t>INDUSTRY|mechanical engineering</t>
        </is>
      </c>
      <c r="D698" t="inlineStr">
        <is>
          <t>no</t>
        </is>
      </c>
      <c r="E698" t="inlineStr">
        <is>
          <t/>
        </is>
      </c>
      <c r="F698" t="inlineStr">
        <is>
          <t/>
        </is>
      </c>
      <c r="G698" t="inlineStr">
        <is>
          <t/>
        </is>
      </c>
      <c r="H698" t="inlineStr">
        <is>
          <t/>
        </is>
      </c>
      <c r="I698" t="inlineStr">
        <is>
          <t/>
        </is>
      </c>
      <c r="J698" t="inlineStr">
        <is>
          <t/>
        </is>
      </c>
      <c r="K698" t="inlineStr">
        <is>
          <t/>
        </is>
      </c>
      <c r="L698" t="inlineStr">
        <is>
          <t/>
        </is>
      </c>
      <c r="M698" t="inlineStr">
        <is>
          <t/>
        </is>
      </c>
      <c r="N698" s="2" t="inlineStr">
        <is>
          <t>oliefyret kedel</t>
        </is>
      </c>
      <c r="O698" s="2" t="inlineStr">
        <is>
          <t>3</t>
        </is>
      </c>
      <c r="P698" s="2" t="inlineStr">
        <is>
          <t/>
        </is>
      </c>
      <c r="Q698" t="inlineStr">
        <is>
          <t/>
        </is>
      </c>
      <c r="R698" s="2" t="inlineStr">
        <is>
          <t>Dampferzeuger mit Ölfeuerung</t>
        </is>
      </c>
      <c r="S698" s="2" t="inlineStr">
        <is>
          <t>3</t>
        </is>
      </c>
      <c r="T698" s="2" t="inlineStr">
        <is>
          <t/>
        </is>
      </c>
      <c r="U698" t="inlineStr">
        <is>
          <t/>
        </is>
      </c>
      <c r="V698" t="inlineStr">
        <is>
          <t/>
        </is>
      </c>
      <c r="W698" t="inlineStr">
        <is>
          <t/>
        </is>
      </c>
      <c r="X698" t="inlineStr">
        <is>
          <t/>
        </is>
      </c>
      <c r="Y698" t="inlineStr">
        <is>
          <t/>
        </is>
      </c>
      <c r="Z698" s="2" t="inlineStr">
        <is>
          <t>liquid fuel boiler</t>
        </is>
      </c>
      <c r="AA698" s="2" t="inlineStr">
        <is>
          <t>3</t>
        </is>
      </c>
      <c r="AB698" s="2" t="inlineStr">
        <is>
          <t/>
        </is>
      </c>
      <c r="AC698" t="inlineStr">
        <is>
          <t>a boiler designed for consumption of liquid fuel</t>
        </is>
      </c>
      <c r="AD698" s="2" t="inlineStr">
        <is>
          <t>caldera de fuel-oil|
caldera de combustible líquido</t>
        </is>
      </c>
      <c r="AE698" s="2" t="inlineStr">
        <is>
          <t>3|
3</t>
        </is>
      </c>
      <c r="AF698" s="2" t="inlineStr">
        <is>
          <t xml:space="preserve">|
</t>
        </is>
      </c>
      <c r="AG698" t="inlineStr">
        <is>
          <t/>
        </is>
      </c>
      <c r="AH698" t="inlineStr">
        <is>
          <t/>
        </is>
      </c>
      <c r="AI698" t="inlineStr">
        <is>
          <t/>
        </is>
      </c>
      <c r="AJ698" t="inlineStr">
        <is>
          <t/>
        </is>
      </c>
      <c r="AK698" t="inlineStr">
        <is>
          <t/>
        </is>
      </c>
      <c r="AL698" s="2" t="inlineStr">
        <is>
          <t>nestepolttokattila</t>
        </is>
      </c>
      <c r="AM698" s="2" t="inlineStr">
        <is>
          <t>3</t>
        </is>
      </c>
      <c r="AN698" s="2" t="inlineStr">
        <is>
          <t/>
        </is>
      </c>
      <c r="AO698" t="inlineStr">
        <is>
          <t/>
        </is>
      </c>
      <c r="AP698" s="2" t="inlineStr">
        <is>
          <t>chaudière à combustible liquide</t>
        </is>
      </c>
      <c r="AQ698" s="2" t="inlineStr">
        <is>
          <t>3</t>
        </is>
      </c>
      <c r="AR698" s="2" t="inlineStr">
        <is>
          <t/>
        </is>
      </c>
      <c r="AS698" t="inlineStr">
        <is>
          <t>chaudière conçue et construite pour brûler un combustible liquide</t>
        </is>
      </c>
      <c r="AT698" t="inlineStr">
        <is>
          <t/>
        </is>
      </c>
      <c r="AU698" t="inlineStr">
        <is>
          <t/>
        </is>
      </c>
      <c r="AV698" t="inlineStr">
        <is>
          <t/>
        </is>
      </c>
      <c r="AW698" t="inlineStr">
        <is>
          <t/>
        </is>
      </c>
      <c r="AX698" t="inlineStr">
        <is>
          <t/>
        </is>
      </c>
      <c r="AY698" t="inlineStr">
        <is>
          <t/>
        </is>
      </c>
      <c r="AZ698" t="inlineStr">
        <is>
          <t/>
        </is>
      </c>
      <c r="BA698" t="inlineStr">
        <is>
          <t/>
        </is>
      </c>
      <c r="BB698" t="inlineStr">
        <is>
          <t/>
        </is>
      </c>
      <c r="BC698" t="inlineStr">
        <is>
          <t/>
        </is>
      </c>
      <c r="BD698" t="inlineStr">
        <is>
          <t/>
        </is>
      </c>
      <c r="BE698" t="inlineStr">
        <is>
          <t/>
        </is>
      </c>
      <c r="BF698" s="2" t="inlineStr">
        <is>
          <t>caldaia a combustibile liquido</t>
        </is>
      </c>
      <c r="BG698" s="2" t="inlineStr">
        <is>
          <t>3</t>
        </is>
      </c>
      <c r="BH698" s="2" t="inlineStr">
        <is>
          <t/>
        </is>
      </c>
      <c r="BI698" t="inlineStr">
        <is>
          <t/>
        </is>
      </c>
      <c r="BJ698" t="inlineStr">
        <is>
          <t/>
        </is>
      </c>
      <c r="BK698" t="inlineStr">
        <is>
          <t/>
        </is>
      </c>
      <c r="BL698" t="inlineStr">
        <is>
          <t/>
        </is>
      </c>
      <c r="BM698" t="inlineStr">
        <is>
          <t/>
        </is>
      </c>
      <c r="BN698" t="inlineStr">
        <is>
          <t/>
        </is>
      </c>
      <c r="BO698" t="inlineStr">
        <is>
          <t/>
        </is>
      </c>
      <c r="BP698" t="inlineStr">
        <is>
          <t/>
        </is>
      </c>
      <c r="BQ698" t="inlineStr">
        <is>
          <t/>
        </is>
      </c>
      <c r="BR698" t="inlineStr">
        <is>
          <t/>
        </is>
      </c>
      <c r="BS698" t="inlineStr">
        <is>
          <t/>
        </is>
      </c>
      <c r="BT698" t="inlineStr">
        <is>
          <t/>
        </is>
      </c>
      <c r="BU698" t="inlineStr">
        <is>
          <t/>
        </is>
      </c>
      <c r="BV698" s="2" t="inlineStr">
        <is>
          <t>ketel voor vloeibare brandstof</t>
        </is>
      </c>
      <c r="BW698" s="2" t="inlineStr">
        <is>
          <t>3</t>
        </is>
      </c>
      <c r="BX698" s="2" t="inlineStr">
        <is>
          <t/>
        </is>
      </c>
      <c r="BY698" t="inlineStr">
        <is>
          <t/>
        </is>
      </c>
      <c r="BZ698" t="inlineStr">
        <is>
          <t/>
        </is>
      </c>
      <c r="CA698" t="inlineStr">
        <is>
          <t/>
        </is>
      </c>
      <c r="CB698" t="inlineStr">
        <is>
          <t/>
        </is>
      </c>
      <c r="CC698" t="inlineStr">
        <is>
          <t/>
        </is>
      </c>
      <c r="CD698" s="2" t="inlineStr">
        <is>
          <t>caldeira com combustível líquido</t>
        </is>
      </c>
      <c r="CE698" s="2" t="inlineStr">
        <is>
          <t>3</t>
        </is>
      </c>
      <c r="CF698" s="2" t="inlineStr">
        <is>
          <t/>
        </is>
      </c>
      <c r="CG698" t="inlineStr">
        <is>
          <t/>
        </is>
      </c>
      <c r="CH698" t="inlineStr">
        <is>
          <t/>
        </is>
      </c>
      <c r="CI698" t="inlineStr">
        <is>
          <t/>
        </is>
      </c>
      <c r="CJ698" t="inlineStr">
        <is>
          <t/>
        </is>
      </c>
      <c r="CK698" t="inlineStr">
        <is>
          <t/>
        </is>
      </c>
      <c r="CL698" t="inlineStr">
        <is>
          <t/>
        </is>
      </c>
      <c r="CM698" t="inlineStr">
        <is>
          <t/>
        </is>
      </c>
      <c r="CN698" t="inlineStr">
        <is>
          <t/>
        </is>
      </c>
      <c r="CO698" t="inlineStr">
        <is>
          <t/>
        </is>
      </c>
      <c r="CP698" t="inlineStr">
        <is>
          <t/>
        </is>
      </c>
      <c r="CQ698" t="inlineStr">
        <is>
          <t/>
        </is>
      </c>
      <c r="CR698" t="inlineStr">
        <is>
          <t/>
        </is>
      </c>
      <c r="CS698" t="inlineStr">
        <is>
          <t/>
        </is>
      </c>
      <c r="CT698" s="2" t="inlineStr">
        <is>
          <t>oljeeldad panna</t>
        </is>
      </c>
      <c r="CU698" s="2" t="inlineStr">
        <is>
          <t>3</t>
        </is>
      </c>
      <c r="CV698" s="2" t="inlineStr">
        <is>
          <t/>
        </is>
      </c>
      <c r="CW698" t="inlineStr">
        <is>
          <t/>
        </is>
      </c>
    </row>
    <row r="699">
      <c r="A699" s="1" t="str">
        <f>HYPERLINK("https://iate.europa.eu/entry/result/3567980/all", "3567980")</f>
        <v>3567980</v>
      </c>
      <c r="B699" t="inlineStr">
        <is>
          <t>ENERGY</t>
        </is>
      </c>
      <c r="C699" t="inlineStr">
        <is>
          <t>ENERGY|energy policy|energy industry</t>
        </is>
      </c>
      <c r="D699" t="inlineStr">
        <is>
          <t>yes</t>
        </is>
      </c>
      <c r="E699" t="inlineStr">
        <is>
          <t/>
        </is>
      </c>
      <c r="F699" t="inlineStr">
        <is>
          <t/>
        </is>
      </c>
      <c r="G699" t="inlineStr">
        <is>
          <t/>
        </is>
      </c>
      <c r="H699" t="inlineStr">
        <is>
          <t/>
        </is>
      </c>
      <c r="I699" t="inlineStr">
        <is>
          <t/>
        </is>
      </c>
      <c r="J699" t="inlineStr">
        <is>
          <t/>
        </is>
      </c>
      <c r="K699" t="inlineStr">
        <is>
          <t/>
        </is>
      </c>
      <c r="L699" t="inlineStr">
        <is>
          <t/>
        </is>
      </c>
      <c r="M699" t="inlineStr">
        <is>
          <t/>
        </is>
      </c>
      <c r="N699" t="inlineStr">
        <is>
          <t/>
        </is>
      </c>
      <c r="O699" t="inlineStr">
        <is>
          <t/>
        </is>
      </c>
      <c r="P699" t="inlineStr">
        <is>
          <t/>
        </is>
      </c>
      <c r="Q699" t="inlineStr">
        <is>
          <t/>
        </is>
      </c>
      <c r="R699" t="inlineStr">
        <is>
          <t/>
        </is>
      </c>
      <c r="S699" t="inlineStr">
        <is>
          <t/>
        </is>
      </c>
      <c r="T699" t="inlineStr">
        <is>
          <t/>
        </is>
      </c>
      <c r="U699" t="inlineStr">
        <is>
          <t/>
        </is>
      </c>
      <c r="V699" t="inlineStr">
        <is>
          <t/>
        </is>
      </c>
      <c r="W699" t="inlineStr">
        <is>
          <t/>
        </is>
      </c>
      <c r="X699" t="inlineStr">
        <is>
          <t/>
        </is>
      </c>
      <c r="Y699" t="inlineStr">
        <is>
          <t/>
        </is>
      </c>
      <c r="Z699" s="2" t="inlineStr">
        <is>
          <t>condensing power plant</t>
        </is>
      </c>
      <c r="AA699" s="2" t="inlineStr">
        <is>
          <t>3</t>
        </is>
      </c>
      <c r="AB699" s="2" t="inlineStr">
        <is>
          <t/>
        </is>
      </c>
      <c r="AC699" t="inlineStr">
        <is>
          <t>power plant that generates electric energy by heating water and turning it into steam to rotate a turbine, which in turn rotates the generator</t>
        </is>
      </c>
      <c r="AD699" t="inlineStr">
        <is>
          <t/>
        </is>
      </c>
      <c r="AE699" t="inlineStr">
        <is>
          <t/>
        </is>
      </c>
      <c r="AF699" t="inlineStr">
        <is>
          <t/>
        </is>
      </c>
      <c r="AG699" t="inlineStr">
        <is>
          <t/>
        </is>
      </c>
      <c r="AH699" s="2" t="inlineStr">
        <is>
          <t>kondensatsioonelektrijaam</t>
        </is>
      </c>
      <c r="AI699" s="2" t="inlineStr">
        <is>
          <t>3</t>
        </is>
      </c>
      <c r="AJ699" s="2" t="inlineStr">
        <is>
          <t/>
        </is>
      </c>
      <c r="AK699" t="inlineStr">
        <is>
          <t>jõujaam, milles vesi kuumutatakse auruks, mis paneb tööle turbiini, mis paneb omakorda pöörlema elektrigeneraatori</t>
        </is>
      </c>
      <c r="AL699" t="inlineStr">
        <is>
          <t/>
        </is>
      </c>
      <c r="AM699" t="inlineStr">
        <is>
          <t/>
        </is>
      </c>
      <c r="AN699" t="inlineStr">
        <is>
          <t/>
        </is>
      </c>
      <c r="AO699" t="inlineStr">
        <is>
          <t/>
        </is>
      </c>
      <c r="AP699" t="inlineStr">
        <is>
          <t/>
        </is>
      </c>
      <c r="AQ699" t="inlineStr">
        <is>
          <t/>
        </is>
      </c>
      <c r="AR699" t="inlineStr">
        <is>
          <t/>
        </is>
      </c>
      <c r="AS699" t="inlineStr">
        <is>
          <t/>
        </is>
      </c>
      <c r="AT699" s="2" t="inlineStr">
        <is>
          <t>stáisiún cumhachta comhdhlúthúcháin</t>
        </is>
      </c>
      <c r="AU699" s="2" t="inlineStr">
        <is>
          <t>3</t>
        </is>
      </c>
      <c r="AV699" s="2" t="inlineStr">
        <is>
          <t/>
        </is>
      </c>
      <c r="AW699" t="inlineStr">
        <is>
          <t/>
        </is>
      </c>
      <c r="AX699" t="inlineStr">
        <is>
          <t/>
        </is>
      </c>
      <c r="AY699" t="inlineStr">
        <is>
          <t/>
        </is>
      </c>
      <c r="AZ699" t="inlineStr">
        <is>
          <t/>
        </is>
      </c>
      <c r="BA699" t="inlineStr">
        <is>
          <t/>
        </is>
      </c>
      <c r="BB699" t="inlineStr">
        <is>
          <t/>
        </is>
      </c>
      <c r="BC699" t="inlineStr">
        <is>
          <t/>
        </is>
      </c>
      <c r="BD699" t="inlineStr">
        <is>
          <t/>
        </is>
      </c>
      <c r="BE699" t="inlineStr">
        <is>
          <t/>
        </is>
      </c>
      <c r="BF699" t="inlineStr">
        <is>
          <t/>
        </is>
      </c>
      <c r="BG699" t="inlineStr">
        <is>
          <t/>
        </is>
      </c>
      <c r="BH699" t="inlineStr">
        <is>
          <t/>
        </is>
      </c>
      <c r="BI699" t="inlineStr">
        <is>
          <t/>
        </is>
      </c>
      <c r="BJ699" t="inlineStr">
        <is>
          <t/>
        </is>
      </c>
      <c r="BK699" t="inlineStr">
        <is>
          <t/>
        </is>
      </c>
      <c r="BL699" t="inlineStr">
        <is>
          <t/>
        </is>
      </c>
      <c r="BM699" t="inlineStr">
        <is>
          <t/>
        </is>
      </c>
      <c r="BN699" t="inlineStr">
        <is>
          <t/>
        </is>
      </c>
      <c r="BO699" t="inlineStr">
        <is>
          <t/>
        </is>
      </c>
      <c r="BP699" t="inlineStr">
        <is>
          <t/>
        </is>
      </c>
      <c r="BQ699" t="inlineStr">
        <is>
          <t/>
        </is>
      </c>
      <c r="BR699" t="inlineStr">
        <is>
          <t/>
        </is>
      </c>
      <c r="BS699" t="inlineStr">
        <is>
          <t/>
        </is>
      </c>
      <c r="BT699" t="inlineStr">
        <is>
          <t/>
        </is>
      </c>
      <c r="BU699" t="inlineStr">
        <is>
          <t/>
        </is>
      </c>
      <c r="BV699" t="inlineStr">
        <is>
          <t/>
        </is>
      </c>
      <c r="BW699" t="inlineStr">
        <is>
          <t/>
        </is>
      </c>
      <c r="BX699" t="inlineStr">
        <is>
          <t/>
        </is>
      </c>
      <c r="BY699" t="inlineStr">
        <is>
          <t/>
        </is>
      </c>
      <c r="BZ699" t="inlineStr">
        <is>
          <t/>
        </is>
      </c>
      <c r="CA699" t="inlineStr">
        <is>
          <t/>
        </is>
      </c>
      <c r="CB699" t="inlineStr">
        <is>
          <t/>
        </is>
      </c>
      <c r="CC699" t="inlineStr">
        <is>
          <t/>
        </is>
      </c>
      <c r="CD699" t="inlineStr">
        <is>
          <t/>
        </is>
      </c>
      <c r="CE699" t="inlineStr">
        <is>
          <t/>
        </is>
      </c>
      <c r="CF699" t="inlineStr">
        <is>
          <t/>
        </is>
      </c>
      <c r="CG699" t="inlineStr">
        <is>
          <t/>
        </is>
      </c>
      <c r="CH699" t="inlineStr">
        <is>
          <t/>
        </is>
      </c>
      <c r="CI699" t="inlineStr">
        <is>
          <t/>
        </is>
      </c>
      <c r="CJ699" t="inlineStr">
        <is>
          <t/>
        </is>
      </c>
      <c r="CK699" t="inlineStr">
        <is>
          <t/>
        </is>
      </c>
      <c r="CL699" t="inlineStr">
        <is>
          <t/>
        </is>
      </c>
      <c r="CM699" t="inlineStr">
        <is>
          <t/>
        </is>
      </c>
      <c r="CN699" t="inlineStr">
        <is>
          <t/>
        </is>
      </c>
      <c r="CO699" t="inlineStr">
        <is>
          <t/>
        </is>
      </c>
      <c r="CP699" t="inlineStr">
        <is>
          <t/>
        </is>
      </c>
      <c r="CQ699" t="inlineStr">
        <is>
          <t/>
        </is>
      </c>
      <c r="CR699" t="inlineStr">
        <is>
          <t/>
        </is>
      </c>
      <c r="CS699" t="inlineStr">
        <is>
          <t/>
        </is>
      </c>
      <c r="CT699" s="2" t="inlineStr">
        <is>
          <t>kondenskraftverk</t>
        </is>
      </c>
      <c r="CU699" s="2" t="inlineStr">
        <is>
          <t>3</t>
        </is>
      </c>
      <c r="CV699" s="2" t="inlineStr">
        <is>
          <t/>
        </is>
      </c>
      <c r="CW699" t="inlineStr">
        <is>
          <t>värmekraftverk i vilket ångan, efter att ha passerat turbinen, kondenseras och återcirkuleras till ångpannan</t>
        </is>
      </c>
    </row>
    <row r="700">
      <c r="A700" s="1" t="str">
        <f>HYPERLINK("https://iate.europa.eu/entry/result/1377153/all", "1377153")</f>
        <v>1377153</v>
      </c>
      <c r="B700" t="inlineStr">
        <is>
          <t>ENERGY</t>
        </is>
      </c>
      <c r="C700" t="inlineStr">
        <is>
          <t>ENERGY|coal and mining industries|coal industry</t>
        </is>
      </c>
      <c r="D700" t="inlineStr">
        <is>
          <t>yes</t>
        </is>
      </c>
      <c r="E700" t="inlineStr">
        <is>
          <t/>
        </is>
      </c>
      <c r="F700" s="2" t="inlineStr">
        <is>
          <t>коксуване</t>
        </is>
      </c>
      <c r="G700" s="2" t="inlineStr">
        <is>
          <t>3</t>
        </is>
      </c>
      <c r="H700" s="2" t="inlineStr">
        <is>
          <t/>
        </is>
      </c>
      <c r="I700" t="inlineStr">
        <is>
          <t>метод за преработване на горива (главно черни въглища) чрез загряване при температура 900 — 1050 °C без достъп на въздух, като се получава кокс</t>
        </is>
      </c>
      <c r="J700" s="2" t="inlineStr">
        <is>
          <t>karbonizace|
koksování</t>
        </is>
      </c>
      <c r="K700" s="2" t="inlineStr">
        <is>
          <t>3|
3</t>
        </is>
      </c>
      <c r="L700" s="2" t="inlineStr">
        <is>
          <t xml:space="preserve">|
</t>
        </is>
      </c>
      <c r="M700" t="inlineStr">
        <is>
          <t>zušlechťovací proces uhlí spočívající v zahřívání uhlí za nepřístupu vzduchu, při čemž dochází k oddestilování prchavých podílů paliva a k jeho tepelnému štěpení (&lt;i&gt;krakování&lt;/i&gt; [ &lt;a href="/entry/result/1165756/all" id="ENTRY_TO_ENTRY_CONVERTER" target="_blank"&gt;IATE:1165756&lt;/a&gt; ])</t>
        </is>
      </c>
      <c r="N700" s="2" t="inlineStr">
        <is>
          <t>koksproduktion|
forkulning|
afgasning|
forkoksning</t>
        </is>
      </c>
      <c r="O700" s="2" t="inlineStr">
        <is>
          <t>3|
3|
3|
3</t>
        </is>
      </c>
      <c r="P700" s="2" t="inlineStr">
        <is>
          <t xml:space="preserve">|
|
|
</t>
        </is>
      </c>
      <c r="Q700" t="inlineStr">
        <is>
          <t/>
        </is>
      </c>
      <c r="R700" s="2" t="inlineStr">
        <is>
          <t>Entgasung|
thermische Umwandlung|
Verkokung</t>
        </is>
      </c>
      <c r="S700" s="2" t="inlineStr">
        <is>
          <t>3|
3|
3</t>
        </is>
      </c>
      <c r="T700" s="2" t="inlineStr">
        <is>
          <t xml:space="preserve">|
|
</t>
        </is>
      </c>
      <c r="U700" t="inlineStr">
        <is>
          <t>Erhitzen von Kohle unter Luftabschluss</t>
        </is>
      </c>
      <c r="V700" s="2" t="inlineStr">
        <is>
          <t>οπτανθρακοποίηση|
παραγωγή κωκ</t>
        </is>
      </c>
      <c r="W700" s="2" t="inlineStr">
        <is>
          <t>3|
3</t>
        </is>
      </c>
      <c r="X700" s="2" t="inlineStr">
        <is>
          <t xml:space="preserve">|
</t>
        </is>
      </c>
      <c r="Y700" t="inlineStr">
        <is>
          <t/>
        </is>
      </c>
      <c r="Z700" s="2" t="inlineStr">
        <is>
          <t>coking process|
carbonisation process|
carbonizing carbonising carbonization|
carbonisation|
coking</t>
        </is>
      </c>
      <c r="AA700" s="2" t="inlineStr">
        <is>
          <t>3|
3|
1|
3|
3</t>
        </is>
      </c>
      <c r="AB700" s="2" t="inlineStr">
        <is>
          <t xml:space="preserve">|
|
|
|
</t>
        </is>
      </c>
      <c r="AC700" t="inlineStr">
        <is>
          <t>heating under controlled conditions and in the absence of air of solid fuels at temperatures in excess of 900 Celsius Degrees to produce coke</t>
        </is>
      </c>
      <c r="AD700" s="2" t="inlineStr">
        <is>
          <t>coquización</t>
        </is>
      </c>
      <c r="AE700" s="2" t="inlineStr">
        <is>
          <t>3</t>
        </is>
      </c>
      <c r="AF700" s="2" t="inlineStr">
        <is>
          <t/>
        </is>
      </c>
      <c r="AG700" t="inlineStr">
        <is>
          <t>Procedimiento de conversión completa térmica de los residuos pesados del crudo de petróleo en productos derivados de puntos de ebullición inferiores y en coque, subproducto del petróleo.</t>
        </is>
      </c>
      <c r="AH700" s="2" t="inlineStr">
        <is>
          <t>koksistamine</t>
        </is>
      </c>
      <c r="AI700" s="2" t="inlineStr">
        <is>
          <t>3</t>
        </is>
      </c>
      <c r="AJ700" s="2" t="inlineStr">
        <is>
          <t/>
        </is>
      </c>
      <c r="AK700" t="inlineStr">
        <is>
          <t>protsess, mille eesmärk on kütuse sügav lagundamine, mille juures esmaselt tekkinud õliaurud lagunevad edasi, andes gaasi ja koksi</t>
        </is>
      </c>
      <c r="AL700" s="2" t="inlineStr">
        <is>
          <t>koksaus</t>
        </is>
      </c>
      <c r="AM700" s="2" t="inlineStr">
        <is>
          <t>3</t>
        </is>
      </c>
      <c r="AN700" s="2" t="inlineStr">
        <is>
          <t/>
        </is>
      </c>
      <c r="AO700" t="inlineStr">
        <is>
          <t>hienojakoisen kivihiilen tai hiiliseoksen kuumennus 900–1200 ° C:ssa ilmalta suljetussa uunissa</t>
        </is>
      </c>
      <c r="AP700" s="2" t="inlineStr">
        <is>
          <t>pyrolyse-carbonisation|
cokage|
cokéfaction|
carbonisation</t>
        </is>
      </c>
      <c r="AQ700" s="2" t="inlineStr">
        <is>
          <t>3|
3|
3|
3</t>
        </is>
      </c>
      <c r="AR700" s="2" t="inlineStr">
        <is>
          <t xml:space="preserve">|
|
|
</t>
        </is>
      </c>
      <c r="AS700" t="inlineStr">
        <is>
          <t>transformation de la houille en coke (par la chaleur)</t>
        </is>
      </c>
      <c r="AT700" s="2" t="inlineStr">
        <is>
          <t>cócú</t>
        </is>
      </c>
      <c r="AU700" s="2" t="inlineStr">
        <is>
          <t>3</t>
        </is>
      </c>
      <c r="AV700" s="2" t="inlineStr">
        <is>
          <t/>
        </is>
      </c>
      <c r="AW700" t="inlineStr">
        <is>
          <t/>
        </is>
      </c>
      <c r="AX700" s="2" t="inlineStr">
        <is>
          <t>koksiranje|
koking</t>
        </is>
      </c>
      <c r="AY700" s="2" t="inlineStr">
        <is>
          <t>3|
3</t>
        </is>
      </c>
      <c r="AZ700" s="2" t="inlineStr">
        <is>
          <t xml:space="preserve">|
</t>
        </is>
      </c>
      <c r="BA700" t="inlineStr">
        <is>
          <t/>
        </is>
      </c>
      <c r="BB700" s="2" t="inlineStr">
        <is>
          <t>kokszolás</t>
        </is>
      </c>
      <c r="BC700" s="2" t="inlineStr">
        <is>
          <t>4</t>
        </is>
      </c>
      <c r="BD700" s="2" t="inlineStr">
        <is>
          <t/>
        </is>
      </c>
      <c r="BE700" t="inlineStr">
        <is>
          <t>a hőbontás (termikus krakkolás) egyik formája, amely-nek során a nehéz maradékokat könnyebb termékekké vagy párlatokká alakítják</t>
        </is>
      </c>
      <c r="BF700" s="2" t="inlineStr">
        <is>
          <t>cokizzazione|
produzione di coke|
cokefazione|
cokificazione|
coking|
carbonizzazione|
distillazione</t>
        </is>
      </c>
      <c r="BG700" s="2" t="inlineStr">
        <is>
          <t>3|
3|
3|
3|
3|
3|
3</t>
        </is>
      </c>
      <c r="BH700" s="2" t="inlineStr">
        <is>
          <t xml:space="preserve">|
|
|
|
|
|
</t>
        </is>
      </c>
      <c r="BI700" t="inlineStr">
        <is>
          <t>processo di raffineria nel quale, mediante piroscissione e successive reazioni di ricombinazione, frazioni petrolifere pesanti vengono convertite in prodotti leggeri (gas e benzine), distillati medi e coke residuo</t>
        </is>
      </c>
      <c r="BJ700" s="2" t="inlineStr">
        <is>
          <t>destrukcinis distiliavimas|
koksavimas</t>
        </is>
      </c>
      <c r="BK700" s="2" t="inlineStr">
        <is>
          <t>3|
4</t>
        </is>
      </c>
      <c r="BL700" s="2" t="inlineStr">
        <is>
          <t xml:space="preserve">|
</t>
        </is>
      </c>
      <c r="BM700" t="inlineStr">
        <is>
          <t>Kietojo arba skystojo kuro beoris kaitinimas</t>
        </is>
      </c>
      <c r="BN700" s="2" t="inlineStr">
        <is>
          <t>koksēšana</t>
        </is>
      </c>
      <c r="BO700" s="2" t="inlineStr">
        <is>
          <t>3</t>
        </is>
      </c>
      <c r="BP700" s="2" t="inlineStr">
        <is>
          <t/>
        </is>
      </c>
      <c r="BQ700" t="inlineStr">
        <is>
          <t/>
        </is>
      </c>
      <c r="BR700" t="inlineStr">
        <is>
          <t/>
        </is>
      </c>
      <c r="BS700" t="inlineStr">
        <is>
          <t/>
        </is>
      </c>
      <c r="BT700" t="inlineStr">
        <is>
          <t/>
        </is>
      </c>
      <c r="BU700" t="inlineStr">
        <is>
          <t/>
        </is>
      </c>
      <c r="BV700" s="2" t="inlineStr">
        <is>
          <t>cokesfabricage|
vercooksen</t>
        </is>
      </c>
      <c r="BW700" s="2" t="inlineStr">
        <is>
          <t>3|
3</t>
        </is>
      </c>
      <c r="BX700" s="2" t="inlineStr">
        <is>
          <t xml:space="preserve">|
</t>
        </is>
      </c>
      <c r="BY700" t="inlineStr">
        <is>
          <t>het verhitten van steenkool of bruinkool onder afsluiting van lucht, waardoor de vluchtige bestanddelen zich afscheiden en cokes ontstaan</t>
        </is>
      </c>
      <c r="BZ700" s="2" t="inlineStr">
        <is>
          <t>koksowanie</t>
        </is>
      </c>
      <c r="CA700" s="2" t="inlineStr">
        <is>
          <t>3</t>
        </is>
      </c>
      <c r="CB700" s="2" t="inlineStr">
        <is>
          <t/>
        </is>
      </c>
      <c r="CC700" t="inlineStr">
        <is>
          <t>proces odgazowania (węgla) poprzez ogrzewanie w wysokiej temperaturze bez dostępu powietrza, w wyniku czego następuje zrywanie wiązań C-C, C-H i C-O</t>
        </is>
      </c>
      <c r="CD700" s="2" t="inlineStr">
        <is>
          <t>carbonização|
coquefação|
processo de carbonização</t>
        </is>
      </c>
      <c r="CE700" s="2" t="inlineStr">
        <is>
          <t>3|
3|
3</t>
        </is>
      </c>
      <c r="CF700" s="2" t="inlineStr">
        <is>
          <t xml:space="preserve">|
|
</t>
        </is>
      </c>
      <c r="CG700" t="inlineStr">
        <is>
          <t>Processo de tratamento térmico de um combustível sólido na ausência de ar, a temperaturas superiores a 900 graus Celsius.</t>
        </is>
      </c>
      <c r="CH700" s="2" t="inlineStr">
        <is>
          <t>cocsificare</t>
        </is>
      </c>
      <c r="CI700" s="2" t="inlineStr">
        <is>
          <t>3</t>
        </is>
      </c>
      <c r="CJ700" s="2" t="inlineStr">
        <is>
          <t/>
        </is>
      </c>
      <c r="CK700" t="inlineStr">
        <is>
          <t>transformare a cărbunelui de pământ sau a reziduurilor de petrol în cocs</t>
        </is>
      </c>
      <c r="CL700" s="2" t="inlineStr">
        <is>
          <t>karbonizácia|
koksovanie</t>
        </is>
      </c>
      <c r="CM700" s="2" t="inlineStr">
        <is>
          <t>3|
3</t>
        </is>
      </c>
      <c r="CN700" s="2" t="inlineStr">
        <is>
          <t xml:space="preserve">|
</t>
        </is>
      </c>
      <c r="CO700" t="inlineStr">
        <is>
          <t>karbonizácia uhlia bez prístupu vzduchu, pri ktorej sa z uhlia uvoľňujú prchavé podiely a ostáva uhlík (koks), ktorý obsahuje všetky minerálne látky (popoloviny) pôvodného uhlia</t>
        </is>
      </c>
      <c r="CP700" s="2" t="inlineStr">
        <is>
          <t>koksanje</t>
        </is>
      </c>
      <c r="CQ700" s="2" t="inlineStr">
        <is>
          <t>3</t>
        </is>
      </c>
      <c r="CR700" s="2" t="inlineStr">
        <is>
          <t/>
        </is>
      </c>
      <c r="CS700" t="inlineStr">
        <is>
          <t/>
        </is>
      </c>
      <c r="CT700" s="2" t="inlineStr">
        <is>
          <t>koksning</t>
        </is>
      </c>
      <c r="CU700" s="2" t="inlineStr">
        <is>
          <t>3</t>
        </is>
      </c>
      <c r="CV700" s="2" t="inlineStr">
        <is>
          <t/>
        </is>
      </c>
      <c r="CW700" t="inlineStr">
        <is>
          <t>pyrolys av stenkol med koks som slutprodukt</t>
        </is>
      </c>
    </row>
    <row r="701">
      <c r="A701" s="1" t="str">
        <f>HYPERLINK("https://iate.europa.eu/entry/result/3506739/all", "3506739")</f>
        <v>3506739</v>
      </c>
      <c r="B701" t="inlineStr">
        <is>
          <t>ENERGY</t>
        </is>
      </c>
      <c r="C701" t="inlineStr">
        <is>
          <t>ENERGY</t>
        </is>
      </c>
      <c r="D701" t="inlineStr">
        <is>
          <t>yes</t>
        </is>
      </c>
      <c r="E701" t="inlineStr">
        <is>
          <t/>
        </is>
      </c>
      <c r="F701" s="2" t="inlineStr">
        <is>
          <t>План за действие относно взаимосвързаността на балтийския енергиен пазар</t>
        </is>
      </c>
      <c r="G701" s="2" t="inlineStr">
        <is>
          <t>3</t>
        </is>
      </c>
      <c r="H701" s="2" t="inlineStr">
        <is>
          <t/>
        </is>
      </c>
      <c r="I701" t="inlineStr">
        <is>
          <t/>
        </is>
      </c>
      <c r="J701" s="2" t="inlineStr">
        <is>
          <t>plán propojení baltského trhu s energií|
BEMIP</t>
        </is>
      </c>
      <c r="K701" s="2" t="inlineStr">
        <is>
          <t>3|
3</t>
        </is>
      </c>
      <c r="L701" s="2" t="inlineStr">
        <is>
          <t xml:space="preserve">|
</t>
        </is>
      </c>
      <c r="M701" t="inlineStr">
        <is>
          <t/>
        </is>
      </c>
      <c r="N701" s="2" t="inlineStr">
        <is>
          <t>plan for sammenkobling af det baltiske energimarked</t>
        </is>
      </c>
      <c r="O701" s="2" t="inlineStr">
        <is>
          <t>3</t>
        </is>
      </c>
      <c r="P701" s="2" t="inlineStr">
        <is>
          <t/>
        </is>
      </c>
      <c r="Q701" t="inlineStr">
        <is>
          <t/>
        </is>
      </c>
      <c r="R701" s="2" t="inlineStr">
        <is>
          <t>Verbundplan für den baltischen Energiemarkt</t>
        </is>
      </c>
      <c r="S701" s="2" t="inlineStr">
        <is>
          <t>2</t>
        </is>
      </c>
      <c r="T701" s="2" t="inlineStr">
        <is>
          <t/>
        </is>
      </c>
      <c r="U701" t="inlineStr">
        <is>
          <t>Projekt im Rahmen der EU-Strategie für den Ostseeraum &lt;a href="/entry/result/3504628/all" id="ENTRY_TO_ENTRY_CONVERTER" target="_blank"&gt;IATE:3504628&lt;/a&gt; , das Litauen, Lettland und Estland besser an die europäischen Energienetze anbinden soll</t>
        </is>
      </c>
      <c r="V701" s="2" t="inlineStr">
        <is>
          <t>σχέδιο διασύνδεσης των αγορών ενέργειας της περιοχής της Βαλτικής|
BEMIP</t>
        </is>
      </c>
      <c r="W701" s="2" t="inlineStr">
        <is>
          <t>3|
3</t>
        </is>
      </c>
      <c r="X701" s="2" t="inlineStr">
        <is>
          <t xml:space="preserve">|
</t>
        </is>
      </c>
      <c r="Y701" t="inlineStr">
        <is>
          <t>Σχέδιο δράσης για τις διασυνδέσεις των αγορών ενέργειας και τη βελτίωση των αγορών στην περιοχή της Βαλτικής Θάλασσας.</t>
        </is>
      </c>
      <c r="Z701" s="2" t="inlineStr">
        <is>
          <t>BEMIP|
Baltic Energy Market action plan|
Baltic Energy Market Interconnection Plan</t>
        </is>
      </c>
      <c r="AA701" s="2" t="inlineStr">
        <is>
          <t>3|
1|
3</t>
        </is>
      </c>
      <c r="AB701" s="2" t="inlineStr">
        <is>
          <t xml:space="preserve">|
|
</t>
        </is>
      </c>
      <c r="AC701" t="inlineStr">
        <is>
          <t>action plan on energy interconnections and market improvement in the Baltic Sea Region</t>
        </is>
      </c>
      <c r="AD701" s="2" t="inlineStr">
        <is>
          <t>plan de interconexión del mercado báltico de la energía</t>
        </is>
      </c>
      <c r="AE701" s="2" t="inlineStr">
        <is>
          <t>3</t>
        </is>
      </c>
      <c r="AF701" s="2" t="inlineStr">
        <is>
          <t/>
        </is>
      </c>
      <c r="AG701" t="inlineStr">
        <is>
          <t>Plan de acción destinado a mejorar las interconexiones de las redes energéticas de los países bálticos con el resto del territorio de la UE y los mercados de la energía de la región del mar Báltico. 
&lt;br&gt;Constituye una de las prioridades de la segunda Revisión Estratégica del Sector de la Energía &lt;a href="/entry/result/2233379/all" id="ENTRY_TO_ENTRY_CONVERTER" target="_blank"&gt;IATE:2233379&lt;/a&gt; .</t>
        </is>
      </c>
      <c r="AH701" s="2" t="inlineStr">
        <is>
          <t>Läänemere energiaturu ühendamise tegevuskava</t>
        </is>
      </c>
      <c r="AI701" s="2" t="inlineStr">
        <is>
          <t>3</t>
        </is>
      </c>
      <c r="AJ701" s="2" t="inlineStr">
        <is>
          <t/>
        </is>
      </c>
      <c r="AK701" t="inlineStr">
        <is>
          <t/>
        </is>
      </c>
      <c r="AL701" s="2" t="inlineStr">
        <is>
          <t>Itämeren energiamarkkinoiden yhteenliitäntäsuunnitelma|
BEMIP</t>
        </is>
      </c>
      <c r="AM701" s="2" t="inlineStr">
        <is>
          <t>3|
3</t>
        </is>
      </c>
      <c r="AN701" s="2" t="inlineStr">
        <is>
          <t xml:space="preserve">|
</t>
        </is>
      </c>
      <c r="AO701" t="inlineStr">
        <is>
          <t>suunnitelma, jonka tavoitteena on poistaa Itämeren alueen eristyneisyys ja yhdentää alue kokonaan EU:n energiamarkkinoihin ja näin mm. lisätä kaasun toimitusvarmuutta</t>
        </is>
      </c>
      <c r="AP701" s="2" t="inlineStr">
        <is>
          <t>plan d’interconnexion des marchés énergétiques de la région de la mer Baltique|
plan d'interconnexion des marchés énergétiques de la région de la Baltique|
PIMERB</t>
        </is>
      </c>
      <c r="AQ701" s="2" t="inlineStr">
        <is>
          <t>2|
3|
3</t>
        </is>
      </c>
      <c r="AR701" s="2" t="inlineStr">
        <is>
          <t xml:space="preserve">|
|
</t>
        </is>
      </c>
      <c r="AS701" t="inlineStr">
        <is>
          <t>plan visant à assurer une meilleure interconnexion de la région avec le reste de l'UE, à améliorer la sécurité et la diversité de l'approvisionnement en énergie et à permettre le fonctionnement des mécanismes de solidarité</t>
        </is>
      </c>
      <c r="AT701" s="2" t="inlineStr">
        <is>
          <t>Plean Idirnaisc don Mhargadh Baltach Fuinnimh|
Plean Idirnaisc don Mhargadh Fuinnimh Baltach</t>
        </is>
      </c>
      <c r="AU701" s="2" t="inlineStr">
        <is>
          <t>3|
3</t>
        </is>
      </c>
      <c r="AV701" s="2" t="inlineStr">
        <is>
          <t xml:space="preserve">|
</t>
        </is>
      </c>
      <c r="AW701" t="inlineStr">
        <is>
          <t/>
        </is>
      </c>
      <c r="AX701" s="2" t="inlineStr">
        <is>
          <t>Plan međusobnog povezivanja baltičkog energetskog tržišta</t>
        </is>
      </c>
      <c r="AY701" s="2" t="inlineStr">
        <is>
          <t>2</t>
        </is>
      </c>
      <c r="AZ701" s="2" t="inlineStr">
        <is>
          <t/>
        </is>
      </c>
      <c r="BA701" t="inlineStr">
        <is>
          <t>međusobna povezivanja između država članica u baltičkoj regiji i sukladno tome jačanja unutarnjih mrežnih infrastruktura s ciljem okončanja izolacije baltičkih država i poticanja integracije tržišta između ostalog radeći na integraciji obnovljive energije u regiji</t>
        </is>
      </c>
      <c r="BB701" s="2" t="inlineStr">
        <is>
          <t>a balti energiapiacok összekapcsolási terve</t>
        </is>
      </c>
      <c r="BC701" s="2" t="inlineStr">
        <is>
          <t>4</t>
        </is>
      </c>
      <c r="BD701" s="2" t="inlineStr">
        <is>
          <t/>
        </is>
      </c>
      <c r="BE701" t="inlineStr">
        <is>
          <t>A balti-tengeri régió fejlesztését célzó stratégia keretében Lettországnak, Litvániának és Észtországnak az európai hálózatokkal való jobb összeköttetésére irányuló terv.</t>
        </is>
      </c>
      <c r="BF701" s="2" t="inlineStr">
        <is>
          <t>piano d'interconnessione del mercato energetico del Baltico</t>
        </is>
      </c>
      <c r="BG701" s="2" t="inlineStr">
        <is>
          <t>3</t>
        </is>
      </c>
      <c r="BH701" s="2" t="inlineStr">
        <is>
          <t/>
        </is>
      </c>
      <c r="BI701" t="inlineStr">
        <is>
          <t>piano che si prefigge l'obiettivo di meglio collegare Lettonia, Lituania ed Estonia alle reti europee, migliorare il coordinamento delle strategie nazionali in materia di energia, promuovere la diversità dell'approvvigionamento e un migliore funzionamento del mercato dell'energia</t>
        </is>
      </c>
      <c r="BJ701" s="2" t="inlineStr">
        <is>
          <t>Baltijos energijos rinkos jungčių planas|
BEMIP</t>
        </is>
      </c>
      <c r="BK701" s="2" t="inlineStr">
        <is>
          <t>3|
3</t>
        </is>
      </c>
      <c r="BL701" s="2" t="inlineStr">
        <is>
          <t xml:space="preserve">|
</t>
        </is>
      </c>
      <c r="BM701" t="inlineStr">
        <is>
          <t>Baltijos šalių energijos rinkų konsolidavimo ir tarpsisteminių jungčių planas</t>
        </is>
      </c>
      <c r="BN701" s="2" t="inlineStr">
        <is>
          <t>Baltijas enerģijas tirgus starpsavienojuma plāns|
&lt;i&gt;BEMIP&lt;/i&gt;</t>
        </is>
      </c>
      <c r="BO701" s="2" t="inlineStr">
        <is>
          <t>3|
3</t>
        </is>
      </c>
      <c r="BP701" s="2" t="inlineStr">
        <is>
          <t xml:space="preserve">|
</t>
        </is>
      </c>
      <c r="BQ701" t="inlineStr">
        <is>
          <t>Baltijas reģiona enerģētikas tīklu savienošanas projekts</t>
        </is>
      </c>
      <c r="BR701" s="2" t="inlineStr">
        <is>
          <t>Pjan ta' Interkonnessjoni tas-Suq tal-Enerġija tal-Baltiku</t>
        </is>
      </c>
      <c r="BS701" s="2" t="inlineStr">
        <is>
          <t>3</t>
        </is>
      </c>
      <c r="BT701" s="2" t="inlineStr">
        <is>
          <t/>
        </is>
      </c>
      <c r="BU701" t="inlineStr">
        <is>
          <t>pjan ta' azzjoni dwar l-interkonnessjonijiet tal-enerġija u t-titjib tas-suq fir-Reġjun tal-Baħar Baltiku</t>
        </is>
      </c>
      <c r="BV701" s="2" t="inlineStr">
        <is>
          <t>interconnectieplan voor de energiemarkt in het Oostzeegebied</t>
        </is>
      </c>
      <c r="BW701" s="2" t="inlineStr">
        <is>
          <t>2</t>
        </is>
      </c>
      <c r="BX701" s="2" t="inlineStr">
        <is>
          <t/>
        </is>
      </c>
      <c r="BY701" t="inlineStr">
        <is>
          <t>actieplan ter verbetering van de interconnecties tussen de energiemarkt in het Oostzeegebied en de rest van de EU</t>
        </is>
      </c>
      <c r="BZ701" s="2" t="inlineStr">
        <is>
          <t>BEMIP|
plan działań w zakresie połączeń międzysystemowych na rynku energii państw bałtyckich</t>
        </is>
      </c>
      <c r="CA701" s="2" t="inlineStr">
        <is>
          <t>3|
2</t>
        </is>
      </c>
      <c r="CB701" s="2" t="inlineStr">
        <is>
          <t xml:space="preserve">|
</t>
        </is>
      </c>
      <c r="CC701" t="inlineStr">
        <is>
          <t>plan mający na celu określenie konkretnych środków, które umożliwiłyby lepsze połączenie Litwy, Łotwy i Estonii z większymi sieciami energetycznymi w UE</t>
        </is>
      </c>
      <c r="CD701" s="2" t="inlineStr">
        <is>
          <t>PIMEB|
Plano de Interconexão do Mercado Energético do Báltico</t>
        </is>
      </c>
      <c r="CE701" s="2" t="inlineStr">
        <is>
          <t>2|
2</t>
        </is>
      </c>
      <c r="CF701" s="2" t="inlineStr">
        <is>
          <t xml:space="preserve">|
</t>
        </is>
      </c>
      <c r="CG701" t="inlineStr">
        <is>
          <t>Plano destinado a melhorar a ligação da Lituânia, da Letónia e da Estónia às redes energéticas da UE. Lançado em 17 de Junho de 2009 através da assinatura do respectivo memorando de acordo por oito Estados-Membros do Mar Báltico e pelo Presidente da Comissão, o plano tem por principal objectivo a criação de um mercado energético plenamente operacional e integrado, apoiado pelas infra-estruturas necessárias para reforçar a segurança energética na região do Mar Báltico.</t>
        </is>
      </c>
      <c r="CH701" s="2" t="inlineStr">
        <is>
          <t>plan de interconectare a pieței energiei din zona baltică|
BEMIP</t>
        </is>
      </c>
      <c r="CI701" s="2" t="inlineStr">
        <is>
          <t>3|
2</t>
        </is>
      </c>
      <c r="CJ701" s="2" t="inlineStr">
        <is>
          <t xml:space="preserve">|
</t>
        </is>
      </c>
      <c r="CK701" t="inlineStr">
        <is>
          <t/>
        </is>
      </c>
      <c r="CL701" s="2" t="inlineStr">
        <is>
          <t>BEMIP|
plán prepojenia baltského trhu s energiou</t>
        </is>
      </c>
      <c r="CM701" s="2" t="inlineStr">
        <is>
          <t>3|
3</t>
        </is>
      </c>
      <c r="CN701" s="2" t="inlineStr">
        <is>
          <t xml:space="preserve">|
</t>
        </is>
      </c>
      <c r="CO701" t="inlineStr">
        <is>
          <t>plán na realizáciu prepojovacích vedení medzi členskými štátmi v baltskom regióne a zodpovedajúce posilnenie vnútroštátnych infraštruktúr rozvodných sietí s cieľom prekonať izolovanosť pobaltských štátov a podporiť integráciu trhu</t>
        </is>
      </c>
      <c r="CP701" s="2" t="inlineStr">
        <is>
          <t>načrt medsebojnega povezovanja na baltskem energetskem trgu|
načrt povezovanja baltskega energetskega trga</t>
        </is>
      </c>
      <c r="CQ701" s="2" t="inlineStr">
        <is>
          <t>2|
2</t>
        </is>
      </c>
      <c r="CR701" s="2" t="inlineStr">
        <is>
          <t xml:space="preserve">|
</t>
        </is>
      </c>
      <c r="CS701" t="inlineStr">
        <is>
          <t/>
        </is>
      </c>
      <c r="CT701" s="2" t="inlineStr">
        <is>
          <t>den baltiska energimarknadens sammanlänkningsplan</t>
        </is>
      </c>
      <c r="CU701" s="2" t="inlineStr">
        <is>
          <t>3</t>
        </is>
      </c>
      <c r="CV701" s="2" t="inlineStr">
        <is>
          <t/>
        </is>
      </c>
      <c r="CW701" t="inlineStr">
        <is>
          <t/>
        </is>
      </c>
    </row>
    <row r="702">
      <c r="A702" s="1" t="str">
        <f>HYPERLINK("https://iate.europa.eu/entry/result/1373017/all", "1373017")</f>
        <v>1373017</v>
      </c>
      <c r="B702" t="inlineStr">
        <is>
          <t>ENERGY;TRANSPORT</t>
        </is>
      </c>
      <c r="C702" t="inlineStr">
        <is>
          <t>ENERGY|energy policy|energy policy|energy audit|energy consumption;TRANSPORT|organisation of transport|means of transport|vehicle</t>
        </is>
      </c>
      <c r="D702" t="inlineStr">
        <is>
          <t>yes</t>
        </is>
      </c>
      <c r="E702" t="inlineStr">
        <is>
          <t/>
        </is>
      </c>
      <c r="F702" t="inlineStr">
        <is>
          <t/>
        </is>
      </c>
      <c r="G702" t="inlineStr">
        <is>
          <t/>
        </is>
      </c>
      <c r="H702" t="inlineStr">
        <is>
          <t/>
        </is>
      </c>
      <c r="I702" t="inlineStr">
        <is>
          <t/>
        </is>
      </c>
      <c r="J702" t="inlineStr">
        <is>
          <t/>
        </is>
      </c>
      <c r="K702" t="inlineStr">
        <is>
          <t/>
        </is>
      </c>
      <c r="L702" t="inlineStr">
        <is>
          <t/>
        </is>
      </c>
      <c r="M702" t="inlineStr">
        <is>
          <t/>
        </is>
      </c>
      <c r="N702" s="2" t="inlineStr">
        <is>
          <t>watt-timemåler</t>
        </is>
      </c>
      <c r="O702" s="2" t="inlineStr">
        <is>
          <t>3</t>
        </is>
      </c>
      <c r="P702" s="2" t="inlineStr">
        <is>
          <t/>
        </is>
      </c>
      <c r="Q702" t="inlineStr">
        <is>
          <t/>
        </is>
      </c>
      <c r="R702" s="2" t="inlineStr">
        <is>
          <t>Wirkverbrauchszähler|
Wattstundenzähler</t>
        </is>
      </c>
      <c r="S702" s="2" t="inlineStr">
        <is>
          <t>3|
3</t>
        </is>
      </c>
      <c r="T702" s="2" t="inlineStr">
        <is>
          <t xml:space="preserve">|
</t>
        </is>
      </c>
      <c r="U702" t="inlineStr">
        <is>
          <t>Elektrizitätszähler mit Wirkarbeitsmeßsystem</t>
        </is>
      </c>
      <c r="V702" s="2" t="inlineStr">
        <is>
          <t>μετρητής ενεργού ενέργειας</t>
        </is>
      </c>
      <c r="W702" s="2" t="inlineStr">
        <is>
          <t>3</t>
        </is>
      </c>
      <c r="X702" s="2" t="inlineStr">
        <is>
          <t/>
        </is>
      </c>
      <c r="Y702" t="inlineStr">
        <is>
          <t/>
        </is>
      </c>
      <c r="Z702" s="2" t="inlineStr">
        <is>
          <t>active energy meter|
watt-hour meter</t>
        </is>
      </c>
      <c r="AA702" s="2" t="inlineStr">
        <is>
          <t>3|
3</t>
        </is>
      </c>
      <c r="AB702" s="2" t="inlineStr">
        <is>
          <t xml:space="preserve">|
</t>
        </is>
      </c>
      <c r="AC702" t="inlineStr">
        <is>
          <t>instrument intended to measure active energy by integrating active power with respect to time</t>
        </is>
      </c>
      <c r="AD702" s="2" t="inlineStr">
        <is>
          <t>contador de energía|
contador de energía activa</t>
        </is>
      </c>
      <c r="AE702" s="2" t="inlineStr">
        <is>
          <t>3|
3</t>
        </is>
      </c>
      <c r="AF702" s="2" t="inlineStr">
        <is>
          <t xml:space="preserve">|
</t>
        </is>
      </c>
      <c r="AG702" t="inlineStr">
        <is>
          <t/>
        </is>
      </c>
      <c r="AH702" t="inlineStr">
        <is>
          <t/>
        </is>
      </c>
      <c r="AI702" t="inlineStr">
        <is>
          <t/>
        </is>
      </c>
      <c r="AJ702" t="inlineStr">
        <is>
          <t/>
        </is>
      </c>
      <c r="AK702" t="inlineStr">
        <is>
          <t/>
        </is>
      </c>
      <c r="AL702" s="2" t="inlineStr">
        <is>
          <t>pätöenergiamittari|
wattituntimittari</t>
        </is>
      </c>
      <c r="AM702" s="2" t="inlineStr">
        <is>
          <t>3|
3</t>
        </is>
      </c>
      <c r="AN702" s="2" t="inlineStr">
        <is>
          <t xml:space="preserve">|
</t>
        </is>
      </c>
      <c r="AO702" t="inlineStr">
        <is>
          <t/>
        </is>
      </c>
      <c r="AP702" s="2" t="inlineStr">
        <is>
          <t>compteur d'énergie active|
compteur d'énergie|
wattheuremètre</t>
        </is>
      </c>
      <c r="AQ702" s="2" t="inlineStr">
        <is>
          <t>3|
3|
3</t>
        </is>
      </c>
      <c r="AR702" s="2" t="inlineStr">
        <is>
          <t xml:space="preserve">|
|
</t>
        </is>
      </c>
      <c r="AS702" t="inlineStr">
        <is>
          <t>appareil destiné à mesurer l'énergie active par intégration de la puissance active en fonction du temps</t>
        </is>
      </c>
      <c r="AT702" s="2" t="inlineStr">
        <is>
          <t>vatuair-mhéadar</t>
        </is>
      </c>
      <c r="AU702" s="2" t="inlineStr">
        <is>
          <t>3</t>
        </is>
      </c>
      <c r="AV702" s="2" t="inlineStr">
        <is>
          <t/>
        </is>
      </c>
      <c r="AW702" t="inlineStr">
        <is>
          <t/>
        </is>
      </c>
      <c r="AX702" t="inlineStr">
        <is>
          <t/>
        </is>
      </c>
      <c r="AY702" t="inlineStr">
        <is>
          <t/>
        </is>
      </c>
      <c r="AZ702" t="inlineStr">
        <is>
          <t/>
        </is>
      </c>
      <c r="BA702" t="inlineStr">
        <is>
          <t/>
        </is>
      </c>
      <c r="BB702" t="inlineStr">
        <is>
          <t/>
        </is>
      </c>
      <c r="BC702" t="inlineStr">
        <is>
          <t/>
        </is>
      </c>
      <c r="BD702" t="inlineStr">
        <is>
          <t/>
        </is>
      </c>
      <c r="BE702" t="inlineStr">
        <is>
          <t/>
        </is>
      </c>
      <c r="BF702" s="2" t="inlineStr">
        <is>
          <t>wattorometro|
contatore di energia attiva</t>
        </is>
      </c>
      <c r="BG702" s="2" t="inlineStr">
        <is>
          <t>3|
3</t>
        </is>
      </c>
      <c r="BH702" s="2" t="inlineStr">
        <is>
          <t xml:space="preserve">|
</t>
        </is>
      </c>
      <c r="BI702" t="inlineStr">
        <is>
          <t/>
        </is>
      </c>
      <c r="BJ702" s="2" t="inlineStr">
        <is>
          <t>aktyviosios energijos skaitiklis</t>
        </is>
      </c>
      <c r="BK702" s="2" t="inlineStr">
        <is>
          <t>3</t>
        </is>
      </c>
      <c r="BL702" s="2" t="inlineStr">
        <is>
          <t/>
        </is>
      </c>
      <c r="BM702" t="inlineStr">
        <is>
          <t>Aktyviosios energijos matuoklis, kurio veikimas pagrįstas aktyviosios galios integravimu pagal laiką</t>
        </is>
      </c>
      <c r="BN702" s="2" t="inlineStr">
        <is>
          <t>aktīvās enerģijas skaitītājs</t>
        </is>
      </c>
      <c r="BO702" s="2" t="inlineStr">
        <is>
          <t>3</t>
        </is>
      </c>
      <c r="BP702" s="2" t="inlineStr">
        <is>
          <t/>
        </is>
      </c>
      <c r="BQ702" t="inlineStr">
        <is>
          <t/>
        </is>
      </c>
      <c r="BR702" s="2" t="inlineStr">
        <is>
          <t>arloġġ tal-watts fis-siegħa|
arloġġ tal-enerġija attiva</t>
        </is>
      </c>
      <c r="BS702" s="2" t="inlineStr">
        <is>
          <t>3|
3</t>
        </is>
      </c>
      <c r="BT702" s="2" t="inlineStr">
        <is>
          <t xml:space="preserve">|
</t>
        </is>
      </c>
      <c r="BU702" t="inlineStr">
        <is>
          <t>strument maħsub biex ikejjel l-enerġija attiva billi jintegra l-potenza attiva fir-rigward tal-ħin</t>
        </is>
      </c>
      <c r="BV702" s="2" t="inlineStr">
        <is>
          <t>wattuurmeter|
elektriciteitsmeter</t>
        </is>
      </c>
      <c r="BW702" s="2" t="inlineStr">
        <is>
          <t>3|
3</t>
        </is>
      </c>
      <c r="BX702" s="2" t="inlineStr">
        <is>
          <t xml:space="preserve">|
</t>
        </is>
      </c>
      <c r="BY702" t="inlineStr">
        <is>
          <t/>
        </is>
      </c>
      <c r="BZ702" t="inlineStr">
        <is>
          <t/>
        </is>
      </c>
      <c r="CA702" t="inlineStr">
        <is>
          <t/>
        </is>
      </c>
      <c r="CB702" t="inlineStr">
        <is>
          <t/>
        </is>
      </c>
      <c r="CC702" t="inlineStr">
        <is>
          <t/>
        </is>
      </c>
      <c r="CD702" s="2" t="inlineStr">
        <is>
          <t>contador de energia|
contador elétrico|
contador de energia ativa|
watt-horímetro</t>
        </is>
      </c>
      <c r="CE702" s="2" t="inlineStr">
        <is>
          <t>3|
3|
3|
3</t>
        </is>
      </c>
      <c r="CF702" s="2" t="inlineStr">
        <is>
          <t xml:space="preserve">|
|
|
</t>
        </is>
      </c>
      <c r="CG702" t="inlineStr">
        <is>
          <t>Aparelho que mede e regista a quantidade de energia activa que atravessa um circuito e cuja unidade de medida é normalmente o kilowatt-hora.</t>
        </is>
      </c>
      <c r="CH702" s="2" t="inlineStr">
        <is>
          <t>contor de energie|
wattormetru</t>
        </is>
      </c>
      <c r="CI702" s="2" t="inlineStr">
        <is>
          <t>3|
3</t>
        </is>
      </c>
      <c r="CJ702" s="2" t="inlineStr">
        <is>
          <t xml:space="preserve">|
</t>
        </is>
      </c>
      <c r="CK702" t="inlineStr">
        <is>
          <t>Contor pentru măsurarea în wattore a energiei electromagnetice care trece printr-un circuit</t>
        </is>
      </c>
      <c r="CL702" s="2" t="inlineStr">
        <is>
          <t>wathodinový elektromer|
činný elektromer</t>
        </is>
      </c>
      <c r="CM702" s="2" t="inlineStr">
        <is>
          <t>3|
3</t>
        </is>
      </c>
      <c r="CN702" s="2" t="inlineStr">
        <is>
          <t xml:space="preserve">preferred|
</t>
        </is>
      </c>
      <c r="CO702" t="inlineStr">
        <is>
          <t>prístroj určený na meranie činnej energie integráciou činného výkonu vo vzťahu k času</t>
        </is>
      </c>
      <c r="CP702" t="inlineStr">
        <is>
          <t/>
        </is>
      </c>
      <c r="CQ702" t="inlineStr">
        <is>
          <t/>
        </is>
      </c>
      <c r="CR702" t="inlineStr">
        <is>
          <t/>
        </is>
      </c>
      <c r="CS702" t="inlineStr">
        <is>
          <t/>
        </is>
      </c>
      <c r="CT702" s="2" t="inlineStr">
        <is>
          <t>wattimmätare</t>
        </is>
      </c>
      <c r="CU702" s="2" t="inlineStr">
        <is>
          <t>3</t>
        </is>
      </c>
      <c r="CV702" s="2" t="inlineStr">
        <is>
          <t/>
        </is>
      </c>
      <c r="CW702" t="inlineStr">
        <is>
          <t/>
        </is>
      </c>
    </row>
    <row r="703">
      <c r="A703" s="1" t="str">
        <f>HYPERLINK("https://iate.europa.eu/entry/result/838281/all", "838281")</f>
        <v>838281</v>
      </c>
      <c r="B703" t="inlineStr">
        <is>
          <t>ENERGY</t>
        </is>
      </c>
      <c r="C703" t="inlineStr">
        <is>
          <t>ENERGY;ENERGY|coal and mining industries|coal industry</t>
        </is>
      </c>
      <c r="D703" t="inlineStr">
        <is>
          <t>no</t>
        </is>
      </c>
      <c r="E703" t="inlineStr">
        <is>
          <t/>
        </is>
      </c>
      <c r="F703" t="inlineStr">
        <is>
          <t/>
        </is>
      </c>
      <c r="G703" t="inlineStr">
        <is>
          <t/>
        </is>
      </c>
      <c r="H703" t="inlineStr">
        <is>
          <t/>
        </is>
      </c>
      <c r="I703" t="inlineStr">
        <is>
          <t/>
        </is>
      </c>
      <c r="J703" t="inlineStr">
        <is>
          <t/>
        </is>
      </c>
      <c r="K703" t="inlineStr">
        <is>
          <t/>
        </is>
      </c>
      <c r="L703" t="inlineStr">
        <is>
          <t/>
        </is>
      </c>
      <c r="M703" t="inlineStr">
        <is>
          <t/>
        </is>
      </c>
      <c r="N703" t="inlineStr">
        <is>
          <t/>
        </is>
      </c>
      <c r="O703" t="inlineStr">
        <is>
          <t/>
        </is>
      </c>
      <c r="P703" t="inlineStr">
        <is>
          <t/>
        </is>
      </c>
      <c r="Q703" t="inlineStr">
        <is>
          <t/>
        </is>
      </c>
      <c r="R703" s="2" t="inlineStr">
        <is>
          <t>Kohleverflüssigungsanlage</t>
        </is>
      </c>
      <c r="S703" s="2" t="inlineStr">
        <is>
          <t>3</t>
        </is>
      </c>
      <c r="T703" s="2" t="inlineStr">
        <is>
          <t/>
        </is>
      </c>
      <c r="U703" t="inlineStr">
        <is>
          <t/>
        </is>
      </c>
      <c r="V703" t="inlineStr">
        <is>
          <t/>
        </is>
      </c>
      <c r="W703" t="inlineStr">
        <is>
          <t/>
        </is>
      </c>
      <c r="X703" t="inlineStr">
        <is>
          <t/>
        </is>
      </c>
      <c r="Y703" t="inlineStr">
        <is>
          <t/>
        </is>
      </c>
      <c r="Z703" s="2" t="inlineStr">
        <is>
          <t>coal liquefaction plant</t>
        </is>
      </c>
      <c r="AA703" s="2" t="inlineStr">
        <is>
          <t>1</t>
        </is>
      </c>
      <c r="AB703" s="2" t="inlineStr">
        <is>
          <t/>
        </is>
      </c>
      <c r="AC703" t="inlineStr">
        <is>
          <t/>
        </is>
      </c>
      <c r="AD703" t="inlineStr">
        <is>
          <t/>
        </is>
      </c>
      <c r="AE703" t="inlineStr">
        <is>
          <t/>
        </is>
      </c>
      <c r="AF703" t="inlineStr">
        <is>
          <t/>
        </is>
      </c>
      <c r="AG703" t="inlineStr">
        <is>
          <t/>
        </is>
      </c>
      <c r="AH703" t="inlineStr">
        <is>
          <t/>
        </is>
      </c>
      <c r="AI703" t="inlineStr">
        <is>
          <t/>
        </is>
      </c>
      <c r="AJ703" t="inlineStr">
        <is>
          <t/>
        </is>
      </c>
      <c r="AK703" t="inlineStr">
        <is>
          <t/>
        </is>
      </c>
      <c r="AL703" t="inlineStr">
        <is>
          <t/>
        </is>
      </c>
      <c r="AM703" t="inlineStr">
        <is>
          <t/>
        </is>
      </c>
      <c r="AN703" t="inlineStr">
        <is>
          <t/>
        </is>
      </c>
      <c r="AO703" t="inlineStr">
        <is>
          <t/>
        </is>
      </c>
      <c r="AP703" s="2" t="inlineStr">
        <is>
          <t>installation de liquéfaction de la houille</t>
        </is>
      </c>
      <c r="AQ703" s="2" t="inlineStr">
        <is>
          <t>1</t>
        </is>
      </c>
      <c r="AR703" s="2" t="inlineStr">
        <is>
          <t/>
        </is>
      </c>
      <c r="AS703" t="inlineStr">
        <is>
          <t/>
        </is>
      </c>
      <c r="AT703" t="inlineStr">
        <is>
          <t/>
        </is>
      </c>
      <c r="AU703" t="inlineStr">
        <is>
          <t/>
        </is>
      </c>
      <c r="AV703" t="inlineStr">
        <is>
          <t/>
        </is>
      </c>
      <c r="AW703" t="inlineStr">
        <is>
          <t/>
        </is>
      </c>
      <c r="AX703" t="inlineStr">
        <is>
          <t/>
        </is>
      </c>
      <c r="AY703" t="inlineStr">
        <is>
          <t/>
        </is>
      </c>
      <c r="AZ703" t="inlineStr">
        <is>
          <t/>
        </is>
      </c>
      <c r="BA703" t="inlineStr">
        <is>
          <t/>
        </is>
      </c>
      <c r="BB703" t="inlineStr">
        <is>
          <t/>
        </is>
      </c>
      <c r="BC703" t="inlineStr">
        <is>
          <t/>
        </is>
      </c>
      <c r="BD703" t="inlineStr">
        <is>
          <t/>
        </is>
      </c>
      <c r="BE703" t="inlineStr">
        <is>
          <t/>
        </is>
      </c>
      <c r="BF703" t="inlineStr">
        <is>
          <t/>
        </is>
      </c>
      <c r="BG703" t="inlineStr">
        <is>
          <t/>
        </is>
      </c>
      <c r="BH703" t="inlineStr">
        <is>
          <t/>
        </is>
      </c>
      <c r="BI703" t="inlineStr">
        <is>
          <t/>
        </is>
      </c>
      <c r="BJ703" t="inlineStr">
        <is>
          <t/>
        </is>
      </c>
      <c r="BK703" t="inlineStr">
        <is>
          <t/>
        </is>
      </c>
      <c r="BL703" t="inlineStr">
        <is>
          <t/>
        </is>
      </c>
      <c r="BM703" t="inlineStr">
        <is>
          <t/>
        </is>
      </c>
      <c r="BN703" t="inlineStr">
        <is>
          <t/>
        </is>
      </c>
      <c r="BO703" t="inlineStr">
        <is>
          <t/>
        </is>
      </c>
      <c r="BP703" t="inlineStr">
        <is>
          <t/>
        </is>
      </c>
      <c r="BQ703" t="inlineStr">
        <is>
          <t/>
        </is>
      </c>
      <c r="BR703" t="inlineStr">
        <is>
          <t/>
        </is>
      </c>
      <c r="BS703" t="inlineStr">
        <is>
          <t/>
        </is>
      </c>
      <c r="BT703" t="inlineStr">
        <is>
          <t/>
        </is>
      </c>
      <c r="BU703" t="inlineStr">
        <is>
          <t/>
        </is>
      </c>
      <c r="BV703" t="inlineStr">
        <is>
          <t/>
        </is>
      </c>
      <c r="BW703" t="inlineStr">
        <is>
          <t/>
        </is>
      </c>
      <c r="BX703" t="inlineStr">
        <is>
          <t/>
        </is>
      </c>
      <c r="BY703" t="inlineStr">
        <is>
          <t/>
        </is>
      </c>
      <c r="BZ703" t="inlineStr">
        <is>
          <t/>
        </is>
      </c>
      <c r="CA703" t="inlineStr">
        <is>
          <t/>
        </is>
      </c>
      <c r="CB703" t="inlineStr">
        <is>
          <t/>
        </is>
      </c>
      <c r="CC703" t="inlineStr">
        <is>
          <t/>
        </is>
      </c>
      <c r="CD703" t="inlineStr">
        <is>
          <t/>
        </is>
      </c>
      <c r="CE703" t="inlineStr">
        <is>
          <t/>
        </is>
      </c>
      <c r="CF703" t="inlineStr">
        <is>
          <t/>
        </is>
      </c>
      <c r="CG703" t="inlineStr">
        <is>
          <t/>
        </is>
      </c>
      <c r="CH703" t="inlineStr">
        <is>
          <t/>
        </is>
      </c>
      <c r="CI703" t="inlineStr">
        <is>
          <t/>
        </is>
      </c>
      <c r="CJ703" t="inlineStr">
        <is>
          <t/>
        </is>
      </c>
      <c r="CK703" t="inlineStr">
        <is>
          <t/>
        </is>
      </c>
      <c r="CL703" t="inlineStr">
        <is>
          <t/>
        </is>
      </c>
      <c r="CM703" t="inlineStr">
        <is>
          <t/>
        </is>
      </c>
      <c r="CN703" t="inlineStr">
        <is>
          <t/>
        </is>
      </c>
      <c r="CO703" t="inlineStr">
        <is>
          <t/>
        </is>
      </c>
      <c r="CP703" t="inlineStr">
        <is>
          <t/>
        </is>
      </c>
      <c r="CQ703" t="inlineStr">
        <is>
          <t/>
        </is>
      </c>
      <c r="CR703" t="inlineStr">
        <is>
          <t/>
        </is>
      </c>
      <c r="CS703" t="inlineStr">
        <is>
          <t/>
        </is>
      </c>
      <c r="CT703" t="inlineStr">
        <is>
          <t/>
        </is>
      </c>
      <c r="CU703" t="inlineStr">
        <is>
          <t/>
        </is>
      </c>
      <c r="CV703" t="inlineStr">
        <is>
          <t/>
        </is>
      </c>
      <c r="CW703" t="inlineStr">
        <is>
          <t/>
        </is>
      </c>
    </row>
    <row r="704">
      <c r="A704" s="1" t="str">
        <f>HYPERLINK("https://iate.europa.eu/entry/result/838850/all", "838850")</f>
        <v>838850</v>
      </c>
      <c r="B704" t="inlineStr">
        <is>
          <t>ENERGY</t>
        </is>
      </c>
      <c r="C704" t="inlineStr">
        <is>
          <t>ENERGY</t>
        </is>
      </c>
      <c r="D704" t="inlineStr">
        <is>
          <t>yes</t>
        </is>
      </c>
      <c r="E704" t="inlineStr">
        <is>
          <t/>
        </is>
      </c>
      <c r="F704" s="2" t="inlineStr">
        <is>
          <t>паро-газов цикъл с вътрециклова газификация на въглища</t>
        </is>
      </c>
      <c r="G704" s="2" t="inlineStr">
        <is>
          <t>3</t>
        </is>
      </c>
      <c r="H704" s="2" t="inlineStr">
        <is>
          <t/>
        </is>
      </c>
      <c r="I704" t="inlineStr">
        <is>
          <t>технология, която включва газификация на въглища и комбиниран цикъл за генериране на енергия в газова и парна турбина - газифицираните въглища се изгарят в горивната камера на газовата турбина, намаляването на серните емисии се постига чрез използване на съвременна технология за очистване на суровия газ в съоръжения, разположени преди подаването му в газовата турбина (съществува и технология за тежки нефтени отпадъци и битумни емулсии)</t>
        </is>
      </c>
      <c r="J704" s="2" t="inlineStr">
        <is>
          <t>technologie IGCC|
kombinovaný cyklus s integrovaným zplyňováním|
integrovaný paroplynový cyklus</t>
        </is>
      </c>
      <c r="K704" s="2" t="inlineStr">
        <is>
          <t>3|
3|
3</t>
        </is>
      </c>
      <c r="L704" s="2" t="inlineStr">
        <is>
          <t xml:space="preserve">|
preferred|
</t>
        </is>
      </c>
      <c r="M704" t="inlineStr">
        <is>
          <t>technologie kombinující zplyňování a paroplynový cyklus</t>
        </is>
      </c>
      <c r="N704" s="2" t="inlineStr">
        <is>
          <t>integreret forgasning med kombineret cyklus|
IGCC</t>
        </is>
      </c>
      <c r="O704" s="2" t="inlineStr">
        <is>
          <t>4|
4</t>
        </is>
      </c>
      <c r="P704" s="2" t="inlineStr">
        <is>
          <t xml:space="preserve">|
</t>
        </is>
      </c>
      <c r="Q704" t="inlineStr">
        <is>
          <t>metode til konvertering af kul (eller andre brændselstyper) med henblik på at producere damp, hydrogen (valgfrit) og elektricitet</t>
        </is>
      </c>
      <c r="R704" s="2" t="inlineStr">
        <is>
          <t>integrierte Vergasungs-Kombiprozess-Technik|
IGCC-Technik</t>
        </is>
      </c>
      <c r="S704" s="2" t="inlineStr">
        <is>
          <t>3|
3</t>
        </is>
      </c>
      <c r="T704" s="2" t="inlineStr">
        <is>
          <t xml:space="preserve">|
</t>
        </is>
      </c>
      <c r="U704" t="inlineStr">
        <is>
          <t>Energiegewinnungsprozess, bei dem Kohle und/oder Kohlenstoffträger wie Petrolkoks &lt;a href="/entry/result/1424198/all" id="ENTRY_TO_ENTRY_CONVERTER" target="_blank"&gt;IATE:1424198&lt;/a&gt; oder Biomasse nicht direkt im Kraftwerk verbrannt, sondern zunächst durch hohe Temperaturen und einem Druck von etwa 35 bar in brennbares Rohgas umgewandelt werden</t>
        </is>
      </c>
      <c r="V704" s="2" t="inlineStr">
        <is>
          <t>συνδυασμένος κύκλος ολοκληρωμένης αεριοποίησης άνθρακα|
IGCC</t>
        </is>
      </c>
      <c r="W704" s="2" t="inlineStr">
        <is>
          <t>3|
3</t>
        </is>
      </c>
      <c r="X704" s="2" t="inlineStr">
        <is>
          <t xml:space="preserve">|
</t>
        </is>
      </c>
      <c r="Y704" t="inlineStr">
        <is>
          <t/>
        </is>
      </c>
      <c r="Z704" s="2" t="inlineStr">
        <is>
          <t>integrated gasification combined cycle|
IGCC technology|
integrated coal-gasification combined cycle|
IGCC</t>
        </is>
      </c>
      <c r="AA704" s="2" t="inlineStr">
        <is>
          <t>3|
3|
1|
3</t>
        </is>
      </c>
      <c r="AB704" s="2" t="inlineStr">
        <is>
          <t xml:space="preserve">|
|
|
</t>
        </is>
      </c>
      <c r="AC704" t="inlineStr">
        <is>
          <t>technique for producing steam, hydrogen (optional) and electrical energy from a variety of low-grade fuel types with the highest conversion efficiency possible</t>
        </is>
      </c>
      <c r="AD704" s="2" t="inlineStr">
        <is>
          <t>ciclo combinado con gasificación integrada|
CCGI</t>
        </is>
      </c>
      <c r="AE704" s="2" t="inlineStr">
        <is>
          <t>3|
3</t>
        </is>
      </c>
      <c r="AF704" s="2" t="inlineStr">
        <is>
          <t xml:space="preserve">|
</t>
        </is>
      </c>
      <c r="AG704" t="inlineStr">
        <is>
          <t>Técnica de producción de energía eléctrica basada en la transformación de derivados pesados del petróleo o de combustibles sólidos como el carbón y la biomasa, para generar gas sintético combustible y secundariamente vapor.</t>
        </is>
      </c>
      <c r="AH704" s="2" t="inlineStr">
        <is>
          <t>integreeritud gaasistusseadmega kombitsükkel</t>
        </is>
      </c>
      <c r="AI704" s="2" t="inlineStr">
        <is>
          <t>2</t>
        </is>
      </c>
      <c r="AJ704" s="2" t="inlineStr">
        <is>
          <t/>
        </is>
      </c>
      <c r="AK704" t="inlineStr">
        <is>
          <t/>
        </is>
      </c>
      <c r="AL704" s="2" t="inlineStr">
        <is>
          <t>IGCC-menetelmä|
integroitu kaasutuskombitekniikka</t>
        </is>
      </c>
      <c r="AM704" s="2" t="inlineStr">
        <is>
          <t>3|
3</t>
        </is>
      </c>
      <c r="AN704" s="2" t="inlineStr">
        <is>
          <t xml:space="preserve">|
</t>
        </is>
      </c>
      <c r="AO704" t="inlineStr">
        <is>
          <t>menetelmä, jossa hiili muutetaan synteettiseksi polttoainekaasuksi, josta hiilidioksidi voidaan ottaa talteen ennen palamista</t>
        </is>
      </c>
      <c r="AP704" s="2" t="inlineStr">
        <is>
          <t>cycle combiné à gazéification intégrée|
CCGI</t>
        </is>
      </c>
      <c r="AQ704" s="2" t="inlineStr">
        <is>
          <t>3|
3</t>
        </is>
      </c>
      <c r="AR704" s="2" t="inlineStr">
        <is>
          <t xml:space="preserve">|
</t>
        </is>
      </c>
      <c r="AS704" t="inlineStr">
        <is>
          <t>technique ayant pour but de produire de la vapeur, de l'hydrogène (facultatif) et de l'électricité à partir de divers types de combustibles (fioul lourd ou coke) avec un rendement de conversion élevé.</t>
        </is>
      </c>
      <c r="AT704" s="2" t="inlineStr">
        <is>
          <t>comh-thimthriall gásúcháin chomhtháite</t>
        </is>
      </c>
      <c r="AU704" s="2" t="inlineStr">
        <is>
          <t>3</t>
        </is>
      </c>
      <c r="AV704" s="2" t="inlineStr">
        <is>
          <t/>
        </is>
      </c>
      <c r="AW704" t="inlineStr">
        <is>
          <t/>
        </is>
      </c>
      <c r="AX704" s="2" t="inlineStr">
        <is>
          <t>IGCC tehnologija|
kombinirani proces s integriranim uplinjavanjem|
IGCC</t>
        </is>
      </c>
      <c r="AY704" s="2" t="inlineStr">
        <is>
          <t>2|
2|
2</t>
        </is>
      </c>
      <c r="AZ704" s="2" t="inlineStr">
        <is>
          <t xml:space="preserve">|
|
</t>
        </is>
      </c>
      <c r="BA704" t="inlineStr">
        <is>
          <t>Kombinirani proces s integriranim uplinjavanjem (Integrated Gasification Combined Cycle – IGCC) je tehnologija kojom se ugljen, biomasa ili otpad pretvara u sintetski plin. Zatim se odstranjuju nečistoće iz nastalog plina prije izgaranja te se nastoji pretvoriti sve zagađivače u koristan nusprodukt. To rezultira nižim emisijama sumpornog dioksida, čestica i žive. Višak topline iz primarnog izgaranja i generacije se odvodi u generator pare, što rezultira većom učinkovitošću u odnosu na konvencionalne termoelektrane na ugljen.</t>
        </is>
      </c>
      <c r="BB704" s="2" t="inlineStr">
        <is>
          <t>integrált elgázosító kombinált ciklus|
IGCC</t>
        </is>
      </c>
      <c r="BC704" s="2" t="inlineStr">
        <is>
          <t>4|
4</t>
        </is>
      </c>
      <c r="BD704" s="2" t="inlineStr">
        <is>
          <t xml:space="preserve">|
</t>
        </is>
      </c>
      <c r="BE704" t="inlineStr">
        <is>
          <t>olyan eljárás, amelynek során szenet, szénhidrogének maradványanyagait vagy akár biomasszát szintézisgázzá alakítanak át, amely aztán tisztítás után a kombinált ciklusú erőművek gázturbináinak elsődleges energiahordozójául szolgálhat</t>
        </is>
      </c>
      <c r="BF704" s="2" t="inlineStr">
        <is>
          <t>Tecnologia del ciclo combinato e gassificazione|
ciclo combinato di gassificazione integrata|
IGCC</t>
        </is>
      </c>
      <c r="BG704" s="2" t="inlineStr">
        <is>
          <t>2|
3|
3</t>
        </is>
      </c>
      <c r="BH704" s="2" t="inlineStr">
        <is>
          <t xml:space="preserve">|
|
</t>
        </is>
      </c>
      <c r="BI704" t="inlineStr">
        <is>
          <t>Tecnologia avanzata per la produzione di idrogeno ed energia elettrica che presenta particolari vantaggi rispetto alla tecnologia degli impianti tradizionali basati sulla combustione, quali bassi emissioni di inquinanti (particolato e fumi) nell’atmosfera, flessibilità nella produzione di un combustibile puro (gas di sintesi) e capacità di sequestrare il gas serra CO2.</t>
        </is>
      </c>
      <c r="BJ704" s="2" t="inlineStr">
        <is>
          <t>integruoto dujofikavimo kombinuotas ciklas</t>
        </is>
      </c>
      <c r="BK704" s="2" t="inlineStr">
        <is>
          <t>3</t>
        </is>
      </c>
      <c r="BL704" s="2" t="inlineStr">
        <is>
          <t/>
        </is>
      </c>
      <c r="BM704" t="inlineStr">
        <is>
          <t>procesas, kurį sudaro akmens anglių, biomasės ar kitų medžiagų dujofikavimas ir kombinuoto ciklo energijos gamyba dujų ir garo turbinoje</t>
        </is>
      </c>
      <c r="BN704" s="2" t="inlineStr">
        <is>
          <t>integrētās gazifikācijas kombinētais cikls|
&lt;i&gt;IGCC&lt;/i&gt;|
&lt;i&gt;IGCC &lt;/i&gt; tehnoloģija</t>
        </is>
      </c>
      <c r="BO704" s="2" t="inlineStr">
        <is>
          <t>3|
3|
2</t>
        </is>
      </c>
      <c r="BP704" s="2" t="inlineStr">
        <is>
          <t xml:space="preserve">|
|
</t>
        </is>
      </c>
      <c r="BQ704" t="inlineStr">
        <is>
          <t>tehnoloģija, kurā oglekli saturoši materiāli (parasti ogles, bet arī citi materiāli, piemēram, biomasa) tiek gazificēti sintētiskā deggāzē, no kuras var iegūt oglekļa dioksīdu (pirmssadegšanas iegūšana)</t>
        </is>
      </c>
      <c r="BR704" s="2" t="inlineStr">
        <is>
          <t>IGCC|
ċiklu kkombinat ta' gassifikazzjoni integrata</t>
        </is>
      </c>
      <c r="BS704" s="2" t="inlineStr">
        <is>
          <t>3|
3</t>
        </is>
      </c>
      <c r="BT704" s="2" t="inlineStr">
        <is>
          <t xml:space="preserve">|
</t>
        </is>
      </c>
      <c r="BU704" t="inlineStr">
        <is>
          <t>sistema li tipproduċi l-fwar, kultant l-idroġenu u enerġija elettrika minn diversi tipi ta' fjuwil ta' kwalità baxxa bl-ogħla rati possibbli ta' effiċjenza fil-konverżjoni</t>
        </is>
      </c>
      <c r="BV704" s="2" t="inlineStr">
        <is>
          <t>IGCC|
geïntegreerde vergassing met gecombineerde cyclus</t>
        </is>
      </c>
      <c r="BW704" s="2" t="inlineStr">
        <is>
          <t>3|
3</t>
        </is>
      </c>
      <c r="BX704" s="2" t="inlineStr">
        <is>
          <t xml:space="preserve">|
</t>
        </is>
      </c>
      <c r="BY704" t="inlineStr">
        <is>
          <t>proces waarbij brandbaar materiaal wordt vergast en waarbij het gas vervolgens wordt gebruikt voor het aandrijven van een stoom- en gasturbine</t>
        </is>
      </c>
      <c r="BZ704" s="2" t="inlineStr">
        <is>
          <t>technologia bloku gazowo-parowego z zintegrowanym zgazowaniem paliwa|
blok gazowo-parowy ze zintegrowanym zgazowaniem paliwa</t>
        </is>
      </c>
      <c r="CA704" s="2" t="inlineStr">
        <is>
          <t>3|
3</t>
        </is>
      </c>
      <c r="CB704" s="2" t="inlineStr">
        <is>
          <t xml:space="preserve">|
</t>
        </is>
      </c>
      <c r="CC704" t="inlineStr">
        <is>
          <t>technologia, w której materiał (zwykle węgiel) ulega zamianie na wysokokaloryczny gaz syntezowy (syngaz), po oczyszczeniu gaz ten kieruje się do spalania w turbinie gazowej, część entalpii spalin wylotowych z turbiny zostaje zużyta do wytwarzania pary w kotle odzysknicowym, następnie para napędza turbinę parową z generatorem</t>
        </is>
      </c>
      <c r="CD704" s="2" t="inlineStr">
        <is>
          <t>tecnologia de ciclo combinado de gaseificação integrada|
CCGI|
ciclo combinado com gaseificação integrada</t>
        </is>
      </c>
      <c r="CE704" s="2" t="inlineStr">
        <is>
          <t>2|
3|
3</t>
        </is>
      </c>
      <c r="CF704" s="2" t="inlineStr">
        <is>
          <t xml:space="preserve">|
|
</t>
        </is>
      </c>
      <c r="CG704" t="inlineStr">
        <is>
          <t>Tecnologia avançada de produção de vapor e energia elétrica (e, eventualmente, hidrogénio) a partir da gaseificação de derivados pesados do petróleo ou de combustíveis sólidos, como o carvão ou a biomassa.</t>
        </is>
      </c>
      <c r="CH704" s="2" t="inlineStr">
        <is>
          <t>ciclu combinat cu gazeificare integrată|
IGCC</t>
        </is>
      </c>
      <c r="CI704" s="2" t="inlineStr">
        <is>
          <t>3|
3</t>
        </is>
      </c>
      <c r="CJ704" s="2" t="inlineStr">
        <is>
          <t xml:space="preserve">|
</t>
        </is>
      </c>
      <c r="CK704" t="inlineStr">
        <is>
          <t>Proces în care un combustibil inferior, cum ar fi cărbunele, cocsul petrolier, biomasa sau deșeurile municipale, este convertit la valoarea calorică inferioară într-un gaz cu conținut ridicat de hidrogen prin gazeificare.</t>
        </is>
      </c>
      <c r="CL704" s="2" t="inlineStr">
        <is>
          <t>kombinovaný integrovaný paroplynový cyklus|
kombinovaný cyklus s integrovaným splyňovaním|
IGCC|
technológia IGCC</t>
        </is>
      </c>
      <c r="CM704" s="2" t="inlineStr">
        <is>
          <t>3|
3|
3|
3</t>
        </is>
      </c>
      <c r="CN704" s="2" t="inlineStr">
        <is>
          <t xml:space="preserve">|
|
|
</t>
        </is>
      </c>
      <c r="CO704" t="inlineStr">
        <is>
          <t>technológia spájajúca splyňovanie a konvenčný paroplynový cyklus</t>
        </is>
      </c>
      <c r="CP704" s="2" t="inlineStr">
        <is>
          <t>integrirano uplinjevalni kombinirani cikel|
postopek IGCC|
kombinirani postopek z uplinjanjem|
IGCC</t>
        </is>
      </c>
      <c r="CQ704" s="2" t="inlineStr">
        <is>
          <t>2|
3|
3|
3</t>
        </is>
      </c>
      <c r="CR704" s="2" t="inlineStr">
        <is>
          <t xml:space="preserve">|
|
|
</t>
        </is>
      </c>
      <c r="CS704" t="inlineStr">
        <is>
          <t>uplinjanje snovi, ki vsebujejo ogljik, (običajno premoga) in proizvodnja energije v kombiniranem postopku, npr. v plinsko-parnih turbinah</t>
        </is>
      </c>
      <c r="CT704" s="2" t="inlineStr">
        <is>
          <t>integrerad förgasning med kombinerad cykel|
IGCC</t>
        </is>
      </c>
      <c r="CU704" s="2" t="inlineStr">
        <is>
          <t>3|
3</t>
        </is>
      </c>
      <c r="CV704" s="2" t="inlineStr">
        <is>
          <t xml:space="preserve">|
</t>
        </is>
      </c>
      <c r="CW704" t="inlineStr">
        <is>
          <t/>
        </is>
      </c>
    </row>
    <row r="705">
      <c r="A705" s="1" t="str">
        <f>HYPERLINK("https://iate.europa.eu/entry/result/1555460/all", "1555460")</f>
        <v>1555460</v>
      </c>
      <c r="B705" t="inlineStr">
        <is>
          <t>SCIENCE;INDUSTRY;PRODUCTION, TECHNOLOGY AND RESEARCH</t>
        </is>
      </c>
      <c r="C705" t="inlineStr">
        <is>
          <t>SCIENCE|natural and applied sciences;INDUSTRY|chemistry;INDUSTRY|electronics and electrical engineering;INDUSTRY|miscellaneous industries|refrigeration industry;PRODUCTION, TECHNOLOGY AND RESEARCH|technology and technical regulations</t>
        </is>
      </c>
      <c r="D705" t="inlineStr">
        <is>
          <t>yes</t>
        </is>
      </c>
      <c r="E705" t="inlineStr">
        <is>
          <t/>
        </is>
      </c>
      <c r="F705" s="2" t="inlineStr">
        <is>
          <t>стайна температура</t>
        </is>
      </c>
      <c r="G705" s="2" t="inlineStr">
        <is>
          <t>3</t>
        </is>
      </c>
      <c r="H705" s="2" t="inlineStr">
        <is>
          <t/>
        </is>
      </c>
      <c r="I705" t="inlineStr">
        <is>
          <t>Температура на въздуха около даден предмет, на дадена среда.</t>
        </is>
      </c>
      <c r="J705" s="2" t="inlineStr">
        <is>
          <t>teplota okolního vzduchu|
teplota okolí</t>
        </is>
      </c>
      <c r="K705" s="2" t="inlineStr">
        <is>
          <t>3|
3</t>
        </is>
      </c>
      <c r="L705" s="2" t="inlineStr">
        <is>
          <t xml:space="preserve">|
</t>
        </is>
      </c>
      <c r="M705" t="inlineStr">
        <is>
          <t/>
        </is>
      </c>
      <c r="N705" s="2" t="inlineStr">
        <is>
          <t>omgivende lufttemperatur|
stuetemperatur|
rumtemperatur|
omgivelsestemperatur</t>
        </is>
      </c>
      <c r="O705" s="2" t="inlineStr">
        <is>
          <t>2|
4|
3|
2</t>
        </is>
      </c>
      <c r="P705" s="2" t="inlineStr">
        <is>
          <t xml:space="preserve">|
|
|
</t>
        </is>
      </c>
      <c r="Q705" t="inlineStr">
        <is>
          <t>lufttemperaturen i opholdszonen</t>
        </is>
      </c>
      <c r="R705" s="2" t="inlineStr">
        <is>
          <t>Umgebungstemperatur|
umgebende Temperatur|
Raumtemperatur</t>
        </is>
      </c>
      <c r="S705" s="2" t="inlineStr">
        <is>
          <t>2|
2|
3</t>
        </is>
      </c>
      <c r="T705" s="2" t="inlineStr">
        <is>
          <t xml:space="preserve">|
|
</t>
        </is>
      </c>
      <c r="U705" t="inlineStr">
        <is>
          <t>Temperatur des umgebenden Raums, in dem ein Geraet arbeitet</t>
        </is>
      </c>
      <c r="V705" s="2" t="inlineStr">
        <is>
          <t>θερμοκρασία περιβάλλοντος</t>
        </is>
      </c>
      <c r="W705" s="2" t="inlineStr">
        <is>
          <t>4</t>
        </is>
      </c>
      <c r="X705" s="2" t="inlineStr">
        <is>
          <t/>
        </is>
      </c>
      <c r="Y705" t="inlineStr">
        <is>
          <t/>
        </is>
      </c>
      <c r="Z705" s="2" t="inlineStr">
        <is>
          <t>ambient air temperature|
ambient temperature|
surrounding temperature</t>
        </is>
      </c>
      <c r="AA705" s="2" t="inlineStr">
        <is>
          <t>3|
3|
1</t>
        </is>
      </c>
      <c r="AB705" s="2" t="inlineStr">
        <is>
          <t xml:space="preserve">|
|
</t>
        </is>
      </c>
      <c r="AC705" t="inlineStr">
        <is>
          <t>air temperature of a particular environment</t>
        </is>
      </c>
      <c r="AD705" s="2" t="inlineStr">
        <is>
          <t>temperatura del aire ambiente|
temperatura ambiente</t>
        </is>
      </c>
      <c r="AE705" s="2" t="inlineStr">
        <is>
          <t>3|
3</t>
        </is>
      </c>
      <c r="AF705" s="2" t="inlineStr">
        <is>
          <t xml:space="preserve">|
</t>
        </is>
      </c>
      <c r="AG705" t="inlineStr">
        <is>
          <t>Temperatura que puede medirse en un determinado entorno o ambiente.</t>
        </is>
      </c>
      <c r="AH705" s="2" t="inlineStr">
        <is>
          <t>ümbritseva õhu temperatuur|
toatemperatuur</t>
        </is>
      </c>
      <c r="AI705" s="2" t="inlineStr">
        <is>
          <t>2|
3</t>
        </is>
      </c>
      <c r="AJ705" s="2" t="inlineStr">
        <is>
          <t xml:space="preserve">|
</t>
        </is>
      </c>
      <c r="AK705" t="inlineStr">
        <is>
          <t/>
        </is>
      </c>
      <c r="AL705" s="2" t="inlineStr">
        <is>
          <t>ympäristön lämpötila|
huoneenlämpötila|
ympäristölämpötila</t>
        </is>
      </c>
      <c r="AM705" s="2" t="inlineStr">
        <is>
          <t>3|
3|
3</t>
        </is>
      </c>
      <c r="AN705" s="2" t="inlineStr">
        <is>
          <t xml:space="preserve">|
|
</t>
        </is>
      </c>
      <c r="AO705" t="inlineStr">
        <is>
          <t/>
        </is>
      </c>
      <c r="AP705" s="2" t="inlineStr">
        <is>
          <t>température de l'air ambiant|
température ambiante</t>
        </is>
      </c>
      <c r="AQ705" s="2" t="inlineStr">
        <is>
          <t>2|
2</t>
        </is>
      </c>
      <c r="AR705" s="2" t="inlineStr">
        <is>
          <t xml:space="preserve">|
</t>
        </is>
      </c>
      <c r="AS705" t="inlineStr">
        <is>
          <t>température, déterminée dans des conditions prescrites, de l'air qui entoure la totalité de l'appareil de connexion (par exemple, pour des appareils de connexion enfermés, c'est la température de l'air à l'extérieur de l'enveloppe); température du milieu, en général air, entourant un point ou un objet donné; température du milieu ambiant dans lequel un appareil est en service</t>
        </is>
      </c>
      <c r="AT705" s="2" t="inlineStr">
        <is>
          <t>teocht na comhthimpeallachta|
teocht an tseomra|
teocht chomhthimpeallach</t>
        </is>
      </c>
      <c r="AU705" s="2" t="inlineStr">
        <is>
          <t>3|
3|
3</t>
        </is>
      </c>
      <c r="AV705" s="2" t="inlineStr">
        <is>
          <t xml:space="preserve">|
|
</t>
        </is>
      </c>
      <c r="AW705" t="inlineStr">
        <is>
          <t/>
        </is>
      </c>
      <c r="AX705" s="2" t="inlineStr">
        <is>
          <t>temperatura okoline</t>
        </is>
      </c>
      <c r="AY705" s="2" t="inlineStr">
        <is>
          <t>3</t>
        </is>
      </c>
      <c r="AZ705" s="2" t="inlineStr">
        <is>
          <t/>
        </is>
      </c>
      <c r="BA705" t="inlineStr">
        <is>
          <t/>
        </is>
      </c>
      <c r="BB705" s="2" t="inlineStr">
        <is>
          <t>szobahőmérséklet|
környezeti hőmérséklet</t>
        </is>
      </c>
      <c r="BC705" s="2" t="inlineStr">
        <is>
          <t>3|
3</t>
        </is>
      </c>
      <c r="BD705" s="2" t="inlineStr">
        <is>
          <t xml:space="preserve">|
</t>
        </is>
      </c>
      <c r="BE705" t="inlineStr">
        <is>
          <t>egy szobában, egy helyiségben, vagy egy térrészben uralkodó hőmérséklet, ill. egy bizonyos felületet, tárgyat körülvevő közeg hőmérséklete</t>
        </is>
      </c>
      <c r="BF705" s="2" t="inlineStr">
        <is>
          <t>temperatura ambiente|
temperatura dell'aria ambiente</t>
        </is>
      </c>
      <c r="BG705" s="2" t="inlineStr">
        <is>
          <t>3|
2</t>
        </is>
      </c>
      <c r="BH705" s="2" t="inlineStr">
        <is>
          <t xml:space="preserve">|
</t>
        </is>
      </c>
      <c r="BI705" t="inlineStr">
        <is>
          <t/>
        </is>
      </c>
      <c r="BJ705" s="2" t="inlineStr">
        <is>
          <t>aplinkos temperatūra|
kambario temperatūra</t>
        </is>
      </c>
      <c r="BK705" s="2" t="inlineStr">
        <is>
          <t>3|
2</t>
        </is>
      </c>
      <c r="BL705" s="2" t="inlineStr">
        <is>
          <t xml:space="preserve">|
</t>
        </is>
      </c>
      <c r="BM705" t="inlineStr">
        <is>
          <t>tiriamąjį ar bandomąjį objektą supančios terpės temperatūra</t>
        </is>
      </c>
      <c r="BN705" s="2" t="inlineStr">
        <is>
          <t>apkārtnes temperatūra|
apkārtējās vides temperatūra</t>
        </is>
      </c>
      <c r="BO705" s="2" t="inlineStr">
        <is>
          <t>3|
3</t>
        </is>
      </c>
      <c r="BP705" s="2" t="inlineStr">
        <is>
          <t xml:space="preserve">|
</t>
        </is>
      </c>
      <c r="BQ705" t="inlineStr">
        <is>
          <t>gaisa vai citas apkārtējās vides temperatūra</t>
        </is>
      </c>
      <c r="BR705" s="2" t="inlineStr">
        <is>
          <t>temperatura ambjentali</t>
        </is>
      </c>
      <c r="BS705" s="2" t="inlineStr">
        <is>
          <t>3</t>
        </is>
      </c>
      <c r="BT705" s="2" t="inlineStr">
        <is>
          <t/>
        </is>
      </c>
      <c r="BU705" t="inlineStr">
        <is>
          <t>firxa ta' temperaturi bejn 20 °C ± 10 °C</t>
        </is>
      </c>
      <c r="BV705" s="2" t="inlineStr">
        <is>
          <t>kamertemperatuur|
omgevingstemperatuur</t>
        </is>
      </c>
      <c r="BW705" s="2" t="inlineStr">
        <is>
          <t>3|
3</t>
        </is>
      </c>
      <c r="BX705" s="2" t="inlineStr">
        <is>
          <t xml:space="preserve">|
</t>
        </is>
      </c>
      <c r="BY705" t="inlineStr">
        <is>
          <t/>
        </is>
      </c>
      <c r="BZ705" s="2" t="inlineStr">
        <is>
          <t>temperatura otoczenia</t>
        </is>
      </c>
      <c r="CA705" s="2" t="inlineStr">
        <is>
          <t>3</t>
        </is>
      </c>
      <c r="CB705" s="2" t="inlineStr">
        <is>
          <t/>
        </is>
      </c>
      <c r="CC705" t="inlineStr">
        <is>
          <t/>
        </is>
      </c>
      <c r="CD705" s="2" t="inlineStr">
        <is>
          <t>temperatura ambiente</t>
        </is>
      </c>
      <c r="CE705" s="2" t="inlineStr">
        <is>
          <t>3</t>
        </is>
      </c>
      <c r="CF705" s="2" t="inlineStr">
        <is>
          <t/>
        </is>
      </c>
      <c r="CG705" t="inlineStr">
        <is>
          <t>É a temperatura do meio ambiente de trabalho confortável. Embora não seja possível fixar os limites precisos, os valores indicativos estão compreendidos entre 18 e 25°C. Quando um teste necessita da temperatura ambiente, esta deve ser respeitada por meio de climatização.</t>
        </is>
      </c>
      <c r="CH705" s="2" t="inlineStr">
        <is>
          <t>temperatură ambientală|
temperatura aerului înconjurător</t>
        </is>
      </c>
      <c r="CI705" s="2" t="inlineStr">
        <is>
          <t>3|
3</t>
        </is>
      </c>
      <c r="CJ705" s="2" t="inlineStr">
        <is>
          <t xml:space="preserve">|
</t>
        </is>
      </c>
      <c r="CK705" t="inlineStr">
        <is>
          <t/>
        </is>
      </c>
      <c r="CL705" s="2" t="inlineStr">
        <is>
          <t>teplota okolia</t>
        </is>
      </c>
      <c r="CM705" s="2" t="inlineStr">
        <is>
          <t>3</t>
        </is>
      </c>
      <c r="CN705" s="2" t="inlineStr">
        <is>
          <t/>
        </is>
      </c>
      <c r="CO705" t="inlineStr">
        <is>
          <t>teplota prostredia, v ktorom zariadenie pracuje</t>
        </is>
      </c>
      <c r="CP705" s="2" t="inlineStr">
        <is>
          <t>temperatura okolice</t>
        </is>
      </c>
      <c r="CQ705" s="2" t="inlineStr">
        <is>
          <t>3</t>
        </is>
      </c>
      <c r="CR705" s="2" t="inlineStr">
        <is>
          <t/>
        </is>
      </c>
      <c r="CS705" t="inlineStr">
        <is>
          <t/>
        </is>
      </c>
      <c r="CT705" s="2" t="inlineStr">
        <is>
          <t>omgivningstemperatur</t>
        </is>
      </c>
      <c r="CU705" s="2" t="inlineStr">
        <is>
          <t>3</t>
        </is>
      </c>
      <c r="CV705" s="2" t="inlineStr">
        <is>
          <t/>
        </is>
      </c>
      <c r="CW705" t="inlineStr">
        <is>
          <t>lufttemperatur eller strålningstemperatur eller bådadera som ett objekt utsätts för</t>
        </is>
      </c>
    </row>
    <row r="706">
      <c r="A706" s="1" t="str">
        <f>HYPERLINK("https://iate.europa.eu/entry/result/767005/all", "767005")</f>
        <v>767005</v>
      </c>
      <c r="B706" t="inlineStr">
        <is>
          <t>ENERGY</t>
        </is>
      </c>
      <c r="C706" t="inlineStr">
        <is>
          <t>ENERGY|electrical and nuclear industries|nuclear energy</t>
        </is>
      </c>
      <c r="D706" t="inlineStr">
        <is>
          <t>yes</t>
        </is>
      </c>
      <c r="E706" t="inlineStr">
        <is>
          <t/>
        </is>
      </c>
      <c r="F706" s="2" t="inlineStr">
        <is>
          <t>отработено гориво</t>
        </is>
      </c>
      <c r="G706" s="2" t="inlineStr">
        <is>
          <t>3</t>
        </is>
      </c>
      <c r="H706" s="2" t="inlineStr">
        <is>
          <t/>
        </is>
      </c>
      <c r="I706" t="inlineStr">
        <is>
          <t>ядрено гориво, което е било облъчено в активната зона на ядрен реактор и е окончателно извадено от нея.</t>
        </is>
      </c>
      <c r="J706" s="2" t="inlineStr">
        <is>
          <t>ozářené jaderné palivo|
vyhořelé palivo|
vyhořelé jaderné palivo|
ozářené palivo</t>
        </is>
      </c>
      <c r="K706" s="2" t="inlineStr">
        <is>
          <t>3|
3|
3|
3</t>
        </is>
      </c>
      <c r="L706" s="2" t="inlineStr">
        <is>
          <t xml:space="preserve">|
|
|
</t>
        </is>
      </c>
      <c r="M706" t="inlineStr">
        <is>
          <t>jaderné palivo, které je vyzářené a bylo trvale vyjmuto z jádra reaktoru</t>
        </is>
      </c>
      <c r="N706" s="2" t="inlineStr">
        <is>
          <t>udbrændt brændsel|
bestrålet kernebrændstof|
bestrålet brændsel|
brugt nukleart brændsel|
brugt brændsel|
udbrændt nukleart brændsel|
bestrålet nukleart brændsel</t>
        </is>
      </c>
      <c r="O706" s="2" t="inlineStr">
        <is>
          <t>4|
4|
4|
4|
4|
4|
4</t>
        </is>
      </c>
      <c r="P706" s="2" t="inlineStr">
        <is>
          <t xml:space="preserve">|
|
|
|
|
|
</t>
        </is>
      </c>
      <c r="Q706" t="inlineStr">
        <is>
          <t>"Kernebrændsel fjernet fra en reaktor efter bestråling, og som ikke længere kan anvendes som brændsel på grund af depletering af fissilt materiale, akkumulering af giftstoffer eller strålingsskader."</t>
        </is>
      </c>
      <c r="R706" s="2" t="inlineStr">
        <is>
          <t>abgereicherter Kernbrennstoff|
bestrahlter Kernbrennstoff|
abgebrannter Kernbrennstoff|
verbrauchter Kernbrennstoff|
bestrahlter Brennstoff|
verbrauchter Brennstoff|
abgebrannter Brennstoff|
abgereicherter Brennstoff</t>
        </is>
      </c>
      <c r="S706" s="2" t="inlineStr">
        <is>
          <t>3|
3|
3|
3|
3|
3|
3|
3</t>
        </is>
      </c>
      <c r="T706" s="2" t="inlineStr">
        <is>
          <t xml:space="preserve">|
|
|
|
|
|
|
</t>
        </is>
      </c>
      <c r="U706" t="inlineStr">
        <is>
          <t>Kernbrennstoff, der in einem Reaktorkern bestrahlt und dauerhaft aus diesem entfernt worden ist</t>
        </is>
      </c>
      <c r="V706" s="2" t="inlineStr">
        <is>
          <t>εξαντλημένο πυρηνικό καύσιμο|
αναλωμένα πυρηνικά καύσιμα|
ακτινοβολημένο πυρηνικό καύσιμο</t>
        </is>
      </c>
      <c r="W706" s="2" t="inlineStr">
        <is>
          <t>3|
3|
4</t>
        </is>
      </c>
      <c r="X706" s="2" t="inlineStr">
        <is>
          <t xml:space="preserve">|
|
</t>
        </is>
      </c>
      <c r="Y706" t="inlineStr">
        <is>
          <t/>
        </is>
      </c>
      <c r="Z706" s="2" t="inlineStr">
        <is>
          <t>depleted fuel|
SNF|
spent nuclear fuel|
spent fuel|
irradiated fuel|
irradiated nuclear fuel|
INF|
used fuel|
impoverished fuel</t>
        </is>
      </c>
      <c r="AA706" s="2" t="inlineStr">
        <is>
          <t>3|
3|
3|
3|
3|
3|
3|
1|
3</t>
        </is>
      </c>
      <c r="AB706" s="2" t="inlineStr">
        <is>
          <t xml:space="preserve">|
|
|
|
|
|
|
|
</t>
        </is>
      </c>
      <c r="AC706" t="inlineStr">
        <is>
          <t>nuclear fuel that has been irradiated in and permanently removed from a 
&lt;i&gt;reactor core&lt;/i&gt; [ &lt;a href="/entry/result/1406327/all" id="ENTRY_TO_ENTRY_CONVERTER" target="_blank"&gt;IATE:1406327&lt;/a&gt; ]</t>
        </is>
      </c>
      <c r="AD706" s="2" t="inlineStr">
        <is>
          <t>combustible irradiado|
combustible gastado|
combustible agotado</t>
        </is>
      </c>
      <c r="AE706" s="2" t="inlineStr">
        <is>
          <t>3|
3|
3</t>
        </is>
      </c>
      <c r="AF706" s="2" t="inlineStr">
        <is>
          <t xml:space="preserve">|
|
</t>
        </is>
      </c>
      <c r="AG706" t="inlineStr">
        <is>
          <t>1) El combustible nuclear &lt;a href="/entry/result/762151/all" id="ENTRY_TO_ENTRY_CONVERTER" target="_blank"&gt;IATE:762151&lt;/a&gt; irradiado en el núcleo de un reactor &lt;a href="/entry/result/897436/all" id="ENTRY_TO_ENTRY_CONVERTER" target="_blank"&gt;IATE:897436&lt;/a&gt; y extraído permanentemente de este; el combustible nuclear gastado puede o bien considerarse un recurso utilizable que puede reprocesarse o bien destinarse al almacenamiento definitivo si se considera residuo radiactivo &lt;a href="/entry/result/823215/all" id="ENTRY_TO_ENTRY_CONVERTER" target="_blank"&gt;IATE:823215&lt;/a&gt; . 
&lt;br&gt;2) Combustible nuclear que ha experimentado un grado de utilización tal que no es posible seguir empleándolo en el reactor sin un tratamiento de recuperación apropiado.</t>
        </is>
      </c>
      <c r="AH706" s="2" t="inlineStr">
        <is>
          <t>kasutatud tuumkütus</t>
        </is>
      </c>
      <c r="AI706" s="2" t="inlineStr">
        <is>
          <t>3</t>
        </is>
      </c>
      <c r="AJ706" s="2" t="inlineStr">
        <is>
          <t/>
        </is>
      </c>
      <c r="AK706" t="inlineStr">
        <is>
          <t>1) tuumkütus, mida on kiiritatud reaktori südamikus ning mis on sealt alaliselt eemaldatud; 
&lt;br&gt;2) reaktori südamikus kiiritatud ja sealt alaliselt eemaldatud tuumkütus, mida võib käsitleda kasutatava ressursina, kui seda on kavas ümber töödelda, või radioaktiivse jäätmena, kui see suunatakse lõppladustamisele</t>
        </is>
      </c>
      <c r="AL706" s="2" t="inlineStr">
        <is>
          <t>säteilytetty ydinpolttoaine|
käytetty ydinpolttoaine|
köyhdytetty ydinpolttoaine|
laihennettu ydinpolttoaine|
köyhtynyt polttoaine</t>
        </is>
      </c>
      <c r="AM706" s="2" t="inlineStr">
        <is>
          <t>3|
3|
3|
3|
3</t>
        </is>
      </c>
      <c r="AN706" s="2" t="inlineStr">
        <is>
          <t xml:space="preserve">|
|
|
|
</t>
        </is>
      </c>
      <c r="AO706" t="inlineStr">
        <is>
          <t>ydinreaktorissa syntyvä ja sieltä poistettu ydinjäte</t>
        </is>
      </c>
      <c r="AP706" s="2" t="inlineStr">
        <is>
          <t>combustible irradié|
combustible nucléaire appauvri|
combustible nucléaire irradié|
combustible nucléaire usé|
combustible nucléaire épuisé</t>
        </is>
      </c>
      <c r="AQ706" s="2" t="inlineStr">
        <is>
          <t>3|
3|
3|
3|
3</t>
        </is>
      </c>
      <c r="AR706" s="2" t="inlineStr">
        <is>
          <t xml:space="preserve">|
|
|
|
</t>
        </is>
      </c>
      <c r="AS706" t="inlineStr">
        <is>
          <t>combustible nucléaire irradié dans le cœur d’un réacteur et qui en a été définitivement retiré; le combustible usé peut soit être considéré comme une ressource valorisable qui peut être retraitée, soit être destiné au stockage s’il est considéré comme un déchet radioactif</t>
        </is>
      </c>
      <c r="AT706" s="2" t="inlineStr">
        <is>
          <t>breosla bochtaithe|
breosla spíonta|
breosla núicléach ionradaithe|
breosla ionradaithe|
breosla laghdaithe|
breosla núicléach spíonta</t>
        </is>
      </c>
      <c r="AU706" s="2" t="inlineStr">
        <is>
          <t>3|
3|
3|
3|
3|
3</t>
        </is>
      </c>
      <c r="AV706" s="2" t="inlineStr">
        <is>
          <t xml:space="preserve">|
|
|
|
|
</t>
        </is>
      </c>
      <c r="AW706" t="inlineStr">
        <is>
          <t/>
        </is>
      </c>
      <c r="AX706" s="2" t="inlineStr">
        <is>
          <t>istrošeno gorivo</t>
        </is>
      </c>
      <c r="AY706" s="2" t="inlineStr">
        <is>
          <t>3</t>
        </is>
      </c>
      <c r="AZ706" s="2" t="inlineStr">
        <is>
          <t/>
        </is>
      </c>
      <c r="BA706" t="inlineStr">
        <is>
          <t>nuklearno gorivo koje je bilo ozračeno u reaktorskoj jezgri i trajno uklonjeno iz nje</t>
        </is>
      </c>
      <c r="BB706" s="2" t="inlineStr">
        <is>
          <t>kiégett fűtőelem</t>
        </is>
      </c>
      <c r="BC706" s="2" t="inlineStr">
        <is>
          <t>4</t>
        </is>
      </c>
      <c r="BD706" s="2" t="inlineStr">
        <is>
          <t/>
        </is>
      </c>
      <c r="BE706" t="inlineStr">
        <is>
          <t>Olyan nukleáris üzemanyag, melyet már besugároztak és a reaktormagból véglegesen eltávolítottak; a kiégett fűtőelemet vagy újrafeldolgozásra felhasználható forrásnak kell tekinteni, vagy pedig további felhasználásra nem szánt anyagként végleges elhelyezéséről kell rendelkezni, és radioaktív hulladékként kell kezelni.</t>
        </is>
      </c>
      <c r="BF706" s="2" t="inlineStr">
        <is>
          <t>combustibile esaurito|
combustibile nucleare irradiato</t>
        </is>
      </c>
      <c r="BG706" s="2" t="inlineStr">
        <is>
          <t>3|
3</t>
        </is>
      </c>
      <c r="BH706" s="2" t="inlineStr">
        <is>
          <t xml:space="preserve">|
</t>
        </is>
      </c>
      <c r="BI706" t="inlineStr">
        <is>
          <t>combustibile nucleare irradiato e successivamente rimosso in modo definitivo dal nocciolo di un reattore</t>
        </is>
      </c>
      <c r="BJ706" s="2" t="inlineStr">
        <is>
          <t>panaudotas branduolinis kuras</t>
        </is>
      </c>
      <c r="BK706" s="2" t="inlineStr">
        <is>
          <t>3</t>
        </is>
      </c>
      <c r="BL706" s="2" t="inlineStr">
        <is>
          <t/>
        </is>
      </c>
      <c r="BM706" t="inlineStr">
        <is>
          <t>branduolinis kuras, apšvitintas reaktoriaus aktyviojoje zonoje ir visam laikui iš jos pašalintas</t>
        </is>
      </c>
      <c r="BN706" s="2" t="inlineStr">
        <is>
          <t>izlietotā kodoldegviela|
nostrādātā kodoldegviela|
lietotā kodoldegviela|
apstarota kodoldegviela</t>
        </is>
      </c>
      <c r="BO706" s="2" t="inlineStr">
        <is>
          <t>3|
3|
2|
2</t>
        </is>
      </c>
      <c r="BP706" s="2" t="inlineStr">
        <is>
          <t xml:space="preserve">|
preferred|
|
</t>
        </is>
      </c>
      <c r="BQ706" t="inlineStr">
        <is>
          <t>reaktora aktīvajā zonā apstarota un no tās neatgriezeniski izņemta kodoldegviela</t>
        </is>
      </c>
      <c r="BR706" s="2" t="inlineStr">
        <is>
          <t>fjuwil nukleari rradjat|
fjuwil nukleari użat|
fjuwil użat</t>
        </is>
      </c>
      <c r="BS706" s="2" t="inlineStr">
        <is>
          <t>3|
3|
3</t>
        </is>
      </c>
      <c r="BT706" s="2" t="inlineStr">
        <is>
          <t xml:space="preserve">|
|
</t>
        </is>
      </c>
      <c r="BU706" t="inlineStr">
        <is>
          <t>fjuwil nukleari li ġie rradjat u mneħħi b’mod permanenti mill-qalba ta’ reattur</t>
        </is>
      </c>
      <c r="BV706" s="2" t="inlineStr">
        <is>
          <t>verbruikte splijtstof|
gebruikte splijtstof|
afgewerkte splijtstof|
bestraalde splijtstof</t>
        </is>
      </c>
      <c r="BW706" s="2" t="inlineStr">
        <is>
          <t>3|
3|
3|
3</t>
        </is>
      </c>
      <c r="BX706" s="2" t="inlineStr">
        <is>
          <t xml:space="preserve">|
|
|
</t>
        </is>
      </c>
      <c r="BY706" t="inlineStr">
        <is>
          <t>"kernsplijtstof die bestraald is en permanent uit een reactorkern is verwijderd; verbruikte splijtstof kan worden beschouwd hetzij als een bruikbare bron die kan worden opgewerkt, hetzij als radioactief afval dat bestemd is voor berging"</t>
        </is>
      </c>
      <c r="BZ706" s="2" t="inlineStr">
        <is>
          <t>paliwo napromieniowane|
wypalone paliwo jądrowe</t>
        </is>
      </c>
      <c r="CA706" s="2" t="inlineStr">
        <is>
          <t>1|
4</t>
        </is>
      </c>
      <c r="CB706" s="2" t="inlineStr">
        <is>
          <t xml:space="preserve">|
</t>
        </is>
      </c>
      <c r="CC706" t="inlineStr">
        <is>
          <t>paliwo jądrowe, które zostało napromieniowane w rdzeniu reaktora, a następnie trwale z niego usunięte; wypalone paliwo jądrowe może być uznane za zasób użyteczny, który może zostać poddany ponownemu przerobowi, albo może zostać przeznaczone do trwałego składowania, jeżeli zostanie uznane za odpady promieniotwórcze</t>
        </is>
      </c>
      <c r="CD706" s="2" t="inlineStr">
        <is>
          <t>combustível irradiado|
combustível usado</t>
        </is>
      </c>
      <c r="CE706" s="2" t="inlineStr">
        <is>
          <t>3|
3</t>
        </is>
      </c>
      <c r="CF706" s="2" t="inlineStr">
        <is>
          <t xml:space="preserve">|
</t>
        </is>
      </c>
      <c r="CG706" t="inlineStr">
        <is>
          <t>Combustível nuclear que foi irradiado no núcleo do reator e permanentemente removido do mesmo. 
&lt;br&gt;O combustível irradiado pode ser considerado um recurso utilizável, passível de ser reprocessado, ou pode ser considerado um resíduo radioativo, destinado à eliminação.</t>
        </is>
      </c>
      <c r="CH706" s="2" t="inlineStr">
        <is>
          <t>combustibil uzat</t>
        </is>
      </c>
      <c r="CI706" s="2" t="inlineStr">
        <is>
          <t>3</t>
        </is>
      </c>
      <c r="CJ706" s="2" t="inlineStr">
        <is>
          <t/>
        </is>
      </c>
      <c r="CK706" t="inlineStr">
        <is>
          <t>Combustibil nuclear scos dintr-un reactor după iradiere, și care nu mai poate fi folosit în reactorul reaspectiv.</t>
        </is>
      </c>
      <c r="CL706" s="2" t="inlineStr">
        <is>
          <t>vyhoreté jadrové palivo|
vyhoreté palivo</t>
        </is>
      </c>
      <c r="CM706" s="2" t="inlineStr">
        <is>
          <t>3|
3</t>
        </is>
      </c>
      <c r="CN706" s="2" t="inlineStr">
        <is>
          <t xml:space="preserve">|
</t>
        </is>
      </c>
      <c r="CO706" t="inlineStr">
        <is>
          <t>jadrové palivo, ktoré bolo ožiarené v aktívnej zóne reaktora a bolo z nej natrvalo odstránené</t>
        </is>
      </c>
      <c r="CP706" s="2" t="inlineStr">
        <is>
          <t>obsevano gorivo|
izrabljeno gorivo|
osiromašeno gorivo</t>
        </is>
      </c>
      <c r="CQ706" s="2" t="inlineStr">
        <is>
          <t>3|
3|
3</t>
        </is>
      </c>
      <c r="CR706" s="2" t="inlineStr">
        <is>
          <t xml:space="preserve">|
|
</t>
        </is>
      </c>
      <c r="CS706" t="inlineStr">
        <is>
          <t>jedrsko gorivo, ki je bilo obsevano v reaktorski sredici in trajno odstranjeno iz nje</t>
        </is>
      </c>
      <c r="CT706" s="2" t="inlineStr">
        <is>
          <t>använt kärnbränsle|
bestrålat kärnbränsle</t>
        </is>
      </c>
      <c r="CU706" s="2" t="inlineStr">
        <is>
          <t>3|
3</t>
        </is>
      </c>
      <c r="CV706" s="2" t="inlineStr">
        <is>
          <t xml:space="preserve">|
</t>
        </is>
      </c>
      <c r="CW706" t="inlineStr">
        <is>
          <t/>
        </is>
      </c>
    </row>
    <row r="707">
      <c r="A707" s="1" t="str">
        <f>HYPERLINK("https://iate.europa.eu/entry/result/3571366/all", "3571366")</f>
        <v>3571366</v>
      </c>
      <c r="B707" t="inlineStr">
        <is>
          <t>EUROPEAN UNION;ENERGY</t>
        </is>
      </c>
      <c r="C707" t="inlineStr">
        <is>
          <t>EUROPEAN UNION|EU institutions and European civil service|EU office or agency;ENERGY</t>
        </is>
      </c>
      <c r="D707" t="inlineStr">
        <is>
          <t>yes</t>
        </is>
      </c>
      <c r="E707" t="inlineStr">
        <is>
          <t/>
        </is>
      </c>
      <c r="F707" s="2" t="inlineStr">
        <is>
          <t>Агенция на Европейския съюз за сътрудничество между регулаторите на енергия|
ACER</t>
        </is>
      </c>
      <c r="G707" s="2" t="inlineStr">
        <is>
          <t>4|
4</t>
        </is>
      </c>
      <c r="H707" s="2" t="inlineStr">
        <is>
          <t xml:space="preserve">|
</t>
        </is>
      </c>
      <c r="I707" t="inlineStr">
        <is>
          <t>Целта на ACER е да се подпомагат регулаторните органи [...] в изпълнението на равнището на Съюза на регулаторните задачи, осъществявани в държавите членки, и при необходимост да координира тяхната дейност и да посредничи [...]. ACER следва също така да допринася за създаването на висококачествени общи регулаторни и надзорни практики, като по този начин допринася за последователното, ефикасно и ефективно прилагане на правото на Съюза, за да бъдат постигнати целите на Съюза в областта на климата и енергетиката.</t>
        </is>
      </c>
      <c r="J707" s="2" t="inlineStr">
        <is>
          <t>Agentura Evropské unie pro spolupráci energetických regulačních orgánů|
ACER</t>
        </is>
      </c>
      <c r="K707" s="2" t="inlineStr">
        <is>
          <t>4|
4</t>
        </is>
      </c>
      <c r="L707" s="2" t="inlineStr">
        <is>
          <t xml:space="preserve">|
</t>
        </is>
      </c>
      <c r="M707" t="inlineStr">
        <is>
          <t>agentura EU, jejímž účelem je pomáhat regulačním orgánům při plnění regulačních úkolů prováděných v členských státech na úrovni Unie a v případě potřeby jejich činnost koordinovat a působit jako prostředník a urovnávat spory mezi nimi, jakož i přispívat k zavádění vysoce kvalitních společných regulačních postupů a postupů dohledu, a tím i k zajištění jednotného, efektivního a účinného uplatňování práva Unie ve snaze dosáhnout cílů Unie v oblasti klimatu a energetiky</t>
        </is>
      </c>
      <c r="N707" s="2" t="inlineStr">
        <is>
          <t>Den Europæiske Unions Agentur for Samarbejde mellem Energireguleringsmyndigheder|
ACER</t>
        </is>
      </c>
      <c r="O707" s="2" t="inlineStr">
        <is>
          <t>4|
4</t>
        </is>
      </c>
      <c r="P707" s="2" t="inlineStr">
        <is>
          <t xml:space="preserve">|
</t>
        </is>
      </c>
      <c r="Q707" t="inlineStr">
        <is>
          <t>EU-agentur,
der skal bistå de regulerende myndigheder med på EU-plan at udføre de
reguleringsopgaver, der varetages i medlemsstaterne, og om nødvendigt
koordinere disse myndigheders indsats samt mægle og løse uoverensstemmelser
imellem dem. ACER bidrager endvidere til fastlæggelsen af fælles regulerings-
og tilsynspraksisser af høj kvalitet og bidrager derved til en konsistent,
effektiv og virkningsfuld anvendelse af EU-retten med henblik på at nå Unionens
klima- og energimål</t>
        </is>
      </c>
      <c r="R707" s="2" t="inlineStr">
        <is>
          <t>ACER|
Agentur der Europäischen Union für die Zusammenarbeit der Energieregulierungsbehörden</t>
        </is>
      </c>
      <c r="S707" s="2" t="inlineStr">
        <is>
          <t>4|
4</t>
        </is>
      </c>
      <c r="T707" s="2" t="inlineStr">
        <is>
          <t xml:space="preserve">|
</t>
        </is>
      </c>
      <c r="U707" t="inlineStr">
        <is>
          <t>EU-Agentur, die die Regulierungsbehörden (festgelegt in der Richtlinie (EU) 2019/944 und der Richtlinie 2009/73/EG) durch Überwachungs- und Koordinierungsaufgaben unterstützt und zur kohärenten, effizienten und wirksamen Anwendung des Unionsrechts beiträgt, um die Klima- und Energieziele der Union zu erreichen</t>
        </is>
      </c>
      <c r="V707" s="2" t="inlineStr">
        <is>
          <t>ACER|
Οργανισμός της Ευρωπαϊκής Ένωσης για τη Συνεργασία των Ρυθμιστικών Αρχών Ενέργειας</t>
        </is>
      </c>
      <c r="W707" s="2" t="inlineStr">
        <is>
          <t>4|
4</t>
        </is>
      </c>
      <c r="X707" s="2" t="inlineStr">
        <is>
          <t xml:space="preserve">|
</t>
        </is>
      </c>
      <c r="Y707" t="inlineStr">
        <is>
          <t>οργανισμός της ΕΕ ο οποίος βοηθά τις ρυθμιστικές αρχές (που προβλέπονται στην οδηγία (ΕΕ) 2019/944 και στην οδηγία 2009/73/ΕΚ), κατά την άσκηση σε ενωσιακό επίπεδο των ρυθμιστικών καθηκόντων και καθηκόντων συντονισμού που ασκούν στα κράτη μέλη και συμβάλλει επίσης στη συνεπή, αποδοτική και αποτελεσματική εφαρμογή του δικαίου της Ένωσης με σκοπό την επίτευξη των στόχων της Ένωσης για το κλίμα και την ενέργεια</t>
        </is>
      </c>
      <c r="Z707" s="2" t="inlineStr">
        <is>
          <t>ACER|
European Union Agency for the Cooperation of Energy Regulators</t>
        </is>
      </c>
      <c r="AA707" s="2" t="inlineStr">
        <is>
          <t>4|
4</t>
        </is>
      </c>
      <c r="AB707" s="2" t="inlineStr">
        <is>
          <t xml:space="preserve">|
</t>
        </is>
      </c>
      <c r="AC707" t="inlineStr">
        <is>
          <t>EU Agency that assists the
regulatory authorities (set out in Directive (EU) 2019/944 and Directive
2009/73/EC) through monitoring and coordination tasks and contributes to the
consistent, efficient and effective application of Union law in order to
achieve the Union's climate and energy goals</t>
        </is>
      </c>
      <c r="AD707" s="2" t="inlineStr">
        <is>
          <t>Agencia de la Unión Europea para la Cooperación de los Reguladores de la Energía|
ACER</t>
        </is>
      </c>
      <c r="AE707" s="2" t="inlineStr">
        <is>
          <t>4|
4</t>
        </is>
      </c>
      <c r="AF707" s="2" t="inlineStr">
        <is>
          <t xml:space="preserve">|
</t>
        </is>
      </c>
      <c r="AG707" t="inlineStr">
        <is>
          <t>agencia de la UE cuyos objetivos es asistir a las autoridades reguladoras mencionadas en el artículo 57 de la Directiva (UE) 2019/944 y en el artículo 39 de la Directiva 2009/73/CE en el ejercicio a nivel de la Unión de las tareas reguladoras desempeñadas en los Estados miembros y, de ser necesario, coordinar su actuación y mediar en los desacuerdos entre ellos y solucionarlos además de contribuir al establecimiento de unas prácticas comunes de regulación y de supervisión de alta calidad que garanticen la aplicación coherente, eficiente y eficaz del Derecho de la Unión con el fin de alcanzar los objetivos de la Unión en materia de clima y energía.</t>
        </is>
      </c>
      <c r="AH707" s="2" t="inlineStr">
        <is>
          <t>Euroopa Liidu Energeetikasektorit Reguleerivate Asutuste Koostöö Amet|
ACER</t>
        </is>
      </c>
      <c r="AI707" s="2" t="inlineStr">
        <is>
          <t>4|
4</t>
        </is>
      </c>
      <c r="AJ707" s="2" t="inlineStr">
        <is>
          <t xml:space="preserve">|
</t>
        </is>
      </c>
      <c r="AK707" t="inlineStr">
        <is>
          <t>&lt;div&gt;&lt;div&gt;&lt;div&gt;&lt;div&gt;&lt;div&gt;&lt;div&gt;ELi amet, mis abistab direktiivis (EL) 2019/944 ja direktiivis 2009/73/EÜ osutatud reguleerivaid asutusi järelevalve- ja koordineerimistööga ning soodustab seeläbi liidu õiguse järjepidevat, tõhusat ja tulemuslikku kohaldamist, et saavutada liidu kliima- ja energiaeesmärgid&lt;/div&gt;&lt;/div&gt;&lt;/div&gt;&lt;/div&gt;&lt;/div&gt;&lt;/div&gt;</t>
        </is>
      </c>
      <c r="AL707" s="2" t="inlineStr">
        <is>
          <t>ACER|
Euroopan unionin energia-alan sääntelyviranomaisten yhteistyövirasto</t>
        </is>
      </c>
      <c r="AM707" s="2" t="inlineStr">
        <is>
          <t>4|
4</t>
        </is>
      </c>
      <c r="AN707" s="2" t="inlineStr">
        <is>
          <t xml:space="preserve">|
</t>
        </is>
      </c>
      <c r="AO707" t="inlineStr">
        <is>
          <t>EU:n virasto, joka avustaa direktiivissä (EU) 2019/944 ja direktiivissä 2009/73/EY tarkoitettuja sääntelyviranomaisia valvonta- ja koordinointitehtävien kautta ja myötävaikuttaa siten unionin oikeuden johdonmukaiseen, tehokkaaseen ja tosiasialliseen soveltamiseen unionin ilmasto- ja energiatavoitteiden saavuttamiseksi</t>
        </is>
      </c>
      <c r="AP707" s="2" t="inlineStr">
        <is>
          <t>Agence de l'Union européenne pour la coopération des régulateurs de l'énergie|
ACER</t>
        </is>
      </c>
      <c r="AQ707" s="2" t="inlineStr">
        <is>
          <t>4|
4</t>
        </is>
      </c>
      <c r="AR707" s="2" t="inlineStr">
        <is>
          <t xml:space="preserve">|
</t>
        </is>
      </c>
      <c r="AS707" t="inlineStr">
        <is>
          <t>agence de l'UE qui aide les autorités de régulation [visées dans la directive (UE) 2019/944 et la directive 2009/73/CE] en exécutant des tâches de surveillance et de coordination, et contribue à une application cohérente, efficace et effective du droit de l'Union afin d'atteindre les objectifs de l'Union pour le climat et l'énergie</t>
        </is>
      </c>
      <c r="AT707" s="2" t="inlineStr">
        <is>
          <t>Gníomhaireacht an Aontais Eorpaigh um Chomhar idir Rialálaithe Fuinnimh|
ACER</t>
        </is>
      </c>
      <c r="AU707" s="2" t="inlineStr">
        <is>
          <t>4|
4</t>
        </is>
      </c>
      <c r="AV707" s="2" t="inlineStr">
        <is>
          <t xml:space="preserve">|
</t>
        </is>
      </c>
      <c r="AW707" t="inlineStr">
        <is>
          <t/>
        </is>
      </c>
      <c r="AX707" s="2" t="inlineStr">
        <is>
          <t>ACER|
Agencija Europske unije za suradnju energetskih regulatora</t>
        </is>
      </c>
      <c r="AY707" s="2" t="inlineStr">
        <is>
          <t>4|
4</t>
        </is>
      </c>
      <c r="AZ707" s="2" t="inlineStr">
        <is>
          <t xml:space="preserve">|
</t>
        </is>
      </c>
      <c r="BA707" t="inlineStr">
        <is>
          <t>tijelo osnovano radi dovršetka unutarnjega tržišta električne energije i prirodnoga plina te praćenja mrežnih kodeksa i smjernica</t>
        </is>
      </c>
      <c r="BB707" s="2" t="inlineStr">
        <is>
          <t>ACER|
Energiaszabályozók Európai Uniós Együttműködési Ügynöksége</t>
        </is>
      </c>
      <c r="BC707" s="2" t="inlineStr">
        <is>
          <t>4|
4</t>
        </is>
      </c>
      <c r="BD707" s="2" t="inlineStr">
        <is>
          <t xml:space="preserve">|
</t>
        </is>
      </c>
      <c r="BE707" t="inlineStr">
        <is>
          <t>az uniós energiapiac létrehozása érdekében alakított testület, amely segíti a tagállami szabályozó hatóságok közötti együttműködést, figyeli a nagykereskedelmi energiapiacokat, valamint a határokon átnyúló infrastruktúrák területén koordinál</t>
        </is>
      </c>
      <c r="BF707" s="2" t="inlineStr">
        <is>
          <t>ACER|
Agenzia dell'Unione europea per la cooperazione fra i regolatori nazionali dell'energia</t>
        </is>
      </c>
      <c r="BG707" s="2" t="inlineStr">
        <is>
          <t>4|
4</t>
        </is>
      </c>
      <c r="BH707" s="2" t="inlineStr">
        <is>
          <t xml:space="preserve">|
</t>
        </is>
      </c>
      <c r="BI707" t="inlineStr">
        <is>
          <t>Agenzia che ha i seguenti scopi: assistere le autorità di regolazione di cui all'articolo 57 della direttiva (UE) 2019/944 e all'articolo 39 della direttiva 2009/73/CE nell'esercizio a livello di Unione delle funzioni di regolamentazione svolte negli Stati membri e, se necessario, coordinarne l'azione; svolgere un ruolo di mediazione in caso di disaccordo, conformemente all'articolo 6, paragrafo 10, del regolamento (UE) 2019/942; contribuire alla creazione di pratiche comuni di alta qualità in materia di regolamentazione e vigilanza, agevolando così un'applicazione coerente, efficiente ed efficace del diritto dell'Unione al fine di conseguire gli obiettivi dell'Unione in materia di clima ed energia</t>
        </is>
      </c>
      <c r="BJ707" s="2" t="inlineStr">
        <is>
          <t>Europos Sąjungos energetikos reguliavimo institucijų bendradarbiavimo agentūra|
ACER</t>
        </is>
      </c>
      <c r="BK707" s="2" t="inlineStr">
        <is>
          <t>4|
4</t>
        </is>
      </c>
      <c r="BL707" s="2" t="inlineStr">
        <is>
          <t xml:space="preserve">|
</t>
        </is>
      </c>
      <c r="BM707" t="inlineStr">
        <is>
          <t>ES agentūra, kuri padeda reguliavimo institucijoms (nurodytoms Direktyvoje (ES) 2019/944 ir Direktyvoje 2009/73/EB) atlikdama stebėseną ir koordinavimo užduotis, ir prisideda prie nuoseklaus, veiksmingo ir efektyvaus Sąjungos teisės taikymo, kad būtų pasiekti Sąjungos klimato ir energetikos tikslai</t>
        </is>
      </c>
      <c r="BN707" s="2" t="inlineStr">
        <is>
          <t>Eiropas Savienības Energoregulatoru sadarbības aģentūra|
&lt;i&gt;ACER&lt;/i&gt;</t>
        </is>
      </c>
      <c r="BO707" s="2" t="inlineStr">
        <is>
          <t>4|
4</t>
        </is>
      </c>
      <c r="BP707" s="2" t="inlineStr">
        <is>
          <t xml:space="preserve">|
</t>
        </is>
      </c>
      <c r="BQ707" t="inlineStr">
        <is>
          <t>Eiropas Savienības aģentūra, kuras mērķis ir palīdzēt Direktīvas 2009/73/EK 39. pantā un Direktīvas (ES) 2019/944 57. pantā minētajām regulatīvajām iestādēm Savienības līmenī īstenot dalībvalstīs veiktās regulatīvās funkcijas un vajadzības gadījumā koordinēt to darbību, kā arī veikt vidutēšanu un risināt domstarpības to starpā; tā arī palīdz izkopt augsti kvalitatīvu kopēju regulatīvo un uzraudzības praksi, tādējādi veicinot Savienības tiesību aktu konsekventu, efektīvu un rezultatīvu piemērošanu, lai sasniegtu Savienības mērķus klimata un enerģētikas jomā</t>
        </is>
      </c>
      <c r="BR707" s="2" t="inlineStr">
        <is>
          <t>Aġenzija tal-Unjoni Ewropea għall-Kooperazzjoni tar-Regolaturi tal-Enerġija</t>
        </is>
      </c>
      <c r="BS707" s="2" t="inlineStr">
        <is>
          <t>4</t>
        </is>
      </c>
      <c r="BT707" s="2" t="inlineStr">
        <is>
          <t/>
        </is>
      </c>
      <c r="BU707" t="inlineStr">
        <is>
          <t>Aġenzija tal-UE li tassisti l-awtoritajiet regolatorji (stabbiliti bid-Direttiva (UE) 2019/944 u d-Direttiva 2009/73/KE permezz tal-monitoraġġ u l-koordinazzjoni ta' kompiti u li tikkontribwixxi għall-applikazzjoni konsistenti, effiċjenti u effettiva tal-liġi tal-Unjoni sabiex jintlaħqu l-miri tal-Unjoni dwar il-klima u l-enerġija.</t>
        </is>
      </c>
      <c r="BV707" s="2" t="inlineStr">
        <is>
          <t>Agentschap van de Europese Unie voor de samenwerking tussen energieregulators|
ACER</t>
        </is>
      </c>
      <c r="BW707" s="2" t="inlineStr">
        <is>
          <t>4|
3</t>
        </is>
      </c>
      <c r="BX707" s="2" t="inlineStr">
        <is>
          <t xml:space="preserve">|
</t>
        </is>
      </c>
      <c r="BY707" t="inlineStr">
        <is>
          <t>&lt;div&gt;EU-agentschap dat de coördinatie tussen de regulerende instanties [uiteengezet in Richtlijn (EU) 2019/944 en Richtlijn 2009/73/EG] over grensoverschrijdende aangelegenheden bevordert en o.a. taken heeft op het gebied van het toezicht op groothandelsmarkten, van grensoverschrijdende energie-infrastructuur, en van veiligstelling van de gasvoorzieningszekerheid.&lt;/div&gt;</t>
        </is>
      </c>
      <c r="BZ707" s="2" t="inlineStr">
        <is>
          <t>ACER|
Agencja Unii Europejskiej ds. Współpracy Organów Regulacji Energetyki</t>
        </is>
      </c>
      <c r="CA707" s="2" t="inlineStr">
        <is>
          <t>4|
4</t>
        </is>
      </c>
      <c r="CB707" s="2" t="inlineStr">
        <is>
          <t xml:space="preserve">|
</t>
        </is>
      </c>
      <c r="CC707" t="inlineStr">
        <is>
          <t>ACER pomaga zagwarantować, by jednolity europejski rynek gazu i energii elektrycznej funkcjonował właściwie. Udziela wsparcia krajowym organom regulacyjnym w wykonywaniu ich funkcji regulacyjnych na poziomie europejskim i, w razie konieczności, koordynuje ich działania.</t>
        </is>
      </c>
      <c r="CD707" s="2" t="inlineStr">
        <is>
          <t>ACER|
Agência da União Europeia de Cooperação dos Reguladores da Energia</t>
        </is>
      </c>
      <c r="CE707" s="2" t="inlineStr">
        <is>
          <t>4|
4</t>
        </is>
      </c>
      <c r="CF707" s="2" t="inlineStr">
        <is>
          <t xml:space="preserve">|
</t>
        </is>
      </c>
      <c r="CG707" t="inlineStr">
        <is>
          <t>A Agência tem por objetivo assistir as entidades reguladoras referidas no
artigo 57.&lt;sup&gt;o&lt;/sup&gt; da Diretiva (UE) 2019/944 e no artigo 39.&lt;sup&gt;o&lt;/sup&gt; da Diretiva 2009/73/CE no exercício, a nível da
União, das funções de regulação desempenhadas nos Estados-Membros e, se
necessário, coordenar a sua atuação, mediar e resolver diferendos entre estes,
nos termos do artigo 6.&lt;sup&gt;o&lt;/sup&gt;, n.&lt;sup&gt;o&lt;/sup&gt; 10, do presente regulamento. A Agência contribui também para a instituição de práticas comuns de regulamentação e de
supervisão de elevada qualidade, contribuindo, assim, para a aplicação
coerente, eficiente e eficaz da legislação da União, de molde a alcançar os
objetivos climáticos e energéticos da União.</t>
        </is>
      </c>
      <c r="CH707" s="2" t="inlineStr">
        <is>
          <t>Agenția Uniunii Europene pentru Cooperarea Autorităților de Reglementare din Domeniul Energiei|
ACER</t>
        </is>
      </c>
      <c r="CI707" s="2" t="inlineStr">
        <is>
          <t>4|
4</t>
        </is>
      </c>
      <c r="CJ707" s="2" t="inlineStr">
        <is>
          <t xml:space="preserve">|
</t>
        </is>
      </c>
      <c r="CK707" t="inlineStr">
        <is>
          <t>agenție a UE care asistă autoritățile de reglementare (menționate în Directiva (UE) 2019/944 și Directiva 2009/73/CE) prin sarcini de monitorizare și coordonare, contribuind astfel la aplicarea consecventă, eficientă și efectivă a dreptului Uniunii în vederea realizării obiectivelor Uniunii în materie de climă și energie</t>
        </is>
      </c>
      <c r="CL707" s="2" t="inlineStr">
        <is>
          <t>ACER|
Agentúra Európskej únie pre spoluprácu regulačných orgánov v oblasti energetiky</t>
        </is>
      </c>
      <c r="CM707" s="2" t="inlineStr">
        <is>
          <t>4|
4</t>
        </is>
      </c>
      <c r="CN707" s="2" t="inlineStr">
        <is>
          <t xml:space="preserve">|
</t>
        </is>
      </c>
      <c r="CO707" t="inlineStr">
        <is>
          <t>agentúra EÚ, ktorej cieľom je pomáhať regulačným orgánom uvedeným v článku 57 smernice (EÚ) 2019/944 a článku 39 smernice 2009/73/ES pri plnení regulačných úloh, ktoré sa vykonávajú v členských štátoch, a podľa potreby koordinovať ich činnosť a pôsobiť ako mediátor a urovnávať spory medzi nimi, ako aj prispievať k vytváraniu vysokokvalitných spoločných regulačných a kontrolných postupov, a tým prispievať k jednotnému, efektívnemu a účinnému uplatňovaniu práva Únie v záujme dosiahnutia cieľov Únie v oblasti klímy a energetiky</t>
        </is>
      </c>
      <c r="CP707" s="2" t="inlineStr">
        <is>
          <t>ACER|
Agencija Evropske unije za sodelovanje energetskih regulatorjev</t>
        </is>
      </c>
      <c r="CQ707" s="2" t="inlineStr">
        <is>
          <t>4|
4</t>
        </is>
      </c>
      <c r="CR707" s="2" t="inlineStr">
        <is>
          <t xml:space="preserve">|
</t>
        </is>
      </c>
      <c r="CS707" t="inlineStr">
        <is>
          <t>agencija EU, ki pomaga regulativnim organom (opredeljenim v Direktivi (EU) 2019/944 in Direktivi 2009/73/ES) pri opravljanju regulativnih nalog, ki jih le-ti izvajajo v državah članicah, ter prispeva k vzpostavitvi visokokakovostne skupne regulativne in nadzorne prakse ter zagotavlja dosledno, učinkovito in uspešno uporabo prava Unije, da bi dosegli podnebne in energetske cilje Unije</t>
        </is>
      </c>
      <c r="CT707" s="2" t="inlineStr">
        <is>
          <t>Europeiska unionens byrå för samarbete mellan energitillsynsmyndigheter|
Acer</t>
        </is>
      </c>
      <c r="CU707" s="2" t="inlineStr">
        <is>
          <t>4|
4</t>
        </is>
      </c>
      <c r="CV707" s="2" t="inlineStr">
        <is>
          <t xml:space="preserve">|
</t>
        </is>
      </c>
      <c r="CW707" t="inlineStr">
        <is>
          <t>EU-myndighet vars syfte ska vara att bistå de tillsynsmyndigheter
som avses i artikel 57 i direktiv (EU) 2019/944 och artikel 39 i direktiv
2009/73/EG med att på unionsnivå utöva de tillsynsuppgifter som utförs i
medlemsstaterna och vid behov samordna deras verksamhet, samt medla i och lösa
tvister mellan dem</t>
        </is>
      </c>
    </row>
    <row r="708">
      <c r="A708" s="1" t="str">
        <f>HYPERLINK("https://iate.europa.eu/entry/result/767878/all", "767878")</f>
        <v>767878</v>
      </c>
      <c r="B708" t="inlineStr">
        <is>
          <t>PRODUCTION, TECHNOLOGY AND RESEARCH;ENERGY;SCIENCE</t>
        </is>
      </c>
      <c r="C708" t="inlineStr">
        <is>
          <t>PRODUCTION, TECHNOLOGY AND RESEARCH|research and intellectual property|research;ENERGY|electrical and nuclear industries|nuclear energy;SCIENCE|natural and applied sciences|physical sciences|nuclear physics;ENERGY|electrical and nuclear industries|nuclear industry|nuclear technology|nuclear fusion</t>
        </is>
      </c>
      <c r="D708" t="inlineStr">
        <is>
          <t>yes</t>
        </is>
      </c>
      <c r="E708" t="inlineStr">
        <is>
          <t/>
        </is>
      </c>
      <c r="F708" t="inlineStr">
        <is>
          <t/>
        </is>
      </c>
      <c r="G708" t="inlineStr">
        <is>
          <t/>
        </is>
      </c>
      <c r="H708" t="inlineStr">
        <is>
          <t/>
        </is>
      </c>
      <c r="I708" t="inlineStr">
        <is>
          <t/>
        </is>
      </c>
      <c r="J708" s="2" t="inlineStr">
        <is>
          <t>JET|
Společný evropský torus</t>
        </is>
      </c>
      <c r="K708" s="2" t="inlineStr">
        <is>
          <t>3|
3</t>
        </is>
      </c>
      <c r="L708" s="2" t="inlineStr">
        <is>
          <t xml:space="preserve">|
</t>
        </is>
      </c>
      <c r="M708" t="inlineStr">
        <is>
          <t>největší tokamak na světě pracující v Culhamu u Abingdonu ve Spojeném království</t>
        </is>
      </c>
      <c r="N708" s="2" t="inlineStr">
        <is>
          <t>fællesforetagendet Joint European Torus|
Joint European Torus|
den fælles europæiske torus|
JET</t>
        </is>
      </c>
      <c r="O708" s="2" t="inlineStr">
        <is>
          <t>4|
4|
2|
4</t>
        </is>
      </c>
      <c r="P708" s="2" t="inlineStr">
        <is>
          <t xml:space="preserve">|
|
|
</t>
        </is>
      </c>
      <c r="Q708" t="inlineStr">
        <is>
          <t>fusionsreaktor af tokamaktypen, der udgør en del af det europæiske forskningsprogram, som er rettet mod den fredelige udnyttelse af fusionsenergi</t>
        </is>
      </c>
      <c r="R708" s="2" t="inlineStr">
        <is>
          <t>Joint European Torus|
JET</t>
        </is>
      </c>
      <c r="S708" s="2" t="inlineStr">
        <is>
          <t>3|
3</t>
        </is>
      </c>
      <c r="T708" s="2" t="inlineStr">
        <is>
          <t xml:space="preserve">|
</t>
        </is>
      </c>
      <c r="U708" t="inlineStr">
        <is>
          <t/>
        </is>
      </c>
      <c r="V708" s="2" t="inlineStr">
        <is>
          <t>Κοινό Ευρωπαϊκό Torus|
κοινή επιχείρηση Joint European Torus|
JET|
Joint European Torus</t>
        </is>
      </c>
      <c r="W708" s="2" t="inlineStr">
        <is>
          <t>3|
3|
3|
3</t>
        </is>
      </c>
      <c r="X708" s="2" t="inlineStr">
        <is>
          <t xml:space="preserve">|
|
|
</t>
        </is>
      </c>
      <c r="Y708" t="inlineStr">
        <is>
          <t/>
        </is>
      </c>
      <c r="Z708" s="2" t="inlineStr">
        <is>
          <t>Joint European Torus|
JET</t>
        </is>
      </c>
      <c r="AA708" s="2" t="inlineStr">
        <is>
          <t>4|
4</t>
        </is>
      </c>
      <c r="AB708" s="2" t="inlineStr">
        <is>
          <t xml:space="preserve">|
</t>
        </is>
      </c>
      <c r="AC708" t="inlineStr">
        <is>
          <t>world’s largest and most powerful tokamak and the focal point of the European fusion research programme, designed to study fusion in conditions approaching those needed for a power plant</t>
        </is>
      </c>
      <c r="AD708" s="2" t="inlineStr">
        <is>
          <t>JET|
Joint European Torus|
Empresa Común Joint European Torus</t>
        </is>
      </c>
      <c r="AE708" s="2" t="inlineStr">
        <is>
          <t>3|
3|
3</t>
        </is>
      </c>
      <c r="AF708" s="2" t="inlineStr">
        <is>
          <t xml:space="preserve">|
|
</t>
        </is>
      </c>
      <c r="AG708" t="inlineStr">
        <is>
          <t>Gran máquina tórica del tipo Tokamak, construida y operada por la empresa común Joint European Torus (JET), con el fin de ampliar la gama de los parámetros aplicables a las experiencias de fusión termonuclear controlada hasta unas condiciones próximas a las requeridas en un reactor termonuclear.</t>
        </is>
      </c>
      <c r="AH708" t="inlineStr">
        <is>
          <t/>
        </is>
      </c>
      <c r="AI708" t="inlineStr">
        <is>
          <t/>
        </is>
      </c>
      <c r="AJ708" t="inlineStr">
        <is>
          <t/>
        </is>
      </c>
      <c r="AK708" t="inlineStr">
        <is>
          <t/>
        </is>
      </c>
      <c r="AL708" s="2" t="inlineStr">
        <is>
          <t>Joint European Torus|
Euroopan yhteinen JET-tokamak|
yhteiseurooppalainen torus JET|
JET</t>
        </is>
      </c>
      <c r="AM708" s="2" t="inlineStr">
        <is>
          <t>2|
3|
3|
2</t>
        </is>
      </c>
      <c r="AN708" s="2" t="inlineStr">
        <is>
          <t xml:space="preserve">|
|
|
</t>
        </is>
      </c>
      <c r="AO708" t="inlineStr">
        <is>
          <t>yhteishankkeena rakennettu tokamak-tyyppinen fuusiokoereaktori, toteutettu osana Euratomin fuusio-ohjelmaa</t>
        </is>
      </c>
      <c r="AP708" s="2" t="inlineStr">
        <is>
          <t>tore commun européen|
JET:Tore européen commun|
entreprise commune Joint European Torus|
Tore européen commun|
JET</t>
        </is>
      </c>
      <c r="AQ708" s="2" t="inlineStr">
        <is>
          <t>3|
3|
3|
3|
3</t>
        </is>
      </c>
      <c r="AR708" s="2" t="inlineStr">
        <is>
          <t xml:space="preserve">|
|
|
|
</t>
        </is>
      </c>
      <c r="AS708" t="inlineStr">
        <is>
          <t/>
        </is>
      </c>
      <c r="AT708" s="2" t="inlineStr">
        <is>
          <t>JET|
Tóras Eorpach Comhpháirteach</t>
        </is>
      </c>
      <c r="AU708" s="2" t="inlineStr">
        <is>
          <t>3|
3</t>
        </is>
      </c>
      <c r="AV708" s="2" t="inlineStr">
        <is>
          <t xml:space="preserve">|
</t>
        </is>
      </c>
      <c r="AW708" t="inlineStr">
        <is>
          <t/>
        </is>
      </c>
      <c r="AX708" t="inlineStr">
        <is>
          <t/>
        </is>
      </c>
      <c r="AY708" t="inlineStr">
        <is>
          <t/>
        </is>
      </c>
      <c r="AZ708" t="inlineStr">
        <is>
          <t/>
        </is>
      </c>
      <c r="BA708" t="inlineStr">
        <is>
          <t/>
        </is>
      </c>
      <c r="BB708" s="2" t="inlineStr">
        <is>
          <t>Közös Európai Tórusz|
JET</t>
        </is>
      </c>
      <c r="BC708" s="2" t="inlineStr">
        <is>
          <t>3|
3</t>
        </is>
      </c>
      <c r="BD708" s="2" t="inlineStr">
        <is>
          <t xml:space="preserve">|
</t>
        </is>
      </c>
      <c r="BE708" t="inlineStr">
        <is>
          <t/>
        </is>
      </c>
      <c r="BF708" s="2" t="inlineStr">
        <is>
          <t>JET|
Toroide europeo comune|
Joint European Torus</t>
        </is>
      </c>
      <c r="BG708" s="2" t="inlineStr">
        <is>
          <t>3|
3|
3</t>
        </is>
      </c>
      <c r="BH708" s="2" t="inlineStr">
        <is>
          <t xml:space="preserve">|
admitted|
</t>
        </is>
      </c>
      <c r="BI708" t="inlineStr">
        <is>
          <t>grande macchina toroidale Tokamak e suoi relativi impianti ausiliari, la cui costruzione, funzionamento ed utilizzo sono previsti dal programma fusione della Comunità europea dell'energia atomica per ampliare la gamma dei parametri applicabili negli esperimenti di fusione termonucleare controllata, fino a condizioni prossime a quelle richieste da un reattore</t>
        </is>
      </c>
      <c r="BJ708" s="2" t="inlineStr">
        <is>
          <t>„Jungtinis Europos toras“|
JET</t>
        </is>
      </c>
      <c r="BK708" s="2" t="inlineStr">
        <is>
          <t>3|
3</t>
        </is>
      </c>
      <c r="BL708" s="2" t="inlineStr">
        <is>
          <t xml:space="preserve">|
</t>
        </is>
      </c>
      <c r="BM708" t="inlineStr">
        <is>
          <t/>
        </is>
      </c>
      <c r="BN708" t="inlineStr">
        <is>
          <t/>
        </is>
      </c>
      <c r="BO708" t="inlineStr">
        <is>
          <t/>
        </is>
      </c>
      <c r="BP708" t="inlineStr">
        <is>
          <t/>
        </is>
      </c>
      <c r="BQ708" t="inlineStr">
        <is>
          <t/>
        </is>
      </c>
      <c r="BR708" s="2" t="inlineStr">
        <is>
          <t>Joint European Torus|
JET</t>
        </is>
      </c>
      <c r="BS708" s="2" t="inlineStr">
        <is>
          <t>3|
3</t>
        </is>
      </c>
      <c r="BT708" s="2" t="inlineStr">
        <is>
          <t xml:space="preserve">|
</t>
        </is>
      </c>
      <c r="BU708" t="inlineStr">
        <is>
          <t/>
        </is>
      </c>
      <c r="BV708" s="2" t="inlineStr">
        <is>
          <t>Gemeenschappelijke Onderneming Joint European Torus|
Joint European Torus|
JET</t>
        </is>
      </c>
      <c r="BW708" s="2" t="inlineStr">
        <is>
          <t>3|
3|
3</t>
        </is>
      </c>
      <c r="BX708" s="2" t="inlineStr">
        <is>
          <t xml:space="preserve">|
|
</t>
        </is>
      </c>
      <c r="BY708" t="inlineStr">
        <is>
          <t>In 1978 opgezet Europees project voor fusieonderzoek, gevestigd in de zgn. tokamak in Culham (GB)</t>
        </is>
      </c>
      <c r="BZ708" s="2" t="inlineStr">
        <is>
          <t>JET|
wspólny europejski tokamak</t>
        </is>
      </c>
      <c r="CA708" s="2" t="inlineStr">
        <is>
          <t>3|
3</t>
        </is>
      </c>
      <c r="CB708" s="2" t="inlineStr">
        <is>
          <t xml:space="preserve">|
</t>
        </is>
      </c>
      <c r="CC708" t="inlineStr">
        <is>
          <t>największy tokamak, czyli reaktor termojądrowy na świecie</t>
        </is>
      </c>
      <c r="CD708" s="2" t="inlineStr">
        <is>
          <t>empresa comum Joint European Torus|
JET|
Τoro Comum Europeu</t>
        </is>
      </c>
      <c r="CE708" s="2" t="inlineStr">
        <is>
          <t>3|
3|
3</t>
        </is>
      </c>
      <c r="CF708" s="2" t="inlineStr">
        <is>
          <t xml:space="preserve">|
|
</t>
        </is>
      </c>
      <c r="CG708" t="inlineStr">
        <is>
          <t>Tokamak europeu, instalado em Culham, no Reino Unido, no âmbito de um progama de ensaios no domínio da energia de fusão e concebido para realizar ensaios de fusão em condições idênticas às de uma central de energia de fusão comercial. Constitui, juntamente como o TFTR americano e o JT-60 japonês, um dos grandes projectos mundiais nesta área. Participam neste projeto cientistas de todos os países da UE e de países associados.</t>
        </is>
      </c>
      <c r="CH708" t="inlineStr">
        <is>
          <t/>
        </is>
      </c>
      <c r="CI708" t="inlineStr">
        <is>
          <t/>
        </is>
      </c>
      <c r="CJ708" t="inlineStr">
        <is>
          <t/>
        </is>
      </c>
      <c r="CK708" t="inlineStr">
        <is>
          <t/>
        </is>
      </c>
      <c r="CL708" t="inlineStr">
        <is>
          <t/>
        </is>
      </c>
      <c r="CM708" t="inlineStr">
        <is>
          <t/>
        </is>
      </c>
      <c r="CN708" t="inlineStr">
        <is>
          <t/>
        </is>
      </c>
      <c r="CO708" t="inlineStr">
        <is>
          <t/>
        </is>
      </c>
      <c r="CP708" s="2" t="inlineStr">
        <is>
          <t>Skupni evropski torus|
JET</t>
        </is>
      </c>
      <c r="CQ708" s="2" t="inlineStr">
        <is>
          <t>3|
3</t>
        </is>
      </c>
      <c r="CR708" s="2" t="inlineStr">
        <is>
          <t xml:space="preserve">|
</t>
        </is>
      </c>
      <c r="CS708" t="inlineStr">
        <is>
          <t>fuzijski reaktor, (leta 2018 v svetovnem merilu še vedno največja in najzmogljivejša) naprava za raziskave zlivanja jeder z magnetnim zadrževanjem plazme</t>
        </is>
      </c>
      <c r="CT708" s="2" t="inlineStr">
        <is>
          <t>EU:s fusionsforskningsanläggning|
JET</t>
        </is>
      </c>
      <c r="CU708" s="2" t="inlineStr">
        <is>
          <t>3|
3</t>
        </is>
      </c>
      <c r="CV708" s="2" t="inlineStr">
        <is>
          <t xml:space="preserve">|
</t>
        </is>
      </c>
      <c r="CW708" t="inlineStr">
        <is>
          <t>"JET, Joint European Torus, den största fusionsforskningsanläggningen i sitt slag i världen, belägen vid Culham nära Abingdon i Storbritannien. JET-projektet, som påbörjades 1978, var tidigare en del av EU:s forskningsprogram, men ledningen har sedan 1999 övertagits av UKAEA (United Kingdom Atomic Energy Authority). Det understöds fortfarande av EU, och de flesta av medlemsstaterna är engagerade i det."</t>
        </is>
      </c>
    </row>
    <row r="709">
      <c r="A709" s="1" t="str">
        <f>HYPERLINK("https://iate.europa.eu/entry/result/1358468/all", "1358468")</f>
        <v>1358468</v>
      </c>
      <c r="B709" t="inlineStr">
        <is>
          <t>SCIENCE;INDUSTRY</t>
        </is>
      </c>
      <c r="C709" t="inlineStr">
        <is>
          <t>SCIENCE|natural and applied sciences|life sciences;INDUSTRY|electronics and electrical engineering</t>
        </is>
      </c>
      <c r="D709" t="inlineStr">
        <is>
          <t>no</t>
        </is>
      </c>
      <c r="E709" t="inlineStr">
        <is>
          <t/>
        </is>
      </c>
      <c r="F709" t="inlineStr">
        <is>
          <t/>
        </is>
      </c>
      <c r="G709" t="inlineStr">
        <is>
          <t/>
        </is>
      </c>
      <c r="H709" t="inlineStr">
        <is>
          <t/>
        </is>
      </c>
      <c r="I709" t="inlineStr">
        <is>
          <t/>
        </is>
      </c>
      <c r="J709" t="inlineStr">
        <is>
          <t/>
        </is>
      </c>
      <c r="K709" t="inlineStr">
        <is>
          <t/>
        </is>
      </c>
      <c r="L709" t="inlineStr">
        <is>
          <t/>
        </is>
      </c>
      <c r="M709" t="inlineStr">
        <is>
          <t/>
        </is>
      </c>
      <c r="N709" s="2" t="inlineStr">
        <is>
          <t>mono</t>
        </is>
      </c>
      <c r="O709" s="2" t="inlineStr">
        <is>
          <t>3</t>
        </is>
      </c>
      <c r="P709" s="2" t="inlineStr">
        <is>
          <t/>
        </is>
      </c>
      <c r="Q709" t="inlineStr">
        <is>
          <t/>
        </is>
      </c>
      <c r="R709" s="2" t="inlineStr">
        <is>
          <t>einfasig</t>
        </is>
      </c>
      <c r="S709" s="2" t="inlineStr">
        <is>
          <t>3</t>
        </is>
      </c>
      <c r="T709" s="2" t="inlineStr">
        <is>
          <t/>
        </is>
      </c>
      <c r="U709" t="inlineStr">
        <is>
          <t/>
        </is>
      </c>
      <c r="V709" t="inlineStr">
        <is>
          <t/>
        </is>
      </c>
      <c r="W709" t="inlineStr">
        <is>
          <t/>
        </is>
      </c>
      <c r="X709" t="inlineStr">
        <is>
          <t/>
        </is>
      </c>
      <c r="Y709" t="inlineStr">
        <is>
          <t/>
        </is>
      </c>
      <c r="Z709" s="2" t="inlineStr">
        <is>
          <t>single phase</t>
        </is>
      </c>
      <c r="AA709" s="2" t="inlineStr">
        <is>
          <t>3</t>
        </is>
      </c>
      <c r="AB709" s="2" t="inlineStr">
        <is>
          <t/>
        </is>
      </c>
      <c r="AC709" t="inlineStr">
        <is>
          <t/>
        </is>
      </c>
      <c r="AD709" t="inlineStr">
        <is>
          <t/>
        </is>
      </c>
      <c r="AE709" t="inlineStr">
        <is>
          <t/>
        </is>
      </c>
      <c r="AF709" t="inlineStr">
        <is>
          <t/>
        </is>
      </c>
      <c r="AG709" t="inlineStr">
        <is>
          <t/>
        </is>
      </c>
      <c r="AH709" t="inlineStr">
        <is>
          <t/>
        </is>
      </c>
      <c r="AI709" t="inlineStr">
        <is>
          <t/>
        </is>
      </c>
      <c r="AJ709" t="inlineStr">
        <is>
          <t/>
        </is>
      </c>
      <c r="AK709" t="inlineStr">
        <is>
          <t/>
        </is>
      </c>
      <c r="AL709" t="inlineStr">
        <is>
          <t/>
        </is>
      </c>
      <c r="AM709" t="inlineStr">
        <is>
          <t/>
        </is>
      </c>
      <c r="AN709" t="inlineStr">
        <is>
          <t/>
        </is>
      </c>
      <c r="AO709" t="inlineStr">
        <is>
          <t/>
        </is>
      </c>
      <c r="AP709" s="2" t="inlineStr">
        <is>
          <t>mono|
monophasé</t>
        </is>
      </c>
      <c r="AQ709" s="2" t="inlineStr">
        <is>
          <t>3|
3</t>
        </is>
      </c>
      <c r="AR709" s="2" t="inlineStr">
        <is>
          <t xml:space="preserve">|
</t>
        </is>
      </c>
      <c r="AS709" t="inlineStr">
        <is>
          <t/>
        </is>
      </c>
      <c r="AT709" t="inlineStr">
        <is>
          <t/>
        </is>
      </c>
      <c r="AU709" t="inlineStr">
        <is>
          <t/>
        </is>
      </c>
      <c r="AV709" t="inlineStr">
        <is>
          <t/>
        </is>
      </c>
      <c r="AW709" t="inlineStr">
        <is>
          <t/>
        </is>
      </c>
      <c r="AX709" t="inlineStr">
        <is>
          <t/>
        </is>
      </c>
      <c r="AY709" t="inlineStr">
        <is>
          <t/>
        </is>
      </c>
      <c r="AZ709" t="inlineStr">
        <is>
          <t/>
        </is>
      </c>
      <c r="BA709" t="inlineStr">
        <is>
          <t/>
        </is>
      </c>
      <c r="BB709" t="inlineStr">
        <is>
          <t/>
        </is>
      </c>
      <c r="BC709" t="inlineStr">
        <is>
          <t/>
        </is>
      </c>
      <c r="BD709" t="inlineStr">
        <is>
          <t/>
        </is>
      </c>
      <c r="BE709" t="inlineStr">
        <is>
          <t/>
        </is>
      </c>
      <c r="BF709" s="2" t="inlineStr">
        <is>
          <t>mono</t>
        </is>
      </c>
      <c r="BG709" s="2" t="inlineStr">
        <is>
          <t>3</t>
        </is>
      </c>
      <c r="BH709" s="2" t="inlineStr">
        <is>
          <t/>
        </is>
      </c>
      <c r="BI709" t="inlineStr">
        <is>
          <t/>
        </is>
      </c>
      <c r="BJ709" s="2" t="inlineStr">
        <is>
          <t>vienafazis</t>
        </is>
      </c>
      <c r="BK709" s="2" t="inlineStr">
        <is>
          <t>1</t>
        </is>
      </c>
      <c r="BL709" s="2" t="inlineStr">
        <is>
          <t/>
        </is>
      </c>
      <c r="BM709" t="inlineStr">
        <is>
          <t/>
        </is>
      </c>
      <c r="BN709" t="inlineStr">
        <is>
          <t/>
        </is>
      </c>
      <c r="BO709" t="inlineStr">
        <is>
          <t/>
        </is>
      </c>
      <c r="BP709" t="inlineStr">
        <is>
          <t/>
        </is>
      </c>
      <c r="BQ709" t="inlineStr">
        <is>
          <t/>
        </is>
      </c>
      <c r="BR709" t="inlineStr">
        <is>
          <t/>
        </is>
      </c>
      <c r="BS709" t="inlineStr">
        <is>
          <t/>
        </is>
      </c>
      <c r="BT709" t="inlineStr">
        <is>
          <t/>
        </is>
      </c>
      <c r="BU709" t="inlineStr">
        <is>
          <t/>
        </is>
      </c>
      <c r="BV709" s="2" t="inlineStr">
        <is>
          <t>eenfasig</t>
        </is>
      </c>
      <c r="BW709" s="2" t="inlineStr">
        <is>
          <t>3</t>
        </is>
      </c>
      <c r="BX709" s="2" t="inlineStr">
        <is>
          <t/>
        </is>
      </c>
      <c r="BY709" t="inlineStr">
        <is>
          <t/>
        </is>
      </c>
      <c r="BZ709" s="2" t="inlineStr">
        <is>
          <t>jednofazowy</t>
        </is>
      </c>
      <c r="CA709" s="2" t="inlineStr">
        <is>
          <t>1</t>
        </is>
      </c>
      <c r="CB709" s="2" t="inlineStr">
        <is>
          <t/>
        </is>
      </c>
      <c r="CC709" t="inlineStr">
        <is>
          <t/>
        </is>
      </c>
      <c r="CD709" t="inlineStr">
        <is>
          <t/>
        </is>
      </c>
      <c r="CE709" t="inlineStr">
        <is>
          <t/>
        </is>
      </c>
      <c r="CF709" t="inlineStr">
        <is>
          <t/>
        </is>
      </c>
      <c r="CG709" t="inlineStr">
        <is>
          <t/>
        </is>
      </c>
      <c r="CH709" t="inlineStr">
        <is>
          <t/>
        </is>
      </c>
      <c r="CI709" t="inlineStr">
        <is>
          <t/>
        </is>
      </c>
      <c r="CJ709" t="inlineStr">
        <is>
          <t/>
        </is>
      </c>
      <c r="CK709" t="inlineStr">
        <is>
          <t/>
        </is>
      </c>
      <c r="CL709" t="inlineStr">
        <is>
          <t/>
        </is>
      </c>
      <c r="CM709" t="inlineStr">
        <is>
          <t/>
        </is>
      </c>
      <c r="CN709" t="inlineStr">
        <is>
          <t/>
        </is>
      </c>
      <c r="CO709" t="inlineStr">
        <is>
          <t/>
        </is>
      </c>
      <c r="CP709" t="inlineStr">
        <is>
          <t/>
        </is>
      </c>
      <c r="CQ709" t="inlineStr">
        <is>
          <t/>
        </is>
      </c>
      <c r="CR709" t="inlineStr">
        <is>
          <t/>
        </is>
      </c>
      <c r="CS709" t="inlineStr">
        <is>
          <t/>
        </is>
      </c>
      <c r="CT709" t="inlineStr">
        <is>
          <t/>
        </is>
      </c>
      <c r="CU709" t="inlineStr">
        <is>
          <t/>
        </is>
      </c>
      <c r="CV709" t="inlineStr">
        <is>
          <t/>
        </is>
      </c>
      <c r="CW709" t="inlineStr">
        <is>
          <t/>
        </is>
      </c>
    </row>
    <row r="710">
      <c r="A710" s="1" t="str">
        <f>HYPERLINK("https://iate.europa.eu/entry/result/1681182/all", "1681182")</f>
        <v>1681182</v>
      </c>
      <c r="B710" t="inlineStr">
        <is>
          <t>INDUSTRY</t>
        </is>
      </c>
      <c r="C710" t="inlineStr">
        <is>
          <t>INDUSTRY|electronics and electrical engineering</t>
        </is>
      </c>
      <c r="D710" t="inlineStr">
        <is>
          <t>no</t>
        </is>
      </c>
      <c r="E710" t="inlineStr">
        <is>
          <t/>
        </is>
      </c>
      <c r="F710" t="inlineStr">
        <is>
          <t/>
        </is>
      </c>
      <c r="G710" t="inlineStr">
        <is>
          <t/>
        </is>
      </c>
      <c r="H710" t="inlineStr">
        <is>
          <t/>
        </is>
      </c>
      <c r="I710" t="inlineStr">
        <is>
          <t/>
        </is>
      </c>
      <c r="J710" t="inlineStr">
        <is>
          <t/>
        </is>
      </c>
      <c r="K710" t="inlineStr">
        <is>
          <t/>
        </is>
      </c>
      <c r="L710" t="inlineStr">
        <is>
          <t/>
        </is>
      </c>
      <c r="M710" t="inlineStr">
        <is>
          <t/>
        </is>
      </c>
      <c r="N710" s="2" t="inlineStr">
        <is>
          <t>elektrokemisk element</t>
        </is>
      </c>
      <c r="O710" s="2" t="inlineStr">
        <is>
          <t>3</t>
        </is>
      </c>
      <c r="P710" s="2" t="inlineStr">
        <is>
          <t/>
        </is>
      </c>
      <c r="Q710" t="inlineStr">
        <is>
          <t/>
        </is>
      </c>
      <c r="R710" s="2" t="inlineStr">
        <is>
          <t>elektrochemisches Element</t>
        </is>
      </c>
      <c r="S710" s="2" t="inlineStr">
        <is>
          <t>3</t>
        </is>
      </c>
      <c r="T710" s="2" t="inlineStr">
        <is>
          <t/>
        </is>
      </c>
      <c r="U710" t="inlineStr">
        <is>
          <t>Kombination von Anoden-und Kathodenmaterialien zur Bildung einer elektrochemischen Zelle</t>
        </is>
      </c>
      <c r="V710" s="2" t="inlineStr">
        <is>
          <t>ηλεκτροχημικό στοιχείο</t>
        </is>
      </c>
      <c r="W710" s="2" t="inlineStr">
        <is>
          <t>3</t>
        </is>
      </c>
      <c r="X710" s="2" t="inlineStr">
        <is>
          <t/>
        </is>
      </c>
      <c r="Y710" t="inlineStr">
        <is>
          <t/>
        </is>
      </c>
      <c r="Z710" s="2" t="inlineStr">
        <is>
          <t>electrochemical element</t>
        </is>
      </c>
      <c r="AA710" s="2" t="inlineStr">
        <is>
          <t>3</t>
        </is>
      </c>
      <c r="AB710" s="2" t="inlineStr">
        <is>
          <t/>
        </is>
      </c>
      <c r="AC710" t="inlineStr">
        <is>
          <t>the combination of anode and cathode materials for creating an electrochemical cell</t>
        </is>
      </c>
      <c r="AD710" s="2" t="inlineStr">
        <is>
          <t>elemento electroquímico</t>
        </is>
      </c>
      <c r="AE710" s="2" t="inlineStr">
        <is>
          <t>3</t>
        </is>
      </c>
      <c r="AF710" s="2" t="inlineStr">
        <is>
          <t/>
        </is>
      </c>
      <c r="AG710" t="inlineStr">
        <is>
          <t/>
        </is>
      </c>
      <c r="AH710" t="inlineStr">
        <is>
          <t/>
        </is>
      </c>
      <c r="AI710" t="inlineStr">
        <is>
          <t/>
        </is>
      </c>
      <c r="AJ710" t="inlineStr">
        <is>
          <t/>
        </is>
      </c>
      <c r="AK710" t="inlineStr">
        <is>
          <t/>
        </is>
      </c>
      <c r="AL710" s="2" t="inlineStr">
        <is>
          <t>sähkökemiallinen kenno</t>
        </is>
      </c>
      <c r="AM710" s="2" t="inlineStr">
        <is>
          <t>3</t>
        </is>
      </c>
      <c r="AN710" s="2" t="inlineStr">
        <is>
          <t/>
        </is>
      </c>
      <c r="AO710" t="inlineStr">
        <is>
          <t/>
        </is>
      </c>
      <c r="AP710" t="inlineStr">
        <is>
          <t/>
        </is>
      </c>
      <c r="AQ710" t="inlineStr">
        <is>
          <t/>
        </is>
      </c>
      <c r="AR710" t="inlineStr">
        <is>
          <t/>
        </is>
      </c>
      <c r="AS710" t="inlineStr">
        <is>
          <t/>
        </is>
      </c>
      <c r="AT710" t="inlineStr">
        <is>
          <t/>
        </is>
      </c>
      <c r="AU710" t="inlineStr">
        <is>
          <t/>
        </is>
      </c>
      <c r="AV710" t="inlineStr">
        <is>
          <t/>
        </is>
      </c>
      <c r="AW710" t="inlineStr">
        <is>
          <t/>
        </is>
      </c>
      <c r="AX710" t="inlineStr">
        <is>
          <t/>
        </is>
      </c>
      <c r="AY710" t="inlineStr">
        <is>
          <t/>
        </is>
      </c>
      <c r="AZ710" t="inlineStr">
        <is>
          <t/>
        </is>
      </c>
      <c r="BA710" t="inlineStr">
        <is>
          <t/>
        </is>
      </c>
      <c r="BB710" t="inlineStr">
        <is>
          <t/>
        </is>
      </c>
      <c r="BC710" t="inlineStr">
        <is>
          <t/>
        </is>
      </c>
      <c r="BD710" t="inlineStr">
        <is>
          <t/>
        </is>
      </c>
      <c r="BE710" t="inlineStr">
        <is>
          <t/>
        </is>
      </c>
      <c r="BF710" t="inlineStr">
        <is>
          <t/>
        </is>
      </c>
      <c r="BG710" t="inlineStr">
        <is>
          <t/>
        </is>
      </c>
      <c r="BH710" t="inlineStr">
        <is>
          <t/>
        </is>
      </c>
      <c r="BI710" t="inlineStr">
        <is>
          <t/>
        </is>
      </c>
      <c r="BJ710" t="inlineStr">
        <is>
          <t/>
        </is>
      </c>
      <c r="BK710" t="inlineStr">
        <is>
          <t/>
        </is>
      </c>
      <c r="BL710" t="inlineStr">
        <is>
          <t/>
        </is>
      </c>
      <c r="BM710" t="inlineStr">
        <is>
          <t/>
        </is>
      </c>
      <c r="BN710" t="inlineStr">
        <is>
          <t/>
        </is>
      </c>
      <c r="BO710" t="inlineStr">
        <is>
          <t/>
        </is>
      </c>
      <c r="BP710" t="inlineStr">
        <is>
          <t/>
        </is>
      </c>
      <c r="BQ710" t="inlineStr">
        <is>
          <t/>
        </is>
      </c>
      <c r="BR710" t="inlineStr">
        <is>
          <t/>
        </is>
      </c>
      <c r="BS710" t="inlineStr">
        <is>
          <t/>
        </is>
      </c>
      <c r="BT710" t="inlineStr">
        <is>
          <t/>
        </is>
      </c>
      <c r="BU710" t="inlineStr">
        <is>
          <t/>
        </is>
      </c>
      <c r="BV710" s="2" t="inlineStr">
        <is>
          <t>elektrochemisch element</t>
        </is>
      </c>
      <c r="BW710" s="2" t="inlineStr">
        <is>
          <t>3</t>
        </is>
      </c>
      <c r="BX710" s="2" t="inlineStr">
        <is>
          <t/>
        </is>
      </c>
      <c r="BY710" t="inlineStr">
        <is>
          <t/>
        </is>
      </c>
      <c r="BZ710" t="inlineStr">
        <is>
          <t/>
        </is>
      </c>
      <c r="CA710" t="inlineStr">
        <is>
          <t/>
        </is>
      </c>
      <c r="CB710" t="inlineStr">
        <is>
          <t/>
        </is>
      </c>
      <c r="CC710" t="inlineStr">
        <is>
          <t/>
        </is>
      </c>
      <c r="CD710" s="2" t="inlineStr">
        <is>
          <t>elemento eletroquímico</t>
        </is>
      </c>
      <c r="CE710" s="2" t="inlineStr">
        <is>
          <t>3</t>
        </is>
      </c>
      <c r="CF710" s="2" t="inlineStr">
        <is>
          <t/>
        </is>
      </c>
      <c r="CG710" t="inlineStr">
        <is>
          <t/>
        </is>
      </c>
      <c r="CH710" t="inlineStr">
        <is>
          <t/>
        </is>
      </c>
      <c r="CI710" t="inlineStr">
        <is>
          <t/>
        </is>
      </c>
      <c r="CJ710" t="inlineStr">
        <is>
          <t/>
        </is>
      </c>
      <c r="CK710" t="inlineStr">
        <is>
          <t/>
        </is>
      </c>
      <c r="CL710" t="inlineStr">
        <is>
          <t/>
        </is>
      </c>
      <c r="CM710" t="inlineStr">
        <is>
          <t/>
        </is>
      </c>
      <c r="CN710" t="inlineStr">
        <is>
          <t/>
        </is>
      </c>
      <c r="CO710" t="inlineStr">
        <is>
          <t/>
        </is>
      </c>
      <c r="CP710" t="inlineStr">
        <is>
          <t/>
        </is>
      </c>
      <c r="CQ710" t="inlineStr">
        <is>
          <t/>
        </is>
      </c>
      <c r="CR710" t="inlineStr">
        <is>
          <t/>
        </is>
      </c>
      <c r="CS710" t="inlineStr">
        <is>
          <t/>
        </is>
      </c>
      <c r="CT710" s="2" t="inlineStr">
        <is>
          <t>elektrokemiskt element</t>
        </is>
      </c>
      <c r="CU710" s="2" t="inlineStr">
        <is>
          <t>3</t>
        </is>
      </c>
      <c r="CV710" s="2" t="inlineStr">
        <is>
          <t/>
        </is>
      </c>
      <c r="CW710" t="inlineStr">
        <is>
          <t/>
        </is>
      </c>
    </row>
    <row r="711">
      <c r="A711" s="1" t="str">
        <f>HYPERLINK("https://iate.europa.eu/entry/result/1075566/all", "1075566")</f>
        <v>1075566</v>
      </c>
      <c r="B711" t="inlineStr">
        <is>
          <t>ENERGY;INDUSTRY</t>
        </is>
      </c>
      <c r="C711" t="inlineStr">
        <is>
          <t>ENERGY|oil industry|petrochemicals;INDUSTRY|chemistry|chemical compound;INDUSTRY|mechanical engineering</t>
        </is>
      </c>
      <c r="D711" t="inlineStr">
        <is>
          <t>yes</t>
        </is>
      </c>
      <c r="E711" t="inlineStr">
        <is>
          <t/>
        </is>
      </c>
      <c r="F711" s="2" t="inlineStr">
        <is>
          <t>цетаново число</t>
        </is>
      </c>
      <c r="G711" s="2" t="inlineStr">
        <is>
          <t>4</t>
        </is>
      </c>
      <c r="H711" s="2" t="inlineStr">
        <is>
          <t/>
        </is>
      </c>
      <c r="I711" t="inlineStr">
        <is>
          <t>мерна единица за способността на дизеловото гориво да се възпламенява в двигателя</t>
        </is>
      </c>
      <c r="J711" s="2" t="inlineStr">
        <is>
          <t>CČ|
cetanové číslo</t>
        </is>
      </c>
      <c r="K711" s="2" t="inlineStr">
        <is>
          <t>3|
3</t>
        </is>
      </c>
      <c r="L711" s="2" t="inlineStr">
        <is>
          <t xml:space="preserve">|
</t>
        </is>
      </c>
      <c r="M711" t="inlineStr">
        <is>
          <t>číslo vyjadřující jakost nafty z hlediska schopnosti samovznícení na škále od 0 do 100</t>
        </is>
      </c>
      <c r="N711" s="2" t="inlineStr">
        <is>
          <t>cetantal</t>
        </is>
      </c>
      <c r="O711" s="2" t="inlineStr">
        <is>
          <t>3</t>
        </is>
      </c>
      <c r="P711" s="2" t="inlineStr">
        <is>
          <t/>
        </is>
      </c>
      <c r="Q711" t="inlineStr">
        <is>
          <t>mål for dieselolies tændvillighed, efter at den er blevet indsprøjtet i en dieselmotors cylinder, og dermed for oliens kvalitet</t>
        </is>
      </c>
      <c r="R711" s="2" t="inlineStr">
        <is>
          <t>CZ|
Cetanzahl</t>
        </is>
      </c>
      <c r="S711" s="2" t="inlineStr">
        <is>
          <t>3|
3</t>
        </is>
      </c>
      <c r="T711" s="2" t="inlineStr">
        <is>
          <t xml:space="preserve">|
</t>
        </is>
      </c>
      <c r="U711" t="inlineStr">
        <is>
          <t>Maß für die die Zündwilligkeit von Dieselkraftstoff</t>
        </is>
      </c>
      <c r="V711" s="2" t="inlineStr">
        <is>
          <t>αριθμός κετανίων</t>
        </is>
      </c>
      <c r="W711" s="2" t="inlineStr">
        <is>
          <t>3</t>
        </is>
      </c>
      <c r="X711" s="2" t="inlineStr">
        <is>
          <t/>
        </is>
      </c>
      <c r="Y711" t="inlineStr">
        <is>
          <t/>
        </is>
      </c>
      <c r="Z711" s="2" t="inlineStr">
        <is>
          <t>CN|
cetane number|
cetane rating</t>
        </is>
      </c>
      <c r="AA711" s="2" t="inlineStr">
        <is>
          <t>3|
3|
3</t>
        </is>
      </c>
      <c r="AB711" s="2" t="inlineStr">
        <is>
          <t xml:space="preserve">|
|
</t>
        </is>
      </c>
      <c r="AC711" t="inlineStr">
        <is>
          <t>grade of the combustion quality of diesel fuel during compression ignition, or more specifically, a measure of a fuel's ignition delay, i.e. the time period between the start of injection and the first identifiable pressure increase during combustion of the fuel</t>
        </is>
      </c>
      <c r="AD711" s="2" t="inlineStr">
        <is>
          <t>índice de cetano</t>
        </is>
      </c>
      <c r="AE711" s="2" t="inlineStr">
        <is>
          <t>3</t>
        </is>
      </c>
      <c r="AF711" s="2" t="inlineStr">
        <is>
          <t/>
        </is>
      </c>
      <c r="AG711" t="inlineStr">
        <is>
          <t>Índice que caracteriza la capacidad de encendido del gasóil: a mayor contenido de cetano, mayor capacidad de ignición.</t>
        </is>
      </c>
      <c r="AH711" s="2" t="inlineStr">
        <is>
          <t>tsetaaniarv</t>
        </is>
      </c>
      <c r="AI711" s="2" t="inlineStr">
        <is>
          <t>3</t>
        </is>
      </c>
      <c r="AJ711" s="2" t="inlineStr">
        <is>
          <t/>
        </is>
      </c>
      <c r="AK711" t="inlineStr">
        <is>
          <t>näitaja, mis iseloomustab diislikütuse süttivust diiselmootori silindris kõrge temperatuuri ja rõhu toimel</t>
        </is>
      </c>
      <c r="AL711" s="2" t="inlineStr">
        <is>
          <t>setaaniluku</t>
        </is>
      </c>
      <c r="AM711" s="2" t="inlineStr">
        <is>
          <t>3</t>
        </is>
      </c>
      <c r="AN711" s="2" t="inlineStr">
        <is>
          <t/>
        </is>
      </c>
      <c r="AO711" t="inlineStr">
        <is>
          <t>suure, jolla mitaan dieselpolttoaineen syttymisherkkyyttä</t>
        </is>
      </c>
      <c r="AP711" s="2" t="inlineStr">
        <is>
          <t>indice de cétane|
nombre de cétane</t>
        </is>
      </c>
      <c r="AQ711" s="2" t="inlineStr">
        <is>
          <t>3|
3</t>
        </is>
      </c>
      <c r="AR711" s="2" t="inlineStr">
        <is>
          <t xml:space="preserve">|
</t>
        </is>
      </c>
      <c r="AS711" t="inlineStr">
        <is>
          <t>indice exprimant la capacité d'un carburant pour moteur diesel à s'enflammer sur une échelle de 0 à 100</t>
        </is>
      </c>
      <c r="AT711" s="2" t="inlineStr">
        <is>
          <t>ceatánuimhir</t>
        </is>
      </c>
      <c r="AU711" s="2" t="inlineStr">
        <is>
          <t>3</t>
        </is>
      </c>
      <c r="AV711" s="2" t="inlineStr">
        <is>
          <t/>
        </is>
      </c>
      <c r="AW711" t="inlineStr">
        <is>
          <t/>
        </is>
      </c>
      <c r="AX711" t="inlineStr">
        <is>
          <t/>
        </is>
      </c>
      <c r="AY711" t="inlineStr">
        <is>
          <t/>
        </is>
      </c>
      <c r="AZ711" t="inlineStr">
        <is>
          <t/>
        </is>
      </c>
      <c r="BA711" t="inlineStr">
        <is>
          <t/>
        </is>
      </c>
      <c r="BB711" s="2" t="inlineStr">
        <is>
          <t>cetánszám</t>
        </is>
      </c>
      <c r="BC711" s="2" t="inlineStr">
        <is>
          <t>4</t>
        </is>
      </c>
      <c r="BD711" s="2" t="inlineStr">
        <is>
          <t/>
        </is>
      </c>
      <c r="BE711" t="inlineStr">
        <is>
          <t/>
        </is>
      </c>
      <c r="BF711" s="2" t="inlineStr">
        <is>
          <t>numero di cetano|
NC</t>
        </is>
      </c>
      <c r="BG711" s="2" t="inlineStr">
        <is>
          <t>3|
3</t>
        </is>
      </c>
      <c r="BH711" s="2" t="inlineStr">
        <is>
          <t xml:space="preserve">|
</t>
        </is>
      </c>
      <c r="BI711" t="inlineStr">
        <is>
          <t>indice che caratterizza la facilità di combustione dei carburanti per motori Diesel</t>
        </is>
      </c>
      <c r="BJ711" s="2" t="inlineStr">
        <is>
          <t>cetaninis skaičius</t>
        </is>
      </c>
      <c r="BK711" s="2" t="inlineStr">
        <is>
          <t>4</t>
        </is>
      </c>
      <c r="BL711" s="2" t="inlineStr">
        <is>
          <t/>
        </is>
      </c>
      <c r="BM711" t="inlineStr">
        <is>
          <t>sutartinės skalės skaičius, rodantis dyzelino užsidegimo kokybę standartinėmis sąlygomis</t>
        </is>
      </c>
      <c r="BN711" s="2" t="inlineStr">
        <is>
          <t>cetānskaitlis</t>
        </is>
      </c>
      <c r="BO711" s="2" t="inlineStr">
        <is>
          <t>3</t>
        </is>
      </c>
      <c r="BP711" s="2" t="inlineStr">
        <is>
          <t/>
        </is>
      </c>
      <c r="BQ711" t="inlineStr">
        <is>
          <t>skaitlis, kas raksturo dīzeļdegvielas pašuzliesmošanas spēju</t>
        </is>
      </c>
      <c r="BR711" s="2" t="inlineStr">
        <is>
          <t>numru taċ-ċetan|
CN</t>
        </is>
      </c>
      <c r="BS711" s="2" t="inlineStr">
        <is>
          <t>4|
4</t>
        </is>
      </c>
      <c r="BT711" s="2" t="inlineStr">
        <is>
          <t xml:space="preserve">|
</t>
        </is>
      </c>
      <c r="BU711" t="inlineStr">
        <is>
          <t>grad tal-kwalità tal-kombustjoni tad-diżil waqt l-aċċensjoni bil-kompressjoni, jew speċifikament, kejl tad-dewma tal-aċċensjoni tal-fjuwil, i.e. il-perjodu bejn il-bidu tal-injezzjoni u l-ewwel żieda ta’ pressjoni identifikabbli matul il-kombustjoni tal-fjuwil</t>
        </is>
      </c>
      <c r="BV711" s="2" t="inlineStr">
        <is>
          <t>cetaangetal</t>
        </is>
      </c>
      <c r="BW711" s="2" t="inlineStr">
        <is>
          <t>3</t>
        </is>
      </c>
      <c r="BX711" s="2" t="inlineStr">
        <is>
          <t/>
        </is>
      </c>
      <c r="BY711" t="inlineStr">
        <is>
          <t>"referentiewaarde waarmee van een brandstof de bereidheid tot zelfontbranding, onder druk en aanwezigheid van zuurstof, wordt aangeduid"</t>
        </is>
      </c>
      <c r="BZ711" s="2" t="inlineStr">
        <is>
          <t>LC|
liczba cetanowa</t>
        </is>
      </c>
      <c r="CA711" s="2" t="inlineStr">
        <is>
          <t>3|
3</t>
        </is>
      </c>
      <c r="CB711" s="2" t="inlineStr">
        <is>
          <t xml:space="preserve">|
</t>
        </is>
      </c>
      <c r="CC711" t="inlineStr">
        <is>
          <t>wskaźnik zdolności olejów napędowych do samozapłonu</t>
        </is>
      </c>
      <c r="CD711" s="2" t="inlineStr">
        <is>
          <t>índice de cetano</t>
        </is>
      </c>
      <c r="CE711" s="2" t="inlineStr">
        <is>
          <t>3</t>
        </is>
      </c>
      <c r="CF711" s="2" t="inlineStr">
        <is>
          <t/>
        </is>
      </c>
      <c r="CG711" t="inlineStr">
        <is>
          <t>Medida-chave da qualidade de combustão dos combustíveis &lt;i&gt;diesel&lt;/i&gt;, relacionada com a velocidade de ignição (o período entre o início da injeção de combustível e o início da combustão).</t>
        </is>
      </c>
      <c r="CH711" s="2" t="inlineStr">
        <is>
          <t>cifră cetanică|
număr cetanic</t>
        </is>
      </c>
      <c r="CI711" s="2" t="inlineStr">
        <is>
          <t>3|
3</t>
        </is>
      </c>
      <c r="CJ711" s="2" t="inlineStr">
        <is>
          <t xml:space="preserve">|
</t>
        </is>
      </c>
      <c r="CK711" t="inlineStr">
        <is>
          <t>unul dintre principalii indicatori care caracterizează calitatea unui combustibil pentru motoarele diesel, referindu-se la ușurinta la autoaprindere a combustibilului pentru motoare cu aprindere prin comprimare</t>
        </is>
      </c>
      <c r="CL711" s="2" t="inlineStr">
        <is>
          <t>cetánové číslo</t>
        </is>
      </c>
      <c r="CM711" s="2" t="inlineStr">
        <is>
          <t>3</t>
        </is>
      </c>
      <c r="CN711" s="2" t="inlineStr">
        <is>
          <t/>
        </is>
      </c>
      <c r="CO711" t="inlineStr">
        <is>
          <t>parameter, ktorý hodnotí dĺžku prieťahu vznietenia; využíva sa na hodnotenie nafty a iných palív pre vznetové motory</t>
        </is>
      </c>
      <c r="CP711" s="2" t="inlineStr">
        <is>
          <t>cetansko število</t>
        </is>
      </c>
      <c r="CQ711" s="2" t="inlineStr">
        <is>
          <t>3</t>
        </is>
      </c>
      <c r="CR711" s="2" t="inlineStr">
        <is>
          <t/>
        </is>
      </c>
      <c r="CS711" t="inlineStr">
        <is>
          <t>karakteristika za vžigalno sposobnost dizelskih goriv</t>
        </is>
      </c>
      <c r="CT711" s="2" t="inlineStr">
        <is>
          <t>cetantal</t>
        </is>
      </c>
      <c r="CU711" s="2" t="inlineStr">
        <is>
          <t>3</t>
        </is>
      </c>
      <c r="CV711" s="2" t="inlineStr">
        <is>
          <t/>
        </is>
      </c>
      <c r="CW711" t="inlineStr">
        <is>
          <t>storhet som anger ett bränsles tändvillighet vid komprimering</t>
        </is>
      </c>
    </row>
    <row r="712">
      <c r="A712" s="1" t="str">
        <f>HYPERLINK("https://iate.europa.eu/entry/result/3507863/all", "3507863")</f>
        <v>3507863</v>
      </c>
      <c r="B712" t="inlineStr">
        <is>
          <t>ENVIRONMENT;INTERNATIONAL ORGANISATIONS</t>
        </is>
      </c>
      <c r="C712" t="inlineStr">
        <is>
          <t>ENVIRONMENT;INTERNATIONAL ORGANISATIONS|United Nations|UN specialised agency</t>
        </is>
      </c>
      <c r="D712" t="inlineStr">
        <is>
          <t>yes</t>
        </is>
      </c>
      <c r="E712" t="inlineStr">
        <is>
          <t/>
        </is>
      </c>
      <c r="F712" s="2" t="inlineStr">
        <is>
          <t>Фонд за чисти технологии|
ФЧТ</t>
        </is>
      </c>
      <c r="G712" s="2" t="inlineStr">
        <is>
          <t>3|
3</t>
        </is>
      </c>
      <c r="H712" s="2" t="inlineStr">
        <is>
          <t xml:space="preserve">|
</t>
        </is>
      </c>
      <c r="I712" t="inlineStr">
        <is>
          <t>инвестиционен фонд, създаден от Световната банка с цел да предоставя финансови ресурси по проекти, насочени към създаване и внедряване на технологии, които ще осигурят съществено намаляване на изхвърляните в атмосферата парникови газове</t>
        </is>
      </c>
      <c r="J712" s="2" t="inlineStr">
        <is>
          <t>Fond pro čisté technologie</t>
        </is>
      </c>
      <c r="K712" s="2" t="inlineStr">
        <is>
          <t>2</t>
        </is>
      </c>
      <c r="L712" s="2" t="inlineStr">
        <is>
          <t/>
        </is>
      </c>
      <c r="M712" t="inlineStr">
        <is>
          <t/>
        </is>
      </c>
      <c r="N712" s="2" t="inlineStr">
        <is>
          <t>CTF|
Fond for Ren Teknologi</t>
        </is>
      </c>
      <c r="O712" s="2" t="inlineStr">
        <is>
          <t>4|
4</t>
        </is>
      </c>
      <c r="P712" s="2" t="inlineStr">
        <is>
          <t xml:space="preserve">|
</t>
        </is>
      </c>
      <c r="Q712" t="inlineStr">
        <is>
          <t/>
        </is>
      </c>
      <c r="R712" s="2" t="inlineStr">
        <is>
          <t>Fonds für Saubere Technologien|
CTF</t>
        </is>
      </c>
      <c r="S712" s="2" t="inlineStr">
        <is>
          <t>3|
3</t>
        </is>
      </c>
      <c r="T712" s="2" t="inlineStr">
        <is>
          <t xml:space="preserve">|
</t>
        </is>
      </c>
      <c r="U712" t="inlineStr">
        <is>
          <t>Fonds der Weltbank, der größere Programme für CO2-mindernde Klimaschutztechnologien in fortgeschrittenen Entwicklungsländern finanziert</t>
        </is>
      </c>
      <c r="V712" s="2" t="inlineStr">
        <is>
          <t>Ταμείο καθαρών τεχνολογιών</t>
        </is>
      </c>
      <c r="W712" s="2" t="inlineStr">
        <is>
          <t>4</t>
        </is>
      </c>
      <c r="X712" s="2" t="inlineStr">
        <is>
          <t/>
        </is>
      </c>
      <c r="Y712" t="inlineStr">
        <is>
          <t/>
        </is>
      </c>
      <c r="Z712" s="2" t="inlineStr">
        <is>
          <t>CTF|
Clean Technology Fund</t>
        </is>
      </c>
      <c r="AA712" s="2" t="inlineStr">
        <is>
          <t>3|
3</t>
        </is>
      </c>
      <c r="AB712" s="2" t="inlineStr">
        <is>
          <t xml:space="preserve">|
</t>
        </is>
      </c>
      <c r="AC712" t="inlineStr">
        <is>
          <t>World Bank fund that seeks to promote scaled-up financing for demonstration, deployment and transfer of low carbon programmes and projects with a significant potential for long-term Green House Gas (GHGs) emissions</t>
        </is>
      </c>
      <c r="AD712" s="2" t="inlineStr">
        <is>
          <t>FTL|
Fondo para una Tecnología Limpia</t>
        </is>
      </c>
      <c r="AE712" s="2" t="inlineStr">
        <is>
          <t>3|
3</t>
        </is>
      </c>
      <c r="AF712" s="2" t="inlineStr">
        <is>
          <t xml:space="preserve">|
</t>
        </is>
      </c>
      <c r="AG712" t="inlineStr">
        <is>
          <t>Juntamente con el Fondo Estratégico sobre Clima &lt;a href="/entry/result/3507975/all" id="ENTRY_TO_ENTRY_CONVERTER" target="_blank"&gt;IATE:3507975&lt;/a&gt; , uno de los dos fondos estratégicos de inversión en el clima &lt;a href="/entry/result/2251342/all" id="ENTRY_TO_ENTRY_CONVERTER" target="_blank"&gt;IATE:2251342&lt;/a&gt; creados en 2008 por el Banco Mundial &lt;a href="/entry/result/787443/all" id="ENTRY_TO_ENTRY_CONVERTER" target="_blank"&gt;IATE:787443&lt;/a&gt; .&lt;br&gt;Invertirá en proyectos y programas que contribuyan a la demostración, la aplicación y la transferencia de tecnologías de bajas emisiones de carbono &lt;a href="/entry/result/1198270/all" id="ENTRY_TO_ENTRY_CONVERTER" target="_blank"&gt;IATE:1198270&lt;/a&gt; con un potencial significativo de ahorro a largo plazo en emisiones de gases de efecto invernadero &lt;a href="/entry/result/835577/all" id="ENTRY_TO_ENTRY_CONVERTER" target="_blank"&gt;IATE:835577&lt;/a&gt; .</t>
        </is>
      </c>
      <c r="AH712" s="2" t="inlineStr">
        <is>
          <t>Puhta Tehnoloogia Fond</t>
        </is>
      </c>
      <c r="AI712" s="2" t="inlineStr">
        <is>
          <t>2</t>
        </is>
      </c>
      <c r="AJ712" s="2" t="inlineStr">
        <is>
          <t/>
        </is>
      </c>
      <c r="AK712" t="inlineStr">
        <is>
          <t>üks Maailmapanga kliimainvesteeringute fondidest, mille eesmärk on edendada vähese CO&lt;sub&gt;2&lt;/sub&gt;-heitega tehnoloogiate tutvustamise ja kasutuselevõtmise rahastamist, et pikas perspektiivis vähendada kasvuhoonegaaside heitkoguseid</t>
        </is>
      </c>
      <c r="AL712" s="2" t="inlineStr">
        <is>
          <t>puhtaan teknologian rahasto</t>
        </is>
      </c>
      <c r="AM712" s="2" t="inlineStr">
        <is>
          <t>3</t>
        </is>
      </c>
      <c r="AN712" s="2" t="inlineStr">
        <is>
          <t/>
        </is>
      </c>
      <c r="AO712" t="inlineStr">
        <is>
          <t/>
        </is>
      </c>
      <c r="AP712" s="2" t="inlineStr">
        <is>
          <t>Fonds pour les technologies propres|
FTP</t>
        </is>
      </c>
      <c r="AQ712" s="2" t="inlineStr">
        <is>
          <t>3|
3</t>
        </is>
      </c>
      <c r="AR712" s="2" t="inlineStr">
        <is>
          <t xml:space="preserve">|
</t>
        </is>
      </c>
      <c r="AS712" t="inlineStr">
        <is>
          <t>Fonds administré par la Banque mondiale et destiné à aider les pays en développement à catalyser les investissements privés nécessaires pour lutter contre le changement climatique en déployant des technologies économes en carbone.</t>
        </is>
      </c>
      <c r="AT712" s="2" t="inlineStr">
        <is>
          <t>CTF|
an Ciste um Theicneolaíocht Ghlan</t>
        </is>
      </c>
      <c r="AU712" s="2" t="inlineStr">
        <is>
          <t>3|
3</t>
        </is>
      </c>
      <c r="AV712" s="2" t="inlineStr">
        <is>
          <t xml:space="preserve">|
</t>
        </is>
      </c>
      <c r="AW712" t="inlineStr">
        <is>
          <t/>
        </is>
      </c>
      <c r="AX712" s="2" t="inlineStr">
        <is>
          <t>CTF|
Fond za čistu tehnologiju</t>
        </is>
      </c>
      <c r="AY712" s="2" t="inlineStr">
        <is>
          <t>2|
2</t>
        </is>
      </c>
      <c r="AZ712" s="2" t="inlineStr">
        <is>
          <t xml:space="preserve">|
</t>
        </is>
      </c>
      <c r="BA712" t="inlineStr">
        <is>
          <t>fond Svjetske banke kojim se nastoji promicati veće financiranje za prikazivanje, raspoređivanje te prijenos programa i projekata za niske emisije ugljika sa znatnim potencijalom u pogledu dugoročnih emisija stakleničkih plinova</t>
        </is>
      </c>
      <c r="BB712" s="2" t="inlineStr">
        <is>
          <t>CTF|
Tisztatechnológiai Alap</t>
        </is>
      </c>
      <c r="BC712" s="2" t="inlineStr">
        <is>
          <t>4|
2</t>
        </is>
      </c>
      <c r="BD712" s="2" t="inlineStr">
        <is>
          <t xml:space="preserve">|
</t>
        </is>
      </c>
      <c r="BE712" t="inlineStr">
        <is>
          <t>A Világbank olyan pénzalapja, amely a fejlődő országokban az alacsony szén-dioxid felhasználású programok és projektek finanszírozását ösztönzi.</t>
        </is>
      </c>
      <c r="BF712" s="2" t="inlineStr">
        <is>
          <t>Fondo per le tecnologie pulite</t>
        </is>
      </c>
      <c r="BG712" s="2" t="inlineStr">
        <is>
          <t>3</t>
        </is>
      </c>
      <c r="BH712" s="2" t="inlineStr">
        <is>
          <t/>
        </is>
      </c>
      <c r="BI712" t="inlineStr">
        <is>
          <t>Fondo gestito dalla Banca mondiale inteso a fornire risorse finanziarie per investire in progetti e programmi, nei paesi in via di sviluppo, finalizzati alla dimostrazione, alla dislocazione e al trasferimento delle tecnologie a basse emissioni di carbonio.</t>
        </is>
      </c>
      <c r="BJ712" s="2" t="inlineStr">
        <is>
          <t>švarių technologijų fondas</t>
        </is>
      </c>
      <c r="BK712" s="2" t="inlineStr">
        <is>
          <t>3</t>
        </is>
      </c>
      <c r="BL712" s="2" t="inlineStr">
        <is>
          <t/>
        </is>
      </c>
      <c r="BM712" t="inlineStr">
        <is>
          <t/>
        </is>
      </c>
      <c r="BN712" s="2" t="inlineStr">
        <is>
          <t>Tīru tehnoloģiju fonds</t>
        </is>
      </c>
      <c r="BO712" s="2" t="inlineStr">
        <is>
          <t>2</t>
        </is>
      </c>
      <c r="BP712" s="2" t="inlineStr">
        <is>
          <t/>
        </is>
      </c>
      <c r="BQ712" t="inlineStr">
        <is>
          <t/>
        </is>
      </c>
      <c r="BR712" s="2" t="inlineStr">
        <is>
          <t>CTF|
Fond għat-Teknoloġiji Nodfa</t>
        </is>
      </c>
      <c r="BS712" s="2" t="inlineStr">
        <is>
          <t>3|
3</t>
        </is>
      </c>
      <c r="BT712" s="2" t="inlineStr">
        <is>
          <t xml:space="preserve">|
</t>
        </is>
      </c>
      <c r="BU712" t="inlineStr">
        <is>
          <t>fond tal-Bank Dinji li jinvesti fi proġetti u programmi li jikkontribwixxu għall-wiri, l-introduzzjoni u t-trasferiment ta' teknoloġiji b'użu baxx ta' karbonju b'potenzjal tajjeb għall-iffrankar dejjiemi ta' emissjonijiet ta' gassijiet b'effett ta' serra, liema programmi huma mfassla speċifikament għaċ-ċirkostanzi tal-pajjiżi individwali</t>
        </is>
      </c>
      <c r="BV712" s="2" t="inlineStr">
        <is>
          <t>Fonds voor schone technologie</t>
        </is>
      </c>
      <c r="BW712" s="2" t="inlineStr">
        <is>
          <t>3</t>
        </is>
      </c>
      <c r="BX712" s="2" t="inlineStr">
        <is>
          <t/>
        </is>
      </c>
      <c r="BY712" t="inlineStr">
        <is>
          <t>fonds opgericht in het kader van de klimaatinvesteringsfondsen &lt;a href="/entry/result/2251342/all" id="ENTRY_TO_ENTRY_CONVERTER" target="_blank"&gt;IATE:2251342&lt;/a&gt; op initiatief van de G8, ter ondersteuning van koolstofarme technologieën</t>
        </is>
      </c>
      <c r="BZ712" s="2" t="inlineStr">
        <is>
          <t>Fundusz Czystych Technologii</t>
        </is>
      </c>
      <c r="CA712" s="2" t="inlineStr">
        <is>
          <t>2</t>
        </is>
      </c>
      <c r="CB712" s="2" t="inlineStr">
        <is>
          <t/>
        </is>
      </c>
      <c r="CC712" t="inlineStr">
        <is>
          <t>fundusz Banku Światowego przeznaczony dla krajów rozwijających się (ogółem 5,2 mld USD) na realizację przedsięwzięć związanych z wytwarzaniem czystej energii i zwiększaniem efektywności zużycia w przemyśle, a także poprawy integracji OZE (odnawialnych źródeł energii) w systemach przesyłu energii elektrycznej</t>
        </is>
      </c>
      <c r="CD712" s="2" t="inlineStr">
        <is>
          <t>Fundo para as Tecnologias Limpas|
FTL</t>
        </is>
      </c>
      <c r="CE712" s="2" t="inlineStr">
        <is>
          <t>3|
3</t>
        </is>
      </c>
      <c r="CF712" s="2" t="inlineStr">
        <is>
          <t xml:space="preserve">|
</t>
        </is>
      </c>
      <c r="CG712" t="inlineStr">
        <is>
          <t>Fundo gerido pelo Banco Mundial destinado a promover o financiamento de projectos e programas que contribuam para a demonstração, a instalação e a transferência de tecnologias hipocarbónicas [ &lt;a href="/entry/result/1198270/all" id="ENTRY_TO_ENTRY_CONVERTER" target="_blank"&gt;IATE:1198270&lt;/a&gt; ], que têm grande potencial para reduzir a longo prazo as emissões de gases com efeito de estufa [ &lt;a href="/entry/result/835577/all" id="ENTRY_TO_ENTRY_CONVERTER" target="_blank"&gt;IATE:835577&lt;/a&gt; ].&lt;br&gt;A criação deste Fundo foi aprovada em Julho de 2008, na sequência de uma reunião do G.8. Juntamente com o &lt;i&gt;Fundo Climático Estratégico&lt;/i&gt; [ &lt;a href="/entry/result/3507975/all" id="ENTRY_TO_ENTRY_CONVERTER" target="_blank"&gt;IATE:3507975&lt;/a&gt; ], constitui um dos dois &lt;i&gt;Fundos de Investimento Climático&lt;/i&gt; [ &lt;a href="/entry/result/2251342/all" id="ENTRY_TO_ENTRY_CONVERTER" target="_blank"&gt;IATE:2251342&lt;/a&gt; ] no quadro da Convenção-Quadro das Nações Unidas sobre as Alterações Climáticas [ &lt;a href="/entry/result/843910/all" id="ENTRY_TO_ENTRY_CONVERTER" target="_blank"&gt;IATE:843910&lt;/a&gt; ].</t>
        </is>
      </c>
      <c r="CH712" s="2" t="inlineStr">
        <is>
          <t>Fondul pentru tehnologii curate|
FTC</t>
        </is>
      </c>
      <c r="CI712" s="2" t="inlineStr">
        <is>
          <t>3|
3</t>
        </is>
      </c>
      <c r="CJ712" s="2" t="inlineStr">
        <is>
          <t xml:space="preserve">|
</t>
        </is>
      </c>
      <c r="CK712" t="inlineStr">
        <is>
          <t>Fond al Băncii Mondiale în sprijinul țărilor în curs de dezvoltare destinat promovării investițiilor în tehnologii cu emisii scăzute de dioxid de carbon</t>
        </is>
      </c>
      <c r="CL712" s="2" t="inlineStr">
        <is>
          <t>Fond pre čisté technológie</t>
        </is>
      </c>
      <c r="CM712" s="2" t="inlineStr">
        <is>
          <t>3</t>
        </is>
      </c>
      <c r="CN712" s="2" t="inlineStr">
        <is>
          <t/>
        </is>
      </c>
      <c r="CO712" t="inlineStr">
        <is>
          <t>jeden z dvoch klimatických investičných fondov Svetovej banky, ktorý sa usiluje o zvýšenie financovania zavádzania nízkouhlíkových technológií s výrazným potenciálom dlhodobého zníženia emisií skleníkových plynov</t>
        </is>
      </c>
      <c r="CP712" s="2" t="inlineStr">
        <is>
          <t>Sklad za čisto tehnologijo</t>
        </is>
      </c>
      <c r="CQ712" s="2" t="inlineStr">
        <is>
          <t>2</t>
        </is>
      </c>
      <c r="CR712" s="2" t="inlineStr">
        <is>
          <t/>
        </is>
      </c>
      <c r="CS712" t="inlineStr">
        <is>
          <t/>
        </is>
      </c>
      <c r="CT712" s="2" t="inlineStr">
        <is>
          <t>Fonden för ren teknik</t>
        </is>
      </c>
      <c r="CU712" s="2" t="inlineStr">
        <is>
          <t>2</t>
        </is>
      </c>
      <c r="CV712" s="2" t="inlineStr">
        <is>
          <t/>
        </is>
      </c>
      <c r="CW712" t="inlineStr">
        <is>
          <t/>
        </is>
      </c>
    </row>
    <row r="713">
      <c r="A713" s="1" t="str">
        <f>HYPERLINK("https://iate.europa.eu/entry/result/1343777/all", "1343777")</f>
        <v>1343777</v>
      </c>
      <c r="B713" t="inlineStr">
        <is>
          <t>INDUSTRY</t>
        </is>
      </c>
      <c r="C713" t="inlineStr">
        <is>
          <t>INDUSTRY|chemistry|chemical compound</t>
        </is>
      </c>
      <c r="D713" t="inlineStr">
        <is>
          <t>yes</t>
        </is>
      </c>
      <c r="E713" t="inlineStr">
        <is>
          <t/>
        </is>
      </c>
      <c r="F713" s="2" t="inlineStr">
        <is>
          <t>лигроин</t>
        </is>
      </c>
      <c r="G713" s="2" t="inlineStr">
        <is>
          <t>3</t>
        </is>
      </c>
      <c r="H713" s="2" t="inlineStr">
        <is>
          <t/>
        </is>
      </c>
      <c r="I713" t="inlineStr">
        <is>
          <t/>
        </is>
      </c>
      <c r="J713" t="inlineStr">
        <is>
          <t/>
        </is>
      </c>
      <c r="K713" t="inlineStr">
        <is>
          <t/>
        </is>
      </c>
      <c r="L713" t="inlineStr">
        <is>
          <t/>
        </is>
      </c>
      <c r="M713" t="inlineStr">
        <is>
          <t/>
        </is>
      </c>
      <c r="N713" t="inlineStr">
        <is>
          <t/>
        </is>
      </c>
      <c r="O713" t="inlineStr">
        <is>
          <t/>
        </is>
      </c>
      <c r="P713" t="inlineStr">
        <is>
          <t/>
        </is>
      </c>
      <c r="Q713" t="inlineStr">
        <is>
          <t/>
        </is>
      </c>
      <c r="R713" s="2" t="inlineStr">
        <is>
          <t>Rohbenzin</t>
        </is>
      </c>
      <c r="S713" s="2" t="inlineStr">
        <is>
          <t>1</t>
        </is>
      </c>
      <c r="T713" s="2" t="inlineStr">
        <is>
          <t/>
        </is>
      </c>
      <c r="U713" t="inlineStr">
        <is>
          <t/>
        </is>
      </c>
      <c r="V713" s="2" t="inlineStr">
        <is>
          <t>νάφθα</t>
        </is>
      </c>
      <c r="W713" s="2" t="inlineStr">
        <is>
          <t>3</t>
        </is>
      </c>
      <c r="X713" s="2" t="inlineStr">
        <is>
          <t/>
        </is>
      </c>
      <c r="Y713" t="inlineStr">
        <is>
          <t>Η νάφθα είναι ένα προϊόν εφοδιασμού που προορίζεται είτε για τη βιομηχανία πετροχημικών (π.χ. παρασκευή αιθυλενίου ή παραγωγή αρωματικών ενώσεων) είτε για την παραγωγή βενζίνης με την μετατροπή ή τον ισομερισμό στο διυλιστήριο.</t>
        </is>
      </c>
      <c r="Z713" s="2" t="inlineStr">
        <is>
          <t>naphtha|
naphta</t>
        </is>
      </c>
      <c r="AA713" s="2" t="inlineStr">
        <is>
          <t>3|
1</t>
        </is>
      </c>
      <c r="AB713" s="2" t="inlineStr">
        <is>
          <t xml:space="preserve">|
</t>
        </is>
      </c>
      <c r="AC713" t="inlineStr">
        <is>
          <t>any of various volatile, highly flammable liquid hydrocarbon mixtures used chiefly as solvents and diluents and as raw materials for conversion to gasoline</t>
        </is>
      </c>
      <c r="AD713" s="2" t="inlineStr">
        <is>
          <t>nafta</t>
        </is>
      </c>
      <c r="AE713" s="2" t="inlineStr">
        <is>
          <t>1</t>
        </is>
      </c>
      <c r="AF713" s="2" t="inlineStr">
        <is>
          <t/>
        </is>
      </c>
      <c r="AG713" t="inlineStr">
        <is>
          <t/>
        </is>
      </c>
      <c r="AH713" s="2" t="inlineStr">
        <is>
          <t>toorbensiin</t>
        </is>
      </c>
      <c r="AI713" s="2" t="inlineStr">
        <is>
          <t>3</t>
        </is>
      </c>
      <c r="AJ713" s="2" t="inlineStr">
        <is>
          <t/>
        </is>
      </c>
      <c r="AK713" t="inlineStr">
        <is>
          <t>Fraktsioon, mis saadakse nafta esmasel destilleerimisel. Kasutatakse näiteks traktorite kütusena, lahustina ning mõningates hüdrosüsteemides töövedelikuna.</t>
        </is>
      </c>
      <c r="AL713" s="2" t="inlineStr">
        <is>
          <t>teollisuusbensiini|
nafta</t>
        </is>
      </c>
      <c r="AM713" s="2" t="inlineStr">
        <is>
          <t>3|
3</t>
        </is>
      </c>
      <c r="AN713" s="2" t="inlineStr">
        <is>
          <t xml:space="preserve">|
</t>
        </is>
      </c>
      <c r="AO713" t="inlineStr">
        <is>
          <t>kevyttisle, jonka käyttö energianlähteenä on vähäistä ja jota käytetään yleensäliuottimena tai syöttöaineena kemianteollisuudessa</t>
        </is>
      </c>
      <c r="AP713" s="2" t="inlineStr">
        <is>
          <t>essence brute|
naphte|
naphta</t>
        </is>
      </c>
      <c r="AQ713" s="2" t="inlineStr">
        <is>
          <t>1|
1|
3</t>
        </is>
      </c>
      <c r="AR713" s="2" t="inlineStr">
        <is>
          <t xml:space="preserve">|
|
</t>
        </is>
      </c>
      <c r="AS713" t="inlineStr">
        <is>
          <t>distillat léger ayant un intervalle de distillation semblable à celui des essences</t>
        </is>
      </c>
      <c r="AT713" s="2" t="inlineStr">
        <is>
          <t>nafta</t>
        </is>
      </c>
      <c r="AU713" s="2" t="inlineStr">
        <is>
          <t>3</t>
        </is>
      </c>
      <c r="AV713" s="2" t="inlineStr">
        <is>
          <t/>
        </is>
      </c>
      <c r="AW713" t="inlineStr">
        <is>
          <t>meascán leachtach hidreacarbón, gan dath, so-ghalaithe inlasta</t>
        </is>
      </c>
      <c r="AX713" t="inlineStr">
        <is>
          <t/>
        </is>
      </c>
      <c r="AY713" t="inlineStr">
        <is>
          <t/>
        </is>
      </c>
      <c r="AZ713" t="inlineStr">
        <is>
          <t/>
        </is>
      </c>
      <c r="BA713" t="inlineStr">
        <is>
          <t/>
        </is>
      </c>
      <c r="BB713" s="2" t="inlineStr">
        <is>
          <t>nafta</t>
        </is>
      </c>
      <c r="BC713" s="2" t="inlineStr">
        <is>
          <t>3</t>
        </is>
      </c>
      <c r="BD713" s="2" t="inlineStr">
        <is>
          <t/>
        </is>
      </c>
      <c r="BE713" t="inlineStr">
        <is>
          <t>a petrolkémiai ipar (pl. etilén- vagy aromás előállítás) vagy a – finomítóbeli reformálás vagy izomerizáció útján történő – benzingyártás nyersanyaga</t>
        </is>
      </c>
      <c r="BF713" s="2" t="inlineStr">
        <is>
          <t>nafta</t>
        </is>
      </c>
      <c r="BG713" s="2" t="inlineStr">
        <is>
          <t>1</t>
        </is>
      </c>
      <c r="BH713" s="2" t="inlineStr">
        <is>
          <t/>
        </is>
      </c>
      <c r="BI713" t="inlineStr">
        <is>
          <t>miscela di
idrocarburi derivata dalla
distillazione del petrolio e utilizzata principalmente come solvente e come
materia prima per la trasformazione in gasolina</t>
        </is>
      </c>
      <c r="BJ713" s="2" t="inlineStr">
        <is>
          <t>pirminis benzinas</t>
        </is>
      </c>
      <c r="BK713" s="2" t="inlineStr">
        <is>
          <t>3</t>
        </is>
      </c>
      <c r="BL713" s="2" t="inlineStr">
        <is>
          <t/>
        </is>
      </c>
      <c r="BM713" t="inlineStr">
        <is>
          <t>lengvasis distiliatas be priedų, kurio distiliacijos temperatūros intervalas atitinka benzino frakcijos intervalą</t>
        </is>
      </c>
      <c r="BN713" s="2" t="inlineStr">
        <is>
          <t>jēlbenzīns</t>
        </is>
      </c>
      <c r="BO713" s="2" t="inlineStr">
        <is>
          <t>3</t>
        </is>
      </c>
      <c r="BP713" s="2" t="inlineStr">
        <is>
          <t/>
        </is>
      </c>
      <c r="BQ713" t="inlineStr">
        <is>
          <t>&lt;i&gt;benzīna&lt;/i&gt; [ &lt;a href="/entry/result/1377712/all" id="ENTRY_TO_ENTRY_CONVERTER" target="_blank"&gt;IATE:1377712&lt;/a&gt; ] ražošanas izejviela</t>
        </is>
      </c>
      <c r="BR713" t="inlineStr">
        <is>
          <t/>
        </is>
      </c>
      <c r="BS713" t="inlineStr">
        <is>
          <t/>
        </is>
      </c>
      <c r="BT713" t="inlineStr">
        <is>
          <t/>
        </is>
      </c>
      <c r="BU713" t="inlineStr">
        <is>
          <t/>
        </is>
      </c>
      <c r="BV713" s="2" t="inlineStr">
        <is>
          <t>nafta</t>
        </is>
      </c>
      <c r="BW713" s="2" t="inlineStr">
        <is>
          <t>1</t>
        </is>
      </c>
      <c r="BX713" s="2" t="inlineStr">
        <is>
          <t/>
        </is>
      </c>
      <c r="BY713" t="inlineStr">
        <is>
          <t/>
        </is>
      </c>
      <c r="BZ713" s="2" t="inlineStr">
        <is>
          <t>benzyna ciężka</t>
        </is>
      </c>
      <c r="CA713" s="2" t="inlineStr">
        <is>
          <t>3</t>
        </is>
      </c>
      <c r="CB713" s="2" t="inlineStr">
        <is>
          <t/>
        </is>
      </c>
      <c r="CC713" t="inlineStr">
        <is>
          <t>surowiec przeznaczony bądź dla przemysłu petrochemicznego (np. produkcja etylenu lub związków aromatycznych) lub do produkcji benzyny poprzez reforming lub izomeryzację w rafinerii</t>
        </is>
      </c>
      <c r="CD713" s="2" t="inlineStr">
        <is>
          <t>nafta</t>
        </is>
      </c>
      <c r="CE713" s="2" t="inlineStr">
        <is>
          <t>3</t>
        </is>
      </c>
      <c r="CF713" s="2" t="inlineStr">
        <is>
          <t/>
        </is>
      </c>
      <c r="CG713" t="inlineStr">
        <is>
          <t>Destilado leve situado no intervalo de destilação da gasolina.</t>
        </is>
      </c>
      <c r="CH713" s="2" t="inlineStr">
        <is>
          <t>naftă|
petrol brut|
benzină nafta</t>
        </is>
      </c>
      <c r="CI713" s="2" t="inlineStr">
        <is>
          <t>3|
3|
3</t>
        </is>
      </c>
      <c r="CJ713" s="2" t="inlineStr">
        <is>
          <t xml:space="preserve">|
|
</t>
        </is>
      </c>
      <c r="CK713" t="inlineStr">
        <is>
          <t>esență nerafinată, ușoară sau grea, materie primă la cracarea hidrocarburilor</t>
        </is>
      </c>
      <c r="CL713" s="2" t="inlineStr">
        <is>
          <t>ťažký benzín</t>
        </is>
      </c>
      <c r="CM713" s="2" t="inlineStr">
        <is>
          <t>3</t>
        </is>
      </c>
      <c r="CN713" s="2" t="inlineStr">
        <is>
          <t/>
        </is>
      </c>
      <c r="CO713" t="inlineStr">
        <is>
          <t>surovina určená buď pre petrochemický priemysel (napríklad výroba etylénu alebo výroba aromatických látok), alebo na výrobu benzínu úpravou alebo izomeráciou v rafinérii; zahŕňa materiál v destilačnom rozpätí od 30 °C do 210 °C alebo časti tohto rozpätia</t>
        </is>
      </c>
      <c r="CP713" s="2" t="inlineStr">
        <is>
          <t>primarni bencin</t>
        </is>
      </c>
      <c r="CQ713" s="2" t="inlineStr">
        <is>
          <t>3</t>
        </is>
      </c>
      <c r="CR713" s="2" t="inlineStr">
        <is>
          <t/>
        </is>
      </c>
      <c r="CS713" t="inlineStr">
        <is>
          <t>zmes ogljikovodikov v območju destilacije med 30 &lt;sup&gt;o&lt;/sup&gt;C in 210 &lt;sup&gt;o&lt;/sup&gt;C ali v delu tega območja; surovina za petrokemično industrijo (npr. proizvodnja etilena ali aromatov) ali za proizvodnjo bencina z reformingom ali izomerizacijo v rafineriji</t>
        </is>
      </c>
      <c r="CT713" s="2" t="inlineStr">
        <is>
          <t>nafta</t>
        </is>
      </c>
      <c r="CU713" s="2" t="inlineStr">
        <is>
          <t>1</t>
        </is>
      </c>
      <c r="CV713" s="2" t="inlineStr">
        <is>
          <t/>
        </is>
      </c>
      <c r="CW713" t="inlineStr">
        <is>
          <t/>
        </is>
      </c>
    </row>
    <row r="714">
      <c r="A714" s="1" t="str">
        <f>HYPERLINK("https://iate.europa.eu/entry/result/1073118/all", "1073118")</f>
        <v>1073118</v>
      </c>
      <c r="B714" t="inlineStr">
        <is>
          <t>SOCIAL QUESTIONS;ENERGY</t>
        </is>
      </c>
      <c r="C714" t="inlineStr">
        <is>
          <t>SOCIAL QUESTIONS|construction and town planning;ENERGY|energy policy|energy industry|energy technology</t>
        </is>
      </c>
      <c r="D714" t="inlineStr">
        <is>
          <t>no</t>
        </is>
      </c>
      <c r="E714" t="inlineStr">
        <is>
          <t/>
        </is>
      </c>
      <c r="F714" t="inlineStr">
        <is>
          <t/>
        </is>
      </c>
      <c r="G714" t="inlineStr">
        <is>
          <t/>
        </is>
      </c>
      <c r="H714" t="inlineStr">
        <is>
          <t/>
        </is>
      </c>
      <c r="I714" t="inlineStr">
        <is>
          <t/>
        </is>
      </c>
      <c r="J714" t="inlineStr">
        <is>
          <t/>
        </is>
      </c>
      <c r="K714" t="inlineStr">
        <is>
          <t/>
        </is>
      </c>
      <c r="L714" t="inlineStr">
        <is>
          <t/>
        </is>
      </c>
      <c r="M714" t="inlineStr">
        <is>
          <t/>
        </is>
      </c>
      <c r="N714" t="inlineStr">
        <is>
          <t/>
        </is>
      </c>
      <c r="O714" t="inlineStr">
        <is>
          <t/>
        </is>
      </c>
      <c r="P714" t="inlineStr">
        <is>
          <t/>
        </is>
      </c>
      <c r="Q714" t="inlineStr">
        <is>
          <t/>
        </is>
      </c>
      <c r="R714" s="2" t="inlineStr">
        <is>
          <t>Fernwärmeverbund|
Wärmenetz|
Fernwärmenetz</t>
        </is>
      </c>
      <c r="S714" s="2" t="inlineStr">
        <is>
          <t>2|
2|
3</t>
        </is>
      </c>
      <c r="T714" s="2" t="inlineStr">
        <is>
          <t xml:space="preserve">|
|
</t>
        </is>
      </c>
      <c r="U714" t="inlineStr">
        <is>
          <t/>
        </is>
      </c>
      <c r="V714" s="2" t="inlineStr">
        <is>
          <t>αστικό δίκτυο θέρμανσης|
δίκτυο τηλεθέρμανσης</t>
        </is>
      </c>
      <c r="W714" s="2" t="inlineStr">
        <is>
          <t>3|
3</t>
        </is>
      </c>
      <c r="X714" s="2" t="inlineStr">
        <is>
          <t xml:space="preserve">|
</t>
        </is>
      </c>
      <c r="Y714" t="inlineStr">
        <is>
          <t/>
        </is>
      </c>
      <c r="Z714" s="2" t="inlineStr">
        <is>
          <t>district heating network</t>
        </is>
      </c>
      <c r="AA714" s="2" t="inlineStr">
        <is>
          <t>3</t>
        </is>
      </c>
      <c r="AB714" s="2" t="inlineStr">
        <is>
          <t/>
        </is>
      </c>
      <c r="AC714" t="inlineStr">
        <is>
          <t>network of pipes for the distribution of thermal energy in the form of steam or hot water from central or decentralised sources of production through a network to multiple buildings or sites, for the use of space or process heating</t>
        </is>
      </c>
      <c r="AD714" s="2" t="inlineStr">
        <is>
          <t>red de calefacción urbana</t>
        </is>
      </c>
      <c r="AE714" s="2" t="inlineStr">
        <is>
          <t>3</t>
        </is>
      </c>
      <c r="AF714" s="2" t="inlineStr">
        <is>
          <t/>
        </is>
      </c>
      <c r="AG714" t="inlineStr">
        <is>
          <t/>
        </is>
      </c>
      <c r="AH714" t="inlineStr">
        <is>
          <t/>
        </is>
      </c>
      <c r="AI714" t="inlineStr">
        <is>
          <t/>
        </is>
      </c>
      <c r="AJ714" t="inlineStr">
        <is>
          <t/>
        </is>
      </c>
      <c r="AK714" t="inlineStr">
        <is>
          <t/>
        </is>
      </c>
      <c r="AL714" s="2" t="inlineStr">
        <is>
          <t>kaukolämpöverkosto</t>
        </is>
      </c>
      <c r="AM714" s="2" t="inlineStr">
        <is>
          <t>3</t>
        </is>
      </c>
      <c r="AN714" s="2" t="inlineStr">
        <is>
          <t/>
        </is>
      </c>
      <c r="AO714" t="inlineStr">
        <is>
          <t/>
        </is>
      </c>
      <c r="AP714" s="2" t="inlineStr">
        <is>
          <t>réseau de chauffage urbain|
réseau de chauffage collectif</t>
        </is>
      </c>
      <c r="AQ714" s="2" t="inlineStr">
        <is>
          <t>3|
3</t>
        </is>
      </c>
      <c r="AR714" s="2" t="inlineStr">
        <is>
          <t xml:space="preserve">|
</t>
        </is>
      </c>
      <c r="AS714" t="inlineStr">
        <is>
          <t/>
        </is>
      </c>
      <c r="AT714" t="inlineStr">
        <is>
          <t/>
        </is>
      </c>
      <c r="AU714" t="inlineStr">
        <is>
          <t/>
        </is>
      </c>
      <c r="AV714" t="inlineStr">
        <is>
          <t/>
        </is>
      </c>
      <c r="AW714" t="inlineStr">
        <is>
          <t/>
        </is>
      </c>
      <c r="AX714" t="inlineStr">
        <is>
          <t/>
        </is>
      </c>
      <c r="AY714" t="inlineStr">
        <is>
          <t/>
        </is>
      </c>
      <c r="AZ714" t="inlineStr">
        <is>
          <t/>
        </is>
      </c>
      <c r="BA714" t="inlineStr">
        <is>
          <t/>
        </is>
      </c>
      <c r="BB714" t="inlineStr">
        <is>
          <t/>
        </is>
      </c>
      <c r="BC714" t="inlineStr">
        <is>
          <t/>
        </is>
      </c>
      <c r="BD714" t="inlineStr">
        <is>
          <t/>
        </is>
      </c>
      <c r="BE714" t="inlineStr">
        <is>
          <t/>
        </is>
      </c>
      <c r="BF714" s="2" t="inlineStr">
        <is>
          <t>rete di teleriscaldamento</t>
        </is>
      </c>
      <c r="BG714" s="2" t="inlineStr">
        <is>
          <t>3</t>
        </is>
      </c>
      <c r="BH714" s="2" t="inlineStr">
        <is>
          <t/>
        </is>
      </c>
      <c r="BI714" t="inlineStr">
        <is>
          <t>rete che permette il trasporto a notevole distanza del calore prodotto in una centrale a uso riscaldamento di edifici</t>
        </is>
      </c>
      <c r="BJ714" t="inlineStr">
        <is>
          <t/>
        </is>
      </c>
      <c r="BK714" t="inlineStr">
        <is>
          <t/>
        </is>
      </c>
      <c r="BL714" t="inlineStr">
        <is>
          <t/>
        </is>
      </c>
      <c r="BM714" t="inlineStr">
        <is>
          <t/>
        </is>
      </c>
      <c r="BN714" t="inlineStr">
        <is>
          <t/>
        </is>
      </c>
      <c r="BO714" t="inlineStr">
        <is>
          <t/>
        </is>
      </c>
      <c r="BP714" t="inlineStr">
        <is>
          <t/>
        </is>
      </c>
      <c r="BQ714" t="inlineStr">
        <is>
          <t/>
        </is>
      </c>
      <c r="BR714" t="inlineStr">
        <is>
          <t/>
        </is>
      </c>
      <c r="BS714" t="inlineStr">
        <is>
          <t/>
        </is>
      </c>
      <c r="BT714" t="inlineStr">
        <is>
          <t/>
        </is>
      </c>
      <c r="BU714" t="inlineStr">
        <is>
          <t/>
        </is>
      </c>
      <c r="BV714" s="2" t="inlineStr">
        <is>
          <t>stadsverwarmingsnet</t>
        </is>
      </c>
      <c r="BW714" s="2" t="inlineStr">
        <is>
          <t>3</t>
        </is>
      </c>
      <c r="BX714" s="2" t="inlineStr">
        <is>
          <t/>
        </is>
      </c>
      <c r="BY714" t="inlineStr">
        <is>
          <t/>
        </is>
      </c>
      <c r="BZ714" t="inlineStr">
        <is>
          <t/>
        </is>
      </c>
      <c r="CA714" t="inlineStr">
        <is>
          <t/>
        </is>
      </c>
      <c r="CB714" t="inlineStr">
        <is>
          <t/>
        </is>
      </c>
      <c r="CC714" t="inlineStr">
        <is>
          <t/>
        </is>
      </c>
      <c r="CD714" s="2" t="inlineStr">
        <is>
          <t>rede de aquecimento coletivo|
rede de aquecimento urbano</t>
        </is>
      </c>
      <c r="CE714" s="2" t="inlineStr">
        <is>
          <t>3|
3</t>
        </is>
      </c>
      <c r="CF714" s="2" t="inlineStr">
        <is>
          <t xml:space="preserve">|
</t>
        </is>
      </c>
      <c r="CG714" t="inlineStr">
        <is>
          <t/>
        </is>
      </c>
      <c r="CH714" t="inlineStr">
        <is>
          <t/>
        </is>
      </c>
      <c r="CI714" t="inlineStr">
        <is>
          <t/>
        </is>
      </c>
      <c r="CJ714" t="inlineStr">
        <is>
          <t/>
        </is>
      </c>
      <c r="CK714" t="inlineStr">
        <is>
          <t/>
        </is>
      </c>
      <c r="CL714" t="inlineStr">
        <is>
          <t/>
        </is>
      </c>
      <c r="CM714" t="inlineStr">
        <is>
          <t/>
        </is>
      </c>
      <c r="CN714" t="inlineStr">
        <is>
          <t/>
        </is>
      </c>
      <c r="CO714" t="inlineStr">
        <is>
          <t/>
        </is>
      </c>
      <c r="CP714" s="2" t="inlineStr">
        <is>
          <t>omrežje za daljinsko ogrevanje</t>
        </is>
      </c>
      <c r="CQ714" s="2" t="inlineStr">
        <is>
          <t>3</t>
        </is>
      </c>
      <c r="CR714" s="2" t="inlineStr">
        <is>
          <t/>
        </is>
      </c>
      <c r="CS714" t="inlineStr">
        <is>
          <t/>
        </is>
      </c>
      <c r="CT714" t="inlineStr">
        <is>
          <t/>
        </is>
      </c>
      <c r="CU714" t="inlineStr">
        <is>
          <t/>
        </is>
      </c>
      <c r="CV714" t="inlineStr">
        <is>
          <t/>
        </is>
      </c>
      <c r="CW714" t="inlineStr">
        <is>
          <t/>
        </is>
      </c>
    </row>
    <row r="715">
      <c r="A715" s="1" t="str">
        <f>HYPERLINK("https://iate.europa.eu/entry/result/3532050/all", "3532050")</f>
        <v>3532050</v>
      </c>
      <c r="B715" t="inlineStr">
        <is>
          <t>ENVIRONMENT;ENERGY</t>
        </is>
      </c>
      <c r="C715" t="inlineStr">
        <is>
          <t>ENVIRONMENT|natural environment|natural resources|energy resources;ENERGY|energy policy</t>
        </is>
      </c>
      <c r="D715" t="inlineStr">
        <is>
          <t>yes</t>
        </is>
      </c>
      <c r="E715" t="inlineStr">
        <is>
          <t/>
        </is>
      </c>
      <c r="F715" s="2" t="inlineStr">
        <is>
          <t>местна енергия</t>
        </is>
      </c>
      <c r="G715" s="2" t="inlineStr">
        <is>
          <t>3</t>
        </is>
      </c>
      <c r="H715" s="2" t="inlineStr">
        <is>
          <t/>
        </is>
      </c>
      <c r="I715" t="inlineStr">
        <is>
          <t/>
        </is>
      </c>
      <c r="J715" s="2" t="inlineStr">
        <is>
          <t>energie z domácích zdrojů</t>
        </is>
      </c>
      <c r="K715" s="2" t="inlineStr">
        <is>
          <t>3</t>
        </is>
      </c>
      <c r="L715" s="2" t="inlineStr">
        <is>
          <t/>
        </is>
      </c>
      <c r="M715" t="inlineStr">
        <is>
          <t>energie ze zdroje, jenž je k dispozici v dané zemi nebo regionu</t>
        </is>
      </c>
      <c r="N715" s="2" t="inlineStr">
        <is>
          <t>egen energi</t>
        </is>
      </c>
      <c r="O715" s="2" t="inlineStr">
        <is>
          <t>3</t>
        </is>
      </c>
      <c r="P715" s="2" t="inlineStr">
        <is>
          <t/>
        </is>
      </c>
      <c r="Q715" t="inlineStr">
        <is>
          <t>energi fra en energikilde, der findes i et givet land eller område</t>
        </is>
      </c>
      <c r="R715" t="inlineStr">
        <is>
          <t/>
        </is>
      </c>
      <c r="S715" t="inlineStr">
        <is>
          <t/>
        </is>
      </c>
      <c r="T715" t="inlineStr">
        <is>
          <t/>
        </is>
      </c>
      <c r="U715" t="inlineStr">
        <is>
          <t/>
        </is>
      </c>
      <c r="V715" s="2" t="inlineStr">
        <is>
          <t>εγχώρια ενέργεια</t>
        </is>
      </c>
      <c r="W715" s="2" t="inlineStr">
        <is>
          <t>3</t>
        </is>
      </c>
      <c r="X715" s="2" t="inlineStr">
        <is>
          <t/>
        </is>
      </c>
      <c r="Y715" t="inlineStr">
        <is>
          <t/>
        </is>
      </c>
      <c r="Z715" s="2" t="inlineStr">
        <is>
          <t>indigenous energy</t>
        </is>
      </c>
      <c r="AA715" s="2" t="inlineStr">
        <is>
          <t>3</t>
        </is>
      </c>
      <c r="AB715" s="2" t="inlineStr">
        <is>
          <t/>
        </is>
      </c>
      <c r="AC715" t="inlineStr">
        <is>
          <t>energy from a source available within a particular country or region</t>
        </is>
      </c>
      <c r="AD715" s="2" t="inlineStr">
        <is>
          <t>energía autóctona</t>
        </is>
      </c>
      <c r="AE715" s="2" t="inlineStr">
        <is>
          <t>3</t>
        </is>
      </c>
      <c r="AF715" s="2" t="inlineStr">
        <is>
          <t/>
        </is>
      </c>
      <c r="AG715" t="inlineStr">
        <is>
          <t>Energía perteneciente a una determinada zona geográfica que se consume en esa misma zona.</t>
        </is>
      </c>
      <c r="AH715" s="2" t="inlineStr">
        <is>
          <t>kohalik energia|
omamaine energia</t>
        </is>
      </c>
      <c r="AI715" s="2" t="inlineStr">
        <is>
          <t>3|
3</t>
        </is>
      </c>
      <c r="AJ715" s="2" t="inlineStr">
        <is>
          <t xml:space="preserve">|
</t>
        </is>
      </c>
      <c r="AK715" t="inlineStr">
        <is>
          <t>konkreetses
riigis või piirkonnas kättesaadavast allikast pärit energia</t>
        </is>
      </c>
      <c r="AL715" t="inlineStr">
        <is>
          <t/>
        </is>
      </c>
      <c r="AM715" t="inlineStr">
        <is>
          <t/>
        </is>
      </c>
      <c r="AN715" t="inlineStr">
        <is>
          <t/>
        </is>
      </c>
      <c r="AO715" t="inlineStr">
        <is>
          <t/>
        </is>
      </c>
      <c r="AP715" s="2" t="inlineStr">
        <is>
          <t>énergie indigène</t>
        </is>
      </c>
      <c r="AQ715" s="2" t="inlineStr">
        <is>
          <t>3</t>
        </is>
      </c>
      <c r="AR715" s="2" t="inlineStr">
        <is>
          <t/>
        </is>
      </c>
      <c r="AS715" t="inlineStr">
        <is>
          <t>énergie provenant d'une source existant dans un pays donné ou une région donnée</t>
        </is>
      </c>
      <c r="AT715" s="2" t="inlineStr">
        <is>
          <t>fuinneamh dúchasach</t>
        </is>
      </c>
      <c r="AU715" s="2" t="inlineStr">
        <is>
          <t>3</t>
        </is>
      </c>
      <c r="AV715" s="2" t="inlineStr">
        <is>
          <t/>
        </is>
      </c>
      <c r="AW715" t="inlineStr">
        <is>
          <t/>
        </is>
      </c>
      <c r="AX715" t="inlineStr">
        <is>
          <t/>
        </is>
      </c>
      <c r="AY715" t="inlineStr">
        <is>
          <t/>
        </is>
      </c>
      <c r="AZ715" t="inlineStr">
        <is>
          <t/>
        </is>
      </c>
      <c r="BA715" t="inlineStr">
        <is>
          <t/>
        </is>
      </c>
      <c r="BB715" s="2" t="inlineStr">
        <is>
          <t>saját energia</t>
        </is>
      </c>
      <c r="BC715" s="2" t="inlineStr">
        <is>
          <t>3</t>
        </is>
      </c>
      <c r="BD715" s="2" t="inlineStr">
        <is>
          <t/>
        </is>
      </c>
      <c r="BE715" t="inlineStr">
        <is>
          <t>egy adott országban vagy régióban rendelkezésre álló energiaforrásból származó energia</t>
        </is>
      </c>
      <c r="BF715" s="2" t="inlineStr">
        <is>
          <t>energia autoctona</t>
        </is>
      </c>
      <c r="BG715" s="2" t="inlineStr">
        <is>
          <t>3</t>
        </is>
      </c>
      <c r="BH715" s="2" t="inlineStr">
        <is>
          <t/>
        </is>
      </c>
      <c r="BI715" t="inlineStr">
        <is>
          <t>energia proveniente da una fonte disponibile in un certo paese o in una certa regione</t>
        </is>
      </c>
      <c r="BJ715" s="2" t="inlineStr">
        <is>
          <t>vietos energija|
vietinė energija</t>
        </is>
      </c>
      <c r="BK715" s="2" t="inlineStr">
        <is>
          <t>3|
3</t>
        </is>
      </c>
      <c r="BL715" s="2" t="inlineStr">
        <is>
          <t xml:space="preserve">|
</t>
        </is>
      </c>
      <c r="BM715" t="inlineStr">
        <is>
          <t>energija, gaminama iš konkrečioje šalyje arba regione esančių šaltinių</t>
        </is>
      </c>
      <c r="BN715" s="2" t="inlineStr">
        <is>
          <t>vietējā enerģija</t>
        </is>
      </c>
      <c r="BO715" s="2" t="inlineStr">
        <is>
          <t>2</t>
        </is>
      </c>
      <c r="BP715" s="2" t="inlineStr">
        <is>
          <t/>
        </is>
      </c>
      <c r="BQ715" t="inlineStr">
        <is>
          <t>enerģija no resursiem, kas pieejami konkrētā valstī vai reģionā</t>
        </is>
      </c>
      <c r="BR715" s="2" t="inlineStr">
        <is>
          <t>enerġija indiġena</t>
        </is>
      </c>
      <c r="BS715" s="2" t="inlineStr">
        <is>
          <t>3</t>
        </is>
      </c>
      <c r="BT715" s="2" t="inlineStr">
        <is>
          <t/>
        </is>
      </c>
      <c r="BU715" t="inlineStr">
        <is>
          <t>enerġija minn sors disponibbli f'pajjiż jew reġjun partikolari</t>
        </is>
      </c>
      <c r="BV715" s="2" t="inlineStr">
        <is>
          <t>inheemse energie|
binnenlandse energie|
eigen energie</t>
        </is>
      </c>
      <c r="BW715" s="2" t="inlineStr">
        <is>
          <t>3|
3|
3</t>
        </is>
      </c>
      <c r="BX715" s="2" t="inlineStr">
        <is>
          <t xml:space="preserve">|
|
</t>
        </is>
      </c>
      <c r="BY715" t="inlineStr">
        <is>
          <t>energie die op het eigen grondgebied voorhanden is of wordt opgewekt</t>
        </is>
      </c>
      <c r="BZ715" t="inlineStr">
        <is>
          <t/>
        </is>
      </c>
      <c r="CA715" t="inlineStr">
        <is>
          <t/>
        </is>
      </c>
      <c r="CB715" t="inlineStr">
        <is>
          <t/>
        </is>
      </c>
      <c r="CC715" t="inlineStr">
        <is>
          <t/>
        </is>
      </c>
      <c r="CD715" s="2" t="inlineStr">
        <is>
          <t>energia endógena</t>
        </is>
      </c>
      <c r="CE715" s="2" t="inlineStr">
        <is>
          <t>3</t>
        </is>
      </c>
      <c r="CF715" s="2" t="inlineStr">
        <is>
          <t/>
        </is>
      </c>
      <c r="CG715" t="inlineStr">
        <is>
          <t>Energia proveniente de uma fonte disponível no país ou região em questão.</t>
        </is>
      </c>
      <c r="CH715" s="2" t="inlineStr">
        <is>
          <t>energie autohtonă</t>
        </is>
      </c>
      <c r="CI715" s="2" t="inlineStr">
        <is>
          <t>3</t>
        </is>
      </c>
      <c r="CJ715" s="2" t="inlineStr">
        <is>
          <t/>
        </is>
      </c>
      <c r="CK715" t="inlineStr">
        <is>
          <t>energie provenită dintr-o sursă prezentă într-o anumită țară sau regiune</t>
        </is>
      </c>
      <c r="CL715" s="2" t="inlineStr">
        <is>
          <t>energia z domácich zdrojov</t>
        </is>
      </c>
      <c r="CM715" s="2" t="inlineStr">
        <is>
          <t>3</t>
        </is>
      </c>
      <c r="CN715" s="2" t="inlineStr">
        <is>
          <t/>
        </is>
      </c>
      <c r="CO715" t="inlineStr">
        <is>
          <t/>
        </is>
      </c>
      <c r="CP715" s="2" t="inlineStr">
        <is>
          <t>domača energija</t>
        </is>
      </c>
      <c r="CQ715" s="2" t="inlineStr">
        <is>
          <t>3</t>
        </is>
      </c>
      <c r="CR715" s="2" t="inlineStr">
        <is>
          <t/>
        </is>
      </c>
      <c r="CS715" t="inlineStr">
        <is>
          <t/>
        </is>
      </c>
      <c r="CT715" s="2" t="inlineStr">
        <is>
          <t>inhemsk energi</t>
        </is>
      </c>
      <c r="CU715" s="2" t="inlineStr">
        <is>
          <t>3</t>
        </is>
      </c>
      <c r="CV715" s="2" t="inlineStr">
        <is>
          <t/>
        </is>
      </c>
      <c r="CW715" t="inlineStr">
        <is>
          <t>Energi från inhemska energikällor.</t>
        </is>
      </c>
    </row>
    <row r="716">
      <c r="A716" s="1" t="str">
        <f>HYPERLINK("https://iate.europa.eu/entry/result/1697876/all", "1697876")</f>
        <v>1697876</v>
      </c>
      <c r="B716" t="inlineStr">
        <is>
          <t>ENERGY</t>
        </is>
      </c>
      <c r="C716" t="inlineStr">
        <is>
          <t>ENERGY|oil industry|hydrocarbon</t>
        </is>
      </c>
      <c r="D716" t="inlineStr">
        <is>
          <t>yes</t>
        </is>
      </c>
      <c r="E716" t="inlineStr">
        <is>
          <t/>
        </is>
      </c>
      <c r="F716" s="2" t="inlineStr">
        <is>
          <t>тежко гориво</t>
        </is>
      </c>
      <c r="G716" s="2" t="inlineStr">
        <is>
          <t>3</t>
        </is>
      </c>
      <c r="H716" s="2" t="inlineStr">
        <is>
          <t/>
        </is>
      </c>
      <c r="I716" t="inlineStr">
        <is>
          <t/>
        </is>
      </c>
      <c r="J716" s="2" t="inlineStr">
        <is>
          <t>těžký topný olej</t>
        </is>
      </c>
      <c r="K716" s="2" t="inlineStr">
        <is>
          <t>3</t>
        </is>
      </c>
      <c r="L716" s="2" t="inlineStr">
        <is>
          <t/>
        </is>
      </c>
      <c r="M716" t="inlineStr">
        <is>
          <t/>
        </is>
      </c>
      <c r="N716" s="2" t="inlineStr">
        <is>
          <t>tung fyringsolie|
svær fuelolie</t>
        </is>
      </c>
      <c r="O716" s="2" t="inlineStr">
        <is>
          <t>3|
3</t>
        </is>
      </c>
      <c r="P716" s="2" t="inlineStr">
        <is>
          <t xml:space="preserve">|
</t>
        </is>
      </c>
      <c r="Q716" t="inlineStr">
        <is>
          <t>ethvert mineraloliebaseret flydende brændstof, der (bortset fra gasolie som defineret i litra b) og skibsbrændstoffer som defineret i litra c), d) og e)) ud fra sine destillationsgrænser henhører under de svære olier, som er bestemt til anvendelse som brændstof, og hvoraf mindre end 65 volumenprocent (inklusive tab) destillerer ved 250 °C efter ASTM D 86-metoden</t>
        </is>
      </c>
      <c r="R716" s="2" t="inlineStr">
        <is>
          <t>Dieselöl|
schweres Heizöl|
Schweröl</t>
        </is>
      </c>
      <c r="S716" s="2" t="inlineStr">
        <is>
          <t>3|
2|
3</t>
        </is>
      </c>
      <c r="T716" s="2" t="inlineStr">
        <is>
          <t xml:space="preserve">|
|
</t>
        </is>
      </c>
      <c r="U716" t="inlineStr">
        <is>
          <t/>
        </is>
      </c>
      <c r="V716" s="2" t="inlineStr">
        <is>
          <t>βαρύ μαζούτ|
μαζούτ|
βαρύ πετρέλαιο καύσης|
βαρύ πετρέλαιο|
βαρύ αργό πετρέλαιο</t>
        </is>
      </c>
      <c r="W716" s="2" t="inlineStr">
        <is>
          <t>3|
3|
3|
3|
2</t>
        </is>
      </c>
      <c r="X716" s="2" t="inlineStr">
        <is>
          <t xml:space="preserve">|
|
|
|
</t>
        </is>
      </c>
      <c r="Y716" t="inlineStr">
        <is>
          <t>Κυκλοφορούν δύο κυρίως τύποι μαζούτ, το 1500 και το 3500. Το δεύτερο είναι πιο παχύρρευστο από το πρώτο. Χαρακτηριστικές ιδιότητες του μαζούτ που λαμβάνονται υπόψη κατά την εμπορία του είναι: το ειδικό βάρος, το σημείο ροής, το ιξώδες και η περιεκτικότητά του σε θείο (Βιομηχανικοί κλάδοι, σελ. 498)</t>
        </is>
      </c>
      <c r="Z716" s="2" t="inlineStr">
        <is>
          <t>HFO|
heavy fuel oil</t>
        </is>
      </c>
      <c r="AA716" s="2" t="inlineStr">
        <is>
          <t>3|
3</t>
        </is>
      </c>
      <c r="AB716" s="2" t="inlineStr">
        <is>
          <t xml:space="preserve">|
</t>
        </is>
      </c>
      <c r="AC716" t="inlineStr">
        <is>
          <t>any petroleum-derived liquid fuel, other than &lt;a href="https://iate.europa.eu/entry/result/1443395/en" target="_blank"&gt;&lt;i&gt;gas oil&lt;/i&gt;&lt;/a&gt;, which, by reason of its distillation limits, falls within the category of heavy oils intended for use as fuel and of which less than 65 vol-% (including losses) distils at 250 °C by the ASTM D86 method</t>
        </is>
      </c>
      <c r="AD716" s="2" t="inlineStr">
        <is>
          <t>aceite diesel|
fuelóleo pesado</t>
        </is>
      </c>
      <c r="AE716" s="2" t="inlineStr">
        <is>
          <t>3|
2</t>
        </is>
      </c>
      <c r="AF716" s="2" t="inlineStr">
        <is>
          <t xml:space="preserve">|
</t>
        </is>
      </c>
      <c r="AG716" t="inlineStr">
        <is>
          <t/>
        </is>
      </c>
      <c r="AH716" s="2" t="inlineStr">
        <is>
          <t>raske kütteõli|
raskekütus</t>
        </is>
      </c>
      <c r="AI716" s="2" t="inlineStr">
        <is>
          <t>3|
3</t>
        </is>
      </c>
      <c r="AJ716" s="2" t="inlineStr">
        <is>
          <t xml:space="preserve">|
</t>
        </is>
      </c>
      <c r="AK716" t="inlineStr">
        <is>
          <t>vedelkütus, mis on enamasti toodetud nafta fraktsioneeriva destillatsiooni teel. Rasked kütteõlid jagunevad tootmisviisi järgi kahte gruppi - destillaatkütused ja jääkõlidest toodetud kütused. Raskeid kütteõlisid kasutatakse eeskätt suurtes katlamajades ja laevakütusena</t>
        </is>
      </c>
      <c r="AL716" s="2" t="inlineStr">
        <is>
          <t>raskas polttoöljy</t>
        </is>
      </c>
      <c r="AM716" s="2" t="inlineStr">
        <is>
          <t>3</t>
        </is>
      </c>
      <c r="AN716" s="2" t="inlineStr">
        <is>
          <t/>
        </is>
      </c>
      <c r="AO716" t="inlineStr">
        <is>
          <t>raakaöljystä saatu nestemäinen polttoaine, kaasuöljyä lukuun ottamatta, joka tislausalueensa perusteella luetaan polttoaineena käytettäviksi tarkoitettuihin raskaisiin öljyihin ja josta vähemmän kuin 65 tilavuusprosenttia, mukaan lukien hävikki, tislautuu 250 °C:ssa ASTM D86 -menetelmällä</t>
        </is>
      </c>
      <c r="AP716" s="2" t="inlineStr">
        <is>
          <t>fioul lourd|
huile combustible lourde|
fuel-oil lourd|
fuel lourd</t>
        </is>
      </c>
      <c r="AQ716" s="2" t="inlineStr">
        <is>
          <t>3|
2|
3|
2</t>
        </is>
      </c>
      <c r="AR716" s="2" t="inlineStr">
        <is>
          <t xml:space="preserve">|
|
|
</t>
        </is>
      </c>
      <c r="AS716" t="inlineStr">
        <is>
          <t/>
        </is>
      </c>
      <c r="AT716" s="2" t="inlineStr">
        <is>
          <t>ola bhreosla throm</t>
        </is>
      </c>
      <c r="AU716" s="2" t="inlineStr">
        <is>
          <t>3</t>
        </is>
      </c>
      <c r="AV716" s="2" t="inlineStr">
        <is>
          <t/>
        </is>
      </c>
      <c r="AW716" t="inlineStr">
        <is>
          <t/>
        </is>
      </c>
      <c r="AX716" s="2" t="inlineStr">
        <is>
          <t>teško loživo ulje</t>
        </is>
      </c>
      <c r="AY716" s="2" t="inlineStr">
        <is>
          <t>3</t>
        </is>
      </c>
      <c r="AZ716" s="2" t="inlineStr">
        <is>
          <t/>
        </is>
      </c>
      <c r="BA716" t="inlineStr">
        <is>
          <t>tekuća naftna goriva, osim brodskih goriva</t>
        </is>
      </c>
      <c r="BB716" s="2" t="inlineStr">
        <is>
          <t>nehéz fűtőolaj</t>
        </is>
      </c>
      <c r="BC716" s="2" t="inlineStr">
        <is>
          <t>3</t>
        </is>
      </c>
      <c r="BD716" s="2" t="inlineStr">
        <is>
          <t/>
        </is>
      </c>
      <c r="BE716" t="inlineStr">
        <is>
          <t>a &lt;a href="https://iate.europa.eu/entry/result/1443395/hu" target="_blank"&gt;gázolaj&lt;/a&gt; kivételével bármely olyan, ásványolaj eredetű folyékony tüzelőanyag, amely lepárlási határértékeiből adódóan a tüzelőanyag rendeltetésű nehézolajok kategóriájába tartozik, és amelynek – az ASTM D86 módszer szerint – 250 °C-os hőmérsékleten (veszteségekkel együtt) 65 térfogatszázaléka párlódik le</t>
        </is>
      </c>
      <c r="BF716" s="2" t="inlineStr">
        <is>
          <t>olio combustibile denso|
HFO|
olio combustibile pesante|
OCD</t>
        </is>
      </c>
      <c r="BG716" s="2" t="inlineStr">
        <is>
          <t>3|
3|
3|
3</t>
        </is>
      </c>
      <c r="BH716" s="2" t="inlineStr">
        <is>
          <t xml:space="preserve">|
|
|
</t>
        </is>
      </c>
      <c r="BI716" t="inlineStr">
        <is>
          <t>combustibile liquido derivato dal petrolio classificato con il codice NC da 2710 19 51 a 2710 19 68 , 2710 20 31 , 2710 20 35 o 2710 20 39 o qualsiasi combustibile liquido derivato dal petrolio, diverso dal gasolio, che, per i suoi limiti di distillazione, rientra nella categoria di oli pesanti destinati ad essere usati come combustibile e di cui meno di 65 % in volume (comprese le perdite) distilla a 250 °C secondo il metodo ASTM D86</t>
        </is>
      </c>
      <c r="BJ716" s="2" t="inlineStr">
        <is>
          <t>mazutas</t>
        </is>
      </c>
      <c r="BK716" s="2" t="inlineStr">
        <is>
          <t>3</t>
        </is>
      </c>
      <c r="BL716" s="2" t="inlineStr">
        <is>
          <t/>
        </is>
      </c>
      <c r="BM716" t="inlineStr">
        <is>
          <t>naftos perdirbimo liekana, atskyrus benziną, žibalą ir dyzelinius degalus, kuri yra tamsus klampus skystis ir naudojama kaip energetinis kuras</t>
        </is>
      </c>
      <c r="BN716" s="2" t="inlineStr">
        <is>
          <t>smagā degvieleļļa</t>
        </is>
      </c>
      <c r="BO716" s="2" t="inlineStr">
        <is>
          <t>3</t>
        </is>
      </c>
      <c r="BP716" s="2" t="inlineStr">
        <is>
          <t/>
        </is>
      </c>
      <c r="BQ716" t="inlineStr">
        <is>
          <t>naftas pārtvaices smagā frakcija</t>
        </is>
      </c>
      <c r="BR716" t="inlineStr">
        <is>
          <t/>
        </is>
      </c>
      <c r="BS716" t="inlineStr">
        <is>
          <t/>
        </is>
      </c>
      <c r="BT716" t="inlineStr">
        <is>
          <t/>
        </is>
      </c>
      <c r="BU716" t="inlineStr">
        <is>
          <t/>
        </is>
      </c>
      <c r="BV716" s="2" t="inlineStr">
        <is>
          <t>zware stookolie</t>
        </is>
      </c>
      <c r="BW716" s="2" t="inlineStr">
        <is>
          <t>3</t>
        </is>
      </c>
      <c r="BX716" s="2" t="inlineStr">
        <is>
          <t/>
        </is>
      </c>
      <c r="BY716" t="inlineStr">
        <is>
          <t>uit aardolie verkregen vloeibare brandstof, met uitzondering van gasolie, die op grond van de destillatiegrenzen ervan behoort tot de categorie zware oliën welke bestemd zijn om als brandstof te worden gebruikt en die, destillatieverliezen inbegrepen, voor minder dan 65 volumeprocent overdestilleren bij 250 °C, gemeten met ASTM-methode D86</t>
        </is>
      </c>
      <c r="BZ716" s="2" t="inlineStr">
        <is>
          <t>ciężki olej opałowy|
paliwo ciężkie|
ciężki olej napędowy</t>
        </is>
      </c>
      <c r="CA716" s="2" t="inlineStr">
        <is>
          <t>3|
3|
3</t>
        </is>
      </c>
      <c r="CB716" s="2" t="inlineStr">
        <is>
          <t xml:space="preserve">|
|
</t>
        </is>
      </c>
      <c r="CC716" t="inlineStr">
        <is>
          <t>oleje charakteryzujące się dużą gęstością i lepkością, wysoką temperaturą płynięcia i dopuszczalną zawartością siarki oraz niską liczbą cetanową; stanowią czyste destylaty otrzymywane z ropy naftowej o większym zasiarczeniu, również poddawane hydrorafinacji; służą do napędu przemysłowych i okrętowych silników wysokoprężnych</t>
        </is>
      </c>
      <c r="CD716" s="2" t="inlineStr">
        <is>
          <t>fuelóleo pesado</t>
        </is>
      </c>
      <c r="CE716" s="2" t="inlineStr">
        <is>
          <t>3</t>
        </is>
      </c>
      <c r="CF716" s="2" t="inlineStr">
        <is>
          <t/>
        </is>
      </c>
      <c r="CG716" t="inlineStr">
        <is>
          <t>Qualquer combustível líquido derivado do petróleo, com exceção do gasóleo, que, dados os seus limites de destilação, entre na categoria de óleos pesados destinados a utilização como combustível e do qual menos de 65% em volume (incluindo perdas) destile a 250 °C pelo método ASTM D86.</t>
        </is>
      </c>
      <c r="CH716" s="2" t="inlineStr">
        <is>
          <t>păcură grea</t>
        </is>
      </c>
      <c r="CI716" s="2" t="inlineStr">
        <is>
          <t>3</t>
        </is>
      </c>
      <c r="CJ716" s="2" t="inlineStr">
        <is>
          <t/>
        </is>
      </c>
      <c r="CK716" t="inlineStr">
        <is>
          <t>Păcura grea este un produs obținut prin rafinarea țițeiului. Componentele mai ușoare ale țițeiului, care trec în stare gazoasă la temperaturi scăzute, sunt transformate, spre exemplu, în benzină sau uleiuri combustibile. În schimb, păcura grea este vâscoasă la temperaturi normale și necesită încălzire pentru a deveni fluidă.</t>
        </is>
      </c>
      <c r="CL716" s="2" t="inlineStr">
        <is>
          <t>ťažký vykurovací olej</t>
        </is>
      </c>
      <c r="CM716" s="2" t="inlineStr">
        <is>
          <t>3</t>
        </is>
      </c>
      <c r="CN716" s="2" t="inlineStr">
        <is>
          <t/>
        </is>
      </c>
      <c r="CO716" t="inlineStr">
        <is>
          <t>kvapalné ropné palivo, iné ako vykurovací plynový olej a lodné palivo, ktoré je vzhľadom na destilačné rozmedzie zaradené do skupiny ťažkých olejov určených ako palivo a z ktorého sa pri teplote 250 °C predestiluje menej ako 65 % objemu vrátane strát podľa technickej normy; ak percento destilácie pri teplote 250 °C nemožno stanoviť, ropné palivo sa považuje za ťažký vykurovací olej</t>
        </is>
      </c>
      <c r="CP716" s="2" t="inlineStr">
        <is>
          <t>težko kurilno olje</t>
        </is>
      </c>
      <c r="CQ716" s="2" t="inlineStr">
        <is>
          <t>3</t>
        </is>
      </c>
      <c r="CR716" s="2" t="inlineStr">
        <is>
          <t/>
        </is>
      </c>
      <c r="CS716" t="inlineStr">
        <is>
          <t>ostanek predelovalnega procesa surove nafte, ki se uporablja predvsem kot gorivo v termoelektrarnah in za pogon ladij</t>
        </is>
      </c>
      <c r="CT716" s="2" t="inlineStr">
        <is>
          <t>tung eldningsolja|
tjock eldningsolja</t>
        </is>
      </c>
      <c r="CU716" s="2" t="inlineStr">
        <is>
          <t>3|
2</t>
        </is>
      </c>
      <c r="CV716" s="2" t="inlineStr">
        <is>
          <t xml:space="preserve">|
</t>
        </is>
      </c>
      <c r="CW716" t="inlineStr">
        <is>
          <t/>
        </is>
      </c>
    </row>
    <row r="717">
      <c r="A717" s="1" t="str">
        <f>HYPERLINK("https://iate.europa.eu/entry/result/1150558/all", "1150558")</f>
        <v>1150558</v>
      </c>
      <c r="B717" t="inlineStr">
        <is>
          <t>SCIENCE</t>
        </is>
      </c>
      <c r="C717" t="inlineStr">
        <is>
          <t>SCIENCE|natural and applied sciences|life sciences</t>
        </is>
      </c>
      <c r="D717" t="inlineStr">
        <is>
          <t>no</t>
        </is>
      </c>
      <c r="E717" t="inlineStr">
        <is>
          <t/>
        </is>
      </c>
      <c r="F717" t="inlineStr">
        <is>
          <t/>
        </is>
      </c>
      <c r="G717" t="inlineStr">
        <is>
          <t/>
        </is>
      </c>
      <c r="H717" t="inlineStr">
        <is>
          <t/>
        </is>
      </c>
      <c r="I717" t="inlineStr">
        <is>
          <t/>
        </is>
      </c>
      <c r="J717" t="inlineStr">
        <is>
          <t/>
        </is>
      </c>
      <c r="K717" t="inlineStr">
        <is>
          <t/>
        </is>
      </c>
      <c r="L717" t="inlineStr">
        <is>
          <t/>
        </is>
      </c>
      <c r="M717" t="inlineStr">
        <is>
          <t/>
        </is>
      </c>
      <c r="N717" t="inlineStr">
        <is>
          <t/>
        </is>
      </c>
      <c r="O717" t="inlineStr">
        <is>
          <t/>
        </is>
      </c>
      <c r="P717" t="inlineStr">
        <is>
          <t/>
        </is>
      </c>
      <c r="Q717" t="inlineStr">
        <is>
          <t/>
        </is>
      </c>
      <c r="R717" s="2" t="inlineStr">
        <is>
          <t>Boden-und Dachheizung</t>
        </is>
      </c>
      <c r="S717" s="2" t="inlineStr">
        <is>
          <t>3</t>
        </is>
      </c>
      <c r="T717" s="2" t="inlineStr">
        <is>
          <t/>
        </is>
      </c>
      <c r="U717" t="inlineStr">
        <is>
          <t/>
        </is>
      </c>
      <c r="V717" s="2" t="inlineStr">
        <is>
          <t>θέρμανση ενδοδαπέδια και από την οροφή</t>
        </is>
      </c>
      <c r="W717" s="2" t="inlineStr">
        <is>
          <t>3</t>
        </is>
      </c>
      <c r="X717" s="2" t="inlineStr">
        <is>
          <t/>
        </is>
      </c>
      <c r="Y717" t="inlineStr">
        <is>
          <t/>
        </is>
      </c>
      <c r="Z717" s="2" t="inlineStr">
        <is>
          <t>floor and ceiling heating</t>
        </is>
      </c>
      <c r="AA717" s="2" t="inlineStr">
        <is>
          <t>3</t>
        </is>
      </c>
      <c r="AB717" s="2" t="inlineStr">
        <is>
          <t/>
        </is>
      </c>
      <c r="AC717" t="inlineStr">
        <is>
          <t/>
        </is>
      </c>
      <c r="AD717" s="2" t="inlineStr">
        <is>
          <t>calefacción por suelo y techo</t>
        </is>
      </c>
      <c r="AE717" s="2" t="inlineStr">
        <is>
          <t>3</t>
        </is>
      </c>
      <c r="AF717" s="2" t="inlineStr">
        <is>
          <t/>
        </is>
      </c>
      <c r="AG717" t="inlineStr">
        <is>
          <t/>
        </is>
      </c>
      <c r="AH717" t="inlineStr">
        <is>
          <t/>
        </is>
      </c>
      <c r="AI717" t="inlineStr">
        <is>
          <t/>
        </is>
      </c>
      <c r="AJ717" t="inlineStr">
        <is>
          <t/>
        </is>
      </c>
      <c r="AK717" t="inlineStr">
        <is>
          <t/>
        </is>
      </c>
      <c r="AL717" t="inlineStr">
        <is>
          <t/>
        </is>
      </c>
      <c r="AM717" t="inlineStr">
        <is>
          <t/>
        </is>
      </c>
      <c r="AN717" t="inlineStr">
        <is>
          <t/>
        </is>
      </c>
      <c r="AO717" t="inlineStr">
        <is>
          <t/>
        </is>
      </c>
      <c r="AP717" s="2" t="inlineStr">
        <is>
          <t>plancher et plafonds chauffants</t>
        </is>
      </c>
      <c r="AQ717" s="2" t="inlineStr">
        <is>
          <t>3</t>
        </is>
      </c>
      <c r="AR717" s="2" t="inlineStr">
        <is>
          <t/>
        </is>
      </c>
      <c r="AS717" t="inlineStr">
        <is>
          <t/>
        </is>
      </c>
      <c r="AT717" t="inlineStr">
        <is>
          <t/>
        </is>
      </c>
      <c r="AU717" t="inlineStr">
        <is>
          <t/>
        </is>
      </c>
      <c r="AV717" t="inlineStr">
        <is>
          <t/>
        </is>
      </c>
      <c r="AW717" t="inlineStr">
        <is>
          <t/>
        </is>
      </c>
      <c r="AX717" t="inlineStr">
        <is>
          <t/>
        </is>
      </c>
      <c r="AY717" t="inlineStr">
        <is>
          <t/>
        </is>
      </c>
      <c r="AZ717" t="inlineStr">
        <is>
          <t/>
        </is>
      </c>
      <c r="BA717" t="inlineStr">
        <is>
          <t/>
        </is>
      </c>
      <c r="BB717" t="inlineStr">
        <is>
          <t/>
        </is>
      </c>
      <c r="BC717" t="inlineStr">
        <is>
          <t/>
        </is>
      </c>
      <c r="BD717" t="inlineStr">
        <is>
          <t/>
        </is>
      </c>
      <c r="BE717" t="inlineStr">
        <is>
          <t/>
        </is>
      </c>
      <c r="BF717" s="2" t="inlineStr">
        <is>
          <t>riscaldamento a pannelli per soffitto e pavimento</t>
        </is>
      </c>
      <c r="BG717" s="2" t="inlineStr">
        <is>
          <t>3</t>
        </is>
      </c>
      <c r="BH717" s="2" t="inlineStr">
        <is>
          <t/>
        </is>
      </c>
      <c r="BI717" t="inlineStr">
        <is>
          <t/>
        </is>
      </c>
      <c r="BJ717" t="inlineStr">
        <is>
          <t/>
        </is>
      </c>
      <c r="BK717" t="inlineStr">
        <is>
          <t/>
        </is>
      </c>
      <c r="BL717" t="inlineStr">
        <is>
          <t/>
        </is>
      </c>
      <c r="BM717" t="inlineStr">
        <is>
          <t/>
        </is>
      </c>
      <c r="BN717" t="inlineStr">
        <is>
          <t/>
        </is>
      </c>
      <c r="BO717" t="inlineStr">
        <is>
          <t/>
        </is>
      </c>
      <c r="BP717" t="inlineStr">
        <is>
          <t/>
        </is>
      </c>
      <c r="BQ717" t="inlineStr">
        <is>
          <t/>
        </is>
      </c>
      <c r="BR717" t="inlineStr">
        <is>
          <t/>
        </is>
      </c>
      <c r="BS717" t="inlineStr">
        <is>
          <t/>
        </is>
      </c>
      <c r="BT717" t="inlineStr">
        <is>
          <t/>
        </is>
      </c>
      <c r="BU717" t="inlineStr">
        <is>
          <t/>
        </is>
      </c>
      <c r="BV717" t="inlineStr">
        <is>
          <t/>
        </is>
      </c>
      <c r="BW717" t="inlineStr">
        <is>
          <t/>
        </is>
      </c>
      <c r="BX717" t="inlineStr">
        <is>
          <t/>
        </is>
      </c>
      <c r="BY717" t="inlineStr">
        <is>
          <t/>
        </is>
      </c>
      <c r="BZ717" t="inlineStr">
        <is>
          <t/>
        </is>
      </c>
      <c r="CA717" t="inlineStr">
        <is>
          <t/>
        </is>
      </c>
      <c r="CB717" t="inlineStr">
        <is>
          <t/>
        </is>
      </c>
      <c r="CC717" t="inlineStr">
        <is>
          <t/>
        </is>
      </c>
      <c r="CD717" t="inlineStr">
        <is>
          <t/>
        </is>
      </c>
      <c r="CE717" t="inlineStr">
        <is>
          <t/>
        </is>
      </c>
      <c r="CF717" t="inlineStr">
        <is>
          <t/>
        </is>
      </c>
      <c r="CG717" t="inlineStr">
        <is>
          <t/>
        </is>
      </c>
      <c r="CH717" t="inlineStr">
        <is>
          <t/>
        </is>
      </c>
      <c r="CI717" t="inlineStr">
        <is>
          <t/>
        </is>
      </c>
      <c r="CJ717" t="inlineStr">
        <is>
          <t/>
        </is>
      </c>
      <c r="CK717" t="inlineStr">
        <is>
          <t/>
        </is>
      </c>
      <c r="CL717" t="inlineStr">
        <is>
          <t/>
        </is>
      </c>
      <c r="CM717" t="inlineStr">
        <is>
          <t/>
        </is>
      </c>
      <c r="CN717" t="inlineStr">
        <is>
          <t/>
        </is>
      </c>
      <c r="CO717" t="inlineStr">
        <is>
          <t/>
        </is>
      </c>
      <c r="CP717" t="inlineStr">
        <is>
          <t/>
        </is>
      </c>
      <c r="CQ717" t="inlineStr">
        <is>
          <t/>
        </is>
      </c>
      <c r="CR717" t="inlineStr">
        <is>
          <t/>
        </is>
      </c>
      <c r="CS717" t="inlineStr">
        <is>
          <t/>
        </is>
      </c>
      <c r="CT717" t="inlineStr">
        <is>
          <t/>
        </is>
      </c>
      <c r="CU717" t="inlineStr">
        <is>
          <t/>
        </is>
      </c>
      <c r="CV717" t="inlineStr">
        <is>
          <t/>
        </is>
      </c>
      <c r="CW717" t="inlineStr">
        <is>
          <t/>
        </is>
      </c>
    </row>
    <row r="718">
      <c r="A718" s="1" t="str">
        <f>HYPERLINK("https://iate.europa.eu/entry/result/1364928/all", "1364928")</f>
        <v>1364928</v>
      </c>
      <c r="B718" t="inlineStr">
        <is>
          <t>INDUSTRY</t>
        </is>
      </c>
      <c r="C718" t="inlineStr">
        <is>
          <t>INDUSTRY|iron, steel and other metal industries|iron and steel industry</t>
        </is>
      </c>
      <c r="D718" t="inlineStr">
        <is>
          <t>yes</t>
        </is>
      </c>
      <c r="E718" t="inlineStr">
        <is>
          <t/>
        </is>
      </c>
      <c r="F718" s="2" t="inlineStr">
        <is>
          <t>доменна пещ</t>
        </is>
      </c>
      <c r="G718" s="2" t="inlineStr">
        <is>
          <t>3</t>
        </is>
      </c>
      <c r="H718" s="2" t="inlineStr">
        <is>
          <t/>
        </is>
      </c>
      <c r="I718" t="inlineStr">
        <is>
          <t>шахтова пещ за получаване на чугун от железнорудна суровина</t>
        </is>
      </c>
      <c r="J718" s="2" t="inlineStr">
        <is>
          <t>vysoká pec</t>
        </is>
      </c>
      <c r="K718" s="2" t="inlineStr">
        <is>
          <t>3</t>
        </is>
      </c>
      <c r="L718" s="2" t="inlineStr">
        <is>
          <t/>
        </is>
      </c>
      <c r="M718" t="inlineStr">
        <is>
          <t>šachtovitá hutnická pec, která slouží zejména k výrobě železa</t>
        </is>
      </c>
      <c r="N718" s="2" t="inlineStr">
        <is>
          <t>højovn</t>
        </is>
      </c>
      <c r="O718" s="2" t="inlineStr">
        <is>
          <t>3</t>
        </is>
      </c>
      <c r="P718" s="2" t="inlineStr">
        <is>
          <t/>
        </is>
      </c>
      <c r="Q718" t="inlineStr">
        <is>
          <t/>
        </is>
      </c>
      <c r="R718" s="2" t="inlineStr">
        <is>
          <t>Hochofen|
HO</t>
        </is>
      </c>
      <c r="S718" s="2" t="inlineStr">
        <is>
          <t>3|
3</t>
        </is>
      </c>
      <c r="T718" s="2" t="inlineStr">
        <is>
          <t xml:space="preserve">|
</t>
        </is>
      </c>
      <c r="U718" t="inlineStr">
        <is>
          <t>ein Schachtofen, in dem aus Eisenerz Roheisen erzeugt wird</t>
        </is>
      </c>
      <c r="V718" s="2" t="inlineStr">
        <is>
          <t>υψικάμινος</t>
        </is>
      </c>
      <c r="W718" s="2" t="inlineStr">
        <is>
          <t>3</t>
        </is>
      </c>
      <c r="X718" s="2" t="inlineStr">
        <is>
          <t/>
        </is>
      </c>
      <c r="Y718" t="inlineStr">
        <is>
          <t/>
        </is>
      </c>
      <c r="Z718" s="2" t="inlineStr">
        <is>
          <t>blast furnace</t>
        </is>
      </c>
      <c r="AA718" s="2" t="inlineStr">
        <is>
          <t>3</t>
        </is>
      </c>
      <c r="AB718" s="2" t="inlineStr">
        <is>
          <t/>
        </is>
      </c>
      <c r="AC718" t="inlineStr">
        <is>
          <t>smelting furnace in the form of a tower into which a blast of hot compressed air can be introduced from below&lt;p&gt;See also:&lt;br&gt;&lt;i&gt;melting furnace&lt;/i&gt; [ &lt;a href="/entry/result/1422211/all" id="ENTRY_TO_ENTRY_CONVERTER" target="_blank"&gt;IATE:1422211&lt;/a&gt; ]&lt;/p&gt;</t>
        </is>
      </c>
      <c r="AD718" s="2" t="inlineStr">
        <is>
          <t>alto horno</t>
        </is>
      </c>
      <c r="AE718" s="2" t="inlineStr">
        <is>
          <t>3</t>
        </is>
      </c>
      <c r="AF718" s="2" t="inlineStr">
        <is>
          <t/>
        </is>
      </c>
      <c r="AG718" t="inlineStr">
        <is>
          <t>Horno de fundición, con diseño típico, que se emplea para reducir el mineral férrico y convertirlo en lingotes.</t>
        </is>
      </c>
      <c r="AH718" s="2" t="inlineStr">
        <is>
          <t>kõrgahi</t>
        </is>
      </c>
      <c r="AI718" s="2" t="inlineStr">
        <is>
          <t>3</t>
        </is>
      </c>
      <c r="AJ718" s="2" t="inlineStr">
        <is>
          <t/>
        </is>
      </c>
      <c r="AK718" t="inlineStr">
        <is>
          <t>šahtahi malmi sulatamiseks rauamaagist</t>
        </is>
      </c>
      <c r="AL718" s="2" t="inlineStr">
        <is>
          <t>masuuni</t>
        </is>
      </c>
      <c r="AM718" s="2" t="inlineStr">
        <is>
          <t>3</t>
        </is>
      </c>
      <c r="AN718" s="2" t="inlineStr">
        <is>
          <t/>
        </is>
      </c>
      <c r="AO718" t="inlineStr">
        <is>
          <t>korkea tornimainen, tiilellä vuorattu uuni</t>
        </is>
      </c>
      <c r="AP718" s="2" t="inlineStr">
        <is>
          <t>haut-fourneau</t>
        </is>
      </c>
      <c r="AQ718" s="2" t="inlineStr">
        <is>
          <t>3</t>
        </is>
      </c>
      <c r="AR718" s="2" t="inlineStr">
        <is>
          <t/>
        </is>
      </c>
      <c r="AS718" t="inlineStr">
        <is>
          <t>grand four à cuve destiné à fondre le minerai de fer et dans lequel le combustible est en contact avec le minerai</t>
        </is>
      </c>
      <c r="AT718" s="2" t="inlineStr">
        <is>
          <t>foirnéis soinneáin</t>
        </is>
      </c>
      <c r="AU718" s="2" t="inlineStr">
        <is>
          <t>3</t>
        </is>
      </c>
      <c r="AV718" s="2" t="inlineStr">
        <is>
          <t/>
        </is>
      </c>
      <c r="AW718" t="inlineStr">
        <is>
          <t>foirnéis a úsáidtear chun mianach iarainn a dhí-ocsaídiú go hiarann</t>
        </is>
      </c>
      <c r="AX718" t="inlineStr">
        <is>
          <t/>
        </is>
      </c>
      <c r="AY718" t="inlineStr">
        <is>
          <t/>
        </is>
      </c>
      <c r="AZ718" t="inlineStr">
        <is>
          <t/>
        </is>
      </c>
      <c r="BA718" t="inlineStr">
        <is>
          <t/>
        </is>
      </c>
      <c r="BB718" s="2" t="inlineStr">
        <is>
          <t>nagyolvasztó</t>
        </is>
      </c>
      <c r="BC718" s="2" t="inlineStr">
        <is>
          <t>4</t>
        </is>
      </c>
      <c r="BD718" s="2" t="inlineStr">
        <is>
          <t/>
        </is>
      </c>
      <c r="BE718" t="inlineStr">
        <is>
          <t>torony formájú olvasztókemence, ahová az olvasztandó anyag felülről érkezik, és amibe alulról felmelegített levegőt fújnak</t>
        </is>
      </c>
      <c r="BF718" s="2" t="inlineStr">
        <is>
          <t>altoforno|
AFO|
A.F.</t>
        </is>
      </c>
      <c r="BG718" s="2" t="inlineStr">
        <is>
          <t>3|
3|
3</t>
        </is>
      </c>
      <c r="BH718" s="2" t="inlineStr">
        <is>
          <t xml:space="preserve">|
|
</t>
        </is>
      </c>
      <c r="BI718" t="inlineStr">
        <is>
          <t>forno per la produzione di ghisa costituito da una torre di acciaio rivestita di acciaio</t>
        </is>
      </c>
      <c r="BJ718" s="2" t="inlineStr">
        <is>
          <t>aukštakrosnė</t>
        </is>
      </c>
      <c r="BK718" s="2" t="inlineStr">
        <is>
          <t>3</t>
        </is>
      </c>
      <c r="BL718" s="2" t="inlineStr">
        <is>
          <t/>
        </is>
      </c>
      <c r="BM718" t="inlineStr">
        <is>
          <t>šachtinė krosnis, kurios plieninis korpusas išklotas šamotinėmis plytomis</t>
        </is>
      </c>
      <c r="BN718" s="2" t="inlineStr">
        <is>
          <t>domna</t>
        </is>
      </c>
      <c r="BO718" s="2" t="inlineStr">
        <is>
          <t>3</t>
        </is>
      </c>
      <c r="BP718" s="2" t="inlineStr">
        <is>
          <t/>
        </is>
      </c>
      <c r="BQ718" t="inlineStr">
        <is>
          <t>torņveida krāsns čuguna iegūšanai</t>
        </is>
      </c>
      <c r="BR718" s="2" t="inlineStr">
        <is>
          <t>forn tal-blast</t>
        </is>
      </c>
      <c r="BS718" s="2" t="inlineStr">
        <is>
          <t>3</t>
        </is>
      </c>
      <c r="BT718" s="2" t="inlineStr">
        <is>
          <t/>
        </is>
      </c>
      <c r="BU718" t="inlineStr">
        <is>
          <t>forn tat-tidwib f'forma ta' torri li fih jista' jiġi introdott blast ta' arja sħuna kkompressata minn isfel</t>
        </is>
      </c>
      <c r="BV718" s="2" t="inlineStr">
        <is>
          <t>hoogoven</t>
        </is>
      </c>
      <c r="BW718" s="2" t="inlineStr">
        <is>
          <t>3</t>
        </is>
      </c>
      <c r="BX718" s="2" t="inlineStr">
        <is>
          <t/>
        </is>
      </c>
      <c r="BY718" t="inlineStr">
        <is>
          <t>torenvormige installatie waarin ijzererts en koolstof worden gemengd en zo sterk worden verhit dat via een aantal chemische reacties vloeibaar ijzer ontstaat waarin een zeker percentage koolstof is opgelost, dat vervolgens kan worden afgetapt</t>
        </is>
      </c>
      <c r="BZ718" s="2" t="inlineStr">
        <is>
          <t>wielki piec</t>
        </is>
      </c>
      <c r="CA718" s="2" t="inlineStr">
        <is>
          <t>3</t>
        </is>
      </c>
      <c r="CB718" s="2" t="inlineStr">
        <is>
          <t/>
        </is>
      </c>
      <c r="CC718" t="inlineStr">
        <is>
          <t>piec szybowy do wytapiania surówki ze wsadu składającego się z rudy żelaza z dodatkiem koksu i topników gruszkowaty kształt dwu stożków ściętych złączonych podstawami</t>
        </is>
      </c>
      <c r="CD718" s="2" t="inlineStr">
        <is>
          <t>alto-forno</t>
        </is>
      </c>
      <c r="CE718" s="2" t="inlineStr">
        <is>
          <t>3</t>
        </is>
      </c>
      <c r="CF718" s="2" t="inlineStr">
        <is>
          <t/>
        </is>
      </c>
      <c r="CG718" t="inlineStr">
        <is>
          <t>Forno destinado à fundição de minerais de ferro, sob alta temperatura.</t>
        </is>
      </c>
      <c r="CH718" s="2" t="inlineStr">
        <is>
          <t>furnal înalt</t>
        </is>
      </c>
      <c r="CI718" s="2" t="inlineStr">
        <is>
          <t>3</t>
        </is>
      </c>
      <c r="CJ718" s="2" t="inlineStr">
        <is>
          <t/>
        </is>
      </c>
      <c r="CK718" t="inlineStr">
        <is>
          <t/>
        </is>
      </c>
      <c r="CL718" t="inlineStr">
        <is>
          <t/>
        </is>
      </c>
      <c r="CM718" t="inlineStr">
        <is>
          <t/>
        </is>
      </c>
      <c r="CN718" t="inlineStr">
        <is>
          <t/>
        </is>
      </c>
      <c r="CO718" t="inlineStr">
        <is>
          <t/>
        </is>
      </c>
      <c r="CP718" s="2" t="inlineStr">
        <is>
          <t>plavž</t>
        </is>
      </c>
      <c r="CQ718" s="2" t="inlineStr">
        <is>
          <t>3</t>
        </is>
      </c>
      <c r="CR718" s="2" t="inlineStr">
        <is>
          <t/>
        </is>
      </c>
      <c r="CS718" t="inlineStr">
        <is>
          <t>velika pokončna peč za taljenje rude</t>
        </is>
      </c>
      <c r="CT718" s="2" t="inlineStr">
        <is>
          <t>masugn</t>
        </is>
      </c>
      <c r="CU718" s="2" t="inlineStr">
        <is>
          <t>3</t>
        </is>
      </c>
      <c r="CV718" s="2" t="inlineStr">
        <is>
          <t/>
        </is>
      </c>
      <c r="CW718" t="inlineStr">
        <is>
          <t>schaktugn för framställning av smält råjärn (tackjärn) genom reduktion av järnmalm med kol i form av koks eller träkol</t>
        </is>
      </c>
    </row>
    <row r="719">
      <c r="A719" s="1" t="str">
        <f>HYPERLINK("https://iate.europa.eu/entry/result/1153740/all", "1153740")</f>
        <v>1153740</v>
      </c>
      <c r="B719" t="inlineStr">
        <is>
          <t>ENERGY</t>
        </is>
      </c>
      <c r="C719" t="inlineStr">
        <is>
          <t>ENERGY</t>
        </is>
      </c>
      <c r="D719" t="inlineStr">
        <is>
          <t>no</t>
        </is>
      </c>
      <c r="E719" t="inlineStr">
        <is>
          <t/>
        </is>
      </c>
      <c r="F719" t="inlineStr">
        <is>
          <t/>
        </is>
      </c>
      <c r="G719" t="inlineStr">
        <is>
          <t/>
        </is>
      </c>
      <c r="H719" t="inlineStr">
        <is>
          <t/>
        </is>
      </c>
      <c r="I719" t="inlineStr">
        <is>
          <t/>
        </is>
      </c>
      <c r="J719" t="inlineStr">
        <is>
          <t/>
        </is>
      </c>
      <c r="K719" t="inlineStr">
        <is>
          <t/>
        </is>
      </c>
      <c r="L719" t="inlineStr">
        <is>
          <t/>
        </is>
      </c>
      <c r="M719" t="inlineStr">
        <is>
          <t/>
        </is>
      </c>
      <c r="N719" s="2" t="inlineStr">
        <is>
          <t>totalenergisystem</t>
        </is>
      </c>
      <c r="O719" s="2" t="inlineStr">
        <is>
          <t>3</t>
        </is>
      </c>
      <c r="P719" s="2" t="inlineStr">
        <is>
          <t/>
        </is>
      </c>
      <c r="Q719" t="inlineStr">
        <is>
          <t/>
        </is>
      </c>
      <c r="R719" s="2" t="inlineStr">
        <is>
          <t>totale Energieverwertung|
totale Energienutzung</t>
        </is>
      </c>
      <c r="S719" s="2" t="inlineStr">
        <is>
          <t>3|
3</t>
        </is>
      </c>
      <c r="T719" s="2" t="inlineStr">
        <is>
          <t xml:space="preserve">|
</t>
        </is>
      </c>
      <c r="U719" t="inlineStr">
        <is>
          <t/>
        </is>
      </c>
      <c r="V719" s="2" t="inlineStr">
        <is>
          <t>ολοκληρωμένη τροφοδότηση σε ενέργεια|
ολική ενέργεια</t>
        </is>
      </c>
      <c r="W719" s="2" t="inlineStr">
        <is>
          <t>3|
3</t>
        </is>
      </c>
      <c r="X719" s="2" t="inlineStr">
        <is>
          <t xml:space="preserve">|
</t>
        </is>
      </c>
      <c r="Y719" t="inlineStr">
        <is>
          <t/>
        </is>
      </c>
      <c r="Z719" s="2" t="inlineStr">
        <is>
          <t>total energy|
integrated energy supply</t>
        </is>
      </c>
      <c r="AA719" s="2" t="inlineStr">
        <is>
          <t>3|
3</t>
        </is>
      </c>
      <c r="AB719" s="2" t="inlineStr">
        <is>
          <t xml:space="preserve">|
</t>
        </is>
      </c>
      <c r="AC719" t="inlineStr">
        <is>
          <t/>
        </is>
      </c>
      <c r="AD719" s="2" t="inlineStr">
        <is>
          <t>aprovechamiento total de la energía</t>
        </is>
      </c>
      <c r="AE719" s="2" t="inlineStr">
        <is>
          <t>3</t>
        </is>
      </c>
      <c r="AF719" s="2" t="inlineStr">
        <is>
          <t/>
        </is>
      </c>
      <c r="AG719" t="inlineStr">
        <is>
          <t/>
        </is>
      </c>
      <c r="AH719" t="inlineStr">
        <is>
          <t/>
        </is>
      </c>
      <c r="AI719" t="inlineStr">
        <is>
          <t/>
        </is>
      </c>
      <c r="AJ719" t="inlineStr">
        <is>
          <t/>
        </is>
      </c>
      <c r="AK719" t="inlineStr">
        <is>
          <t/>
        </is>
      </c>
      <c r="AL719" s="2" t="inlineStr">
        <is>
          <t>kokonaisenergia</t>
        </is>
      </c>
      <c r="AM719" s="2" t="inlineStr">
        <is>
          <t>3</t>
        </is>
      </c>
      <c r="AN719" s="2" t="inlineStr">
        <is>
          <t/>
        </is>
      </c>
      <c r="AO719" t="inlineStr">
        <is>
          <t/>
        </is>
      </c>
      <c r="AP719" s="2" t="inlineStr">
        <is>
          <t>système énergie totale|
fourniture intégrée d'énergie|
énergie totale</t>
        </is>
      </c>
      <c r="AQ719" s="2" t="inlineStr">
        <is>
          <t>3|
3|
3</t>
        </is>
      </c>
      <c r="AR719" s="2" t="inlineStr">
        <is>
          <t xml:space="preserve">|
|
</t>
        </is>
      </c>
      <c r="AS719" t="inlineStr">
        <is>
          <t>Mode d'utilisation d'une ressource énergétique, dans lequel on tire parti de toutes les formes d'énergie produites; avec un moteur à explosion exploité en énergie totale, on utilise non seulement le travail mécanique, mais aussi l'énergie calorifique contenue dans le fluide de refroidissement</t>
        </is>
      </c>
      <c r="AT719" t="inlineStr">
        <is>
          <t/>
        </is>
      </c>
      <c r="AU719" t="inlineStr">
        <is>
          <t/>
        </is>
      </c>
      <c r="AV719" t="inlineStr">
        <is>
          <t/>
        </is>
      </c>
      <c r="AW719" t="inlineStr">
        <is>
          <t/>
        </is>
      </c>
      <c r="AX719" t="inlineStr">
        <is>
          <t/>
        </is>
      </c>
      <c r="AY719" t="inlineStr">
        <is>
          <t/>
        </is>
      </c>
      <c r="AZ719" t="inlineStr">
        <is>
          <t/>
        </is>
      </c>
      <c r="BA719" t="inlineStr">
        <is>
          <t/>
        </is>
      </c>
      <c r="BB719" t="inlineStr">
        <is>
          <t/>
        </is>
      </c>
      <c r="BC719" t="inlineStr">
        <is>
          <t/>
        </is>
      </c>
      <c r="BD719" t="inlineStr">
        <is>
          <t/>
        </is>
      </c>
      <c r="BE719" t="inlineStr">
        <is>
          <t/>
        </is>
      </c>
      <c r="BF719" s="2" t="inlineStr">
        <is>
          <t>sistema integrativo ad energia totale|
energia totale</t>
        </is>
      </c>
      <c r="BG719" s="2" t="inlineStr">
        <is>
          <t>3|
3</t>
        </is>
      </c>
      <c r="BH719" s="2" t="inlineStr">
        <is>
          <t xml:space="preserve">|
</t>
        </is>
      </c>
      <c r="BI719" t="inlineStr">
        <is>
          <t/>
        </is>
      </c>
      <c r="BJ719" t="inlineStr">
        <is>
          <t/>
        </is>
      </c>
      <c r="BK719" t="inlineStr">
        <is>
          <t/>
        </is>
      </c>
      <c r="BL719" t="inlineStr">
        <is>
          <t/>
        </is>
      </c>
      <c r="BM719" t="inlineStr">
        <is>
          <t/>
        </is>
      </c>
      <c r="BN719" t="inlineStr">
        <is>
          <t/>
        </is>
      </c>
      <c r="BO719" t="inlineStr">
        <is>
          <t/>
        </is>
      </c>
      <c r="BP719" t="inlineStr">
        <is>
          <t/>
        </is>
      </c>
      <c r="BQ719" t="inlineStr">
        <is>
          <t/>
        </is>
      </c>
      <c r="BR719" t="inlineStr">
        <is>
          <t/>
        </is>
      </c>
      <c r="BS719" t="inlineStr">
        <is>
          <t/>
        </is>
      </c>
      <c r="BT719" t="inlineStr">
        <is>
          <t/>
        </is>
      </c>
      <c r="BU719" t="inlineStr">
        <is>
          <t/>
        </is>
      </c>
      <c r="BV719" s="2" t="inlineStr">
        <is>
          <t>total energy systeem|
TE-systeem</t>
        </is>
      </c>
      <c r="BW719" s="2" t="inlineStr">
        <is>
          <t>3|
3</t>
        </is>
      </c>
      <c r="BX719" s="2" t="inlineStr">
        <is>
          <t xml:space="preserve">|
</t>
        </is>
      </c>
      <c r="BY719" t="inlineStr">
        <is>
          <t/>
        </is>
      </c>
      <c r="BZ719" t="inlineStr">
        <is>
          <t/>
        </is>
      </c>
      <c r="CA719" t="inlineStr">
        <is>
          <t/>
        </is>
      </c>
      <c r="CB719" t="inlineStr">
        <is>
          <t/>
        </is>
      </c>
      <c r="CC719" t="inlineStr">
        <is>
          <t/>
        </is>
      </c>
      <c r="CD719" s="2" t="inlineStr">
        <is>
          <t>energia total|
sistema de energia total</t>
        </is>
      </c>
      <c r="CE719" s="2" t="inlineStr">
        <is>
          <t>3|
3</t>
        </is>
      </c>
      <c r="CF719" s="2" t="inlineStr">
        <is>
          <t xml:space="preserve">|
</t>
        </is>
      </c>
      <c r="CG719" t="inlineStr">
        <is>
          <t/>
        </is>
      </c>
      <c r="CH719" t="inlineStr">
        <is>
          <t/>
        </is>
      </c>
      <c r="CI719" t="inlineStr">
        <is>
          <t/>
        </is>
      </c>
      <c r="CJ719" t="inlineStr">
        <is>
          <t/>
        </is>
      </c>
      <c r="CK719" t="inlineStr">
        <is>
          <t/>
        </is>
      </c>
      <c r="CL719" t="inlineStr">
        <is>
          <t/>
        </is>
      </c>
      <c r="CM719" t="inlineStr">
        <is>
          <t/>
        </is>
      </c>
      <c r="CN719" t="inlineStr">
        <is>
          <t/>
        </is>
      </c>
      <c r="CO719" t="inlineStr">
        <is>
          <t/>
        </is>
      </c>
      <c r="CP719" t="inlineStr">
        <is>
          <t/>
        </is>
      </c>
      <c r="CQ719" t="inlineStr">
        <is>
          <t/>
        </is>
      </c>
      <c r="CR719" t="inlineStr">
        <is>
          <t/>
        </is>
      </c>
      <c r="CS719" t="inlineStr">
        <is>
          <t/>
        </is>
      </c>
      <c r="CT719" s="2" t="inlineStr">
        <is>
          <t>totalenergisystem</t>
        </is>
      </c>
      <c r="CU719" s="2" t="inlineStr">
        <is>
          <t>3</t>
        </is>
      </c>
      <c r="CV719" s="2" t="inlineStr">
        <is>
          <t/>
        </is>
      </c>
      <c r="CW719" t="inlineStr">
        <is>
          <t/>
        </is>
      </c>
    </row>
    <row r="720">
      <c r="A720" s="1" t="str">
        <f>HYPERLINK("https://iate.europa.eu/entry/result/3565176/all", "3565176")</f>
        <v>3565176</v>
      </c>
      <c r="B720" t="inlineStr">
        <is>
          <t>TRADE;ENERGY;PRODUCTION, TECHNOLOGY AND RESEARCH</t>
        </is>
      </c>
      <c r="C720" t="inlineStr">
        <is>
          <t>TRADE|distributive trades|distributive trades;ENERGY|energy policy;ENERGY|electrical and nuclear industries|electrical industry;PRODUCTION, TECHNOLOGY AND RESEARCH|technology and technical regulations|technical regulations</t>
        </is>
      </c>
      <c r="D720" t="inlineStr">
        <is>
          <t>yes</t>
        </is>
      </c>
      <c r="E720" t="inlineStr">
        <is>
          <t/>
        </is>
      </c>
      <c r="F720" s="2" t="inlineStr">
        <is>
          <t>резерв на активна мощност</t>
        </is>
      </c>
      <c r="G720" s="2" t="inlineStr">
        <is>
          <t>3</t>
        </is>
      </c>
      <c r="H720" s="2" t="inlineStr">
        <is>
          <t/>
        </is>
      </c>
      <c r="I720" t="inlineStr">
        <is>
          <t>резервите за балансиране, разполагаеми за поддържане на честотата</t>
        </is>
      </c>
      <c r="J720" s="2" t="inlineStr">
        <is>
          <t>záloha činného výkonu</t>
        </is>
      </c>
      <c r="K720" s="2" t="inlineStr">
        <is>
          <t>3</t>
        </is>
      </c>
      <c r="L720" s="2" t="inlineStr">
        <is>
          <t/>
        </is>
      </c>
      <c r="M720" t="inlineStr">
        <is>
          <t>regulační zálohy, které jsou k dispozici pro udržení frekvence</t>
        </is>
      </c>
      <c r="N720" t="inlineStr">
        <is>
          <t/>
        </is>
      </c>
      <c r="O720" t="inlineStr">
        <is>
          <t/>
        </is>
      </c>
      <c r="P720" t="inlineStr">
        <is>
          <t/>
        </is>
      </c>
      <c r="Q720" t="inlineStr">
        <is>
          <t/>
        </is>
      </c>
      <c r="R720" s="2" t="inlineStr">
        <is>
          <t>Wirkleistungsreserve</t>
        </is>
      </c>
      <c r="S720" s="2" t="inlineStr">
        <is>
          <t>3</t>
        </is>
      </c>
      <c r="T720" s="2" t="inlineStr">
        <is>
          <t/>
        </is>
      </c>
      <c r="U720" t="inlineStr">
        <is>
          <t>für die Aufrechterhaltung der Frequenz verfügbare Ausgleichsreserven</t>
        </is>
      </c>
      <c r="V720" t="inlineStr">
        <is>
          <t/>
        </is>
      </c>
      <c r="W720" t="inlineStr">
        <is>
          <t/>
        </is>
      </c>
      <c r="X720" t="inlineStr">
        <is>
          <t/>
        </is>
      </c>
      <c r="Y720" t="inlineStr">
        <is>
          <t/>
        </is>
      </c>
      <c r="Z720" s="2" t="inlineStr">
        <is>
          <t>active power reserve</t>
        </is>
      </c>
      <c r="AA720" s="2" t="inlineStr">
        <is>
          <t>3</t>
        </is>
      </c>
      <c r="AB720" s="2" t="inlineStr">
        <is>
          <t/>
        </is>
      </c>
      <c r="AC720" t="inlineStr">
        <is>
          <t>active power which is available for maintaining the frequency</t>
        </is>
      </c>
      <c r="AD720" t="inlineStr">
        <is>
          <t/>
        </is>
      </c>
      <c r="AE720" t="inlineStr">
        <is>
          <t/>
        </is>
      </c>
      <c r="AF720" t="inlineStr">
        <is>
          <t/>
        </is>
      </c>
      <c r="AG720" t="inlineStr">
        <is>
          <t/>
        </is>
      </c>
      <c r="AH720" s="2" t="inlineStr">
        <is>
          <t>aktiivvõimsuse reserv</t>
        </is>
      </c>
      <c r="AI720" s="2" t="inlineStr">
        <is>
          <t>3</t>
        </is>
      </c>
      <c r="AJ720" s="2" t="inlineStr">
        <is>
          <t/>
        </is>
      </c>
      <c r="AK720" t="inlineStr">
        <is>
          <t>tasakaalustav reserv, mis hoitakse selleks, et seda kasutada sageduse säilitamiseks</t>
        </is>
      </c>
      <c r="AL720" s="2" t="inlineStr">
        <is>
          <t>pätötehoreservi</t>
        </is>
      </c>
      <c r="AM720" s="2" t="inlineStr">
        <is>
          <t>3</t>
        </is>
      </c>
      <c r="AN720" s="2" t="inlineStr">
        <is>
          <t/>
        </is>
      </c>
      <c r="AO720" t="inlineStr">
        <is>
          <t>taajuuden ylläpitämiseksi käytettävissä olevat reservit</t>
        </is>
      </c>
      <c r="AP720" t="inlineStr">
        <is>
          <t/>
        </is>
      </c>
      <c r="AQ720" t="inlineStr">
        <is>
          <t/>
        </is>
      </c>
      <c r="AR720" t="inlineStr">
        <is>
          <t/>
        </is>
      </c>
      <c r="AS720" t="inlineStr">
        <is>
          <t/>
        </is>
      </c>
      <c r="AT720" s="2" t="inlineStr">
        <is>
          <t>cúltaca cumhachta gníomhaí</t>
        </is>
      </c>
      <c r="AU720" s="2" t="inlineStr">
        <is>
          <t>3</t>
        </is>
      </c>
      <c r="AV720" s="2" t="inlineStr">
        <is>
          <t/>
        </is>
      </c>
      <c r="AW720" t="inlineStr">
        <is>
          <t/>
        </is>
      </c>
      <c r="AX720" s="2" t="inlineStr">
        <is>
          <t>rezervna snaga</t>
        </is>
      </c>
      <c r="AY720" s="2" t="inlineStr">
        <is>
          <t>3</t>
        </is>
      </c>
      <c r="AZ720" s="2" t="inlineStr">
        <is>
          <t/>
        </is>
      </c>
      <c r="BA720" t="inlineStr">
        <is>
          <t>snaga kojom se izravnava razlika snage između potrebnih i planiranih vrijednosti</t>
        </is>
      </c>
      <c r="BB720" t="inlineStr">
        <is>
          <t/>
        </is>
      </c>
      <c r="BC720" t="inlineStr">
        <is>
          <t/>
        </is>
      </c>
      <c r="BD720" t="inlineStr">
        <is>
          <t/>
        </is>
      </c>
      <c r="BE720" t="inlineStr">
        <is>
          <t/>
        </is>
      </c>
      <c r="BF720" s="2" t="inlineStr">
        <is>
          <t>riserva di potenza attiva</t>
        </is>
      </c>
      <c r="BG720" s="2" t="inlineStr">
        <is>
          <t>3</t>
        </is>
      </c>
      <c r="BH720" s="2" t="inlineStr">
        <is>
          <t/>
        </is>
      </c>
      <c r="BI720" t="inlineStr">
        <is>
          <t>riserve di bilanciamento disponibili per il mantenimento della frequenza</t>
        </is>
      </c>
      <c r="BJ720" s="2" t="inlineStr">
        <is>
          <t>aktyviosios galios rezervas</t>
        </is>
      </c>
      <c r="BK720" s="2" t="inlineStr">
        <is>
          <t>3</t>
        </is>
      </c>
      <c r="BL720" s="2" t="inlineStr">
        <is>
          <t/>
        </is>
      </c>
      <c r="BM720" t="inlineStr">
        <is>
          <t>turima aktyvioji galia dažniui palaikyti</t>
        </is>
      </c>
      <c r="BN720" s="2" t="inlineStr">
        <is>
          <t>aktīvās jaudas rezerve</t>
        </is>
      </c>
      <c r="BO720" s="2" t="inlineStr">
        <is>
          <t>3</t>
        </is>
      </c>
      <c r="BP720" s="2" t="inlineStr">
        <is>
          <t/>
        </is>
      </c>
      <c r="BQ720" t="inlineStr">
        <is>
          <t>balansēšanas rezerves, kas pieejamas frekvences uzturēšanai</t>
        </is>
      </c>
      <c r="BR720" t="inlineStr">
        <is>
          <t/>
        </is>
      </c>
      <c r="BS720" t="inlineStr">
        <is>
          <t/>
        </is>
      </c>
      <c r="BT720" t="inlineStr">
        <is>
          <t/>
        </is>
      </c>
      <c r="BU720" t="inlineStr">
        <is>
          <t/>
        </is>
      </c>
      <c r="BV720" s="2" t="inlineStr">
        <is>
          <t>werkzaamvermogensreserve</t>
        </is>
      </c>
      <c r="BW720" s="2" t="inlineStr">
        <is>
          <t>3</t>
        </is>
      </c>
      <c r="BX720" s="2" t="inlineStr">
        <is>
          <t/>
        </is>
      </c>
      <c r="BY720" t="inlineStr">
        <is>
          <t>voor handhaving van de frequentie beschikbare balanceringsreserve</t>
        </is>
      </c>
      <c r="BZ720" s="2" t="inlineStr">
        <is>
          <t>rezerwa mocy czynnej</t>
        </is>
      </c>
      <c r="CA720" s="2" t="inlineStr">
        <is>
          <t>3</t>
        </is>
      </c>
      <c r="CB720" s="2" t="inlineStr">
        <is>
          <t/>
        </is>
      </c>
      <c r="CC720" t="inlineStr">
        <is>
          <t>moc czynną dostępną dla potrzeb utrzymania częstotliwości</t>
        </is>
      </c>
      <c r="CD720" s="2" t="inlineStr">
        <is>
          <t>reserva de potência ativa</t>
        </is>
      </c>
      <c r="CE720" s="2" t="inlineStr">
        <is>
          <t>3</t>
        </is>
      </c>
      <c r="CF720" s="2" t="inlineStr">
        <is>
          <t/>
        </is>
      </c>
      <c r="CG720" t="inlineStr">
        <is>
          <t>Potência ativa disponível para manter a frequência.</t>
        </is>
      </c>
      <c r="CH720" s="2" t="inlineStr">
        <is>
          <t>rezervă de putere activă</t>
        </is>
      </c>
      <c r="CI720" s="2" t="inlineStr">
        <is>
          <t>3</t>
        </is>
      </c>
      <c r="CJ720" s="2" t="inlineStr">
        <is>
          <t/>
        </is>
      </c>
      <c r="CK720" t="inlineStr">
        <is>
          <t/>
        </is>
      </c>
      <c r="CL720" s="2" t="inlineStr">
        <is>
          <t>rezerva činného výkonu</t>
        </is>
      </c>
      <c r="CM720" s="2" t="inlineStr">
        <is>
          <t>3</t>
        </is>
      </c>
      <c r="CN720" s="2" t="inlineStr">
        <is>
          <t/>
        </is>
      </c>
      <c r="CO720" t="inlineStr">
        <is>
          <t>rezervy na vyrovnávanie bilancie, ktoré sú k dispozícii na udržiavanie frekvencie</t>
        </is>
      </c>
      <c r="CP720" s="2" t="inlineStr">
        <is>
          <t>rezerva delovne moči</t>
        </is>
      </c>
      <c r="CQ720" s="2" t="inlineStr">
        <is>
          <t>3</t>
        </is>
      </c>
      <c r="CR720" s="2" t="inlineStr">
        <is>
          <t/>
        </is>
      </c>
      <c r="CS720" t="inlineStr">
        <is>
          <t>rezerve za izravnavo, ki so na voljo za ohranjanje frekvence</t>
        </is>
      </c>
      <c r="CT720" s="2" t="inlineStr">
        <is>
          <t>reserv för aktiv effekt|
aktiv reserv</t>
        </is>
      </c>
      <c r="CU720" s="2" t="inlineStr">
        <is>
          <t>2|
3</t>
        </is>
      </c>
      <c r="CV720" s="2" t="inlineStr">
        <is>
          <t xml:space="preserve">|
</t>
        </is>
      </c>
      <c r="CW720" t="inlineStr">
        <is>
          <t>balansreserver som finns tillgängliga för att upprätthålla frekvensen</t>
        </is>
      </c>
    </row>
    <row r="721">
      <c r="A721" s="1" t="str">
        <f>HYPERLINK("https://iate.europa.eu/entry/result/840311/all", "840311")</f>
        <v>840311</v>
      </c>
      <c r="B721" t="inlineStr">
        <is>
          <t>ENERGY</t>
        </is>
      </c>
      <c r="C721" t="inlineStr">
        <is>
          <t>ENERGY|electrical and nuclear industries|nuclear energy</t>
        </is>
      </c>
      <c r="D721" t="inlineStr">
        <is>
          <t>yes</t>
        </is>
      </c>
      <c r="E721" t="inlineStr">
        <is>
          <t/>
        </is>
      </c>
      <c r="F721" s="2" t="inlineStr">
        <is>
          <t>делящ се материал|
разпадащ се материал|
ядрен материал</t>
        </is>
      </c>
      <c r="G721" s="2" t="inlineStr">
        <is>
          <t>3|
3|
2</t>
        </is>
      </c>
      <c r="H721" s="2" t="inlineStr">
        <is>
          <t xml:space="preserve">|
|
</t>
        </is>
      </c>
      <c r="I721" t="inlineStr">
        <is>
          <t>нуклид, чието делене може да настъпи при залавянето на неутрон с практически нулева кинетична енергия</t>
        </is>
      </c>
      <c r="J721" s="2" t="inlineStr">
        <is>
          <t>štěpný materiál</t>
        </is>
      </c>
      <c r="K721" s="2" t="inlineStr">
        <is>
          <t>3</t>
        </is>
      </c>
      <c r="L721" s="2" t="inlineStr">
        <is>
          <t/>
        </is>
      </c>
      <c r="M721" t="inlineStr">
        <is>
          <t/>
        </is>
      </c>
      <c r="N721" s="2" t="inlineStr">
        <is>
          <t>fissilt materiale|
fissilt stof</t>
        </is>
      </c>
      <c r="O721" s="2" t="inlineStr">
        <is>
          <t>3|
3</t>
        </is>
      </c>
      <c r="P721" s="2" t="inlineStr">
        <is>
          <t xml:space="preserve">|
</t>
        </is>
      </c>
      <c r="Q721" t="inlineStr">
        <is>
          <t>stof, som ved neutronindfangning undergår fission (fx uran 233 og 235 og plutonium 239)</t>
        </is>
      </c>
      <c r="R721" s="2" t="inlineStr">
        <is>
          <t>spaltbares Material|
spaltbarer Stoff|
Spaltstoff</t>
        </is>
      </c>
      <c r="S721" s="2" t="inlineStr">
        <is>
          <t>3|
3|
3</t>
        </is>
      </c>
      <c r="T721" s="2" t="inlineStr">
        <is>
          <t xml:space="preserve">|
|
</t>
        </is>
      </c>
      <c r="U721" t="inlineStr">
        <is>
          <t>Nuklid (bestimmte Art von Atomkern), der sich nach Einfang von Neutronen unter Energieabgabe spaltet und dabei gleichzeitig mehrere Neutronen abgibt, die wiederum neue Kernspaltungen auslösen können (Kettenreaktion)</t>
        </is>
      </c>
      <c r="V721" s="2" t="inlineStr">
        <is>
          <t>σχάσιμο υλικό</t>
        </is>
      </c>
      <c r="W721" s="2" t="inlineStr">
        <is>
          <t>3</t>
        </is>
      </c>
      <c r="X721" s="2" t="inlineStr">
        <is>
          <t/>
        </is>
      </c>
      <c r="Y721" t="inlineStr">
        <is>
          <t>υλικό αποτελούμενο από άτομα που μπορούν να υποστούν σχάση από νετρόνια σε μια αυτοσυντήρητη αλυσιδωτή αντίδραση με σκοπό την απελευθέρωση τεράστιων ποσοτήτων ενέργειας</t>
        </is>
      </c>
      <c r="Z721" s="2" t="inlineStr">
        <is>
          <t>fissile material</t>
        </is>
      </c>
      <c r="AA721" s="2" t="inlineStr">
        <is>
          <t>3</t>
        </is>
      </c>
      <c r="AB721" s="2" t="inlineStr">
        <is>
          <t/>
        </is>
      </c>
      <c r="AC721" t="inlineStr">
        <is>
          <t>nuclide that is capable of undergoing fission after capturing low-energy thermal (slow) neutrons</t>
        </is>
      </c>
      <c r="AD721" s="2" t="inlineStr">
        <is>
          <t>material fisionable|
material fisible</t>
        </is>
      </c>
      <c r="AE721" s="2" t="inlineStr">
        <is>
          <t>3|
3</t>
        </is>
      </c>
      <c r="AF721" s="2" t="inlineStr">
        <is>
          <t xml:space="preserve">|
</t>
        </is>
      </c>
      <c r="AG721" t="inlineStr">
        <is>
          <t>1) Material que puede alimentar un reactor nuclear de fisión; p. ej., el uranio-235.
&lt;br&gt;2) Uranio 233, uranio 235, plutonio 239, plutonio 241, o cualquier combinación de estos radionucleidos. Se exceptúan de esta definición:
&lt;br&gt;a) el uranio natural o el uranio empobrecido no irradiado, y
&lt;br&gt;b) el uranio natural o el uranio empobrecido que haya sido irradiado solamente en reactores térmicos.</t>
        </is>
      </c>
      <c r="AH721" s="2" t="inlineStr">
        <is>
          <t>lõhustuv materjal</t>
        </is>
      </c>
      <c r="AI721" s="2" t="inlineStr">
        <is>
          <t>3</t>
        </is>
      </c>
      <c r="AJ721" s="2" t="inlineStr">
        <is>
          <t/>
        </is>
      </c>
      <c r="AK721" t="inlineStr">
        <is>
          <t>lõhustuvaid nukliide sisaldav materjal</t>
        </is>
      </c>
      <c r="AL721" s="2" t="inlineStr">
        <is>
          <t>halkeava aine|
halkeamiskelpoinen aine|
fissiili aine|
halkeava materiaali</t>
        </is>
      </c>
      <c r="AM721" s="2" t="inlineStr">
        <is>
          <t>3|
3|
3|
3</t>
        </is>
      </c>
      <c r="AN721" s="2" t="inlineStr">
        <is>
          <t xml:space="preserve">|
|
|
</t>
        </is>
      </c>
      <c r="AO721" t="inlineStr">
        <is>
          <t>nuklidi, jossa matalaenerginen terminen neutroni voi aiheuttaa fission</t>
        </is>
      </c>
      <c r="AP721" s="2" t="inlineStr">
        <is>
          <t>matière fissile</t>
        </is>
      </c>
      <c r="AQ721" s="2" t="inlineStr">
        <is>
          <t>3</t>
        </is>
      </c>
      <c r="AR721" s="2" t="inlineStr">
        <is>
          <t/>
        </is>
      </c>
      <c r="AS721" t="inlineStr">
        <is>
          <t>matière susceptible de subir une fission nucléaire sous l'effet de neutrons de toutes énergies, aussi faibles soient-elles (par exemple l'uranium 233 et 235 et le plutonium 239)</t>
        </is>
      </c>
      <c r="AT721" s="2" t="inlineStr">
        <is>
          <t>ábhar inscoilte|
ábhar ineamhnaithe|
ábhar eamhnach</t>
        </is>
      </c>
      <c r="AU721" s="2" t="inlineStr">
        <is>
          <t>3|
3|
3</t>
        </is>
      </c>
      <c r="AV721" s="2" t="inlineStr">
        <is>
          <t xml:space="preserve">|
|
</t>
        </is>
      </c>
      <c r="AW721" t="inlineStr">
        <is>
          <t/>
        </is>
      </c>
      <c r="AX721" s="2" t="inlineStr">
        <is>
          <t>fisilni materijal|
fisibilni materijal</t>
        </is>
      </c>
      <c r="AY721" s="2" t="inlineStr">
        <is>
          <t>3|
3</t>
        </is>
      </c>
      <c r="AZ721" s="2" t="inlineStr">
        <is>
          <t xml:space="preserve">|
</t>
        </is>
      </c>
      <c r="BA721" t="inlineStr">
        <is>
          <t/>
        </is>
      </c>
      <c r="BB721" s="2" t="inlineStr">
        <is>
          <t>hasadóanyag|
hasadóképes anyag</t>
        </is>
      </c>
      <c r="BC721" s="2" t="inlineStr">
        <is>
          <t>4|
4</t>
        </is>
      </c>
      <c r="BD721" s="2" t="inlineStr">
        <is>
          <t xml:space="preserve">|
</t>
        </is>
      </c>
      <c r="BE721" t="inlineStr">
        <is>
          <t>olyan anyag, amelyben hasadásos láncreakció létrejöhet</t>
        </is>
      </c>
      <c r="BF721" s="2" t="inlineStr">
        <is>
          <t>materiale fissile|
materia fissile</t>
        </is>
      </c>
      <c r="BG721" s="2" t="inlineStr">
        <is>
          <t>3|
3</t>
        </is>
      </c>
      <c r="BH721" s="2" t="inlineStr">
        <is>
          <t xml:space="preserve">|
</t>
        </is>
      </c>
      <c r="BI721" t="inlineStr">
        <is>
          <t>materia composta da atomi che possono essere separati dai neutroni in una reazione a catena autosufficiente per rilasciare enormi quantità di energia</t>
        </is>
      </c>
      <c r="BJ721" s="2" t="inlineStr">
        <is>
          <t>dalioji medžiaga</t>
        </is>
      </c>
      <c r="BK721" s="2" t="inlineStr">
        <is>
          <t>3</t>
        </is>
      </c>
      <c r="BL721" s="2" t="inlineStr">
        <is>
          <t/>
        </is>
      </c>
      <c r="BM721" t="inlineStr">
        <is>
          <t>cheminio elemento izotopas, kuris gali sudaryti kritinę masę ir dėl to gali vykti savaiminė grandininė branduolių dalijimosi reakcija</t>
        </is>
      </c>
      <c r="BN721" s="2" t="inlineStr">
        <is>
          <t>skaldmateriāls</t>
        </is>
      </c>
      <c r="BO721" s="2" t="inlineStr">
        <is>
          <t>3</t>
        </is>
      </c>
      <c r="BP721" s="2" t="inlineStr">
        <is>
          <t/>
        </is>
      </c>
      <c r="BQ721" t="inlineStr">
        <is>
          <t/>
        </is>
      </c>
      <c r="BR721" s="2" t="inlineStr">
        <is>
          <t>materjal fissili</t>
        </is>
      </c>
      <c r="BS721" s="2" t="inlineStr">
        <is>
          <t>3</t>
        </is>
      </c>
      <c r="BT721" s="2" t="inlineStr">
        <is>
          <t/>
        </is>
      </c>
      <c r="BU721" t="inlineStr">
        <is>
          <t>materjal kompost minn atomi li jistgħu jiġu separati min-newtroni f’reazzjoni katina awtosuffiċjenti biex jiġi rilaxxat ammont kbir ta’ enerġija</t>
        </is>
      </c>
      <c r="BV721" s="2" t="inlineStr">
        <is>
          <t>splijtbaar materiaal|
splijtstof</t>
        </is>
      </c>
      <c r="BW721" s="2" t="inlineStr">
        <is>
          <t>3|
3</t>
        </is>
      </c>
      <c r="BX721" s="2" t="inlineStr">
        <is>
          <t xml:space="preserve">|
</t>
        </is>
      </c>
      <c r="BY721" t="inlineStr">
        <is>
          <t>iedere stof die zich door neutronen splijten laat, waarbij vervolgens weer neutronen vrijkomen</t>
        </is>
      </c>
      <c r="BZ721" s="2" t="inlineStr">
        <is>
          <t>materiał rozszczepialny</t>
        </is>
      </c>
      <c r="CA721" s="2" t="inlineStr">
        <is>
          <t>3</t>
        </is>
      </c>
      <c r="CB721" s="2" t="inlineStr">
        <is>
          <t/>
        </is>
      </c>
      <c r="CC721" t="inlineStr">
        <is>
          <t>pierwiastki o atomach, których jądra ulegają rozszczepieniu w wyniku zderzeń z neutronami, będące podstawowym składnikiem paliw jądrowych</t>
        </is>
      </c>
      <c r="CD721" s="2" t="inlineStr">
        <is>
          <t>material cindível|
material físsil</t>
        </is>
      </c>
      <c r="CE721" s="2" t="inlineStr">
        <is>
          <t>3|
3</t>
        </is>
      </c>
      <c r="CF721" s="2" t="inlineStr">
        <is>
          <t xml:space="preserve">|
</t>
        </is>
      </c>
      <c r="CG721" t="inlineStr">
        <is>
          <t>"Nuclídeo susceptível de sofrer uma cisão por interacção com neutrões lentos. Consideram-se como cindíveis nos documentos internacionais os materiais seguintes: urânio enriquecido em isótopos U-235 ou U-233, plutónio Pu-239, urânio U-233 e qualquer material que contenha um ou mais destes materiais."</t>
        </is>
      </c>
      <c r="CH721" s="2" t="inlineStr">
        <is>
          <t>material fisil</t>
        </is>
      </c>
      <c r="CI721" s="2" t="inlineStr">
        <is>
          <t>3</t>
        </is>
      </c>
      <c r="CJ721" s="2" t="inlineStr">
        <is>
          <t/>
        </is>
      </c>
      <c r="CK721" t="inlineStr">
        <is>
          <t>material care conține unul sau mai mulți nuclizi fisili (uneori, fisionabili) cum ar fi 238Pu și care poate fi făcut critic în anumite condiții</t>
        </is>
      </c>
      <c r="CL721" s="2" t="inlineStr">
        <is>
          <t>štiepny materiál</t>
        </is>
      </c>
      <c r="CM721" s="2" t="inlineStr">
        <is>
          <t>3</t>
        </is>
      </c>
      <c r="CN721" s="2" t="inlineStr">
        <is>
          <t/>
        </is>
      </c>
      <c r="CO721" t="inlineStr">
        <is>
          <t>jadrový materiál obsahujúci rádionuklidy Pu-239, Pu-241, U-233 alebo U-235 okrem: a) neožiareného prírodného alebo ochudobneného uránu, b) prírodného alebo ochudobneného uránu ožiareného výhradne v tepelných reaktoroch</t>
        </is>
      </c>
      <c r="CP721" s="2" t="inlineStr">
        <is>
          <t>cepljiva snov</t>
        </is>
      </c>
      <c r="CQ721" s="2" t="inlineStr">
        <is>
          <t>3</t>
        </is>
      </c>
      <c r="CR721" s="2" t="inlineStr">
        <is>
          <t/>
        </is>
      </c>
      <c r="CS721" t="inlineStr">
        <is>
          <t>cepljiva snov, jedro elementa, ki se lahko razcepi – bodisi spontano bodisi zaradi obsevanja z nevtroni;
&lt;br&gt;cepljiva jedra se uporabljajo v jedrskih reaktorjih in jedrskem orožju</t>
        </is>
      </c>
      <c r="CT721" s="2" t="inlineStr">
        <is>
          <t>klyvbart material</t>
        </is>
      </c>
      <c r="CU721" s="2" t="inlineStr">
        <is>
          <t>3</t>
        </is>
      </c>
      <c r="CV721" s="2" t="inlineStr">
        <is>
          <t/>
        </is>
      </c>
      <c r="CW721" t="inlineStr">
        <is>
          <t>ämne som innehåller atomkärnor vilka kan klyvas i en fissionsprocess</t>
        </is>
      </c>
    </row>
    <row r="722">
      <c r="A722" s="1" t="str">
        <f>HYPERLINK("https://iate.europa.eu/entry/result/762151/all", "762151")</f>
        <v>762151</v>
      </c>
      <c r="B722" t="inlineStr">
        <is>
          <t>ENERGY</t>
        </is>
      </c>
      <c r="C722" t="inlineStr">
        <is>
          <t>ENERGY;ENERGY|electrical and nuclear industries|nuclear energy</t>
        </is>
      </c>
      <c r="D722" t="inlineStr">
        <is>
          <t>yes</t>
        </is>
      </c>
      <c r="E722" t="inlineStr">
        <is>
          <t/>
        </is>
      </c>
      <c r="F722" s="2" t="inlineStr">
        <is>
          <t>ядрено гориво</t>
        </is>
      </c>
      <c r="G722" s="2" t="inlineStr">
        <is>
          <t>3</t>
        </is>
      </c>
      <c r="H722" s="2" t="inlineStr">
        <is>
          <t/>
        </is>
      </c>
      <c r="I722" t="inlineStr">
        <is>
          <t>всеки специален ядрен материал, който е способен да произвежда енергия чрез самоподдържаща се ядрена верижна реакция на делене</t>
        </is>
      </c>
      <c r="J722" s="2" t="inlineStr">
        <is>
          <t>jaderné palivo</t>
        </is>
      </c>
      <c r="K722" s="2" t="inlineStr">
        <is>
          <t>3</t>
        </is>
      </c>
      <c r="L722" s="2" t="inlineStr">
        <is>
          <t/>
        </is>
      </c>
      <c r="M722" t="inlineStr">
        <is>
          <t/>
        </is>
      </c>
      <c r="N722" s="2" t="inlineStr">
        <is>
          <t>reaktorbrændsel|
kernebrændsel|
nukleart brændsel</t>
        </is>
      </c>
      <c r="O722" s="2" t="inlineStr">
        <is>
          <t>4|
4|
4</t>
        </is>
      </c>
      <c r="P722" s="2" t="inlineStr">
        <is>
          <t xml:space="preserve">|
|
</t>
        </is>
      </c>
      <c r="Q722" t="inlineStr">
        <is>
          <t>Dvs. spalteligt (fissilt) materiale, som anvendes i en reaktor. (Atomordbog)</t>
        </is>
      </c>
      <c r="R722" s="2" t="inlineStr">
        <is>
          <t>Kernbrennstoff</t>
        </is>
      </c>
      <c r="S722" s="2" t="inlineStr">
        <is>
          <t>2</t>
        </is>
      </c>
      <c r="T722" s="2" t="inlineStr">
        <is>
          <t/>
        </is>
      </c>
      <c r="U722" t="inlineStr">
        <is>
          <t>Spaltstoff oder Spaltstoffe enthaltendes Material</t>
        </is>
      </c>
      <c r="V722" s="2" t="inlineStr">
        <is>
          <t>πυρηνικό καύσιμο</t>
        </is>
      </c>
      <c r="W722" s="2" t="inlineStr">
        <is>
          <t>3</t>
        </is>
      </c>
      <c r="X722" s="2" t="inlineStr">
        <is>
          <t/>
        </is>
      </c>
      <c r="Y722" t="inlineStr">
        <is>
          <t/>
        </is>
      </c>
      <c r="Z722" s="2" t="inlineStr">
        <is>
          <t>nuclear fuel</t>
        </is>
      </c>
      <c r="AA722" s="2" t="inlineStr">
        <is>
          <t>3</t>
        </is>
      </c>
      <c r="AB722" s="2" t="inlineStr">
        <is>
          <t/>
        </is>
      </c>
      <c r="AC722" t="inlineStr">
        <is>
          <t>fissionable material [ &lt;a href="/entry/result/840311/all" id="ENTRY_TO_ENTRY_CONVERTER" target="_blank"&gt;IATE:840311&lt;/a&gt; ] that has been enriched to such a composition that, when placed in a nuclear reactor, will support a self–sustaining fission chain reaction, producing heat in a controlled manner for process use</t>
        </is>
      </c>
      <c r="AD722" s="2" t="inlineStr">
        <is>
          <t>combustible nuclear</t>
        </is>
      </c>
      <c r="AE722" s="2" t="inlineStr">
        <is>
          <t>3</t>
        </is>
      </c>
      <c r="AF722" s="2" t="inlineStr">
        <is>
          <t/>
        </is>
      </c>
      <c r="AG722" t="inlineStr">
        <is>
          <t>Material fisionable &lt;a href="/entry/result/840311/all" id="ENTRY_TO_ENTRY_CONVERTER" target="_blank"&gt;IATE:840311&lt;/a&gt; en cantidades tales que pueda alcanzarse la masa crítica, y colocado de tal forma que sea posible extraer rápidamente el calor producido en su interior generado por la reacción nuclear de fisión &lt;a href="/entry/result/771305/all" id="ENTRY_TO_ENTRY_CONVERTER" target="_blank"&gt;IATE:771305&lt;/a&gt; en cadena. Los combustibles empleados en las centrales nucleares están en forma sólida, aunque varían sus características desde el uso de dióxido de uranio cerámico ligeramente enriquecido, uranio en tubos de aleación de magnesio, hasta dióxido de uranio enriquecido o natural en tubos de aleación de circonio, según el tipo de reactor nuclear.</t>
        </is>
      </c>
      <c r="AH722" s="2" t="inlineStr">
        <is>
          <t>tuumkütus</t>
        </is>
      </c>
      <c r="AI722" s="2" t="inlineStr">
        <is>
          <t>2</t>
        </is>
      </c>
      <c r="AJ722" s="2" t="inlineStr">
        <is>
          <t/>
        </is>
      </c>
      <c r="AK722" t="inlineStr">
        <is>
          <t/>
        </is>
      </c>
      <c r="AL722" s="2" t="inlineStr">
        <is>
          <t>ydinpolttoaine</t>
        </is>
      </c>
      <c r="AM722" s="2" t="inlineStr">
        <is>
          <t>3</t>
        </is>
      </c>
      <c r="AN722" s="2" t="inlineStr">
        <is>
          <t/>
        </is>
      </c>
      <c r="AO722" t="inlineStr">
        <is>
          <t>ydinreaktorin energialähteenä käytettävä aine</t>
        </is>
      </c>
      <c r="AP722" s="2" t="inlineStr">
        <is>
          <t>combustible nucléaire</t>
        </is>
      </c>
      <c r="AQ722" s="2" t="inlineStr">
        <is>
          <t>3</t>
        </is>
      </c>
      <c r="AR722" s="2" t="inlineStr">
        <is>
          <t/>
        </is>
      </c>
      <c r="AS722" t="inlineStr">
        <is>
          <t>Matière contenant des nucléides fissiles qui entretient la réaction en chaîne dans un réacteur nucléaire.</t>
        </is>
      </c>
      <c r="AT722" s="2" t="inlineStr">
        <is>
          <t>breosla núicléach</t>
        </is>
      </c>
      <c r="AU722" s="2" t="inlineStr">
        <is>
          <t>3</t>
        </is>
      </c>
      <c r="AV722" s="2" t="inlineStr">
        <is>
          <t/>
        </is>
      </c>
      <c r="AW722" t="inlineStr">
        <is>
          <t/>
        </is>
      </c>
      <c r="AX722" t="inlineStr">
        <is>
          <t/>
        </is>
      </c>
      <c r="AY722" t="inlineStr">
        <is>
          <t/>
        </is>
      </c>
      <c r="AZ722" t="inlineStr">
        <is>
          <t/>
        </is>
      </c>
      <c r="BA722" t="inlineStr">
        <is>
          <t/>
        </is>
      </c>
      <c r="BB722" s="2" t="inlineStr">
        <is>
          <t>nukleáris fűtőanyag</t>
        </is>
      </c>
      <c r="BC722" s="2" t="inlineStr">
        <is>
          <t>3</t>
        </is>
      </c>
      <c r="BD722" s="2" t="inlineStr">
        <is>
          <t/>
        </is>
      </c>
      <c r="BE722" t="inlineStr">
        <is>
          <t/>
        </is>
      </c>
      <c r="BF722" s="2" t="inlineStr">
        <is>
          <t>combustibile nucleare</t>
        </is>
      </c>
      <c r="BG722" s="2" t="inlineStr">
        <is>
          <t>3</t>
        </is>
      </c>
      <c r="BH722" s="2" t="inlineStr">
        <is>
          <t/>
        </is>
      </c>
      <c r="BI722" t="inlineStr">
        <is>
          <t>Materiale contenente nuclidi fissili, preparato per essere impiegato in un reattore nucleare.</t>
        </is>
      </c>
      <c r="BJ722" s="2" t="inlineStr">
        <is>
          <t>branduolinis kuras</t>
        </is>
      </c>
      <c r="BK722" s="2" t="inlineStr">
        <is>
          <t>2</t>
        </is>
      </c>
      <c r="BL722" s="2" t="inlineStr">
        <is>
          <t/>
        </is>
      </c>
      <c r="BM722" t="inlineStr">
        <is>
          <t>Medžiaga, kurioje vyksta branduolinės reakcijos ir atsipalaiduoja naudinga energija</t>
        </is>
      </c>
      <c r="BN722" s="2" t="inlineStr">
        <is>
          <t>kodoldegviela</t>
        </is>
      </c>
      <c r="BO722" s="2" t="inlineStr">
        <is>
          <t>3</t>
        </is>
      </c>
      <c r="BP722" s="2" t="inlineStr">
        <is>
          <t/>
        </is>
      </c>
      <c r="BQ722" t="inlineStr">
        <is>
          <t>Viela, ko izmanto kodolreaktoros, lai īstenotu kodolu dalīšanās ķēdes reakciju. Šajā reakcijā rodas liels enerģijas daudzums. Reakcija var ilgt ārkārtīgi īsu laiku (sekundes miljondaļas), piemēram, atombumbas sprādzienā, vai arī kodolreaktorā norisināties kā vadāma, nepārtraukta reakcija. Par kodoldegvielu var izmantot dabisko urānu (tas sastāv no trim urāna izotopiem — 
&lt;sup&gt;238&lt;/sup&gt;U (99,2739%), 
&lt;sup&gt;235&lt;/sup&gt;U (0,7204%) un 
&lt;sup&gt;234&lt;/sup&gt;U (0,0057%)) 
&lt;sup&gt;238&lt;/sup&gt;U, kas bagātināts ar viegli skaldāmo izotopu 
&lt;sup&gt;235&lt;/sup&gt;U (līdz 5%), kā arī divus mākslīgi radītus elementus, kurus iegūst vadāmajā kodolreakcijā: 
&lt;sup&gt;239&lt;/sup&gt;Pu un 
&lt;sup&gt;233&lt;/sup&gt;U.</t>
        </is>
      </c>
      <c r="BR722" s="2" t="inlineStr">
        <is>
          <t>fjuwil nukleari</t>
        </is>
      </c>
      <c r="BS722" s="2" t="inlineStr">
        <is>
          <t>3</t>
        </is>
      </c>
      <c r="BT722" s="2" t="inlineStr">
        <is>
          <t/>
        </is>
      </c>
      <c r="BU722" t="inlineStr">
        <is>
          <t>sustanza użata f'impjant tal-enerġija nukleari biex tipproduċi sħana u b'hekk tħaddem turbini</t>
        </is>
      </c>
      <c r="BV722" s="2" t="inlineStr">
        <is>
          <t>splijtstof|
kernbrandstof</t>
        </is>
      </c>
      <c r="BW722" s="2" t="inlineStr">
        <is>
          <t>3|
3</t>
        </is>
      </c>
      <c r="BX722" s="2" t="inlineStr">
        <is>
          <t xml:space="preserve">|
</t>
        </is>
      </c>
      <c r="BY722" t="inlineStr">
        <is>
          <t/>
        </is>
      </c>
      <c r="BZ722" s="2" t="inlineStr">
        <is>
          <t>paliwo jądrowe</t>
        </is>
      </c>
      <c r="CA722" s="2" t="inlineStr">
        <is>
          <t>3</t>
        </is>
      </c>
      <c r="CB722" s="2" t="inlineStr">
        <is>
          <t/>
        </is>
      </c>
      <c r="CC722" t="inlineStr">
        <is>
          <t>Każdy materiał, który może wytwarzać energie w drodze samopodtrzymującej się reakcji łańcuchowej rozszczepienia jądrowego.</t>
        </is>
      </c>
      <c r="CD722" s="2" t="inlineStr">
        <is>
          <t>combustível nuclear</t>
        </is>
      </c>
      <c r="CE722" s="2" t="inlineStr">
        <is>
          <t>2</t>
        </is>
      </c>
      <c r="CF722" s="2" t="inlineStr">
        <is>
          <t/>
        </is>
      </c>
      <c r="CG722" t="inlineStr">
        <is>
          <t>Material que contém nuclídeos cindíveis capazes de manter uma reacção nuclear em cadeia num reactor.</t>
        </is>
      </c>
      <c r="CH722" s="2" t="inlineStr">
        <is>
          <t>combustibil nuclear</t>
        </is>
      </c>
      <c r="CI722" s="2" t="inlineStr">
        <is>
          <t>3</t>
        </is>
      </c>
      <c r="CJ722" s="2" t="inlineStr">
        <is>
          <t/>
        </is>
      </c>
      <c r="CK722" t="inlineStr">
        <is>
          <t>Compoziții chimice sau elemente fisionabile și material fertil folosit în reactor în scopul generării de neutroni prin reacția de fisiune.</t>
        </is>
      </c>
      <c r="CL722" s="2" t="inlineStr">
        <is>
          <t>jadrové palivo</t>
        </is>
      </c>
      <c r="CM722" s="2" t="inlineStr">
        <is>
          <t>4</t>
        </is>
      </c>
      <c r="CN722" s="2" t="inlineStr">
        <is>
          <t/>
        </is>
      </c>
      <c r="CO722" t="inlineStr">
        <is>
          <t/>
        </is>
      </c>
      <c r="CP722" s="2" t="inlineStr">
        <is>
          <t>jedrsko gorivo</t>
        </is>
      </c>
      <c r="CQ722" s="2" t="inlineStr">
        <is>
          <t>4</t>
        </is>
      </c>
      <c r="CR722" s="2" t="inlineStr">
        <is>
          <t/>
        </is>
      </c>
      <c r="CS722" t="inlineStr">
        <is>
          <t>Jedrsko gorivo je material, v katerem potekajo jedrske reakcije, pri tem pa se sprošča energija.</t>
        </is>
      </c>
      <c r="CT722" s="2" t="inlineStr">
        <is>
          <t>kärnbränsle</t>
        </is>
      </c>
      <c r="CU722" s="2" t="inlineStr">
        <is>
          <t>3</t>
        </is>
      </c>
      <c r="CV722" s="2" t="inlineStr">
        <is>
          <t/>
        </is>
      </c>
      <c r="CW722" t="inlineStr">
        <is>
          <t>Material som kan användas för framställning av energi i en kärnreaktor.</t>
        </is>
      </c>
    </row>
    <row r="723">
      <c r="A723" s="1" t="str">
        <f>HYPERLINK("https://iate.europa.eu/entry/result/2245998/all", "2245998")</f>
        <v>2245998</v>
      </c>
      <c r="B723" t="inlineStr">
        <is>
          <t>ECONOMICS;ENERGY</t>
        </is>
      </c>
      <c r="C723" t="inlineStr">
        <is>
          <t>ECONOMICS;ENERGY</t>
        </is>
      </c>
      <c r="D723" t="inlineStr">
        <is>
          <t>yes</t>
        </is>
      </c>
      <c r="E723" t="inlineStr">
        <is>
          <t/>
        </is>
      </c>
      <c r="F723" s="2" t="inlineStr">
        <is>
          <t>енергоемък сектор</t>
        </is>
      </c>
      <c r="G723" s="2" t="inlineStr">
        <is>
          <t>3</t>
        </is>
      </c>
      <c r="H723" s="2" t="inlineStr">
        <is>
          <t/>
        </is>
      </c>
      <c r="I723" t="inlineStr">
        <is>
          <t/>
        </is>
      </c>
      <c r="J723" s="2" t="inlineStr">
        <is>
          <t>energeticky náročné odvětví</t>
        </is>
      </c>
      <c r="K723" s="2" t="inlineStr">
        <is>
          <t>3</t>
        </is>
      </c>
      <c r="L723" s="2" t="inlineStr">
        <is>
          <t/>
        </is>
      </c>
      <c r="M723" t="inlineStr">
        <is>
          <t/>
        </is>
      </c>
      <c r="N723" s="2" t="inlineStr">
        <is>
          <t>energiintensiv sektor</t>
        </is>
      </c>
      <c r="O723" s="2" t="inlineStr">
        <is>
          <t>3</t>
        </is>
      </c>
      <c r="P723" s="2" t="inlineStr">
        <is>
          <t/>
        </is>
      </c>
      <c r="Q723" t="inlineStr">
        <is>
          <t/>
        </is>
      </c>
      <c r="R723" s="2" t="inlineStr">
        <is>
          <t>energieintensiver Wirtschaftszweig</t>
        </is>
      </c>
      <c r="S723" s="2" t="inlineStr">
        <is>
          <t>3</t>
        </is>
      </c>
      <c r="T723" s="2" t="inlineStr">
        <is>
          <t/>
        </is>
      </c>
      <c r="U723" t="inlineStr">
        <is>
          <t/>
        </is>
      </c>
      <c r="V723" t="inlineStr">
        <is>
          <t/>
        </is>
      </c>
      <c r="W723" t="inlineStr">
        <is>
          <t/>
        </is>
      </c>
      <c r="X723" t="inlineStr">
        <is>
          <t/>
        </is>
      </c>
      <c r="Y723" t="inlineStr">
        <is>
          <t/>
        </is>
      </c>
      <c r="Z723" s="2" t="inlineStr">
        <is>
          <t>energy-intensive sector</t>
        </is>
      </c>
      <c r="AA723" s="2" t="inlineStr">
        <is>
          <t>3</t>
        </is>
      </c>
      <c r="AB723" s="2" t="inlineStr">
        <is>
          <t/>
        </is>
      </c>
      <c r="AC723" t="inlineStr">
        <is>
          <t>economic sector with highest energy consumption per unit of GDP</t>
        </is>
      </c>
      <c r="AD723" t="inlineStr">
        <is>
          <t/>
        </is>
      </c>
      <c r="AE723" t="inlineStr">
        <is>
          <t/>
        </is>
      </c>
      <c r="AF723" t="inlineStr">
        <is>
          <t/>
        </is>
      </c>
      <c r="AG723" t="inlineStr">
        <is>
          <t/>
        </is>
      </c>
      <c r="AH723" s="2" t="inlineStr">
        <is>
          <t>suure energiakasutusega valdkond|
suure energiakasutusega sektor</t>
        </is>
      </c>
      <c r="AI723" s="2" t="inlineStr">
        <is>
          <t>3|
3</t>
        </is>
      </c>
      <c r="AJ723" s="2" t="inlineStr">
        <is>
          <t xml:space="preserve">|
</t>
        </is>
      </c>
      <c r="AK723" t="inlineStr">
        <is>
          <t/>
        </is>
      </c>
      <c r="AL723" s="2" t="inlineStr">
        <is>
          <t>energiaintensiivinen toimiala</t>
        </is>
      </c>
      <c r="AM723" s="2" t="inlineStr">
        <is>
          <t>3</t>
        </is>
      </c>
      <c r="AN723" s="2" t="inlineStr">
        <is>
          <t/>
        </is>
      </c>
      <c r="AO723" t="inlineStr">
        <is>
          <t/>
        </is>
      </c>
      <c r="AP723" s="2" t="inlineStr">
        <is>
          <t>secteur grand consommateur d'énergie|
secteur à forte intensité énergétique|
secteur énergivore</t>
        </is>
      </c>
      <c r="AQ723" s="2" t="inlineStr">
        <is>
          <t>3|
2|
2</t>
        </is>
      </c>
      <c r="AR723" s="2" t="inlineStr">
        <is>
          <t xml:space="preserve">|
|
</t>
        </is>
      </c>
      <c r="AS723" t="inlineStr">
        <is>
          <t>secteur de l'économie présentant une consommation énergétique élevée (consommation d'énergie par rapport à la contribution au PIB)</t>
        </is>
      </c>
      <c r="AT723" s="2" t="inlineStr">
        <is>
          <t>earnáil dianfhuinnimh|
earnáil dian ar fhuinneamh</t>
        </is>
      </c>
      <c r="AU723" s="2" t="inlineStr">
        <is>
          <t>3|
3</t>
        </is>
      </c>
      <c r="AV723" s="2" t="inlineStr">
        <is>
          <t xml:space="preserve">|
</t>
        </is>
      </c>
      <c r="AW723" t="inlineStr">
        <is>
          <t/>
        </is>
      </c>
      <c r="AX723" t="inlineStr">
        <is>
          <t/>
        </is>
      </c>
      <c r="AY723" t="inlineStr">
        <is>
          <t/>
        </is>
      </c>
      <c r="AZ723" t="inlineStr">
        <is>
          <t/>
        </is>
      </c>
      <c r="BA723" t="inlineStr">
        <is>
          <t/>
        </is>
      </c>
      <c r="BB723" s="2" t="inlineStr">
        <is>
          <t>energiaigényes ágazat</t>
        </is>
      </c>
      <c r="BC723" s="2" t="inlineStr">
        <is>
          <t>3</t>
        </is>
      </c>
      <c r="BD723" s="2" t="inlineStr">
        <is>
          <t/>
        </is>
      </c>
      <c r="BE723" t="inlineStr">
        <is>
          <t>egységnyi GDP előállításához az átlagosnál több energiát felhasználó gazdasági ágazat</t>
        </is>
      </c>
      <c r="BF723" t="inlineStr">
        <is>
          <t/>
        </is>
      </c>
      <c r="BG723" t="inlineStr">
        <is>
          <t/>
        </is>
      </c>
      <c r="BH723" t="inlineStr">
        <is>
          <t/>
        </is>
      </c>
      <c r="BI723" t="inlineStr">
        <is>
          <t/>
        </is>
      </c>
      <c r="BJ723" s="2" t="inlineStr">
        <is>
          <t>intensyviai energiją vartojantis sektorius</t>
        </is>
      </c>
      <c r="BK723" s="2" t="inlineStr">
        <is>
          <t>3</t>
        </is>
      </c>
      <c r="BL723" s="2" t="inlineStr">
        <is>
          <t/>
        </is>
      </c>
      <c r="BM723" t="inlineStr">
        <is>
          <t>ūkio sektorius, kurio subjektai suvartoja daugiausiai energijos pagal BVP</t>
        </is>
      </c>
      <c r="BN723" s="2" t="inlineStr">
        <is>
          <t>energoietilpīga nozare</t>
        </is>
      </c>
      <c r="BO723" s="2" t="inlineStr">
        <is>
          <t>2</t>
        </is>
      </c>
      <c r="BP723" s="2" t="inlineStr">
        <is>
          <t/>
        </is>
      </c>
      <c r="BQ723" t="inlineStr">
        <is>
          <t>tautsaimniecības nozare, kuras produkcijas ražošanā nozīmīgs īpatsvars ir energoresursiem</t>
        </is>
      </c>
      <c r="BR723" s="2" t="inlineStr">
        <is>
          <t>settur intensiv fl-enerġija|
settur enerġetikament intensiv</t>
        </is>
      </c>
      <c r="BS723" s="2" t="inlineStr">
        <is>
          <t>3|
3</t>
        </is>
      </c>
      <c r="BT723" s="2" t="inlineStr">
        <is>
          <t xml:space="preserve">|
</t>
        </is>
      </c>
      <c r="BU723" t="inlineStr">
        <is>
          <t/>
        </is>
      </c>
      <c r="BV723" s="2" t="inlineStr">
        <is>
          <t>energie-intensieve sector</t>
        </is>
      </c>
      <c r="BW723" s="2" t="inlineStr">
        <is>
          <t>3</t>
        </is>
      </c>
      <c r="BX723" s="2" t="inlineStr">
        <is>
          <t/>
        </is>
      </c>
      <c r="BY723" t="inlineStr">
        <is>
          <t/>
        </is>
      </c>
      <c r="BZ723" t="inlineStr">
        <is>
          <t/>
        </is>
      </c>
      <c r="CA723" t="inlineStr">
        <is>
          <t/>
        </is>
      </c>
      <c r="CB723" t="inlineStr">
        <is>
          <t/>
        </is>
      </c>
      <c r="CC723" t="inlineStr">
        <is>
          <t/>
        </is>
      </c>
      <c r="CD723" s="2" t="inlineStr">
        <is>
          <t>setor energívoro</t>
        </is>
      </c>
      <c r="CE723" s="2" t="inlineStr">
        <is>
          <t>3</t>
        </is>
      </c>
      <c r="CF723" s="2" t="inlineStr">
        <is>
          <t/>
        </is>
      </c>
      <c r="CG723" t="inlineStr">
        <is>
          <t/>
        </is>
      </c>
      <c r="CH723" s="2" t="inlineStr">
        <is>
          <t>sector mare consumator de energie|
sector energointensiv</t>
        </is>
      </c>
      <c r="CI723" s="2" t="inlineStr">
        <is>
          <t>3|
3</t>
        </is>
      </c>
      <c r="CJ723" s="2" t="inlineStr">
        <is>
          <t xml:space="preserve">|
</t>
        </is>
      </c>
      <c r="CK723" t="inlineStr">
        <is>
          <t>sector economic cu cel mai mare consum de energie primară pe unitate de PIB</t>
        </is>
      </c>
      <c r="CL723" s="2" t="inlineStr">
        <is>
          <t>energeticky náročné odvetvie</t>
        </is>
      </c>
      <c r="CM723" s="2" t="inlineStr">
        <is>
          <t>3</t>
        </is>
      </c>
      <c r="CN723" s="2" t="inlineStr">
        <is>
          <t/>
        </is>
      </c>
      <c r="CO723" t="inlineStr">
        <is>
          <t/>
        </is>
      </c>
      <c r="CP723" t="inlineStr">
        <is>
          <t/>
        </is>
      </c>
      <c r="CQ723" t="inlineStr">
        <is>
          <t/>
        </is>
      </c>
      <c r="CR723" t="inlineStr">
        <is>
          <t/>
        </is>
      </c>
      <c r="CS723" t="inlineStr">
        <is>
          <t/>
        </is>
      </c>
      <c r="CT723" s="2" t="inlineStr">
        <is>
          <t>energiintensiv sektor</t>
        </is>
      </c>
      <c r="CU723" s="2" t="inlineStr">
        <is>
          <t>3</t>
        </is>
      </c>
      <c r="CV723" s="2" t="inlineStr">
        <is>
          <t/>
        </is>
      </c>
      <c r="CW723" t="inlineStr">
        <is>
          <t/>
        </is>
      </c>
    </row>
    <row r="724">
      <c r="A724" s="1" t="str">
        <f>HYPERLINK("https://iate.europa.eu/entry/result/1447481/all", "1447481")</f>
        <v>1447481</v>
      </c>
      <c r="B724" t="inlineStr">
        <is>
          <t>INDUSTRY</t>
        </is>
      </c>
      <c r="C724" t="inlineStr">
        <is>
          <t>INDUSTRY|electronics and electrical engineering</t>
        </is>
      </c>
      <c r="D724" t="inlineStr">
        <is>
          <t>no</t>
        </is>
      </c>
      <c r="E724" t="inlineStr">
        <is>
          <t/>
        </is>
      </c>
      <c r="F724" t="inlineStr">
        <is>
          <t/>
        </is>
      </c>
      <c r="G724" t="inlineStr">
        <is>
          <t/>
        </is>
      </c>
      <c r="H724" t="inlineStr">
        <is>
          <t/>
        </is>
      </c>
      <c r="I724" t="inlineStr">
        <is>
          <t/>
        </is>
      </c>
      <c r="J724" t="inlineStr">
        <is>
          <t/>
        </is>
      </c>
      <c r="K724" t="inlineStr">
        <is>
          <t/>
        </is>
      </c>
      <c r="L724" t="inlineStr">
        <is>
          <t/>
        </is>
      </c>
      <c r="M724" t="inlineStr">
        <is>
          <t/>
        </is>
      </c>
      <c r="N724" s="2" t="inlineStr">
        <is>
          <t>gasturbinekraftværk med dampturbine for spildvarme</t>
        </is>
      </c>
      <c r="O724" s="2" t="inlineStr">
        <is>
          <t>2</t>
        </is>
      </c>
      <c r="P724" s="2" t="inlineStr">
        <is>
          <t/>
        </is>
      </c>
      <c r="Q724" t="inlineStr">
        <is>
          <t/>
        </is>
      </c>
      <c r="R724" s="2" t="inlineStr">
        <is>
          <t>GasDampf-Kombikraftwerk|
kombiniertes GasDampf-Kraftwerk|
Gas-und-Dampf-Kraftwerk|
GUD-Kraftwerk</t>
        </is>
      </c>
      <c r="S724" s="2" t="inlineStr">
        <is>
          <t>2|
2|
2|
2</t>
        </is>
      </c>
      <c r="T724" s="2" t="inlineStr">
        <is>
          <t xml:space="preserve">|
|
|
</t>
        </is>
      </c>
      <c r="U724" t="inlineStr">
        <is>
          <t/>
        </is>
      </c>
      <c r="V724" t="inlineStr">
        <is>
          <t/>
        </is>
      </c>
      <c r="W724" t="inlineStr">
        <is>
          <t/>
        </is>
      </c>
      <c r="X724" t="inlineStr">
        <is>
          <t/>
        </is>
      </c>
      <c r="Y724" t="inlineStr">
        <is>
          <t/>
        </is>
      </c>
      <c r="Z724" s="2" t="inlineStr">
        <is>
          <t>gas turbine-steam turbine power plant|
gas-steam power plant</t>
        </is>
      </c>
      <c r="AA724" s="2" t="inlineStr">
        <is>
          <t>2|
2</t>
        </is>
      </c>
      <c r="AB724" s="2" t="inlineStr">
        <is>
          <t xml:space="preserve">|
</t>
        </is>
      </c>
      <c r="AC724" t="inlineStr">
        <is>
          <t>this paper deals with gas-steam power plants in which a gas turbine produces power and the exhaust heat generates steam,which is used in a steam turbine to add to the power</t>
        </is>
      </c>
      <c r="AD724" s="2" t="inlineStr">
        <is>
          <t>central de producción de energía de gas-vapor</t>
        </is>
      </c>
      <c r="AE724" s="2" t="inlineStr">
        <is>
          <t>2</t>
        </is>
      </c>
      <c r="AF724" s="2" t="inlineStr">
        <is>
          <t/>
        </is>
      </c>
      <c r="AG724" t="inlineStr">
        <is>
          <t/>
        </is>
      </c>
      <c r="AH724" t="inlineStr">
        <is>
          <t/>
        </is>
      </c>
      <c r="AI724" t="inlineStr">
        <is>
          <t/>
        </is>
      </c>
      <c r="AJ724" t="inlineStr">
        <is>
          <t/>
        </is>
      </c>
      <c r="AK724" t="inlineStr">
        <is>
          <t/>
        </is>
      </c>
      <c r="AL724" t="inlineStr">
        <is>
          <t/>
        </is>
      </c>
      <c r="AM724" t="inlineStr">
        <is>
          <t/>
        </is>
      </c>
      <c r="AN724" t="inlineStr">
        <is>
          <t/>
        </is>
      </c>
      <c r="AO724" t="inlineStr">
        <is>
          <t/>
        </is>
      </c>
      <c r="AP724" t="inlineStr">
        <is>
          <t/>
        </is>
      </c>
      <c r="AQ724" t="inlineStr">
        <is>
          <t/>
        </is>
      </c>
      <c r="AR724" t="inlineStr">
        <is>
          <t/>
        </is>
      </c>
      <c r="AS724" t="inlineStr">
        <is>
          <t/>
        </is>
      </c>
      <c r="AT724" t="inlineStr">
        <is>
          <t/>
        </is>
      </c>
      <c r="AU724" t="inlineStr">
        <is>
          <t/>
        </is>
      </c>
      <c r="AV724" t="inlineStr">
        <is>
          <t/>
        </is>
      </c>
      <c r="AW724" t="inlineStr">
        <is>
          <t/>
        </is>
      </c>
      <c r="AX724" t="inlineStr">
        <is>
          <t/>
        </is>
      </c>
      <c r="AY724" t="inlineStr">
        <is>
          <t/>
        </is>
      </c>
      <c r="AZ724" t="inlineStr">
        <is>
          <t/>
        </is>
      </c>
      <c r="BA724" t="inlineStr">
        <is>
          <t/>
        </is>
      </c>
      <c r="BB724" t="inlineStr">
        <is>
          <t/>
        </is>
      </c>
      <c r="BC724" t="inlineStr">
        <is>
          <t/>
        </is>
      </c>
      <c r="BD724" t="inlineStr">
        <is>
          <t/>
        </is>
      </c>
      <c r="BE724" t="inlineStr">
        <is>
          <t/>
        </is>
      </c>
      <c r="BF724" s="2" t="inlineStr">
        <is>
          <t>Centrale elettrica a gas e a vapore</t>
        </is>
      </c>
      <c r="BG724" s="2" t="inlineStr">
        <is>
          <t>2</t>
        </is>
      </c>
      <c r="BH724" s="2" t="inlineStr">
        <is>
          <t/>
        </is>
      </c>
      <c r="BI724" t="inlineStr">
        <is>
          <t/>
        </is>
      </c>
      <c r="BJ724" t="inlineStr">
        <is>
          <t/>
        </is>
      </c>
      <c r="BK724" t="inlineStr">
        <is>
          <t/>
        </is>
      </c>
      <c r="BL724" t="inlineStr">
        <is>
          <t/>
        </is>
      </c>
      <c r="BM724" t="inlineStr">
        <is>
          <t/>
        </is>
      </c>
      <c r="BN724" t="inlineStr">
        <is>
          <t/>
        </is>
      </c>
      <c r="BO724" t="inlineStr">
        <is>
          <t/>
        </is>
      </c>
      <c r="BP724" t="inlineStr">
        <is>
          <t/>
        </is>
      </c>
      <c r="BQ724" t="inlineStr">
        <is>
          <t/>
        </is>
      </c>
      <c r="BR724" t="inlineStr">
        <is>
          <t/>
        </is>
      </c>
      <c r="BS724" t="inlineStr">
        <is>
          <t/>
        </is>
      </c>
      <c r="BT724" t="inlineStr">
        <is>
          <t/>
        </is>
      </c>
      <c r="BU724" t="inlineStr">
        <is>
          <t/>
        </is>
      </c>
      <c r="BV724" t="inlineStr">
        <is>
          <t/>
        </is>
      </c>
      <c r="BW724" t="inlineStr">
        <is>
          <t/>
        </is>
      </c>
      <c r="BX724" t="inlineStr">
        <is>
          <t/>
        </is>
      </c>
      <c r="BY724" t="inlineStr">
        <is>
          <t/>
        </is>
      </c>
      <c r="BZ724" t="inlineStr">
        <is>
          <t/>
        </is>
      </c>
      <c r="CA724" t="inlineStr">
        <is>
          <t/>
        </is>
      </c>
      <c r="CB724" t="inlineStr">
        <is>
          <t/>
        </is>
      </c>
      <c r="CC724" t="inlineStr">
        <is>
          <t/>
        </is>
      </c>
      <c r="CD724" s="2" t="inlineStr">
        <is>
          <t>instalação combinando turbina a gás e turbina a vapor</t>
        </is>
      </c>
      <c r="CE724" s="2" t="inlineStr">
        <is>
          <t>2</t>
        </is>
      </c>
      <c r="CF724" s="2" t="inlineStr">
        <is>
          <t/>
        </is>
      </c>
      <c r="CG724" t="inlineStr">
        <is>
          <t/>
        </is>
      </c>
      <c r="CH724" t="inlineStr">
        <is>
          <t/>
        </is>
      </c>
      <c r="CI724" t="inlineStr">
        <is>
          <t/>
        </is>
      </c>
      <c r="CJ724" t="inlineStr">
        <is>
          <t/>
        </is>
      </c>
      <c r="CK724" t="inlineStr">
        <is>
          <t/>
        </is>
      </c>
      <c r="CL724" t="inlineStr">
        <is>
          <t/>
        </is>
      </c>
      <c r="CM724" t="inlineStr">
        <is>
          <t/>
        </is>
      </c>
      <c r="CN724" t="inlineStr">
        <is>
          <t/>
        </is>
      </c>
      <c r="CO724" t="inlineStr">
        <is>
          <t/>
        </is>
      </c>
      <c r="CP724" t="inlineStr">
        <is>
          <t/>
        </is>
      </c>
      <c r="CQ724" t="inlineStr">
        <is>
          <t/>
        </is>
      </c>
      <c r="CR724" t="inlineStr">
        <is>
          <t/>
        </is>
      </c>
      <c r="CS724" t="inlineStr">
        <is>
          <t/>
        </is>
      </c>
      <c r="CT724" t="inlineStr">
        <is>
          <t/>
        </is>
      </c>
      <c r="CU724" t="inlineStr">
        <is>
          <t/>
        </is>
      </c>
      <c r="CV724" t="inlineStr">
        <is>
          <t/>
        </is>
      </c>
      <c r="CW724" t="inlineStr">
        <is>
          <t/>
        </is>
      </c>
    </row>
    <row r="725">
      <c r="A725" s="1" t="str">
        <f>HYPERLINK("https://iate.europa.eu/entry/result/3565185/all", "3565185")</f>
        <v>3565185</v>
      </c>
      <c r="B725" t="inlineStr">
        <is>
          <t>ENERGY;PRODUCTION, TECHNOLOGY AND RESEARCH</t>
        </is>
      </c>
      <c r="C725" t="inlineStr">
        <is>
          <t>ENERGY|electrical and nuclear industries|electrical industry;PRODUCTION, TECHNOLOGY AND RESEARCH|technology and technical regulations|technical regulations</t>
        </is>
      </c>
      <c r="D725" t="inlineStr">
        <is>
          <t>yes</t>
        </is>
      </c>
      <c r="E725" t="inlineStr">
        <is>
          <t/>
        </is>
      </c>
      <c r="F725" s="2" t="inlineStr">
        <is>
          <t>система за ПТВН</t>
        </is>
      </c>
      <c r="G725" s="2" t="inlineStr">
        <is>
          <t>3</t>
        </is>
      </c>
      <c r="H725" s="2" t="inlineStr">
        <is>
          <t/>
        </is>
      </c>
      <c r="I725" t="inlineStr">
        <is>
          <t>система за електроснабдяване, която пренася енергия под формата на постоянен ток с високо напрежение между две или повече шини за променлив ток</t>
        </is>
      </c>
      <c r="J725" s="2" t="inlineStr">
        <is>
          <t>vysokonapěťová stejnosměrná soustava</t>
        </is>
      </c>
      <c r="K725" s="2" t="inlineStr">
        <is>
          <t>3</t>
        </is>
      </c>
      <c r="L725" s="2" t="inlineStr">
        <is>
          <t/>
        </is>
      </c>
      <c r="M725" t="inlineStr">
        <is>
          <t>elektrická soustava, která přenáší energii ve formě stejnosměrného proudu velmi vysokého napětí mezi dvěma nebo více střídavými sběrnicemi a zahrnuje nejméně dvě &lt;i&gt;měnírny vysokonapěťové stejnosměrné soustavy&lt;/i&gt; [ &lt;a href="/entry/result/3565183/all" id="ENTRY_TO_ENTRY_CONVERTER" target="_blank"&gt;IATE:3565183&lt;/a&gt; ] se stejnosměrným přenosovým vedením nebo kabely mezi těmito měnírnami</t>
        </is>
      </c>
      <c r="N725" s="2" t="inlineStr">
        <is>
          <t>HVDC-system|
system med højspændingsjævnstrøm</t>
        </is>
      </c>
      <c r="O725" s="2" t="inlineStr">
        <is>
          <t>3|
3</t>
        </is>
      </c>
      <c r="P725" s="2" t="inlineStr">
        <is>
          <t xml:space="preserve">|
</t>
        </is>
      </c>
      <c r="Q725" t="inlineStr">
        <is>
          <t>elektrisk strømforsyningssystem, der overfører energi i form af højspændingsjævnstrøm mellem to eller flere vekselstrømssamleskinner</t>
        </is>
      </c>
      <c r="R725" s="2" t="inlineStr">
        <is>
          <t>HGÜ-System|
Hochspannungs-Gleichstrom-Übertragungssystem</t>
        </is>
      </c>
      <c r="S725" s="2" t="inlineStr">
        <is>
          <t>3|
3</t>
        </is>
      </c>
      <c r="T725" s="2" t="inlineStr">
        <is>
          <t xml:space="preserve">|
</t>
        </is>
      </c>
      <c r="U725" t="inlineStr">
        <is>
          <t>Stromübertragungssystem, das Energie in Form von Gleichstrom mit hoher Spannung zwischen zwei oder mehr Wechselstromschienen (AC-Schienen) überträgt und mindestens zwei HGÜ-Stromrichterstationen umfasst, zwischen denen sich Freileitungen oder Kabel für die Gleichstromübertragung befinden</t>
        </is>
      </c>
      <c r="V725" s="2" t="inlineStr">
        <is>
          <t>σύστημα συνεχούς ρεύματος υψηλής τάσης (HVDC)</t>
        </is>
      </c>
      <c r="W725" s="2" t="inlineStr">
        <is>
          <t>3</t>
        </is>
      </c>
      <c r="X725" s="2" t="inlineStr">
        <is>
          <t/>
        </is>
      </c>
      <c r="Y725" t="inlineStr">
        <is>
          <t/>
        </is>
      </c>
      <c r="Z725" s="2" t="inlineStr">
        <is>
          <t>high-voltage direct current system|
HVDC system</t>
        </is>
      </c>
      <c r="AA725" s="2" t="inlineStr">
        <is>
          <t>3|
3</t>
        </is>
      </c>
      <c r="AB725" s="2" t="inlineStr">
        <is>
          <t xml:space="preserve">|
</t>
        </is>
      </c>
      <c r="AC725" t="inlineStr">
        <is>
          <t>electrical power system which transfers energy in the form of high-voltage direct current between two or more AC buses</t>
        </is>
      </c>
      <c r="AD725" s="2" t="inlineStr">
        <is>
          <t>sistema de corriente continua de alta tensión|
sistema HVDC|
sistema CCAT</t>
        </is>
      </c>
      <c r="AE725" s="2" t="inlineStr">
        <is>
          <t>3|
3|
3</t>
        </is>
      </c>
      <c r="AF725" s="2" t="inlineStr">
        <is>
          <t xml:space="preserve">|
|
</t>
        </is>
      </c>
      <c r="AG725" t="inlineStr">
        <is>
          <t>Sistema que se utiliza para el transporte de energía eléctrica en grandes distancias, por su mayor rentabilidad comparado con el sistema de corriente alterna.</t>
        </is>
      </c>
      <c r="AH725" s="2" t="inlineStr">
        <is>
          <t>alalisvooluülekandesüsteem</t>
        </is>
      </c>
      <c r="AI725" s="2" t="inlineStr">
        <is>
          <t>3</t>
        </is>
      </c>
      <c r="AJ725" s="2" t="inlineStr">
        <is>
          <t/>
        </is>
      </c>
      <c r="AK725" t="inlineStr">
        <is>
          <t>elektrienergiasüsteem, mis kannab energiat edasi alalisvooluülekandena kahe või enama vahelduvvoolu latistuse vahel ja sisaldab vähemalt kahte alalisvooluülekande muundurjaama koos nendevaheliste alalisvoolu ülekandeliinide või kaablitega</t>
        </is>
      </c>
      <c r="AL725" s="2" t="inlineStr">
        <is>
          <t>suurjännitteinen tasasähköjärjestelmä|
HVDC-järjestelmä</t>
        </is>
      </c>
      <c r="AM725" s="2" t="inlineStr">
        <is>
          <t>3|
3</t>
        </is>
      </c>
      <c r="AN725" s="2" t="inlineStr">
        <is>
          <t xml:space="preserve">|
</t>
        </is>
      </c>
      <c r="AO725" t="inlineStr">
        <is>
          <t>sähkövoimajärjestelmä, joka siirtää energiaa suurjännitteisen tasasähkön muodossa kahden tai useamman vaihtosähkökiskon välillä ja joka koostuu vähintään kahdesta HVDC-suuntaaja-asemasta ja niiden välisistä tasasähkösiirtojohdoista tai -kaapeleista</t>
        </is>
      </c>
      <c r="AP725" s="2" t="inlineStr">
        <is>
          <t>système CCHT</t>
        </is>
      </c>
      <c r="AQ725" s="2" t="inlineStr">
        <is>
          <t>3</t>
        </is>
      </c>
      <c r="AR725" s="2" t="inlineStr">
        <is>
          <t/>
        </is>
      </c>
      <c r="AS725" t="inlineStr">
        <is>
          <t>système électrique qui transfère de l'énergie sous la forme de courant continu haute tension (CCHT) entre deux ou plusieurs jeux de barres à courant alternatif (AC), et qui comporte au minimum deux stations de conversion CCHT reliées par des lignes ou des câbles de transmission en CC</t>
        </is>
      </c>
      <c r="AT725" s="2" t="inlineStr">
        <is>
          <t>córas SDAV|
córas srutha dhírigh ardvoltais</t>
        </is>
      </c>
      <c r="AU725" s="2" t="inlineStr">
        <is>
          <t>3|
3</t>
        </is>
      </c>
      <c r="AV725" s="2" t="inlineStr">
        <is>
          <t xml:space="preserve">|
</t>
        </is>
      </c>
      <c r="AW725" t="inlineStr">
        <is>
          <t/>
        </is>
      </c>
      <c r="AX725" s="2" t="inlineStr">
        <is>
          <t>ISVN sustav</t>
        </is>
      </c>
      <c r="AY725" s="2" t="inlineStr">
        <is>
          <t>3</t>
        </is>
      </c>
      <c r="AZ725" s="2" t="inlineStr">
        <is>
          <t/>
        </is>
      </c>
      <c r="BA725" t="inlineStr">
        <is>
          <t/>
        </is>
      </c>
      <c r="BB725" s="2" t="inlineStr">
        <is>
          <t>nagyfeszültségű egyenáramú rendszer</t>
        </is>
      </c>
      <c r="BC725" s="2" t="inlineStr">
        <is>
          <t>4</t>
        </is>
      </c>
      <c r="BD725" s="2" t="inlineStr">
        <is>
          <t/>
        </is>
      </c>
      <c r="BE725" t="inlineStr">
        <is>
          <t>villamosenergia-rendszer, amely nagyfeszültségű egyenáram formájában energiát szállít egyenáramú átviteli vezetékekkel vagy kábelekkel két vagy több váltakozóáram-üzemű gyűjtősín között, és legalább két nagyfeszültségű egyenáramú átalakító berendezést foglal magában</t>
        </is>
      </c>
      <c r="BF725" s="2" t="inlineStr">
        <is>
          <t>sistema HVDC|
sistemi in corrente continua ad alta tensione</t>
        </is>
      </c>
      <c r="BG725" s="2" t="inlineStr">
        <is>
          <t>3|
3</t>
        </is>
      </c>
      <c r="BH725" s="2" t="inlineStr">
        <is>
          <t xml:space="preserve">|
</t>
        </is>
      </c>
      <c r="BI725" t="inlineStr">
        <is>
          <t>sistema elettrico che trasferisce energia in corrente continua (c.c.) ad alta tensione tra due o più nodi in corrente alternata (c.a.) e comprende almeno due stazioni di conversione HVDC collegate tra loro attraverso cavi o linee di trasmissione in c.c.</t>
        </is>
      </c>
      <c r="BJ725" s="2" t="inlineStr">
        <is>
          <t>AĮNS sistema|
aukštosios įtampos nuolatinės srovės sistema</t>
        </is>
      </c>
      <c r="BK725" s="2" t="inlineStr">
        <is>
          <t>3|
3</t>
        </is>
      </c>
      <c r="BL725" s="2" t="inlineStr">
        <is>
          <t xml:space="preserve">|
</t>
        </is>
      </c>
      <c r="BM725" t="inlineStr">
        <is>
          <t>elektros energijos sistema, kuria energija tarp dviejų arba daugiau kintamosios srovės šynų perduodama kaip aukštosios įtampos nuolatinė srovė ir kurią sudaro bent dvi AĮNS keitiklių stotys bei jas jungiančios nuolatinės srovės perdavimo linijos arba kabeliai</t>
        </is>
      </c>
      <c r="BN725" s="2" t="inlineStr">
        <is>
          <t>augstsprieguma līdzstrāvas sistēma|
&lt;i&gt;HVDC&lt;/i&gt; sistēma</t>
        </is>
      </c>
      <c r="BO725" s="2" t="inlineStr">
        <is>
          <t>2|
2</t>
        </is>
      </c>
      <c r="BP725" s="2" t="inlineStr">
        <is>
          <t xml:space="preserve">|
</t>
        </is>
      </c>
      <c r="BQ725" t="inlineStr">
        <is>
          <t>elektrosistēma, kura pārvada enerģiju augstsprieguma līdzstrāvas formā starp divām vai vairākām &lt;i&gt;AC&lt;/i&gt; kopnēm un kurā ietilpst vismaz divas &lt;i&gt;HVDC&lt;/i&gt; [augstsprieguma līdzstrāvas] pārveidotājstacijas ar līdzstrāvas (&lt;i&gt;DC&lt;/i&gt;) pārvades līnijām vai kabeļiem starp šīm &lt;i&gt;HVDC&lt;/i&gt; pārveidotājstacijām</t>
        </is>
      </c>
      <c r="BR725" s="2" t="inlineStr">
        <is>
          <t>sistema HVDC|
sistema ta' kurrent dirett b'voltaġġ għoli</t>
        </is>
      </c>
      <c r="BS725" s="2" t="inlineStr">
        <is>
          <t>3|
3</t>
        </is>
      </c>
      <c r="BT725" s="2" t="inlineStr">
        <is>
          <t xml:space="preserve">|
</t>
        </is>
      </c>
      <c r="BU725" t="inlineStr">
        <is>
          <t>sistema tal-enerġija elettrika li tittrasferixxi l-enerġija fil-forma ta’ kurrent dirett b’voltaġġ għoli bejn żewġ żbarri jew aktar ta’ distribuzzjoni ta’ kurrent alternat (AC) u tinkludi tal-anqas żewġ stazzjonijiet ta’ konverżjoni HVDC b’linji jew b’kejbils ta’ trażmissjoni DC bejn l-istazzjonijiet ta’ konverżjoni HVDC</t>
        </is>
      </c>
      <c r="BV725" s="2" t="inlineStr">
        <is>
          <t>HVDC-systeem|
hoogspanningsgelijkstroomsysteem</t>
        </is>
      </c>
      <c r="BW725" s="2" t="inlineStr">
        <is>
          <t>4|
4</t>
        </is>
      </c>
      <c r="BX725" s="2" t="inlineStr">
        <is>
          <t xml:space="preserve">|
</t>
        </is>
      </c>
      <c r="BY725" t="inlineStr">
        <is>
          <t>elektriciteitssysteem dat energie in de vorm van hoogspanningsgelijkstroom tussen twee of meer wisselstroomknooppunten overbrengt</t>
        </is>
      </c>
      <c r="BZ725" s="2" t="inlineStr">
        <is>
          <t>system HVDC</t>
        </is>
      </c>
      <c r="CA725" s="2" t="inlineStr">
        <is>
          <t>3</t>
        </is>
      </c>
      <c r="CB725" s="2" t="inlineStr">
        <is>
          <t/>
        </is>
      </c>
      <c r="CC725" t="inlineStr">
        <is>
          <t>system elektroenergetyczny przesyłający energię w formie prądu stałego o wysokim napięciu pomiędzy dwiema lub więcej szynami prądu przemiennego, zawierający co najmniej dwie stacje przekształtnikowe HVDC z liniami lub kablami przesyłowymi prądu stałego pomiędzy stacjami przekształtnikowymi HVDC</t>
        </is>
      </c>
      <c r="CD725" s="2" t="inlineStr">
        <is>
          <t>sistema CCAT|
sistema de corrente contínua em alta tensão</t>
        </is>
      </c>
      <c r="CE725" s="2" t="inlineStr">
        <is>
          <t>3|
3</t>
        </is>
      </c>
      <c r="CF725" s="2" t="inlineStr">
        <is>
          <t xml:space="preserve">|
</t>
        </is>
      </c>
      <c r="CG725" t="inlineStr">
        <is>
          <t>Rede elétrica que transfere energia sob a forma de corrente contínua em alta tensão entre dois ou mais barramentos de corrente alternada e que compreende, pelo menos, duas estações de conversão de CCAT ligadas entre si por cabos ou linhas de transporte de corrente contínua.</t>
        </is>
      </c>
      <c r="CH725" s="2" t="inlineStr">
        <is>
          <t>sistem HVDC|
sistem de înaltă tensiune în curent continuu</t>
        </is>
      </c>
      <c r="CI725" s="2" t="inlineStr">
        <is>
          <t>3|
3</t>
        </is>
      </c>
      <c r="CJ725" s="2" t="inlineStr">
        <is>
          <t xml:space="preserve">|
</t>
        </is>
      </c>
      <c r="CK725" t="inlineStr">
        <is>
          <t>un sistem electroenergetic care transferă energie sub formă de curent continuu de înaltă tensiune între două sau mai multe bare colectoare de curent alternativ (AC) și cuprinde cel puțin două stații de conversie HVDC cu linii sau cabluri de curent continuu între stațiile de conversie HVDC</t>
        </is>
      </c>
      <c r="CL725" s="2" t="inlineStr">
        <is>
          <t>sieť jednosmerného prúdu vysokého napätia|
sieť HVDC</t>
        </is>
      </c>
      <c r="CM725" s="2" t="inlineStr">
        <is>
          <t>2|
2</t>
        </is>
      </c>
      <c r="CN725" s="2" t="inlineStr">
        <is>
          <t xml:space="preserve">|
</t>
        </is>
      </c>
      <c r="CO725" t="inlineStr">
        <is>
          <t>elektrická sieť, ktorá slúži na prenos energie vo forme jednosmerného prúdu vysokého napätia medzi dvoma alebo viacerými zbernicami striedavého prúdu (AC) a ktorú tvoria najmenej dve meniarne HVDC s jednosmernými prenosovými vedeniami alebo káblami medzi meniarňami HVDC</t>
        </is>
      </c>
      <c r="CP725" s="2" t="inlineStr">
        <is>
          <t>visokonapetostni sistem prenosa z enosmernim tokom|
sistem HVDC</t>
        </is>
      </c>
      <c r="CQ725" s="2" t="inlineStr">
        <is>
          <t>3|
3</t>
        </is>
      </c>
      <c r="CR725" s="2" t="inlineStr">
        <is>
          <t xml:space="preserve">|
</t>
        </is>
      </c>
      <c r="CS725" t="inlineStr">
        <is>
          <t>&lt;div&gt;elektroenergetski sistem, ki prenaša energijo v obliki visokonapetostnega enosmernega toka med dvema ali več vozlišči z izmeničnim tokom (AC) in vključuje vsaj dve pretvorniški postaji HVDC s prenosniškimi vodi ali kabli z enosmernim tokom med pretvorniškimi postajami HVDC&lt;br&gt;&lt;/div&gt;</t>
        </is>
      </c>
      <c r="CT725" s="2" t="inlineStr">
        <is>
          <t>system för högspänd likström</t>
        </is>
      </c>
      <c r="CU725" s="2" t="inlineStr">
        <is>
          <t>3</t>
        </is>
      </c>
      <c r="CV725" s="2" t="inlineStr">
        <is>
          <t/>
        </is>
      </c>
      <c r="CW725" t="inlineStr">
        <is>
          <t>elkraftsystem som överför energi i form av högspänd likström mellan två eller flera samlingsskenor för växelström och omfattar minst två omriktarstationer för högspänd likström och kraftledningar eller kablar för likström mellan omriktarstationerna</t>
        </is>
      </c>
    </row>
    <row r="726">
      <c r="A726" s="1" t="str">
        <f>HYPERLINK("https://iate.europa.eu/entry/result/1425549/all", "1425549")</f>
        <v>1425549</v>
      </c>
      <c r="B726" t="inlineStr">
        <is>
          <t>INDUSTRY</t>
        </is>
      </c>
      <c r="C726" t="inlineStr">
        <is>
          <t>INDUSTRY|chemistry|chemical compound;INDUSTRY|electronics and electrical engineering</t>
        </is>
      </c>
      <c r="D726" t="inlineStr">
        <is>
          <t>no</t>
        </is>
      </c>
      <c r="E726" t="inlineStr">
        <is>
          <t/>
        </is>
      </c>
      <c r="F726" t="inlineStr">
        <is>
          <t/>
        </is>
      </c>
      <c r="G726" t="inlineStr">
        <is>
          <t/>
        </is>
      </c>
      <c r="H726" t="inlineStr">
        <is>
          <t/>
        </is>
      </c>
      <c r="I726" t="inlineStr">
        <is>
          <t/>
        </is>
      </c>
      <c r="J726" t="inlineStr">
        <is>
          <t/>
        </is>
      </c>
      <c r="K726" t="inlineStr">
        <is>
          <t/>
        </is>
      </c>
      <c r="L726" t="inlineStr">
        <is>
          <t/>
        </is>
      </c>
      <c r="M726" t="inlineStr">
        <is>
          <t/>
        </is>
      </c>
      <c r="N726" s="2" t="inlineStr">
        <is>
          <t>kulgassificeringsanlæg|
kulforgasningsanlæg</t>
        </is>
      </c>
      <c r="O726" s="2" t="inlineStr">
        <is>
          <t>3|
3</t>
        </is>
      </c>
      <c r="P726" s="2" t="inlineStr">
        <is>
          <t xml:space="preserve">|
</t>
        </is>
      </c>
      <c r="Q726" t="inlineStr">
        <is>
          <t/>
        </is>
      </c>
      <c r="R726" s="2" t="inlineStr">
        <is>
          <t>Kohlevergasungsanlage</t>
        </is>
      </c>
      <c r="S726" s="2" t="inlineStr">
        <is>
          <t>3</t>
        </is>
      </c>
      <c r="T726" s="2" t="inlineStr">
        <is>
          <t/>
        </is>
      </c>
      <c r="U726" t="inlineStr">
        <is>
          <t/>
        </is>
      </c>
      <c r="V726" s="2" t="inlineStr">
        <is>
          <t>μονάδα αεριοποίησης άνθρακα</t>
        </is>
      </c>
      <c r="W726" s="2" t="inlineStr">
        <is>
          <t>3</t>
        </is>
      </c>
      <c r="X726" s="2" t="inlineStr">
        <is>
          <t/>
        </is>
      </c>
      <c r="Y726" t="inlineStr">
        <is>
          <t/>
        </is>
      </c>
      <c r="Z726" s="2" t="inlineStr">
        <is>
          <t>coal gasification plant</t>
        </is>
      </c>
      <c r="AA726" s="2" t="inlineStr">
        <is>
          <t>3</t>
        </is>
      </c>
      <c r="AB726" s="2" t="inlineStr">
        <is>
          <t/>
        </is>
      </c>
      <c r="AC726" t="inlineStr">
        <is>
          <t/>
        </is>
      </c>
      <c r="AD726" s="2" t="inlineStr">
        <is>
          <t>planta de gasificación de carbón</t>
        </is>
      </c>
      <c r="AE726" s="2" t="inlineStr">
        <is>
          <t>3</t>
        </is>
      </c>
      <c r="AF726" s="2" t="inlineStr">
        <is>
          <t/>
        </is>
      </c>
      <c r="AG726" t="inlineStr">
        <is>
          <t/>
        </is>
      </c>
      <c r="AH726" s="2" t="inlineStr">
        <is>
          <t>söegaasistamistehas</t>
        </is>
      </c>
      <c r="AI726" s="2" t="inlineStr">
        <is>
          <t>3</t>
        </is>
      </c>
      <c r="AJ726" s="2" t="inlineStr">
        <is>
          <t/>
        </is>
      </c>
      <c r="AK726" t="inlineStr">
        <is>
          <t/>
        </is>
      </c>
      <c r="AL726" t="inlineStr">
        <is>
          <t/>
        </is>
      </c>
      <c r="AM726" t="inlineStr">
        <is>
          <t/>
        </is>
      </c>
      <c r="AN726" t="inlineStr">
        <is>
          <t/>
        </is>
      </c>
      <c r="AO726" t="inlineStr">
        <is>
          <t/>
        </is>
      </c>
      <c r="AP726" s="2" t="inlineStr">
        <is>
          <t>atelier de gazéification du charbon</t>
        </is>
      </c>
      <c r="AQ726" s="2" t="inlineStr">
        <is>
          <t>3</t>
        </is>
      </c>
      <c r="AR726" s="2" t="inlineStr">
        <is>
          <t/>
        </is>
      </c>
      <c r="AS726" t="inlineStr">
        <is>
          <t/>
        </is>
      </c>
      <c r="AT726" t="inlineStr">
        <is>
          <t/>
        </is>
      </c>
      <c r="AU726" t="inlineStr">
        <is>
          <t/>
        </is>
      </c>
      <c r="AV726" t="inlineStr">
        <is>
          <t/>
        </is>
      </c>
      <c r="AW726" t="inlineStr">
        <is>
          <t/>
        </is>
      </c>
      <c r="AX726" t="inlineStr">
        <is>
          <t/>
        </is>
      </c>
      <c r="AY726" t="inlineStr">
        <is>
          <t/>
        </is>
      </c>
      <c r="AZ726" t="inlineStr">
        <is>
          <t/>
        </is>
      </c>
      <c r="BA726" t="inlineStr">
        <is>
          <t/>
        </is>
      </c>
      <c r="BB726" t="inlineStr">
        <is>
          <t/>
        </is>
      </c>
      <c r="BC726" t="inlineStr">
        <is>
          <t/>
        </is>
      </c>
      <c r="BD726" t="inlineStr">
        <is>
          <t/>
        </is>
      </c>
      <c r="BE726" t="inlineStr">
        <is>
          <t/>
        </is>
      </c>
      <c r="BF726" s="2" t="inlineStr">
        <is>
          <t>impianto di gasificazione del carbone</t>
        </is>
      </c>
      <c r="BG726" s="2" t="inlineStr">
        <is>
          <t>3</t>
        </is>
      </c>
      <c r="BH726" s="2" t="inlineStr">
        <is>
          <t/>
        </is>
      </c>
      <c r="BI726" t="inlineStr">
        <is>
          <t/>
        </is>
      </c>
      <c r="BJ726" t="inlineStr">
        <is>
          <t/>
        </is>
      </c>
      <c r="BK726" t="inlineStr">
        <is>
          <t/>
        </is>
      </c>
      <c r="BL726" t="inlineStr">
        <is>
          <t/>
        </is>
      </c>
      <c r="BM726" t="inlineStr">
        <is>
          <t/>
        </is>
      </c>
      <c r="BN726" t="inlineStr">
        <is>
          <t/>
        </is>
      </c>
      <c r="BO726" t="inlineStr">
        <is>
          <t/>
        </is>
      </c>
      <c r="BP726" t="inlineStr">
        <is>
          <t/>
        </is>
      </c>
      <c r="BQ726" t="inlineStr">
        <is>
          <t/>
        </is>
      </c>
      <c r="BR726" t="inlineStr">
        <is>
          <t/>
        </is>
      </c>
      <c r="BS726" t="inlineStr">
        <is>
          <t/>
        </is>
      </c>
      <c r="BT726" t="inlineStr">
        <is>
          <t/>
        </is>
      </c>
      <c r="BU726" t="inlineStr">
        <is>
          <t/>
        </is>
      </c>
      <c r="BV726" s="2" t="inlineStr">
        <is>
          <t>kolenvergasser|
kolenvergassingsinstallatie</t>
        </is>
      </c>
      <c r="BW726" s="2" t="inlineStr">
        <is>
          <t>3|
3</t>
        </is>
      </c>
      <c r="BX726" s="2" t="inlineStr">
        <is>
          <t xml:space="preserve">|
</t>
        </is>
      </c>
      <c r="BY726" t="inlineStr">
        <is>
          <t/>
        </is>
      </c>
      <c r="BZ726" t="inlineStr">
        <is>
          <t/>
        </is>
      </c>
      <c r="CA726" t="inlineStr">
        <is>
          <t/>
        </is>
      </c>
      <c r="CB726" t="inlineStr">
        <is>
          <t/>
        </is>
      </c>
      <c r="CC726" t="inlineStr">
        <is>
          <t/>
        </is>
      </c>
      <c r="CD726" s="2" t="inlineStr">
        <is>
          <t>instalação de gaseificação do carvão</t>
        </is>
      </c>
      <c r="CE726" s="2" t="inlineStr">
        <is>
          <t>3</t>
        </is>
      </c>
      <c r="CF726" s="2" t="inlineStr">
        <is>
          <t/>
        </is>
      </c>
      <c r="CG726" t="inlineStr">
        <is>
          <t/>
        </is>
      </c>
      <c r="CH726" s="2" t="inlineStr">
        <is>
          <t>instalație de gazeificare a cărbunelui</t>
        </is>
      </c>
      <c r="CI726" s="2" t="inlineStr">
        <is>
          <t>3</t>
        </is>
      </c>
      <c r="CJ726" s="2" t="inlineStr">
        <is>
          <t/>
        </is>
      </c>
      <c r="CK726" t="inlineStr">
        <is>
          <t/>
        </is>
      </c>
      <c r="CL726" t="inlineStr">
        <is>
          <t/>
        </is>
      </c>
      <c r="CM726" t="inlineStr">
        <is>
          <t/>
        </is>
      </c>
      <c r="CN726" t="inlineStr">
        <is>
          <t/>
        </is>
      </c>
      <c r="CO726" t="inlineStr">
        <is>
          <t/>
        </is>
      </c>
      <c r="CP726" t="inlineStr">
        <is>
          <t/>
        </is>
      </c>
      <c r="CQ726" t="inlineStr">
        <is>
          <t/>
        </is>
      </c>
      <c r="CR726" t="inlineStr">
        <is>
          <t/>
        </is>
      </c>
      <c r="CS726" t="inlineStr">
        <is>
          <t/>
        </is>
      </c>
      <c r="CT726" t="inlineStr">
        <is>
          <t/>
        </is>
      </c>
      <c r="CU726" t="inlineStr">
        <is>
          <t/>
        </is>
      </c>
      <c r="CV726" t="inlineStr">
        <is>
          <t/>
        </is>
      </c>
      <c r="CW726" t="inlineStr">
        <is>
          <t/>
        </is>
      </c>
    </row>
    <row r="727">
      <c r="A727" s="1" t="str">
        <f>HYPERLINK("https://iate.europa.eu/entry/result/787340/all", "787340")</f>
        <v>787340</v>
      </c>
      <c r="B727" t="inlineStr">
        <is>
          <t>PRODUCTION, TECHNOLOGY AND RESEARCH;ENERGY</t>
        </is>
      </c>
      <c r="C727" t="inlineStr">
        <is>
          <t>PRODUCTION, TECHNOLOGY AND RESEARCH|research and intellectual property|research;ENERGY|electrical and nuclear industries|nuclear energy;ENERGY|electrical and nuclear industries|nuclear industry</t>
        </is>
      </c>
      <c r="D727" t="inlineStr">
        <is>
          <t>yes</t>
        </is>
      </c>
      <c r="E727" t="inlineStr">
        <is>
          <t/>
        </is>
      </c>
      <c r="F727" s="2" t="inlineStr">
        <is>
          <t>HFR|
реактор с висока плътност на неутронния поток</t>
        </is>
      </c>
      <c r="G727" s="2" t="inlineStr">
        <is>
          <t>3|
3</t>
        </is>
      </c>
      <c r="H727" s="2" t="inlineStr">
        <is>
          <t xml:space="preserve">|
</t>
        </is>
      </c>
      <c r="I727" t="inlineStr">
        <is>
          <t/>
        </is>
      </c>
      <c r="J727" s="2" t="inlineStr">
        <is>
          <t>reaktor s vysokým tokem neutronů|
HFR|
reaktor HFR</t>
        </is>
      </c>
      <c r="K727" s="2" t="inlineStr">
        <is>
          <t>3|
3|
3</t>
        </is>
      </c>
      <c r="L727" s="2" t="inlineStr">
        <is>
          <t xml:space="preserve">|
|
</t>
        </is>
      </c>
      <c r="M727" t="inlineStr">
        <is>
          <t/>
        </is>
      </c>
      <c r="N727" s="2" t="inlineStr">
        <is>
          <t>højfluxreaktor|
HFR</t>
        </is>
      </c>
      <c r="O727" s="2" t="inlineStr">
        <is>
          <t>4|
4</t>
        </is>
      </c>
      <c r="P727" s="2" t="inlineStr">
        <is>
          <t xml:space="preserve">|
</t>
        </is>
      </c>
      <c r="Q727" t="inlineStr">
        <is>
          <t/>
        </is>
      </c>
      <c r="R727" s="2" t="inlineStr">
        <is>
          <t>Hochflussreaktor|
HFR</t>
        </is>
      </c>
      <c r="S727" s="2" t="inlineStr">
        <is>
          <t>3|
3</t>
        </is>
      </c>
      <c r="T727" s="2" t="inlineStr">
        <is>
          <t xml:space="preserve">|
</t>
        </is>
      </c>
      <c r="U727" t="inlineStr">
        <is>
          <t>Forschungsreaktor mit besonders hoher Neutronenflussdichte</t>
        </is>
      </c>
      <c r="V727" s="2" t="inlineStr">
        <is>
          <t>αντιδραστήρας υψηλής ροής|
HFR</t>
        </is>
      </c>
      <c r="W727" s="2" t="inlineStr">
        <is>
          <t>3|
3</t>
        </is>
      </c>
      <c r="X727" s="2" t="inlineStr">
        <is>
          <t xml:space="preserve">|
</t>
        </is>
      </c>
      <c r="Y727" t="inlineStr">
        <is>
          <t/>
        </is>
      </c>
      <c r="Z727" s="2" t="inlineStr">
        <is>
          <t>high-flux reactor|
high-flux reactor|
HFR|
high flux reactor|
HFR reactor</t>
        </is>
      </c>
      <c r="AA727" s="2" t="inlineStr">
        <is>
          <t>1|
3|
3|
1|
3</t>
        </is>
      </c>
      <c r="AB727" s="2" t="inlineStr">
        <is>
          <t xml:space="preserve">|
|
|
|
</t>
        </is>
      </c>
      <c r="AC727" t="inlineStr">
        <is>
          <t>reactor capable of providing neutron flux densities greater than approximately 10&lt;sup&gt;14&lt;/sup&gt; neutrons per cm&lt;sup&gt;2&lt;/sup&gt; per second</t>
        </is>
      </c>
      <c r="AD727" s="2" t="inlineStr">
        <is>
          <t>reactor de flujo elevado|
reactor de alto flujo</t>
        </is>
      </c>
      <c r="AE727" s="2" t="inlineStr">
        <is>
          <t>3|
3</t>
        </is>
      </c>
      <c r="AF727" s="2" t="inlineStr">
        <is>
          <t xml:space="preserve">|
</t>
        </is>
      </c>
      <c r="AG727" t="inlineStr">
        <is>
          <t>Reactor capaz de proveer densidades de flujo neutrónico superiores a unos 10 elevado a 14 neutrones por centímetro cuadrado y por segundo.</t>
        </is>
      </c>
      <c r="AH727" s="2" t="inlineStr">
        <is>
          <t>tihevooreaktor</t>
        </is>
      </c>
      <c r="AI727" s="2" t="inlineStr">
        <is>
          <t>3</t>
        </is>
      </c>
      <c r="AJ727" s="2" t="inlineStr">
        <is>
          <t/>
        </is>
      </c>
      <c r="AK727" t="inlineStr">
        <is>
          <t>tuumareaktor tiheda neutronite voo tekitamiseks</t>
        </is>
      </c>
      <c r="AL727" s="2" t="inlineStr">
        <is>
          <t>suurvuoreaktori|
HFR</t>
        </is>
      </c>
      <c r="AM727" s="2" t="inlineStr">
        <is>
          <t>3|
3</t>
        </is>
      </c>
      <c r="AN727" s="2" t="inlineStr">
        <is>
          <t xml:space="preserve">|
</t>
        </is>
      </c>
      <c r="AO727" t="inlineStr">
        <is>
          <t>Yhteisen tutkimuskeskuksen käytössä oleva tutkimusreaktori</t>
        </is>
      </c>
      <c r="AP727" s="2" t="inlineStr">
        <is>
          <t>réacteur à haut flux|
réacteur à flux élevé|
HFR</t>
        </is>
      </c>
      <c r="AQ727" s="2" t="inlineStr">
        <is>
          <t>2|
2|
2</t>
        </is>
      </c>
      <c r="AR727" s="2" t="inlineStr">
        <is>
          <t xml:space="preserve">|
|
</t>
        </is>
      </c>
      <c r="AS727" t="inlineStr">
        <is>
          <t/>
        </is>
      </c>
      <c r="AT727" s="2" t="inlineStr">
        <is>
          <t>imoibritheoir ardfhlosca</t>
        </is>
      </c>
      <c r="AU727" s="2" t="inlineStr">
        <is>
          <t>3</t>
        </is>
      </c>
      <c r="AV727" s="2" t="inlineStr">
        <is>
          <t/>
        </is>
      </c>
      <c r="AW727" t="inlineStr">
        <is>
          <t/>
        </is>
      </c>
      <c r="AX727" s="2" t="inlineStr">
        <is>
          <t>reaktor visokog fluksa|
HFR</t>
        </is>
      </c>
      <c r="AY727" s="2" t="inlineStr">
        <is>
          <t>3|
3</t>
        </is>
      </c>
      <c r="AZ727" s="2" t="inlineStr">
        <is>
          <t xml:space="preserve">|
</t>
        </is>
      </c>
      <c r="BA727" t="inlineStr">
        <is>
          <t>﻿reaktor koji može pružiti gustoću neutronskog toka veću od otprilike 1014 neutrona po cm² u sekundi</t>
        </is>
      </c>
      <c r="BB727" s="2" t="inlineStr">
        <is>
          <t>HFR|
nagyfluxusú reaktor</t>
        </is>
      </c>
      <c r="BC727" s="2" t="inlineStr">
        <is>
          <t>4|
4</t>
        </is>
      </c>
      <c r="BD727" s="2" t="inlineStr">
        <is>
          <t xml:space="preserve">|
</t>
        </is>
      </c>
      <c r="BE727" t="inlineStr">
        <is>
          <t/>
        </is>
      </c>
      <c r="BF727" s="2" t="inlineStr">
        <is>
          <t>reattore ad alto flusso|
HFR</t>
        </is>
      </c>
      <c r="BG727" s="2" t="inlineStr">
        <is>
          <t>3|
3</t>
        </is>
      </c>
      <c r="BH727" s="2" t="inlineStr">
        <is>
          <t xml:space="preserve">|
</t>
        </is>
      </c>
      <c r="BI727" t="inlineStr">
        <is>
          <t>reattore di ricerca per prove tecnologiche usato fondamentalmente come sorgente di neutroni con flussi dell’ordine dei 10&lt;sup&gt;15&lt;/sup&gt; n/cm&lt;sup&gt;2&lt;/sup&gt;s</t>
        </is>
      </c>
      <c r="BJ727" s="2" t="inlineStr">
        <is>
          <t>stipriasrautis reaktorius</t>
        </is>
      </c>
      <c r="BK727" s="2" t="inlineStr">
        <is>
          <t>3</t>
        </is>
      </c>
      <c r="BL727" s="2" t="inlineStr">
        <is>
          <t/>
        </is>
      </c>
      <c r="BM727" t="inlineStr">
        <is>
          <t/>
        </is>
      </c>
      <c r="BN727" s="2" t="inlineStr">
        <is>
          <t>augstplūsmas kodolreaktors</t>
        </is>
      </c>
      <c r="BO727" s="2" t="inlineStr">
        <is>
          <t>3</t>
        </is>
      </c>
      <c r="BP727" s="2" t="inlineStr">
        <is>
          <t/>
        </is>
      </c>
      <c r="BQ727" t="inlineStr">
        <is>
          <t/>
        </is>
      </c>
      <c r="BR727" s="2" t="inlineStr">
        <is>
          <t>reattur ta' fluss għoli</t>
        </is>
      </c>
      <c r="BS727" s="2" t="inlineStr">
        <is>
          <t>3</t>
        </is>
      </c>
      <c r="BT727" s="2" t="inlineStr">
        <is>
          <t/>
        </is>
      </c>
      <c r="BU727" t="inlineStr">
        <is>
          <t>reattur mibni għal għanijiet ta' riċerka u li kapaċi jiġġenera densità għolja ("fluss") ta' newtroni li jintużaw għal skopijiet ta' irradjazzjoni</t>
        </is>
      </c>
      <c r="BV727" s="2" t="inlineStr">
        <is>
          <t>hogefluxreactor|
HFR</t>
        </is>
      </c>
      <c r="BW727" s="2" t="inlineStr">
        <is>
          <t>3|
3</t>
        </is>
      </c>
      <c r="BX727" s="2" t="inlineStr">
        <is>
          <t xml:space="preserve">|
</t>
        </is>
      </c>
      <c r="BY727" t="inlineStr">
        <is>
          <t>kernreactor waarin een hoge dichtheid (‘flux’) van neutronen kan worden opgewekt; daarmee worden bestralingen uitgevoerd. In de HFR heersen omstandigheden die vergelijkbaar zijn met die in de reactorkern van een kerncentrale. Daarom is de HFR gedurende lange tijd gebruikt om het gedrag van materialen in en om reactorkernen te bestuderen.</t>
        </is>
      </c>
      <c r="BZ727" s="2" t="inlineStr">
        <is>
          <t>reaktor wysokostrumieniowy</t>
        </is>
      </c>
      <c r="CA727" s="2" t="inlineStr">
        <is>
          <t>3</t>
        </is>
      </c>
      <c r="CB727" s="2" t="inlineStr">
        <is>
          <t/>
        </is>
      </c>
      <c r="CC727" t="inlineStr">
        <is>
          <t/>
        </is>
      </c>
      <c r="CD727" s="2" t="inlineStr">
        <is>
          <t>HFR|
reator de alto fluxo</t>
        </is>
      </c>
      <c r="CE727" s="2" t="inlineStr">
        <is>
          <t>3|
3</t>
        </is>
      </c>
      <c r="CF727" s="2" t="inlineStr">
        <is>
          <t xml:space="preserve">|
</t>
        </is>
      </c>
      <c r="CG727" t="inlineStr">
        <is>
          <t/>
        </is>
      </c>
      <c r="CH727" s="2" t="inlineStr">
        <is>
          <t>reactor de mare flux</t>
        </is>
      </c>
      <c r="CI727" s="2" t="inlineStr">
        <is>
          <t>3</t>
        </is>
      </c>
      <c r="CJ727" s="2" t="inlineStr">
        <is>
          <t/>
        </is>
      </c>
      <c r="CK727" t="inlineStr">
        <is>
          <t/>
        </is>
      </c>
      <c r="CL727" s="2" t="inlineStr">
        <is>
          <t>reaktor s vysokým tokom neutrónov|
HFR</t>
        </is>
      </c>
      <c r="CM727" s="2" t="inlineStr">
        <is>
          <t>3|
3</t>
        </is>
      </c>
      <c r="CN727" s="2" t="inlineStr">
        <is>
          <t xml:space="preserve">|
</t>
        </is>
      </c>
      <c r="CO727" t="inlineStr">
        <is>
          <t/>
        </is>
      </c>
      <c r="CP727" s="2" t="inlineStr">
        <is>
          <t>reaktor z visokim fluksom</t>
        </is>
      </c>
      <c r="CQ727" s="2" t="inlineStr">
        <is>
          <t>3</t>
        </is>
      </c>
      <c r="CR727" s="2" t="inlineStr">
        <is>
          <t/>
        </is>
      </c>
      <c r="CS727" t="inlineStr">
        <is>
          <t>reaktor, v katerem nevtronski fluks presega približno 1014 cm&lt;sup&gt;-2&lt;/sup&gt; s&lt;sup&gt;-1&lt;/sup&gt;</t>
        </is>
      </c>
      <c r="CT727" s="2" t="inlineStr">
        <is>
          <t>HFR|
högflödesreaktor</t>
        </is>
      </c>
      <c r="CU727" s="2" t="inlineStr">
        <is>
          <t>3|
3</t>
        </is>
      </c>
      <c r="CV727" s="2" t="inlineStr">
        <is>
          <t xml:space="preserve">|
</t>
        </is>
      </c>
      <c r="CW727" t="inlineStr">
        <is>
          <t/>
        </is>
      </c>
    </row>
    <row r="728">
      <c r="A728" s="1" t="str">
        <f>HYPERLINK("https://iate.europa.eu/entry/result/112297/all", "112297")</f>
        <v>112297</v>
      </c>
      <c r="B728" t="inlineStr">
        <is>
          <t>ENVIRONMENT</t>
        </is>
      </c>
      <c r="C728" t="inlineStr">
        <is>
          <t>ENVIRONMENT</t>
        </is>
      </c>
      <c r="D728" t="inlineStr">
        <is>
          <t>no</t>
        </is>
      </c>
      <c r="E728" t="inlineStr">
        <is>
          <t/>
        </is>
      </c>
      <c r="F728" t="inlineStr">
        <is>
          <t/>
        </is>
      </c>
      <c r="G728" t="inlineStr">
        <is>
          <t/>
        </is>
      </c>
      <c r="H728" t="inlineStr">
        <is>
          <t/>
        </is>
      </c>
      <c r="I728" t="inlineStr">
        <is>
          <t/>
        </is>
      </c>
      <c r="J728" t="inlineStr">
        <is>
          <t/>
        </is>
      </c>
      <c r="K728" t="inlineStr">
        <is>
          <t/>
        </is>
      </c>
      <c r="L728" t="inlineStr">
        <is>
          <t/>
        </is>
      </c>
      <c r="M728" t="inlineStr">
        <is>
          <t/>
        </is>
      </c>
      <c r="N728" s="2" t="inlineStr">
        <is>
          <t>regenerering af gamle planter</t>
        </is>
      </c>
      <c r="O728" s="2" t="inlineStr">
        <is>
          <t>3</t>
        </is>
      </c>
      <c r="P728" s="2" t="inlineStr">
        <is>
          <t/>
        </is>
      </c>
      <c r="Q728" t="inlineStr">
        <is>
          <t/>
        </is>
      </c>
      <c r="R728" s="2" t="inlineStr">
        <is>
          <t>Altanlagensanierung</t>
        </is>
      </c>
      <c r="S728" s="2" t="inlineStr">
        <is>
          <t>3</t>
        </is>
      </c>
      <c r="T728" s="2" t="inlineStr">
        <is>
          <t/>
        </is>
      </c>
      <c r="U728" t="inlineStr">
        <is>
          <t/>
        </is>
      </c>
      <c r="V728" s="2" t="inlineStr">
        <is>
          <t>επανεξοπλισμός παλαιών μονάδων</t>
        </is>
      </c>
      <c r="W728" s="2" t="inlineStr">
        <is>
          <t>3</t>
        </is>
      </c>
      <c r="X728" s="2" t="inlineStr">
        <is>
          <t/>
        </is>
      </c>
      <c r="Y728" t="inlineStr">
        <is>
          <t/>
        </is>
      </c>
      <c r="Z728" s="2" t="inlineStr">
        <is>
          <t>retrofitting of old plants</t>
        </is>
      </c>
      <c r="AA728" s="2" t="inlineStr">
        <is>
          <t>3</t>
        </is>
      </c>
      <c r="AB728" s="2" t="inlineStr">
        <is>
          <t/>
        </is>
      </c>
      <c r="AC728" t="inlineStr">
        <is>
          <t>1.Making changes to old industrial plants installing new equipment's and facilities for the disposal of gas emissions in the atmosphere, of waste water and waste material in soil and water.</t>
        </is>
      </c>
      <c r="AD728" s="2" t="inlineStr">
        <is>
          <t>renovación de plantas anticuadas</t>
        </is>
      </c>
      <c r="AE728" s="2" t="inlineStr">
        <is>
          <t>3</t>
        </is>
      </c>
      <c r="AF728" s="2" t="inlineStr">
        <is>
          <t/>
        </is>
      </c>
      <c r="AG728" t="inlineStr">
        <is>
          <t/>
        </is>
      </c>
      <c r="AH728" t="inlineStr">
        <is>
          <t/>
        </is>
      </c>
      <c r="AI728" t="inlineStr">
        <is>
          <t/>
        </is>
      </c>
      <c r="AJ728" t="inlineStr">
        <is>
          <t/>
        </is>
      </c>
      <c r="AK728" t="inlineStr">
        <is>
          <t/>
        </is>
      </c>
      <c r="AL728" s="2" t="inlineStr">
        <is>
          <t>vanhojen kasvien uudistaminen</t>
        </is>
      </c>
      <c r="AM728" s="2" t="inlineStr">
        <is>
          <t>3</t>
        </is>
      </c>
      <c r="AN728" s="2" t="inlineStr">
        <is>
          <t/>
        </is>
      </c>
      <c r="AO728" t="inlineStr">
        <is>
          <t/>
        </is>
      </c>
      <c r="AP728" s="2" t="inlineStr">
        <is>
          <t>remise en état d'anciennes installations industrielles</t>
        </is>
      </c>
      <c r="AQ728" s="2" t="inlineStr">
        <is>
          <t>3</t>
        </is>
      </c>
      <c r="AR728" s="2" t="inlineStr">
        <is>
          <t/>
        </is>
      </c>
      <c r="AS728" t="inlineStr">
        <is>
          <t/>
        </is>
      </c>
      <c r="AT728" t="inlineStr">
        <is>
          <t/>
        </is>
      </c>
      <c r="AU728" t="inlineStr">
        <is>
          <t/>
        </is>
      </c>
      <c r="AV728" t="inlineStr">
        <is>
          <t/>
        </is>
      </c>
      <c r="AW728" t="inlineStr">
        <is>
          <t/>
        </is>
      </c>
      <c r="AX728" t="inlineStr">
        <is>
          <t/>
        </is>
      </c>
      <c r="AY728" t="inlineStr">
        <is>
          <t/>
        </is>
      </c>
      <c r="AZ728" t="inlineStr">
        <is>
          <t/>
        </is>
      </c>
      <c r="BA728" t="inlineStr">
        <is>
          <t/>
        </is>
      </c>
      <c r="BB728" t="inlineStr">
        <is>
          <t/>
        </is>
      </c>
      <c r="BC728" t="inlineStr">
        <is>
          <t/>
        </is>
      </c>
      <c r="BD728" t="inlineStr">
        <is>
          <t/>
        </is>
      </c>
      <c r="BE728" t="inlineStr">
        <is>
          <t/>
        </is>
      </c>
      <c r="BF728" s="2" t="inlineStr">
        <is>
          <t>ammodernamento di vecchi impianti</t>
        </is>
      </c>
      <c r="BG728" s="2" t="inlineStr">
        <is>
          <t>3</t>
        </is>
      </c>
      <c r="BH728" s="2" t="inlineStr">
        <is>
          <t/>
        </is>
      </c>
      <c r="BI728" t="inlineStr">
        <is>
          <t/>
        </is>
      </c>
      <c r="BJ728" t="inlineStr">
        <is>
          <t/>
        </is>
      </c>
      <c r="BK728" t="inlineStr">
        <is>
          <t/>
        </is>
      </c>
      <c r="BL728" t="inlineStr">
        <is>
          <t/>
        </is>
      </c>
      <c r="BM728" t="inlineStr">
        <is>
          <t/>
        </is>
      </c>
      <c r="BN728" t="inlineStr">
        <is>
          <t/>
        </is>
      </c>
      <c r="BO728" t="inlineStr">
        <is>
          <t/>
        </is>
      </c>
      <c r="BP728" t="inlineStr">
        <is>
          <t/>
        </is>
      </c>
      <c r="BQ728" t="inlineStr">
        <is>
          <t/>
        </is>
      </c>
      <c r="BR728" t="inlineStr">
        <is>
          <t/>
        </is>
      </c>
      <c r="BS728" t="inlineStr">
        <is>
          <t/>
        </is>
      </c>
      <c r="BT728" t="inlineStr">
        <is>
          <t/>
        </is>
      </c>
      <c r="BU728" t="inlineStr">
        <is>
          <t/>
        </is>
      </c>
      <c r="BV728" s="2" t="inlineStr">
        <is>
          <t>herstel van oude installaties</t>
        </is>
      </c>
      <c r="BW728" s="2" t="inlineStr">
        <is>
          <t>3</t>
        </is>
      </c>
      <c r="BX728" s="2" t="inlineStr">
        <is>
          <t/>
        </is>
      </c>
      <c r="BY728" t="inlineStr">
        <is>
          <t/>
        </is>
      </c>
      <c r="BZ728" t="inlineStr">
        <is>
          <t/>
        </is>
      </c>
      <c r="CA728" t="inlineStr">
        <is>
          <t/>
        </is>
      </c>
      <c r="CB728" t="inlineStr">
        <is>
          <t/>
        </is>
      </c>
      <c r="CC728" t="inlineStr">
        <is>
          <t/>
        </is>
      </c>
      <c r="CD728" s="2" t="inlineStr">
        <is>
          <t>centrais regeneradas</t>
        </is>
      </c>
      <c r="CE728" s="2" t="inlineStr">
        <is>
          <t>3</t>
        </is>
      </c>
      <c r="CF728" s="2" t="inlineStr">
        <is>
          <t/>
        </is>
      </c>
      <c r="CG728" t="inlineStr">
        <is>
          <t/>
        </is>
      </c>
      <c r="CH728" t="inlineStr">
        <is>
          <t/>
        </is>
      </c>
      <c r="CI728" t="inlineStr">
        <is>
          <t/>
        </is>
      </c>
      <c r="CJ728" t="inlineStr">
        <is>
          <t/>
        </is>
      </c>
      <c r="CK728" t="inlineStr">
        <is>
          <t/>
        </is>
      </c>
      <c r="CL728" t="inlineStr">
        <is>
          <t/>
        </is>
      </c>
      <c r="CM728" t="inlineStr">
        <is>
          <t/>
        </is>
      </c>
      <c r="CN728" t="inlineStr">
        <is>
          <t/>
        </is>
      </c>
      <c r="CO728" t="inlineStr">
        <is>
          <t/>
        </is>
      </c>
      <c r="CP728" t="inlineStr">
        <is>
          <t/>
        </is>
      </c>
      <c r="CQ728" t="inlineStr">
        <is>
          <t/>
        </is>
      </c>
      <c r="CR728" t="inlineStr">
        <is>
          <t/>
        </is>
      </c>
      <c r="CS728" t="inlineStr">
        <is>
          <t/>
        </is>
      </c>
      <c r="CT728" t="inlineStr">
        <is>
          <t/>
        </is>
      </c>
      <c r="CU728" t="inlineStr">
        <is>
          <t/>
        </is>
      </c>
      <c r="CV728" t="inlineStr">
        <is>
          <t/>
        </is>
      </c>
      <c r="CW728" t="inlineStr">
        <is>
          <t/>
        </is>
      </c>
    </row>
    <row r="729">
      <c r="A729" s="1" t="str">
        <f>HYPERLINK("https://iate.europa.eu/entry/result/933135/all", "933135")</f>
        <v>933135</v>
      </c>
      <c r="B729" t="inlineStr">
        <is>
          <t>ENVIRONMENT;ENERGY</t>
        </is>
      </c>
      <c r="C729" t="inlineStr">
        <is>
          <t>ENVIRONMENT;ENERGY</t>
        </is>
      </c>
      <c r="D729" t="inlineStr">
        <is>
          <t>yes</t>
        </is>
      </c>
      <c r="E729" t="inlineStr">
        <is>
          <t/>
        </is>
      </c>
      <c r="F729" s="2" t="inlineStr">
        <is>
          <t>полезна топлинна енергия</t>
        </is>
      </c>
      <c r="G729" s="2" t="inlineStr">
        <is>
          <t>3</t>
        </is>
      </c>
      <c r="H729" s="2" t="inlineStr">
        <is>
          <t/>
        </is>
      </c>
      <c r="I729" t="inlineStr">
        <is>
          <t>топлинната енергия, произведена чрез процес на комбинираното производство на енергия и използвана за задоволяване на икономически оправдано търсене на отопление или охлаждане</t>
        </is>
      </c>
      <c r="J729" s="2" t="inlineStr">
        <is>
          <t>užitečné teplo</t>
        </is>
      </c>
      <c r="K729" s="2" t="inlineStr">
        <is>
          <t>3</t>
        </is>
      </c>
      <c r="L729" s="2" t="inlineStr">
        <is>
          <t/>
        </is>
      </c>
      <c r="M729" t="inlineStr">
        <is>
          <t>teplo vyrobené v procesu kombinované výroby tepla a elektřiny k uspokojování ekonomicky odůvodněné poptávky po teplu a chlazení</t>
        </is>
      </c>
      <c r="N729" s="2" t="inlineStr">
        <is>
          <t>nyttevarme</t>
        </is>
      </c>
      <c r="O729" s="2" t="inlineStr">
        <is>
          <t>4</t>
        </is>
      </c>
      <c r="P729" s="2" t="inlineStr">
        <is>
          <t/>
        </is>
      </c>
      <c r="Q729" t="inlineStr">
        <is>
          <t>varme, der produceres i kombination med elektricitet, med henblik på tilfredsstillelse af en økonomisk begrundet efterspørgsel efter varme eller køling</t>
        </is>
      </c>
      <c r="R729" s="2" t="inlineStr">
        <is>
          <t>Nutzwärme</t>
        </is>
      </c>
      <c r="S729" s="2" t="inlineStr">
        <is>
          <t>3</t>
        </is>
      </c>
      <c r="T729" s="2" t="inlineStr">
        <is>
          <t/>
        </is>
      </c>
      <c r="U729" t="inlineStr">
        <is>
          <t>die in einem KWK-Prozess zur Befriedigung eines wirtschaftlich vertretbaren Wärme- oder Kühlbedarfs erzeugte Wärme</t>
        </is>
      </c>
      <c r="V729" s="2" t="inlineStr">
        <is>
          <t>χρήσιμη θερμότητα</t>
        </is>
      </c>
      <c r="W729" s="2" t="inlineStr">
        <is>
          <t>3</t>
        </is>
      </c>
      <c r="X729" s="2" t="inlineStr">
        <is>
          <t/>
        </is>
      </c>
      <c r="Y729" t="inlineStr">
        <is>
          <t>"χρήσιμη θερμότητα": η θερμότητα που παράγεται στο πλαίσιο μιας διαδικασίας συμπαραγωγής προκειμένου να ικανοποιήσει μια οικονομικά δικαιολογημένη ζήτηση για θέρμανση ή ψύξη.</t>
        </is>
      </c>
      <c r="Z729" s="2" t="inlineStr">
        <is>
          <t>useful heat|
useful heating effect</t>
        </is>
      </c>
      <c r="AA729" s="2" t="inlineStr">
        <is>
          <t>3|
1</t>
        </is>
      </c>
      <c r="AB729" s="2" t="inlineStr">
        <is>
          <t xml:space="preserve">|
</t>
        </is>
      </c>
      <c r="AC729" t="inlineStr">
        <is>
          <t>heat produced in a cogeneration&lt;sup&gt;1&lt;/sup&gt; process to satisfy economically justifiable demand&lt;sup&gt;2&lt;/sup&gt; for heating or cooling&lt;p&gt;&lt;sup&gt;1&lt;/sup&gt; cogeneration [ &lt;a href="/entry/result/870218/all" id="ENTRY_TO_ENTRY_CONVERTER" target="_blank"&gt;IATE:870218&lt;/a&gt; ]&lt;br&gt;&lt;sup&gt;2&lt;/sup&gt; economically justifiable demand [ &lt;a href="/entry/result/2246153/all" id="ENTRY_TO_ENTRY_CONVERTER" target="_blank"&gt;IATE:2246153&lt;/a&gt; ]&lt;/p&gt;</t>
        </is>
      </c>
      <c r="AD729" s="2" t="inlineStr">
        <is>
          <t>calor útil</t>
        </is>
      </c>
      <c r="AE729" s="2" t="inlineStr">
        <is>
          <t>3</t>
        </is>
      </c>
      <c r="AF729" s="2" t="inlineStr">
        <is>
          <t/>
        </is>
      </c>
      <c r="AG729" t="inlineStr">
        <is>
          <t>"El producido en un proceso de cogeneración &lt;a href="/entry/result/870218/all" id="ENTRY_TO_ENTRY_CONVERTER" target="_blank"&gt;IATE:870218&lt;/a&gt; para satisfacer una demanda económicamente justificable &lt;a href="/entry/result/2246153/all" id="ENTRY_TO_ENTRY_CONVERTER" target="_blank"&gt;IATE:2246153&lt;/a&gt; de calor o refrigeración."</t>
        </is>
      </c>
      <c r="AH729" s="2" t="inlineStr">
        <is>
          <t>kasulik soojus</t>
        </is>
      </c>
      <c r="AI729" s="2" t="inlineStr">
        <is>
          <t>3</t>
        </is>
      </c>
      <c r="AJ729" s="2" t="inlineStr">
        <is>
          <t/>
        </is>
      </c>
      <c r="AK729" t="inlineStr">
        <is>
          <t>soojus, mis on toodetud koostootmisprotsessis, et täita majanduslikult põhjendatud nõudlust [ &lt;a href="/entry/result/2246153/all" id="ENTRY_TO_ENTRY_CONVERTER" target="_blank"&gt;IATE:2246153&lt;/a&gt; ] soojuse või jahutuse järele</t>
        </is>
      </c>
      <c r="AL729" s="2" t="inlineStr">
        <is>
          <t>hyötylämpö</t>
        </is>
      </c>
      <c r="AM729" s="2" t="inlineStr">
        <is>
          <t>3</t>
        </is>
      </c>
      <c r="AN729" s="2" t="inlineStr">
        <is>
          <t/>
        </is>
      </c>
      <c r="AO729" t="inlineStr">
        <is>
          <t>yhteistuotantoprosessissa tuotettu lämpö, joka täyttää taloudellisesti perusteltavissa olevan lämmitys- tai jäähdytystarpeen</t>
        </is>
      </c>
      <c r="AP729" s="2" t="inlineStr">
        <is>
          <t>chaleur utile|
puissance thermique effective</t>
        </is>
      </c>
      <c r="AQ729" s="2" t="inlineStr">
        <is>
          <t>3|
3</t>
        </is>
      </c>
      <c r="AR729" s="2" t="inlineStr">
        <is>
          <t xml:space="preserve">|
</t>
        </is>
      </c>
      <c r="AS729" t="inlineStr">
        <is>
          <t>"Chaleur produite dans un processus de cogénération ( &lt;a href="/entry/result/870218/all" id="ENTRY_TO_ENTRY_CONVERTER" target="_blank"&gt;IATE:870218&lt;/a&gt; ) en vue de satisfaire une demande économiquement justifiable ( &lt;a href="/entry/result/2246153/all" id="ENTRY_TO_ENTRY_CONVERTER" target="_blank"&gt;IATE:2246153&lt;/a&gt; ) de production de chaleur ou de froid."</t>
        </is>
      </c>
      <c r="AT729" s="2" t="inlineStr">
        <is>
          <t>teas úsáideach</t>
        </is>
      </c>
      <c r="AU729" s="2" t="inlineStr">
        <is>
          <t>3</t>
        </is>
      </c>
      <c r="AV729" s="2" t="inlineStr">
        <is>
          <t/>
        </is>
      </c>
      <c r="AW729" t="inlineStr">
        <is>
          <t>teas a tháirgtear i bpróiseas comhghiniúna chun éileamh ar theas nó ar fhuarú atá inchosanta go heacnamaíoch a shásamh</t>
        </is>
      </c>
      <c r="AX729" s="2" t="inlineStr">
        <is>
          <t>korisna toplina</t>
        </is>
      </c>
      <c r="AY729" s="2" t="inlineStr">
        <is>
          <t>3</t>
        </is>
      </c>
      <c r="AZ729" s="2" t="inlineStr">
        <is>
          <t/>
        </is>
      </c>
      <c r="BA729" t="inlineStr">
        <is>
          <t>toplinska energija proizvedena u postupku kogeneracije radi zadovoljavanja ekonomski opravdane potražnje za grijanjem ili hlađenjem</t>
        </is>
      </c>
      <c r="BB729" s="2" t="inlineStr">
        <is>
          <t>hasznos hő</t>
        </is>
      </c>
      <c r="BC729" s="2" t="inlineStr">
        <is>
          <t>4</t>
        </is>
      </c>
      <c r="BD729" s="2" t="inlineStr">
        <is>
          <t/>
        </is>
      </c>
      <c r="BE729" t="inlineStr">
        <is>
          <t>kapcsolt energiatermelés [ &lt;a href="/entry/result/870218/all" id="ENTRY_TO_ENTRY_CONVERTER" target="_blank"&gt;IATE:870218&lt;/a&gt; ] folyamata során valamely, gazdaságilag indokolt (fűtési vagy hűtési) igény [ &lt;a href="/entry/result/2246153/all" id="ENTRY_TO_ENTRY_CONVERTER" target="_blank"&gt;IATE:2246153&lt;/a&gt; ] kielégítése érdekében előállított hő</t>
        </is>
      </c>
      <c r="BF729" s="2" t="inlineStr">
        <is>
          <t>calore utile</t>
        </is>
      </c>
      <c r="BG729" s="2" t="inlineStr">
        <is>
          <t>3</t>
        </is>
      </c>
      <c r="BH729" s="2" t="inlineStr">
        <is>
          <t/>
        </is>
      </c>
      <c r="BI729" t="inlineStr">
        <is>
          <t>calore prodotto in un processo di cogenerazione per soddisfare una domanda economicamente giustificabile di calore o di raffreddamento</t>
        </is>
      </c>
      <c r="BJ729" s="2" t="inlineStr">
        <is>
          <t>naudingoji šiluma</t>
        </is>
      </c>
      <c r="BK729" s="2" t="inlineStr">
        <is>
          <t>3</t>
        </is>
      </c>
      <c r="BL729" s="2" t="inlineStr">
        <is>
          <t/>
        </is>
      </c>
      <c r="BM729" t="inlineStr">
        <is>
          <t>kogeneracijos metu pagaminta šiluma, skirta ekonomiškai pagrįstai šildymo ar vėsinimo paklausai tenkinti</t>
        </is>
      </c>
      <c r="BN729" s="2" t="inlineStr">
        <is>
          <t>lietderīgā siltumenerģija|
lietderīgais siltums</t>
        </is>
      </c>
      <c r="BO729" s="2" t="inlineStr">
        <is>
          <t>3|
3</t>
        </is>
      </c>
      <c r="BP729" s="2" t="inlineStr">
        <is>
          <t xml:space="preserve">|
</t>
        </is>
      </c>
      <c r="BQ729" t="inlineStr">
        <is>
          <t>siltums, kas saražots koģenerācijas procesā, lai apmierinātu ekonomiski pamatotu siltumapgādes vai dzesēšanas pieprasījumu</t>
        </is>
      </c>
      <c r="BR729" s="2" t="inlineStr">
        <is>
          <t>sħana utli</t>
        </is>
      </c>
      <c r="BS729" s="2" t="inlineStr">
        <is>
          <t>3</t>
        </is>
      </c>
      <c r="BT729" s="2" t="inlineStr">
        <is>
          <t/>
        </is>
      </c>
      <c r="BU729" t="inlineStr">
        <is>
          <t>sħana prodotta fi proċess ta’ koġenerazzjoni [ &lt;a href="/entry/result/870218/all" id="ENTRY_TO_ENTRY_CONVERTER" target="_blank"&gt;IATE:870218&lt;/a&gt; ] biex tissodisfa domanda ekonomikament ġustifikabbli [ &lt;a href="/entry/result/2246153/all" id="ENTRY_TO_ENTRY_CONVERTER" target="_blank"&gt;IATE:2246153&lt;/a&gt; ] għal tisħin jew għal tkessiħ</t>
        </is>
      </c>
      <c r="BV729" s="2" t="inlineStr">
        <is>
          <t>nuttige warmte</t>
        </is>
      </c>
      <c r="BW729" s="2" t="inlineStr">
        <is>
          <t>3</t>
        </is>
      </c>
      <c r="BX729" s="2" t="inlineStr">
        <is>
          <t/>
        </is>
      </c>
      <c r="BY729" t="inlineStr">
        <is>
          <t>"warmte die in een warmtekrachtkoppelingsproces wordt geproduceerd om aan een economisch aantoonbare vraag naar warmte of koeling te voldoen"</t>
        </is>
      </c>
      <c r="BZ729" s="2" t="inlineStr">
        <is>
          <t>ciepło użytkowe</t>
        </is>
      </c>
      <c r="CA729" s="2" t="inlineStr">
        <is>
          <t>3</t>
        </is>
      </c>
      <c r="CB729" s="2" t="inlineStr">
        <is>
          <t/>
        </is>
      </c>
      <c r="CC729" t="inlineStr">
        <is>
          <t>ciepło wytwarzane w procesie kogeneracji w celu zaspokojenia ekonomicznie uzasadnionego popytu na ogrzewanie lub chłodzenie</t>
        </is>
      </c>
      <c r="CD729" s="2" t="inlineStr">
        <is>
          <t>calor útil</t>
        </is>
      </c>
      <c r="CE729" s="2" t="inlineStr">
        <is>
          <t>4</t>
        </is>
      </c>
      <c r="CF729" s="2" t="inlineStr">
        <is>
          <t/>
        </is>
      </c>
      <c r="CG729" t="inlineStr">
        <is>
          <t>Calor produzido num processo de cogeração a fim de satisfazer uma &lt;b&gt;procura economicamente justificável&lt;/b&gt; [ &lt;a href="/entry/result/2246153/all" id="ENTRY_TO_ENTRY_CONVERTER" target="_blank"&gt;IATE:2246153&lt;/a&gt; ] de calor ou de frio.</t>
        </is>
      </c>
      <c r="CH729" s="2" t="inlineStr">
        <is>
          <t>energie termică utilă</t>
        </is>
      </c>
      <c r="CI729" s="2" t="inlineStr">
        <is>
          <t>3</t>
        </is>
      </c>
      <c r="CJ729" s="2" t="inlineStr">
        <is>
          <t/>
        </is>
      </c>
      <c r="CK729" t="inlineStr">
        <is>
          <t>energia termică produsă într-un proces de cogenerare, pentru a satisface o cerere de încălzire sau răcire, justificată din punct de vedere economic</t>
        </is>
      </c>
      <c r="CL729" s="2" t="inlineStr">
        <is>
          <t>využiteľné teplo</t>
        </is>
      </c>
      <c r="CM729" s="2" t="inlineStr">
        <is>
          <t>3</t>
        </is>
      </c>
      <c r="CN729" s="2" t="inlineStr">
        <is>
          <t/>
        </is>
      </c>
      <c r="CO729" t="inlineStr">
        <is>
          <t>teplo vyrobené v procese kombinovanej výroby určené na uspokojenie ekonomicky zdôvodneného dopytu po teple alebo chlade</t>
        </is>
      </c>
      <c r="CP729" s="2" t="inlineStr">
        <is>
          <t>koristna toplota</t>
        </is>
      </c>
      <c r="CQ729" s="2" t="inlineStr">
        <is>
          <t>3</t>
        </is>
      </c>
      <c r="CR729" s="2" t="inlineStr">
        <is>
          <t/>
        </is>
      </c>
      <c r="CS729" t="inlineStr">
        <is>
          <t>toplota, proizvedena v postopku soproizvodnje za zadovoljitev ekonomsko upravičenega povpraševanja po ogrevanju ali hlajenju</t>
        </is>
      </c>
      <c r="CT729" s="2" t="inlineStr">
        <is>
          <t>nyttiggjord värme</t>
        </is>
      </c>
      <c r="CU729" s="2" t="inlineStr">
        <is>
          <t>3</t>
        </is>
      </c>
      <c r="CV729" s="2" t="inlineStr">
        <is>
          <t/>
        </is>
      </c>
      <c r="CW729" t="inlineStr">
        <is>
          <t>värme som producerats genom en kraftvärmeprocess för att tillgodose en ekonomiskt motiverad efterfrågan på värme eller kyla</t>
        </is>
      </c>
    </row>
    <row r="730">
      <c r="A730" s="1" t="str">
        <f>HYPERLINK("https://iate.europa.eu/entry/result/1357160/all", "1357160")</f>
        <v>1357160</v>
      </c>
      <c r="B730" t="inlineStr">
        <is>
          <t>SOCIAL QUESTIONS</t>
        </is>
      </c>
      <c r="C730" t="inlineStr">
        <is>
          <t>SOCIAL QUESTIONS|construction and town planning</t>
        </is>
      </c>
      <c r="D730" t="inlineStr">
        <is>
          <t>no</t>
        </is>
      </c>
      <c r="E730" t="inlineStr">
        <is>
          <t/>
        </is>
      </c>
      <c r="F730" t="inlineStr">
        <is>
          <t/>
        </is>
      </c>
      <c r="G730" t="inlineStr">
        <is>
          <t/>
        </is>
      </c>
      <c r="H730" t="inlineStr">
        <is>
          <t/>
        </is>
      </c>
      <c r="I730" t="inlineStr">
        <is>
          <t/>
        </is>
      </c>
      <c r="J730" t="inlineStr">
        <is>
          <t/>
        </is>
      </c>
      <c r="K730" t="inlineStr">
        <is>
          <t/>
        </is>
      </c>
      <c r="L730" t="inlineStr">
        <is>
          <t/>
        </is>
      </c>
      <c r="M730" t="inlineStr">
        <is>
          <t/>
        </is>
      </c>
      <c r="N730" s="2" t="inlineStr">
        <is>
          <t>tyverialarm</t>
        </is>
      </c>
      <c r="O730" s="2" t="inlineStr">
        <is>
          <t>2</t>
        </is>
      </c>
      <c r="P730" s="2" t="inlineStr">
        <is>
          <t/>
        </is>
      </c>
      <c r="Q730" t="inlineStr">
        <is>
          <t/>
        </is>
      </c>
      <c r="R730" s="2" t="inlineStr">
        <is>
          <t>Raumsicherung</t>
        </is>
      </c>
      <c r="S730" s="2" t="inlineStr">
        <is>
          <t>2</t>
        </is>
      </c>
      <c r="T730" s="2" t="inlineStr">
        <is>
          <t/>
        </is>
      </c>
      <c r="U730" t="inlineStr">
        <is>
          <t>Alarmanlage(fuer den Raum)</t>
        </is>
      </c>
      <c r="V730" t="inlineStr">
        <is>
          <t/>
        </is>
      </c>
      <c r="W730" t="inlineStr">
        <is>
          <t/>
        </is>
      </c>
      <c r="X730" t="inlineStr">
        <is>
          <t/>
        </is>
      </c>
      <c r="Y730" t="inlineStr">
        <is>
          <t/>
        </is>
      </c>
      <c r="Z730" s="2" t="inlineStr">
        <is>
          <t>intruder alarm</t>
        </is>
      </c>
      <c r="AA730" s="2" t="inlineStr">
        <is>
          <t>2</t>
        </is>
      </c>
      <c r="AB730" s="2" t="inlineStr">
        <is>
          <t/>
        </is>
      </c>
      <c r="AC730" t="inlineStr">
        <is>
          <t/>
        </is>
      </c>
      <c r="AD730" t="inlineStr">
        <is>
          <t/>
        </is>
      </c>
      <c r="AE730" t="inlineStr">
        <is>
          <t/>
        </is>
      </c>
      <c r="AF730" t="inlineStr">
        <is>
          <t/>
        </is>
      </c>
      <c r="AG730" t="inlineStr">
        <is>
          <t/>
        </is>
      </c>
      <c r="AH730" t="inlineStr">
        <is>
          <t/>
        </is>
      </c>
      <c r="AI730" t="inlineStr">
        <is>
          <t/>
        </is>
      </c>
      <c r="AJ730" t="inlineStr">
        <is>
          <t/>
        </is>
      </c>
      <c r="AK730" t="inlineStr">
        <is>
          <t/>
        </is>
      </c>
      <c r="AL730" t="inlineStr">
        <is>
          <t/>
        </is>
      </c>
      <c r="AM730" t="inlineStr">
        <is>
          <t/>
        </is>
      </c>
      <c r="AN730" t="inlineStr">
        <is>
          <t/>
        </is>
      </c>
      <c r="AO730" t="inlineStr">
        <is>
          <t/>
        </is>
      </c>
      <c r="AP730" s="2" t="inlineStr">
        <is>
          <t>protection électronique d'alarme</t>
        </is>
      </c>
      <c r="AQ730" s="2" t="inlineStr">
        <is>
          <t>2</t>
        </is>
      </c>
      <c r="AR730" s="2" t="inlineStr">
        <is>
          <t/>
        </is>
      </c>
      <c r="AS730" t="inlineStr">
        <is>
          <t/>
        </is>
      </c>
      <c r="AT730" t="inlineStr">
        <is>
          <t/>
        </is>
      </c>
      <c r="AU730" t="inlineStr">
        <is>
          <t/>
        </is>
      </c>
      <c r="AV730" t="inlineStr">
        <is>
          <t/>
        </is>
      </c>
      <c r="AW730" t="inlineStr">
        <is>
          <t/>
        </is>
      </c>
      <c r="AX730" t="inlineStr">
        <is>
          <t/>
        </is>
      </c>
      <c r="AY730" t="inlineStr">
        <is>
          <t/>
        </is>
      </c>
      <c r="AZ730" t="inlineStr">
        <is>
          <t/>
        </is>
      </c>
      <c r="BA730" t="inlineStr">
        <is>
          <t/>
        </is>
      </c>
      <c r="BB730" t="inlineStr">
        <is>
          <t/>
        </is>
      </c>
      <c r="BC730" t="inlineStr">
        <is>
          <t/>
        </is>
      </c>
      <c r="BD730" t="inlineStr">
        <is>
          <t/>
        </is>
      </c>
      <c r="BE730" t="inlineStr">
        <is>
          <t/>
        </is>
      </c>
      <c r="BF730" s="2" t="inlineStr">
        <is>
          <t>dispositivo di sicurezza</t>
        </is>
      </c>
      <c r="BG730" s="2" t="inlineStr">
        <is>
          <t>2</t>
        </is>
      </c>
      <c r="BH730" s="2" t="inlineStr">
        <is>
          <t/>
        </is>
      </c>
      <c r="BI730" t="inlineStr">
        <is>
          <t/>
        </is>
      </c>
      <c r="BJ730" t="inlineStr">
        <is>
          <t/>
        </is>
      </c>
      <c r="BK730" t="inlineStr">
        <is>
          <t/>
        </is>
      </c>
      <c r="BL730" t="inlineStr">
        <is>
          <t/>
        </is>
      </c>
      <c r="BM730" t="inlineStr">
        <is>
          <t/>
        </is>
      </c>
      <c r="BN730" t="inlineStr">
        <is>
          <t/>
        </is>
      </c>
      <c r="BO730" t="inlineStr">
        <is>
          <t/>
        </is>
      </c>
      <c r="BP730" t="inlineStr">
        <is>
          <t/>
        </is>
      </c>
      <c r="BQ730" t="inlineStr">
        <is>
          <t/>
        </is>
      </c>
      <c r="BR730" t="inlineStr">
        <is>
          <t/>
        </is>
      </c>
      <c r="BS730" t="inlineStr">
        <is>
          <t/>
        </is>
      </c>
      <c r="BT730" t="inlineStr">
        <is>
          <t/>
        </is>
      </c>
      <c r="BU730" t="inlineStr">
        <is>
          <t/>
        </is>
      </c>
      <c r="BV730" s="2" t="inlineStr">
        <is>
          <t>inbraakbeveiliging</t>
        </is>
      </c>
      <c r="BW730" s="2" t="inlineStr">
        <is>
          <t>2</t>
        </is>
      </c>
      <c r="BX730" s="2" t="inlineStr">
        <is>
          <t/>
        </is>
      </c>
      <c r="BY730" t="inlineStr">
        <is>
          <t/>
        </is>
      </c>
      <c r="BZ730" s="2" t="inlineStr">
        <is>
          <t>system alarmowy sygnalizacji włamania</t>
        </is>
      </c>
      <c r="CA730" s="2" t="inlineStr">
        <is>
          <t>3</t>
        </is>
      </c>
      <c r="CB730" s="2" t="inlineStr">
        <is>
          <t/>
        </is>
      </c>
      <c r="CC730" t="inlineStr">
        <is>
          <t>system alarmowy do wykrywania i wskazywania obecności, wejścia albo usiłowania wejścia włamywacza do chronionego obiektu</t>
        </is>
      </c>
      <c r="CD730" t="inlineStr">
        <is>
          <t/>
        </is>
      </c>
      <c r="CE730" t="inlineStr">
        <is>
          <t/>
        </is>
      </c>
      <c r="CF730" t="inlineStr">
        <is>
          <t/>
        </is>
      </c>
      <c r="CG730" t="inlineStr">
        <is>
          <t/>
        </is>
      </c>
      <c r="CH730" t="inlineStr">
        <is>
          <t/>
        </is>
      </c>
      <c r="CI730" t="inlineStr">
        <is>
          <t/>
        </is>
      </c>
      <c r="CJ730" t="inlineStr">
        <is>
          <t/>
        </is>
      </c>
      <c r="CK730" t="inlineStr">
        <is>
          <t/>
        </is>
      </c>
      <c r="CL730" t="inlineStr">
        <is>
          <t/>
        </is>
      </c>
      <c r="CM730" t="inlineStr">
        <is>
          <t/>
        </is>
      </c>
      <c r="CN730" t="inlineStr">
        <is>
          <t/>
        </is>
      </c>
      <c r="CO730" t="inlineStr">
        <is>
          <t/>
        </is>
      </c>
      <c r="CP730" t="inlineStr">
        <is>
          <t/>
        </is>
      </c>
      <c r="CQ730" t="inlineStr">
        <is>
          <t/>
        </is>
      </c>
      <c r="CR730" t="inlineStr">
        <is>
          <t/>
        </is>
      </c>
      <c r="CS730" t="inlineStr">
        <is>
          <t/>
        </is>
      </c>
      <c r="CT730" t="inlineStr">
        <is>
          <t/>
        </is>
      </c>
      <c r="CU730" t="inlineStr">
        <is>
          <t/>
        </is>
      </c>
      <c r="CV730" t="inlineStr">
        <is>
          <t/>
        </is>
      </c>
      <c r="CW730" t="inlineStr">
        <is>
          <t/>
        </is>
      </c>
    </row>
    <row r="731">
      <c r="A731" s="1" t="str">
        <f>HYPERLINK("https://iate.europa.eu/entry/result/2109329/all", "2109329")</f>
        <v>2109329</v>
      </c>
      <c r="B731" t="inlineStr">
        <is>
          <t>ENERGY;INDUSTRY</t>
        </is>
      </c>
      <c r="C731" t="inlineStr">
        <is>
          <t>ENERGY|energy policy|energy industry;ENERGY|electrical and nuclear industries|electrical industry;INDUSTRY|electronics and electrical engineering|electrical engineering</t>
        </is>
      </c>
      <c r="D731" t="inlineStr">
        <is>
          <t>no</t>
        </is>
      </c>
      <c r="E731" t="inlineStr">
        <is>
          <t/>
        </is>
      </c>
      <c r="F731" t="inlineStr">
        <is>
          <t/>
        </is>
      </c>
      <c r="G731" t="inlineStr">
        <is>
          <t/>
        </is>
      </c>
      <c r="H731" t="inlineStr">
        <is>
          <t/>
        </is>
      </c>
      <c r="I731" t="inlineStr">
        <is>
          <t/>
        </is>
      </c>
      <c r="J731" t="inlineStr">
        <is>
          <t/>
        </is>
      </c>
      <c r="K731" t="inlineStr">
        <is>
          <t/>
        </is>
      </c>
      <c r="L731" t="inlineStr">
        <is>
          <t/>
        </is>
      </c>
      <c r="M731" t="inlineStr">
        <is>
          <t/>
        </is>
      </c>
      <c r="N731" t="inlineStr">
        <is>
          <t/>
        </is>
      </c>
      <c r="O731" t="inlineStr">
        <is>
          <t/>
        </is>
      </c>
      <c r="P731" t="inlineStr">
        <is>
          <t/>
        </is>
      </c>
      <c r="Q731" t="inlineStr">
        <is>
          <t/>
        </is>
      </c>
      <c r="R731" t="inlineStr">
        <is>
          <t/>
        </is>
      </c>
      <c r="S731" t="inlineStr">
        <is>
          <t/>
        </is>
      </c>
      <c r="T731" t="inlineStr">
        <is>
          <t/>
        </is>
      </c>
      <c r="U731" t="inlineStr">
        <is>
          <t/>
        </is>
      </c>
      <c r="V731" t="inlineStr">
        <is>
          <t/>
        </is>
      </c>
      <c r="W731" t="inlineStr">
        <is>
          <t/>
        </is>
      </c>
      <c r="X731" t="inlineStr">
        <is>
          <t/>
        </is>
      </c>
      <c r="Y731" t="inlineStr">
        <is>
          <t/>
        </is>
      </c>
      <c r="Z731" s="2" t="inlineStr">
        <is>
          <t>FCE|
fuel cell energy</t>
        </is>
      </c>
      <c r="AA731" s="2" t="inlineStr">
        <is>
          <t>3|
3</t>
        </is>
      </c>
      <c r="AB731" s="2" t="inlineStr">
        <is>
          <t xml:space="preserve">|
</t>
        </is>
      </c>
      <c r="AC731" t="inlineStr">
        <is>
          <t/>
        </is>
      </c>
      <c r="AD731" t="inlineStr">
        <is>
          <t/>
        </is>
      </c>
      <c r="AE731" t="inlineStr">
        <is>
          <t/>
        </is>
      </c>
      <c r="AF731" t="inlineStr">
        <is>
          <t/>
        </is>
      </c>
      <c r="AG731" t="inlineStr">
        <is>
          <t/>
        </is>
      </c>
      <c r="AH731" t="inlineStr">
        <is>
          <t/>
        </is>
      </c>
      <c r="AI731" t="inlineStr">
        <is>
          <t/>
        </is>
      </c>
      <c r="AJ731" t="inlineStr">
        <is>
          <t/>
        </is>
      </c>
      <c r="AK731" t="inlineStr">
        <is>
          <t/>
        </is>
      </c>
      <c r="AL731" t="inlineStr">
        <is>
          <t/>
        </is>
      </c>
      <c r="AM731" t="inlineStr">
        <is>
          <t/>
        </is>
      </c>
      <c r="AN731" t="inlineStr">
        <is>
          <t/>
        </is>
      </c>
      <c r="AO731" t="inlineStr">
        <is>
          <t/>
        </is>
      </c>
      <c r="AP731" t="inlineStr">
        <is>
          <t/>
        </is>
      </c>
      <c r="AQ731" t="inlineStr">
        <is>
          <t/>
        </is>
      </c>
      <c r="AR731" t="inlineStr">
        <is>
          <t/>
        </is>
      </c>
      <c r="AS731" t="inlineStr">
        <is>
          <t/>
        </is>
      </c>
      <c r="AT731" t="inlineStr">
        <is>
          <t/>
        </is>
      </c>
      <c r="AU731" t="inlineStr">
        <is>
          <t/>
        </is>
      </c>
      <c r="AV731" t="inlineStr">
        <is>
          <t/>
        </is>
      </c>
      <c r="AW731" t="inlineStr">
        <is>
          <t/>
        </is>
      </c>
      <c r="AX731" t="inlineStr">
        <is>
          <t/>
        </is>
      </c>
      <c r="AY731" t="inlineStr">
        <is>
          <t/>
        </is>
      </c>
      <c r="AZ731" t="inlineStr">
        <is>
          <t/>
        </is>
      </c>
      <c r="BA731" t="inlineStr">
        <is>
          <t/>
        </is>
      </c>
      <c r="BB731" t="inlineStr">
        <is>
          <t/>
        </is>
      </c>
      <c r="BC731" t="inlineStr">
        <is>
          <t/>
        </is>
      </c>
      <c r="BD731" t="inlineStr">
        <is>
          <t/>
        </is>
      </c>
      <c r="BE731" t="inlineStr">
        <is>
          <t/>
        </is>
      </c>
      <c r="BF731" t="inlineStr">
        <is>
          <t/>
        </is>
      </c>
      <c r="BG731" t="inlineStr">
        <is>
          <t/>
        </is>
      </c>
      <c r="BH731" t="inlineStr">
        <is>
          <t/>
        </is>
      </c>
      <c r="BI731" t="inlineStr">
        <is>
          <t/>
        </is>
      </c>
      <c r="BJ731" t="inlineStr">
        <is>
          <t/>
        </is>
      </c>
      <c r="BK731" t="inlineStr">
        <is>
          <t/>
        </is>
      </c>
      <c r="BL731" t="inlineStr">
        <is>
          <t/>
        </is>
      </c>
      <c r="BM731" t="inlineStr">
        <is>
          <t/>
        </is>
      </c>
      <c r="BN731" t="inlineStr">
        <is>
          <t/>
        </is>
      </c>
      <c r="BO731" t="inlineStr">
        <is>
          <t/>
        </is>
      </c>
      <c r="BP731" t="inlineStr">
        <is>
          <t/>
        </is>
      </c>
      <c r="BQ731" t="inlineStr">
        <is>
          <t/>
        </is>
      </c>
      <c r="BR731" t="inlineStr">
        <is>
          <t/>
        </is>
      </c>
      <c r="BS731" t="inlineStr">
        <is>
          <t/>
        </is>
      </c>
      <c r="BT731" t="inlineStr">
        <is>
          <t/>
        </is>
      </c>
      <c r="BU731" t="inlineStr">
        <is>
          <t/>
        </is>
      </c>
      <c r="BV731" t="inlineStr">
        <is>
          <t/>
        </is>
      </c>
      <c r="BW731" t="inlineStr">
        <is>
          <t/>
        </is>
      </c>
      <c r="BX731" t="inlineStr">
        <is>
          <t/>
        </is>
      </c>
      <c r="BY731" t="inlineStr">
        <is>
          <t/>
        </is>
      </c>
      <c r="BZ731" t="inlineStr">
        <is>
          <t/>
        </is>
      </c>
      <c r="CA731" t="inlineStr">
        <is>
          <t/>
        </is>
      </c>
      <c r="CB731" t="inlineStr">
        <is>
          <t/>
        </is>
      </c>
      <c r="CC731" t="inlineStr">
        <is>
          <t/>
        </is>
      </c>
      <c r="CD731" t="inlineStr">
        <is>
          <t/>
        </is>
      </c>
      <c r="CE731" t="inlineStr">
        <is>
          <t/>
        </is>
      </c>
      <c r="CF731" t="inlineStr">
        <is>
          <t/>
        </is>
      </c>
      <c r="CG731" t="inlineStr">
        <is>
          <t/>
        </is>
      </c>
      <c r="CH731" t="inlineStr">
        <is>
          <t/>
        </is>
      </c>
      <c r="CI731" t="inlineStr">
        <is>
          <t/>
        </is>
      </c>
      <c r="CJ731" t="inlineStr">
        <is>
          <t/>
        </is>
      </c>
      <c r="CK731" t="inlineStr">
        <is>
          <t/>
        </is>
      </c>
      <c r="CL731" t="inlineStr">
        <is>
          <t/>
        </is>
      </c>
      <c r="CM731" t="inlineStr">
        <is>
          <t/>
        </is>
      </c>
      <c r="CN731" t="inlineStr">
        <is>
          <t/>
        </is>
      </c>
      <c r="CO731" t="inlineStr">
        <is>
          <t/>
        </is>
      </c>
      <c r="CP731" t="inlineStr">
        <is>
          <t/>
        </is>
      </c>
      <c r="CQ731" t="inlineStr">
        <is>
          <t/>
        </is>
      </c>
      <c r="CR731" t="inlineStr">
        <is>
          <t/>
        </is>
      </c>
      <c r="CS731" t="inlineStr">
        <is>
          <t/>
        </is>
      </c>
      <c r="CT731" t="inlineStr">
        <is>
          <t/>
        </is>
      </c>
      <c r="CU731" t="inlineStr">
        <is>
          <t/>
        </is>
      </c>
      <c r="CV731" t="inlineStr">
        <is>
          <t/>
        </is>
      </c>
      <c r="CW731" t="inlineStr">
        <is>
          <t/>
        </is>
      </c>
    </row>
    <row r="732">
      <c r="A732" s="1" t="str">
        <f>HYPERLINK("https://iate.europa.eu/entry/result/3533347/all", "3533347")</f>
        <v>3533347</v>
      </c>
      <c r="B732" t="inlineStr">
        <is>
          <t>ENERGY;INDUSTRY</t>
        </is>
      </c>
      <c r="C732" t="inlineStr">
        <is>
          <t>ENERGY;INDUSTRY|mechanical engineering|thermal equipment</t>
        </is>
      </c>
      <c r="D732" t="inlineStr">
        <is>
          <t>yes</t>
        </is>
      </c>
      <c r="E732" t="inlineStr">
        <is>
          <t/>
        </is>
      </c>
      <c r="F732" s="2" t="inlineStr">
        <is>
          <t>микрокогенерация</t>
        </is>
      </c>
      <c r="G732" s="2" t="inlineStr">
        <is>
          <t>3</t>
        </is>
      </c>
      <c r="H732" s="2" t="inlineStr">
        <is>
          <t/>
        </is>
      </c>
      <c r="I732" t="inlineStr">
        <is>
          <t>едновременно производство, в рамките на малко производствено звено (с мощност под 50 kWe), на топло- и електроенергия от отделни сгради, малки предприятия и общности за покриване на собствените им енергийни и отоплителни нужди</t>
        </is>
      </c>
      <c r="J732" s="2" t="inlineStr">
        <is>
          <t>mikrokogenerace</t>
        </is>
      </c>
      <c r="K732" s="2" t="inlineStr">
        <is>
          <t>3</t>
        </is>
      </c>
      <c r="L732" s="2" t="inlineStr">
        <is>
          <t/>
        </is>
      </c>
      <c r="M732" t="inlineStr">
        <is>
          <t>současná výroba tepla a elektrické energie v malé jednotce [s maximální kapacitou nižší než 50 kWe] určené pro jednotlivé budovy, malé podniky a obce k pokrytí jejich vlastních energetických a topných potřeb</t>
        </is>
      </c>
      <c r="N732" s="2" t="inlineStr">
        <is>
          <t>mikrokraftvarmeproduktion|
mikroproduktion af varme og elektricitet</t>
        </is>
      </c>
      <c r="O732" s="2" t="inlineStr">
        <is>
          <t>4|
3</t>
        </is>
      </c>
      <c r="P732" s="2" t="inlineStr">
        <is>
          <t xml:space="preserve">|
</t>
        </is>
      </c>
      <c r="Q732" t="inlineStr">
        <is>
          <t>samtidig produktion i en mindre produktionsenhed [maksimal kapacitet under 50 kWe] af både varme og energi i enkeltstående bygninger, små virksomheder eller lokalsamfund med henblik på at dække egne energi- og varmebehov</t>
        </is>
      </c>
      <c r="R732" s="2" t="inlineStr">
        <is>
          <t>Mikro-Kraft-Wärme-Kopplung|
Mikro-KWK</t>
        </is>
      </c>
      <c r="S732" s="2" t="inlineStr">
        <is>
          <t>3|
3</t>
        </is>
      </c>
      <c r="T732" s="2" t="inlineStr">
        <is>
          <t xml:space="preserve">|
</t>
        </is>
      </c>
      <c r="U732" t="inlineStr">
        <is>
          <t>Gleichzeitige Erzeugung von Wärme und Strom in einer kleinen Erzeugungseinheit durch einzelne Gebäude, Kleinunternehmen und Gemeinschaften, um ihren Eigenbedarf an Energie und Wärme zu decken.</t>
        </is>
      </c>
      <c r="V732" s="2" t="inlineStr">
        <is>
          <t>μικροσυμπαραγωγή|
συμπαραγωγή πολύ μικρής κλίμακας</t>
        </is>
      </c>
      <c r="W732" s="2" t="inlineStr">
        <is>
          <t>3|
3</t>
        </is>
      </c>
      <c r="X732" s="2" t="inlineStr">
        <is>
          <t xml:space="preserve">|
</t>
        </is>
      </c>
      <c r="Y732" t="inlineStr">
        <is>
          <t>ταυτόχρονη παραγωγή, σε μικρή μονάδα παραγωγής, θερμότητας και ενέργειας από μεμονωμένα κτίρια, μικρές επιχειρήσεις και κοινότητες για την κάλυψη των αναγκών τους σε ενέργεια και θέρμανση.</t>
        </is>
      </c>
      <c r="Z732" s="2" t="inlineStr">
        <is>
          <t>micro-cogeneration|
microcogeneration|
micro combined heat and power|
micro-combined heat and power|
micro-CHP|
micro cogeneration</t>
        </is>
      </c>
      <c r="AA732" s="2" t="inlineStr">
        <is>
          <t>3|
3|
1|
3|
3|
1</t>
        </is>
      </c>
      <c r="AB732" s="2" t="inlineStr">
        <is>
          <t xml:space="preserve">|
|
|
|
|
</t>
        </is>
      </c>
      <c r="AC732" t="inlineStr">
        <is>
          <t>Simultaneous generation, within a small-sized production unit [maximum capacity below 50 kWe], of heat and power by individual buildings, small businesses and communities to meet their own energy and heating needs.</t>
        </is>
      </c>
      <c r="AD732" s="2" t="inlineStr">
        <is>
          <t>microcogeneración</t>
        </is>
      </c>
      <c r="AE732" s="2" t="inlineStr">
        <is>
          <t>3</t>
        </is>
      </c>
      <c r="AF732" s="2" t="inlineStr">
        <is>
          <t/>
        </is>
      </c>
      <c r="AG732" t="inlineStr">
        <is>
          <t>Generación simultánea de calor y electricidad &lt;a href="/entry/result/1680968/all" id="ENTRY_TO_ENTRY_CONVERTER" target="_blank"&gt;IATE:1680968&lt;/a&gt; en pequeñas unidades de producción con una potencia máxima inferior a los 50 kW&lt;sub&gt;e&lt;/sub&gt;, ubicadas en edificios, pequeñas empresas y comunidades para cubrir sus propias necesidades de energía y calor.</t>
        </is>
      </c>
      <c r="AH732" s="2" t="inlineStr">
        <is>
          <t>mikrokoostootmine</t>
        </is>
      </c>
      <c r="AI732" s="2" t="inlineStr">
        <is>
          <t>3</t>
        </is>
      </c>
      <c r="AJ732" s="2" t="inlineStr">
        <is>
          <t/>
        </is>
      </c>
      <c r="AK732" t="inlineStr">
        <is>
          <t>soojus- ja elektrienergia samaaegne tootmine mikrokoostootmisseadmega (mille maksimaalne võimsus on alla 50 kWe) hoonete, väikeste ettevõtjate ja kogukondade poolt, eesmärgiga katta oma energia- ja küttevajadus</t>
        </is>
      </c>
      <c r="AL732" s="2" t="inlineStr">
        <is>
          <t>mikroyhteistuotanto</t>
        </is>
      </c>
      <c r="AM732" s="2" t="inlineStr">
        <is>
          <t>3</t>
        </is>
      </c>
      <c r="AN732" s="2" t="inlineStr">
        <is>
          <t/>
        </is>
      </c>
      <c r="AO732" t="inlineStr">
        <is>
          <t>lämmön ja sähkön samanaikainen tuottaminen pienessä tuotantoyksikössä yksittäisissä rakennuksissa, pienyrityksissä ja yhteisöissä niiden oman energian- ja lämmöntarpeen tyydyttämiseksi</t>
        </is>
      </c>
      <c r="AP732" s="2" t="inlineStr">
        <is>
          <t>microcogénération</t>
        </is>
      </c>
      <c r="AQ732" s="2" t="inlineStr">
        <is>
          <t>3</t>
        </is>
      </c>
      <c r="AR732" s="2" t="inlineStr">
        <is>
          <t/>
        </is>
      </c>
      <c r="AS732" t="inlineStr">
        <is>
          <t>au sein d’une unité de production de petite taille, production simultanée de chaleur et d’électricité par des bâtiments individuels, des PME et des communautés afin de couvrir leurs propres besoins énergétiques et thermiques</t>
        </is>
      </c>
      <c r="AT732" s="2" t="inlineStr">
        <is>
          <t>micrea-chomhghiniúint</t>
        </is>
      </c>
      <c r="AU732" s="2" t="inlineStr">
        <is>
          <t>3</t>
        </is>
      </c>
      <c r="AV732" s="2" t="inlineStr">
        <is>
          <t/>
        </is>
      </c>
      <c r="AW732" t="inlineStr">
        <is>
          <t/>
        </is>
      </c>
      <c r="AX732" s="2" t="inlineStr">
        <is>
          <t>mikrokogeneracija|
mikroCHP</t>
        </is>
      </c>
      <c r="AY732" s="2" t="inlineStr">
        <is>
          <t>3|
3</t>
        </is>
      </c>
      <c r="AZ732" s="2" t="inlineStr">
        <is>
          <t xml:space="preserve">|
</t>
        </is>
      </c>
      <c r="BA732" t="inlineStr">
        <is>
          <t/>
        </is>
      </c>
      <c r="BB732" s="2" t="inlineStr">
        <is>
          <t>mikro kapcsolt energiatermelés|
mikro-kogeneráció</t>
        </is>
      </c>
      <c r="BC732" s="2" t="inlineStr">
        <is>
          <t>4|
4</t>
        </is>
      </c>
      <c r="BD732" s="2" t="inlineStr">
        <is>
          <t xml:space="preserve">|
</t>
        </is>
      </c>
      <c r="BE732" t="inlineStr">
        <is>
          <t>hasznos hő és villamos energia egyidejű termelése egyazon mikroméretű (kisebb mint 50 kWe teljesítményű) energiatermelő egységben ( &lt;a href="/entry/result/2246172/all" id="ENTRY_TO_ENTRY_CONVERTER" target="_blank"&gt;IATE:2246172&lt;/a&gt; ), jellemzően épületek és kisebb vállalkozások, illetve közösségek által, saját energia- és fűtési igényeik kielégítésére</t>
        </is>
      </c>
      <c r="BF732" s="2" t="inlineStr">
        <is>
          <t>microcogenerazione</t>
        </is>
      </c>
      <c r="BG732" s="2" t="inlineStr">
        <is>
          <t>3</t>
        </is>
      </c>
      <c r="BH732" s="2" t="inlineStr">
        <is>
          <t/>
        </is>
      </c>
      <c r="BI732" t="inlineStr">
        <is>
          <t>generazione simultanea di calore ed energia elettrica all'interno di piccoli generatori da parte di singoli edifici (abitazioni mono- o plurifamiliari, uffici, piccole imprese, comunità) allo scopo di soddisfare il fabbisogno termico e di elettricità degli edifici stessi</t>
        </is>
      </c>
      <c r="BJ732" s="2" t="inlineStr">
        <is>
          <t>labai mažos apimties bendra šilumos ir elektros gamyba|
labai mažos galios kogeneracija</t>
        </is>
      </c>
      <c r="BK732" s="2" t="inlineStr">
        <is>
          <t>3|
3</t>
        </is>
      </c>
      <c r="BL732" s="2" t="inlineStr">
        <is>
          <t>|
preferred</t>
        </is>
      </c>
      <c r="BM732" t="inlineStr">
        <is>
          <t>energijos ir šilumos poreikiams patenkinti nedideliuose gyvenamųjų namų, mažų įmonių ir bendruomenių gamybos įrenginiuose (mažesnio, nei 50 kWe galingumo) vienu metu gaminama šiluma ir elektros energija</t>
        </is>
      </c>
      <c r="BN732" s="2" t="inlineStr">
        <is>
          <t>mikrokoģenerācija</t>
        </is>
      </c>
      <c r="BO732" s="2" t="inlineStr">
        <is>
          <t>3</t>
        </is>
      </c>
      <c r="BP732" s="2" t="inlineStr">
        <is>
          <t/>
        </is>
      </c>
      <c r="BQ732" t="inlineStr">
        <is>
          <t>atsevišķās ēkās, mazos uzņēmumos un kopienās enerģijas un apkures individuāla patēriņa vajadzībām veikta koģenerācija [ &lt;a href="/entry/result/870218/all" id="ENTRY_TO_ENTRY_CONVERTER" target="_blank"&gt;IATE:870218&lt;/a&gt; ], izmantojot nelielu koģenerācijas iekārtu [ sk. &lt;a href="/entry/result/2246172/all" id="ENTRY_TO_ENTRY_CONVERTER" target="_blank"&gt;IATE:2246172&lt;/a&gt; ], kuras maksimālā jauda nesasniedz 50 kWe</t>
        </is>
      </c>
      <c r="BR732" s="2" t="inlineStr">
        <is>
          <t>mikrokoġenerazzjoni</t>
        </is>
      </c>
      <c r="BS732" s="2" t="inlineStr">
        <is>
          <t>3</t>
        </is>
      </c>
      <c r="BT732" s="2" t="inlineStr">
        <is>
          <t/>
        </is>
      </c>
      <c r="BU732" t="inlineStr">
        <is>
          <t>ġenerazzjoni simultanja tas-sħana u l-elettriku f'unità żgħira tal-produzzjoni minn binjiet individwali, komunitajiet u intrapriżi żgħar biex jissodisfaw il-ħtiġiet tagħhom stess għall-enerġija u t-tisħin</t>
        </is>
      </c>
      <c r="BV732" s="2" t="inlineStr">
        <is>
          <t>microwarmte-krachtkoppeling</t>
        </is>
      </c>
      <c r="BW732" s="2" t="inlineStr">
        <is>
          <t>3</t>
        </is>
      </c>
      <c r="BX732" s="2" t="inlineStr">
        <is>
          <t/>
        </is>
      </c>
      <c r="BY732" t="inlineStr">
        <is>
          <t>warmte-krachtkoppeling door middel van een eenheid met een maximumcapaciteit van minder dan 50 kWe</t>
        </is>
      </c>
      <c r="BZ732" s="2" t="inlineStr">
        <is>
          <t>mikrokogeneracja</t>
        </is>
      </c>
      <c r="CA732" s="2" t="inlineStr">
        <is>
          <t>3</t>
        </is>
      </c>
      <c r="CB732" s="2" t="inlineStr">
        <is>
          <t/>
        </is>
      </c>
      <c r="CC732" t="inlineStr">
        <is>
          <t>odmiana kogeneracji, proces technologiczny polegający na skojarzonej produkcji energii cieplnej i energii elektrycznej w oparciu o wykorzystanie urządzeń małych i średnich mocy</t>
        </is>
      </c>
      <c r="CD732" s="2" t="inlineStr">
        <is>
          <t>microcogeração</t>
        </is>
      </c>
      <c r="CE732" s="2" t="inlineStr">
        <is>
          <t>3</t>
        </is>
      </c>
      <c r="CF732" s="2" t="inlineStr">
        <is>
          <t/>
        </is>
      </c>
      <c r="CG732" t="inlineStr">
        <is>
          <t>Geração simultânea numa pequena unidade de produção de calor e eletricidade, no máximo de 50 kWe, para edifícios individuais, pequenas empresas e comunidades, para suprir as suas necessidades de energia e aquecimento.</t>
        </is>
      </c>
      <c r="CH732" s="2" t="inlineStr">
        <is>
          <t>microcogenerare</t>
        </is>
      </c>
      <c r="CI732" s="2" t="inlineStr">
        <is>
          <t>3</t>
        </is>
      </c>
      <c r="CJ732" s="2" t="inlineStr">
        <is>
          <t/>
        </is>
      </c>
      <c r="CK732" t="inlineStr">
        <is>
          <t>Cogenerare [ &lt;a href="/entry/result/870218/all" id="ENTRY_TO_ENTRY_CONVERTER" target="_blank"&gt;IATE:870218&lt;/a&gt; ] în cazul unei unități cu o capacitate maximă mai mică de 50 kWe.</t>
        </is>
      </c>
      <c r="CL732" s="2" t="inlineStr">
        <is>
          <t>kombinovaná výroba veľmi malých výkonov|
mikrokogenerácia</t>
        </is>
      </c>
      <c r="CM732" s="2" t="inlineStr">
        <is>
          <t>3|
3</t>
        </is>
      </c>
      <c r="CN732" s="2" t="inlineStr">
        <is>
          <t xml:space="preserve">|
</t>
        </is>
      </c>
      <c r="CO732" t="inlineStr">
        <is>
          <t>súčasná výroba tepla a elektrickej energie v malých výrobných jednotkách (s výkonom menším ako 50 kW) v rámci jednotlivých budov, malých podnikov a komunít s cieľom pokryť ich vlastné potreby, pokiaľ ide o elektrickú energiu a kúrenie</t>
        </is>
      </c>
      <c r="CP732" s="2" t="inlineStr">
        <is>
          <t>mikrokogeneracija|
mikrosoproizvodnja</t>
        </is>
      </c>
      <c r="CQ732" s="2" t="inlineStr">
        <is>
          <t>3|
3</t>
        </is>
      </c>
      <c r="CR732" s="2" t="inlineStr">
        <is>
          <t xml:space="preserve">|
</t>
        </is>
      </c>
      <c r="CS732" t="inlineStr">
        <is>
          <t>hkratna proizvodnja toplote in elektrike v generatorju, katerega moč ne preseže 50 kW</t>
        </is>
      </c>
      <c r="CT732" s="2" t="inlineStr">
        <is>
          <t>mikrokraftvärme</t>
        </is>
      </c>
      <c r="CU732" s="2" t="inlineStr">
        <is>
          <t>3</t>
        </is>
      </c>
      <c r="CV732" s="2" t="inlineStr">
        <is>
          <t/>
        </is>
      </c>
      <c r="CW732" t="inlineStr">
        <is>
          <t/>
        </is>
      </c>
    </row>
    <row r="733">
      <c r="A733" s="1" t="str">
        <f>HYPERLINK("https://iate.europa.eu/entry/result/2144811/all", "2144811")</f>
        <v>2144811</v>
      </c>
      <c r="B733" t="inlineStr">
        <is>
          <t>ENVIRONMENT</t>
        </is>
      </c>
      <c r="C733" t="inlineStr">
        <is>
          <t>ENVIRONMENT</t>
        </is>
      </c>
      <c r="D733" t="inlineStr">
        <is>
          <t>yes</t>
        </is>
      </c>
      <c r="E733" t="inlineStr">
        <is>
          <t/>
        </is>
      </c>
      <c r="F733" s="2" t="inlineStr">
        <is>
          <t>разходи за околна среда</t>
        </is>
      </c>
      <c r="G733" s="2" t="inlineStr">
        <is>
          <t>3</t>
        </is>
      </c>
      <c r="H733" s="2" t="inlineStr">
        <is>
          <t/>
        </is>
      </c>
      <c r="I733" t="inlineStr">
        <is>
          <t>разходи, свързани с действителното или потенциално влошаване на природните активи поради икономически дейности</t>
        </is>
      </c>
      <c r="J733" s="2" t="inlineStr">
        <is>
          <t>environmentální náklady</t>
        </is>
      </c>
      <c r="K733" s="2" t="inlineStr">
        <is>
          <t>3</t>
        </is>
      </c>
      <c r="L733" s="2" t="inlineStr">
        <is>
          <t/>
        </is>
      </c>
      <c r="M733" t="inlineStr">
        <is>
          <t/>
        </is>
      </c>
      <c r="N733" s="2" t="inlineStr">
        <is>
          <t>miljømæssige omkostninger|
miljøomkostninger</t>
        </is>
      </c>
      <c r="O733" s="2" t="inlineStr">
        <is>
          <t>3|
3</t>
        </is>
      </c>
      <c r="P733" s="2" t="inlineStr">
        <is>
          <t xml:space="preserve">|
</t>
        </is>
      </c>
      <c r="Q733" t="inlineStr">
        <is>
          <t/>
        </is>
      </c>
      <c r="R733" s="2" t="inlineStr">
        <is>
          <t>ökologische Kosten|
Umweltkosten|
umweltbezogene Kosten</t>
        </is>
      </c>
      <c r="S733" s="2" t="inlineStr">
        <is>
          <t>3|
3|
3</t>
        </is>
      </c>
      <c r="T733" s="2" t="inlineStr">
        <is>
          <t xml:space="preserve">|
|
</t>
        </is>
      </c>
      <c r="U733" t="inlineStr">
        <is>
          <t/>
        </is>
      </c>
      <c r="V733" s="2" t="inlineStr">
        <is>
          <t>περιβαλλοντικό κόστος|
οικολογικό κόστος</t>
        </is>
      </c>
      <c r="W733" s="2" t="inlineStr">
        <is>
          <t>3|
3</t>
        </is>
      </c>
      <c r="X733" s="2" t="inlineStr">
        <is>
          <t xml:space="preserve">preferred|
</t>
        </is>
      </c>
      <c r="Y733" t="inlineStr">
        <is>
          <t/>
        </is>
      </c>
      <c r="Z733" s="2" t="inlineStr">
        <is>
          <t>ecological costs|
environmental costs</t>
        </is>
      </c>
      <c r="AA733" s="2" t="inlineStr">
        <is>
          <t>2|
3</t>
        </is>
      </c>
      <c r="AB733" s="2" t="inlineStr">
        <is>
          <t xml:space="preserve">|
</t>
        </is>
      </c>
      <c r="AC733" t="inlineStr">
        <is>
          <t>costs connected with the actual or potential deterioration of natural assets due to economic activities</t>
        </is>
      </c>
      <c r="AD733" s="2" t="inlineStr">
        <is>
          <t>costes ambientales|
coste ecológico</t>
        </is>
      </c>
      <c r="AE733" s="2" t="inlineStr">
        <is>
          <t>3|
3</t>
        </is>
      </c>
      <c r="AF733" s="2" t="inlineStr">
        <is>
          <t xml:space="preserve">|
</t>
        </is>
      </c>
      <c r="AG733" t="inlineStr">
        <is>
          <t>Coste de las medidas adoptadas por una empresa, o por otras en nombre de esta, para evitar, reducir o reparar daños al medio ambiente que resulten de sus actividades ordinarias.</t>
        </is>
      </c>
      <c r="AH733" s="2" t="inlineStr">
        <is>
          <t>keskkonnakulu</t>
        </is>
      </c>
      <c r="AI733" s="2" t="inlineStr">
        <is>
          <t>3</t>
        </is>
      </c>
      <c r="AJ733" s="2" t="inlineStr">
        <is>
          <t/>
        </is>
      </c>
      <c r="AK733" t="inlineStr">
        <is>
          <t/>
        </is>
      </c>
      <c r="AL733" s="2" t="inlineStr">
        <is>
          <t>ympäristökustannus</t>
        </is>
      </c>
      <c r="AM733" s="2" t="inlineStr">
        <is>
          <t>3</t>
        </is>
      </c>
      <c r="AN733" s="2" t="inlineStr">
        <is>
          <t/>
        </is>
      </c>
      <c r="AO733" t="inlineStr">
        <is>
          <t/>
        </is>
      </c>
      <c r="AP733" s="2" t="inlineStr">
        <is>
          <t>coût environnemental|
coût écologique</t>
        </is>
      </c>
      <c r="AQ733" s="2" t="inlineStr">
        <is>
          <t>3|
3</t>
        </is>
      </c>
      <c r="AR733" s="2" t="inlineStr">
        <is>
          <t xml:space="preserve">|
</t>
        </is>
      </c>
      <c r="AS733" t="inlineStr">
        <is>
          <t>coût des dommages causés à l'environnement et aux écosystèmes, et aussi indirectement à ceux qui les utilisent</t>
        </is>
      </c>
      <c r="AT733" s="2" t="inlineStr">
        <is>
          <t>costais chomhshaoil</t>
        </is>
      </c>
      <c r="AU733" s="2" t="inlineStr">
        <is>
          <t>3</t>
        </is>
      </c>
      <c r="AV733" s="2" t="inlineStr">
        <is>
          <t/>
        </is>
      </c>
      <c r="AW733" t="inlineStr">
        <is>
          <t/>
        </is>
      </c>
      <c r="AX733" s="2" t="inlineStr">
        <is>
          <t>troškovi okoliša</t>
        </is>
      </c>
      <c r="AY733" s="2" t="inlineStr">
        <is>
          <t>3</t>
        </is>
      </c>
      <c r="AZ733" s="2" t="inlineStr">
        <is>
          <t/>
        </is>
      </c>
      <c r="BA733" t="inlineStr">
        <is>
          <t>eksterni (vanjski) troškovi koje neka aktivnost uzrokuje u okolišu i koji ne terete njezino poslovanje</t>
        </is>
      </c>
      <c r="BB733" s="2" t="inlineStr">
        <is>
          <t>környezeti költség</t>
        </is>
      </c>
      <c r="BC733" s="2" t="inlineStr">
        <is>
          <t>3</t>
        </is>
      </c>
      <c r="BD733" s="2" t="inlineStr">
        <is>
          <t/>
        </is>
      </c>
      <c r="BE733" t="inlineStr">
        <is>
          <t/>
        </is>
      </c>
      <c r="BF733" s="2" t="inlineStr">
        <is>
          <t>costi ambientali|
costi ambientali</t>
        </is>
      </c>
      <c r="BG733" s="2" t="inlineStr">
        <is>
          <t>2|
3</t>
        </is>
      </c>
      <c r="BH733" s="2" t="inlineStr">
        <is>
          <t xml:space="preserve">|
</t>
        </is>
      </c>
      <c r="BI733" t="inlineStr">
        <is>
          <t>tutti quei costi sostenuti da un’azienda - o da altri per conto della stessa – per prevenire, ridurre o riparare danni causati all’ambiente dalle sue attività operative ovvero per conservare risorse scarse rinnovabili e non rinnovabili</t>
        </is>
      </c>
      <c r="BJ733" s="2" t="inlineStr">
        <is>
          <t>ekologinės sąnaudos|
aplinkos apsaugos sąnaudos</t>
        </is>
      </c>
      <c r="BK733" s="2" t="inlineStr">
        <is>
          <t>3|
3</t>
        </is>
      </c>
      <c r="BL733" s="2" t="inlineStr">
        <is>
          <t xml:space="preserve">|
</t>
        </is>
      </c>
      <c r="BM733" t="inlineStr">
        <is>
          <t>sąnaudos, susijusios su faktiniu arba galimu gamtos išteklių mažėjimu ir (arba) jų kokybės prastėjimu dėl ekonominės veiklos</t>
        </is>
      </c>
      <c r="BN733" s="2" t="inlineStr">
        <is>
          <t>vidiskās izmaksas</t>
        </is>
      </c>
      <c r="BO733" s="2" t="inlineStr">
        <is>
          <t>3</t>
        </is>
      </c>
      <c r="BP733" s="2" t="inlineStr">
        <is>
          <t/>
        </is>
      </c>
      <c r="BQ733" t="inlineStr">
        <is>
          <t>izmaksas, kas saistītas ar dabas vērtību faktisko vai potenciālo pasliktināšanos saimnieciskās darbības dēļ</t>
        </is>
      </c>
      <c r="BR733" s="2" t="inlineStr">
        <is>
          <t>kost ambjentali</t>
        </is>
      </c>
      <c r="BS733" s="2" t="inlineStr">
        <is>
          <t>3</t>
        </is>
      </c>
      <c r="BT733" s="2" t="inlineStr">
        <is>
          <t/>
        </is>
      </c>
      <c r="BU733" t="inlineStr">
        <is>
          <t/>
        </is>
      </c>
      <c r="BV733" s="2" t="inlineStr">
        <is>
          <t>milieukosten|
kosten voor het milieu|
kosten van milieuaantasting</t>
        </is>
      </c>
      <c r="BW733" s="2" t="inlineStr">
        <is>
          <t>3|
3|
3</t>
        </is>
      </c>
      <c r="BX733" s="2" t="inlineStr">
        <is>
          <t xml:space="preserve">|
|
</t>
        </is>
      </c>
      <c r="BY733" t="inlineStr">
        <is>
          <t/>
        </is>
      </c>
      <c r="BZ733" s="2" t="inlineStr">
        <is>
          <t>koszty środowiskowe</t>
        </is>
      </c>
      <c r="CA733" s="2" t="inlineStr">
        <is>
          <t>3</t>
        </is>
      </c>
      <c r="CB733" s="2" t="inlineStr">
        <is>
          <t/>
        </is>
      </c>
      <c r="CC733" t="inlineStr">
        <is>
          <t/>
        </is>
      </c>
      <c r="CD733" s="2" t="inlineStr">
        <is>
          <t>custos ambientais</t>
        </is>
      </c>
      <c r="CE733" s="2" t="inlineStr">
        <is>
          <t>3</t>
        </is>
      </c>
      <c r="CF733" s="2" t="inlineStr">
        <is>
          <t/>
        </is>
      </c>
      <c r="CG733" t="inlineStr">
        <is>
          <t/>
        </is>
      </c>
      <c r="CH733" s="2" t="inlineStr">
        <is>
          <t>costuri de mediu</t>
        </is>
      </c>
      <c r="CI733" s="2" t="inlineStr">
        <is>
          <t>2</t>
        </is>
      </c>
      <c r="CJ733" s="2" t="inlineStr">
        <is>
          <t/>
        </is>
      </c>
      <c r="CK733" t="inlineStr">
        <is>
          <t>cheltuieli legate de refacerea degradărilor effective sau prevenirea degradărilor potențiale ale activelor natural, cauzate de activitățile economice și umane</t>
        </is>
      </c>
      <c r="CL733" s="2" t="inlineStr">
        <is>
          <t>environmentálne náklady</t>
        </is>
      </c>
      <c r="CM733" s="2" t="inlineStr">
        <is>
          <t>3</t>
        </is>
      </c>
      <c r="CN733" s="2" t="inlineStr">
        <is>
          <t/>
        </is>
      </c>
      <c r="CO733" t="inlineStr">
        <is>
          <t/>
        </is>
      </c>
      <c r="CP733" s="2" t="inlineStr">
        <is>
          <t>okoljski stroški</t>
        </is>
      </c>
      <c r="CQ733" s="2" t="inlineStr">
        <is>
          <t>3</t>
        </is>
      </c>
      <c r="CR733" s="2" t="inlineStr">
        <is>
          <t/>
        </is>
      </c>
      <c r="CS733" t="inlineStr">
        <is>
          <t/>
        </is>
      </c>
      <c r="CT733" s="2" t="inlineStr">
        <is>
          <t>miljökostnad|
miljökostnader|
kostnad för ekologisk belastning|
miljömässig kostnad</t>
        </is>
      </c>
      <c r="CU733" s="2" t="inlineStr">
        <is>
          <t>3|
3|
3|
3</t>
        </is>
      </c>
      <c r="CV733" s="2" t="inlineStr">
        <is>
          <t xml:space="preserve">|
|
|
</t>
        </is>
      </c>
      <c r="CW733" t="inlineStr">
        <is>
          <t/>
        </is>
      </c>
    </row>
    <row r="734">
      <c r="A734" s="1" t="str">
        <f>HYPERLINK("https://iate.europa.eu/entry/result/1594110/all", "1594110")</f>
        <v>1594110</v>
      </c>
      <c r="B734" t="inlineStr">
        <is>
          <t>INDUSTRY</t>
        </is>
      </c>
      <c r="C734" t="inlineStr">
        <is>
          <t>INDUSTRY|iron, steel and other metal industries;INDUSTRY|electronics and electrical engineering|electrical engineering</t>
        </is>
      </c>
      <c r="D734" t="inlineStr">
        <is>
          <t>yes</t>
        </is>
      </c>
      <c r="E734" t="inlineStr">
        <is>
          <t/>
        </is>
      </c>
      <c r="F734" t="inlineStr">
        <is>
          <t/>
        </is>
      </c>
      <c r="G734" t="inlineStr">
        <is>
          <t/>
        </is>
      </c>
      <c r="H734" t="inlineStr">
        <is>
          <t/>
        </is>
      </c>
      <c r="I734" t="inlineStr">
        <is>
          <t/>
        </is>
      </c>
      <c r="J734" s="2" t="inlineStr">
        <is>
          <t>galvanická anoda|
obě&amp;#x2;tovaná anoda</t>
        </is>
      </c>
      <c r="K734" s="2" t="inlineStr">
        <is>
          <t>3|
3</t>
        </is>
      </c>
      <c r="L734" s="2" t="inlineStr">
        <is>
          <t xml:space="preserve">|
</t>
        </is>
      </c>
      <c r="M734" t="inlineStr">
        <is>
          <t>kovové těleso uložené v půdě nebo ve vodě, které vytváří proud pro &lt;i&gt;katodickou ochranu&lt;/i&gt; [ &lt;a href="/entry/result/1369822/all" id="ENTRY_TO_ENTRY_CONVERTER" target="_blank"&gt;IATE:1369822&lt;/a&gt; ], a chrání tak objekt, ke kterému je připojeno, proti korozi</t>
        </is>
      </c>
      <c r="N734" s="2" t="inlineStr">
        <is>
          <t>offeranode</t>
        </is>
      </c>
      <c r="O734" s="2" t="inlineStr">
        <is>
          <t>3</t>
        </is>
      </c>
      <c r="P734" s="2" t="inlineStr">
        <is>
          <t/>
        </is>
      </c>
      <c r="Q734" t="inlineStr">
        <is>
          <t>anode oftest af zink el. aluminium, der anbringes på skibets skrog under vandlinjen el. i et rørsystem for at modvirke korrosion af jerndele</t>
        </is>
      </c>
      <c r="R734" s="2" t="inlineStr">
        <is>
          <t>Opferanode</t>
        </is>
      </c>
      <c r="S734" s="2" t="inlineStr">
        <is>
          <t>3</t>
        </is>
      </c>
      <c r="T734" s="2" t="inlineStr">
        <is>
          <t/>
        </is>
      </c>
      <c r="U734" t="inlineStr">
        <is>
          <t>Block aus einem elektrochemisch „unedlen“ Metall, der elektrisch leitend mit den zu schützenden („edleren“) Metallen verbunden ist und sich in wässriger Umgebung auflöst (sich also gewissermaßen „opfert“) und dadurch das edlere Metall vor Korrosion bewahrt</t>
        </is>
      </c>
      <c r="V734" s="2" t="inlineStr">
        <is>
          <t>ανόδιο ψευδαργύρου|
προστατευτικό ανόδιο</t>
        </is>
      </c>
      <c r="W734" s="2" t="inlineStr">
        <is>
          <t>3|
3</t>
        </is>
      </c>
      <c r="X734" s="2" t="inlineStr">
        <is>
          <t xml:space="preserve">|
</t>
        </is>
      </c>
      <c r="Y734" t="inlineStr">
        <is>
          <t>μεταλλικό στοιχείο από ψευδάργυρο ή κράμα μαγνησίου,επί του εξωτερικού περιβλήματος της γάστρας ενός σκάφους ή εντός δεξαμενών αυτού,προς παρεμπόδιση της διάβρωσης μεταλλικών εξαρτημάτων του πλοίου(π.χ.έλικες)με τη μέθοδο της ηλεκτρόλυσης(καθοδική προστασία)</t>
        </is>
      </c>
      <c r="Z734" s="2" t="inlineStr">
        <is>
          <t>galvanic anode|
sacrificial anode</t>
        </is>
      </c>
      <c r="AA734" s="2" t="inlineStr">
        <is>
          <t>3|
3</t>
        </is>
      </c>
      <c r="AB734" s="2" t="inlineStr">
        <is>
          <t xml:space="preserve">|
</t>
        </is>
      </c>
      <c r="AC734" t="inlineStr">
        <is>
          <t>piece made from a metal alloy and attached to a buried or submerged metal structure in order to attract corrosion and thereby protect the structure from corrosion</t>
        </is>
      </c>
      <c r="AD734" s="2" t="inlineStr">
        <is>
          <t>ánodo de protección|
ánodo de sacrificio</t>
        </is>
      </c>
      <c r="AE734" s="2" t="inlineStr">
        <is>
          <t>3|
3</t>
        </is>
      </c>
      <c r="AF734" s="2" t="inlineStr">
        <is>
          <t xml:space="preserve">|
</t>
        </is>
      </c>
      <c r="AG734" t="inlineStr">
        <is>
          <t>Barra de material no férrico, a menudo cinc o aluminio, que se emplea en sistemas de protección catódica y que, por su potencial electroquímico, más negativo que el del acero, protege a este de la corrosión.</t>
        </is>
      </c>
      <c r="AH734" t="inlineStr">
        <is>
          <t/>
        </is>
      </c>
      <c r="AI734" t="inlineStr">
        <is>
          <t/>
        </is>
      </c>
      <c r="AJ734" t="inlineStr">
        <is>
          <t/>
        </is>
      </c>
      <c r="AK734" t="inlineStr">
        <is>
          <t/>
        </is>
      </c>
      <c r="AL734" s="2" t="inlineStr">
        <is>
          <t>galvaaninen anodi|
suoja-anodi</t>
        </is>
      </c>
      <c r="AM734" s="2" t="inlineStr">
        <is>
          <t>3|
3</t>
        </is>
      </c>
      <c r="AN734" s="2" t="inlineStr">
        <is>
          <t xml:space="preserve">|
</t>
        </is>
      </c>
      <c r="AO734" t="inlineStr">
        <is>
          <t/>
        </is>
      </c>
      <c r="AP734" s="2" t="inlineStr">
        <is>
          <t>anode protectrice|
anode sacrifiée|
anode superficielle|
anode active</t>
        </is>
      </c>
      <c r="AQ734" s="2" t="inlineStr">
        <is>
          <t>3|
3|
3|
3</t>
        </is>
      </c>
      <c r="AR734" s="2" t="inlineStr">
        <is>
          <t xml:space="preserve">|
|
|
</t>
        </is>
      </c>
      <c r="AS734" t="inlineStr">
        <is>
          <t>Plaque ou morceau de zinc fixé à l'extérieur de la coque à proximité d'organes métalliques afin de prévenir leur corrosion par effet électrolytique.</t>
        </is>
      </c>
      <c r="AT734" s="2" t="inlineStr">
        <is>
          <t>anóid ghalbhánach|
anóid íobartach</t>
        </is>
      </c>
      <c r="AU734" s="2" t="inlineStr">
        <is>
          <t>3|
3</t>
        </is>
      </c>
      <c r="AV734" s="2" t="inlineStr">
        <is>
          <t xml:space="preserve">|
</t>
        </is>
      </c>
      <c r="AW734" t="inlineStr">
        <is>
          <t/>
        </is>
      </c>
      <c r="AX734" t="inlineStr">
        <is>
          <t/>
        </is>
      </c>
      <c r="AY734" t="inlineStr">
        <is>
          <t/>
        </is>
      </c>
      <c r="AZ734" t="inlineStr">
        <is>
          <t/>
        </is>
      </c>
      <c r="BA734" t="inlineStr">
        <is>
          <t/>
        </is>
      </c>
      <c r="BB734" t="inlineStr">
        <is>
          <t/>
        </is>
      </c>
      <c r="BC734" t="inlineStr">
        <is>
          <t/>
        </is>
      </c>
      <c r="BD734" t="inlineStr">
        <is>
          <t/>
        </is>
      </c>
      <c r="BE734" t="inlineStr">
        <is>
          <t/>
        </is>
      </c>
      <c r="BF734" s="2" t="inlineStr">
        <is>
          <t>anodo sacrificale|
anodo protettivo</t>
        </is>
      </c>
      <c r="BG734" s="2" t="inlineStr">
        <is>
          <t>3|
3</t>
        </is>
      </c>
      <c r="BH734" s="2" t="inlineStr">
        <is>
          <t xml:space="preserve">|
</t>
        </is>
      </c>
      <c r="BI734" t="inlineStr">
        <is>
          <t>pezzo di metallo applicato a strutture metalliche per proteggerle dalla corrosione</t>
        </is>
      </c>
      <c r="BJ734" s="2" t="inlineStr">
        <is>
          <t>apsauginis anodas|
galvaninis anodas</t>
        </is>
      </c>
      <c r="BK734" s="2" t="inlineStr">
        <is>
          <t>3|
3</t>
        </is>
      </c>
      <c r="BL734" s="2" t="inlineStr">
        <is>
          <t xml:space="preserve">|
</t>
        </is>
      </c>
      <c r="BM734" t="inlineStr">
        <is>
          <t>elektrochemiškai aktyvaus metalo elektrodas, prijungtas prie objekto ir saugantis jį nuo korozijos</t>
        </is>
      </c>
      <c r="BN734" s="2" t="inlineStr">
        <is>
          <t>galvaniskais anods|
šķīstošais anods</t>
        </is>
      </c>
      <c r="BO734" s="2" t="inlineStr">
        <is>
          <t>2|
2</t>
        </is>
      </c>
      <c r="BP734" s="2" t="inlineStr">
        <is>
          <t xml:space="preserve">|
</t>
        </is>
      </c>
      <c r="BQ734" t="inlineStr">
        <is>
          <t/>
        </is>
      </c>
      <c r="BR734" s="2" t="inlineStr">
        <is>
          <t>anodu ssagrifikat</t>
        </is>
      </c>
      <c r="BS734" s="2" t="inlineStr">
        <is>
          <t>3</t>
        </is>
      </c>
      <c r="BT734" s="2" t="inlineStr">
        <is>
          <t/>
        </is>
      </c>
      <c r="BU734" t="inlineStr">
        <is>
          <t>biċċa metall midfuna qrib struttura li trid titħares mill-korrużjoni</t>
        </is>
      </c>
      <c r="BV734" s="2" t="inlineStr">
        <is>
          <t>galvanische anode|
opofferingsanode|
opofferende anode</t>
        </is>
      </c>
      <c r="BW734" s="2" t="inlineStr">
        <is>
          <t>3|
3|
2</t>
        </is>
      </c>
      <c r="BX734" s="2" t="inlineStr">
        <is>
          <t xml:space="preserve">|
|
</t>
        </is>
      </c>
      <c r="BY734" t="inlineStr">
        <is>
          <t>sterk onedel metaal dat bij koppeling met een te beschermen structuur die zich (gedeeltelijk) ondergronds of onder water bevindt preferentieel door de corrosiereactie wordt aangetast</t>
        </is>
      </c>
      <c r="BZ734" s="2" t="inlineStr">
        <is>
          <t>anoda protektorowa</t>
        </is>
      </c>
      <c r="CA734" s="2" t="inlineStr">
        <is>
          <t>3</t>
        </is>
      </c>
      <c r="CB734" s="2" t="inlineStr">
        <is>
          <t/>
        </is>
      </c>
      <c r="CC734" t="inlineStr">
        <is>
          <t>anoda stosowana do ochrony rurociągów, zbiorników na statkach itp. przed korozją elektrochemiczną</t>
        </is>
      </c>
      <c r="CD734" s="2" t="inlineStr">
        <is>
          <t>ânodo sacrificial</t>
        </is>
      </c>
      <c r="CE734" s="2" t="inlineStr">
        <is>
          <t>3</t>
        </is>
      </c>
      <c r="CF734" s="2" t="inlineStr">
        <is>
          <t/>
        </is>
      </c>
      <c r="CG734" t="inlineStr">
        <is>
          <t>Placa de zinco colocada no casco que por ter características eletropositivas em relação ao ferro é corroída em vez do ferro ou aço do casco.</t>
        </is>
      </c>
      <c r="CH734" s="2" t="inlineStr">
        <is>
          <t>anod de sacrificiu</t>
        </is>
      </c>
      <c r="CI734" s="2" t="inlineStr">
        <is>
          <t>3</t>
        </is>
      </c>
      <c r="CJ734" s="2" t="inlineStr">
        <is>
          <t/>
        </is>
      </c>
      <c r="CK734" t="inlineStr">
        <is>
          <t/>
        </is>
      </c>
      <c r="CL734" s="2" t="inlineStr">
        <is>
          <t>obetovaná anóda|
galvanická anóda</t>
        </is>
      </c>
      <c r="CM734" s="2" t="inlineStr">
        <is>
          <t>3|
3</t>
        </is>
      </c>
      <c r="CN734" s="2" t="inlineStr">
        <is>
          <t xml:space="preserve">|
</t>
        </is>
      </c>
      <c r="CO734" t="inlineStr">
        <is>
          <t>elektróda, ktorá zabezpečuje prúd pre katódovú ochranu účinkom galvanického článku</t>
        </is>
      </c>
      <c r="CP734" s="2" t="inlineStr">
        <is>
          <t>žrtvena anoda</t>
        </is>
      </c>
      <c r="CQ734" s="2" t="inlineStr">
        <is>
          <t>3</t>
        </is>
      </c>
      <c r="CR734" s="2" t="inlineStr">
        <is>
          <t/>
        </is>
      </c>
      <c r="CS734" t="inlineStr">
        <is>
          <t>konstrukcijsko nepotreben kos iz kovinske zlitine, ki je pritrjen na kovinsko konstrukcijo zato, da privlači korozijo in s tem pred njo zaščiti samo konstrukcijo</t>
        </is>
      </c>
      <c r="CT734" t="inlineStr">
        <is>
          <t/>
        </is>
      </c>
      <c r="CU734" t="inlineStr">
        <is>
          <t/>
        </is>
      </c>
      <c r="CV734" t="inlineStr">
        <is>
          <t/>
        </is>
      </c>
      <c r="CW734" t="inlineStr">
        <is>
          <t/>
        </is>
      </c>
    </row>
    <row r="735">
      <c r="A735" s="1" t="str">
        <f>HYPERLINK("https://iate.europa.eu/entry/result/1622056/all", "1622056")</f>
        <v>1622056</v>
      </c>
      <c r="B735" t="inlineStr">
        <is>
          <t>AGRICULTURE, FORESTRY AND FISHERIES;INDUSTRY</t>
        </is>
      </c>
      <c r="C735" t="inlineStr">
        <is>
          <t>AGRICULTURE, FORESTRY AND FISHERIES;INDUSTRY|chemistry|chemical compound</t>
        </is>
      </c>
      <c r="D735" t="inlineStr">
        <is>
          <t>no</t>
        </is>
      </c>
      <c r="E735" t="inlineStr">
        <is>
          <t/>
        </is>
      </c>
      <c r="F735" t="inlineStr">
        <is>
          <t/>
        </is>
      </c>
      <c r="G735" t="inlineStr">
        <is>
          <t/>
        </is>
      </c>
      <c r="H735" t="inlineStr">
        <is>
          <t/>
        </is>
      </c>
      <c r="I735" t="inlineStr">
        <is>
          <t/>
        </is>
      </c>
      <c r="J735" t="inlineStr">
        <is>
          <t/>
        </is>
      </c>
      <c r="K735" t="inlineStr">
        <is>
          <t/>
        </is>
      </c>
      <c r="L735" t="inlineStr">
        <is>
          <t/>
        </is>
      </c>
      <c r="M735" t="inlineStr">
        <is>
          <t/>
        </is>
      </c>
      <c r="N735" s="2" t="inlineStr">
        <is>
          <t>brændselsflis</t>
        </is>
      </c>
      <c r="O735" s="2" t="inlineStr">
        <is>
          <t>3</t>
        </is>
      </c>
      <c r="P735" s="2" t="inlineStr">
        <is>
          <t/>
        </is>
      </c>
      <c r="Q735" t="inlineStr">
        <is>
          <t/>
        </is>
      </c>
      <c r="R735" t="inlineStr">
        <is>
          <t/>
        </is>
      </c>
      <c r="S735" t="inlineStr">
        <is>
          <t/>
        </is>
      </c>
      <c r="T735" t="inlineStr">
        <is>
          <t/>
        </is>
      </c>
      <c r="U735" t="inlineStr">
        <is>
          <t/>
        </is>
      </c>
      <c r="V735" s="2" t="inlineStr">
        <is>
          <t>σχίζα,λεπτόν ξύλον</t>
        </is>
      </c>
      <c r="W735" s="2" t="inlineStr">
        <is>
          <t>3</t>
        </is>
      </c>
      <c r="X735" s="2" t="inlineStr">
        <is>
          <t/>
        </is>
      </c>
      <c r="Y735" t="inlineStr">
        <is>
          <t/>
        </is>
      </c>
      <c r="Z735" s="2" t="inlineStr">
        <is>
          <t>hog fuel</t>
        </is>
      </c>
      <c r="AA735" s="2" t="inlineStr">
        <is>
          <t>3</t>
        </is>
      </c>
      <c r="AB735" s="2" t="inlineStr">
        <is>
          <t/>
        </is>
      </c>
      <c r="AC735" t="inlineStr">
        <is>
          <t/>
        </is>
      </c>
      <c r="AD735" s="2" t="inlineStr">
        <is>
          <t>agramiza</t>
        </is>
      </c>
      <c r="AE735" s="2" t="inlineStr">
        <is>
          <t>3</t>
        </is>
      </c>
      <c r="AF735" s="2" t="inlineStr">
        <is>
          <t/>
        </is>
      </c>
      <c r="AG735" t="inlineStr">
        <is>
          <t/>
        </is>
      </c>
      <c r="AH735" t="inlineStr">
        <is>
          <t/>
        </is>
      </c>
      <c r="AI735" t="inlineStr">
        <is>
          <t/>
        </is>
      </c>
      <c r="AJ735" t="inlineStr">
        <is>
          <t/>
        </is>
      </c>
      <c r="AK735" t="inlineStr">
        <is>
          <t/>
        </is>
      </c>
      <c r="AL735" s="2" t="inlineStr">
        <is>
          <t>polttomurske</t>
        </is>
      </c>
      <c r="AM735" s="2" t="inlineStr">
        <is>
          <t>3</t>
        </is>
      </c>
      <c r="AN735" s="2" t="inlineStr">
        <is>
          <t/>
        </is>
      </c>
      <c r="AO735" t="inlineStr">
        <is>
          <t>puupolttoaine, johon puuaines on murskattu teloin tai vasaroin kooltaan ja muodoltaan epäsäännöllisiksi paloiksi</t>
        </is>
      </c>
      <c r="AP735" s="2" t="inlineStr">
        <is>
          <t>bûchette</t>
        </is>
      </c>
      <c r="AQ735" s="2" t="inlineStr">
        <is>
          <t>3</t>
        </is>
      </c>
      <c r="AR735" s="2" t="inlineStr">
        <is>
          <t/>
        </is>
      </c>
      <c r="AS735" t="inlineStr">
        <is>
          <t/>
        </is>
      </c>
      <c r="AT735" t="inlineStr">
        <is>
          <t/>
        </is>
      </c>
      <c r="AU735" t="inlineStr">
        <is>
          <t/>
        </is>
      </c>
      <c r="AV735" t="inlineStr">
        <is>
          <t/>
        </is>
      </c>
      <c r="AW735" t="inlineStr">
        <is>
          <t/>
        </is>
      </c>
      <c r="AX735" t="inlineStr">
        <is>
          <t/>
        </is>
      </c>
      <c r="AY735" t="inlineStr">
        <is>
          <t/>
        </is>
      </c>
      <c r="AZ735" t="inlineStr">
        <is>
          <t/>
        </is>
      </c>
      <c r="BA735" t="inlineStr">
        <is>
          <t/>
        </is>
      </c>
      <c r="BB735" t="inlineStr">
        <is>
          <t/>
        </is>
      </c>
      <c r="BC735" t="inlineStr">
        <is>
          <t/>
        </is>
      </c>
      <c r="BD735" t="inlineStr">
        <is>
          <t/>
        </is>
      </c>
      <c r="BE735" t="inlineStr">
        <is>
          <t/>
        </is>
      </c>
      <c r="BF735" s="2" t="inlineStr">
        <is>
          <t>legna da ardere in trucioli</t>
        </is>
      </c>
      <c r="BG735" s="2" t="inlineStr">
        <is>
          <t>3</t>
        </is>
      </c>
      <c r="BH735" s="2" t="inlineStr">
        <is>
          <t/>
        </is>
      </c>
      <c r="BI735" t="inlineStr">
        <is>
          <t/>
        </is>
      </c>
      <c r="BJ735" t="inlineStr">
        <is>
          <t/>
        </is>
      </c>
      <c r="BK735" t="inlineStr">
        <is>
          <t/>
        </is>
      </c>
      <c r="BL735" t="inlineStr">
        <is>
          <t/>
        </is>
      </c>
      <c r="BM735" t="inlineStr">
        <is>
          <t/>
        </is>
      </c>
      <c r="BN735" t="inlineStr">
        <is>
          <t/>
        </is>
      </c>
      <c r="BO735" t="inlineStr">
        <is>
          <t/>
        </is>
      </c>
      <c r="BP735" t="inlineStr">
        <is>
          <t/>
        </is>
      </c>
      <c r="BQ735" t="inlineStr">
        <is>
          <t/>
        </is>
      </c>
      <c r="BR735" t="inlineStr">
        <is>
          <t/>
        </is>
      </c>
      <c r="BS735" t="inlineStr">
        <is>
          <t/>
        </is>
      </c>
      <c r="BT735" t="inlineStr">
        <is>
          <t/>
        </is>
      </c>
      <c r="BU735" t="inlineStr">
        <is>
          <t/>
        </is>
      </c>
      <c r="BV735" t="inlineStr">
        <is>
          <t/>
        </is>
      </c>
      <c r="BW735" t="inlineStr">
        <is>
          <t/>
        </is>
      </c>
      <c r="BX735" t="inlineStr">
        <is>
          <t/>
        </is>
      </c>
      <c r="BY735" t="inlineStr">
        <is>
          <t/>
        </is>
      </c>
      <c r="BZ735" t="inlineStr">
        <is>
          <t/>
        </is>
      </c>
      <c r="CA735" t="inlineStr">
        <is>
          <t/>
        </is>
      </c>
      <c r="CB735" t="inlineStr">
        <is>
          <t/>
        </is>
      </c>
      <c r="CC735" t="inlineStr">
        <is>
          <t/>
        </is>
      </c>
      <c r="CD735" s="2" t="inlineStr">
        <is>
          <t>cavacas</t>
        </is>
      </c>
      <c r="CE735" s="2" t="inlineStr">
        <is>
          <t>3</t>
        </is>
      </c>
      <c r="CF735" s="2" t="inlineStr">
        <is>
          <t/>
        </is>
      </c>
      <c r="CG735" t="inlineStr">
        <is>
          <t/>
        </is>
      </c>
      <c r="CH735" t="inlineStr">
        <is>
          <t/>
        </is>
      </c>
      <c r="CI735" t="inlineStr">
        <is>
          <t/>
        </is>
      </c>
      <c r="CJ735" t="inlineStr">
        <is>
          <t/>
        </is>
      </c>
      <c r="CK735" t="inlineStr">
        <is>
          <t/>
        </is>
      </c>
      <c r="CL735" t="inlineStr">
        <is>
          <t/>
        </is>
      </c>
      <c r="CM735" t="inlineStr">
        <is>
          <t/>
        </is>
      </c>
      <c r="CN735" t="inlineStr">
        <is>
          <t/>
        </is>
      </c>
      <c r="CO735" t="inlineStr">
        <is>
          <t/>
        </is>
      </c>
      <c r="CP735" t="inlineStr">
        <is>
          <t/>
        </is>
      </c>
      <c r="CQ735" t="inlineStr">
        <is>
          <t/>
        </is>
      </c>
      <c r="CR735" t="inlineStr">
        <is>
          <t/>
        </is>
      </c>
      <c r="CS735" t="inlineStr">
        <is>
          <t/>
        </is>
      </c>
      <c r="CT735" s="2" t="inlineStr">
        <is>
          <t>bränslekross</t>
        </is>
      </c>
      <c r="CU735" s="2" t="inlineStr">
        <is>
          <t>3</t>
        </is>
      </c>
      <c r="CV735" s="2" t="inlineStr">
        <is>
          <t/>
        </is>
      </c>
      <c r="CW735" t="inlineStr">
        <is>
          <t/>
        </is>
      </c>
    </row>
    <row r="736">
      <c r="A736" s="1" t="str">
        <f>HYPERLINK("https://iate.europa.eu/entry/result/1406468/all", "1406468")</f>
        <v>1406468</v>
      </c>
      <c r="B736" t="inlineStr">
        <is>
          <t>ENERGY</t>
        </is>
      </c>
      <c r="C736" t="inlineStr">
        <is>
          <t>ENERGY|electrical and nuclear industries|electrical industry</t>
        </is>
      </c>
      <c r="D736" t="inlineStr">
        <is>
          <t>yes</t>
        </is>
      </c>
      <c r="E736" t="inlineStr">
        <is>
          <t/>
        </is>
      </c>
      <c r="F736" s="2" t="inlineStr">
        <is>
          <t>пренос на електрическа енергия|
пренос на електроенергия</t>
        </is>
      </c>
      <c r="G736" s="2" t="inlineStr">
        <is>
          <t>4|
3</t>
        </is>
      </c>
      <c r="H736" s="2" t="inlineStr">
        <is>
          <t xml:space="preserve">|
</t>
        </is>
      </c>
      <c r="I736" t="inlineStr">
        <is>
          <t/>
        </is>
      </c>
      <c r="J736" s="2" t="inlineStr">
        <is>
          <t>přenos elektřiny</t>
        </is>
      </c>
      <c r="K736" s="2" t="inlineStr">
        <is>
          <t>3</t>
        </is>
      </c>
      <c r="L736" s="2" t="inlineStr">
        <is>
          <t/>
        </is>
      </c>
      <c r="M736" t="inlineStr">
        <is>
          <t>Přeprava elektřiny propojenou přenosovou soustavou velmi vysokého napětí a vysokého napětí za účelem dodávek elektřiny konečným spotřebitelům nebo distribučním podnikům, avšak s vyloučením dodávek samotných.</t>
        </is>
      </c>
      <c r="N736" s="2" t="inlineStr">
        <is>
          <t>eltransmission|
eloverføring|
overføring af elektrisk energi</t>
        </is>
      </c>
      <c r="O736" s="2" t="inlineStr">
        <is>
          <t>3|
3|
3</t>
        </is>
      </c>
      <c r="P736" s="2" t="inlineStr">
        <is>
          <t xml:space="preserve">|
|
</t>
        </is>
      </c>
      <c r="Q736" t="inlineStr">
        <is>
          <t/>
        </is>
      </c>
      <c r="R736" s="2" t="inlineStr">
        <is>
          <t>Stromtransport</t>
        </is>
      </c>
      <c r="S736" s="2" t="inlineStr">
        <is>
          <t>3</t>
        </is>
      </c>
      <c r="T736" s="2" t="inlineStr">
        <is>
          <t/>
        </is>
      </c>
      <c r="U736" t="inlineStr">
        <is>
          <t/>
        </is>
      </c>
      <c r="V736" s="2" t="inlineStr">
        <is>
          <t>μεταφορά ηλεκτρικής ενέργειας</t>
        </is>
      </c>
      <c r="W736" s="2" t="inlineStr">
        <is>
          <t>3</t>
        </is>
      </c>
      <c r="X736" s="2" t="inlineStr">
        <is>
          <t/>
        </is>
      </c>
      <c r="Y736" t="inlineStr">
        <is>
          <t/>
        </is>
      </c>
      <c r="Z736" s="2" t="inlineStr">
        <is>
          <t>transmission of electricity|
transmission of electrical energy|
electric power transmission</t>
        </is>
      </c>
      <c r="AA736" s="2" t="inlineStr">
        <is>
          <t>3|
3|
3</t>
        </is>
      </c>
      <c r="AB736" s="2" t="inlineStr">
        <is>
          <t xml:space="preserve">|
|
</t>
        </is>
      </c>
      <c r="AC736" t="inlineStr">
        <is>
          <t>the act or process of causing electricy to pass or be conveyed between two or more different points</t>
        </is>
      </c>
      <c r="AD736" s="2" t="inlineStr">
        <is>
          <t>transporte de energía eléctrica|
transmisión de energía eléctrica</t>
        </is>
      </c>
      <c r="AE736" s="2" t="inlineStr">
        <is>
          <t>3|
3</t>
        </is>
      </c>
      <c r="AF736" s="2" t="inlineStr">
        <is>
          <t xml:space="preserve">|
</t>
        </is>
      </c>
      <c r="AG736" t="inlineStr">
        <is>
          <t>Proceso por el que la energía eléctrica pasa o es conducida de un punto o un cuerpo a otro.</t>
        </is>
      </c>
      <c r="AH736" s="2" t="inlineStr">
        <is>
          <t>elektrienergia ülekanne</t>
        </is>
      </c>
      <c r="AI736" s="2" t="inlineStr">
        <is>
          <t>3</t>
        </is>
      </c>
      <c r="AJ736" s="2" t="inlineStr">
        <is>
          <t/>
        </is>
      </c>
      <c r="AK736" t="inlineStr">
        <is>
          <t/>
        </is>
      </c>
      <c r="AL736" s="2" t="inlineStr">
        <is>
          <t>sähkön siirto</t>
        </is>
      </c>
      <c r="AM736" s="2" t="inlineStr">
        <is>
          <t>3</t>
        </is>
      </c>
      <c r="AN736" s="2" t="inlineStr">
        <is>
          <t/>
        </is>
      </c>
      <c r="AO736" t="inlineStr">
        <is>
          <t>sähkön kuljettaminen sähköverkossa sähkökaupan osapuolien välillä</t>
        </is>
      </c>
      <c r="AP736" s="2" t="inlineStr">
        <is>
          <t>transport d'énergie électrique</t>
        </is>
      </c>
      <c r="AQ736" s="2" t="inlineStr">
        <is>
          <t>3</t>
        </is>
      </c>
      <c r="AR736" s="2" t="inlineStr">
        <is>
          <t/>
        </is>
      </c>
      <c r="AS736" t="inlineStr">
        <is>
          <t>transfert d'énergie électrique, généralement en grande quantité, à partir des centres de production jusqu'aux zones de consommation</t>
        </is>
      </c>
      <c r="AT736" s="2" t="inlineStr">
        <is>
          <t>tarchur leictreachais</t>
        </is>
      </c>
      <c r="AU736" s="2" t="inlineStr">
        <is>
          <t>3</t>
        </is>
      </c>
      <c r="AV736" s="2" t="inlineStr">
        <is>
          <t/>
        </is>
      </c>
      <c r="AW736" t="inlineStr">
        <is>
          <t/>
        </is>
      </c>
      <c r="AX736" t="inlineStr">
        <is>
          <t/>
        </is>
      </c>
      <c r="AY736" t="inlineStr">
        <is>
          <t/>
        </is>
      </c>
      <c r="AZ736" t="inlineStr">
        <is>
          <t/>
        </is>
      </c>
      <c r="BA736" t="inlineStr">
        <is>
          <t/>
        </is>
      </c>
      <c r="BB736" s="2" t="inlineStr">
        <is>
          <t>villamosenergia-átvitel|
átvitel</t>
        </is>
      </c>
      <c r="BC736" s="2" t="inlineStr">
        <is>
          <t>4|
4</t>
        </is>
      </c>
      <c r="BD736" s="2" t="inlineStr">
        <is>
          <t xml:space="preserve">|
</t>
        </is>
      </c>
      <c r="BE736" t="inlineStr">
        <is>
          <t>villamos energiának az átviteli hálózaton keresztül történő továbbítása, illetve az ehhez kapcsolódó minden olyan műszaki és gazdasági tevékenység, amely a villamos energia megfelelő minőségű továbbítása érdekében szükséges</t>
        </is>
      </c>
      <c r="BF736" s="2" t="inlineStr">
        <is>
          <t>trasmissione di energia elettrica|
trasmissione di elettricità</t>
        </is>
      </c>
      <c r="BG736" s="2" t="inlineStr">
        <is>
          <t>3|
3</t>
        </is>
      </c>
      <c r="BH736" s="2" t="inlineStr">
        <is>
          <t xml:space="preserve">|
</t>
        </is>
      </c>
      <c r="BI736" t="inlineStr">
        <is>
          <t>trasferimento dell’energia elettrica prodotta dai centri di produzione alle zone di consumo</t>
        </is>
      </c>
      <c r="BJ736" s="2" t="inlineStr">
        <is>
          <t>elektros perdavimas|
elektros energijos perdavimas</t>
        </is>
      </c>
      <c r="BK736" s="2" t="inlineStr">
        <is>
          <t>3|
3</t>
        </is>
      </c>
      <c r="BL736" s="2" t="inlineStr">
        <is>
          <t xml:space="preserve">|
</t>
        </is>
      </c>
      <c r="BM736" t="inlineStr">
        <is>
          <t/>
        </is>
      </c>
      <c r="BN736" s="2" t="inlineStr">
        <is>
          <t>elektroenerģijas pārvade|
elektropārvade</t>
        </is>
      </c>
      <c r="BO736" s="2" t="inlineStr">
        <is>
          <t>3|
3</t>
        </is>
      </c>
      <c r="BP736" s="2" t="inlineStr">
        <is>
          <t xml:space="preserve">|
</t>
        </is>
      </c>
      <c r="BQ736" t="inlineStr">
        <is>
          <t>Elektroenerģijas transportēšana no viena tīkla punkta uz citu, tajā skaitā no avota uz patērētāju.</t>
        </is>
      </c>
      <c r="BR736" t="inlineStr">
        <is>
          <t/>
        </is>
      </c>
      <c r="BS736" t="inlineStr">
        <is>
          <t/>
        </is>
      </c>
      <c r="BT736" t="inlineStr">
        <is>
          <t/>
        </is>
      </c>
      <c r="BU736" t="inlineStr">
        <is>
          <t/>
        </is>
      </c>
      <c r="BV736" s="2" t="inlineStr">
        <is>
          <t>transport van elektrische energie|
transport van elektriciteit</t>
        </is>
      </c>
      <c r="BW736" s="2" t="inlineStr">
        <is>
          <t>3|
3</t>
        </is>
      </c>
      <c r="BX736" s="2" t="inlineStr">
        <is>
          <t xml:space="preserve">|
</t>
        </is>
      </c>
      <c r="BY736" t="inlineStr">
        <is>
          <t>het verplaatsten van elektrische energie over lange afstanden: van de energiecentrale tot de verbruiker. Dit transport vindt voornamelijk plaats via hoogspanning, waarbij de spanningen vaak hoger zijn dan daar waar de energie wordt opgewekt of verbruikt.</t>
        </is>
      </c>
      <c r="BZ736" s="2" t="inlineStr">
        <is>
          <t>przesyłanie energii elektrycznej</t>
        </is>
      </c>
      <c r="CA736" s="2" t="inlineStr">
        <is>
          <t>3</t>
        </is>
      </c>
      <c r="CB736" s="2" t="inlineStr">
        <is>
          <t/>
        </is>
      </c>
      <c r="CC736" t="inlineStr">
        <is>
          <t/>
        </is>
      </c>
      <c r="CD736" s="2" t="inlineStr">
        <is>
          <t>transporte de energia elétrica</t>
        </is>
      </c>
      <c r="CE736" s="2" t="inlineStr">
        <is>
          <t>3</t>
        </is>
      </c>
      <c r="CF736" s="2" t="inlineStr">
        <is>
          <t/>
        </is>
      </c>
      <c r="CG736" t="inlineStr">
        <is>
          <t/>
        </is>
      </c>
      <c r="CH736" s="2" t="inlineStr">
        <is>
          <t>transportul energiei electrice</t>
        </is>
      </c>
      <c r="CI736" s="2" t="inlineStr">
        <is>
          <t>3</t>
        </is>
      </c>
      <c r="CJ736" s="2" t="inlineStr">
        <is>
          <t/>
        </is>
      </c>
      <c r="CK736" t="inlineStr">
        <is>
          <t/>
        </is>
      </c>
      <c r="CL736" t="inlineStr">
        <is>
          <t/>
        </is>
      </c>
      <c r="CM736" t="inlineStr">
        <is>
          <t/>
        </is>
      </c>
      <c r="CN736" t="inlineStr">
        <is>
          <t/>
        </is>
      </c>
      <c r="CO736" t="inlineStr">
        <is>
          <t/>
        </is>
      </c>
      <c r="CP736" s="2" t="inlineStr">
        <is>
          <t>prenos električne energije|
prenos elektrike</t>
        </is>
      </c>
      <c r="CQ736" s="2" t="inlineStr">
        <is>
          <t>3|
3</t>
        </is>
      </c>
      <c r="CR736" s="2" t="inlineStr">
        <is>
          <t xml:space="preserve">|
</t>
        </is>
      </c>
      <c r="CS736" t="inlineStr">
        <is>
          <t/>
        </is>
      </c>
      <c r="CT736" s="2" t="inlineStr">
        <is>
          <t>överföring av elkraft|
överföring</t>
        </is>
      </c>
      <c r="CU736" s="2" t="inlineStr">
        <is>
          <t>3|
3</t>
        </is>
      </c>
      <c r="CV736" s="2" t="inlineStr">
        <is>
          <t xml:space="preserve">|
</t>
        </is>
      </c>
      <c r="CW736" t="inlineStr">
        <is>
          <t/>
        </is>
      </c>
    </row>
    <row r="737">
      <c r="A737" s="1" t="str">
        <f>HYPERLINK("https://iate.europa.eu/entry/result/879582/all", "879582")</f>
        <v>879582</v>
      </c>
      <c r="B737" t="inlineStr">
        <is>
          <t>INTERNATIONAL RELATIONS;EUROPEAN UNION;ENERGY</t>
        </is>
      </c>
      <c r="C737" t="inlineStr">
        <is>
          <t>INTERNATIONAL RELATIONS|international affairs|international agreement;EUROPEAN UNION|European construction|EU relations;ENERGY</t>
        </is>
      </c>
      <c r="D737" t="inlineStr">
        <is>
          <t>yes</t>
        </is>
      </c>
      <c r="E737" t="inlineStr">
        <is>
          <t/>
        </is>
      </c>
      <c r="F737" s="2" t="inlineStr">
        <is>
          <t>Договор за Енергийната харта</t>
        </is>
      </c>
      <c r="G737" s="2" t="inlineStr">
        <is>
          <t>4</t>
        </is>
      </c>
      <c r="H737" s="2" t="inlineStr">
        <is>
          <t>preferred</t>
        </is>
      </c>
      <c r="I737" t="inlineStr">
        <is>
          <t/>
        </is>
      </c>
      <c r="J737" s="2" t="inlineStr">
        <is>
          <t>Smlouva o energetické chartě</t>
        </is>
      </c>
      <c r="K737" s="2" t="inlineStr">
        <is>
          <t>3</t>
        </is>
      </c>
      <c r="L737" s="2" t="inlineStr">
        <is>
          <t/>
        </is>
      </c>
      <c r="M737" t="inlineStr">
        <is>
          <t>mezinárodní dohoda o přeshraniční spolupráci mezi 52 zeměmi, EU a Euratomem, jejímž hlavním cílem je pomoct zemím při zvládání rizik souvisejících s obchodem s energií a investicemi do něj.</t>
        </is>
      </c>
      <c r="N737" s="2" t="inlineStr">
        <is>
          <t>energichartertraktaten|
traktaten om det europæiske energicharter|
ECT</t>
        </is>
      </c>
      <c r="O737" s="2" t="inlineStr">
        <is>
          <t>4|
4|
4</t>
        </is>
      </c>
      <c r="P737" s="2" t="inlineStr">
        <is>
          <t xml:space="preserve">|
|
</t>
        </is>
      </c>
      <c r="Q737" t="inlineStr">
        <is>
          <t>international ramme for samarbejde mellem de europæiske lande og andre industrialiserede lande, bl.a. med det formål at udvikle energipotentialet i Central- og Østeuropa og sikre den energimæssige forsyningssikkerhed i Den Europæiske Union</t>
        </is>
      </c>
      <c r="R737" s="2" t="inlineStr">
        <is>
          <t>ECV|
Vertrag über die Energiecharta|
Energiechartavertrag</t>
        </is>
      </c>
      <c r="S737" s="2" t="inlineStr">
        <is>
          <t>3|
3|
3</t>
        </is>
      </c>
      <c r="T737" s="2" t="inlineStr">
        <is>
          <t xml:space="preserve">|
|
</t>
        </is>
      </c>
      <c r="U737" t="inlineStr">
        <is>
          <t>Rahmen für die internationale Zusammenarbeit zwischen europäischen Ländern und anderen Industrieländern mit dem Ziel, das Energiepotenzial der mittel- und osteuropäischen Länder zu entwickeln und die Energieversorgungssicherheit der EU zu garantieren</t>
        </is>
      </c>
      <c r="V737" s="2" t="inlineStr">
        <is>
          <t>συνθήκη για τον Χάρτη Ενέργειας</t>
        </is>
      </c>
      <c r="W737" s="2" t="inlineStr">
        <is>
          <t>3</t>
        </is>
      </c>
      <c r="X737" s="2" t="inlineStr">
        <is>
          <t/>
        </is>
      </c>
      <c r="Y737" t="inlineStr">
        <is>
          <t/>
        </is>
      </c>
      <c r="Z737" s="2" t="inlineStr">
        <is>
          <t>Charter Treaty|
ECT|
Energy Charter Treaty|
1994 Energy Charter Treaty</t>
        </is>
      </c>
      <c r="AA737" s="2" t="inlineStr">
        <is>
          <t>2|
3|
4|
1</t>
        </is>
      </c>
      <c r="AB737" s="2" t="inlineStr">
        <is>
          <t xml:space="preserve">|
|
|
</t>
        </is>
      </c>
      <c r="AC737" t="inlineStr">
        <is>
          <t/>
        </is>
      </c>
      <c r="AD737" s="2" t="inlineStr">
        <is>
          <t>Tratado sobre la Carta de la Energía</t>
        </is>
      </c>
      <c r="AE737" s="2" t="inlineStr">
        <is>
          <t>4</t>
        </is>
      </c>
      <c r="AF737" s="2" t="inlineStr">
        <is>
          <t/>
        </is>
      </c>
      <c r="AG737" t="inlineStr">
        <is>
          <t>Tiene por objeto: 
&lt;br&gt;- establecer un marco legal para fomentar la cooperación a largo plazo en el campo de la energía, basado en la consecución de complementariedades y beneficios mutuos; 
&lt;br&gt;- permitir que los países de la Comunidad de Estados Independientes (CEI) &lt;a href="/entry/result/858755/all" id="ENTRY_TO_ENTRY_CONVERTER" target="_blank"&gt;IATE:858755&lt;/a&gt; y los países de Europa central y oriental desarrollen su potencial energético gracias a la mejora de la seguridad de abastecimiento &lt;a href="/entry/result/789131/all" id="ENTRY_TO_ENTRY_CONVERTER" target="_blank"&gt;IATE:789131&lt;/a&gt; , la optimización de la producción, transporte y distribución de energía y la reducción de los problemas medioambientales; 
&lt;br&gt;- liberalizar la inversión y el comercio de energía y eliminar obstáculos al mismo.</t>
        </is>
      </c>
      <c r="AH737" s="2" t="inlineStr">
        <is>
          <t>energiaharta leping</t>
        </is>
      </c>
      <c r="AI737" s="2" t="inlineStr">
        <is>
          <t>3</t>
        </is>
      </c>
      <c r="AJ737" s="2" t="inlineStr">
        <is>
          <t/>
        </is>
      </c>
      <c r="AK737" t="inlineStr">
        <is>
          <t>rahvusvahelist energiakaubandust, -transiiti ja -investeeringuid käsitlev peamine rahvusvaheline leping</t>
        </is>
      </c>
      <c r="AL737" s="2" t="inlineStr">
        <is>
          <t>energiaperuskirjaa koskeva sopimus|
sopimus Euroopan energiaperuskirjasta|
energiaperuskirjasta tehty sopimus</t>
        </is>
      </c>
      <c r="AM737" s="2" t="inlineStr">
        <is>
          <t>3|
3|
3</t>
        </is>
      </c>
      <c r="AN737" s="2" t="inlineStr">
        <is>
          <t xml:space="preserve">|
|
</t>
        </is>
      </c>
      <c r="AO737" t="inlineStr">
        <is>
          <t/>
        </is>
      </c>
      <c r="AP737" s="2" t="inlineStr">
        <is>
          <t>TCE|
traité sur la Charte de l'énergie</t>
        </is>
      </c>
      <c r="AQ737" s="2" t="inlineStr">
        <is>
          <t>2|
4</t>
        </is>
      </c>
      <c r="AR737" s="2" t="inlineStr">
        <is>
          <t xml:space="preserve">|
</t>
        </is>
      </c>
      <c r="AS737" t="inlineStr">
        <is>
          <t>cadre juridique contraignant élaboré dans le prolongement de la Charte européenne de l'énergie [&lt;a href="/entry/result/862348/all" id="ENTRY_TO_ENTRY_CONVERTER" target="_blank"&gt;IATE:862348&lt;/a&gt; ] de décembre 1991, qui traduisait une volonté politique de coopération énergétique Est-Ouest mais n'avait aucun caractère juridique contraignant</t>
        </is>
      </c>
      <c r="AT737" s="2" t="inlineStr">
        <is>
          <t>ECT|
an Conradh um Chairt Fuinnimh</t>
        </is>
      </c>
      <c r="AU737" s="2" t="inlineStr">
        <is>
          <t>3|
3</t>
        </is>
      </c>
      <c r="AV737" s="2" t="inlineStr">
        <is>
          <t xml:space="preserve">|
</t>
        </is>
      </c>
      <c r="AW737" t="inlineStr">
        <is>
          <t/>
        </is>
      </c>
      <c r="AX737" s="2" t="inlineStr">
        <is>
          <t>Ugovor o energetskoj povelji</t>
        </is>
      </c>
      <c r="AY737" s="2" t="inlineStr">
        <is>
          <t>4</t>
        </is>
      </c>
      <c r="AZ737" s="2" t="inlineStr">
        <is>
          <t/>
        </is>
      </c>
      <c r="BA737" t="inlineStr">
        <is>
          <t/>
        </is>
      </c>
      <c r="BB737" s="2" t="inlineStr">
        <is>
          <t>Energia Charta Egyezmény</t>
        </is>
      </c>
      <c r="BC737" s="2" t="inlineStr">
        <is>
          <t>4</t>
        </is>
      </c>
      <c r="BD737" s="2" t="inlineStr">
        <is>
          <t/>
        </is>
      </c>
      <c r="BE737" t="inlineStr">
        <is>
          <t/>
        </is>
      </c>
      <c r="BF737" s="2" t="inlineStr">
        <is>
          <t>ECT|
trattato sulla Carta dell'energia</t>
        </is>
      </c>
      <c r="BG737" s="2" t="inlineStr">
        <is>
          <t>3|
3</t>
        </is>
      </c>
      <c r="BH737" s="2" t="inlineStr">
        <is>
          <t xml:space="preserve">|
</t>
        </is>
      </c>
      <c r="BI737" t="inlineStr">
        <is>
          <t>trattato che costituisce essenzialmente la riproposizione in forme giuridiche precise e vincolanti dei principii generali affermati a livello politico generale qualche anno prima con la Carta europea dell’energia sottoscritta nel 1991</t>
        </is>
      </c>
      <c r="BJ737" s="2" t="inlineStr">
        <is>
          <t>Energetikos chartijos sutartis</t>
        </is>
      </c>
      <c r="BK737" s="2" t="inlineStr">
        <is>
          <t>3</t>
        </is>
      </c>
      <c r="BL737" s="2" t="inlineStr">
        <is>
          <t/>
        </is>
      </c>
      <c r="BM737" t="inlineStr">
        <is>
          <t/>
        </is>
      </c>
      <c r="BN737" s="2" t="inlineStr">
        <is>
          <t>Enerģētikas hartas nolīgums</t>
        </is>
      </c>
      <c r="BO737" s="2" t="inlineStr">
        <is>
          <t>3</t>
        </is>
      </c>
      <c r="BP737" s="2" t="inlineStr">
        <is>
          <t/>
        </is>
      </c>
      <c r="BQ737" t="inlineStr">
        <is>
          <t/>
        </is>
      </c>
      <c r="BR737" s="2" t="inlineStr">
        <is>
          <t>TKE|
Trattat tal-Karta tal-Enerġija</t>
        </is>
      </c>
      <c r="BS737" s="2" t="inlineStr">
        <is>
          <t>3|
3</t>
        </is>
      </c>
      <c r="BT737" s="2" t="inlineStr">
        <is>
          <t xml:space="preserve">|
</t>
        </is>
      </c>
      <c r="BU737" t="inlineStr">
        <is>
          <t/>
        </is>
      </c>
      <c r="BV737" s="2" t="inlineStr">
        <is>
          <t>Verdrag inzake het Energiehandvest|
Energiehandvestverdrag|
Verdrag over het Energiehandvest|
EHV</t>
        </is>
      </c>
      <c r="BW737" s="2" t="inlineStr">
        <is>
          <t>3|
3|
3|
3</t>
        </is>
      </c>
      <c r="BX737" s="2" t="inlineStr">
        <is>
          <t xml:space="preserve">|
|
|
</t>
        </is>
      </c>
      <c r="BY737" t="inlineStr">
        <is>
          <t>verdrag dat als doel heeft een juridisch kader te bieden voor het bevorderen van de samenwerking op lange termijn op energiegebied, op basis van wederzijds voordeel en complementariteit en overeenkomstig de doelstelling en beginselen van het Handvest, &lt;a href="/entry/result/862348/all" id="ENTRY_TO_ENTRY_CONVERTER" target="_blank"&gt;IATE:862348&lt;/a&gt;</t>
        </is>
      </c>
      <c r="BZ737" s="2" t="inlineStr">
        <is>
          <t>Traktat karty energetycznej|
TKE</t>
        </is>
      </c>
      <c r="CA737" s="2" t="inlineStr">
        <is>
          <t>3|
3</t>
        </is>
      </c>
      <c r="CB737" s="2" t="inlineStr">
        <is>
          <t xml:space="preserve">|
</t>
        </is>
      </c>
      <c r="CC737" t="inlineStr">
        <is>
          <t>umowa międzynarodowa podpisana 17.12.1994 r. w Lizbonie, regulująca współpracę państw w sektorze energetycznym, obejmująca całościowy proces korzystania z energii (od zbadania pokładów aż do ostatecznego jej wykorzystania) oraz wszelkie produkty i urządzenia związane z energią; jej zadaniem jest wspieranie bezpieczeństwa energetycznego dzięki istnieniu wielu otwartych i konkurencyjnych rynków energii, przy zachowaniu zasady zrównoważonego rozwoju i ich niezależności od źródeł energii</t>
        </is>
      </c>
      <c r="CD737" s="2" t="inlineStr">
        <is>
          <t>Tratado da Carta da Energia|
TCE</t>
        </is>
      </c>
      <c r="CE737" s="2" t="inlineStr">
        <is>
          <t>3|
3</t>
        </is>
      </c>
      <c r="CF737" s="2" t="inlineStr">
        <is>
          <t xml:space="preserve">|
</t>
        </is>
      </c>
      <c r="CG737" t="inlineStr">
        <is>
          <t>Lisboa, 17.12.1994. Ratificado por Portugal pelo Decreto do Presidente da República nº 29/96. 
&lt;br&gt;Tem por objetivo instituir um enquadramento jurídico para a promoção da cooperação a longo prazo no domínio energético, com base em complementaridades e benefícios mútuos entre as Partes, em conformidade com os objetivos eprincípios da Carta Europeia da Energia.</t>
        </is>
      </c>
      <c r="CH737" s="2" t="inlineStr">
        <is>
          <t>Tratatul privind Carta energiei</t>
        </is>
      </c>
      <c r="CI737" s="2" t="inlineStr">
        <is>
          <t>3</t>
        </is>
      </c>
      <c r="CJ737" s="2" t="inlineStr">
        <is>
          <t/>
        </is>
      </c>
      <c r="CK737" t="inlineStr">
        <is>
          <t/>
        </is>
      </c>
      <c r="CL737" s="2" t="inlineStr">
        <is>
          <t>Zmluva o energetickej charte</t>
        </is>
      </c>
      <c r="CM737" s="2" t="inlineStr">
        <is>
          <t>3</t>
        </is>
      </c>
      <c r="CN737" s="2" t="inlineStr">
        <is>
          <t/>
        </is>
      </c>
      <c r="CO737" t="inlineStr">
        <is>
          <t>medzinárodná dohoda o cezhraničnej spolupráci medzi 52 priemyselnými krajinami, EÚ a Euratomom, ktorej hlavným cieľom je pomôcť krajinám pri zvládaní rizík súvisiacich s obchodom s energiou a s investíciami do nej</t>
        </is>
      </c>
      <c r="CP737" s="2" t="inlineStr">
        <is>
          <t>Pogodba o energetski listini</t>
        </is>
      </c>
      <c r="CQ737" s="2" t="inlineStr">
        <is>
          <t>3</t>
        </is>
      </c>
      <c r="CR737" s="2" t="inlineStr">
        <is>
          <t/>
        </is>
      </c>
      <c r="CS737" t="inlineStr">
        <is>
          <t>podpisana decembra 1994 v Lizboni z namenom poglobitve sodelovanja na področju energetike med državami proizvajalkami in izvoznicami energentov, državami, preko katerih poteka tranzit energije, ter državami uvoznicami energije</t>
        </is>
      </c>
      <c r="CT737" s="2" t="inlineStr">
        <is>
          <t>energistadgefördraget</t>
        </is>
      </c>
      <c r="CU737" s="2" t="inlineStr">
        <is>
          <t>3</t>
        </is>
      </c>
      <c r="CV737" s="2" t="inlineStr">
        <is>
          <t/>
        </is>
      </c>
      <c r="CW737" t="inlineStr">
        <is>
          <t/>
        </is>
      </c>
    </row>
    <row r="738">
      <c r="A738" s="1" t="str">
        <f>HYPERLINK("https://iate.europa.eu/entry/result/1365896/all", "1365896")</f>
        <v>1365896</v>
      </c>
      <c r="B738" t="inlineStr">
        <is>
          <t>INDUSTRY</t>
        </is>
      </c>
      <c r="C738" t="inlineStr">
        <is>
          <t>INDUSTRY|electronics and electrical engineering</t>
        </is>
      </c>
      <c r="D738" t="inlineStr">
        <is>
          <t>no</t>
        </is>
      </c>
      <c r="E738" t="inlineStr">
        <is>
          <t/>
        </is>
      </c>
      <c r="F738" t="inlineStr">
        <is>
          <t/>
        </is>
      </c>
      <c r="G738" t="inlineStr">
        <is>
          <t/>
        </is>
      </c>
      <c r="H738" t="inlineStr">
        <is>
          <t/>
        </is>
      </c>
      <c r="I738" t="inlineStr">
        <is>
          <t/>
        </is>
      </c>
      <c r="J738" t="inlineStr">
        <is>
          <t/>
        </is>
      </c>
      <c r="K738" t="inlineStr">
        <is>
          <t/>
        </is>
      </c>
      <c r="L738" t="inlineStr">
        <is>
          <t/>
        </is>
      </c>
      <c r="M738" t="inlineStr">
        <is>
          <t/>
        </is>
      </c>
      <c r="N738" s="2" t="inlineStr">
        <is>
          <t>kWh-tarif</t>
        </is>
      </c>
      <c r="O738" s="2" t="inlineStr">
        <is>
          <t>3</t>
        </is>
      </c>
      <c r="P738" s="2" t="inlineStr">
        <is>
          <t/>
        </is>
      </c>
      <c r="Q738" t="inlineStr">
        <is>
          <t/>
        </is>
      </c>
      <c r="R738" s="2" t="inlineStr">
        <is>
          <t>Arbeitspreis</t>
        </is>
      </c>
      <c r="S738" s="2" t="inlineStr">
        <is>
          <t>3</t>
        </is>
      </c>
      <c r="T738" s="2" t="inlineStr">
        <is>
          <t/>
        </is>
      </c>
      <c r="U738" t="inlineStr">
        <is>
          <t/>
        </is>
      </c>
      <c r="V738" s="2" t="inlineStr">
        <is>
          <t>τιμή ανά χιλιοβαττώρα|
τιμή σκέλους ενέργειας</t>
        </is>
      </c>
      <c r="W738" s="2" t="inlineStr">
        <is>
          <t>3|
3</t>
        </is>
      </c>
      <c r="X738" s="2" t="inlineStr">
        <is>
          <t xml:space="preserve">|
</t>
        </is>
      </c>
      <c r="Y738" t="inlineStr">
        <is>
          <t/>
        </is>
      </c>
      <c r="Z738" s="2" t="inlineStr">
        <is>
          <t>energy rate|
kilowatt-hour rate</t>
        </is>
      </c>
      <c r="AA738" s="2" t="inlineStr">
        <is>
          <t>3|
3</t>
        </is>
      </c>
      <c r="AB738" s="2" t="inlineStr">
        <is>
          <t xml:space="preserve">|
</t>
        </is>
      </c>
      <c r="AC738" t="inlineStr">
        <is>
          <t>the amount to be paid per unit of energy,i.e.per kilowatt-hour,consumed</t>
        </is>
      </c>
      <c r="AD738" s="2" t="inlineStr">
        <is>
          <t>precio de la energía|
precio del kilovatio hora</t>
        </is>
      </c>
      <c r="AE738" s="2" t="inlineStr">
        <is>
          <t>3|
3</t>
        </is>
      </c>
      <c r="AF738" s="2" t="inlineStr">
        <is>
          <t xml:space="preserve">|
</t>
        </is>
      </c>
      <c r="AG738" t="inlineStr">
        <is>
          <t/>
        </is>
      </c>
      <c r="AH738" t="inlineStr">
        <is>
          <t/>
        </is>
      </c>
      <c r="AI738" t="inlineStr">
        <is>
          <t/>
        </is>
      </c>
      <c r="AJ738" t="inlineStr">
        <is>
          <t/>
        </is>
      </c>
      <c r="AK738" t="inlineStr">
        <is>
          <t/>
        </is>
      </c>
      <c r="AL738" t="inlineStr">
        <is>
          <t/>
        </is>
      </c>
      <c r="AM738" t="inlineStr">
        <is>
          <t/>
        </is>
      </c>
      <c r="AN738" t="inlineStr">
        <is>
          <t/>
        </is>
      </c>
      <c r="AO738" t="inlineStr">
        <is>
          <t/>
        </is>
      </c>
      <c r="AP738" s="2" t="inlineStr">
        <is>
          <t>prix proportionnel|
prix de l'énergie|
prix du kilowattheure</t>
        </is>
      </c>
      <c r="AQ738" s="2" t="inlineStr">
        <is>
          <t>2|
2|
2</t>
        </is>
      </c>
      <c r="AR738" s="2" t="inlineStr">
        <is>
          <t xml:space="preserve">|
|
</t>
        </is>
      </c>
      <c r="AS738" t="inlineStr">
        <is>
          <t>montant à payer par unité d'énergie (kilowattheure, par exemple) consommée</t>
        </is>
      </c>
      <c r="AT738" t="inlineStr">
        <is>
          <t/>
        </is>
      </c>
      <c r="AU738" t="inlineStr">
        <is>
          <t/>
        </is>
      </c>
      <c r="AV738" t="inlineStr">
        <is>
          <t/>
        </is>
      </c>
      <c r="AW738" t="inlineStr">
        <is>
          <t/>
        </is>
      </c>
      <c r="AX738" t="inlineStr">
        <is>
          <t/>
        </is>
      </c>
      <c r="AY738" t="inlineStr">
        <is>
          <t/>
        </is>
      </c>
      <c r="AZ738" t="inlineStr">
        <is>
          <t/>
        </is>
      </c>
      <c r="BA738" t="inlineStr">
        <is>
          <t/>
        </is>
      </c>
      <c r="BB738" t="inlineStr">
        <is>
          <t/>
        </is>
      </c>
      <c r="BC738" t="inlineStr">
        <is>
          <t/>
        </is>
      </c>
      <c r="BD738" t="inlineStr">
        <is>
          <t/>
        </is>
      </c>
      <c r="BE738" t="inlineStr">
        <is>
          <t/>
        </is>
      </c>
      <c r="BF738" s="2" t="inlineStr">
        <is>
          <t>prezzo dell'energia|
prezzo del kilowattora|
prezzo proporzionale</t>
        </is>
      </c>
      <c r="BG738" s="2" t="inlineStr">
        <is>
          <t>3|
3|
3</t>
        </is>
      </c>
      <c r="BH738" s="2" t="inlineStr">
        <is>
          <t xml:space="preserve">|
|
</t>
        </is>
      </c>
      <c r="BI738" t="inlineStr">
        <is>
          <t/>
        </is>
      </c>
      <c r="BJ738" t="inlineStr">
        <is>
          <t/>
        </is>
      </c>
      <c r="BK738" t="inlineStr">
        <is>
          <t/>
        </is>
      </c>
      <c r="BL738" t="inlineStr">
        <is>
          <t/>
        </is>
      </c>
      <c r="BM738" t="inlineStr">
        <is>
          <t/>
        </is>
      </c>
      <c r="BN738" t="inlineStr">
        <is>
          <t/>
        </is>
      </c>
      <c r="BO738" t="inlineStr">
        <is>
          <t/>
        </is>
      </c>
      <c r="BP738" t="inlineStr">
        <is>
          <t/>
        </is>
      </c>
      <c r="BQ738" t="inlineStr">
        <is>
          <t/>
        </is>
      </c>
      <c r="BR738" t="inlineStr">
        <is>
          <t/>
        </is>
      </c>
      <c r="BS738" t="inlineStr">
        <is>
          <t/>
        </is>
      </c>
      <c r="BT738" t="inlineStr">
        <is>
          <t/>
        </is>
      </c>
      <c r="BU738" t="inlineStr">
        <is>
          <t/>
        </is>
      </c>
      <c r="BV738" s="2" t="inlineStr">
        <is>
          <t>energieprijs|
vergoeding per kWh</t>
        </is>
      </c>
      <c r="BW738" s="2" t="inlineStr">
        <is>
          <t>3|
3</t>
        </is>
      </c>
      <c r="BX738" s="2" t="inlineStr">
        <is>
          <t xml:space="preserve">|
</t>
        </is>
      </c>
      <c r="BY738" t="inlineStr">
        <is>
          <t/>
        </is>
      </c>
      <c r="BZ738" t="inlineStr">
        <is>
          <t/>
        </is>
      </c>
      <c r="CA738" t="inlineStr">
        <is>
          <t/>
        </is>
      </c>
      <c r="CB738" t="inlineStr">
        <is>
          <t/>
        </is>
      </c>
      <c r="CC738" t="inlineStr">
        <is>
          <t/>
        </is>
      </c>
      <c r="CD738" s="2" t="inlineStr">
        <is>
          <t>preço do quilowatt-hora</t>
        </is>
      </c>
      <c r="CE738" s="2" t="inlineStr">
        <is>
          <t>3</t>
        </is>
      </c>
      <c r="CF738" s="2" t="inlineStr">
        <is>
          <t/>
        </is>
      </c>
      <c r="CG738" t="inlineStr">
        <is>
          <t/>
        </is>
      </c>
      <c r="CH738" t="inlineStr">
        <is>
          <t/>
        </is>
      </c>
      <c r="CI738" t="inlineStr">
        <is>
          <t/>
        </is>
      </c>
      <c r="CJ738" t="inlineStr">
        <is>
          <t/>
        </is>
      </c>
      <c r="CK738" t="inlineStr">
        <is>
          <t/>
        </is>
      </c>
      <c r="CL738" t="inlineStr">
        <is>
          <t/>
        </is>
      </c>
      <c r="CM738" t="inlineStr">
        <is>
          <t/>
        </is>
      </c>
      <c r="CN738" t="inlineStr">
        <is>
          <t/>
        </is>
      </c>
      <c r="CO738" t="inlineStr">
        <is>
          <t/>
        </is>
      </c>
      <c r="CP738" t="inlineStr">
        <is>
          <t/>
        </is>
      </c>
      <c r="CQ738" t="inlineStr">
        <is>
          <t/>
        </is>
      </c>
      <c r="CR738" t="inlineStr">
        <is>
          <t/>
        </is>
      </c>
      <c r="CS738" t="inlineStr">
        <is>
          <t/>
        </is>
      </c>
      <c r="CT738" s="2" t="inlineStr">
        <is>
          <t>energipris</t>
        </is>
      </c>
      <c r="CU738" s="2" t="inlineStr">
        <is>
          <t>3</t>
        </is>
      </c>
      <c r="CV738" s="2" t="inlineStr">
        <is>
          <t/>
        </is>
      </c>
      <c r="CW738" t="inlineStr">
        <is>
          <t/>
        </is>
      </c>
    </row>
    <row r="739">
      <c r="A739" s="1" t="str">
        <f>HYPERLINK("https://iate.europa.eu/entry/result/1150168/all", "1150168")</f>
        <v>1150168</v>
      </c>
      <c r="B739" t="inlineStr">
        <is>
          <t>SCIENCE</t>
        </is>
      </c>
      <c r="C739" t="inlineStr">
        <is>
          <t>SCIENCE|natural and applied sciences|life sciences</t>
        </is>
      </c>
      <c r="D739" t="inlineStr">
        <is>
          <t>no</t>
        </is>
      </c>
      <c r="E739" t="inlineStr">
        <is>
          <t/>
        </is>
      </c>
      <c r="F739" t="inlineStr">
        <is>
          <t/>
        </is>
      </c>
      <c r="G739" t="inlineStr">
        <is>
          <t/>
        </is>
      </c>
      <c r="H739" t="inlineStr">
        <is>
          <t/>
        </is>
      </c>
      <c r="I739" t="inlineStr">
        <is>
          <t/>
        </is>
      </c>
      <c r="J739" t="inlineStr">
        <is>
          <t/>
        </is>
      </c>
      <c r="K739" t="inlineStr">
        <is>
          <t/>
        </is>
      </c>
      <c r="L739" t="inlineStr">
        <is>
          <t/>
        </is>
      </c>
      <c r="M739" t="inlineStr">
        <is>
          <t/>
        </is>
      </c>
      <c r="N739" t="inlineStr">
        <is>
          <t/>
        </is>
      </c>
      <c r="O739" t="inlineStr">
        <is>
          <t/>
        </is>
      </c>
      <c r="P739" t="inlineStr">
        <is>
          <t/>
        </is>
      </c>
      <c r="Q739" t="inlineStr">
        <is>
          <t/>
        </is>
      </c>
      <c r="R739" s="2" t="inlineStr">
        <is>
          <t>terrestrische Wärmestromdichte</t>
        </is>
      </c>
      <c r="S739" s="2" t="inlineStr">
        <is>
          <t>3</t>
        </is>
      </c>
      <c r="T739" s="2" t="inlineStr">
        <is>
          <t/>
        </is>
      </c>
      <c r="U739" t="inlineStr">
        <is>
          <t/>
        </is>
      </c>
      <c r="V739" s="2" t="inlineStr">
        <is>
          <t>γήινη θερμική ροή</t>
        </is>
      </c>
      <c r="W739" s="2" t="inlineStr">
        <is>
          <t>3</t>
        </is>
      </c>
      <c r="X739" s="2" t="inlineStr">
        <is>
          <t/>
        </is>
      </c>
      <c r="Y739" t="inlineStr">
        <is>
          <t/>
        </is>
      </c>
      <c r="Z739" s="2" t="inlineStr">
        <is>
          <t>terrestrial heat flow</t>
        </is>
      </c>
      <c r="AA739" s="2" t="inlineStr">
        <is>
          <t>3</t>
        </is>
      </c>
      <c r="AB739" s="2" t="inlineStr">
        <is>
          <t/>
        </is>
      </c>
      <c r="AC739" t="inlineStr">
        <is>
          <t/>
        </is>
      </c>
      <c r="AD739" s="2" t="inlineStr">
        <is>
          <t>flujo calorífico de la tierra|
intensidad de flujo térmico de la tierra</t>
        </is>
      </c>
      <c r="AE739" s="2" t="inlineStr">
        <is>
          <t>3|
3</t>
        </is>
      </c>
      <c r="AF739" s="2" t="inlineStr">
        <is>
          <t xml:space="preserve">|
</t>
        </is>
      </c>
      <c r="AG739" t="inlineStr">
        <is>
          <t/>
        </is>
      </c>
      <c r="AH739" t="inlineStr">
        <is>
          <t/>
        </is>
      </c>
      <c r="AI739" t="inlineStr">
        <is>
          <t/>
        </is>
      </c>
      <c r="AJ739" t="inlineStr">
        <is>
          <t/>
        </is>
      </c>
      <c r="AK739" t="inlineStr">
        <is>
          <t/>
        </is>
      </c>
      <c r="AL739" t="inlineStr">
        <is>
          <t/>
        </is>
      </c>
      <c r="AM739" t="inlineStr">
        <is>
          <t/>
        </is>
      </c>
      <c r="AN739" t="inlineStr">
        <is>
          <t/>
        </is>
      </c>
      <c r="AO739" t="inlineStr">
        <is>
          <t/>
        </is>
      </c>
      <c r="AP739" s="2" t="inlineStr">
        <is>
          <t>densité d'énergie géothermique|
énergie géothermique</t>
        </is>
      </c>
      <c r="AQ739" s="2" t="inlineStr">
        <is>
          <t>3|
3</t>
        </is>
      </c>
      <c r="AR739" s="2" t="inlineStr">
        <is>
          <t xml:space="preserve">|
</t>
        </is>
      </c>
      <c r="AS739" t="inlineStr">
        <is>
          <t/>
        </is>
      </c>
      <c r="AT739" t="inlineStr">
        <is>
          <t/>
        </is>
      </c>
      <c r="AU739" t="inlineStr">
        <is>
          <t/>
        </is>
      </c>
      <c r="AV739" t="inlineStr">
        <is>
          <t/>
        </is>
      </c>
      <c r="AW739" t="inlineStr">
        <is>
          <t/>
        </is>
      </c>
      <c r="AX739" t="inlineStr">
        <is>
          <t/>
        </is>
      </c>
      <c r="AY739" t="inlineStr">
        <is>
          <t/>
        </is>
      </c>
      <c r="AZ739" t="inlineStr">
        <is>
          <t/>
        </is>
      </c>
      <c r="BA739" t="inlineStr">
        <is>
          <t/>
        </is>
      </c>
      <c r="BB739" t="inlineStr">
        <is>
          <t/>
        </is>
      </c>
      <c r="BC739" t="inlineStr">
        <is>
          <t/>
        </is>
      </c>
      <c r="BD739" t="inlineStr">
        <is>
          <t/>
        </is>
      </c>
      <c r="BE739" t="inlineStr">
        <is>
          <t/>
        </is>
      </c>
      <c r="BF739" s="2" t="inlineStr">
        <is>
          <t>flusso termico terrestre</t>
        </is>
      </c>
      <c r="BG739" s="2" t="inlineStr">
        <is>
          <t>3</t>
        </is>
      </c>
      <c r="BH739" s="2" t="inlineStr">
        <is>
          <t/>
        </is>
      </c>
      <c r="BI739" t="inlineStr">
        <is>
          <t/>
        </is>
      </c>
      <c r="BJ739" t="inlineStr">
        <is>
          <t/>
        </is>
      </c>
      <c r="BK739" t="inlineStr">
        <is>
          <t/>
        </is>
      </c>
      <c r="BL739" t="inlineStr">
        <is>
          <t/>
        </is>
      </c>
      <c r="BM739" t="inlineStr">
        <is>
          <t/>
        </is>
      </c>
      <c r="BN739" t="inlineStr">
        <is>
          <t/>
        </is>
      </c>
      <c r="BO739" t="inlineStr">
        <is>
          <t/>
        </is>
      </c>
      <c r="BP739" t="inlineStr">
        <is>
          <t/>
        </is>
      </c>
      <c r="BQ739" t="inlineStr">
        <is>
          <t/>
        </is>
      </c>
      <c r="BR739" t="inlineStr">
        <is>
          <t/>
        </is>
      </c>
      <c r="BS739" t="inlineStr">
        <is>
          <t/>
        </is>
      </c>
      <c r="BT739" t="inlineStr">
        <is>
          <t/>
        </is>
      </c>
      <c r="BU739" t="inlineStr">
        <is>
          <t/>
        </is>
      </c>
      <c r="BV739" t="inlineStr">
        <is>
          <t/>
        </is>
      </c>
      <c r="BW739" t="inlineStr">
        <is>
          <t/>
        </is>
      </c>
      <c r="BX739" t="inlineStr">
        <is>
          <t/>
        </is>
      </c>
      <c r="BY739" t="inlineStr">
        <is>
          <t/>
        </is>
      </c>
      <c r="BZ739" t="inlineStr">
        <is>
          <t/>
        </is>
      </c>
      <c r="CA739" t="inlineStr">
        <is>
          <t/>
        </is>
      </c>
      <c r="CB739" t="inlineStr">
        <is>
          <t/>
        </is>
      </c>
      <c r="CC739" t="inlineStr">
        <is>
          <t/>
        </is>
      </c>
      <c r="CD739" t="inlineStr">
        <is>
          <t/>
        </is>
      </c>
      <c r="CE739" t="inlineStr">
        <is>
          <t/>
        </is>
      </c>
      <c r="CF739" t="inlineStr">
        <is>
          <t/>
        </is>
      </c>
      <c r="CG739" t="inlineStr">
        <is>
          <t/>
        </is>
      </c>
      <c r="CH739" t="inlineStr">
        <is>
          <t/>
        </is>
      </c>
      <c r="CI739" t="inlineStr">
        <is>
          <t/>
        </is>
      </c>
      <c r="CJ739" t="inlineStr">
        <is>
          <t/>
        </is>
      </c>
      <c r="CK739" t="inlineStr">
        <is>
          <t/>
        </is>
      </c>
      <c r="CL739" t="inlineStr">
        <is>
          <t/>
        </is>
      </c>
      <c r="CM739" t="inlineStr">
        <is>
          <t/>
        </is>
      </c>
      <c r="CN739" t="inlineStr">
        <is>
          <t/>
        </is>
      </c>
      <c r="CO739" t="inlineStr">
        <is>
          <t/>
        </is>
      </c>
      <c r="CP739" t="inlineStr">
        <is>
          <t/>
        </is>
      </c>
      <c r="CQ739" t="inlineStr">
        <is>
          <t/>
        </is>
      </c>
      <c r="CR739" t="inlineStr">
        <is>
          <t/>
        </is>
      </c>
      <c r="CS739" t="inlineStr">
        <is>
          <t/>
        </is>
      </c>
      <c r="CT739" t="inlineStr">
        <is>
          <t/>
        </is>
      </c>
      <c r="CU739" t="inlineStr">
        <is>
          <t/>
        </is>
      </c>
      <c r="CV739" t="inlineStr">
        <is>
          <t/>
        </is>
      </c>
      <c r="CW739" t="inlineStr">
        <is>
          <t/>
        </is>
      </c>
    </row>
    <row r="740">
      <c r="A740" s="1" t="str">
        <f>HYPERLINK("https://iate.europa.eu/entry/result/1212772/all", "1212772")</f>
        <v>1212772</v>
      </c>
      <c r="B740" t="inlineStr">
        <is>
          <t>INDUSTRY</t>
        </is>
      </c>
      <c r="C740" t="inlineStr">
        <is>
          <t>INDUSTRY|mechanical engineering</t>
        </is>
      </c>
      <c r="D740" t="inlineStr">
        <is>
          <t>no</t>
        </is>
      </c>
      <c r="E740" t="inlineStr">
        <is>
          <t/>
        </is>
      </c>
      <c r="F740" t="inlineStr">
        <is>
          <t/>
        </is>
      </c>
      <c r="G740" t="inlineStr">
        <is>
          <t/>
        </is>
      </c>
      <c r="H740" t="inlineStr">
        <is>
          <t/>
        </is>
      </c>
      <c r="I740" t="inlineStr">
        <is>
          <t/>
        </is>
      </c>
      <c r="J740" t="inlineStr">
        <is>
          <t/>
        </is>
      </c>
      <c r="K740" t="inlineStr">
        <is>
          <t/>
        </is>
      </c>
      <c r="L740" t="inlineStr">
        <is>
          <t/>
        </is>
      </c>
      <c r="M740" t="inlineStr">
        <is>
          <t/>
        </is>
      </c>
      <c r="N740" s="2" t="inlineStr">
        <is>
          <t>efterbrænder</t>
        </is>
      </c>
      <c r="O740" s="2" t="inlineStr">
        <is>
          <t>3</t>
        </is>
      </c>
      <c r="P740" s="2" t="inlineStr">
        <is>
          <t/>
        </is>
      </c>
      <c r="Q740" t="inlineStr">
        <is>
          <t>hjælpeapparat til at øge reaktorens ydelse i en kort periode</t>
        </is>
      </c>
      <c r="R740" s="2" t="inlineStr">
        <is>
          <t>Nachverbrenner</t>
        </is>
      </c>
      <c r="S740" s="2" t="inlineStr">
        <is>
          <t>3</t>
        </is>
      </c>
      <c r="T740" s="2" t="inlineStr">
        <is>
          <t/>
        </is>
      </c>
      <c r="U740" t="inlineStr">
        <is>
          <t>Hilfsvorrichtung, die auf manchen Turbostrahltriebwerken in einer Reihe angebracht wird, um deren Leistung waehrend einer kurzen Zeitspanne zu steigern</t>
        </is>
      </c>
      <c r="V740" s="2" t="inlineStr">
        <is>
          <t>διάταξη του μετακαυστήρα</t>
        </is>
      </c>
      <c r="W740" s="2" t="inlineStr">
        <is>
          <t>3</t>
        </is>
      </c>
      <c r="X740" s="2" t="inlineStr">
        <is>
          <t/>
        </is>
      </c>
      <c r="Y740" t="inlineStr">
        <is>
          <t>βοηθητική διάταξη για την αύξηση ισχύος,για μικρές χρονικές περιόδους</t>
        </is>
      </c>
      <c r="Z740" s="2" t="inlineStr">
        <is>
          <t>after-burning appliance</t>
        </is>
      </c>
      <c r="AA740" s="2" t="inlineStr">
        <is>
          <t>3</t>
        </is>
      </c>
      <c r="AB740" s="2" t="inlineStr">
        <is>
          <t/>
        </is>
      </c>
      <c r="AC740" t="inlineStr">
        <is>
          <t>auxiliary unit for turbo-jet engines in order to boost their power output for short periods</t>
        </is>
      </c>
      <c r="AD740" s="2" t="inlineStr">
        <is>
          <t>dispositivo de poscombustión</t>
        </is>
      </c>
      <c r="AE740" s="2" t="inlineStr">
        <is>
          <t>3</t>
        </is>
      </c>
      <c r="AF740" s="2" t="inlineStr">
        <is>
          <t/>
        </is>
      </c>
      <c r="AG740" t="inlineStr">
        <is>
          <t>dispositivo auxiliar que llevan ciertos reactores para aumentar la potencia durante breves periodos</t>
        </is>
      </c>
      <c r="AH740" t="inlineStr">
        <is>
          <t/>
        </is>
      </c>
      <c r="AI740" t="inlineStr">
        <is>
          <t/>
        </is>
      </c>
      <c r="AJ740" t="inlineStr">
        <is>
          <t/>
        </is>
      </c>
      <c r="AK740" t="inlineStr">
        <is>
          <t/>
        </is>
      </c>
      <c r="AL740" t="inlineStr">
        <is>
          <t/>
        </is>
      </c>
      <c r="AM740" t="inlineStr">
        <is>
          <t/>
        </is>
      </c>
      <c r="AN740" t="inlineStr">
        <is>
          <t/>
        </is>
      </c>
      <c r="AO740" t="inlineStr">
        <is>
          <t/>
        </is>
      </c>
      <c r="AP740" s="2" t="inlineStr">
        <is>
          <t>dispositif de post-combustion</t>
        </is>
      </c>
      <c r="AQ740" s="2" t="inlineStr">
        <is>
          <t>3</t>
        </is>
      </c>
      <c r="AR740" s="2" t="inlineStr">
        <is>
          <t/>
        </is>
      </c>
      <c r="AS740" t="inlineStr">
        <is>
          <t>dispositif auxiliaire monté en série sur certains turboréacteurs pour augmenter leur puissance pendant une brève période</t>
        </is>
      </c>
      <c r="AT740" t="inlineStr">
        <is>
          <t/>
        </is>
      </c>
      <c r="AU740" t="inlineStr">
        <is>
          <t/>
        </is>
      </c>
      <c r="AV740" t="inlineStr">
        <is>
          <t/>
        </is>
      </c>
      <c r="AW740" t="inlineStr">
        <is>
          <t/>
        </is>
      </c>
      <c r="AX740" t="inlineStr">
        <is>
          <t/>
        </is>
      </c>
      <c r="AY740" t="inlineStr">
        <is>
          <t/>
        </is>
      </c>
      <c r="AZ740" t="inlineStr">
        <is>
          <t/>
        </is>
      </c>
      <c r="BA740" t="inlineStr">
        <is>
          <t/>
        </is>
      </c>
      <c r="BB740" t="inlineStr">
        <is>
          <t/>
        </is>
      </c>
      <c r="BC740" t="inlineStr">
        <is>
          <t/>
        </is>
      </c>
      <c r="BD740" t="inlineStr">
        <is>
          <t/>
        </is>
      </c>
      <c r="BE740" t="inlineStr">
        <is>
          <t/>
        </is>
      </c>
      <c r="BF740" s="2" t="inlineStr">
        <is>
          <t>dispositivo di post-combustione</t>
        </is>
      </c>
      <c r="BG740" s="2" t="inlineStr">
        <is>
          <t>3</t>
        </is>
      </c>
      <c r="BH740" s="2" t="inlineStr">
        <is>
          <t/>
        </is>
      </c>
      <c r="BI740" t="inlineStr">
        <is>
          <t>dispositivo ausiliario montato in serie su alcuni turboreattori allo scopo di aumentare la loro potenza per un breve periodo</t>
        </is>
      </c>
      <c r="BJ740" t="inlineStr">
        <is>
          <t/>
        </is>
      </c>
      <c r="BK740" t="inlineStr">
        <is>
          <t/>
        </is>
      </c>
      <c r="BL740" t="inlineStr">
        <is>
          <t/>
        </is>
      </c>
      <c r="BM740" t="inlineStr">
        <is>
          <t/>
        </is>
      </c>
      <c r="BN740" t="inlineStr">
        <is>
          <t/>
        </is>
      </c>
      <c r="BO740" t="inlineStr">
        <is>
          <t/>
        </is>
      </c>
      <c r="BP740" t="inlineStr">
        <is>
          <t/>
        </is>
      </c>
      <c r="BQ740" t="inlineStr">
        <is>
          <t/>
        </is>
      </c>
      <c r="BR740" t="inlineStr">
        <is>
          <t/>
        </is>
      </c>
      <c r="BS740" t="inlineStr">
        <is>
          <t/>
        </is>
      </c>
      <c r="BT740" t="inlineStr">
        <is>
          <t/>
        </is>
      </c>
      <c r="BU740" t="inlineStr">
        <is>
          <t/>
        </is>
      </c>
      <c r="BV740" s="2" t="inlineStr">
        <is>
          <t>naverbrandingstoestel|
naverbrander</t>
        </is>
      </c>
      <c r="BW740" s="2" t="inlineStr">
        <is>
          <t>3|
3</t>
        </is>
      </c>
      <c r="BX740" s="2" t="inlineStr">
        <is>
          <t xml:space="preserve">|
</t>
        </is>
      </c>
      <c r="BY740" t="inlineStr">
        <is>
          <t/>
        </is>
      </c>
      <c r="BZ740" t="inlineStr">
        <is>
          <t/>
        </is>
      </c>
      <c r="CA740" t="inlineStr">
        <is>
          <t/>
        </is>
      </c>
      <c r="CB740" t="inlineStr">
        <is>
          <t/>
        </is>
      </c>
      <c r="CC740" t="inlineStr">
        <is>
          <t/>
        </is>
      </c>
      <c r="CD740" s="2" t="inlineStr">
        <is>
          <t>dispositivo de pós-combustão</t>
        </is>
      </c>
      <c r="CE740" s="2" t="inlineStr">
        <is>
          <t>3</t>
        </is>
      </c>
      <c r="CF740" s="2" t="inlineStr">
        <is>
          <t/>
        </is>
      </c>
      <c r="CG740" t="inlineStr">
        <is>
          <t>dispositivo auxiliar montado em série sobre alguns turbo-reactores para aumentar a sua potência durante um curto período</t>
        </is>
      </c>
      <c r="CH740" t="inlineStr">
        <is>
          <t/>
        </is>
      </c>
      <c r="CI740" t="inlineStr">
        <is>
          <t/>
        </is>
      </c>
      <c r="CJ740" t="inlineStr">
        <is>
          <t/>
        </is>
      </c>
      <c r="CK740" t="inlineStr">
        <is>
          <t/>
        </is>
      </c>
      <c r="CL740" t="inlineStr">
        <is>
          <t/>
        </is>
      </c>
      <c r="CM740" t="inlineStr">
        <is>
          <t/>
        </is>
      </c>
      <c r="CN740" t="inlineStr">
        <is>
          <t/>
        </is>
      </c>
      <c r="CO740" t="inlineStr">
        <is>
          <t/>
        </is>
      </c>
      <c r="CP740" t="inlineStr">
        <is>
          <t/>
        </is>
      </c>
      <c r="CQ740" t="inlineStr">
        <is>
          <t/>
        </is>
      </c>
      <c r="CR740" t="inlineStr">
        <is>
          <t/>
        </is>
      </c>
      <c r="CS740" t="inlineStr">
        <is>
          <t/>
        </is>
      </c>
      <c r="CT740" t="inlineStr">
        <is>
          <t/>
        </is>
      </c>
      <c r="CU740" t="inlineStr">
        <is>
          <t/>
        </is>
      </c>
      <c r="CV740" t="inlineStr">
        <is>
          <t/>
        </is>
      </c>
      <c r="CW740" t="inlineStr">
        <is>
          <t/>
        </is>
      </c>
    </row>
    <row r="741">
      <c r="A741" s="1" t="str">
        <f>HYPERLINK("https://iate.europa.eu/entry/result/1346086/all", "1346086")</f>
        <v>1346086</v>
      </c>
      <c r="B741" t="inlineStr">
        <is>
          <t>TRANSPORT;ENERGY</t>
        </is>
      </c>
      <c r="C741" t="inlineStr">
        <is>
          <t>TRANSPORT|air and space transport|air transport;ENERGY|oil industry;ENERGY|energy policy|energy industry|fuel</t>
        </is>
      </c>
      <c r="D741" t="inlineStr">
        <is>
          <t>yes</t>
        </is>
      </c>
      <c r="E741" t="inlineStr">
        <is>
          <t/>
        </is>
      </c>
      <c r="F741" s="2" t="inlineStr">
        <is>
          <t>авиационен бензин</t>
        </is>
      </c>
      <c r="G741" s="2" t="inlineStr">
        <is>
          <t>3</t>
        </is>
      </c>
      <c r="H741" s="2" t="inlineStr">
        <is>
          <t/>
        </is>
      </c>
      <c r="I741" t="inlineStr">
        <is>
          <t>двигателен бензин, приготвен специално за авиационните бутални двигатели, с октаново число, подходящо за двигателя, с температура на замръзване - 60 °C и който обикновено се дестилира при температури между 30 °C и 180 °C</t>
        </is>
      </c>
      <c r="J741" s="2" t="inlineStr">
        <is>
          <t>letecký benzin</t>
        </is>
      </c>
      <c r="K741" s="2" t="inlineStr">
        <is>
          <t>3</t>
        </is>
      </c>
      <c r="L741" s="2" t="inlineStr">
        <is>
          <t/>
        </is>
      </c>
      <c r="M741" t="inlineStr">
        <is>
          <t>motorový benzin připravený zejména pro letecké pístové motory s oktanovým číslem vhodným pro daný motor, s bodem tuhnutí 60 °C a s destilačním rozmezím obvykle mezi 30 °C a 180 °C</t>
        </is>
      </c>
      <c r="N741" s="2" t="inlineStr">
        <is>
          <t>avgas|
flybenzin|
flyvebenzin</t>
        </is>
      </c>
      <c r="O741" s="2" t="inlineStr">
        <is>
          <t>3|
3|
3</t>
        </is>
      </c>
      <c r="P741" s="2" t="inlineStr">
        <is>
          <t xml:space="preserve">|
|
</t>
        </is>
      </c>
      <c r="Q741" t="inlineStr">
        <is>
          <t>motorbenzin, som er specielt fremstillet til flystempelmotorer, med et til motoren egnet oktantal, frysepunkt ved - 60 °C og et destillationsinterval, der normalt ligger mellem 30 °C og 180 °C</t>
        </is>
      </c>
      <c r="R741" s="2" t="inlineStr">
        <is>
          <t>Flugbenzin|
AvGas</t>
        </is>
      </c>
      <c r="S741" s="2" t="inlineStr">
        <is>
          <t>3|
3</t>
        </is>
      </c>
      <c r="T741" s="2" t="inlineStr">
        <is>
          <t xml:space="preserve">|
</t>
        </is>
      </c>
      <c r="U741" t="inlineStr">
        <is>
          <t>Motorenbenzin, das speziell für Flugzeug-Kolbenmotoren und mit der für sie erforderlichen Oktanzahl hergestellt wurde</t>
        </is>
      </c>
      <c r="V741" s="2" t="inlineStr">
        <is>
          <t>βενζίνη αεροπλάνων</t>
        </is>
      </c>
      <c r="W741" s="2" t="inlineStr">
        <is>
          <t>3</t>
        </is>
      </c>
      <c r="X741" s="2" t="inlineStr">
        <is>
          <t/>
        </is>
      </c>
      <c r="Y741" t="inlineStr">
        <is>
          <t>βενζίνη για κινητήρες που παρασκευάζεται ειδικά για εμβολοφόρους κινητήρες αεροσκαφών, με αριθμό οκτανίων κατάλληλο για τον κινητήρα, με σημείο ψύξης στους -60°C και περιοχή απόσταξης που κυμαίνεται συνήθως εντός της κλίμακας 30°C και 180°C</t>
        </is>
      </c>
      <c r="Z741" s="2" t="inlineStr">
        <is>
          <t>avgas|
aviation spirit|
aviation gasoline</t>
        </is>
      </c>
      <c r="AA741" s="2" t="inlineStr">
        <is>
          <t>3|
1|
3</t>
        </is>
      </c>
      <c r="AB741" s="2" t="inlineStr">
        <is>
          <t xml:space="preserve">|
|
</t>
        </is>
      </c>
      <c r="AC741" t="inlineStr">
        <is>
          <t>motor spirit prepared especially for aviation piston engines, with an octane number suited to the engine, a freezing point of – 60 °C and a distillation range usually within the limits of 30 °C and 180 °C</t>
        </is>
      </c>
      <c r="AD741" s="2" t="inlineStr">
        <is>
          <t>gasolina de aviación|
avgas</t>
        </is>
      </c>
      <c r="AE741" s="2" t="inlineStr">
        <is>
          <t>3|
3</t>
        </is>
      </c>
      <c r="AF741" s="2" t="inlineStr">
        <is>
          <t xml:space="preserve">|
</t>
        </is>
      </c>
      <c r="AG741" t="inlineStr">
        <is>
          <t>Gasolina especialmente preparada para los motores 
de pistones de los aviones, con un octanaje adecuado para el motor, un 
punto de congelación de – 60 ºC y un intervalo de destilación 
generalmente entre 30 ºC y 180 ºC.</t>
        </is>
      </c>
      <c r="AH741" s="2" t="inlineStr">
        <is>
          <t>lennukibensiin</t>
        </is>
      </c>
      <c r="AI741" s="2" t="inlineStr">
        <is>
          <t>3</t>
        </is>
      </c>
      <c r="AJ741" s="2" t="inlineStr">
        <is>
          <t/>
        </is>
      </c>
      <c r="AK741" t="inlineStr">
        <is>
          <t>spetsiaalselt lennukite kolbmootoritele ettenähtud mootoribensiin mootorile sobiva oktaaniarvuga</t>
        </is>
      </c>
      <c r="AL741" s="2" t="inlineStr">
        <is>
          <t>lentobensiini</t>
        </is>
      </c>
      <c r="AM741" s="2" t="inlineStr">
        <is>
          <t>3</t>
        </is>
      </c>
      <c r="AN741" s="2" t="inlineStr">
        <is>
          <t/>
        </is>
      </c>
      <c r="AO741" t="inlineStr">
        <is>
          <t>ilmailussa pienkoneiden mäntä- ja wankelmoottoreissa käytettävä polttoaine, jonka moottorioktaaniluku (MON) on 98–100</t>
        </is>
      </c>
      <c r="AP741" s="2" t="inlineStr">
        <is>
          <t>essence aviation|
avgas|
essence avion</t>
        </is>
      </c>
      <c r="AQ741" s="2" t="inlineStr">
        <is>
          <t>3|
3|
3</t>
        </is>
      </c>
      <c r="AR741" s="2" t="inlineStr">
        <is>
          <t xml:space="preserve">|
|
</t>
        </is>
      </c>
      <c r="AS741" t="inlineStr">
        <is>
          <t>essence
spécialement préparée pour les moteurs à piston des avions, avec un indice
d'octane adapté au moteur, un point de congélation de – 60°C et un intervalle
de distillation habituellement compris entre 30°C et 180°C</t>
        </is>
      </c>
      <c r="AT741" s="2" t="inlineStr">
        <is>
          <t>avgas|
gásailín eitlíochta</t>
        </is>
      </c>
      <c r="AU741" s="2" t="inlineStr">
        <is>
          <t>3|
3</t>
        </is>
      </c>
      <c r="AV741" s="2" t="inlineStr">
        <is>
          <t xml:space="preserve">|
</t>
        </is>
      </c>
      <c r="AW741" t="inlineStr">
        <is>
          <t/>
        </is>
      </c>
      <c r="AX741" s="2" t="inlineStr">
        <is>
          <t>avionski benzin</t>
        </is>
      </c>
      <c r="AY741" s="2" t="inlineStr">
        <is>
          <t>3</t>
        </is>
      </c>
      <c r="AZ741" s="2" t="inlineStr">
        <is>
          <t/>
        </is>
      </c>
      <c r="BA741" t="inlineStr">
        <is>
          <t>motorni benzin posebno pripremljen za klipne avionske motore, s oktanskim brojem prikladnim za motor, ledištem na – 60 °C i područjem destilacije obično između 30 °C i 180 °C</t>
        </is>
      </c>
      <c r="BB741" s="2" t="inlineStr">
        <is>
          <t>repülőbenzin</t>
        </is>
      </c>
      <c r="BC741" s="2" t="inlineStr">
        <is>
          <t>3</t>
        </is>
      </c>
      <c r="BD741" s="2" t="inlineStr">
        <is>
          <t/>
        </is>
      </c>
      <c r="BE741" t="inlineStr">
        <is>
          <t>dugattyúmotoros légi járművek üzemanyaga, jellemzője a motorhoz igazított
 oktánszám, a –60 °C-os fagyáspont és a rendszerint 30 °C és 180 °C 
közötti forrástartomány</t>
        </is>
      </c>
      <c r="BF741" s="2" t="inlineStr">
        <is>
          <t>avgas|
benzina avio</t>
        </is>
      </c>
      <c r="BG741" s="2" t="inlineStr">
        <is>
          <t>3|
3</t>
        </is>
      </c>
      <c r="BH741" s="2" t="inlineStr">
        <is>
          <t xml:space="preserve">|
</t>
        </is>
      </c>
      <c r="BI741" t="inlineStr">
        <is>
          <t>benzina preparata appositamente per i motori d’aviazione a pistoni, con un numero di ottano adatto a tali motori, punto di congelamento di - 60 oC e intervallo di distillazione normalmente compreso tra 30 oC e 180 oC</t>
        </is>
      </c>
      <c r="BJ741" s="2" t="inlineStr">
        <is>
          <t>aviacinis benzinas</t>
        </is>
      </c>
      <c r="BK741" s="2" t="inlineStr">
        <is>
          <t>3</t>
        </is>
      </c>
      <c r="BL741" s="2" t="inlineStr">
        <is>
          <t/>
        </is>
      </c>
      <c r="BM741" t="inlineStr">
        <is>
          <t>specialiai aviaciniams stūmokliniams varikliams paruoštas automobilinis benzinas, kurio oktaninis skaičius tinka varikliui, stingimo temperatūra - 60 &lt;sup&gt;o&lt;/sup&gt;C, o distiliacijos intervalas nuo 30 &lt;sup&gt;o&lt;/sup&gt;C iki 180 &lt;sup&gt;o&lt;/sup&gt;C temperatūros</t>
        </is>
      </c>
      <c r="BN741" s="2" t="inlineStr">
        <is>
          <t>aviācijas benzīns</t>
        </is>
      </c>
      <c r="BO741" s="2" t="inlineStr">
        <is>
          <t>3</t>
        </is>
      </c>
      <c r="BP741" s="2" t="inlineStr">
        <is>
          <t/>
        </is>
      </c>
      <c r="BQ741" t="inlineStr">
        <is>
          <t>benzīns, kas īpaši sagatavots un kura oktāna skaitlis ir piemērots aviācijas virzuļdzinējiem</t>
        </is>
      </c>
      <c r="BR741" s="2" t="inlineStr">
        <is>
          <t>gażolina tal-avjazzjoni</t>
        </is>
      </c>
      <c r="BS741" s="2" t="inlineStr">
        <is>
          <t>3</t>
        </is>
      </c>
      <c r="BT741" s="2" t="inlineStr">
        <is>
          <t/>
        </is>
      </c>
      <c r="BU741" t="inlineStr">
        <is>
          <t>spirtu tal-magni preparat apposta għall-magni tal-avjazzjoni bil-pistuni, b'numru ta' ottan adegwat għall-magna, punt tal-iffriżar ta' – 60 °C u firxa tad-distillazzjoni ġenerelament fil-limiti ta' bejn 30 °C u 180 °C</t>
        </is>
      </c>
      <c r="BV741" s="2" t="inlineStr">
        <is>
          <t>avgas|
vliegtuigbenzine</t>
        </is>
      </c>
      <c r="BW741" s="2" t="inlineStr">
        <is>
          <t>3|
3</t>
        </is>
      </c>
      <c r="BX741" s="2" t="inlineStr">
        <is>
          <t xml:space="preserve">|
</t>
        </is>
      </c>
      <c r="BY741" t="inlineStr">
        <is>
          <t>"brandstof
 voor vliegtuigen met een zuigermotor"</t>
        </is>
      </c>
      <c r="BZ741" s="2" t="inlineStr">
        <is>
          <t>benzyna lotnicza</t>
        </is>
      </c>
      <c r="CA741" s="2" t="inlineStr">
        <is>
          <t>3</t>
        </is>
      </c>
      <c r="CB741" s="2" t="inlineStr">
        <is>
          <t/>
        </is>
      </c>
      <c r="CC741" t="inlineStr">
        <is>
          <t>benzyna przeznaczona specjalnie do tłokowych silników lotnicznych, z liczbą oktanową odpowiednio dostosowaną do silnika, temperaturą krzepnięcia wynoszącą -60 °C i przedziałem destylacji zwykle od 30 °C do 180 °C</t>
        </is>
      </c>
      <c r="CD741" s="2" t="inlineStr">
        <is>
          <t>gasolina de aviação</t>
        </is>
      </c>
      <c r="CE741" s="2" t="inlineStr">
        <is>
          <t>3</t>
        </is>
      </c>
      <c r="CF741" s="2" t="inlineStr">
        <is>
          <t/>
        </is>
      </c>
      <c r="CG741" t="inlineStr">
        <is>
          <t>Gasolina especialmente preparada para motores de pistão para aviação, 
com um número de octanas adaptado ao motor, um ponto de congelação de - 
60 °C e com uma faixa de destilação geralmente entre 30 °C e 180 °C.</t>
        </is>
      </c>
      <c r="CH741" s="2" t="inlineStr">
        <is>
          <t>benzină pentru aviație</t>
        </is>
      </c>
      <c r="CI741" s="2" t="inlineStr">
        <is>
          <t>3</t>
        </is>
      </c>
      <c r="CJ741" s="2" t="inlineStr">
        <is>
          <t/>
        </is>
      </c>
      <c r="CK741" t="inlineStr">
        <is>
          <t/>
        </is>
      </c>
      <c r="CL741" s="2" t="inlineStr">
        <is>
          <t>letecký benzín</t>
        </is>
      </c>
      <c r="CM741" s="2" t="inlineStr">
        <is>
          <t>3</t>
        </is>
      </c>
      <c r="CN741" s="2" t="inlineStr">
        <is>
          <t/>
        </is>
      </c>
      <c r="CO741" t="inlineStr">
        <is>
          <t>benzín pripravený špeciálne pre letecké piestové motory s oktánovým číslom vyhovujúcim týmto motorom, s bodom tuhnutia 60 °C a destilačným rozpätím zvyčajne od 30 °C do 180 °C</t>
        </is>
      </c>
      <c r="CP741" s="2" t="inlineStr">
        <is>
          <t>letalski bencin</t>
        </is>
      </c>
      <c r="CQ741" s="2" t="inlineStr">
        <is>
          <t>3</t>
        </is>
      </c>
      <c r="CR741" s="2" t="inlineStr">
        <is>
          <t/>
        </is>
      </c>
      <c r="CS741" t="inlineStr">
        <is>
          <t>motorni bencin, posebej obdelan za letalske batne motorje, z oktanskim številom, primernim za motor, zmrziščem pri –60 °C in območjem destilacije običajno med 30 °C in 180 °C</t>
        </is>
      </c>
      <c r="CT741" s="2" t="inlineStr">
        <is>
          <t>avgas|
flygbensin</t>
        </is>
      </c>
      <c r="CU741" s="2" t="inlineStr">
        <is>
          <t>3|
3</t>
        </is>
      </c>
      <c r="CV741" s="2" t="inlineStr">
        <is>
          <t xml:space="preserve">|
</t>
        </is>
      </c>
      <c r="CW741" t="inlineStr">
        <is>
          <t>bensin som är framställd
särskilt för kolvmotorer i luftfartyg, med ett oktantal avpassat till motorn,
en fryspunkt på – 60 °C och vanligen ett kokpunktsintervall på 30 °C
till 180 °C</t>
        </is>
      </c>
    </row>
    <row r="742">
      <c r="A742" s="1" t="str">
        <f>HYPERLINK("https://iate.europa.eu/entry/result/870720/all", "870720")</f>
        <v>870720</v>
      </c>
      <c r="B742" t="inlineStr">
        <is>
          <t>ENERGY</t>
        </is>
      </c>
      <c r="C742" t="inlineStr">
        <is>
          <t>ENERGY</t>
        </is>
      </c>
      <c r="D742" t="inlineStr">
        <is>
          <t>no</t>
        </is>
      </c>
      <c r="E742" t="inlineStr">
        <is>
          <t/>
        </is>
      </c>
      <c r="F742" t="inlineStr">
        <is>
          <t/>
        </is>
      </c>
      <c r="G742" t="inlineStr">
        <is>
          <t/>
        </is>
      </c>
      <c r="H742" t="inlineStr">
        <is>
          <t/>
        </is>
      </c>
      <c r="I742" t="inlineStr">
        <is>
          <t/>
        </is>
      </c>
      <c r="J742" t="inlineStr">
        <is>
          <t/>
        </is>
      </c>
      <c r="K742" t="inlineStr">
        <is>
          <t/>
        </is>
      </c>
      <c r="L742" t="inlineStr">
        <is>
          <t/>
        </is>
      </c>
      <c r="M742" t="inlineStr">
        <is>
          <t/>
        </is>
      </c>
      <c r="N742" s="2" t="inlineStr">
        <is>
          <t>take or pay</t>
        </is>
      </c>
      <c r="O742" s="2" t="inlineStr">
        <is>
          <t>4</t>
        </is>
      </c>
      <c r="P742" s="2" t="inlineStr">
        <is>
          <t/>
        </is>
      </c>
      <c r="Q742" t="inlineStr">
        <is>
          <t/>
        </is>
      </c>
      <c r="R742" s="2" t="inlineStr">
        <is>
          <t>take or pay</t>
        </is>
      </c>
      <c r="S742" s="2" t="inlineStr">
        <is>
          <t>1</t>
        </is>
      </c>
      <c r="T742" s="2" t="inlineStr">
        <is>
          <t/>
        </is>
      </c>
      <c r="U742" t="inlineStr">
        <is>
          <t/>
        </is>
      </c>
      <c r="V742" s="2" t="inlineStr">
        <is>
          <t>TOP|
πληρωμή δεσμευτικών ποσοτήτων ανεξαρτήτως παραλαβής τους</t>
        </is>
      </c>
      <c r="W742" s="2" t="inlineStr">
        <is>
          <t>2|
2</t>
        </is>
      </c>
      <c r="X742" s="2" t="inlineStr">
        <is>
          <t xml:space="preserve">|
</t>
        </is>
      </c>
      <c r="Y742" t="inlineStr">
        <is>
          <t/>
        </is>
      </c>
      <c r="Z742" s="2" t="inlineStr">
        <is>
          <t>TOP|
take or pay</t>
        </is>
      </c>
      <c r="AA742" s="2" t="inlineStr">
        <is>
          <t>1|
1</t>
        </is>
      </c>
      <c r="AB742" s="2" t="inlineStr">
        <is>
          <t xml:space="preserve">|
</t>
        </is>
      </c>
      <c r="AC742" t="inlineStr">
        <is>
          <t/>
        </is>
      </c>
      <c r="AD742" t="inlineStr">
        <is>
          <t/>
        </is>
      </c>
      <c r="AE742" t="inlineStr">
        <is>
          <t/>
        </is>
      </c>
      <c r="AF742" t="inlineStr">
        <is>
          <t/>
        </is>
      </c>
      <c r="AG742" t="inlineStr">
        <is>
          <t/>
        </is>
      </c>
      <c r="AH742" t="inlineStr">
        <is>
          <t/>
        </is>
      </c>
      <c r="AI742" t="inlineStr">
        <is>
          <t/>
        </is>
      </c>
      <c r="AJ742" t="inlineStr">
        <is>
          <t/>
        </is>
      </c>
      <c r="AK742" t="inlineStr">
        <is>
          <t/>
        </is>
      </c>
      <c r="AL742" t="inlineStr">
        <is>
          <t/>
        </is>
      </c>
      <c r="AM742" t="inlineStr">
        <is>
          <t/>
        </is>
      </c>
      <c r="AN742" t="inlineStr">
        <is>
          <t/>
        </is>
      </c>
      <c r="AO742" t="inlineStr">
        <is>
          <t/>
        </is>
      </c>
      <c r="AP742" s="2" t="inlineStr">
        <is>
          <t>TOP|
"take or pay"</t>
        </is>
      </c>
      <c r="AQ742" s="2" t="inlineStr">
        <is>
          <t>2|
2</t>
        </is>
      </c>
      <c r="AR742" s="2" t="inlineStr">
        <is>
          <t xml:space="preserve">|
</t>
        </is>
      </c>
      <c r="AS742" t="inlineStr">
        <is>
          <t>clause d’un contrat de fourniture de gaz ou d’électricité par laquelle le vendeur garantit la mise à disposition du gaz auprès de l’acheteur, qui garantit en contrepartie le paiement d’une quantité minimale d’énergie, qu’il en prenne livraison ou non</t>
        </is>
      </c>
      <c r="AT742" t="inlineStr">
        <is>
          <t/>
        </is>
      </c>
      <c r="AU742" t="inlineStr">
        <is>
          <t/>
        </is>
      </c>
      <c r="AV742" t="inlineStr">
        <is>
          <t/>
        </is>
      </c>
      <c r="AW742" t="inlineStr">
        <is>
          <t/>
        </is>
      </c>
      <c r="AX742" t="inlineStr">
        <is>
          <t/>
        </is>
      </c>
      <c r="AY742" t="inlineStr">
        <is>
          <t/>
        </is>
      </c>
      <c r="AZ742" t="inlineStr">
        <is>
          <t/>
        </is>
      </c>
      <c r="BA742" t="inlineStr">
        <is>
          <t/>
        </is>
      </c>
      <c r="BB742" t="inlineStr">
        <is>
          <t/>
        </is>
      </c>
      <c r="BC742" t="inlineStr">
        <is>
          <t/>
        </is>
      </c>
      <c r="BD742" t="inlineStr">
        <is>
          <t/>
        </is>
      </c>
      <c r="BE742" t="inlineStr">
        <is>
          <t/>
        </is>
      </c>
      <c r="BF742" s="2" t="inlineStr">
        <is>
          <t>"take or pay"</t>
        </is>
      </c>
      <c r="BG742" s="2" t="inlineStr">
        <is>
          <t>1</t>
        </is>
      </c>
      <c r="BH742" s="2" t="inlineStr">
        <is>
          <t/>
        </is>
      </c>
      <c r="BI742" t="inlineStr">
        <is>
          <t/>
        </is>
      </c>
      <c r="BJ742" t="inlineStr">
        <is>
          <t/>
        </is>
      </c>
      <c r="BK742" t="inlineStr">
        <is>
          <t/>
        </is>
      </c>
      <c r="BL742" t="inlineStr">
        <is>
          <t/>
        </is>
      </c>
      <c r="BM742" t="inlineStr">
        <is>
          <t/>
        </is>
      </c>
      <c r="BN742" t="inlineStr">
        <is>
          <t/>
        </is>
      </c>
      <c r="BO742" t="inlineStr">
        <is>
          <t/>
        </is>
      </c>
      <c r="BP742" t="inlineStr">
        <is>
          <t/>
        </is>
      </c>
      <c r="BQ742" t="inlineStr">
        <is>
          <t/>
        </is>
      </c>
      <c r="BR742" t="inlineStr">
        <is>
          <t/>
        </is>
      </c>
      <c r="BS742" t="inlineStr">
        <is>
          <t/>
        </is>
      </c>
      <c r="BT742" t="inlineStr">
        <is>
          <t/>
        </is>
      </c>
      <c r="BU742" t="inlineStr">
        <is>
          <t/>
        </is>
      </c>
      <c r="BV742" s="2" t="inlineStr">
        <is>
          <t>TOP|
take or pay</t>
        </is>
      </c>
      <c r="BW742" s="2" t="inlineStr">
        <is>
          <t>3|
3</t>
        </is>
      </c>
      <c r="BX742" s="2" t="inlineStr">
        <is>
          <t xml:space="preserve">|
</t>
        </is>
      </c>
      <c r="BY742" t="inlineStr">
        <is>
          <t/>
        </is>
      </c>
      <c r="BZ742" s="2" t="inlineStr">
        <is>
          <t>"bierz lub płać"</t>
        </is>
      </c>
      <c r="CA742" s="2" t="inlineStr">
        <is>
          <t>3</t>
        </is>
      </c>
      <c r="CB742" s="2" t="inlineStr">
        <is>
          <t/>
        </is>
      </c>
      <c r="CC742" t="inlineStr">
        <is>
          <t/>
        </is>
      </c>
      <c r="CD742" s="2" t="inlineStr">
        <is>
          <t>&lt;i&gt;take or pay&lt;/i&gt;|
obrigação de aquisição|
TOP</t>
        </is>
      </c>
      <c r="CE742" s="2" t="inlineStr">
        <is>
          <t>2|
3|
2</t>
        </is>
      </c>
      <c r="CF742" s="2" t="inlineStr">
        <is>
          <t xml:space="preserve">|
|
</t>
        </is>
      </c>
      <c r="CG742" t="inlineStr">
        <is>
          <t>Nome dado a um tipo de cláusula de certos contratos de fornecimento de energia (e, por extensão, aos próprios contratos) que obriga o cliente a pagar uma quantidade mínima de energia, quer a consuma quer não.</t>
        </is>
      </c>
      <c r="CH742" t="inlineStr">
        <is>
          <t/>
        </is>
      </c>
      <c r="CI742" t="inlineStr">
        <is>
          <t/>
        </is>
      </c>
      <c r="CJ742" t="inlineStr">
        <is>
          <t/>
        </is>
      </c>
      <c r="CK742" t="inlineStr">
        <is>
          <t/>
        </is>
      </c>
      <c r="CL742" t="inlineStr">
        <is>
          <t/>
        </is>
      </c>
      <c r="CM742" t="inlineStr">
        <is>
          <t/>
        </is>
      </c>
      <c r="CN742" t="inlineStr">
        <is>
          <t/>
        </is>
      </c>
      <c r="CO742" t="inlineStr">
        <is>
          <t/>
        </is>
      </c>
      <c r="CP742" t="inlineStr">
        <is>
          <t/>
        </is>
      </c>
      <c r="CQ742" t="inlineStr">
        <is>
          <t/>
        </is>
      </c>
      <c r="CR742" t="inlineStr">
        <is>
          <t/>
        </is>
      </c>
      <c r="CS742" t="inlineStr">
        <is>
          <t/>
        </is>
      </c>
      <c r="CT742" t="inlineStr">
        <is>
          <t/>
        </is>
      </c>
      <c r="CU742" t="inlineStr">
        <is>
          <t/>
        </is>
      </c>
      <c r="CV742" t="inlineStr">
        <is>
          <t/>
        </is>
      </c>
      <c r="CW742" t="inlineStr">
        <is>
          <t/>
        </is>
      </c>
    </row>
    <row r="743">
      <c r="A743" s="1" t="str">
        <f>HYPERLINK("https://iate.europa.eu/entry/result/1407788/all", "1407788")</f>
        <v>1407788</v>
      </c>
      <c r="B743" t="inlineStr">
        <is>
          <t>INDUSTRY</t>
        </is>
      </c>
      <c r="C743" t="inlineStr">
        <is>
          <t>INDUSTRY|electronics and electrical engineering</t>
        </is>
      </c>
      <c r="D743" t="inlineStr">
        <is>
          <t>no</t>
        </is>
      </c>
      <c r="E743" t="inlineStr">
        <is>
          <t/>
        </is>
      </c>
      <c r="F743" t="inlineStr">
        <is>
          <t/>
        </is>
      </c>
      <c r="G743" t="inlineStr">
        <is>
          <t/>
        </is>
      </c>
      <c r="H743" t="inlineStr">
        <is>
          <t/>
        </is>
      </c>
      <c r="I743" t="inlineStr">
        <is>
          <t/>
        </is>
      </c>
      <c r="J743" s="2" t="inlineStr">
        <is>
          <t>nízké napětí|
nn</t>
        </is>
      </c>
      <c r="K743" s="2" t="inlineStr">
        <is>
          <t>3|
3</t>
        </is>
      </c>
      <c r="L743" s="2" t="inlineStr">
        <is>
          <t xml:space="preserve">|
</t>
        </is>
      </c>
      <c r="M743" t="inlineStr">
        <is>
          <t>&lt;div&gt;hladiny napětí určené pro rozvod elektrické energie; &lt;br&gt;&lt;/div&gt;&lt;div&gt;mezi vodiči: 50 –1 000 V střídavé, do 1 500 V stejnosměrné&lt;br&gt;&lt;/div&gt;&lt;div&gt;nebo mezi vodičem a zemí: 50–600 V, přičemž jako horní hranice je všeobecně uznáváno 1 000 V střídavého proudu&lt;/div&gt;</t>
        </is>
      </c>
      <c r="N743" t="inlineStr">
        <is>
          <t/>
        </is>
      </c>
      <c r="O743" t="inlineStr">
        <is>
          <t/>
        </is>
      </c>
      <c r="P743" t="inlineStr">
        <is>
          <t/>
        </is>
      </c>
      <c r="Q743" t="inlineStr">
        <is>
          <t/>
        </is>
      </c>
      <c r="R743" s="2" t="inlineStr">
        <is>
          <t>Niederspannung</t>
        </is>
      </c>
      <c r="S743" s="2" t="inlineStr">
        <is>
          <t>3</t>
        </is>
      </c>
      <c r="T743" s="2" t="inlineStr">
        <is>
          <t/>
        </is>
      </c>
      <c r="U743" t="inlineStr">
        <is>
          <t>Spannung mit einem Wert der Leiter-Leiter-Spannung, der von Land zu Land verschieden, meistens niedriger als 1000 V ist</t>
        </is>
      </c>
      <c r="V743" s="2" t="inlineStr">
        <is>
          <t>χαμηλή τάση</t>
        </is>
      </c>
      <c r="W743" s="2" t="inlineStr">
        <is>
          <t>3</t>
        </is>
      </c>
      <c r="X743" s="2" t="inlineStr">
        <is>
          <t/>
        </is>
      </c>
      <c r="Y743" t="inlineStr">
        <is>
          <t/>
        </is>
      </c>
      <c r="Z743" s="2" t="inlineStr">
        <is>
          <t>low voltage|
LV</t>
        </is>
      </c>
      <c r="AA743" s="2" t="inlineStr">
        <is>
          <t>3|
3</t>
        </is>
      </c>
      <c r="AB743" s="2" t="inlineStr">
        <is>
          <t xml:space="preserve">|
</t>
        </is>
      </c>
      <c r="AC743" t="inlineStr">
        <is>
          <t>a voltage equal to or lower than a specified voltage that may vary legally from one country to another(e.g.in most countries it applied to voltages of 1000 V a.c.or below between conductors)</t>
        </is>
      </c>
      <c r="AD743" s="2" t="inlineStr">
        <is>
          <t>baja tensión</t>
        </is>
      </c>
      <c r="AE743" s="2" t="inlineStr">
        <is>
          <t>3</t>
        </is>
      </c>
      <c r="AF743" s="2" t="inlineStr">
        <is>
          <t/>
        </is>
      </c>
      <c r="AG743" t="inlineStr">
        <is>
          <t>es una tensión cuyo valor entre fases es igual o inferior a una tensión especificada que varía de un país a otro. En la mayoría de los países se aplica a tensiones de 1000 V o menos en corriente alterna entre fases</t>
        </is>
      </c>
      <c r="AH743" s="2" t="inlineStr">
        <is>
          <t>madalpinge</t>
        </is>
      </c>
      <c r="AI743" s="2" t="inlineStr">
        <is>
          <t>3</t>
        </is>
      </c>
      <c r="AJ743" s="2" t="inlineStr">
        <is>
          <t/>
        </is>
      </c>
      <c r="AK743" t="inlineStr">
        <is>
          <t>pingepiirkond, milles faasidevaheline nimivahelduvpinge on enimalt 1000 V või mille poolustevaheline nimialalispinge on enimalt 1500 V</t>
        </is>
      </c>
      <c r="AL743" t="inlineStr">
        <is>
          <t/>
        </is>
      </c>
      <c r="AM743" t="inlineStr">
        <is>
          <t/>
        </is>
      </c>
      <c r="AN743" t="inlineStr">
        <is>
          <t/>
        </is>
      </c>
      <c r="AO743" t="inlineStr">
        <is>
          <t/>
        </is>
      </c>
      <c r="AP743" s="2" t="inlineStr">
        <is>
          <t>BT|
basse tension</t>
        </is>
      </c>
      <c r="AQ743" s="2" t="inlineStr">
        <is>
          <t>3|
3</t>
        </is>
      </c>
      <c r="AR743" s="2" t="inlineStr">
        <is>
          <t xml:space="preserve">|
</t>
        </is>
      </c>
      <c r="AS743" t="inlineStr">
        <is>
          <t>tension dont la valeur entre phases est égale ou inférieure à une tension spécifique qui varie d'un pays à l'autre et en général inférieure à 1000 Volts</t>
        </is>
      </c>
      <c r="AT743" t="inlineStr">
        <is>
          <t/>
        </is>
      </c>
      <c r="AU743" t="inlineStr">
        <is>
          <t/>
        </is>
      </c>
      <c r="AV743" t="inlineStr">
        <is>
          <t/>
        </is>
      </c>
      <c r="AW743" t="inlineStr">
        <is>
          <t/>
        </is>
      </c>
      <c r="AX743" t="inlineStr">
        <is>
          <t/>
        </is>
      </c>
      <c r="AY743" t="inlineStr">
        <is>
          <t/>
        </is>
      </c>
      <c r="AZ743" t="inlineStr">
        <is>
          <t/>
        </is>
      </c>
      <c r="BA743" t="inlineStr">
        <is>
          <t/>
        </is>
      </c>
      <c r="BB743" t="inlineStr">
        <is>
          <t/>
        </is>
      </c>
      <c r="BC743" t="inlineStr">
        <is>
          <t/>
        </is>
      </c>
      <c r="BD743" t="inlineStr">
        <is>
          <t/>
        </is>
      </c>
      <c r="BE743" t="inlineStr">
        <is>
          <t/>
        </is>
      </c>
      <c r="BF743" s="2" t="inlineStr">
        <is>
          <t>bassa tensione</t>
        </is>
      </c>
      <c r="BG743" s="2" t="inlineStr">
        <is>
          <t>3</t>
        </is>
      </c>
      <c r="BH743" s="2" t="inlineStr">
        <is>
          <t/>
        </is>
      </c>
      <c r="BI743" t="inlineStr">
        <is>
          <t/>
        </is>
      </c>
      <c r="BJ743" t="inlineStr">
        <is>
          <t/>
        </is>
      </c>
      <c r="BK743" t="inlineStr">
        <is>
          <t/>
        </is>
      </c>
      <c r="BL743" t="inlineStr">
        <is>
          <t/>
        </is>
      </c>
      <c r="BM743" t="inlineStr">
        <is>
          <t/>
        </is>
      </c>
      <c r="BN743" t="inlineStr">
        <is>
          <t/>
        </is>
      </c>
      <c r="BO743" t="inlineStr">
        <is>
          <t/>
        </is>
      </c>
      <c r="BP743" t="inlineStr">
        <is>
          <t/>
        </is>
      </c>
      <c r="BQ743" t="inlineStr">
        <is>
          <t/>
        </is>
      </c>
      <c r="BR743" t="inlineStr">
        <is>
          <t/>
        </is>
      </c>
      <c r="BS743" t="inlineStr">
        <is>
          <t/>
        </is>
      </c>
      <c r="BT743" t="inlineStr">
        <is>
          <t/>
        </is>
      </c>
      <c r="BU743" t="inlineStr">
        <is>
          <t/>
        </is>
      </c>
      <c r="BV743" s="2" t="inlineStr">
        <is>
          <t>laagspanning</t>
        </is>
      </c>
      <c r="BW743" s="2" t="inlineStr">
        <is>
          <t>3</t>
        </is>
      </c>
      <c r="BX743" s="2" t="inlineStr">
        <is>
          <t/>
        </is>
      </c>
      <c r="BY743" t="inlineStr">
        <is>
          <t/>
        </is>
      </c>
      <c r="BZ743" t="inlineStr">
        <is>
          <t/>
        </is>
      </c>
      <c r="CA743" t="inlineStr">
        <is>
          <t/>
        </is>
      </c>
      <c r="CB743" t="inlineStr">
        <is>
          <t/>
        </is>
      </c>
      <c r="CC743" t="inlineStr">
        <is>
          <t/>
        </is>
      </c>
      <c r="CD743" s="2" t="inlineStr">
        <is>
          <t>baixa tensão|
BT</t>
        </is>
      </c>
      <c r="CE743" s="2" t="inlineStr">
        <is>
          <t>3|
3</t>
        </is>
      </c>
      <c r="CF743" s="2" t="inlineStr">
        <is>
          <t xml:space="preserve">|
</t>
        </is>
      </c>
      <c r="CG743" t="inlineStr">
        <is>
          <t>Tensão cujo valor entre fases é igual ou inferior a uma tensão dada, variável de país para país.</t>
        </is>
      </c>
      <c r="CH743" s="2" t="inlineStr">
        <is>
          <t>joasă tensiune</t>
        </is>
      </c>
      <c r="CI743" s="2" t="inlineStr">
        <is>
          <t>3</t>
        </is>
      </c>
      <c r="CJ743" s="2" t="inlineStr">
        <is>
          <t/>
        </is>
      </c>
      <c r="CK743" t="inlineStr">
        <is>
          <t/>
        </is>
      </c>
      <c r="CL743" t="inlineStr">
        <is>
          <t/>
        </is>
      </c>
      <c r="CM743" t="inlineStr">
        <is>
          <t/>
        </is>
      </c>
      <c r="CN743" t="inlineStr">
        <is>
          <t/>
        </is>
      </c>
      <c r="CO743" t="inlineStr">
        <is>
          <t/>
        </is>
      </c>
      <c r="CP743" s="2" t="inlineStr">
        <is>
          <t>nizka napetost</t>
        </is>
      </c>
      <c r="CQ743" s="2" t="inlineStr">
        <is>
          <t>3</t>
        </is>
      </c>
      <c r="CR743" s="2" t="inlineStr">
        <is>
          <t/>
        </is>
      </c>
      <c r="CS743" t="inlineStr">
        <is>
          <t>napetost, ki je nižja kot 1 000 voltov</t>
        </is>
      </c>
      <c r="CT743" s="2" t="inlineStr">
        <is>
          <t>lågspänning</t>
        </is>
      </c>
      <c r="CU743" s="2" t="inlineStr">
        <is>
          <t>3</t>
        </is>
      </c>
      <c r="CV743" s="2" t="inlineStr">
        <is>
          <t/>
        </is>
      </c>
      <c r="CW743" t="inlineStr">
        <is>
          <t/>
        </is>
      </c>
    </row>
    <row r="744">
      <c r="A744" s="1" t="str">
        <f>HYPERLINK("https://iate.europa.eu/entry/result/860596/all", "860596")</f>
        <v>860596</v>
      </c>
      <c r="B744" t="inlineStr">
        <is>
          <t>TRANSPORT;ENERGY</t>
        </is>
      </c>
      <c r="C744" t="inlineStr">
        <is>
          <t>TRANSPORT;ENERGY;ENERGY|electrical and nuclear industries|electrical industry</t>
        </is>
      </c>
      <c r="D744" t="inlineStr">
        <is>
          <t>yes</t>
        </is>
      </c>
      <c r="E744" t="inlineStr">
        <is>
          <t/>
        </is>
      </c>
      <c r="F744" s="2" t="inlineStr">
        <is>
          <t>достъп на трета страна|
достъп на трети страни</t>
        </is>
      </c>
      <c r="G744" s="2" t="inlineStr">
        <is>
          <t>3|
3</t>
        </is>
      </c>
      <c r="H744" s="2" t="inlineStr">
        <is>
          <t xml:space="preserve">|
</t>
        </is>
      </c>
      <c r="I744" t="inlineStr">
        <is>
          <t>задължение, което имат операторите на преносни и разпределителни мрежи за газ и електроенергия, да предоставят достъп до тези мрежи на частни потребители или разпределителни дружества, при условие чe разполагат с необходимия капацитет.</t>
        </is>
      </c>
      <c r="J744" s="2" t="inlineStr">
        <is>
          <t>přístup třetích osob</t>
        </is>
      </c>
      <c r="K744" s="2" t="inlineStr">
        <is>
          <t>3</t>
        </is>
      </c>
      <c r="L744" s="2" t="inlineStr">
        <is>
          <t/>
        </is>
      </c>
      <c r="M744" t="inlineStr">
        <is>
          <t/>
        </is>
      </c>
      <c r="N744" s="2" t="inlineStr">
        <is>
          <t>tredjepartsadgang|
TPA</t>
        </is>
      </c>
      <c r="O744" s="2" t="inlineStr">
        <is>
          <t>4|
4</t>
        </is>
      </c>
      <c r="P744" s="2" t="inlineStr">
        <is>
          <t xml:space="preserve">|
</t>
        </is>
      </c>
      <c r="Q744" t="inlineStr">
        <is>
          <t/>
        </is>
      </c>
      <c r="R744" s="2" t="inlineStr">
        <is>
          <t>TPA|
Zugang Dritter zum Netz|
Netzzugang Dritter (Third Party Access)</t>
        </is>
      </c>
      <c r="S744" s="2" t="inlineStr">
        <is>
          <t>2|
2|
2</t>
        </is>
      </c>
      <c r="T744" s="2" t="inlineStr">
        <is>
          <t xml:space="preserve">|
|
</t>
        </is>
      </c>
      <c r="U744" t="inlineStr">
        <is>
          <t/>
        </is>
      </c>
      <c r="V744" s="2" t="inlineStr">
        <is>
          <t>πρόσβαση τρίτων στα δίκτυα|
ΠΤ</t>
        </is>
      </c>
      <c r="W744" s="2" t="inlineStr">
        <is>
          <t>2|
2</t>
        </is>
      </c>
      <c r="X744" s="2" t="inlineStr">
        <is>
          <t xml:space="preserve">|
</t>
        </is>
      </c>
      <c r="Y744" t="inlineStr">
        <is>
          <t/>
        </is>
      </c>
      <c r="Z744" s="2" t="inlineStr">
        <is>
          <t>third party access|
TPA</t>
        </is>
      </c>
      <c r="AA744" s="2" t="inlineStr">
        <is>
          <t>2|
2</t>
        </is>
      </c>
      <c r="AB744" s="2" t="inlineStr">
        <is>
          <t xml:space="preserve">|
</t>
        </is>
      </c>
      <c r="AC744" t="inlineStr">
        <is>
          <t>"Third party access (TPA) is a regime providing for an obligation, to the extent that there is capacity available, on companies operating transmission and distribution networks for electricity and gas to offer terms for the use of their grid, in particular to individual consumers or to distribution companies, in return for payment." (COM(91) 548 final, p. 6)</t>
        </is>
      </c>
      <c r="AD744" s="2" t="inlineStr">
        <is>
          <t>acceso de terceros (a la red)|
TPA</t>
        </is>
      </c>
      <c r="AE744" s="2" t="inlineStr">
        <is>
          <t>2|
2</t>
        </is>
      </c>
      <c r="AF744" s="2" t="inlineStr">
        <is>
          <t xml:space="preserve">|
</t>
        </is>
      </c>
      <c r="AG744" t="inlineStr">
        <is>
          <t/>
        </is>
      </c>
      <c r="AH744" s="2" t="inlineStr">
        <is>
          <t>kolmandate isikute juurdepääs</t>
        </is>
      </c>
      <c r="AI744" s="2" t="inlineStr">
        <is>
          <t>2</t>
        </is>
      </c>
      <c r="AJ744" s="2" t="inlineStr">
        <is>
          <t/>
        </is>
      </c>
      <c r="AK744" t="inlineStr">
        <is>
          <t/>
        </is>
      </c>
      <c r="AL744" s="2" t="inlineStr">
        <is>
          <t>TPA-periaate|
kolmannen osapuolen pääsy verkkoon</t>
        </is>
      </c>
      <c r="AM744" s="2" t="inlineStr">
        <is>
          <t>3|
2</t>
        </is>
      </c>
      <c r="AN744" s="2" t="inlineStr">
        <is>
          <t xml:space="preserve">|
</t>
        </is>
      </c>
      <c r="AO744" t="inlineStr">
        <is>
          <t/>
        </is>
      </c>
      <c r="AP744" s="2" t="inlineStr">
        <is>
          <t>ATR|
accès de tiers au réseau|
ATR|
accès de tiers au réseau</t>
        </is>
      </c>
      <c r="AQ744" s="2" t="inlineStr">
        <is>
          <t>3|
3|
1|
1</t>
        </is>
      </c>
      <c r="AR744" s="2" t="inlineStr">
        <is>
          <t xml:space="preserve">|
|
|
</t>
        </is>
      </c>
      <c r="AS744" t="inlineStr">
        <is>
          <t>obligation faite à un exploitant de réseaux, s'il dispose des capacités nécessaires, d'autoriser une entreprise consommatrice ou un distributeur à utiliser ses lignes à haute tension et ses gazoducs</t>
        </is>
      </c>
      <c r="AT744" s="2" t="inlineStr">
        <is>
          <t>rochtain tríú páirtí</t>
        </is>
      </c>
      <c r="AU744" s="2" t="inlineStr">
        <is>
          <t>3</t>
        </is>
      </c>
      <c r="AV744" s="2" t="inlineStr">
        <is>
          <t/>
        </is>
      </c>
      <c r="AW744" t="inlineStr">
        <is>
          <t/>
        </is>
      </c>
      <c r="AX744" t="inlineStr">
        <is>
          <t/>
        </is>
      </c>
      <c r="AY744" t="inlineStr">
        <is>
          <t/>
        </is>
      </c>
      <c r="AZ744" t="inlineStr">
        <is>
          <t/>
        </is>
      </c>
      <c r="BA744" t="inlineStr">
        <is>
          <t/>
        </is>
      </c>
      <c r="BB744" s="2" t="inlineStr">
        <is>
          <t>harmadik fél hozzáférése</t>
        </is>
      </c>
      <c r="BC744" s="2" t="inlineStr">
        <is>
          <t>3</t>
        </is>
      </c>
      <c r="BD744" s="2" t="inlineStr">
        <is>
          <t/>
        </is>
      </c>
      <c r="BE744" t="inlineStr">
        <is>
          <t/>
        </is>
      </c>
      <c r="BF744" s="2" t="inlineStr">
        <is>
          <t>accesso di terzi alla rete|
ATR</t>
        </is>
      </c>
      <c r="BG744" s="2" t="inlineStr">
        <is>
          <t>2|
2</t>
        </is>
      </c>
      <c r="BH744" s="2" t="inlineStr">
        <is>
          <t xml:space="preserve">|
</t>
        </is>
      </c>
      <c r="BI744" t="inlineStr">
        <is>
          <t/>
        </is>
      </c>
      <c r="BJ744" s="2" t="inlineStr">
        <is>
          <t>trečiųjų šalių prieiga</t>
        </is>
      </c>
      <c r="BK744" s="2" t="inlineStr">
        <is>
          <t>2</t>
        </is>
      </c>
      <c r="BL744" s="2" t="inlineStr">
        <is>
          <t/>
        </is>
      </c>
      <c r="BM744" t="inlineStr">
        <is>
          <t/>
        </is>
      </c>
      <c r="BN744" s="2" t="inlineStr">
        <is>
          <t>trešo personu pieeja</t>
        </is>
      </c>
      <c r="BO744" s="2" t="inlineStr">
        <is>
          <t>2</t>
        </is>
      </c>
      <c r="BP744" s="2" t="inlineStr">
        <is>
          <t/>
        </is>
      </c>
      <c r="BQ744" t="inlineStr">
        <is>
          <t/>
        </is>
      </c>
      <c r="BR744" s="2" t="inlineStr">
        <is>
          <t>TPA|
aċċess ta’ partijiet terzi</t>
        </is>
      </c>
      <c r="BS744" s="2" t="inlineStr">
        <is>
          <t>3|
3</t>
        </is>
      </c>
      <c r="BT744" s="2" t="inlineStr">
        <is>
          <t xml:space="preserve">|
</t>
        </is>
      </c>
      <c r="BU744" t="inlineStr">
        <is>
          <t/>
        </is>
      </c>
      <c r="BV744" s="2" t="inlineStr">
        <is>
          <t>toegang van derden tot het net|
TPA</t>
        </is>
      </c>
      <c r="BW744" s="2" t="inlineStr">
        <is>
          <t>2|
2</t>
        </is>
      </c>
      <c r="BX744" s="2" t="inlineStr">
        <is>
          <t xml:space="preserve">|
</t>
        </is>
      </c>
      <c r="BY744" t="inlineStr">
        <is>
          <t>"De toegang van derden tot het net (TPA) is een regeling die bepaalt dat bedrijven die netwerken voor transport en distributie van elektriciteit en aardgas exploiteren voor zover er capaciteit voorhanden is de verplichting hebben om condities aan te bieden waarop hun netwerken, met name door individuele consumenten of distributiemaatschappijen kunnen worden gebruikt." Het TPA-systeem houdt in dat toegang gegeven wordt tot het net zolang daarin capaciteit over is (wie het eerst komt het eerst maalt), dit in tegenstelling tot het common carrier-systeem waarbij de marktpartijen naar rato van hun leveringen gebruik mogen maken van een gemeenschappelijk net.</t>
        </is>
      </c>
      <c r="BZ744" s="2" t="inlineStr">
        <is>
          <t>dostęp stron trzecich</t>
        </is>
      </c>
      <c r="CA744" s="2" t="inlineStr">
        <is>
          <t>2</t>
        </is>
      </c>
      <c r="CB744" s="2" t="inlineStr">
        <is>
          <t/>
        </is>
      </c>
      <c r="CC744" t="inlineStr">
        <is>
          <t/>
        </is>
      </c>
      <c r="CD744" s="2" t="inlineStr">
        <is>
          <t>ATR|
acesso de terceiros à rede</t>
        </is>
      </c>
      <c r="CE744" s="2" t="inlineStr">
        <is>
          <t>1|
1</t>
        </is>
      </c>
      <c r="CF744" s="2" t="inlineStr">
        <is>
          <t xml:space="preserve">|
</t>
        </is>
      </c>
      <c r="CG744" t="inlineStr">
        <is>
          <t>"O acesso de terceiros à rede (ATR) é um regime que prevê a obrigação por parte das companhias que operam nas redes de transporte e distribuição de electricidade e gás de oferecer condições para a utilização das suas redes, desde que haja capacidade disponível, nomeadamente aos consumidores individuais e às empresas de distribuição, mediante pagamento." [COM(91) 548 final, p. 6, pt. 3.4 - 4911/92].</t>
        </is>
      </c>
      <c r="CH744" s="2" t="inlineStr">
        <is>
          <t>accesul la rețea al terților</t>
        </is>
      </c>
      <c r="CI744" s="2" t="inlineStr">
        <is>
          <t>3</t>
        </is>
      </c>
      <c r="CJ744" s="2" t="inlineStr">
        <is>
          <t/>
        </is>
      </c>
      <c r="CK744" t="inlineStr">
        <is>
          <t/>
        </is>
      </c>
      <c r="CL744" s="2" t="inlineStr">
        <is>
          <t>prístup tretích strán</t>
        </is>
      </c>
      <c r="CM744" s="2" t="inlineStr">
        <is>
          <t>3</t>
        </is>
      </c>
      <c r="CN744" s="2" t="inlineStr">
        <is>
          <t/>
        </is>
      </c>
      <c r="CO744" t="inlineStr">
        <is>
          <t/>
        </is>
      </c>
      <c r="CP744" s="2" t="inlineStr">
        <is>
          <t>dostop tretjih strani</t>
        </is>
      </c>
      <c r="CQ744" s="2" t="inlineStr">
        <is>
          <t>3</t>
        </is>
      </c>
      <c r="CR744" s="2" t="inlineStr">
        <is>
          <t/>
        </is>
      </c>
      <c r="CS744" t="inlineStr">
        <is>
          <t/>
        </is>
      </c>
      <c r="CT744" s="2" t="inlineStr">
        <is>
          <t>tredjepartstillträde</t>
        </is>
      </c>
      <c r="CU744" s="2" t="inlineStr">
        <is>
          <t>3</t>
        </is>
      </c>
      <c r="CV744" s="2" t="inlineStr">
        <is>
          <t/>
        </is>
      </c>
      <c r="CW744" t="inlineStr">
        <is>
          <t/>
        </is>
      </c>
    </row>
    <row r="745">
      <c r="A745" s="1" t="str">
        <f>HYPERLINK("https://iate.europa.eu/entry/result/385121/all", "385121")</f>
        <v>385121</v>
      </c>
      <c r="B745" t="inlineStr">
        <is>
          <t>ENVIRONMENT;ENERGY</t>
        </is>
      </c>
      <c r="C745" t="inlineStr">
        <is>
          <t>ENVIRONMENT;ENERGY</t>
        </is>
      </c>
      <c r="D745" t="inlineStr">
        <is>
          <t>yes</t>
        </is>
      </c>
      <c r="E745" t="inlineStr">
        <is>
          <t/>
        </is>
      </c>
      <c r="F745" s="2" t="inlineStr">
        <is>
          <t>разпределение на енергия</t>
        </is>
      </c>
      <c r="G745" s="2" t="inlineStr">
        <is>
          <t>3</t>
        </is>
      </c>
      <c r="H745" s="2" t="inlineStr">
        <is>
          <t/>
        </is>
      </c>
      <c r="I745" t="inlineStr">
        <is>
          <t>пренос на електроенергия по разпределителни системи с високо, средно и ниско напрежение с цел да бъде доставена до клиенти като не се включва доставката</t>
        </is>
      </c>
      <c r="J745" s="2" t="inlineStr">
        <is>
          <t>distribuce energie</t>
        </is>
      </c>
      <c r="K745" s="2" t="inlineStr">
        <is>
          <t>3</t>
        </is>
      </c>
      <c r="L745" s="2" t="inlineStr">
        <is>
          <t/>
        </is>
      </c>
      <c r="M745" t="inlineStr">
        <is>
          <t/>
        </is>
      </c>
      <c r="N745" s="2" t="inlineStr">
        <is>
          <t>energidistribution</t>
        </is>
      </c>
      <c r="O745" s="2" t="inlineStr">
        <is>
          <t>4</t>
        </is>
      </c>
      <c r="P745" s="2" t="inlineStr">
        <is>
          <t/>
        </is>
      </c>
      <c r="Q745" t="inlineStr">
        <is>
          <t/>
        </is>
      </c>
      <c r="R745" s="2" t="inlineStr">
        <is>
          <t>Energieverteilung|
Verteilung von Energie</t>
        </is>
      </c>
      <c r="S745" s="2" t="inlineStr">
        <is>
          <t>3|
3</t>
        </is>
      </c>
      <c r="T745" s="2" t="inlineStr">
        <is>
          <t xml:space="preserve">|
</t>
        </is>
      </c>
      <c r="U745" t="inlineStr">
        <is>
          <t/>
        </is>
      </c>
      <c r="V745" t="inlineStr">
        <is>
          <t/>
        </is>
      </c>
      <c r="W745" t="inlineStr">
        <is>
          <t/>
        </is>
      </c>
      <c r="X745" t="inlineStr">
        <is>
          <t/>
        </is>
      </c>
      <c r="Y745" t="inlineStr">
        <is>
          <t/>
        </is>
      </c>
      <c r="Z745" s="2" t="inlineStr">
        <is>
          <t>energy distribution|
distribution of energy|
distribution</t>
        </is>
      </c>
      <c r="AA745" s="2" t="inlineStr">
        <is>
          <t>3|
3|
3</t>
        </is>
      </c>
      <c r="AB745" s="2" t="inlineStr">
        <is>
          <t xml:space="preserve">|
|
</t>
        </is>
      </c>
      <c r="AC745" t="inlineStr">
        <is>
          <t/>
        </is>
      </c>
      <c r="AD745" s="2" t="inlineStr">
        <is>
          <t>distribución de energía</t>
        </is>
      </c>
      <c r="AE745" s="2" t="inlineStr">
        <is>
          <t>4</t>
        </is>
      </c>
      <c r="AF745" s="2" t="inlineStr">
        <is>
          <t/>
        </is>
      </c>
      <c r="AG745" t="inlineStr">
        <is>
          <t>Parte del sistema de abastecimiento de energía &lt;a href="/entry/result/1372453/all" id="ENTRY_TO_ENTRY_CONVERTER" target="_blank"&gt;IATE:1372453&lt;/a&gt; que conduce esta desde las subestaciones hasta el punto de consumo o destinatario final.</t>
        </is>
      </c>
      <c r="AH745" s="2" t="inlineStr">
        <is>
          <t>jaotus|
energiajaotus|
energia jaotamine</t>
        </is>
      </c>
      <c r="AI745" s="2" t="inlineStr">
        <is>
          <t>3|
3|
3</t>
        </is>
      </c>
      <c r="AJ745" s="2" t="inlineStr">
        <is>
          <t xml:space="preserve">|
|
</t>
        </is>
      </c>
      <c r="AK745" t="inlineStr">
        <is>
          <t>elektrienergia transport kõrgepinge-, keskpinge- ja madalpinge jaotusvõrkudes, mille eesmärk on edastada see tarbijatele, kuid mitte tarnimine</t>
        </is>
      </c>
      <c r="AL745" s="2" t="inlineStr">
        <is>
          <t>energian jakelu</t>
        </is>
      </c>
      <c r="AM745" s="2" t="inlineStr">
        <is>
          <t>3</t>
        </is>
      </c>
      <c r="AN745" s="2" t="inlineStr">
        <is>
          <t/>
        </is>
      </c>
      <c r="AO745" t="inlineStr">
        <is>
          <t/>
        </is>
      </c>
      <c r="AP745" s="2" t="inlineStr">
        <is>
          <t>distribution de l'énergie</t>
        </is>
      </c>
      <c r="AQ745" s="2" t="inlineStr">
        <is>
          <t>3</t>
        </is>
      </c>
      <c r="AR745" s="2" t="inlineStr">
        <is>
          <t/>
        </is>
      </c>
      <c r="AS745" t="inlineStr">
        <is>
          <t/>
        </is>
      </c>
      <c r="AT745" s="2" t="inlineStr">
        <is>
          <t>riar fuinnimh|
dáileadh fuinnimh</t>
        </is>
      </c>
      <c r="AU745" s="2" t="inlineStr">
        <is>
          <t>3|
3</t>
        </is>
      </c>
      <c r="AV745" s="2" t="inlineStr">
        <is>
          <t>|
preferred</t>
        </is>
      </c>
      <c r="AW745" t="inlineStr">
        <is>
          <t/>
        </is>
      </c>
      <c r="AX745" s="2" t="inlineStr">
        <is>
          <t>distribucija energije</t>
        </is>
      </c>
      <c r="AY745" s="2" t="inlineStr">
        <is>
          <t>3</t>
        </is>
      </c>
      <c r="AZ745" s="2" t="inlineStr">
        <is>
          <t/>
        </is>
      </c>
      <c r="BA745" t="inlineStr">
        <is>
          <t/>
        </is>
      </c>
      <c r="BB745" s="2" t="inlineStr">
        <is>
          <t>elosztás|
energiaelosztás</t>
        </is>
      </c>
      <c r="BC745" s="2" t="inlineStr">
        <is>
          <t>4|
4</t>
        </is>
      </c>
      <c r="BD745" s="2" t="inlineStr">
        <is>
          <t xml:space="preserve">|
</t>
        </is>
      </c>
      <c r="BE745" t="inlineStr">
        <is>
          <t>az energia elosztó hálózatokon történő továbbítása, a felhasználókhoz történő eljuttatása, illetve az ehhez kapcsolódó minden olyan műszaki és gazdasági tevékenység, amely az energia megfelelő minőségű továbbítása érdekében szükséges</t>
        </is>
      </c>
      <c r="BF745" s="2" t="inlineStr">
        <is>
          <t>distribuzione di energia</t>
        </is>
      </c>
      <c r="BG745" s="2" t="inlineStr">
        <is>
          <t>3</t>
        </is>
      </c>
      <c r="BH745" s="2" t="inlineStr">
        <is>
          <t/>
        </is>
      </c>
      <c r="BI745" t="inlineStr">
        <is>
          <t>l'attività di trasporto di specifici tipi di energia per consegna ai clienti finali</t>
        </is>
      </c>
      <c r="BJ745" s="2" t="inlineStr">
        <is>
          <t>energijos skirstymas|
skirstymas</t>
        </is>
      </c>
      <c r="BK745" s="2" t="inlineStr">
        <is>
          <t>3|
3</t>
        </is>
      </c>
      <c r="BL745" s="2" t="inlineStr">
        <is>
          <t xml:space="preserve">|
</t>
        </is>
      </c>
      <c r="BM745" t="inlineStr">
        <is>
          <t/>
        </is>
      </c>
      <c r="BN745" s="2" t="inlineStr">
        <is>
          <t>enerģijas sadale</t>
        </is>
      </c>
      <c r="BO745" s="2" t="inlineStr">
        <is>
          <t>3</t>
        </is>
      </c>
      <c r="BP745" s="2" t="inlineStr">
        <is>
          <t/>
        </is>
      </c>
      <c r="BQ745" t="inlineStr">
        <is>
          <t>energoapgādes veids, kas ietver energoresursu vai enerģijas transportēšanu pa vidēja un zema sprieguma tīkliem vai augsta, vidēja un zema spiediena vadiem, izņemot enerģijas tirdzniecību</t>
        </is>
      </c>
      <c r="BR745" s="2" t="inlineStr">
        <is>
          <t>distribuzzjoni tal-enerġija</t>
        </is>
      </c>
      <c r="BS745" s="2" t="inlineStr">
        <is>
          <t>3</t>
        </is>
      </c>
      <c r="BT745" s="2" t="inlineStr">
        <is>
          <t/>
        </is>
      </c>
      <c r="BU745" t="inlineStr">
        <is>
          <t/>
        </is>
      </c>
      <c r="BV745" s="2" t="inlineStr">
        <is>
          <t>energiedistributie</t>
        </is>
      </c>
      <c r="BW745" s="2" t="inlineStr">
        <is>
          <t>3</t>
        </is>
      </c>
      <c r="BX745" s="2" t="inlineStr">
        <is>
          <t/>
        </is>
      </c>
      <c r="BY745" t="inlineStr">
        <is>
          <t>verdeling van elekticiteit, gas of warmte aan verbruikers</t>
        </is>
      </c>
      <c r="BZ745" s="2" t="inlineStr">
        <is>
          <t>dystrybucja energii|
rozdział energii</t>
        </is>
      </c>
      <c r="CA745" s="2" t="inlineStr">
        <is>
          <t>3|
3</t>
        </is>
      </c>
      <c r="CB745" s="2" t="inlineStr">
        <is>
          <t xml:space="preserve">|
</t>
        </is>
      </c>
      <c r="CC745" t="inlineStr">
        <is>
          <t>transport energii elektrycznej systemami dystrybucyjnymi wysokiego, średniego i niskiego napięcia w celu dostarczenia jej do odbiorców</t>
        </is>
      </c>
      <c r="CD745" s="2" t="inlineStr">
        <is>
          <t>distribuição de energia</t>
        </is>
      </c>
      <c r="CE745" s="2" t="inlineStr">
        <is>
          <t>2</t>
        </is>
      </c>
      <c r="CF745" s="2" t="inlineStr">
        <is>
          <t/>
        </is>
      </c>
      <c r="CG745" t="inlineStr">
        <is>
          <t>Condução da energia, dentro de uma zona de consumo, até ao consumidor final.</t>
        </is>
      </c>
      <c r="CH745" s="2" t="inlineStr">
        <is>
          <t>distribuție a energiei</t>
        </is>
      </c>
      <c r="CI745" s="2" t="inlineStr">
        <is>
          <t>3</t>
        </is>
      </c>
      <c r="CJ745" s="2" t="inlineStr">
        <is>
          <t/>
        </is>
      </c>
      <c r="CK745" t="inlineStr">
        <is>
          <t/>
        </is>
      </c>
      <c r="CL745" s="2" t="inlineStr">
        <is>
          <t>distribúcia energie</t>
        </is>
      </c>
      <c r="CM745" s="2" t="inlineStr">
        <is>
          <t>3</t>
        </is>
      </c>
      <c r="CN745" s="2" t="inlineStr">
        <is>
          <t/>
        </is>
      </c>
      <c r="CO745" t="inlineStr">
        <is>
          <t/>
        </is>
      </c>
      <c r="CP745" s="2" t="inlineStr">
        <is>
          <t>distribucija energije</t>
        </is>
      </c>
      <c r="CQ745" s="2" t="inlineStr">
        <is>
          <t>3</t>
        </is>
      </c>
      <c r="CR745" s="2" t="inlineStr">
        <is>
          <t/>
        </is>
      </c>
      <c r="CS745" t="inlineStr">
        <is>
          <t>prenos energije odjemalcem po omrežju</t>
        </is>
      </c>
      <c r="CT745" s="2" t="inlineStr">
        <is>
          <t>energidistribution|
distribution av energi</t>
        </is>
      </c>
      <c r="CU745" s="2" t="inlineStr">
        <is>
          <t>3|
3</t>
        </is>
      </c>
      <c r="CV745" s="2" t="inlineStr">
        <is>
          <t xml:space="preserve">|
</t>
        </is>
      </c>
      <c r="CW745" t="inlineStr">
        <is>
          <t/>
        </is>
      </c>
    </row>
    <row r="746">
      <c r="A746" s="1" t="str">
        <f>HYPERLINK("https://iate.europa.eu/entry/result/932904/all", "932904")</f>
        <v>932904</v>
      </c>
      <c r="B746" t="inlineStr">
        <is>
          <t>ENERGY</t>
        </is>
      </c>
      <c r="C746" t="inlineStr">
        <is>
          <t>ENERGY</t>
        </is>
      </c>
      <c r="D746" t="inlineStr">
        <is>
          <t>no</t>
        </is>
      </c>
      <c r="E746" t="inlineStr">
        <is>
          <t/>
        </is>
      </c>
      <c r="F746" t="inlineStr">
        <is>
          <t/>
        </is>
      </c>
      <c r="G746" t="inlineStr">
        <is>
          <t/>
        </is>
      </c>
      <c r="H746" t="inlineStr">
        <is>
          <t/>
        </is>
      </c>
      <c r="I746" t="inlineStr">
        <is>
          <t/>
        </is>
      </c>
      <c r="J746" t="inlineStr">
        <is>
          <t/>
        </is>
      </c>
      <c r="K746" t="inlineStr">
        <is>
          <t/>
        </is>
      </c>
      <c r="L746" t="inlineStr">
        <is>
          <t/>
        </is>
      </c>
      <c r="M746" t="inlineStr">
        <is>
          <t/>
        </is>
      </c>
      <c r="N746" t="inlineStr">
        <is>
          <t/>
        </is>
      </c>
      <c r="O746" t="inlineStr">
        <is>
          <t/>
        </is>
      </c>
      <c r="P746" t="inlineStr">
        <is>
          <t/>
        </is>
      </c>
      <c r="Q746" t="inlineStr">
        <is>
          <t/>
        </is>
      </c>
      <c r="R746" t="inlineStr">
        <is>
          <t/>
        </is>
      </c>
      <c r="S746" t="inlineStr">
        <is>
          <t/>
        </is>
      </c>
      <c r="T746" t="inlineStr">
        <is>
          <t/>
        </is>
      </c>
      <c r="U746" t="inlineStr">
        <is>
          <t/>
        </is>
      </c>
      <c r="V746" t="inlineStr">
        <is>
          <t/>
        </is>
      </c>
      <c r="W746" t="inlineStr">
        <is>
          <t/>
        </is>
      </c>
      <c r="X746" t="inlineStr">
        <is>
          <t/>
        </is>
      </c>
      <c r="Y746" t="inlineStr">
        <is>
          <t/>
        </is>
      </c>
      <c r="Z746" s="2" t="inlineStr">
        <is>
          <t>GTE|
Gas Transmission Europe</t>
        </is>
      </c>
      <c r="AA746" s="2" t="inlineStr">
        <is>
          <t>3|
3</t>
        </is>
      </c>
      <c r="AB746" s="2" t="inlineStr">
        <is>
          <t xml:space="preserve">|
</t>
        </is>
      </c>
      <c r="AC746" t="inlineStr">
        <is>
          <t>GTE is the European organisation representing natural gas transmission companies and transmission arms of integrated gas companies</t>
        </is>
      </c>
      <c r="AD746" t="inlineStr">
        <is>
          <t/>
        </is>
      </c>
      <c r="AE746" t="inlineStr">
        <is>
          <t/>
        </is>
      </c>
      <c r="AF746" t="inlineStr">
        <is>
          <t/>
        </is>
      </c>
      <c r="AG746" t="inlineStr">
        <is>
          <t/>
        </is>
      </c>
      <c r="AH746" t="inlineStr">
        <is>
          <t/>
        </is>
      </c>
      <c r="AI746" t="inlineStr">
        <is>
          <t/>
        </is>
      </c>
      <c r="AJ746" t="inlineStr">
        <is>
          <t/>
        </is>
      </c>
      <c r="AK746" t="inlineStr">
        <is>
          <t/>
        </is>
      </c>
      <c r="AL746" t="inlineStr">
        <is>
          <t/>
        </is>
      </c>
      <c r="AM746" t="inlineStr">
        <is>
          <t/>
        </is>
      </c>
      <c r="AN746" t="inlineStr">
        <is>
          <t/>
        </is>
      </c>
      <c r="AO746" t="inlineStr">
        <is>
          <t/>
        </is>
      </c>
      <c r="AP746" t="inlineStr">
        <is>
          <t/>
        </is>
      </c>
      <c r="AQ746" t="inlineStr">
        <is>
          <t/>
        </is>
      </c>
      <c r="AR746" t="inlineStr">
        <is>
          <t/>
        </is>
      </c>
      <c r="AS746" t="inlineStr">
        <is>
          <t/>
        </is>
      </c>
      <c r="AT746" t="inlineStr">
        <is>
          <t/>
        </is>
      </c>
      <c r="AU746" t="inlineStr">
        <is>
          <t/>
        </is>
      </c>
      <c r="AV746" t="inlineStr">
        <is>
          <t/>
        </is>
      </c>
      <c r="AW746" t="inlineStr">
        <is>
          <t/>
        </is>
      </c>
      <c r="AX746" t="inlineStr">
        <is>
          <t/>
        </is>
      </c>
      <c r="AY746" t="inlineStr">
        <is>
          <t/>
        </is>
      </c>
      <c r="AZ746" t="inlineStr">
        <is>
          <t/>
        </is>
      </c>
      <c r="BA746" t="inlineStr">
        <is>
          <t/>
        </is>
      </c>
      <c r="BB746" t="inlineStr">
        <is>
          <t/>
        </is>
      </c>
      <c r="BC746" t="inlineStr">
        <is>
          <t/>
        </is>
      </c>
      <c r="BD746" t="inlineStr">
        <is>
          <t/>
        </is>
      </c>
      <c r="BE746" t="inlineStr">
        <is>
          <t/>
        </is>
      </c>
      <c r="BF746" s="2" t="inlineStr">
        <is>
          <t>Gas Transmission Europe|
GTE</t>
        </is>
      </c>
      <c r="BG746" s="2" t="inlineStr">
        <is>
          <t>2|
2</t>
        </is>
      </c>
      <c r="BH746" s="2" t="inlineStr">
        <is>
          <t xml:space="preserve">|
</t>
        </is>
      </c>
      <c r="BI746" t="inlineStr">
        <is>
          <t>Organizzazione fondata nel luglio del 2000 che comprende tutte le società europee di distribuzione del gas.</t>
        </is>
      </c>
      <c r="BJ746" t="inlineStr">
        <is>
          <t/>
        </is>
      </c>
      <c r="BK746" t="inlineStr">
        <is>
          <t/>
        </is>
      </c>
      <c r="BL746" t="inlineStr">
        <is>
          <t/>
        </is>
      </c>
      <c r="BM746" t="inlineStr">
        <is>
          <t/>
        </is>
      </c>
      <c r="BN746" t="inlineStr">
        <is>
          <t/>
        </is>
      </c>
      <c r="BO746" t="inlineStr">
        <is>
          <t/>
        </is>
      </c>
      <c r="BP746" t="inlineStr">
        <is>
          <t/>
        </is>
      </c>
      <c r="BQ746" t="inlineStr">
        <is>
          <t/>
        </is>
      </c>
      <c r="BR746" t="inlineStr">
        <is>
          <t/>
        </is>
      </c>
      <c r="BS746" t="inlineStr">
        <is>
          <t/>
        </is>
      </c>
      <c r="BT746" t="inlineStr">
        <is>
          <t/>
        </is>
      </c>
      <c r="BU746" t="inlineStr">
        <is>
          <t/>
        </is>
      </c>
      <c r="BV746" s="2" t="inlineStr">
        <is>
          <t>Gas Transmission Europe|
GTE</t>
        </is>
      </c>
      <c r="BW746" s="2" t="inlineStr">
        <is>
          <t>3|
3</t>
        </is>
      </c>
      <c r="BX746" s="2" t="inlineStr">
        <is>
          <t xml:space="preserve">|
</t>
        </is>
      </c>
      <c r="BY746" t="inlineStr">
        <is>
          <t>associatie van gastransmissiebedrijven in Europa</t>
        </is>
      </c>
      <c r="BZ746" t="inlineStr">
        <is>
          <t/>
        </is>
      </c>
      <c r="CA746" t="inlineStr">
        <is>
          <t/>
        </is>
      </c>
      <c r="CB746" t="inlineStr">
        <is>
          <t/>
        </is>
      </c>
      <c r="CC746" t="inlineStr">
        <is>
          <t/>
        </is>
      </c>
      <c r="CD746" t="inlineStr">
        <is>
          <t/>
        </is>
      </c>
      <c r="CE746" t="inlineStr">
        <is>
          <t/>
        </is>
      </c>
      <c r="CF746" t="inlineStr">
        <is>
          <t/>
        </is>
      </c>
      <c r="CG746" t="inlineStr">
        <is>
          <t/>
        </is>
      </c>
      <c r="CH746" t="inlineStr">
        <is>
          <t/>
        </is>
      </c>
      <c r="CI746" t="inlineStr">
        <is>
          <t/>
        </is>
      </c>
      <c r="CJ746" t="inlineStr">
        <is>
          <t/>
        </is>
      </c>
      <c r="CK746" t="inlineStr">
        <is>
          <t/>
        </is>
      </c>
      <c r="CL746" t="inlineStr">
        <is>
          <t/>
        </is>
      </c>
      <c r="CM746" t="inlineStr">
        <is>
          <t/>
        </is>
      </c>
      <c r="CN746" t="inlineStr">
        <is>
          <t/>
        </is>
      </c>
      <c r="CO746" t="inlineStr">
        <is>
          <t/>
        </is>
      </c>
      <c r="CP746" t="inlineStr">
        <is>
          <t/>
        </is>
      </c>
      <c r="CQ746" t="inlineStr">
        <is>
          <t/>
        </is>
      </c>
      <c r="CR746" t="inlineStr">
        <is>
          <t/>
        </is>
      </c>
      <c r="CS746" t="inlineStr">
        <is>
          <t/>
        </is>
      </c>
      <c r="CT746" t="inlineStr">
        <is>
          <t/>
        </is>
      </c>
      <c r="CU746" t="inlineStr">
        <is>
          <t/>
        </is>
      </c>
      <c r="CV746" t="inlineStr">
        <is>
          <t/>
        </is>
      </c>
      <c r="CW746" t="inlineStr">
        <is>
          <t/>
        </is>
      </c>
    </row>
    <row r="747">
      <c r="A747" s="1" t="str">
        <f>HYPERLINK("https://iate.europa.eu/entry/result/1189917/all", "1189917")</f>
        <v>1189917</v>
      </c>
      <c r="B747" t="inlineStr">
        <is>
          <t>TRANSPORT</t>
        </is>
      </c>
      <c r="C747" t="inlineStr">
        <is>
          <t>TRANSPORT;TRANSPORT|land transport|land transport</t>
        </is>
      </c>
      <c r="D747" t="inlineStr">
        <is>
          <t>no</t>
        </is>
      </c>
      <c r="E747" t="inlineStr">
        <is>
          <t/>
        </is>
      </c>
      <c r="F747" t="inlineStr">
        <is>
          <t/>
        </is>
      </c>
      <c r="G747" t="inlineStr">
        <is>
          <t/>
        </is>
      </c>
      <c r="H747" t="inlineStr">
        <is>
          <t/>
        </is>
      </c>
      <c r="I747" t="inlineStr">
        <is>
          <t/>
        </is>
      </c>
      <c r="J747" t="inlineStr">
        <is>
          <t/>
        </is>
      </c>
      <c r="K747" t="inlineStr">
        <is>
          <t/>
        </is>
      </c>
      <c r="L747" t="inlineStr">
        <is>
          <t/>
        </is>
      </c>
      <c r="M747" t="inlineStr">
        <is>
          <t/>
        </is>
      </c>
      <c r="N747" t="inlineStr">
        <is>
          <t/>
        </is>
      </c>
      <c r="O747" t="inlineStr">
        <is>
          <t/>
        </is>
      </c>
      <c r="P747" t="inlineStr">
        <is>
          <t/>
        </is>
      </c>
      <c r="Q747" t="inlineStr">
        <is>
          <t/>
        </is>
      </c>
      <c r="R747" s="2" t="inlineStr">
        <is>
          <t>Zündeinheit</t>
        </is>
      </c>
      <c r="S747" s="2" t="inlineStr">
        <is>
          <t>3</t>
        </is>
      </c>
      <c r="T747" s="2" t="inlineStr">
        <is>
          <t/>
        </is>
      </c>
      <c r="U747" t="inlineStr">
        <is>
          <t/>
        </is>
      </c>
      <c r="V747" s="2" t="inlineStr">
        <is>
          <t>εξάρτημα διάταξης πυροδότησης</t>
        </is>
      </c>
      <c r="W747" s="2" t="inlineStr">
        <is>
          <t>3</t>
        </is>
      </c>
      <c r="X747" s="2" t="inlineStr">
        <is>
          <t/>
        </is>
      </c>
      <c r="Y747" t="inlineStr">
        <is>
          <t/>
        </is>
      </c>
      <c r="Z747" s="2" t="inlineStr">
        <is>
          <t>firing unit</t>
        </is>
      </c>
      <c r="AA747" s="2" t="inlineStr">
        <is>
          <t>3</t>
        </is>
      </c>
      <c r="AB747" s="2" t="inlineStr">
        <is>
          <t/>
        </is>
      </c>
      <c r="AC747" t="inlineStr">
        <is>
          <t/>
        </is>
      </c>
      <c r="AD747" s="2" t="inlineStr">
        <is>
          <t>elemento de encendido|
elemento de disparo</t>
        </is>
      </c>
      <c r="AE747" s="2" t="inlineStr">
        <is>
          <t>3|
3</t>
        </is>
      </c>
      <c r="AF747" s="2" t="inlineStr">
        <is>
          <t xml:space="preserve">|
</t>
        </is>
      </c>
      <c r="AG747" t="inlineStr">
        <is>
          <t/>
        </is>
      </c>
      <c r="AH747" t="inlineStr">
        <is>
          <t/>
        </is>
      </c>
      <c r="AI747" t="inlineStr">
        <is>
          <t/>
        </is>
      </c>
      <c r="AJ747" t="inlineStr">
        <is>
          <t/>
        </is>
      </c>
      <c r="AK747" t="inlineStr">
        <is>
          <t/>
        </is>
      </c>
      <c r="AL747" t="inlineStr">
        <is>
          <t/>
        </is>
      </c>
      <c r="AM747" t="inlineStr">
        <is>
          <t/>
        </is>
      </c>
      <c r="AN747" t="inlineStr">
        <is>
          <t/>
        </is>
      </c>
      <c r="AO747" t="inlineStr">
        <is>
          <t/>
        </is>
      </c>
      <c r="AP747" s="2" t="inlineStr">
        <is>
          <t>organe de mise à feu</t>
        </is>
      </c>
      <c r="AQ747" s="2" t="inlineStr">
        <is>
          <t>3</t>
        </is>
      </c>
      <c r="AR747" s="2" t="inlineStr">
        <is>
          <t/>
        </is>
      </c>
      <c r="AS747" t="inlineStr">
        <is>
          <t/>
        </is>
      </c>
      <c r="AT747" t="inlineStr">
        <is>
          <t/>
        </is>
      </c>
      <c r="AU747" t="inlineStr">
        <is>
          <t/>
        </is>
      </c>
      <c r="AV747" t="inlineStr">
        <is>
          <t/>
        </is>
      </c>
      <c r="AW747" t="inlineStr">
        <is>
          <t/>
        </is>
      </c>
      <c r="AX747" t="inlineStr">
        <is>
          <t/>
        </is>
      </c>
      <c r="AY747" t="inlineStr">
        <is>
          <t/>
        </is>
      </c>
      <c r="AZ747" t="inlineStr">
        <is>
          <t/>
        </is>
      </c>
      <c r="BA747" t="inlineStr">
        <is>
          <t/>
        </is>
      </c>
      <c r="BB747" t="inlineStr">
        <is>
          <t/>
        </is>
      </c>
      <c r="BC747" t="inlineStr">
        <is>
          <t/>
        </is>
      </c>
      <c r="BD747" t="inlineStr">
        <is>
          <t/>
        </is>
      </c>
      <c r="BE747" t="inlineStr">
        <is>
          <t/>
        </is>
      </c>
      <c r="BF747" s="2" t="inlineStr">
        <is>
          <t>unità di tiro</t>
        </is>
      </c>
      <c r="BG747" s="2" t="inlineStr">
        <is>
          <t>3</t>
        </is>
      </c>
      <c r="BH747" s="2" t="inlineStr">
        <is>
          <t/>
        </is>
      </c>
      <c r="BI747" t="inlineStr">
        <is>
          <t/>
        </is>
      </c>
      <c r="BJ747" t="inlineStr">
        <is>
          <t/>
        </is>
      </c>
      <c r="BK747" t="inlineStr">
        <is>
          <t/>
        </is>
      </c>
      <c r="BL747" t="inlineStr">
        <is>
          <t/>
        </is>
      </c>
      <c r="BM747" t="inlineStr">
        <is>
          <t/>
        </is>
      </c>
      <c r="BN747" t="inlineStr">
        <is>
          <t/>
        </is>
      </c>
      <c r="BO747" t="inlineStr">
        <is>
          <t/>
        </is>
      </c>
      <c r="BP747" t="inlineStr">
        <is>
          <t/>
        </is>
      </c>
      <c r="BQ747" t="inlineStr">
        <is>
          <t/>
        </is>
      </c>
      <c r="BR747" t="inlineStr">
        <is>
          <t/>
        </is>
      </c>
      <c r="BS747" t="inlineStr">
        <is>
          <t/>
        </is>
      </c>
      <c r="BT747" t="inlineStr">
        <is>
          <t/>
        </is>
      </c>
      <c r="BU747" t="inlineStr">
        <is>
          <t/>
        </is>
      </c>
      <c r="BV747" s="2" t="inlineStr">
        <is>
          <t>ontstekingseenheid</t>
        </is>
      </c>
      <c r="BW747" s="2" t="inlineStr">
        <is>
          <t>3</t>
        </is>
      </c>
      <c r="BX747" s="2" t="inlineStr">
        <is>
          <t/>
        </is>
      </c>
      <c r="BY747" t="inlineStr">
        <is>
          <t/>
        </is>
      </c>
      <c r="BZ747" t="inlineStr">
        <is>
          <t/>
        </is>
      </c>
      <c r="CA747" t="inlineStr">
        <is>
          <t/>
        </is>
      </c>
      <c r="CB747" t="inlineStr">
        <is>
          <t/>
        </is>
      </c>
      <c r="CC747" t="inlineStr">
        <is>
          <t/>
        </is>
      </c>
      <c r="CD747" s="2" t="inlineStr">
        <is>
          <t>unidade de disparo</t>
        </is>
      </c>
      <c r="CE747" s="2" t="inlineStr">
        <is>
          <t>3</t>
        </is>
      </c>
      <c r="CF747" s="2" t="inlineStr">
        <is>
          <t/>
        </is>
      </c>
      <c r="CG747" t="inlineStr">
        <is>
          <t/>
        </is>
      </c>
      <c r="CH747" t="inlineStr">
        <is>
          <t/>
        </is>
      </c>
      <c r="CI747" t="inlineStr">
        <is>
          <t/>
        </is>
      </c>
      <c r="CJ747" t="inlineStr">
        <is>
          <t/>
        </is>
      </c>
      <c r="CK747" t="inlineStr">
        <is>
          <t/>
        </is>
      </c>
      <c r="CL747" t="inlineStr">
        <is>
          <t/>
        </is>
      </c>
      <c r="CM747" t="inlineStr">
        <is>
          <t/>
        </is>
      </c>
      <c r="CN747" t="inlineStr">
        <is>
          <t/>
        </is>
      </c>
      <c r="CO747" t="inlineStr">
        <is>
          <t/>
        </is>
      </c>
      <c r="CP747" t="inlineStr">
        <is>
          <t/>
        </is>
      </c>
      <c r="CQ747" t="inlineStr">
        <is>
          <t/>
        </is>
      </c>
      <c r="CR747" t="inlineStr">
        <is>
          <t/>
        </is>
      </c>
      <c r="CS747" t="inlineStr">
        <is>
          <t/>
        </is>
      </c>
      <c r="CT747" t="inlineStr">
        <is>
          <t/>
        </is>
      </c>
      <c r="CU747" t="inlineStr">
        <is>
          <t/>
        </is>
      </c>
      <c r="CV747" t="inlineStr">
        <is>
          <t/>
        </is>
      </c>
      <c r="CW747" t="inlineStr">
        <is>
          <t/>
        </is>
      </c>
    </row>
    <row r="748">
      <c r="A748" s="1" t="str">
        <f>HYPERLINK("https://iate.europa.eu/entry/result/1124528/all", "1124528")</f>
        <v>1124528</v>
      </c>
      <c r="B748" t="inlineStr">
        <is>
          <t>ENERGY</t>
        </is>
      </c>
      <c r="C748" t="inlineStr">
        <is>
          <t>ENERGY|oil industry</t>
        </is>
      </c>
      <c r="D748" t="inlineStr">
        <is>
          <t>yes</t>
        </is>
      </c>
      <c r="E748" t="inlineStr">
        <is>
          <t/>
        </is>
      </c>
      <c r="F748" s="2" t="inlineStr">
        <is>
          <t>доставка франко рафинерията</t>
        </is>
      </c>
      <c r="G748" s="2" t="inlineStr">
        <is>
          <t>3</t>
        </is>
      </c>
      <c r="H748" s="2" t="inlineStr">
        <is>
          <t/>
        </is>
      </c>
      <c r="I748" t="inlineStr">
        <is>
          <t/>
        </is>
      </c>
      <c r="J748" s="2" t="inlineStr">
        <is>
          <t>dodávka z rafinerie</t>
        </is>
      </c>
      <c r="K748" s="2" t="inlineStr">
        <is>
          <t>2</t>
        </is>
      </c>
      <c r="L748" s="2" t="inlineStr">
        <is>
          <t/>
        </is>
      </c>
      <c r="M748" t="inlineStr">
        <is>
          <t/>
        </is>
      </c>
      <c r="N748" s="2" t="inlineStr">
        <is>
          <t>levering ab raffinaderi</t>
        </is>
      </c>
      <c r="O748" s="2" t="inlineStr">
        <is>
          <t>3</t>
        </is>
      </c>
      <c r="P748" s="2" t="inlineStr">
        <is>
          <t/>
        </is>
      </c>
      <c r="Q748" t="inlineStr">
        <is>
          <t/>
        </is>
      </c>
      <c r="R748" s="2" t="inlineStr">
        <is>
          <t>Lieferung ab Raffinerie</t>
        </is>
      </c>
      <c r="S748" s="2" t="inlineStr">
        <is>
          <t>3</t>
        </is>
      </c>
      <c r="T748" s="2" t="inlineStr">
        <is>
          <t/>
        </is>
      </c>
      <c r="U748" t="inlineStr">
        <is>
          <t/>
        </is>
      </c>
      <c r="V748" s="2" t="inlineStr">
        <is>
          <t>πώληση εκ του διυλιστηρίου</t>
        </is>
      </c>
      <c r="W748" s="2" t="inlineStr">
        <is>
          <t>3</t>
        </is>
      </c>
      <c r="X748" s="2" t="inlineStr">
        <is>
          <t/>
        </is>
      </c>
      <c r="Y748" t="inlineStr">
        <is>
          <t>&lt;div&gt;προμήθεια καυσίμων σε μεγάλες ποσότητες από διυλιστήρια σε χονδρεμπόρους, μεταπωλητές ή αεροπορικές εταιρείες που έχουν πρόσβαση στην απαιτούμενη υποδομή μεταφοράς και αποθήκευσης&lt;br&gt;&lt;/div&gt;</t>
        </is>
      </c>
      <c r="Z748" s="2" t="inlineStr">
        <is>
          <t>ex-refinery supply|
delivery ex-refinery</t>
        </is>
      </c>
      <c r="AA748" s="2" t="inlineStr">
        <is>
          <t>3|
3</t>
        </is>
      </c>
      <c r="AB748" s="2" t="inlineStr">
        <is>
          <t xml:space="preserve">|
</t>
        </is>
      </c>
      <c r="AC748" t="inlineStr">
        <is>
          <t>supply of fuel in large quantities by refineries to wholesalers, resellers or airlines
with access to the required transport and storage infrastructure</t>
        </is>
      </c>
      <c r="AD748" s="2" t="inlineStr">
        <is>
          <t>suministro «ex refinería»</t>
        </is>
      </c>
      <c r="AE748" s="2" t="inlineStr">
        <is>
          <t>3</t>
        </is>
      </c>
      <c r="AF748" s="2" t="inlineStr">
        <is>
          <t/>
        </is>
      </c>
      <c r="AG748" t="inlineStr">
        <is>
          <t>Suministro de combustible en grandes cantidades por las refinerías a mayoristas, revendedores o aerolíneas con acceso a la infraestructura de transporte y almacenamiento necesaria.</t>
        </is>
      </c>
      <c r="AH748" s="2" t="inlineStr">
        <is>
          <t>tarnimine rafineerimistehasest</t>
        </is>
      </c>
      <c r="AI748" s="2" t="inlineStr">
        <is>
          <t>3</t>
        </is>
      </c>
      <c r="AJ748" s="2" t="inlineStr">
        <is>
          <t/>
        </is>
      </c>
      <c r="AK748" t="inlineStr">
        <is>
          <t>suurtes kogustes kütuse tarnimine rafineerimistehasest vastavaid transpordivahendeid ja taristut omavatele hulgimüüjatele, edasimüüjatele või lennufirmadele</t>
        </is>
      </c>
      <c r="AL748" s="2" t="inlineStr">
        <is>
          <t>jalostamosta tehtävä toimitus|
toimitus jalostamosta</t>
        </is>
      </c>
      <c r="AM748" s="2" t="inlineStr">
        <is>
          <t>3|
3</t>
        </is>
      </c>
      <c r="AN748" s="2" t="inlineStr">
        <is>
          <t xml:space="preserve">|
</t>
        </is>
      </c>
      <c r="AO748" t="inlineStr">
        <is>
          <t>jalostamojen suorittama polttoaineen toimitus suurina määrinä sellaisille tukkumyyjille, jälleenmyyjille tai lentoyhtiöille, joilla on käytettävissä vaadittava kuljetus- ja varastoinfrastruktuuri</t>
        </is>
      </c>
      <c r="AP748" s="2" t="inlineStr">
        <is>
          <t>fourniture départ raffinerie</t>
        </is>
      </c>
      <c r="AQ748" s="2" t="inlineStr">
        <is>
          <t>3</t>
        </is>
      </c>
      <c r="AR748" s="2" t="inlineStr">
        <is>
          <t/>
        </is>
      </c>
      <c r="AS748" t="inlineStr">
        <is>
          <t>fourniture de carburants en grandes quantités par les raffineries
à des grossistes, des revendeurs et des compagnies aériennes ayant accès aux
infrastructures de transport et de stockage nécessaires</t>
        </is>
      </c>
      <c r="AT748" s="2" t="inlineStr">
        <is>
          <t>soláthar ón scaglann|
seachadadh ón scaglann</t>
        </is>
      </c>
      <c r="AU748" s="2" t="inlineStr">
        <is>
          <t>3|
3</t>
        </is>
      </c>
      <c r="AV748" s="2" t="inlineStr">
        <is>
          <t xml:space="preserve">|
</t>
        </is>
      </c>
      <c r="AW748" t="inlineStr">
        <is>
          <t/>
        </is>
      </c>
      <c r="AX748" s="2" t="inlineStr">
        <is>
          <t>opskrba iz rafinerije|
rafinerijska opskrba</t>
        </is>
      </c>
      <c r="AY748" s="2" t="inlineStr">
        <is>
          <t>2|
2</t>
        </is>
      </c>
      <c r="AZ748" s="2" t="inlineStr">
        <is>
          <t xml:space="preserve">|
</t>
        </is>
      </c>
      <c r="BA748" t="inlineStr">
        <is>
          <t/>
        </is>
      </c>
      <c r="BB748" s="2" t="inlineStr">
        <is>
          <t>közvetlen finomítói értékesítés</t>
        </is>
      </c>
      <c r="BC748" s="2" t="inlineStr">
        <is>
          <t>2</t>
        </is>
      </c>
      <c r="BD748" s="2" t="inlineStr">
        <is>
          <t/>
        </is>
      </c>
      <c r="BE748" t="inlineStr">
        <is>
          <t/>
        </is>
      </c>
      <c r="BF748" s="2" t="inlineStr">
        <is>
          <t>fornitura franco raffineria</t>
        </is>
      </c>
      <c r="BG748" s="2" t="inlineStr">
        <is>
          <t>3</t>
        </is>
      </c>
      <c r="BH748" s="2" t="inlineStr">
        <is>
          <t/>
        </is>
      </c>
      <c r="BI748" t="inlineStr">
        <is>
          <t>fornitura di carburante in grandi quantitativi da parte delle raffinerie a grossisti, rivenditori o compagnie aeree con accesso alle necessarie infrastrutture di trasporto e di stoccaggio</t>
        </is>
      </c>
      <c r="BJ748" s="2" t="inlineStr">
        <is>
          <t>tiekimas iš naftos perdirbimo gamyklos</t>
        </is>
      </c>
      <c r="BK748" s="2" t="inlineStr">
        <is>
          <t>2</t>
        </is>
      </c>
      <c r="BL748" s="2" t="inlineStr">
        <is>
          <t/>
        </is>
      </c>
      <c r="BM748" t="inlineStr">
        <is>
          <t/>
        </is>
      </c>
      <c r="BN748" s="2" t="inlineStr">
        <is>
          <t>piegāde no pārstrādes rūpnīcas</t>
        </is>
      </c>
      <c r="BO748" s="2" t="inlineStr">
        <is>
          <t>2</t>
        </is>
      </c>
      <c r="BP748" s="2" t="inlineStr">
        <is>
          <t/>
        </is>
      </c>
      <c r="BQ748" t="inlineStr">
        <is>
          <t/>
        </is>
      </c>
      <c r="BR748" s="2" t="inlineStr">
        <is>
          <t>provvista kif toħroġ mir-raffinerija</t>
        </is>
      </c>
      <c r="BS748" s="2" t="inlineStr">
        <is>
          <t>3</t>
        </is>
      </c>
      <c r="BT748" s="2" t="inlineStr">
        <is>
          <t/>
        </is>
      </c>
      <c r="BU748" t="inlineStr">
        <is>
          <t>il-forniment ta' fjuwil fi kwantitajiet kbar minn raffineriji lill-bejjiegħa bl-ingrossa, lir-rivendituri jew lil-linji tal-ajru b'aċċess għall-infrastruttura meħtieġa tat-trasport u tal-ħżin</t>
        </is>
      </c>
      <c r="BV748" s="2" t="inlineStr">
        <is>
          <t>levering af raffinaderij</t>
        </is>
      </c>
      <c r="BW748" s="2" t="inlineStr">
        <is>
          <t>3</t>
        </is>
      </c>
      <c r="BX748" s="2" t="inlineStr">
        <is>
          <t/>
        </is>
      </c>
      <c r="BY748" t="inlineStr">
        <is>
          <t>groothandelslevering
 van brandstoffen waarbij alleen bedrijven actief zijn die rechtstreeks
 toegang hebben tot brandstof</t>
        </is>
      </c>
      <c r="BZ748" s="2" t="inlineStr">
        <is>
          <t>dostawy na poziomie „loco rafineria”</t>
        </is>
      </c>
      <c r="CA748" s="2" t="inlineStr">
        <is>
          <t>3</t>
        </is>
      </c>
      <c r="CB748" s="2" t="inlineStr">
        <is>
          <t/>
        </is>
      </c>
      <c r="CC748" t="inlineStr">
        <is>
          <t/>
        </is>
      </c>
      <c r="CD748" s="2" t="inlineStr">
        <is>
          <t>fornecimento de combustíveis à saída da refinaria|
venda à saída da refinaria</t>
        </is>
      </c>
      <c r="CE748" s="2" t="inlineStr">
        <is>
          <t>3|
3</t>
        </is>
      </c>
      <c r="CF748" s="2" t="inlineStr">
        <is>
          <t xml:space="preserve">|
</t>
        </is>
      </c>
      <c r="CG748" t="inlineStr">
        <is>
          <t>Fornecimento de combustível, em grandes quantidades, pelas refinarias a grossistas, revendedores e companhias aéreas com acesso às infraestruturas de transporte e armazenamento necessárias.</t>
        </is>
      </c>
      <c r="CH748" s="2" t="inlineStr">
        <is>
          <t>livrare la poarta rafinăriei|
vânzare ex-rafinărie</t>
        </is>
      </c>
      <c r="CI748" s="2" t="inlineStr">
        <is>
          <t>2|
2</t>
        </is>
      </c>
      <c r="CJ748" s="2" t="inlineStr">
        <is>
          <t xml:space="preserve">|
</t>
        </is>
      </c>
      <c r="CK748" t="inlineStr">
        <is>
          <t/>
        </is>
      </c>
      <c r="CL748" s="2" t="inlineStr">
        <is>
          <t>dodávka z rafinérie</t>
        </is>
      </c>
      <c r="CM748" s="2" t="inlineStr">
        <is>
          <t>3</t>
        </is>
      </c>
      <c r="CN748" s="2" t="inlineStr">
        <is>
          <t/>
        </is>
      </c>
      <c r="CO748" t="inlineStr">
        <is>
          <t>dodávky paliva vo veľkých množstvách rafinériami veľkoobchodníkom, ďalším predajcom alebo leteckým spoločnostiam s prístupom k potrebnej dopravnej a skladovacej infraštruktúre</t>
        </is>
      </c>
      <c r="CP748" s="2" t="inlineStr">
        <is>
          <t>neposredna dobava iz rafinerije</t>
        </is>
      </c>
      <c r="CQ748" s="2" t="inlineStr">
        <is>
          <t>3</t>
        </is>
      </c>
      <c r="CR748" s="2" t="inlineStr">
        <is>
          <t/>
        </is>
      </c>
      <c r="CS748" t="inlineStr">
        <is>
          <t/>
        </is>
      </c>
      <c r="CT748" s="2" t="inlineStr">
        <is>
          <t>direktförsäljning från raffinaderi</t>
        </is>
      </c>
      <c r="CU748" s="2" t="inlineStr">
        <is>
          <t>2</t>
        </is>
      </c>
      <c r="CV748" s="2" t="inlineStr">
        <is>
          <t/>
        </is>
      </c>
      <c r="CW748" t="inlineStr">
        <is>
          <t/>
        </is>
      </c>
    </row>
    <row r="749">
      <c r="A749" s="1" t="str">
        <f>HYPERLINK("https://iate.europa.eu/entry/result/3563133/all", "3563133")</f>
        <v>3563133</v>
      </c>
      <c r="B749" t="inlineStr">
        <is>
          <t>TRADE;ENERGY</t>
        </is>
      </c>
      <c r="C749" t="inlineStr">
        <is>
          <t>TRADE|distributive trades;ENERGY|electrical and nuclear industries|electrical industry</t>
        </is>
      </c>
      <c r="D749" t="inlineStr">
        <is>
          <t>yes</t>
        </is>
      </c>
      <c r="E749" t="inlineStr">
        <is>
          <t/>
        </is>
      </c>
      <c r="F749" t="inlineStr">
        <is>
          <t/>
        </is>
      </c>
      <c r="G749" t="inlineStr">
        <is>
          <t/>
        </is>
      </c>
      <c r="H749" t="inlineStr">
        <is>
          <t/>
        </is>
      </c>
      <c r="I749" t="inlineStr">
        <is>
          <t/>
        </is>
      </c>
      <c r="J749" t="inlineStr">
        <is>
          <t/>
        </is>
      </c>
      <c r="K749" t="inlineStr">
        <is>
          <t/>
        </is>
      </c>
      <c r="L749" t="inlineStr">
        <is>
          <t/>
        </is>
      </c>
      <c r="M749" t="inlineStr">
        <is>
          <t/>
        </is>
      </c>
      <c r="N749" t="inlineStr">
        <is>
          <t/>
        </is>
      </c>
      <c r="O749" t="inlineStr">
        <is>
          <t/>
        </is>
      </c>
      <c r="P749" t="inlineStr">
        <is>
          <t/>
        </is>
      </c>
      <c r="Q749" t="inlineStr">
        <is>
          <t/>
        </is>
      </c>
      <c r="R749" t="inlineStr">
        <is>
          <t/>
        </is>
      </c>
      <c r="S749" t="inlineStr">
        <is>
          <t/>
        </is>
      </c>
      <c r="T749" t="inlineStr">
        <is>
          <t/>
        </is>
      </c>
      <c r="U749" t="inlineStr">
        <is>
          <t/>
        </is>
      </c>
      <c r="V749" s="2" t="inlineStr">
        <is>
          <t>δυναμικότητα απόκρισης ζήτησης</t>
        </is>
      </c>
      <c r="W749" s="2" t="inlineStr">
        <is>
          <t>3</t>
        </is>
      </c>
      <c r="X749" s="2" t="inlineStr">
        <is>
          <t/>
        </is>
      </c>
      <c r="Y749" t="inlineStr">
        <is>
          <t/>
        </is>
      </c>
      <c r="Z749" s="2" t="inlineStr">
        <is>
          <t>demand response capacity</t>
        </is>
      </c>
      <c r="AA749" s="2" t="inlineStr">
        <is>
          <t>3</t>
        </is>
      </c>
      <c r="AB749" s="2" t="inlineStr">
        <is>
          <t/>
        </is>
      </c>
      <c r="AC749" t="inlineStr">
        <is>
          <t/>
        </is>
      </c>
      <c r="AD749" t="inlineStr">
        <is>
          <t/>
        </is>
      </c>
      <c r="AE749" t="inlineStr">
        <is>
          <t/>
        </is>
      </c>
      <c r="AF749" t="inlineStr">
        <is>
          <t/>
        </is>
      </c>
      <c r="AG749" t="inlineStr">
        <is>
          <t/>
        </is>
      </c>
      <c r="AH749" t="inlineStr">
        <is>
          <t/>
        </is>
      </c>
      <c r="AI749" t="inlineStr">
        <is>
          <t/>
        </is>
      </c>
      <c r="AJ749" t="inlineStr">
        <is>
          <t/>
        </is>
      </c>
      <c r="AK749" t="inlineStr">
        <is>
          <t/>
        </is>
      </c>
      <c r="AL749" t="inlineStr">
        <is>
          <t/>
        </is>
      </c>
      <c r="AM749" t="inlineStr">
        <is>
          <t/>
        </is>
      </c>
      <c r="AN749" t="inlineStr">
        <is>
          <t/>
        </is>
      </c>
      <c r="AO749" t="inlineStr">
        <is>
          <t/>
        </is>
      </c>
      <c r="AP749" s="2" t="inlineStr">
        <is>
          <t>capacité d'effacement</t>
        </is>
      </c>
      <c r="AQ749" s="2" t="inlineStr">
        <is>
          <t>3</t>
        </is>
      </c>
      <c r="AR749" s="2" t="inlineStr">
        <is>
          <t/>
        </is>
      </c>
      <c r="AS749" t="inlineStr">
        <is>
          <t>quantité d’électricité qu’un acteur accepte de ne pas consommer à un moment précis</t>
        </is>
      </c>
      <c r="AT749" s="2" t="inlineStr">
        <is>
          <t>acmhainn chun freagairt ar éileamh</t>
        </is>
      </c>
      <c r="AU749" s="2" t="inlineStr">
        <is>
          <t>3</t>
        </is>
      </c>
      <c r="AV749" s="2" t="inlineStr">
        <is>
          <t/>
        </is>
      </c>
      <c r="AW749" t="inlineStr">
        <is>
          <t/>
        </is>
      </c>
      <c r="AX749" t="inlineStr">
        <is>
          <t/>
        </is>
      </c>
      <c r="AY749" t="inlineStr">
        <is>
          <t/>
        </is>
      </c>
      <c r="AZ749" t="inlineStr">
        <is>
          <t/>
        </is>
      </c>
      <c r="BA749" t="inlineStr">
        <is>
          <t/>
        </is>
      </c>
      <c r="BB749" t="inlineStr">
        <is>
          <t/>
        </is>
      </c>
      <c r="BC749" t="inlineStr">
        <is>
          <t/>
        </is>
      </c>
      <c r="BD749" t="inlineStr">
        <is>
          <t/>
        </is>
      </c>
      <c r="BE749" t="inlineStr">
        <is>
          <t/>
        </is>
      </c>
      <c r="BF749" t="inlineStr">
        <is>
          <t/>
        </is>
      </c>
      <c r="BG749" t="inlineStr">
        <is>
          <t/>
        </is>
      </c>
      <c r="BH749" t="inlineStr">
        <is>
          <t/>
        </is>
      </c>
      <c r="BI749" t="inlineStr">
        <is>
          <t/>
        </is>
      </c>
      <c r="BJ749" t="inlineStr">
        <is>
          <t/>
        </is>
      </c>
      <c r="BK749" t="inlineStr">
        <is>
          <t/>
        </is>
      </c>
      <c r="BL749" t="inlineStr">
        <is>
          <t/>
        </is>
      </c>
      <c r="BM749" t="inlineStr">
        <is>
          <t/>
        </is>
      </c>
      <c r="BN749" t="inlineStr">
        <is>
          <t/>
        </is>
      </c>
      <c r="BO749" t="inlineStr">
        <is>
          <t/>
        </is>
      </c>
      <c r="BP749" t="inlineStr">
        <is>
          <t/>
        </is>
      </c>
      <c r="BQ749" t="inlineStr">
        <is>
          <t/>
        </is>
      </c>
      <c r="BR749" t="inlineStr">
        <is>
          <t/>
        </is>
      </c>
      <c r="BS749" t="inlineStr">
        <is>
          <t/>
        </is>
      </c>
      <c r="BT749" t="inlineStr">
        <is>
          <t/>
        </is>
      </c>
      <c r="BU749" t="inlineStr">
        <is>
          <t/>
        </is>
      </c>
      <c r="BV749" t="inlineStr">
        <is>
          <t/>
        </is>
      </c>
      <c r="BW749" t="inlineStr">
        <is>
          <t/>
        </is>
      </c>
      <c r="BX749" t="inlineStr">
        <is>
          <t/>
        </is>
      </c>
      <c r="BY749" t="inlineStr">
        <is>
          <t/>
        </is>
      </c>
      <c r="BZ749" t="inlineStr">
        <is>
          <t/>
        </is>
      </c>
      <c r="CA749" t="inlineStr">
        <is>
          <t/>
        </is>
      </c>
      <c r="CB749" t="inlineStr">
        <is>
          <t/>
        </is>
      </c>
      <c r="CC749" t="inlineStr">
        <is>
          <t/>
        </is>
      </c>
      <c r="CD749" t="inlineStr">
        <is>
          <t/>
        </is>
      </c>
      <c r="CE749" t="inlineStr">
        <is>
          <t/>
        </is>
      </c>
      <c r="CF749" t="inlineStr">
        <is>
          <t/>
        </is>
      </c>
      <c r="CG749" t="inlineStr">
        <is>
          <t/>
        </is>
      </c>
      <c r="CH749" s="2" t="inlineStr">
        <is>
          <t>capacitate de consum comandabil</t>
        </is>
      </c>
      <c r="CI749" s="2" t="inlineStr">
        <is>
          <t>2</t>
        </is>
      </c>
      <c r="CJ749" s="2" t="inlineStr">
        <is>
          <t/>
        </is>
      </c>
      <c r="CK749" t="inlineStr">
        <is>
          <t/>
        </is>
      </c>
      <c r="CL749" t="inlineStr">
        <is>
          <t/>
        </is>
      </c>
      <c r="CM749" t="inlineStr">
        <is>
          <t/>
        </is>
      </c>
      <c r="CN749" t="inlineStr">
        <is>
          <t/>
        </is>
      </c>
      <c r="CO749" t="inlineStr">
        <is>
          <t/>
        </is>
      </c>
      <c r="CP749" t="inlineStr">
        <is>
          <t/>
        </is>
      </c>
      <c r="CQ749" t="inlineStr">
        <is>
          <t/>
        </is>
      </c>
      <c r="CR749" t="inlineStr">
        <is>
          <t/>
        </is>
      </c>
      <c r="CS749" t="inlineStr">
        <is>
          <t/>
        </is>
      </c>
      <c r="CT749" t="inlineStr">
        <is>
          <t/>
        </is>
      </c>
      <c r="CU749" t="inlineStr">
        <is>
          <t/>
        </is>
      </c>
      <c r="CV749" t="inlineStr">
        <is>
          <t/>
        </is>
      </c>
      <c r="CW749" t="inlineStr">
        <is>
          <t/>
        </is>
      </c>
    </row>
    <row r="750">
      <c r="A750" s="1" t="str">
        <f>HYPERLINK("https://iate.europa.eu/entry/result/882893/all", "882893")</f>
        <v>882893</v>
      </c>
      <c r="B750" t="inlineStr">
        <is>
          <t>INTERNATIONAL RELATIONS;LAW;ENERGY</t>
        </is>
      </c>
      <c r="C750" t="inlineStr">
        <is>
          <t>INTERNATIONAL RELATIONS|defence;LAW;INTERNATIONAL RELATIONS|international balance|international security;INTERNATIONAL RELATIONS|international affairs|international agreement;ENERGY|electrical and nuclear industries|nuclear energy</t>
        </is>
      </c>
      <c r="D750" t="inlineStr">
        <is>
          <t>yes</t>
        </is>
      </c>
      <c r="E750" t="inlineStr">
        <is>
          <t/>
        </is>
      </c>
      <c r="F750" s="2" t="inlineStr">
        <is>
          <t>Договор за всеобхватна забрана на ядрените опити|
ДВЗЯО</t>
        </is>
      </c>
      <c r="G750" s="2" t="inlineStr">
        <is>
          <t>4|
3</t>
        </is>
      </c>
      <c r="H750" s="2" t="inlineStr">
        <is>
          <t xml:space="preserve">|
</t>
        </is>
      </c>
      <c r="I750" t="inlineStr">
        <is>
          <t>договор, с който се забраняват всякакви ядрени взривове на Земята, било то за военни или мирни цели</t>
        </is>
      </c>
      <c r="J750" s="2" t="inlineStr">
        <is>
          <t>Smlouva o všeobecném zákazu jaderných zkoušek|
CTBT</t>
        </is>
      </c>
      <c r="K750" s="2" t="inlineStr">
        <is>
          <t>3|
3</t>
        </is>
      </c>
      <c r="L750" s="2" t="inlineStr">
        <is>
          <t xml:space="preserve">|
</t>
        </is>
      </c>
      <c r="M750" t="inlineStr">
        <is>
          <t>smlouva zakazující jakékoliv jaderné zkoušky v jakémkoliv prostředí (na zemském povrchu, pod ním, v atmosféře, ve vodě)</t>
        </is>
      </c>
      <c r="N750" s="2" t="inlineStr">
        <is>
          <t>traktaten om et altomfattende forbud mod atomprøvesprængninger|
CTBT|
CTBT-traktaten|
CTB-traktaten|
atomprøvestoptraktaten</t>
        </is>
      </c>
      <c r="O750" s="2" t="inlineStr">
        <is>
          <t>4|
4|
2|
2|
2</t>
        </is>
      </c>
      <c r="P750" s="2" t="inlineStr">
        <is>
          <t xml:space="preserve">|
|
|
|
</t>
        </is>
      </c>
      <c r="Q750" t="inlineStr">
        <is>
          <t>traktat, der forpligter de deltagende stater til ikke at gennemføre prøvesprængninger af nukleare våben eller enhver anden form for nukleare sprængninger samt at afstå fra medvirken eller opmuntring til sådanne sprængninger</t>
        </is>
      </c>
      <c r="R750" s="2" t="inlineStr">
        <is>
          <t>CTBT|
UVNV|
Vertrag über das umfassende Verbot von Nuklearversuchen|
Umfassender Atomteststoppvertrag|
Atomteststoppvertrag|
Nuklearversuchsverbotsvertrag</t>
        </is>
      </c>
      <c r="S750" s="2" t="inlineStr">
        <is>
          <t>3|
3|
3|
3|
3|
3</t>
        </is>
      </c>
      <c r="T750" s="2" t="inlineStr">
        <is>
          <t xml:space="preserve">|
|
|
|
|
</t>
        </is>
      </c>
      <c r="U750" t="inlineStr">
        <is>
          <t>Vertrag, der Kernwaffentestexplosionen sowie andere nukleare Explosionen unter der Erde, unter Wasser und in der Atmosphäre verbietet</t>
        </is>
      </c>
      <c r="V750" s="2" t="inlineStr">
        <is>
          <t>Συνθήκη για την πλήρη απαγόρευση των πυρηνικών δοκιμών|
CTBT</t>
        </is>
      </c>
      <c r="W750" s="2" t="inlineStr">
        <is>
          <t>4|
3</t>
        </is>
      </c>
      <c r="X750" s="2" t="inlineStr">
        <is>
          <t xml:space="preserve">|
</t>
        </is>
      </c>
      <c r="Y750" t="inlineStr">
        <is>
          <t/>
        </is>
      </c>
      <c r="Z750" s="2" t="inlineStr">
        <is>
          <t>CTBT|
Comprehensive Test-Ban Treaty|
Comprehensive Nuclear-Test-Ban Treaty</t>
        </is>
      </c>
      <c r="AA750" s="2" t="inlineStr">
        <is>
          <t>4|
2|
4</t>
        </is>
      </c>
      <c r="AB750" s="2" t="inlineStr">
        <is>
          <t>|
|
preferred</t>
        </is>
      </c>
      <c r="AC750" t="inlineStr">
        <is>
          <t>treaty banning all nuclear explosions on Earth whether for military or for peaceful purposes</t>
        </is>
      </c>
      <c r="AD750" s="2" t="inlineStr">
        <is>
          <t>Tratado de Prohibición Completa de los Ensayos Nucleares|
TPCE</t>
        </is>
      </c>
      <c r="AE750" s="2" t="inlineStr">
        <is>
          <t>3|
4</t>
        </is>
      </c>
      <c r="AF750" s="2" t="inlineStr">
        <is>
          <t xml:space="preserve">|
</t>
        </is>
      </c>
      <c r="AG750" t="inlineStr">
        <is>
          <t>Tratado que prohíbe realizar o permitir que se realicen en el territorio de los Estados parte cualquier clase de ensayos nucleares. Establece también un conjunto de medidas de confianza y especialmente un régimen de verificación para garantizar el cumplimiento de esta prohibición.</t>
        </is>
      </c>
      <c r="AH750" s="2" t="inlineStr">
        <is>
          <t>tuumarelvakatsetuste üldise keelustamise leping|
CTBT</t>
        </is>
      </c>
      <c r="AI750" s="2" t="inlineStr">
        <is>
          <t>3|
3</t>
        </is>
      </c>
      <c r="AJ750" s="2" t="inlineStr">
        <is>
          <t xml:space="preserve">|
</t>
        </is>
      </c>
      <c r="AK750" t="inlineStr">
        <is>
          <t>rahvusvaheline leping, millega keelustatakse üle kogu maailma kõik tuumaplahvatused, olgu need sõjalise või rahumeelse eesmärgiga</t>
        </is>
      </c>
      <c r="AL750" s="2" t="inlineStr">
        <is>
          <t>sopimus täydellisestä ydinkoekiellosta|
täydellinen ydinkoekieltosopimus|
CTBT</t>
        </is>
      </c>
      <c r="AM750" s="2" t="inlineStr">
        <is>
          <t>3|
3|
3</t>
        </is>
      </c>
      <c r="AN750" s="2" t="inlineStr">
        <is>
          <t xml:space="preserve">|
|
</t>
        </is>
      </c>
      <c r="AO750" t="inlineStr">
        <is>
          <t/>
        </is>
      </c>
      <c r="AP750" s="2" t="inlineStr">
        <is>
          <t>TICE|
traité d'interdiction complète des essais nucléaires</t>
        </is>
      </c>
      <c r="AQ750" s="2" t="inlineStr">
        <is>
          <t>3|
4</t>
        </is>
      </c>
      <c r="AR750" s="2" t="inlineStr">
        <is>
          <t xml:space="preserve">|
</t>
        </is>
      </c>
      <c r="AS750" t="inlineStr">
        <is>
          <t>traité signé le 24 septembre 1996 interdisant les essais nucléaires partout sur la planète – au sol, dans l'atmosphère, sous l'eau et sous terre</t>
        </is>
      </c>
      <c r="AT750" s="2" t="inlineStr">
        <is>
          <t>CTBT|
Conradh um Chosc Cuimsitheach ar Thrialacha Núicléacha</t>
        </is>
      </c>
      <c r="AU750" s="2" t="inlineStr">
        <is>
          <t>3|
3</t>
        </is>
      </c>
      <c r="AV750" s="2" t="inlineStr">
        <is>
          <t xml:space="preserve">|
</t>
        </is>
      </c>
      <c r="AW750" t="inlineStr">
        <is>
          <t/>
        </is>
      </c>
      <c r="AX750" s="2" t="inlineStr">
        <is>
          <t>Ugovor o sveobuhvatnoj zabrani nuklearnih pokusa</t>
        </is>
      </c>
      <c r="AY750" s="2" t="inlineStr">
        <is>
          <t>3</t>
        </is>
      </c>
      <c r="AZ750" s="2" t="inlineStr">
        <is>
          <t/>
        </is>
      </c>
      <c r="BA750" t="inlineStr">
        <is>
          <t/>
        </is>
      </c>
      <c r="BB750" s="2" t="inlineStr">
        <is>
          <t>CTBT|
Átfogó Atomcsendszerződés</t>
        </is>
      </c>
      <c r="BC750" s="2" t="inlineStr">
        <is>
          <t>4|
4</t>
        </is>
      </c>
      <c r="BD750" s="2" t="inlineStr">
        <is>
          <t xml:space="preserve">|
</t>
        </is>
      </c>
      <c r="BE750" t="inlineStr">
        <is>
          <t>az ENSZ Közgyűlése által 1996. szeptember 10-én elfogadott szerződés a nukleáris kísérletek tilalmáról</t>
        </is>
      </c>
      <c r="BF750" s="2" t="inlineStr">
        <is>
          <t>CTBT|
trattato sulla messa al bando totale degli esperimenti nucleari</t>
        </is>
      </c>
      <c r="BG750" s="2" t="inlineStr">
        <is>
          <t>3|
3</t>
        </is>
      </c>
      <c r="BH750" s="2" t="inlineStr">
        <is>
          <t xml:space="preserve">|
</t>
        </is>
      </c>
      <c r="BI750" t="inlineStr">
        <is>
          <t>trattato che prevede l'obbligo di non effettuare alcun esperimento di esplosione di ordigno nucleare o di ogni altro tipo di esplosione nucleare e predispone un capillare regime di verifiche (incentrato sul sistema internazionale di monitoraggio (SIM) e sulle ispezioni in sito) volto a far sì che nessuna esplosione nucleare venga effettuata</t>
        </is>
      </c>
      <c r="BJ750" s="2" t="inlineStr">
        <is>
          <t>Visuotinio branduolinių bandymų uždraudimo sutartis|
CTBT</t>
        </is>
      </c>
      <c r="BK750" s="2" t="inlineStr">
        <is>
          <t>3|
3</t>
        </is>
      </c>
      <c r="BL750" s="2" t="inlineStr">
        <is>
          <t xml:space="preserve">|
</t>
        </is>
      </c>
      <c r="BM750" t="inlineStr">
        <is>
          <t>1996 m. Jungtinių Tautų 50-osios Generalinės asamblėjos metu pateikta pasirašyti sutartis, prie kurios prisijungdamos visos valstybės įsipareigojo nevykdyti jokių branduolinio ginklo bandymų ir kitų branduolinių sprogdinimų, uždrausti ir neleisti visų šių branduolinių sprogdinimų teritorijose</t>
        </is>
      </c>
      <c r="BN750" s="2" t="inlineStr">
        <is>
          <t>Līgums par kodolizmēģinājumu vispārējo aizliegumu|
&lt;i&gt;CTBT&lt;/i&gt;</t>
        </is>
      </c>
      <c r="BO750" s="2" t="inlineStr">
        <is>
          <t>3|
3</t>
        </is>
      </c>
      <c r="BP750" s="2" t="inlineStr">
        <is>
          <t xml:space="preserve">|
</t>
        </is>
      </c>
      <c r="BQ750" t="inlineStr">
        <is>
          <t>līgums, ar ko uz Zemes aizliedz jebkādus kodolizmēģinājumus neatkarīgi no tā, vai tie tiek veikti miermīlīgos vai militāros nolūkos</t>
        </is>
      </c>
      <c r="BR750" s="2" t="inlineStr">
        <is>
          <t>CTBT|
Trattat dwar il-Projbizzjoni Totali ta' Provi Nukleari</t>
        </is>
      </c>
      <c r="BS750" s="2" t="inlineStr">
        <is>
          <t>3|
3</t>
        </is>
      </c>
      <c r="BT750" s="2" t="inlineStr">
        <is>
          <t xml:space="preserve">|
</t>
        </is>
      </c>
      <c r="BU750" t="inlineStr">
        <is>
          <t>trattat li jipprojibbixxi kull splużjoni nukleari, kemm għal finijiet militari kif ukoll għal finijiet paċifiċi</t>
        </is>
      </c>
      <c r="BV750" s="2" t="inlineStr">
        <is>
          <t>Alomvattend Kernstopverdrag|
CTBT</t>
        </is>
      </c>
      <c r="BW750" s="2" t="inlineStr">
        <is>
          <t>4|
3</t>
        </is>
      </c>
      <c r="BX750" s="2" t="inlineStr">
        <is>
          <t xml:space="preserve">|
</t>
        </is>
      </c>
      <c r="BY750" t="inlineStr">
        <is>
          <t>verdrag dat alle nucleaire (test-)explosies, militair én vreedzaam, verbiedt</t>
        </is>
      </c>
      <c r="BZ750" s="2" t="inlineStr">
        <is>
          <t>CTBT|
Traktat o całkowitym zakazie prób jądrowych</t>
        </is>
      </c>
      <c r="CA750" s="2" t="inlineStr">
        <is>
          <t>3|
4</t>
        </is>
      </c>
      <c r="CB750" s="2" t="inlineStr">
        <is>
          <t xml:space="preserve">|
</t>
        </is>
      </c>
      <c r="CC750" t="inlineStr">
        <is>
          <t>traktat zakazujący wojskowych i pokojowych eksplozji jądrowych na całym świecie</t>
        </is>
      </c>
      <c r="CD750" s="2" t="inlineStr">
        <is>
          <t>Tratado de Proibição Total de Ensaios Nucleares|
TPTE</t>
        </is>
      </c>
      <c r="CE750" s="2" t="inlineStr">
        <is>
          <t>4|
3</t>
        </is>
      </c>
      <c r="CF750" s="2" t="inlineStr">
        <is>
          <t xml:space="preserve">|
</t>
        </is>
      </c>
      <c r="CG750" t="inlineStr">
        <is>
          <t>Nova Iorque, 10.09.1996. &lt;br&gt;Ratificado por Portugal pelo Decreto do Presidente da República nº 26/2000, de 24 de Maio.</t>
        </is>
      </c>
      <c r="CH750" s="2" t="inlineStr">
        <is>
          <t>Tratatul de interzicere totală a experiențelor nucleare|
CTBT</t>
        </is>
      </c>
      <c r="CI750" s="2" t="inlineStr">
        <is>
          <t>3|
3</t>
        </is>
      </c>
      <c r="CJ750" s="2" t="inlineStr">
        <is>
          <t xml:space="preserve">|
</t>
        </is>
      </c>
      <c r="CK750" t="inlineStr">
        <is>
          <t/>
        </is>
      </c>
      <c r="CL750" s="2" t="inlineStr">
        <is>
          <t>Zmluva o všeobecnom zákaze jadrových skúšok|
CTBT</t>
        </is>
      </c>
      <c r="CM750" s="2" t="inlineStr">
        <is>
          <t>3|
3</t>
        </is>
      </c>
      <c r="CN750" s="2" t="inlineStr">
        <is>
          <t xml:space="preserve">|
</t>
        </is>
      </c>
      <c r="CO750" t="inlineStr">
        <is>
          <t>zmluva prijatá OSN v roku 1996, ktorou sa zakazujú jadrové skúšky na akékoľvek účely</t>
        </is>
      </c>
      <c r="CP750" s="2" t="inlineStr">
        <is>
          <t>Pogodba o celoviti prepovedi jedrskih poskusov|
CTBT</t>
        </is>
      </c>
      <c r="CQ750" s="2" t="inlineStr">
        <is>
          <t>4|
3</t>
        </is>
      </c>
      <c r="CR750" s="2" t="inlineStr">
        <is>
          <t xml:space="preserve">|
</t>
        </is>
      </c>
      <c r="CS750" t="inlineStr">
        <is>
          <t/>
        </is>
      </c>
      <c r="CT750" s="2" t="inlineStr">
        <is>
          <t>CTBT|
fördraget om fullständigt förbud mot kärnsprängningar</t>
        </is>
      </c>
      <c r="CU750" s="2" t="inlineStr">
        <is>
          <t>3|
3</t>
        </is>
      </c>
      <c r="CV750" s="2" t="inlineStr">
        <is>
          <t xml:space="preserve">|
</t>
        </is>
      </c>
      <c r="CW750" t="inlineStr">
        <is>
          <t/>
        </is>
      </c>
    </row>
    <row r="751">
      <c r="A751" s="1" t="str">
        <f>HYPERLINK("https://iate.europa.eu/entry/result/3536227/all", "3536227")</f>
        <v>3536227</v>
      </c>
      <c r="B751" t="inlineStr">
        <is>
          <t>ENERGY</t>
        </is>
      </c>
      <c r="C751" t="inlineStr">
        <is>
          <t>ENERGY|electrical and nuclear industries</t>
        </is>
      </c>
      <c r="D751" t="inlineStr">
        <is>
          <t>yes</t>
        </is>
      </c>
      <c r="E751" t="inlineStr">
        <is>
          <t/>
        </is>
      </c>
      <c r="F751" s="2" t="inlineStr">
        <is>
          <t>топлинна енергия от когенерация|
топлинна енергия от комбинирано производство на енергия|
топлинна енергия от комбинирано производство</t>
        </is>
      </c>
      <c r="G751" s="2" t="inlineStr">
        <is>
          <t>3|
3|
3</t>
        </is>
      </c>
      <c r="H751" s="2" t="inlineStr">
        <is>
          <t xml:space="preserve">|
|
</t>
        </is>
      </c>
      <c r="I751" t="inlineStr">
        <is>
          <t/>
        </is>
      </c>
      <c r="J751" s="2" t="inlineStr">
        <is>
          <t>teplo z kombinované výroby tepla a elektřiny</t>
        </is>
      </c>
      <c r="K751" s="2" t="inlineStr">
        <is>
          <t>3</t>
        </is>
      </c>
      <c r="L751" s="2" t="inlineStr">
        <is>
          <t/>
        </is>
      </c>
      <c r="M751" t="inlineStr">
        <is>
          <t>teplo vyrobené v rámci kogenerace &lt;a href="/entry/result/870218/all" id="ENTRY_TO_ENTRY_CONVERTER" target="_blank"&gt;IATE:870218&lt;/a&gt;</t>
        </is>
      </c>
      <c r="N751" s="2" t="inlineStr">
        <is>
          <t>kraftvarme</t>
        </is>
      </c>
      <c r="O751" s="2" t="inlineStr">
        <is>
          <t>4</t>
        </is>
      </c>
      <c r="P751" s="2" t="inlineStr">
        <is>
          <t/>
        </is>
      </c>
      <c r="Q751" t="inlineStr">
        <is>
          <t>varme produceret ved kombineret varme- og elproduktion</t>
        </is>
      </c>
      <c r="R751" s="2" t="inlineStr">
        <is>
          <t>KWK-Wärme</t>
        </is>
      </c>
      <c r="S751" s="2" t="inlineStr">
        <is>
          <t>3</t>
        </is>
      </c>
      <c r="T751" s="2" t="inlineStr">
        <is>
          <t/>
        </is>
      </c>
      <c r="U751" t="inlineStr">
        <is>
          <t>durch Kraft-Wärme-Kopplung [ &lt;a href="/entry/result/870218/all" id="ENTRY_TO_ENTRY_CONVERTER" target="_blank"&gt;IATE:870218&lt;/a&gt; ] erzeugte Wärme</t>
        </is>
      </c>
      <c r="V751" t="inlineStr">
        <is>
          <t/>
        </is>
      </c>
      <c r="W751" t="inlineStr">
        <is>
          <t/>
        </is>
      </c>
      <c r="X751" t="inlineStr">
        <is>
          <t/>
        </is>
      </c>
      <c r="Y751" t="inlineStr">
        <is>
          <t/>
        </is>
      </c>
      <c r="Z751" s="2" t="inlineStr">
        <is>
          <t>cogenerated heat</t>
        </is>
      </c>
      <c r="AA751" s="2" t="inlineStr">
        <is>
          <t>3</t>
        </is>
      </c>
      <c r="AB751" s="2" t="inlineStr">
        <is>
          <t/>
        </is>
      </c>
      <c r="AC751" t="inlineStr">
        <is>
          <t>heat produced by cogeneration &lt;a href="/entry/result/870218/all" id="ENTRY_TO_ENTRY_CONVERTER" target="_blank"&gt;IATE:870218&lt;/a&gt;</t>
        </is>
      </c>
      <c r="AD751" s="2" t="inlineStr">
        <is>
          <t>calor cogenerado</t>
        </is>
      </c>
      <c r="AE751" s="2" t="inlineStr">
        <is>
          <t>3</t>
        </is>
      </c>
      <c r="AF751" s="2" t="inlineStr">
        <is>
          <t/>
        </is>
      </c>
      <c r="AG751" t="inlineStr">
        <is>
          <t>El calor producido mediante cogeneración &lt;a href="/entry/result/870218/all" id="ENTRY_TO_ENTRY_CONVERTER" target="_blank"&gt;IATE:870218&lt;/a&gt; .</t>
        </is>
      </c>
      <c r="AH751" s="2" t="inlineStr">
        <is>
          <t>koostoodetud soojus</t>
        </is>
      </c>
      <c r="AI751" s="2" t="inlineStr">
        <is>
          <t>3</t>
        </is>
      </c>
      <c r="AJ751" s="2" t="inlineStr">
        <is>
          <t/>
        </is>
      </c>
      <c r="AK751" t="inlineStr">
        <is>
          <t>koostootmisel [ &lt;a href="/entry/result/870218/all" id="ENTRY_TO_ENTRY_CONVERTER" target="_blank"&gt;IATE:870218&lt;/a&gt; ] saadud soojus</t>
        </is>
      </c>
      <c r="AL751" t="inlineStr">
        <is>
          <t/>
        </is>
      </c>
      <c r="AM751" t="inlineStr">
        <is>
          <t/>
        </is>
      </c>
      <c r="AN751" t="inlineStr">
        <is>
          <t/>
        </is>
      </c>
      <c r="AO751" t="inlineStr">
        <is>
          <t/>
        </is>
      </c>
      <c r="AP751" s="2" t="inlineStr">
        <is>
          <t>chaleur produite par cogénération|
chaleur issue de la cogénération</t>
        </is>
      </c>
      <c r="AQ751" s="2" t="inlineStr">
        <is>
          <t>3|
3</t>
        </is>
      </c>
      <c r="AR751" s="2" t="inlineStr">
        <is>
          <t xml:space="preserve">|
</t>
        </is>
      </c>
      <c r="AS751" t="inlineStr">
        <is>
          <t>chaleur utile produite dans le cadre d'un processus lié à la production d'électricité</t>
        </is>
      </c>
      <c r="AT751" s="2" t="inlineStr">
        <is>
          <t>teas comhghinte</t>
        </is>
      </c>
      <c r="AU751" s="2" t="inlineStr">
        <is>
          <t>3</t>
        </is>
      </c>
      <c r="AV751" s="2" t="inlineStr">
        <is>
          <t/>
        </is>
      </c>
      <c r="AW751" t="inlineStr">
        <is>
          <t/>
        </is>
      </c>
      <c r="AX751" s="2" t="inlineStr">
        <is>
          <t>toplina dobivena kogeneracijom</t>
        </is>
      </c>
      <c r="AY751" s="2" t="inlineStr">
        <is>
          <t>3</t>
        </is>
      </c>
      <c r="AZ751" s="2" t="inlineStr">
        <is>
          <t/>
        </is>
      </c>
      <c r="BA751" t="inlineStr">
        <is>
          <t/>
        </is>
      </c>
      <c r="BB751" s="2" t="inlineStr">
        <is>
          <t>kapcsolt energiatermelésből származó hő</t>
        </is>
      </c>
      <c r="BC751" s="2" t="inlineStr">
        <is>
          <t>4</t>
        </is>
      </c>
      <c r="BD751" s="2" t="inlineStr">
        <is>
          <t/>
        </is>
      </c>
      <c r="BE751" t="inlineStr">
        <is>
          <t>&lt;i&gt;kogeneráció&lt;/i&gt; [ &lt;a href="/entry/result/870218/all" id="ENTRY_TO_ENTRY_CONVERTER" target="_blank"&gt;IATE:870218&lt;/a&gt; ] útján előállított hő</t>
        </is>
      </c>
      <c r="BF751" s="2" t="inlineStr">
        <is>
          <t>calore cogenerato</t>
        </is>
      </c>
      <c r="BG751" s="2" t="inlineStr">
        <is>
          <t>3</t>
        </is>
      </c>
      <c r="BH751" s="2" t="inlineStr">
        <is>
          <t/>
        </is>
      </c>
      <c r="BI751" t="inlineStr">
        <is>
          <t>calore prodotto mediante cogenerazione</t>
        </is>
      </c>
      <c r="BJ751" s="2" t="inlineStr">
        <is>
          <t>kogeneracijos metu pagaminta šiluma</t>
        </is>
      </c>
      <c r="BK751" s="2" t="inlineStr">
        <is>
          <t>3</t>
        </is>
      </c>
      <c r="BL751" s="2" t="inlineStr">
        <is>
          <t/>
        </is>
      </c>
      <c r="BM751" t="inlineStr">
        <is>
          <t>šiluma, pagaminama vykdant kogeneraciją (žr. &lt;a href="/entry/result/870218/all" id="ENTRY_TO_ENTRY_CONVERTER" target="_blank"&gt;IATE:870218&lt;/a&gt; )</t>
        </is>
      </c>
      <c r="BN751" s="2" t="inlineStr">
        <is>
          <t>koģenerācijas režīmā saražotais siltums</t>
        </is>
      </c>
      <c r="BO751" s="2" t="inlineStr">
        <is>
          <t>2</t>
        </is>
      </c>
      <c r="BP751" s="2" t="inlineStr">
        <is>
          <t/>
        </is>
      </c>
      <c r="BQ751" t="inlineStr">
        <is>
          <t>siltumenerģija, kas tiek saražota koģenerācijas procesā [ &lt;a href="/entry/result/870218/all" id="ENTRY_TO_ENTRY_CONVERTER" target="_blank"&gt;IATE:870218&lt;/a&gt; ]</t>
        </is>
      </c>
      <c r="BR751" s="2" t="inlineStr">
        <is>
          <t>sħana koġenerata</t>
        </is>
      </c>
      <c r="BS751" s="2" t="inlineStr">
        <is>
          <t>3</t>
        </is>
      </c>
      <c r="BT751" s="2" t="inlineStr">
        <is>
          <t/>
        </is>
      </c>
      <c r="BU751" t="inlineStr">
        <is>
          <t>sħana prodotta permezz tal-koġenerazzjoni [ &lt;a href="/entry/result/870218/all" id="ENTRY_TO_ENTRY_CONVERTER" target="_blank"&gt;IATE:870218&lt;/a&gt; ]</t>
        </is>
      </c>
      <c r="BV751" s="2" t="inlineStr">
        <is>
          <t>warmte uit warmte-krachtkoppeling</t>
        </is>
      </c>
      <c r="BW751" s="2" t="inlineStr">
        <is>
          <t>3</t>
        </is>
      </c>
      <c r="BX751" s="2" t="inlineStr">
        <is>
          <t/>
        </is>
      </c>
      <c r="BY751" t="inlineStr">
        <is>
          <t>warmte opgewekt door middel van warmte-krachtkoppeling</t>
        </is>
      </c>
      <c r="BZ751" s="2" t="inlineStr">
        <is>
          <t>ciepło pochodzące z kogeneracji</t>
        </is>
      </c>
      <c r="CA751" s="2" t="inlineStr">
        <is>
          <t>3</t>
        </is>
      </c>
      <c r="CB751" s="2" t="inlineStr">
        <is>
          <t/>
        </is>
      </c>
      <c r="CC751" t="inlineStr">
        <is>
          <t/>
        </is>
      </c>
      <c r="CD751" s="2" t="inlineStr">
        <is>
          <t>calor produzido por cogeração</t>
        </is>
      </c>
      <c r="CE751" s="2" t="inlineStr">
        <is>
          <t>2</t>
        </is>
      </c>
      <c r="CF751" s="2" t="inlineStr">
        <is>
          <t/>
        </is>
      </c>
      <c r="CG751" t="inlineStr">
        <is>
          <t>Calor gerado num processo de cogeração</t>
        </is>
      </c>
      <c r="CH751" s="2" t="inlineStr">
        <is>
          <t>energie termică produsă în cogenerare|
energie termică cogenerată</t>
        </is>
      </c>
      <c r="CI751" s="2" t="inlineStr">
        <is>
          <t>3|
3</t>
        </is>
      </c>
      <c r="CJ751" s="2" t="inlineStr">
        <is>
          <t xml:space="preserve">|
</t>
        </is>
      </c>
      <c r="CK751" t="inlineStr">
        <is>
          <t/>
        </is>
      </c>
      <c r="CL751" s="2" t="inlineStr">
        <is>
          <t>teplo z kombinovanej výroby</t>
        </is>
      </c>
      <c r="CM751" s="2" t="inlineStr">
        <is>
          <t>3</t>
        </is>
      </c>
      <c r="CN751" s="2" t="inlineStr">
        <is>
          <t/>
        </is>
      </c>
      <c r="CO751" t="inlineStr">
        <is>
          <t>teplo vyrobené v rámci procesu kombinovanej výroby tepla a elektriny</t>
        </is>
      </c>
      <c r="CP751" s="2" t="inlineStr">
        <is>
          <t>toplota, proizvedena s kogeneracijo|
toplota iz soproizvodnje|
toplota iz SPTE|
toplota, proizvedena v soproizvodnji</t>
        </is>
      </c>
      <c r="CQ751" s="2" t="inlineStr">
        <is>
          <t>3|
3|
3|
3</t>
        </is>
      </c>
      <c r="CR751" s="2" t="inlineStr">
        <is>
          <t xml:space="preserve">|
|
|
</t>
        </is>
      </c>
      <c r="CS751" t="inlineStr">
        <is>
          <t>toplota, pridobljena s sočasno proizvodnjo električne energije in toplote, tj. &lt;b&gt;soproizvodnjo&lt;/b&gt; [ &lt;a href="/entry/result/870218/all" id="ENTRY_TO_ENTRY_CONVERTER" target="_blank"&gt;IATE:870218&lt;/a&gt; ]</t>
        </is>
      </c>
      <c r="CT751" s="2" t="inlineStr">
        <is>
          <t>kraftvärmeproducerad värme</t>
        </is>
      </c>
      <c r="CU751" s="2" t="inlineStr">
        <is>
          <t>3</t>
        </is>
      </c>
      <c r="CV751" s="2" t="inlineStr">
        <is>
          <t/>
        </is>
      </c>
      <c r="CW751" t="inlineStr">
        <is>
          <t/>
        </is>
      </c>
    </row>
    <row r="752">
      <c r="A752" s="1" t="str">
        <f>HYPERLINK("https://iate.europa.eu/entry/result/3627443/all", "3627443")</f>
        <v>3627443</v>
      </c>
      <c r="B752" t="inlineStr">
        <is>
          <t>SOCIAL QUESTIONS;ENERGY</t>
        </is>
      </c>
      <c r="C752" t="inlineStr">
        <is>
          <t>SOCIAL QUESTIONS|construction and town planning|town planning|urban infrastructure|electricity supply;ENERGY|electrical and nuclear industries|electrical industry|electrical energy</t>
        </is>
      </c>
      <c r="D752" t="inlineStr">
        <is>
          <t>yes</t>
        </is>
      </c>
      <c r="E752" t="inlineStr">
        <is>
          <t/>
        </is>
      </c>
      <c r="F752" s="2" t="inlineStr">
        <is>
          <t>приток на електроенергия|
електроенергиен поток|
поток на електроенергия</t>
        </is>
      </c>
      <c r="G752" s="2" t="inlineStr">
        <is>
          <t>3|
3|
3</t>
        </is>
      </c>
      <c r="H752" s="2" t="inlineStr">
        <is>
          <t xml:space="preserve">|
|
</t>
        </is>
      </c>
      <c r="I752" t="inlineStr">
        <is>
          <t/>
        </is>
      </c>
      <c r="J752" s="2" t="inlineStr">
        <is>
          <t>tok elektřiny</t>
        </is>
      </c>
      <c r="K752" s="2" t="inlineStr">
        <is>
          <t>3</t>
        </is>
      </c>
      <c r="L752" s="2" t="inlineStr">
        <is>
          <t/>
        </is>
      </c>
      <c r="M752" t="inlineStr">
        <is>
          <t>přenos elektrické energie na určité místo pomocí rozvodné sítě</t>
        </is>
      </c>
      <c r="N752" s="2" t="inlineStr">
        <is>
          <t>elektricitetsstrøm</t>
        </is>
      </c>
      <c r="O752" s="2" t="inlineStr">
        <is>
          <t>3</t>
        </is>
      </c>
      <c r="P752" s="2" t="inlineStr">
        <is>
          <t/>
        </is>
      </c>
      <c r="Q752" t="inlineStr">
        <is>
          <t>løbende levering af elektricitet til en bestemt destination via netinfrastruktur</t>
        </is>
      </c>
      <c r="R752" s="2" t="inlineStr">
        <is>
          <t>Stromfluss</t>
        </is>
      </c>
      <c r="S752" s="2" t="inlineStr">
        <is>
          <t>3</t>
        </is>
      </c>
      <c r="T752" s="2" t="inlineStr">
        <is>
          <t/>
        </is>
      </c>
      <c r="U752" t="inlineStr">
        <is>
          <t/>
        </is>
      </c>
      <c r="V752" s="2" t="inlineStr">
        <is>
          <t>ροή ηλεκτρικής ενέργειας</t>
        </is>
      </c>
      <c r="W752" s="2" t="inlineStr">
        <is>
          <t>3</t>
        </is>
      </c>
      <c r="X752" s="2" t="inlineStr">
        <is>
          <t/>
        </is>
      </c>
      <c r="Y752" t="inlineStr">
        <is>
          <t/>
        </is>
      </c>
      <c r="Z752" s="2" t="inlineStr">
        <is>
          <t>electricity flow</t>
        </is>
      </c>
      <c r="AA752" s="2" t="inlineStr">
        <is>
          <t>3</t>
        </is>
      </c>
      <c r="AB752" s="2" t="inlineStr">
        <is>
          <t/>
        </is>
      </c>
      <c r="AC752" t="inlineStr">
        <is>
          <t>transmission of electric power to a specific destination via grid infrastructure</t>
        </is>
      </c>
      <c r="AD752" s="2" t="inlineStr">
        <is>
          <t>flujo de electricidad</t>
        </is>
      </c>
      <c r="AE752" s="2" t="inlineStr">
        <is>
          <t>3</t>
        </is>
      </c>
      <c r="AF752" s="2" t="inlineStr">
        <is>
          <t/>
        </is>
      </c>
      <c r="AG752" t="inlineStr">
        <is>
          <t>Movimiento progresivo de la energía eléctrica desde un punto a otro a través de una red de infraestructuras.</t>
        </is>
      </c>
      <c r="AH752" s="2" t="inlineStr">
        <is>
          <t>elektrivoog</t>
        </is>
      </c>
      <c r="AI752" s="2" t="inlineStr">
        <is>
          <t>3</t>
        </is>
      </c>
      <c r="AJ752" s="2" t="inlineStr">
        <is>
          <t/>
        </is>
      </c>
      <c r="AK752" t="inlineStr">
        <is>
          <t>võrgutaristu kaudu toimuv pidev elektrienergia ülekanne konkreetsesse sihtkohta</t>
        </is>
      </c>
      <c r="AL752" s="2" t="inlineStr">
        <is>
          <t>sähkön virtaaminen|
sähkön saatavuus|
sähkövirrat</t>
        </is>
      </c>
      <c r="AM752" s="2" t="inlineStr">
        <is>
          <t>2|
2|
2</t>
        </is>
      </c>
      <c r="AN752" s="2" t="inlineStr">
        <is>
          <t xml:space="preserve">|
|
</t>
        </is>
      </c>
      <c r="AO752" t="inlineStr">
        <is>
          <t>sähkönsiirto kantaverkossa toiselle alueelle</t>
        </is>
      </c>
      <c r="AP752" s="2" t="inlineStr">
        <is>
          <t>flux d'électricité</t>
        </is>
      </c>
      <c r="AQ752" s="2" t="inlineStr">
        <is>
          <t>3</t>
        </is>
      </c>
      <c r="AR752" s="2" t="inlineStr">
        <is>
          <t/>
        </is>
      </c>
      <c r="AS752" t="inlineStr">
        <is>
          <t>déplacements d'électricité d'une région ou d'un pays à un autre en fonction de la production et de la consommation sur des réseaux électriques interconnectés</t>
        </is>
      </c>
      <c r="AT752" s="2" t="inlineStr">
        <is>
          <t>sreabh leictreachais</t>
        </is>
      </c>
      <c r="AU752" s="2" t="inlineStr">
        <is>
          <t>3</t>
        </is>
      </c>
      <c r="AV752" s="2" t="inlineStr">
        <is>
          <t/>
        </is>
      </c>
      <c r="AW752" t="inlineStr">
        <is>
          <t/>
        </is>
      </c>
      <c r="AX752" s="2" t="inlineStr">
        <is>
          <t>protok električne energije|
tok električne energije</t>
        </is>
      </c>
      <c r="AY752" s="2" t="inlineStr">
        <is>
          <t>3|
3</t>
        </is>
      </c>
      <c r="AZ752" s="2" t="inlineStr">
        <is>
          <t xml:space="preserve">|
</t>
        </is>
      </c>
      <c r="BA752" t="inlineStr">
        <is>
          <t/>
        </is>
      </c>
      <c r="BB752" s="2" t="inlineStr">
        <is>
          <t>villamosenergia-áramlás</t>
        </is>
      </c>
      <c r="BC752" s="2" t="inlineStr">
        <is>
          <t>3</t>
        </is>
      </c>
      <c r="BD752" s="2" t="inlineStr">
        <is>
          <t/>
        </is>
      </c>
      <c r="BE752" t="inlineStr">
        <is>
          <t>villamos energia hálózati infrastruktúrán keresztül történő folyamatos szállítása egy adott rendeltetési helyre</t>
        </is>
      </c>
      <c r="BF752" s="2" t="inlineStr">
        <is>
          <t>flusso di energia elettrica</t>
        </is>
      </c>
      <c r="BG752" s="2" t="inlineStr">
        <is>
          <t>3</t>
        </is>
      </c>
      <c r="BH752" s="2" t="inlineStr">
        <is>
          <t/>
        </is>
      </c>
      <c r="BI752" t="inlineStr">
        <is>
          <t>fornitura di energia elettrica a una specifica destinazione attraverso un'infrastruttura di rete</t>
        </is>
      </c>
      <c r="BJ752" s="2" t="inlineStr">
        <is>
          <t>elektros energijos srautas</t>
        </is>
      </c>
      <c r="BK752" s="2" t="inlineStr">
        <is>
          <t>3</t>
        </is>
      </c>
      <c r="BL752" s="2" t="inlineStr">
        <is>
          <t/>
        </is>
      </c>
      <c r="BM752" t="inlineStr">
        <is>
          <t>nenutrūkstamas elektros tiekimas tinklų infrastruktūra į konkrečią vietą</t>
        </is>
      </c>
      <c r="BN752" s="2" t="inlineStr">
        <is>
          <t>elektroenerģijas plūsma</t>
        </is>
      </c>
      <c r="BO752" s="2" t="inlineStr">
        <is>
          <t>3</t>
        </is>
      </c>
      <c r="BP752" s="2" t="inlineStr">
        <is>
          <t/>
        </is>
      </c>
      <c r="BQ752" t="inlineStr">
        <is>
          <t>elektroenerģijas pārvade uz konkrētu galamērķi, izmantojot tīkla infrastruktūru</t>
        </is>
      </c>
      <c r="BR752" s="2" t="inlineStr">
        <is>
          <t>fluss tal-elettriku</t>
        </is>
      </c>
      <c r="BS752" s="2" t="inlineStr">
        <is>
          <t>3</t>
        </is>
      </c>
      <c r="BT752" s="2" t="inlineStr">
        <is>
          <t/>
        </is>
      </c>
      <c r="BU752" t="inlineStr">
        <is>
          <t>provvista kontinwa ta' elettriku lejn destinazzjoni speċifika permezz ta' infrastruttura ta' &lt;a href="https://iate.europa.eu/entry/result/1681070/mt" target="_blank"&gt;grilja&lt;/a&gt;</t>
        </is>
      </c>
      <c r="BV752" s="2" t="inlineStr">
        <is>
          <t>elektriciteitsstroom</t>
        </is>
      </c>
      <c r="BW752" s="2" t="inlineStr">
        <is>
          <t>3</t>
        </is>
      </c>
      <c r="BX752" s="2" t="inlineStr">
        <is>
          <t/>
        </is>
      </c>
      <c r="BY752" t="inlineStr">
        <is>
          <t>transmissie van elektrische stroom naar een specifieke bestemming via een netinfrastructuur</t>
        </is>
      </c>
      <c r="BZ752" s="2" t="inlineStr">
        <is>
          <t>przepływ energii elektrycznej</t>
        </is>
      </c>
      <c r="CA752" s="2" t="inlineStr">
        <is>
          <t>3</t>
        </is>
      </c>
      <c r="CB752" s="2" t="inlineStr">
        <is>
          <t/>
        </is>
      </c>
      <c r="CC752" t="inlineStr">
        <is>
          <t>przesyłanie energii elektrycznej do określonego miejsca przeznaczenia za pośrednictwem infrastruktury sieciowej</t>
        </is>
      </c>
      <c r="CD752" s="2" t="inlineStr">
        <is>
          <t>fluxo de eletricidade</t>
        </is>
      </c>
      <c r="CE752" s="2" t="inlineStr">
        <is>
          <t>3</t>
        </is>
      </c>
      <c r="CF752" s="2" t="inlineStr">
        <is>
          <t/>
        </is>
      </c>
      <c r="CG752" t="inlineStr">
        <is>
          <t>Transporte de energia elétrica para determinado destino através de uma rede.</t>
        </is>
      </c>
      <c r="CH752" s="2" t="inlineStr">
        <is>
          <t>flux de energie electrică</t>
        </is>
      </c>
      <c r="CI752" s="2" t="inlineStr">
        <is>
          <t>3</t>
        </is>
      </c>
      <c r="CJ752" s="2" t="inlineStr">
        <is>
          <t/>
        </is>
      </c>
      <c r="CK752" t="inlineStr">
        <is>
          <t>transmitere de energie electrică către o anumită destinație prin intermediul infrastructurii de rețea</t>
        </is>
      </c>
      <c r="CL752" s="2" t="inlineStr">
        <is>
          <t>tok elektriny</t>
        </is>
      </c>
      <c r="CM752" s="2" t="inlineStr">
        <is>
          <t>3</t>
        </is>
      </c>
      <c r="CN752" s="2" t="inlineStr">
        <is>
          <t/>
        </is>
      </c>
      <c r="CO752" t="inlineStr">
        <is>
          <t>prenos elektrickej energie na určité miesto prostredníctvom sieťovej infraštruktúry</t>
        </is>
      </c>
      <c r="CP752" s="2" t="inlineStr">
        <is>
          <t>pretok električne energije</t>
        </is>
      </c>
      <c r="CQ752" s="2" t="inlineStr">
        <is>
          <t>3</t>
        </is>
      </c>
      <c r="CR752" s="2" t="inlineStr">
        <is>
          <t/>
        </is>
      </c>
      <c r="CS752" t="inlineStr">
        <is>
          <t/>
        </is>
      </c>
      <c r="CT752" s="2" t="inlineStr">
        <is>
          <t>elflöde</t>
        </is>
      </c>
      <c r="CU752" s="2" t="inlineStr">
        <is>
          <t>3</t>
        </is>
      </c>
      <c r="CV752" s="2" t="inlineStr">
        <is>
          <t/>
        </is>
      </c>
      <c r="CW752" t="inlineStr">
        <is>
          <t/>
        </is>
      </c>
    </row>
    <row r="753">
      <c r="A753" s="1" t="str">
        <f>HYPERLINK("https://iate.europa.eu/entry/result/3530515/all", "3530515")</f>
        <v>3530515</v>
      </c>
      <c r="B753" t="inlineStr">
        <is>
          <t>EUROPEAN UNION;PRODUCTION, TECHNOLOGY AND RESEARCH;ENERGY</t>
        </is>
      </c>
      <c r="C753" t="inlineStr">
        <is>
          <t>EUROPEAN UNION;PRODUCTION, TECHNOLOGY AND RESEARCH;ENERGY</t>
        </is>
      </c>
      <c r="D753" t="inlineStr">
        <is>
          <t>yes</t>
        </is>
      </c>
      <c r="E753" t="inlineStr">
        <is>
          <t/>
        </is>
      </c>
      <c r="F753" s="2" t="inlineStr">
        <is>
          <t>европейско научноизследователско пространство в областта на енергетиката</t>
        </is>
      </c>
      <c r="G753" s="2" t="inlineStr">
        <is>
          <t>3</t>
        </is>
      </c>
      <c r="H753" s="2" t="inlineStr">
        <is>
          <t/>
        </is>
      </c>
      <c r="I753" t="inlineStr">
        <is>
          <t/>
        </is>
      </c>
      <c r="J753" s="2" t="inlineStr">
        <is>
          <t>Evropský výzkumný prostor v oblasti energetiky</t>
        </is>
      </c>
      <c r="K753" s="2" t="inlineStr">
        <is>
          <t>2</t>
        </is>
      </c>
      <c r="L753" s="2" t="inlineStr">
        <is>
          <t/>
        </is>
      </c>
      <c r="M753" t="inlineStr">
        <is>
          <t/>
        </is>
      </c>
      <c r="N753" s="2" t="inlineStr">
        <is>
          <t>europæisk energiforskningsområde</t>
        </is>
      </c>
      <c r="O753" s="2" t="inlineStr">
        <is>
          <t>3</t>
        </is>
      </c>
      <c r="P753" s="2" t="inlineStr">
        <is>
          <t/>
        </is>
      </c>
      <c r="Q753" t="inlineStr">
        <is>
          <t/>
        </is>
      </c>
      <c r="R753" s="2" t="inlineStr">
        <is>
          <t>EERA|
Europäischer Energieforschungsraum</t>
        </is>
      </c>
      <c r="S753" s="2" t="inlineStr">
        <is>
          <t>2|
2</t>
        </is>
      </c>
      <c r="T753" s="2" t="inlineStr">
        <is>
          <t xml:space="preserve">|
</t>
        </is>
      </c>
      <c r="U753" t="inlineStr">
        <is>
          <t/>
        </is>
      </c>
      <c r="V753" s="2" t="inlineStr">
        <is>
          <t>Ευρωπαϊκός Ενεργειακός Ερευνητικός Χώρος</t>
        </is>
      </c>
      <c r="W753" s="2" t="inlineStr">
        <is>
          <t>3</t>
        </is>
      </c>
      <c r="X753" s="2" t="inlineStr">
        <is>
          <t/>
        </is>
      </c>
      <c r="Y753" t="inlineStr">
        <is>
          <t/>
        </is>
      </c>
      <c r="Z753" s="2" t="inlineStr">
        <is>
          <t>European research area in energy|
EERA|
European Energy Research Area</t>
        </is>
      </c>
      <c r="AA753" s="2" t="inlineStr">
        <is>
          <t>1|
3|
3</t>
        </is>
      </c>
      <c r="AB753" s="2" t="inlineStr">
        <is>
          <t xml:space="preserve">|
|
</t>
        </is>
      </c>
      <c r="AC753" t="inlineStr">
        <is>
          <t>strategic approach to the coordination of European energy research put forward by the European Commission</t>
        </is>
      </c>
      <c r="AD753" s="2" t="inlineStr">
        <is>
          <t>Espacio Europeo de Investigación en el ámbito de la Energía</t>
        </is>
      </c>
      <c r="AE753" s="2" t="inlineStr">
        <is>
          <t>2</t>
        </is>
      </c>
      <c r="AF753" s="2" t="inlineStr">
        <is>
          <t/>
        </is>
      </c>
      <c r="AG753" t="inlineStr">
        <is>
          <t>Enfoque estratégico de la coordinación de la investigación europea en materia de energía presentado por la Comisión Europea.</t>
        </is>
      </c>
      <c r="AH753" s="2" t="inlineStr">
        <is>
          <t>Euroopa energiauuringute teadusruum</t>
        </is>
      </c>
      <c r="AI753" s="2" t="inlineStr">
        <is>
          <t>2</t>
        </is>
      </c>
      <c r="AJ753" s="2" t="inlineStr">
        <is>
          <t/>
        </is>
      </c>
      <c r="AK753" t="inlineStr">
        <is>
          <t/>
        </is>
      </c>
      <c r="AL753" s="2" t="inlineStr">
        <is>
          <t>energia-alan eurooppalainen tutkimusalue</t>
        </is>
      </c>
      <c r="AM753" s="2" t="inlineStr">
        <is>
          <t>2</t>
        </is>
      </c>
      <c r="AN753" s="2" t="inlineStr">
        <is>
          <t/>
        </is>
      </c>
      <c r="AO753" t="inlineStr">
        <is>
          <t/>
        </is>
      </c>
      <c r="AP753" s="2" t="inlineStr">
        <is>
          <t>espace européen de la recherche énergétique</t>
        </is>
      </c>
      <c r="AQ753" s="2" t="inlineStr">
        <is>
          <t>3</t>
        </is>
      </c>
      <c r="AR753" s="2" t="inlineStr">
        <is>
          <t/>
        </is>
      </c>
      <c r="AS753" t="inlineStr">
        <is>
          <t>espace visant à regrouper et à mieux coordonner les activités de recherche et d'innovation des États membres en matière énergétique</t>
        </is>
      </c>
      <c r="AT753" s="2" t="inlineStr">
        <is>
          <t>an Limistéar Eorpach um Thaighde san Fhuinneamh</t>
        </is>
      </c>
      <c r="AU753" s="2" t="inlineStr">
        <is>
          <t>3</t>
        </is>
      </c>
      <c r="AV753" s="2" t="inlineStr">
        <is>
          <t/>
        </is>
      </c>
      <c r="AW753" t="inlineStr">
        <is>
          <t/>
        </is>
      </c>
      <c r="AX753" s="2" t="inlineStr">
        <is>
          <t>europski istraživački prostor za energetiku</t>
        </is>
      </c>
      <c r="AY753" s="2" t="inlineStr">
        <is>
          <t>2</t>
        </is>
      </c>
      <c r="AZ753" s="2" t="inlineStr">
        <is>
          <t/>
        </is>
      </c>
      <c r="BA753" t="inlineStr">
        <is>
          <t>strateški pristup koordinaciji europskog istraživanja energije koji je predložila Europska komisija</t>
        </is>
      </c>
      <c r="BB753" s="2" t="inlineStr">
        <is>
          <t>Európai Energiakutatási Térség</t>
        </is>
      </c>
      <c r="BC753" s="2" t="inlineStr">
        <is>
          <t>4</t>
        </is>
      </c>
      <c r="BD753" s="2" t="inlineStr">
        <is>
          <t/>
        </is>
      </c>
      <c r="BE753" t="inlineStr">
        <is>
          <t>az Európai Bizottság által kidolgozott stratégiai megközelítés az európai energetikai kutatások összehangolására</t>
        </is>
      </c>
      <c r="BF753" s="2" t="inlineStr">
        <is>
          <t>spazio europeo della ricerca energetica</t>
        </is>
      </c>
      <c r="BG753" s="2" t="inlineStr">
        <is>
          <t>3</t>
        </is>
      </c>
      <c r="BH753" s="2" t="inlineStr">
        <is>
          <t/>
        </is>
      </c>
      <c r="BI753" t="inlineStr">
        <is>
          <t>approccio strategico al coordinamento della ricerca europea in materia di energeia presentato dalla Commissione europea</t>
        </is>
      </c>
      <c r="BJ753" s="2" t="inlineStr">
        <is>
          <t>Europos energetikos mokslinių tyrimų erdvė</t>
        </is>
      </c>
      <c r="BK753" s="2" t="inlineStr">
        <is>
          <t>3</t>
        </is>
      </c>
      <c r="BL753" s="2" t="inlineStr">
        <is>
          <t/>
        </is>
      </c>
      <c r="BM753" t="inlineStr">
        <is>
          <t>Europos Komisijos pasiūlyta strateginė Europos mokslinių tyrimų energetikos srityje koordinavimo koncepcija</t>
        </is>
      </c>
      <c r="BN753" s="2" t="inlineStr">
        <is>
          <t>Eiropas Enerģētikas pētniecības telpa</t>
        </is>
      </c>
      <c r="BO753" s="2" t="inlineStr">
        <is>
          <t>2</t>
        </is>
      </c>
      <c r="BP753" s="2" t="inlineStr">
        <is>
          <t/>
        </is>
      </c>
      <c r="BQ753" t="inlineStr">
        <is>
          <t>Eiropas Komisijas ierosināta stratēģiska pieeja enerģētikas jomas pētniecības koordinēšanai Eiropā</t>
        </is>
      </c>
      <c r="BR753" s="2" t="inlineStr">
        <is>
          <t>Żona Ewropea ta' Riċerka fil-Qasam tal-Enerġija</t>
        </is>
      </c>
      <c r="BS753" s="2" t="inlineStr">
        <is>
          <t>3</t>
        </is>
      </c>
      <c r="BT753" s="2" t="inlineStr">
        <is>
          <t/>
        </is>
      </c>
      <c r="BU753" t="inlineStr">
        <is>
          <t>approċċ strateġiku lejn il-koordinazzjoni tar-riċerka Ewropea dwar l-enerġija ppreżentat mill-Kummissjoni Ewropea</t>
        </is>
      </c>
      <c r="BV753" s="2" t="inlineStr">
        <is>
          <t>Europese ruimte voor energieonderzoek</t>
        </is>
      </c>
      <c r="BW753" s="2" t="inlineStr">
        <is>
          <t>3</t>
        </is>
      </c>
      <c r="BX753" s="2" t="inlineStr">
        <is>
          <t/>
        </is>
      </c>
      <c r="BY753" t="inlineStr">
        <is>
          <t>Strategische benadering van de EC om het onderzoek op energiebied te bevorderen</t>
        </is>
      </c>
      <c r="BZ753" s="2" t="inlineStr">
        <is>
          <t>europejska przestrzeń badawcza w dziedzinie energii</t>
        </is>
      </c>
      <c r="CA753" s="2" t="inlineStr">
        <is>
          <t>3</t>
        </is>
      </c>
      <c r="CB753" s="2" t="inlineStr">
        <is>
          <t/>
        </is>
      </c>
      <c r="CC753" t="inlineStr">
        <is>
          <t/>
        </is>
      </c>
      <c r="CD753" s="2" t="inlineStr">
        <is>
          <t>espaço europeu da investigação no domínio da energia|
Espaço Europeu da Investigação Energética</t>
        </is>
      </c>
      <c r="CE753" s="2" t="inlineStr">
        <is>
          <t>2|
2</t>
        </is>
      </c>
      <c r="CF753" s="2" t="inlineStr">
        <is>
          <t xml:space="preserve">|
</t>
        </is>
      </c>
      <c r="CG753" t="inlineStr">
        <is>
          <t>Abordagem estratégica da coordenação da investigação europeia no domínio da energia apresentada pela Comissão Europeia.</t>
        </is>
      </c>
      <c r="CH753" s="2" t="inlineStr">
        <is>
          <t>EERA|
Spațiul european de cercetare în domeniul energiei</t>
        </is>
      </c>
      <c r="CI753" s="2" t="inlineStr">
        <is>
          <t>3|
3</t>
        </is>
      </c>
      <c r="CJ753" s="2" t="inlineStr">
        <is>
          <t xml:space="preserve">|
</t>
        </is>
      </c>
      <c r="CK753" t="inlineStr">
        <is>
          <t/>
        </is>
      </c>
      <c r="CL753" s="2" t="inlineStr">
        <is>
          <t>EERA|
európsky priestor energetického výskumu</t>
        </is>
      </c>
      <c r="CM753" s="2" t="inlineStr">
        <is>
          <t>3|
3</t>
        </is>
      </c>
      <c r="CN753" s="2" t="inlineStr">
        <is>
          <t xml:space="preserve">|
</t>
        </is>
      </c>
      <c r="CO753" t="inlineStr">
        <is>
          <t>strategický prístup Európskej komisie, ktorý sa týka koordinácie výskumu v oblasti energetiky v Európe</t>
        </is>
      </c>
      <c r="CP753" s="2" t="inlineStr">
        <is>
          <t>evropski prostor za energetske raziskave</t>
        </is>
      </c>
      <c r="CQ753" s="2" t="inlineStr">
        <is>
          <t>3</t>
        </is>
      </c>
      <c r="CR753" s="2" t="inlineStr">
        <is>
          <t/>
        </is>
      </c>
      <c r="CS753" t="inlineStr">
        <is>
          <t/>
        </is>
      </c>
      <c r="CT753" s="2" t="inlineStr">
        <is>
          <t>europeiskt område för energiforskning</t>
        </is>
      </c>
      <c r="CU753" s="2" t="inlineStr">
        <is>
          <t>3</t>
        </is>
      </c>
      <c r="CV753" s="2" t="inlineStr">
        <is>
          <t/>
        </is>
      </c>
      <c r="CW753" t="inlineStr">
        <is>
          <t/>
        </is>
      </c>
    </row>
    <row r="754">
      <c r="A754" s="1" t="str">
        <f>HYPERLINK("https://iate.europa.eu/entry/result/1447877/all", "1447877")</f>
        <v>1447877</v>
      </c>
      <c r="B754" t="inlineStr">
        <is>
          <t>ENVIRONMENT;ENERGY</t>
        </is>
      </c>
      <c r="C754" t="inlineStr">
        <is>
          <t>ENVIRONMENT|environmental policy|waste management;ENERGY|energy policy</t>
        </is>
      </c>
      <c r="D754" t="inlineStr">
        <is>
          <t>yes</t>
        </is>
      </c>
      <c r="E754" t="inlineStr">
        <is>
          <t/>
        </is>
      </c>
      <c r="F754" t="inlineStr">
        <is>
          <t/>
        </is>
      </c>
      <c r="G754" t="inlineStr">
        <is>
          <t/>
        </is>
      </c>
      <c r="H754" t="inlineStr">
        <is>
          <t/>
        </is>
      </c>
      <c r="I754" t="inlineStr">
        <is>
          <t/>
        </is>
      </c>
      <c r="J754" t="inlineStr">
        <is>
          <t/>
        </is>
      </c>
      <c r="K754" t="inlineStr">
        <is>
          <t/>
        </is>
      </c>
      <c r="L754" t="inlineStr">
        <is>
          <t/>
        </is>
      </c>
      <c r="M754" t="inlineStr">
        <is>
          <t/>
        </is>
      </c>
      <c r="N754" s="2" t="inlineStr">
        <is>
          <t>affaldsbrændsel|
affaldsbaseret brændsel</t>
        </is>
      </c>
      <c r="O754" s="2" t="inlineStr">
        <is>
          <t>3|
4</t>
        </is>
      </c>
      <c r="P754" s="2" t="inlineStr">
        <is>
          <t xml:space="preserve">|
</t>
        </is>
      </c>
      <c r="Q754" t="inlineStr">
        <is>
          <t/>
        </is>
      </c>
      <c r="R754" s="2" t="inlineStr">
        <is>
          <t>BRAM|
Brennstoff aus Müll|
Ersatzbrennstoff|
Brennstoff aus Abfällen</t>
        </is>
      </c>
      <c r="S754" s="2" t="inlineStr">
        <is>
          <t>3|
3|
3|
3</t>
        </is>
      </c>
      <c r="T754" s="2" t="inlineStr">
        <is>
          <t xml:space="preserve">|
|
|
</t>
        </is>
      </c>
      <c r="U754" t="inlineStr">
        <is>
          <t>aus Hausmüll durch grobe Sortierung und Brikettierung der energiereichen Bestandteile gewonnener Brennstoff</t>
        </is>
      </c>
      <c r="V754" s="2" t="inlineStr">
        <is>
          <t>καύσιμο από απορρίμματα</t>
        </is>
      </c>
      <c r="W754" s="2" t="inlineStr">
        <is>
          <t>3</t>
        </is>
      </c>
      <c r="X754" s="2" t="inlineStr">
        <is>
          <t/>
        </is>
      </c>
      <c r="Y754" t="inlineStr">
        <is>
          <t/>
        </is>
      </c>
      <c r="Z754" s="2" t="inlineStr">
        <is>
          <t>RDF|
WDF|
residue-derived fuel|
waste-derived fuel|
refuse-derived fuel</t>
        </is>
      </c>
      <c r="AA754" s="2" t="inlineStr">
        <is>
          <t>3|
2|
3|
3|
3</t>
        </is>
      </c>
      <c r="AB754" s="2" t="inlineStr">
        <is>
          <t xml:space="preserve">|
|
|
|
</t>
        </is>
      </c>
      <c r="AC754" t="inlineStr">
        <is>
          <t>fuel derived from municipal solid waste by removing incombustible materials such as dirt, glass, metals and very wet organics from it</t>
        </is>
      </c>
      <c r="AD754" s="2" t="inlineStr">
        <is>
          <t>combustible derivado de desperdicios|
CCD</t>
        </is>
      </c>
      <c r="AE754" s="2" t="inlineStr">
        <is>
          <t>3|
3</t>
        </is>
      </c>
      <c r="AF754" s="2" t="inlineStr">
        <is>
          <t xml:space="preserve">|
</t>
        </is>
      </c>
      <c r="AG754" t="inlineStr">
        <is>
          <t/>
        </is>
      </c>
      <c r="AH754" s="2" t="inlineStr">
        <is>
          <t>prügikütus</t>
        </is>
      </c>
      <c r="AI754" s="2" t="inlineStr">
        <is>
          <t>3</t>
        </is>
      </c>
      <c r="AJ754" s="2" t="inlineStr">
        <is>
          <t/>
        </is>
      </c>
      <c r="AK754" t="inlineStr">
        <is>
          <t/>
        </is>
      </c>
      <c r="AL754" s="2" t="inlineStr">
        <is>
          <t>jäteperäinen polttoaine|
jätepolttoaine</t>
        </is>
      </c>
      <c r="AM754" s="2" t="inlineStr">
        <is>
          <t>3|
3</t>
        </is>
      </c>
      <c r="AN754" s="2" t="inlineStr">
        <is>
          <t xml:space="preserve">|
</t>
        </is>
      </c>
      <c r="AO754" t="inlineStr">
        <is>
          <t>sekalaisesta yhdyskuntajätteestä valmistettu polttoaine</t>
        </is>
      </c>
      <c r="AP754" s="2" t="inlineStr">
        <is>
          <t>CDD|
combustible de substitution issu de déchets|
combustible dérivé de déchets</t>
        </is>
      </c>
      <c r="AQ754" s="2" t="inlineStr">
        <is>
          <t>2|
3|
3</t>
        </is>
      </c>
      <c r="AR754" s="2" t="inlineStr">
        <is>
          <t xml:space="preserve">|
|
</t>
        </is>
      </c>
      <c r="AS754" t="inlineStr">
        <is>
          <t>combustible obtenu à partir de déchets, en particulier de la fraction solide des déchets urbains, après extraction des matières non combustibles (verre, métaux) ou dessiccation.</t>
        </is>
      </c>
      <c r="AT754" s="2" t="inlineStr">
        <is>
          <t>breosla arna dhíorthú ó dhramhaíl</t>
        </is>
      </c>
      <c r="AU754" s="2" t="inlineStr">
        <is>
          <t>3</t>
        </is>
      </c>
      <c r="AV754" s="2" t="inlineStr">
        <is>
          <t/>
        </is>
      </c>
      <c r="AW754" t="inlineStr">
        <is>
          <t/>
        </is>
      </c>
      <c r="AX754" t="inlineStr">
        <is>
          <t/>
        </is>
      </c>
      <c r="AY754" t="inlineStr">
        <is>
          <t/>
        </is>
      </c>
      <c r="AZ754" t="inlineStr">
        <is>
          <t/>
        </is>
      </c>
      <c r="BA754" t="inlineStr">
        <is>
          <t/>
        </is>
      </c>
      <c r="BB754" s="2" t="inlineStr">
        <is>
          <t>hulladékból előállított üzemanyag</t>
        </is>
      </c>
      <c r="BC754" s="2" t="inlineStr">
        <is>
          <t>4</t>
        </is>
      </c>
      <c r="BD754" s="2" t="inlineStr">
        <is>
          <t/>
        </is>
      </c>
      <c r="BE754" t="inlineStr">
        <is>
          <t>&lt;i&gt;települési szilárd hulladékból&lt;/i&gt; [ &lt;a href="/entry/result/970498/all" id="ENTRY_TO_ENTRY_CONVERTER" target="_blank"&gt;IATE:970498&lt;/a&gt; ] az &lt;i&gt;éghetetlen anyagok&lt;/i&gt; [ &lt;a href="/entry/result/1593280/all" id="ENTRY_TO_ENTRY_CONVERTER" target="_blank"&gt;IATE:1593280&lt;/a&gt; ] kivonását követően előállított üzemanyag</t>
        </is>
      </c>
      <c r="BF754" s="2" t="inlineStr">
        <is>
          <t>combustibile derivato da rifiuti|
combustibile da rifiuti|
CDR</t>
        </is>
      </c>
      <c r="BG754" s="2" t="inlineStr">
        <is>
          <t>3|
3|
3</t>
        </is>
      </c>
      <c r="BH754" s="2" t="inlineStr">
        <is>
          <t xml:space="preserve">|
|
</t>
        </is>
      </c>
      <c r="BI754" t="inlineStr">
        <is>
          <t>combustibile ottenuto dai rifiuti urbani mediante trattamenti volti ad eliminare le sostanze pericolose per la combustione e a garantire un potere calorico adeguato al suo utilizzo</t>
        </is>
      </c>
      <c r="BJ754" s="2" t="inlineStr">
        <is>
          <t>išrūšiuotų atliekų kuras</t>
        </is>
      </c>
      <c r="BK754" s="2" t="inlineStr">
        <is>
          <t>3</t>
        </is>
      </c>
      <c r="BL754" s="2" t="inlineStr">
        <is>
          <t/>
        </is>
      </c>
      <c r="BM754" t="inlineStr">
        <is>
          <t>kuras, gautas iš komunalinių kietųjų atliekų, pašalinus iš jų nedegias medžiagas, pvz., stiklą, metalą ir pan.</t>
        </is>
      </c>
      <c r="BN754" s="2" t="inlineStr">
        <is>
          <t>no atkritumiem iegūts kurināmais</t>
        </is>
      </c>
      <c r="BO754" s="2" t="inlineStr">
        <is>
          <t>3</t>
        </is>
      </c>
      <c r="BP754" s="2" t="inlineStr">
        <is>
          <t/>
        </is>
      </c>
      <c r="BQ754" t="inlineStr">
        <is>
          <t/>
        </is>
      </c>
      <c r="BR754" s="2" t="inlineStr">
        <is>
          <t>FDS|
fjuwil derivat mill-iskart</t>
        </is>
      </c>
      <c r="BS754" s="2" t="inlineStr">
        <is>
          <t>3|
3</t>
        </is>
      </c>
      <c r="BT754" s="2" t="inlineStr">
        <is>
          <t xml:space="preserve">|
</t>
        </is>
      </c>
      <c r="BU754" t="inlineStr">
        <is>
          <t/>
        </is>
      </c>
      <c r="BV754" s="2" t="inlineStr">
        <is>
          <t>brandstof uit afval|
RDF|
uit afval gewonnen brandstof|
tot brandstof verwerkt afval</t>
        </is>
      </c>
      <c r="BW754" s="2" t="inlineStr">
        <is>
          <t>3|
3|
3|
3</t>
        </is>
      </c>
      <c r="BX754" s="2" t="inlineStr">
        <is>
          <t xml:space="preserve">|
|
|
</t>
        </is>
      </c>
      <c r="BY754" t="inlineStr">
        <is>
          <t>brandstof uit eender welke andere afvalstof dan inert materiaal en nat-organisch materiaal</t>
        </is>
      </c>
      <c r="BZ754" s="2" t="inlineStr">
        <is>
          <t>paliwo odpadowe RDF</t>
        </is>
      </c>
      <c r="CA754" s="2" t="inlineStr">
        <is>
          <t>3</t>
        </is>
      </c>
      <c r="CB754" s="2" t="inlineStr">
        <is>
          <t/>
        </is>
      </c>
      <c r="CC754" t="inlineStr">
        <is>
          <t>wstępnie przetworzona frakcja odpadów przeznaczoną do spalenia</t>
        </is>
      </c>
      <c r="CD754" s="2" t="inlineStr">
        <is>
          <t>CDR|
combustível derivado de resíduos</t>
        </is>
      </c>
      <c r="CE754" s="2" t="inlineStr">
        <is>
          <t>3|
3</t>
        </is>
      </c>
      <c r="CF754" s="2" t="inlineStr">
        <is>
          <t xml:space="preserve">|
</t>
        </is>
      </c>
      <c r="CG754" t="inlineStr">
        <is>
          <t>Combustível sólido obtido a partir de resíduos, em particular os resíduos sólidos urbanos, após remoção de materiais não combustíveis (vidro e metais) ou desidratação de outros materiais. Apresenta-se sob a forma de peletes ou tijolos, sendo largamente utilizado em instalações de co-incineração.</t>
        </is>
      </c>
      <c r="CH754" s="2" t="inlineStr">
        <is>
          <t>combustibil alternativ obținut din deșeuri (RDF)</t>
        </is>
      </c>
      <c r="CI754" s="2" t="inlineStr">
        <is>
          <t>3</t>
        </is>
      </c>
      <c r="CJ754" s="2" t="inlineStr">
        <is>
          <t/>
        </is>
      </c>
      <c r="CK754" t="inlineStr">
        <is>
          <t/>
        </is>
      </c>
      <c r="CL754" t="inlineStr">
        <is>
          <t/>
        </is>
      </c>
      <c r="CM754" t="inlineStr">
        <is>
          <t/>
        </is>
      </c>
      <c r="CN754" t="inlineStr">
        <is>
          <t/>
        </is>
      </c>
      <c r="CO754" t="inlineStr">
        <is>
          <t/>
        </is>
      </c>
      <c r="CP754" t="inlineStr">
        <is>
          <t/>
        </is>
      </c>
      <c r="CQ754" t="inlineStr">
        <is>
          <t/>
        </is>
      </c>
      <c r="CR754" t="inlineStr">
        <is>
          <t/>
        </is>
      </c>
      <c r="CS754" t="inlineStr">
        <is>
          <t/>
        </is>
      </c>
      <c r="CT754" s="2" t="inlineStr">
        <is>
          <t>avfallbaserat bränsle</t>
        </is>
      </c>
      <c r="CU754" s="2" t="inlineStr">
        <is>
          <t>3</t>
        </is>
      </c>
      <c r="CV754" s="2" t="inlineStr">
        <is>
          <t/>
        </is>
      </c>
      <c r="CW754" t="inlineStr">
        <is>
          <t/>
        </is>
      </c>
    </row>
    <row r="755">
      <c r="A755" s="1" t="str">
        <f>HYPERLINK("https://iate.europa.eu/entry/result/3529129/all", "3529129")</f>
        <v>3529129</v>
      </c>
      <c r="B755" t="inlineStr">
        <is>
          <t>ENERGY</t>
        </is>
      </c>
      <c r="C755" t="inlineStr">
        <is>
          <t>ENERGY</t>
        </is>
      </c>
      <c r="D755" t="inlineStr">
        <is>
          <t>yes</t>
        </is>
      </c>
      <c r="E755" t="inlineStr">
        <is>
          <t/>
        </is>
      </c>
      <c r="F755" s="2" t="inlineStr">
        <is>
          <t>десетгодишен план за развитие на мрежата</t>
        </is>
      </c>
      <c r="G755" s="2" t="inlineStr">
        <is>
          <t>3</t>
        </is>
      </c>
      <c r="H755" s="2" t="inlineStr">
        <is>
          <t/>
        </is>
      </c>
      <c r="I755" t="inlineStr">
        <is>
          <t/>
        </is>
      </c>
      <c r="J755" s="2" t="inlineStr">
        <is>
          <t>desetiletý plán rozvoje sítě</t>
        </is>
      </c>
      <c r="K755" s="2" t="inlineStr">
        <is>
          <t>3</t>
        </is>
      </c>
      <c r="L755" s="2" t="inlineStr">
        <is>
          <t/>
        </is>
      </c>
      <c r="M755" t="inlineStr">
        <is>
          <t/>
        </is>
      </c>
      <c r="N755" s="2" t="inlineStr">
        <is>
          <t>tiårig netudviklingsplan|
TYNDP</t>
        </is>
      </c>
      <c r="O755" s="2" t="inlineStr">
        <is>
          <t>3|
3</t>
        </is>
      </c>
      <c r="P755" s="2" t="inlineStr">
        <is>
          <t xml:space="preserve">|
</t>
        </is>
      </c>
      <c r="Q755" t="inlineStr">
        <is>
          <t/>
        </is>
      </c>
      <c r="R755" s="2" t="inlineStr">
        <is>
          <t>Zehnjahresnetzentwicklungsplan|
TYNDP</t>
        </is>
      </c>
      <c r="S755" s="2" t="inlineStr">
        <is>
          <t>3|
3</t>
        </is>
      </c>
      <c r="T755" s="2" t="inlineStr">
        <is>
          <t xml:space="preserve">|
</t>
        </is>
      </c>
      <c r="U755" t="inlineStr">
        <is>
          <t/>
        </is>
      </c>
      <c r="V755" s="2" t="inlineStr">
        <is>
          <t>δεκαετές πρόγραμμα ανάπτυξης δικτύων</t>
        </is>
      </c>
      <c r="W755" s="2" t="inlineStr">
        <is>
          <t>3</t>
        </is>
      </c>
      <c r="X755" s="2" t="inlineStr">
        <is>
          <t/>
        </is>
      </c>
      <c r="Y755" t="inlineStr">
        <is>
          <t/>
        </is>
      </c>
      <c r="Z755" s="2" t="inlineStr">
        <is>
          <t>TYNDP|
Ten-Year Network Development Plan|
10-year network development plan</t>
        </is>
      </c>
      <c r="AA755" s="2" t="inlineStr">
        <is>
          <t>4|
4|
2</t>
        </is>
      </c>
      <c r="AB755" s="2" t="inlineStr">
        <is>
          <t xml:space="preserve">|
|
</t>
        </is>
      </c>
      <c r="AC755" t="inlineStr">
        <is>
          <t/>
        </is>
      </c>
      <c r="AD755" s="2" t="inlineStr">
        <is>
          <t>plan decenal de desarrollo de la red</t>
        </is>
      </c>
      <c r="AE755" s="2" t="inlineStr">
        <is>
          <t>3</t>
        </is>
      </c>
      <c r="AF755" s="2" t="inlineStr">
        <is>
          <t/>
        </is>
      </c>
      <c r="AG755" t="inlineStr">
        <is>
          <t/>
        </is>
      </c>
      <c r="AH755" s="2" t="inlineStr">
        <is>
          <t>kümneaastane võrgu arengukava</t>
        </is>
      </c>
      <c r="AI755" s="2" t="inlineStr">
        <is>
          <t>3</t>
        </is>
      </c>
      <c r="AJ755" s="2" t="inlineStr">
        <is>
          <t/>
        </is>
      </c>
      <c r="AK755" t="inlineStr">
        <is>
          <t/>
        </is>
      </c>
      <c r="AL755" s="2" t="inlineStr">
        <is>
          <t>verkkojen kehittämisen 10-vuotissuunnitelma|
kymmenvuotinen verkonkehittämissuunnitelma</t>
        </is>
      </c>
      <c r="AM755" s="2" t="inlineStr">
        <is>
          <t>3|
2</t>
        </is>
      </c>
      <c r="AN755" s="2" t="inlineStr">
        <is>
          <t xml:space="preserve">|
</t>
        </is>
      </c>
      <c r="AO755" t="inlineStr">
        <is>
          <t/>
        </is>
      </c>
      <c r="AP755" s="2" t="inlineStr">
        <is>
          <t>plan décennal de développement du réseau|
TYNDP</t>
        </is>
      </c>
      <c r="AQ755" s="2" t="inlineStr">
        <is>
          <t>3|
3</t>
        </is>
      </c>
      <c r="AR755" s="2" t="inlineStr">
        <is>
          <t xml:space="preserve">|
</t>
        </is>
      </c>
      <c r="AS755" t="inlineStr">
        <is>
          <t>plan décrivant le renforcement du réseau électrique européen jusqu’en 2030 et visant à intégrer dela manière la plus efficace jusqu’à 60 % d’énergie renouvelable en toute sécurité</t>
        </is>
      </c>
      <c r="AT755" s="2" t="inlineStr">
        <is>
          <t>plean forbartha gréasáin deich mbliana</t>
        </is>
      </c>
      <c r="AU755" s="2" t="inlineStr">
        <is>
          <t>3</t>
        </is>
      </c>
      <c r="AV755" s="2" t="inlineStr">
        <is>
          <t/>
        </is>
      </c>
      <c r="AW755" t="inlineStr">
        <is>
          <t/>
        </is>
      </c>
      <c r="AX755" s="2" t="inlineStr">
        <is>
          <t>desetogodišnji plan razvoja mreže</t>
        </is>
      </c>
      <c r="AY755" s="2" t="inlineStr">
        <is>
          <t>3</t>
        </is>
      </c>
      <c r="AZ755" s="2" t="inlineStr">
        <is>
          <t/>
        </is>
      </c>
      <c r="BA755" t="inlineStr">
        <is>
          <t/>
        </is>
      </c>
      <c r="BB755" s="2" t="inlineStr">
        <is>
          <t>tízéves hálózatfejlesztési terv</t>
        </is>
      </c>
      <c r="BC755" s="2" t="inlineStr">
        <is>
          <t>4</t>
        </is>
      </c>
      <c r="BD755" s="2" t="inlineStr">
        <is>
          <t/>
        </is>
      </c>
      <c r="BE755" t="inlineStr">
        <is>
          <t/>
        </is>
      </c>
      <c r="BF755" s="2" t="inlineStr">
        <is>
          <t>piano decennale di sviluppo della rete</t>
        </is>
      </c>
      <c r="BG755" s="2" t="inlineStr">
        <is>
          <t>3</t>
        </is>
      </c>
      <c r="BH755" s="2" t="inlineStr">
        <is>
          <t/>
        </is>
      </c>
      <c r="BI755" t="inlineStr">
        <is>
          <t/>
        </is>
      </c>
      <c r="BJ755" s="2" t="inlineStr">
        <is>
          <t>dešimties metų tinklo plėtros planas</t>
        </is>
      </c>
      <c r="BK755" s="2" t="inlineStr">
        <is>
          <t>2</t>
        </is>
      </c>
      <c r="BL755" s="2" t="inlineStr">
        <is>
          <t/>
        </is>
      </c>
      <c r="BM755" t="inlineStr">
        <is>
          <t/>
        </is>
      </c>
      <c r="BN755" s="2" t="inlineStr">
        <is>
          <t>tīkla attīstības desmit gadu plāns</t>
        </is>
      </c>
      <c r="BO755" s="2" t="inlineStr">
        <is>
          <t>3</t>
        </is>
      </c>
      <c r="BP755" s="2" t="inlineStr">
        <is>
          <t/>
        </is>
      </c>
      <c r="BQ755" t="inlineStr">
        <is>
          <t/>
        </is>
      </c>
      <c r="BR755" s="2" t="inlineStr">
        <is>
          <t>pjan ta' għaxar snin għall-iżvilupp tan-network|
TYNDP</t>
        </is>
      </c>
      <c r="BS755" s="2" t="inlineStr">
        <is>
          <t>3|
3</t>
        </is>
      </c>
      <c r="BT755" s="2" t="inlineStr">
        <is>
          <t xml:space="preserve">|
</t>
        </is>
      </c>
      <c r="BU755" t="inlineStr">
        <is>
          <t/>
        </is>
      </c>
      <c r="BV755" s="2" t="inlineStr">
        <is>
          <t>tienjarig netontwikkelingsplan|
tienjarenplan voor netwerkontwikkeling</t>
        </is>
      </c>
      <c r="BW755" s="2" t="inlineStr">
        <is>
          <t>3|
3</t>
        </is>
      </c>
      <c r="BX755" s="2" t="inlineStr">
        <is>
          <t xml:space="preserve">|
</t>
        </is>
      </c>
      <c r="BY755" t="inlineStr">
        <is>
          <t/>
        </is>
      </c>
      <c r="BZ755" s="2" t="inlineStr">
        <is>
          <t>dziesięcioletni plan rozwoju sieci</t>
        </is>
      </c>
      <c r="CA755" s="2" t="inlineStr">
        <is>
          <t>3</t>
        </is>
      </c>
      <c r="CB755" s="2" t="inlineStr">
        <is>
          <t/>
        </is>
      </c>
      <c r="CC755" t="inlineStr">
        <is>
          <t>Plan mający na celu zintegrowanie sieci energii elektrycznej i gazowych UE.</t>
        </is>
      </c>
      <c r="CD755" s="2" t="inlineStr">
        <is>
          <t>plano decenal de desenvolvimento da rede</t>
        </is>
      </c>
      <c r="CE755" s="2" t="inlineStr">
        <is>
          <t>3</t>
        </is>
      </c>
      <c r="CF755" s="2" t="inlineStr">
        <is>
          <t/>
        </is>
      </c>
      <c r="CG755" t="inlineStr">
        <is>
          <t/>
        </is>
      </c>
      <c r="CH755" s="2" t="inlineStr">
        <is>
          <t>plan de dezvoltare a rețelei pe zece ani</t>
        </is>
      </c>
      <c r="CI755" s="2" t="inlineStr">
        <is>
          <t>3</t>
        </is>
      </c>
      <c r="CJ755" s="2" t="inlineStr">
        <is>
          <t/>
        </is>
      </c>
      <c r="CK755" t="inlineStr">
        <is>
          <t/>
        </is>
      </c>
      <c r="CL755" s="2" t="inlineStr">
        <is>
          <t>desaťročný plán rozvoja siete|
10-ročný plán rozvoja siete</t>
        </is>
      </c>
      <c r="CM755" s="2" t="inlineStr">
        <is>
          <t>3|
3</t>
        </is>
      </c>
      <c r="CN755" s="2" t="inlineStr">
        <is>
          <t xml:space="preserve">|
</t>
        </is>
      </c>
      <c r="CO755" t="inlineStr">
        <is>
          <t/>
        </is>
      </c>
      <c r="CP755" s="2" t="inlineStr">
        <is>
          <t>desetletni načrt za razvoj omrežja</t>
        </is>
      </c>
      <c r="CQ755" s="2" t="inlineStr">
        <is>
          <t>3</t>
        </is>
      </c>
      <c r="CR755" s="2" t="inlineStr">
        <is>
          <t/>
        </is>
      </c>
      <c r="CS755" t="inlineStr">
        <is>
          <t/>
        </is>
      </c>
      <c r="CT755" s="2" t="inlineStr">
        <is>
          <t>tioårsplan för nätutveckling</t>
        </is>
      </c>
      <c r="CU755" s="2" t="inlineStr">
        <is>
          <t>3</t>
        </is>
      </c>
      <c r="CV755" s="2" t="inlineStr">
        <is>
          <t/>
        </is>
      </c>
      <c r="CW755" t="inlineStr">
        <is>
          <t/>
        </is>
      </c>
    </row>
    <row r="756">
      <c r="A756" s="1" t="str">
        <f>HYPERLINK("https://iate.europa.eu/entry/result/2246171/all", "2246171")</f>
        <v>2246171</v>
      </c>
      <c r="B756" t="inlineStr">
        <is>
          <t>ENERGY</t>
        </is>
      </c>
      <c r="C756" t="inlineStr">
        <is>
          <t>ENERGY|electrical and nuclear industries</t>
        </is>
      </c>
      <c r="D756" t="inlineStr">
        <is>
          <t>yes</t>
        </is>
      </c>
      <c r="E756" t="inlineStr">
        <is>
          <t/>
        </is>
      </c>
      <c r="F756" s="2" t="inlineStr">
        <is>
          <t>агрегат за комбинирано производство на енергия</t>
        </is>
      </c>
      <c r="G756" s="2" t="inlineStr">
        <is>
          <t>3</t>
        </is>
      </c>
      <c r="H756" s="2" t="inlineStr">
        <is>
          <t/>
        </is>
      </c>
      <c r="I756" t="inlineStr">
        <is>
          <t>агрегат, който може да работи в режим на комбинирано производство на енергия (&lt;a href="/entry/result/870218/all" id="ENTRY_TO_ENTRY_CONVERTER" target="_blank"&gt;IATE:870218&lt;/a&gt; )</t>
        </is>
      </c>
      <c r="J756" s="2" t="inlineStr">
        <is>
          <t>kogenerační jednotka</t>
        </is>
      </c>
      <c r="K756" s="2" t="inlineStr">
        <is>
          <t>3</t>
        </is>
      </c>
      <c r="L756" s="2" t="inlineStr">
        <is>
          <t/>
        </is>
      </c>
      <c r="M756" t="inlineStr">
        <is>
          <t>jednotka schopná pracovat v režimu kombinované výroby tepla a elektřiny</t>
        </is>
      </c>
      <c r="N756" s="2" t="inlineStr">
        <is>
          <t>kraftvarmeenhed</t>
        </is>
      </c>
      <c r="O756" s="2" t="inlineStr">
        <is>
          <t>4</t>
        </is>
      </c>
      <c r="P756" s="2" t="inlineStr">
        <is>
          <t/>
        </is>
      </c>
      <c r="Q756" t="inlineStr">
        <is>
          <t>enhed, der kan anvendes til kraftvarmeproduktion</t>
        </is>
      </c>
      <c r="R756" s="2" t="inlineStr">
        <is>
          <t>KWK-Block</t>
        </is>
      </c>
      <c r="S756" s="2" t="inlineStr">
        <is>
          <t>3</t>
        </is>
      </c>
      <c r="T756" s="2" t="inlineStr">
        <is>
          <t/>
        </is>
      </c>
      <c r="U756" t="inlineStr">
        <is>
          <t>Teil eines Kraftwerks, der mit Kraft-Wärme-Kopplung [ &lt;a href="/entry/result/870218/all" id="ENTRY_TO_ENTRY_CONVERTER" target="_blank"&gt;IATE:870218&lt;/a&gt; ]arbeitet</t>
        </is>
      </c>
      <c r="V756" s="2" t="inlineStr">
        <is>
          <t>μονάδα συμπαραγωγής</t>
        </is>
      </c>
      <c r="W756" s="2" t="inlineStr">
        <is>
          <t>2</t>
        </is>
      </c>
      <c r="X756" s="2" t="inlineStr">
        <is>
          <t/>
        </is>
      </c>
      <c r="Y756" t="inlineStr">
        <is>
          <t>μονάδα δυναμένη να λειτουργεί κατά τον τρόπο της συμπαραγωγής</t>
        </is>
      </c>
      <c r="Z756" s="2" t="inlineStr">
        <is>
          <t>cogeneration unit</t>
        </is>
      </c>
      <c r="AA756" s="2" t="inlineStr">
        <is>
          <t>3</t>
        </is>
      </c>
      <c r="AB756" s="2" t="inlineStr">
        <is>
          <t/>
        </is>
      </c>
      <c r="AC756" t="inlineStr">
        <is>
          <t>part of an electricity generation installation that can operate in cogeneration [ &lt;a href="/entry/result/870218/all" id="ENTRY_TO_ENTRY_CONVERTER" target="_blank"&gt;IATE:870218&lt;/a&gt; ] mode</t>
        </is>
      </c>
      <c r="AD756" s="2" t="inlineStr">
        <is>
          <t>unidad de cogeneración</t>
        </is>
      </c>
      <c r="AE756" s="2" t="inlineStr">
        <is>
          <t>3</t>
        </is>
      </c>
      <c r="AF756" s="2" t="inlineStr">
        <is>
          <t/>
        </is>
      </c>
      <c r="AG756" t="inlineStr">
        <is>
          <t>Una unidad que puede operar en la modalidad de cogeneración [ &lt;a href="/entry/result/870218/all" id="ENTRY_TO_ENTRY_CONVERTER" target="_blank"&gt;IATE:870218&lt;/a&gt; ].</t>
        </is>
      </c>
      <c r="AH756" s="2" t="inlineStr">
        <is>
          <t>koostootmisseade</t>
        </is>
      </c>
      <c r="AI756" s="2" t="inlineStr">
        <is>
          <t>3</t>
        </is>
      </c>
      <c r="AJ756" s="2" t="inlineStr">
        <is>
          <t/>
        </is>
      </c>
      <c r="AK756" t="inlineStr">
        <is>
          <t>seade, mis on võimeline talitlema koostootmisrežiimil</t>
        </is>
      </c>
      <c r="AL756" s="2" t="inlineStr">
        <is>
          <t>yhteistuotantoyksikkö</t>
        </is>
      </c>
      <c r="AM756" s="2" t="inlineStr">
        <is>
          <t>3</t>
        </is>
      </c>
      <c r="AN756" s="2" t="inlineStr">
        <is>
          <t/>
        </is>
      </c>
      <c r="AO756" t="inlineStr">
        <is>
          <t>yksikkö, joka voi toimia yhteistuotannossa &lt;a href="/entry/result/870218/all" id="ENTRY_TO_ENTRY_CONVERTER" target="_blank"&gt;IATE:870218&lt;/a&gt;</t>
        </is>
      </c>
      <c r="AP756" s="2" t="inlineStr">
        <is>
          <t>unité de cogénération</t>
        </is>
      </c>
      <c r="AQ756" s="2" t="inlineStr">
        <is>
          <t>3</t>
        </is>
      </c>
      <c r="AR756" s="2" t="inlineStr">
        <is>
          <t/>
        </is>
      </c>
      <c r="AS756" t="inlineStr">
        <is>
          <t>partie d'une installation de production d'électricité pouvant fonctionner en mode de &lt;i&gt;cogénération&lt;/i&gt; [ &lt;a href="/entry/result/870218/all" id="ENTRY_TO_ENTRY_CONVERTER" target="_blank"&gt;IATE:870218&lt;/a&gt; ]</t>
        </is>
      </c>
      <c r="AT756" s="2" t="inlineStr">
        <is>
          <t>aonad comhghiniúna</t>
        </is>
      </c>
      <c r="AU756" s="2" t="inlineStr">
        <is>
          <t>3</t>
        </is>
      </c>
      <c r="AV756" s="2" t="inlineStr">
        <is>
          <t/>
        </is>
      </c>
      <c r="AW756" t="inlineStr">
        <is>
          <t/>
        </is>
      </c>
      <c r="AX756" s="2" t="inlineStr">
        <is>
          <t>kogeneracijska jedinica</t>
        </is>
      </c>
      <c r="AY756" s="2" t="inlineStr">
        <is>
          <t>2</t>
        </is>
      </c>
      <c r="AZ756" s="2" t="inlineStr">
        <is>
          <t/>
        </is>
      </c>
      <c r="BA756" t="inlineStr">
        <is>
          <t/>
        </is>
      </c>
      <c r="BB756" s="2" t="inlineStr">
        <is>
          <t>kapcsolt termelést folytató erőmű|
kapcsolt energiatermelő egység</t>
        </is>
      </c>
      <c r="BC756" s="2" t="inlineStr">
        <is>
          <t>4|
4</t>
        </is>
      </c>
      <c r="BD756" s="2" t="inlineStr">
        <is>
          <t>|
preferred</t>
        </is>
      </c>
      <c r="BE756" t="inlineStr">
        <is>
          <t>létesítmény olyan termelőegysége, amely kapcsolt energiatermelésre képes</t>
        </is>
      </c>
      <c r="BF756" s="2" t="inlineStr">
        <is>
          <t>unità di cogenerazione</t>
        </is>
      </c>
      <c r="BG756" s="2" t="inlineStr">
        <is>
          <t>3</t>
        </is>
      </c>
      <c r="BH756" s="2" t="inlineStr">
        <is>
          <t/>
        </is>
      </c>
      <c r="BI756" t="inlineStr">
        <is>
          <t>unità che è in grado di operare in cogenerazione</t>
        </is>
      </c>
      <c r="BJ756" s="2" t="inlineStr">
        <is>
          <t>kogeneracijos įrenginys</t>
        </is>
      </c>
      <c r="BK756" s="2" t="inlineStr">
        <is>
          <t>3</t>
        </is>
      </c>
      <c r="BL756" s="2" t="inlineStr">
        <is>
          <t/>
        </is>
      </c>
      <c r="BM756" t="inlineStr">
        <is>
          <t>įrenginys, galintis veikti kogeneracijos (&lt;a href="/entry/result/870218/all" id="ENTRY_TO_ENTRY_CONVERTER" target="_blank"&gt;IATE:870218&lt;/a&gt; ) režimu</t>
        </is>
      </c>
      <c r="BN756" s="2" t="inlineStr">
        <is>
          <t>koģenerācijas iekārta</t>
        </is>
      </c>
      <c r="BO756" s="2" t="inlineStr">
        <is>
          <t>3</t>
        </is>
      </c>
      <c r="BP756" s="2" t="inlineStr">
        <is>
          <t/>
        </is>
      </c>
      <c r="BQ756" t="inlineStr">
        <is>
          <t>iekārta, kas spēj darboties koģenerācijas režīmā</t>
        </is>
      </c>
      <c r="BR756" s="2" t="inlineStr">
        <is>
          <t>unità ta' koġenerazzjoni</t>
        </is>
      </c>
      <c r="BS756" s="2" t="inlineStr">
        <is>
          <t>3</t>
        </is>
      </c>
      <c r="BT756" s="2" t="inlineStr">
        <is>
          <t/>
        </is>
      </c>
      <c r="BU756" t="inlineStr">
        <is>
          <t>unità li tista' topera f'modalità ta' koġenerazzjoni</t>
        </is>
      </c>
      <c r="BV756" s="2" t="inlineStr">
        <is>
          <t>warmte-krachtkoppelingseenheid</t>
        </is>
      </c>
      <c r="BW756" s="2" t="inlineStr">
        <is>
          <t>3</t>
        </is>
      </c>
      <c r="BX756" s="2" t="inlineStr">
        <is>
          <t/>
        </is>
      </c>
      <c r="BY756" t="inlineStr">
        <is>
          <t>"een eenheid die in de warmte-krachtkoppelingsmodus kan werken"</t>
        </is>
      </c>
      <c r="BZ756" s="2" t="inlineStr">
        <is>
          <t>jednostka kogeneracyjna|
zespół kogeneracyjny</t>
        </is>
      </c>
      <c r="CA756" s="2" t="inlineStr">
        <is>
          <t>3|
3</t>
        </is>
      </c>
      <c r="CB756" s="2" t="inlineStr">
        <is>
          <t xml:space="preserve">preferred|
</t>
        </is>
      </c>
      <c r="CC756" t="inlineStr">
        <is>
          <t>wyodrębniony zespół urządzeń, który może wytwarzać energię elektryczną w kogeneracji, opisany poprzez dane techniczne</t>
        </is>
      </c>
      <c r="CD756" s="2" t="inlineStr">
        <is>
          <t>unidade de cogeração</t>
        </is>
      </c>
      <c r="CE756" s="2" t="inlineStr">
        <is>
          <t>2</t>
        </is>
      </c>
      <c r="CF756" s="2" t="inlineStr">
        <is>
          <t/>
        </is>
      </c>
      <c r="CG756" t="inlineStr">
        <is>
          <t>Unidade de um sistema de geração de eletricidade capaz de operar em modo de cogeração.</t>
        </is>
      </c>
      <c r="CH756" s="2" t="inlineStr">
        <is>
          <t>unitate de cogenerare</t>
        </is>
      </c>
      <c r="CI756" s="2" t="inlineStr">
        <is>
          <t>3</t>
        </is>
      </c>
      <c r="CJ756" s="2" t="inlineStr">
        <is>
          <t/>
        </is>
      </c>
      <c r="CK756" t="inlineStr">
        <is>
          <t>unitate care poate funcționa în regim de cogenerare [ &lt;a href="/entry/result/870218/all" id="ENTRY_TO_ENTRY_CONVERTER" target="_blank"&gt;IATE:870218&lt;/a&gt; ]</t>
        </is>
      </c>
      <c r="CL756" s="2" t="inlineStr">
        <is>
          <t>zariadenie kombinovanej výroby|
kogeneračná jednotka</t>
        </is>
      </c>
      <c r="CM756" s="2" t="inlineStr">
        <is>
          <t>3|
3</t>
        </is>
      </c>
      <c r="CN756" s="2" t="inlineStr">
        <is>
          <t xml:space="preserve">|
</t>
        </is>
      </c>
      <c r="CO756" t="inlineStr">
        <is>
          <t>zariadenie schopné pracovať v režime kombinovanej výroby</t>
        </is>
      </c>
      <c r="CP756" s="2" t="inlineStr">
        <is>
          <t>naprava za soproizvodnjo|
kogeneracijska naprava</t>
        </is>
      </c>
      <c r="CQ756" s="2" t="inlineStr">
        <is>
          <t>3|
3</t>
        </is>
      </c>
      <c r="CR756" s="2" t="inlineStr">
        <is>
          <t xml:space="preserve">|
</t>
        </is>
      </c>
      <c r="CS756" t="inlineStr">
        <is>
          <t>naprava kot del elektrarne ali obrata, ki lahko obratuje po postopku &lt;i&gt;soproizvodnje&lt;/i&gt; [ &lt;a href="/entry/result/870218/all" id="ENTRY_TO_ENTRY_CONVERTER" target="_blank"&gt;IATE:870218&lt;/a&gt; ]</t>
        </is>
      </c>
      <c r="CT756" s="2" t="inlineStr">
        <is>
          <t>kraftvärmepanna</t>
        </is>
      </c>
      <c r="CU756" s="2" t="inlineStr">
        <is>
          <t>3</t>
        </is>
      </c>
      <c r="CV756" s="2" t="inlineStr">
        <is>
          <t/>
        </is>
      </c>
      <c r="CW756" t="inlineStr">
        <is>
          <t>panna som kan användas vid kraftvärmedrift</t>
        </is>
      </c>
    </row>
    <row r="757">
      <c r="A757" s="1" t="str">
        <f>HYPERLINK("https://iate.europa.eu/entry/result/1082367/all", "1082367")</f>
        <v>1082367</v>
      </c>
      <c r="B757" t="inlineStr">
        <is>
          <t>INDUSTRY;PRODUCTION, TECHNOLOGY AND RESEARCH</t>
        </is>
      </c>
      <c r="C757" t="inlineStr">
        <is>
          <t>INDUSTRY|industrial structures and policy|industrial structures;PRODUCTION, TECHNOLOGY AND RESEARCH|technology and technical regulations|materials technology</t>
        </is>
      </c>
      <c r="D757" t="inlineStr">
        <is>
          <t>no</t>
        </is>
      </c>
      <c r="E757" t="inlineStr">
        <is>
          <t/>
        </is>
      </c>
      <c r="F757" t="inlineStr">
        <is>
          <t/>
        </is>
      </c>
      <c r="G757" t="inlineStr">
        <is>
          <t/>
        </is>
      </c>
      <c r="H757" t="inlineStr">
        <is>
          <t/>
        </is>
      </c>
      <c r="I757" t="inlineStr">
        <is>
          <t/>
        </is>
      </c>
      <c r="J757" t="inlineStr">
        <is>
          <t/>
        </is>
      </c>
      <c r="K757" t="inlineStr">
        <is>
          <t/>
        </is>
      </c>
      <c r="L757" t="inlineStr">
        <is>
          <t/>
        </is>
      </c>
      <c r="M757" t="inlineStr">
        <is>
          <t/>
        </is>
      </c>
      <c r="N757" s="2" t="inlineStr">
        <is>
          <t>kulstøvsfyring</t>
        </is>
      </c>
      <c r="O757" s="2" t="inlineStr">
        <is>
          <t>3</t>
        </is>
      </c>
      <c r="P757" s="2" t="inlineStr">
        <is>
          <t/>
        </is>
      </c>
      <c r="Q757" t="inlineStr">
        <is>
          <t/>
        </is>
      </c>
      <c r="R757" s="2" t="inlineStr">
        <is>
          <t>Kohlenstaubfeuerung</t>
        </is>
      </c>
      <c r="S757" s="2" t="inlineStr">
        <is>
          <t>3</t>
        </is>
      </c>
      <c r="T757" s="2" t="inlineStr">
        <is>
          <t/>
        </is>
      </c>
      <c r="U757" t="inlineStr">
        <is>
          <t/>
        </is>
      </c>
      <c r="V757" s="2" t="inlineStr">
        <is>
          <t>ψήσιμο με κονιοποιημένο κάρβουνο</t>
        </is>
      </c>
      <c r="W757" s="2" t="inlineStr">
        <is>
          <t>3</t>
        </is>
      </c>
      <c r="X757" s="2" t="inlineStr">
        <is>
          <t/>
        </is>
      </c>
      <c r="Y757" t="inlineStr">
        <is>
          <t/>
        </is>
      </c>
      <c r="Z757" s="2" t="inlineStr">
        <is>
          <t>pulverized-fuel firing</t>
        </is>
      </c>
      <c r="AA757" s="2" t="inlineStr">
        <is>
          <t>3</t>
        </is>
      </c>
      <c r="AB757" s="2" t="inlineStr">
        <is>
          <t/>
        </is>
      </c>
      <c r="AC757" t="inlineStr">
        <is>
          <t/>
        </is>
      </c>
      <c r="AD757" s="2" t="inlineStr">
        <is>
          <t>coccion con carbon pulverizado</t>
        </is>
      </c>
      <c r="AE757" s="2" t="inlineStr">
        <is>
          <t>3</t>
        </is>
      </c>
      <c r="AF757" s="2" t="inlineStr">
        <is>
          <t/>
        </is>
      </c>
      <c r="AG757" t="inlineStr">
        <is>
          <t/>
        </is>
      </c>
      <c r="AH757" t="inlineStr">
        <is>
          <t/>
        </is>
      </c>
      <c r="AI757" t="inlineStr">
        <is>
          <t/>
        </is>
      </c>
      <c r="AJ757" t="inlineStr">
        <is>
          <t/>
        </is>
      </c>
      <c r="AK757" t="inlineStr">
        <is>
          <t/>
        </is>
      </c>
      <c r="AL757" s="2" t="inlineStr">
        <is>
          <t>hiilipölylämmitys</t>
        </is>
      </c>
      <c r="AM757" s="2" t="inlineStr">
        <is>
          <t>3</t>
        </is>
      </c>
      <c r="AN757" s="2" t="inlineStr">
        <is>
          <t/>
        </is>
      </c>
      <c r="AO757" t="inlineStr">
        <is>
          <t/>
        </is>
      </c>
      <c r="AP757" s="2" t="inlineStr">
        <is>
          <t>chauffage au charbon pulvérisé</t>
        </is>
      </c>
      <c r="AQ757" s="2" t="inlineStr">
        <is>
          <t>3</t>
        </is>
      </c>
      <c r="AR757" s="2" t="inlineStr">
        <is>
          <t/>
        </is>
      </c>
      <c r="AS757" t="inlineStr">
        <is>
          <t/>
        </is>
      </c>
      <c r="AT757" t="inlineStr">
        <is>
          <t/>
        </is>
      </c>
      <c r="AU757" t="inlineStr">
        <is>
          <t/>
        </is>
      </c>
      <c r="AV757" t="inlineStr">
        <is>
          <t/>
        </is>
      </c>
      <c r="AW757" t="inlineStr">
        <is>
          <t/>
        </is>
      </c>
      <c r="AX757" t="inlineStr">
        <is>
          <t/>
        </is>
      </c>
      <c r="AY757" t="inlineStr">
        <is>
          <t/>
        </is>
      </c>
      <c r="AZ757" t="inlineStr">
        <is>
          <t/>
        </is>
      </c>
      <c r="BA757" t="inlineStr">
        <is>
          <t/>
        </is>
      </c>
      <c r="BB757" t="inlineStr">
        <is>
          <t/>
        </is>
      </c>
      <c r="BC757" t="inlineStr">
        <is>
          <t/>
        </is>
      </c>
      <c r="BD757" t="inlineStr">
        <is>
          <t/>
        </is>
      </c>
      <c r="BE757" t="inlineStr">
        <is>
          <t/>
        </is>
      </c>
      <c r="BF757" s="2" t="inlineStr">
        <is>
          <t>riscaldamento con carbone polverizzato</t>
        </is>
      </c>
      <c r="BG757" s="2" t="inlineStr">
        <is>
          <t>3</t>
        </is>
      </c>
      <c r="BH757" s="2" t="inlineStr">
        <is>
          <t/>
        </is>
      </c>
      <c r="BI757" t="inlineStr">
        <is>
          <t/>
        </is>
      </c>
      <c r="BJ757" t="inlineStr">
        <is>
          <t/>
        </is>
      </c>
      <c r="BK757" t="inlineStr">
        <is>
          <t/>
        </is>
      </c>
      <c r="BL757" t="inlineStr">
        <is>
          <t/>
        </is>
      </c>
      <c r="BM757" t="inlineStr">
        <is>
          <t/>
        </is>
      </c>
      <c r="BN757" t="inlineStr">
        <is>
          <t/>
        </is>
      </c>
      <c r="BO757" t="inlineStr">
        <is>
          <t/>
        </is>
      </c>
      <c r="BP757" t="inlineStr">
        <is>
          <t/>
        </is>
      </c>
      <c r="BQ757" t="inlineStr">
        <is>
          <t/>
        </is>
      </c>
      <c r="BR757" t="inlineStr">
        <is>
          <t/>
        </is>
      </c>
      <c r="BS757" t="inlineStr">
        <is>
          <t/>
        </is>
      </c>
      <c r="BT757" t="inlineStr">
        <is>
          <t/>
        </is>
      </c>
      <c r="BU757" t="inlineStr">
        <is>
          <t/>
        </is>
      </c>
      <c r="BV757" s="2" t="inlineStr">
        <is>
          <t>stoken met poederkool</t>
        </is>
      </c>
      <c r="BW757" s="2" t="inlineStr">
        <is>
          <t>3</t>
        </is>
      </c>
      <c r="BX757" s="2" t="inlineStr">
        <is>
          <t/>
        </is>
      </c>
      <c r="BY757" t="inlineStr">
        <is>
          <t/>
        </is>
      </c>
      <c r="BZ757" t="inlineStr">
        <is>
          <t/>
        </is>
      </c>
      <c r="CA757" t="inlineStr">
        <is>
          <t/>
        </is>
      </c>
      <c r="CB757" t="inlineStr">
        <is>
          <t/>
        </is>
      </c>
      <c r="CC757" t="inlineStr">
        <is>
          <t/>
        </is>
      </c>
      <c r="CD757" s="2" t="inlineStr">
        <is>
          <t>aquecimento por fúel pulverizado</t>
        </is>
      </c>
      <c r="CE757" s="2" t="inlineStr">
        <is>
          <t>3</t>
        </is>
      </c>
      <c r="CF757" s="2" t="inlineStr">
        <is>
          <t/>
        </is>
      </c>
      <c r="CG757" t="inlineStr">
        <is>
          <t/>
        </is>
      </c>
      <c r="CH757" t="inlineStr">
        <is>
          <t/>
        </is>
      </c>
      <c r="CI757" t="inlineStr">
        <is>
          <t/>
        </is>
      </c>
      <c r="CJ757" t="inlineStr">
        <is>
          <t/>
        </is>
      </c>
      <c r="CK757" t="inlineStr">
        <is>
          <t/>
        </is>
      </c>
      <c r="CL757" t="inlineStr">
        <is>
          <t/>
        </is>
      </c>
      <c r="CM757" t="inlineStr">
        <is>
          <t/>
        </is>
      </c>
      <c r="CN757" t="inlineStr">
        <is>
          <t/>
        </is>
      </c>
      <c r="CO757" t="inlineStr">
        <is>
          <t/>
        </is>
      </c>
      <c r="CP757" t="inlineStr">
        <is>
          <t/>
        </is>
      </c>
      <c r="CQ757" t="inlineStr">
        <is>
          <t/>
        </is>
      </c>
      <c r="CR757" t="inlineStr">
        <is>
          <t/>
        </is>
      </c>
      <c r="CS757" t="inlineStr">
        <is>
          <t/>
        </is>
      </c>
      <c r="CT757" s="2" t="inlineStr">
        <is>
          <t>kolpulvereldning</t>
        </is>
      </c>
      <c r="CU757" s="2" t="inlineStr">
        <is>
          <t>3</t>
        </is>
      </c>
      <c r="CV757" s="2" t="inlineStr">
        <is>
          <t/>
        </is>
      </c>
      <c r="CW757" t="inlineStr">
        <is>
          <t/>
        </is>
      </c>
    </row>
    <row r="758">
      <c r="A758" s="1" t="str">
        <f>HYPERLINK("https://iate.europa.eu/entry/result/3629425/all", "3629425")</f>
        <v>3629425</v>
      </c>
      <c r="B758" t="inlineStr">
        <is>
          <t>ENERGY</t>
        </is>
      </c>
      <c r="C758" t="inlineStr">
        <is>
          <t>ENERGY|soft energy|soft energy|renewable energy</t>
        </is>
      </c>
      <c r="D758" t="inlineStr">
        <is>
          <t>yes</t>
        </is>
      </c>
      <c r="E758" t="inlineStr">
        <is>
          <t/>
        </is>
      </c>
      <c r="F758" t="inlineStr">
        <is>
          <t/>
        </is>
      </c>
      <c r="G758" t="inlineStr">
        <is>
          <t/>
        </is>
      </c>
      <c r="H758" t="inlineStr">
        <is>
          <t/>
        </is>
      </c>
      <c r="I758" t="inlineStr">
        <is>
          <t/>
        </is>
      </c>
      <c r="J758" t="inlineStr">
        <is>
          <t/>
        </is>
      </c>
      <c r="K758" t="inlineStr">
        <is>
          <t/>
        </is>
      </c>
      <c r="L758" t="inlineStr">
        <is>
          <t/>
        </is>
      </c>
      <c r="M758" t="inlineStr">
        <is>
          <t/>
        </is>
      </c>
      <c r="N758" t="inlineStr">
        <is>
          <t/>
        </is>
      </c>
      <c r="O758" t="inlineStr">
        <is>
          <t/>
        </is>
      </c>
      <c r="P758" t="inlineStr">
        <is>
          <t/>
        </is>
      </c>
      <c r="Q758" t="inlineStr">
        <is>
          <t/>
        </is>
      </c>
      <c r="R758" t="inlineStr">
        <is>
          <t/>
        </is>
      </c>
      <c r="S758" t="inlineStr">
        <is>
          <t/>
        </is>
      </c>
      <c r="T758" t="inlineStr">
        <is>
          <t/>
        </is>
      </c>
      <c r="U758" t="inlineStr">
        <is>
          <t/>
        </is>
      </c>
      <c r="V758" s="2" t="inlineStr">
        <is>
          <t>μερίδιο ΗΕ-ΑΕΠ|
μερίδιο παραγωγής ηλεκτρικής ενέργειας από ΑΠΕ|
μερίδιο ενέργειας από ανανεώσιμες πηγές</t>
        </is>
      </c>
      <c r="W758" s="2" t="inlineStr">
        <is>
          <t>3|
3|
3</t>
        </is>
      </c>
      <c r="X758" s="2" t="inlineStr">
        <is>
          <t xml:space="preserve">|
|
</t>
        </is>
      </c>
      <c r="Y758" t="inlineStr">
        <is>
          <t/>
        </is>
      </c>
      <c r="Z758" s="2" t="inlineStr">
        <is>
          <t>RES-E generation share|
RES-E share|
share of energy from renewable sources</t>
        </is>
      </c>
      <c r="AA758" s="2" t="inlineStr">
        <is>
          <t>3|
3|
3</t>
        </is>
      </c>
      <c r="AB758" s="2" t="inlineStr">
        <is>
          <t xml:space="preserve">|
|
</t>
        </is>
      </c>
      <c r="AC758" t="inlineStr">
        <is>
          <t>gross final consumption of electricity from renewable sources divided by gross final consumption of electricity</t>
        </is>
      </c>
      <c r="AD758" t="inlineStr">
        <is>
          <t/>
        </is>
      </c>
      <c r="AE758" t="inlineStr">
        <is>
          <t/>
        </is>
      </c>
      <c r="AF758" t="inlineStr">
        <is>
          <t/>
        </is>
      </c>
      <c r="AG758" t="inlineStr">
        <is>
          <t/>
        </is>
      </c>
      <c r="AH758" t="inlineStr">
        <is>
          <t/>
        </is>
      </c>
      <c r="AI758" t="inlineStr">
        <is>
          <t/>
        </is>
      </c>
      <c r="AJ758" t="inlineStr">
        <is>
          <t/>
        </is>
      </c>
      <c r="AK758" t="inlineStr">
        <is>
          <t/>
        </is>
      </c>
      <c r="AL758" t="inlineStr">
        <is>
          <t/>
        </is>
      </c>
      <c r="AM758" t="inlineStr">
        <is>
          <t/>
        </is>
      </c>
      <c r="AN758" t="inlineStr">
        <is>
          <t/>
        </is>
      </c>
      <c r="AO758" t="inlineStr">
        <is>
          <t/>
        </is>
      </c>
      <c r="AP758" t="inlineStr">
        <is>
          <t/>
        </is>
      </c>
      <c r="AQ758" t="inlineStr">
        <is>
          <t/>
        </is>
      </c>
      <c r="AR758" t="inlineStr">
        <is>
          <t/>
        </is>
      </c>
      <c r="AS758" t="inlineStr">
        <is>
          <t/>
        </is>
      </c>
      <c r="AT758" t="inlineStr">
        <is>
          <t/>
        </is>
      </c>
      <c r="AU758" t="inlineStr">
        <is>
          <t/>
        </is>
      </c>
      <c r="AV758" t="inlineStr">
        <is>
          <t/>
        </is>
      </c>
      <c r="AW758" t="inlineStr">
        <is>
          <t/>
        </is>
      </c>
      <c r="AX758" t="inlineStr">
        <is>
          <t/>
        </is>
      </c>
      <c r="AY758" t="inlineStr">
        <is>
          <t/>
        </is>
      </c>
      <c r="AZ758" t="inlineStr">
        <is>
          <t/>
        </is>
      </c>
      <c r="BA758" t="inlineStr">
        <is>
          <t/>
        </is>
      </c>
      <c r="BB758" t="inlineStr">
        <is>
          <t/>
        </is>
      </c>
      <c r="BC758" t="inlineStr">
        <is>
          <t/>
        </is>
      </c>
      <c r="BD758" t="inlineStr">
        <is>
          <t/>
        </is>
      </c>
      <c r="BE758" t="inlineStr">
        <is>
          <t/>
        </is>
      </c>
      <c r="BF758" t="inlineStr">
        <is>
          <t/>
        </is>
      </c>
      <c r="BG758" t="inlineStr">
        <is>
          <t/>
        </is>
      </c>
      <c r="BH758" t="inlineStr">
        <is>
          <t/>
        </is>
      </c>
      <c r="BI758" t="inlineStr">
        <is>
          <t/>
        </is>
      </c>
      <c r="BJ758" s="2" t="inlineStr">
        <is>
          <t>atsinaujinančiųjų išteklių energijos dalis|
iš atsinaujinančiųjų energijos išteklių pagamintos elektros energijos dalis|
elektros energijos iš atsinaujinačiųjų išteklių dalis|
atsinaujinančiųjų išteklių elektros energijos dalis</t>
        </is>
      </c>
      <c r="BK758" s="2" t="inlineStr">
        <is>
          <t>2|
2|
3|
3</t>
        </is>
      </c>
      <c r="BL758" s="2" t="inlineStr">
        <is>
          <t xml:space="preserve">|
|
|
</t>
        </is>
      </c>
      <c r="BM758" t="inlineStr">
        <is>
          <t/>
        </is>
      </c>
      <c r="BN758" t="inlineStr">
        <is>
          <t/>
        </is>
      </c>
      <c r="BO758" t="inlineStr">
        <is>
          <t/>
        </is>
      </c>
      <c r="BP758" t="inlineStr">
        <is>
          <t/>
        </is>
      </c>
      <c r="BQ758" t="inlineStr">
        <is>
          <t/>
        </is>
      </c>
      <c r="BR758" t="inlineStr">
        <is>
          <t/>
        </is>
      </c>
      <c r="BS758" t="inlineStr">
        <is>
          <t/>
        </is>
      </c>
      <c r="BT758" t="inlineStr">
        <is>
          <t/>
        </is>
      </c>
      <c r="BU758" t="inlineStr">
        <is>
          <t/>
        </is>
      </c>
      <c r="BV758" t="inlineStr">
        <is>
          <t/>
        </is>
      </c>
      <c r="BW758" t="inlineStr">
        <is>
          <t/>
        </is>
      </c>
      <c r="BX758" t="inlineStr">
        <is>
          <t/>
        </is>
      </c>
      <c r="BY758" t="inlineStr">
        <is>
          <t/>
        </is>
      </c>
      <c r="BZ758" s="2" t="inlineStr">
        <is>
          <t>udział odnawialnej energii elektrycznej w produkcji|
udział energii ze źródeł odnawialnych</t>
        </is>
      </c>
      <c r="CA758" s="2" t="inlineStr">
        <is>
          <t>3|
3</t>
        </is>
      </c>
      <c r="CB758" s="2" t="inlineStr">
        <is>
          <t xml:space="preserve">|
</t>
        </is>
      </c>
      <c r="CC758" t="inlineStr">
        <is>
          <t/>
        </is>
      </c>
      <c r="CD758" s="2" t="inlineStr">
        <is>
          <t>quota de eletricidade produzida a partir de fontes de energia renováveis|
quota de FER-E</t>
        </is>
      </c>
      <c r="CE758" s="2" t="inlineStr">
        <is>
          <t>3|
3</t>
        </is>
      </c>
      <c r="CF758" s="2" t="inlineStr">
        <is>
          <t xml:space="preserve">|
</t>
        </is>
      </c>
      <c r="CG758" t="inlineStr">
        <is>
          <t>Consumo final bruto de eletricidade de fontes renováveis dividido pelo consumo final bruto de eletricidade.</t>
        </is>
      </c>
      <c r="CH758" t="inlineStr">
        <is>
          <t/>
        </is>
      </c>
      <c r="CI758" t="inlineStr">
        <is>
          <t/>
        </is>
      </c>
      <c r="CJ758" t="inlineStr">
        <is>
          <t/>
        </is>
      </c>
      <c r="CK758" t="inlineStr">
        <is>
          <t/>
        </is>
      </c>
      <c r="CL758" t="inlineStr">
        <is>
          <t/>
        </is>
      </c>
      <c r="CM758" t="inlineStr">
        <is>
          <t/>
        </is>
      </c>
      <c r="CN758" t="inlineStr">
        <is>
          <t/>
        </is>
      </c>
      <c r="CO758" t="inlineStr">
        <is>
          <t/>
        </is>
      </c>
      <c r="CP758" s="2" t="inlineStr">
        <is>
          <t>delež energije iz obnovljivih virov|
delež proizvodnje električne energije iz obnovljivih virov</t>
        </is>
      </c>
      <c r="CQ758" s="2" t="inlineStr">
        <is>
          <t>3|
3</t>
        </is>
      </c>
      <c r="CR758" s="2" t="inlineStr">
        <is>
          <t xml:space="preserve">|
</t>
        </is>
      </c>
      <c r="CS758" t="inlineStr">
        <is>
          <t/>
        </is>
      </c>
      <c r="CT758" t="inlineStr">
        <is>
          <t/>
        </is>
      </c>
      <c r="CU758" t="inlineStr">
        <is>
          <t/>
        </is>
      </c>
      <c r="CV758" t="inlineStr">
        <is>
          <t/>
        </is>
      </c>
      <c r="CW758" t="inlineStr">
        <is>
          <t/>
        </is>
      </c>
    </row>
    <row r="759">
      <c r="A759" s="1" t="str">
        <f>HYPERLINK("https://iate.europa.eu/entry/result/1447002/all", "1447002")</f>
        <v>1447002</v>
      </c>
      <c r="B759" t="inlineStr">
        <is>
          <t>Domain code not specified;ENERGY</t>
        </is>
      </c>
      <c r="C759" t="inlineStr">
        <is>
          <t>Domain code not specified;ENERGY|electrical and nuclear industries|nuclear energy</t>
        </is>
      </c>
      <c r="D759" t="inlineStr">
        <is>
          <t>no</t>
        </is>
      </c>
      <c r="E759" t="inlineStr">
        <is>
          <t/>
        </is>
      </c>
      <c r="F759" t="inlineStr">
        <is>
          <t/>
        </is>
      </c>
      <c r="G759" t="inlineStr">
        <is>
          <t/>
        </is>
      </c>
      <c r="H759" t="inlineStr">
        <is>
          <t/>
        </is>
      </c>
      <c r="I759" t="inlineStr">
        <is>
          <t/>
        </is>
      </c>
      <c r="J759" t="inlineStr">
        <is>
          <t/>
        </is>
      </c>
      <c r="K759" t="inlineStr">
        <is>
          <t/>
        </is>
      </c>
      <c r="L759" t="inlineStr">
        <is>
          <t/>
        </is>
      </c>
      <c r="M759" t="inlineStr">
        <is>
          <t/>
        </is>
      </c>
      <c r="N759" s="2" t="inlineStr">
        <is>
          <t>transient overeffekt|
TOP</t>
        </is>
      </c>
      <c r="O759" s="2" t="inlineStr">
        <is>
          <t>4|
4</t>
        </is>
      </c>
      <c r="P759" s="2" t="inlineStr">
        <is>
          <t xml:space="preserve">|
</t>
        </is>
      </c>
      <c r="Q759" t="inlineStr">
        <is>
          <t/>
        </is>
      </c>
      <c r="R759" s="2" t="inlineStr">
        <is>
          <t>vorübergehende Überleistung|
TOP|
transiente Ueberleistung</t>
        </is>
      </c>
      <c r="S759" s="2" t="inlineStr">
        <is>
          <t>1|
1|
3</t>
        </is>
      </c>
      <c r="T759" s="2" t="inlineStr">
        <is>
          <t xml:space="preserve">|
|
</t>
        </is>
      </c>
      <c r="U759" t="inlineStr">
        <is>
          <t/>
        </is>
      </c>
      <c r="V759" t="inlineStr">
        <is>
          <t/>
        </is>
      </c>
      <c r="W759" t="inlineStr">
        <is>
          <t/>
        </is>
      </c>
      <c r="X759" t="inlineStr">
        <is>
          <t/>
        </is>
      </c>
      <c r="Y759" t="inlineStr">
        <is>
          <t/>
        </is>
      </c>
      <c r="Z759" s="2" t="inlineStr">
        <is>
          <t>TOP|
transient overpower</t>
        </is>
      </c>
      <c r="AA759" s="2" t="inlineStr">
        <is>
          <t>3|
3</t>
        </is>
      </c>
      <c r="AB759" s="2" t="inlineStr">
        <is>
          <t xml:space="preserve">|
</t>
        </is>
      </c>
      <c r="AC759" t="inlineStr">
        <is>
          <t>an accident in which the reactor power exceeeds the normal safe upper limit,but full coolant flow continues throughout</t>
        </is>
      </c>
      <c r="AD759" s="2" t="inlineStr">
        <is>
          <t>sobrecarga transitoria|
sobrepotencia pasajera</t>
        </is>
      </c>
      <c r="AE759" s="2" t="inlineStr">
        <is>
          <t>3|
3</t>
        </is>
      </c>
      <c r="AF759" s="2" t="inlineStr">
        <is>
          <t xml:space="preserve">|
</t>
        </is>
      </c>
      <c r="AG759" t="inlineStr">
        <is>
          <t/>
        </is>
      </c>
      <c r="AH759" t="inlineStr">
        <is>
          <t/>
        </is>
      </c>
      <c r="AI759" t="inlineStr">
        <is>
          <t/>
        </is>
      </c>
      <c r="AJ759" t="inlineStr">
        <is>
          <t/>
        </is>
      </c>
      <c r="AK759" t="inlineStr">
        <is>
          <t/>
        </is>
      </c>
      <c r="AL759" t="inlineStr">
        <is>
          <t/>
        </is>
      </c>
      <c r="AM759" t="inlineStr">
        <is>
          <t/>
        </is>
      </c>
      <c r="AN759" t="inlineStr">
        <is>
          <t/>
        </is>
      </c>
      <c r="AO759" t="inlineStr">
        <is>
          <t/>
        </is>
      </c>
      <c r="AP759" s="2" t="inlineStr">
        <is>
          <t>TOP|
surpuissance transitoire</t>
        </is>
      </c>
      <c r="AQ759" s="2" t="inlineStr">
        <is>
          <t>1|
1</t>
        </is>
      </c>
      <c r="AR759" s="2" t="inlineStr">
        <is>
          <t xml:space="preserve">|
</t>
        </is>
      </c>
      <c r="AS759" t="inlineStr">
        <is>
          <t/>
        </is>
      </c>
      <c r="AT759" t="inlineStr">
        <is>
          <t/>
        </is>
      </c>
      <c r="AU759" t="inlineStr">
        <is>
          <t/>
        </is>
      </c>
      <c r="AV759" t="inlineStr">
        <is>
          <t/>
        </is>
      </c>
      <c r="AW759" t="inlineStr">
        <is>
          <t/>
        </is>
      </c>
      <c r="AX759" t="inlineStr">
        <is>
          <t/>
        </is>
      </c>
      <c r="AY759" t="inlineStr">
        <is>
          <t/>
        </is>
      </c>
      <c r="AZ759" t="inlineStr">
        <is>
          <t/>
        </is>
      </c>
      <c r="BA759" t="inlineStr">
        <is>
          <t/>
        </is>
      </c>
      <c r="BB759" t="inlineStr">
        <is>
          <t/>
        </is>
      </c>
      <c r="BC759" t="inlineStr">
        <is>
          <t/>
        </is>
      </c>
      <c r="BD759" t="inlineStr">
        <is>
          <t/>
        </is>
      </c>
      <c r="BE759" t="inlineStr">
        <is>
          <t/>
        </is>
      </c>
      <c r="BF759" s="2" t="inlineStr">
        <is>
          <t>Transitorio di variazione positiva di potenza|
TOP|
eccesso di potenza in transitorio</t>
        </is>
      </c>
      <c r="BG759" s="2" t="inlineStr">
        <is>
          <t>3|
1|
1</t>
        </is>
      </c>
      <c r="BH759" s="2" t="inlineStr">
        <is>
          <t xml:space="preserve">|
|
</t>
        </is>
      </c>
      <c r="BI759" t="inlineStr">
        <is>
          <t/>
        </is>
      </c>
      <c r="BJ759" t="inlineStr">
        <is>
          <t/>
        </is>
      </c>
      <c r="BK759" t="inlineStr">
        <is>
          <t/>
        </is>
      </c>
      <c r="BL759" t="inlineStr">
        <is>
          <t/>
        </is>
      </c>
      <c r="BM759" t="inlineStr">
        <is>
          <t/>
        </is>
      </c>
      <c r="BN759" t="inlineStr">
        <is>
          <t/>
        </is>
      </c>
      <c r="BO759" t="inlineStr">
        <is>
          <t/>
        </is>
      </c>
      <c r="BP759" t="inlineStr">
        <is>
          <t/>
        </is>
      </c>
      <c r="BQ759" t="inlineStr">
        <is>
          <t/>
        </is>
      </c>
      <c r="BR759" t="inlineStr">
        <is>
          <t/>
        </is>
      </c>
      <c r="BS759" t="inlineStr">
        <is>
          <t/>
        </is>
      </c>
      <c r="BT759" t="inlineStr">
        <is>
          <t/>
        </is>
      </c>
      <c r="BU759" t="inlineStr">
        <is>
          <t/>
        </is>
      </c>
      <c r="BV759" s="2" t="inlineStr">
        <is>
          <t>transiënt oververmogen|
TOP</t>
        </is>
      </c>
      <c r="BW759" s="2" t="inlineStr">
        <is>
          <t>2|
2</t>
        </is>
      </c>
      <c r="BX759" s="2" t="inlineStr">
        <is>
          <t xml:space="preserve">|
</t>
        </is>
      </c>
      <c r="BY759" t="inlineStr">
        <is>
          <t/>
        </is>
      </c>
      <c r="BZ759" t="inlineStr">
        <is>
          <t/>
        </is>
      </c>
      <c r="CA759" t="inlineStr">
        <is>
          <t/>
        </is>
      </c>
      <c r="CB759" t="inlineStr">
        <is>
          <t/>
        </is>
      </c>
      <c r="CC759" t="inlineStr">
        <is>
          <t/>
        </is>
      </c>
      <c r="CD759" s="2" t="inlineStr">
        <is>
          <t>ultrapassagem transitória da potência nominal</t>
        </is>
      </c>
      <c r="CE759" s="2" t="inlineStr">
        <is>
          <t>3</t>
        </is>
      </c>
      <c r="CF759" s="2" t="inlineStr">
        <is>
          <t/>
        </is>
      </c>
      <c r="CG759" t="inlineStr">
        <is>
          <t/>
        </is>
      </c>
      <c r="CH759" t="inlineStr">
        <is>
          <t/>
        </is>
      </c>
      <c r="CI759" t="inlineStr">
        <is>
          <t/>
        </is>
      </c>
      <c r="CJ759" t="inlineStr">
        <is>
          <t/>
        </is>
      </c>
      <c r="CK759" t="inlineStr">
        <is>
          <t/>
        </is>
      </c>
      <c r="CL759" t="inlineStr">
        <is>
          <t/>
        </is>
      </c>
      <c r="CM759" t="inlineStr">
        <is>
          <t/>
        </is>
      </c>
      <c r="CN759" t="inlineStr">
        <is>
          <t/>
        </is>
      </c>
      <c r="CO759" t="inlineStr">
        <is>
          <t/>
        </is>
      </c>
      <c r="CP759" t="inlineStr">
        <is>
          <t/>
        </is>
      </c>
      <c r="CQ759" t="inlineStr">
        <is>
          <t/>
        </is>
      </c>
      <c r="CR759" t="inlineStr">
        <is>
          <t/>
        </is>
      </c>
      <c r="CS759" t="inlineStr">
        <is>
          <t/>
        </is>
      </c>
      <c r="CT759" t="inlineStr">
        <is>
          <t/>
        </is>
      </c>
      <c r="CU759" t="inlineStr">
        <is>
          <t/>
        </is>
      </c>
      <c r="CV759" t="inlineStr">
        <is>
          <t/>
        </is>
      </c>
      <c r="CW759" t="inlineStr">
        <is>
          <t/>
        </is>
      </c>
    </row>
    <row r="760">
      <c r="A760" s="1" t="str">
        <f>HYPERLINK("https://iate.europa.eu/entry/result/1155241/all", "1155241")</f>
        <v>1155241</v>
      </c>
      <c r="B760" t="inlineStr">
        <is>
          <t>ENERGY</t>
        </is>
      </c>
      <c r="C760" t="inlineStr">
        <is>
          <t>ENERGY|energy policy|energy industry|fuel|gas</t>
        </is>
      </c>
      <c r="D760" t="inlineStr">
        <is>
          <t>yes</t>
        </is>
      </c>
      <c r="E760" t="inlineStr">
        <is>
          <t/>
        </is>
      </c>
      <c r="F760" t="inlineStr">
        <is>
          <t/>
        </is>
      </c>
      <c r="G760" t="inlineStr">
        <is>
          <t/>
        </is>
      </c>
      <c r="H760" t="inlineStr">
        <is>
          <t/>
        </is>
      </c>
      <c r="I760" t="inlineStr">
        <is>
          <t/>
        </is>
      </c>
      <c r="J760" t="inlineStr">
        <is>
          <t/>
        </is>
      </c>
      <c r="K760" t="inlineStr">
        <is>
          <t/>
        </is>
      </c>
      <c r="L760" t="inlineStr">
        <is>
          <t/>
        </is>
      </c>
      <c r="M760" t="inlineStr">
        <is>
          <t/>
        </is>
      </c>
      <c r="N760" s="2" t="inlineStr">
        <is>
          <t>bygas</t>
        </is>
      </c>
      <c r="O760" s="2" t="inlineStr">
        <is>
          <t>3</t>
        </is>
      </c>
      <c r="P760" s="2" t="inlineStr">
        <is>
          <t/>
        </is>
      </c>
      <c r="Q760" t="inlineStr">
        <is>
          <t/>
        </is>
      </c>
      <c r="R760" s="2" t="inlineStr">
        <is>
          <t>Stadtgas</t>
        </is>
      </c>
      <c r="S760" s="2" t="inlineStr">
        <is>
          <t>3</t>
        </is>
      </c>
      <c r="T760" s="2" t="inlineStr">
        <is>
          <t/>
        </is>
      </c>
      <c r="U760" t="inlineStr">
        <is>
          <t/>
        </is>
      </c>
      <c r="V760" s="2" t="inlineStr">
        <is>
          <t>αέριο πόλεων</t>
        </is>
      </c>
      <c r="W760" s="2" t="inlineStr">
        <is>
          <t>3</t>
        </is>
      </c>
      <c r="X760" s="2" t="inlineStr">
        <is>
          <t/>
        </is>
      </c>
      <c r="Y760" t="inlineStr">
        <is>
          <t/>
        </is>
      </c>
      <c r="Z760" s="2" t="inlineStr">
        <is>
          <t>town gas|
city gas</t>
        </is>
      </c>
      <c r="AA760" s="2" t="inlineStr">
        <is>
          <t>3|
1</t>
        </is>
      </c>
      <c r="AB760" s="2" t="inlineStr">
        <is>
          <t xml:space="preserve">|
</t>
        </is>
      </c>
      <c r="AC760" t="inlineStr">
        <is>
          <t>gas manufactured for public supply produced by heating/warming hardcoal in special
ovens and today replaced by natural gas</t>
        </is>
      </c>
      <c r="AD760" s="2" t="inlineStr">
        <is>
          <t>gas ciudad</t>
        </is>
      </c>
      <c r="AE760" s="2" t="inlineStr">
        <is>
          <t>3</t>
        </is>
      </c>
      <c r="AF760" s="2" t="inlineStr">
        <is>
          <t/>
        </is>
      </c>
      <c r="AG760" t="inlineStr">
        <is>
          <t>gases combustibles con un índice de Wobbe comprendido entre 24,8-28,8 MJ/m3</t>
        </is>
      </c>
      <c r="AH760" t="inlineStr">
        <is>
          <t/>
        </is>
      </c>
      <c r="AI760" t="inlineStr">
        <is>
          <t/>
        </is>
      </c>
      <c r="AJ760" t="inlineStr">
        <is>
          <t/>
        </is>
      </c>
      <c r="AK760" t="inlineStr">
        <is>
          <t/>
        </is>
      </c>
      <c r="AL760" s="2" t="inlineStr">
        <is>
          <t>kaupunkikaasu</t>
        </is>
      </c>
      <c r="AM760" s="2" t="inlineStr">
        <is>
          <t>3</t>
        </is>
      </c>
      <c r="AN760" s="2" t="inlineStr">
        <is>
          <t/>
        </is>
      </c>
      <c r="AO760" t="inlineStr">
        <is>
          <t>kotitalouksien käyttöön putkiverkossa jaettava, lähinnä vetyä sisältävä polttokaasu</t>
        </is>
      </c>
      <c r="AP760" s="2" t="inlineStr">
        <is>
          <t>gaz de ville</t>
        </is>
      </c>
      <c r="AQ760" s="2" t="inlineStr">
        <is>
          <t>3</t>
        </is>
      </c>
      <c r="AR760" s="2" t="inlineStr">
        <is>
          <t/>
        </is>
      </c>
      <c r="AS760" t="inlineStr">
        <is>
          <t/>
        </is>
      </c>
      <c r="AT760" t="inlineStr">
        <is>
          <t/>
        </is>
      </c>
      <c r="AU760" t="inlineStr">
        <is>
          <t/>
        </is>
      </c>
      <c r="AV760" t="inlineStr">
        <is>
          <t/>
        </is>
      </c>
      <c r="AW760" t="inlineStr">
        <is>
          <t/>
        </is>
      </c>
      <c r="AX760" t="inlineStr">
        <is>
          <t/>
        </is>
      </c>
      <c r="AY760" t="inlineStr">
        <is>
          <t/>
        </is>
      </c>
      <c r="AZ760" t="inlineStr">
        <is>
          <t/>
        </is>
      </c>
      <c r="BA760" t="inlineStr">
        <is>
          <t/>
        </is>
      </c>
      <c r="BB760" t="inlineStr">
        <is>
          <t/>
        </is>
      </c>
      <c r="BC760" t="inlineStr">
        <is>
          <t/>
        </is>
      </c>
      <c r="BD760" t="inlineStr">
        <is>
          <t/>
        </is>
      </c>
      <c r="BE760" t="inlineStr">
        <is>
          <t/>
        </is>
      </c>
      <c r="BF760" s="2" t="inlineStr">
        <is>
          <t>gas di città</t>
        </is>
      </c>
      <c r="BG760" s="2" t="inlineStr">
        <is>
          <t>3</t>
        </is>
      </c>
      <c r="BH760" s="2" t="inlineStr">
        <is>
          <t/>
        </is>
      </c>
      <c r="BI760" t="inlineStr">
        <is>
          <t/>
        </is>
      </c>
      <c r="BJ760" t="inlineStr">
        <is>
          <t/>
        </is>
      </c>
      <c r="BK760" t="inlineStr">
        <is>
          <t/>
        </is>
      </c>
      <c r="BL760" t="inlineStr">
        <is>
          <t/>
        </is>
      </c>
      <c r="BM760" t="inlineStr">
        <is>
          <t/>
        </is>
      </c>
      <c r="BN760" t="inlineStr">
        <is>
          <t/>
        </is>
      </c>
      <c r="BO760" t="inlineStr">
        <is>
          <t/>
        </is>
      </c>
      <c r="BP760" t="inlineStr">
        <is>
          <t/>
        </is>
      </c>
      <c r="BQ760" t="inlineStr">
        <is>
          <t/>
        </is>
      </c>
      <c r="BR760" t="inlineStr">
        <is>
          <t/>
        </is>
      </c>
      <c r="BS760" t="inlineStr">
        <is>
          <t/>
        </is>
      </c>
      <c r="BT760" t="inlineStr">
        <is>
          <t/>
        </is>
      </c>
      <c r="BU760" t="inlineStr">
        <is>
          <t/>
        </is>
      </c>
      <c r="BV760" s="2" t="inlineStr">
        <is>
          <t>stadsgas</t>
        </is>
      </c>
      <c r="BW760" s="2" t="inlineStr">
        <is>
          <t>3</t>
        </is>
      </c>
      <c r="BX760" s="2" t="inlineStr">
        <is>
          <t/>
        </is>
      </c>
      <c r="BY760" t="inlineStr">
        <is>
          <t>De combinatie van kolengas en gecarbureerd watergas.Stadsgas bevat tot 60% waterstof.</t>
        </is>
      </c>
      <c r="BZ760" t="inlineStr">
        <is>
          <t/>
        </is>
      </c>
      <c r="CA760" t="inlineStr">
        <is>
          <t/>
        </is>
      </c>
      <c r="CB760" t="inlineStr">
        <is>
          <t/>
        </is>
      </c>
      <c r="CC760" t="inlineStr">
        <is>
          <t/>
        </is>
      </c>
      <c r="CD760" s="2" t="inlineStr">
        <is>
          <t>gás de cidade</t>
        </is>
      </c>
      <c r="CE760" s="2" t="inlineStr">
        <is>
          <t>3</t>
        </is>
      </c>
      <c r="CF760" s="2" t="inlineStr">
        <is>
          <t/>
        </is>
      </c>
      <c r="CG760" t="inlineStr">
        <is>
          <t/>
        </is>
      </c>
      <c r="CH760" s="2" t="inlineStr">
        <is>
          <t>gaz de iluminat</t>
        </is>
      </c>
      <c r="CI760" s="2" t="inlineStr">
        <is>
          <t>3</t>
        </is>
      </c>
      <c r="CJ760" s="2" t="inlineStr">
        <is>
          <t/>
        </is>
      </c>
      <c r="CK760" t="inlineStr">
        <is>
          <t/>
        </is>
      </c>
      <c r="CL760" t="inlineStr">
        <is>
          <t/>
        </is>
      </c>
      <c r="CM760" t="inlineStr">
        <is>
          <t/>
        </is>
      </c>
      <c r="CN760" t="inlineStr">
        <is>
          <t/>
        </is>
      </c>
      <c r="CO760" t="inlineStr">
        <is>
          <t/>
        </is>
      </c>
      <c r="CP760" t="inlineStr">
        <is>
          <t/>
        </is>
      </c>
      <c r="CQ760" t="inlineStr">
        <is>
          <t/>
        </is>
      </c>
      <c r="CR760" t="inlineStr">
        <is>
          <t/>
        </is>
      </c>
      <c r="CS760" t="inlineStr">
        <is>
          <t/>
        </is>
      </c>
      <c r="CT760" s="2" t="inlineStr">
        <is>
          <t>stadsgas</t>
        </is>
      </c>
      <c r="CU760" s="2" t="inlineStr">
        <is>
          <t>3</t>
        </is>
      </c>
      <c r="CV760" s="2" t="inlineStr">
        <is>
          <t/>
        </is>
      </c>
      <c r="CW760" t="inlineStr">
        <is>
          <t/>
        </is>
      </c>
    </row>
    <row r="761">
      <c r="A761" s="1" t="str">
        <f>HYPERLINK("https://iate.europa.eu/entry/result/1558843/all", "1558843")</f>
        <v>1558843</v>
      </c>
      <c r="B761" t="inlineStr">
        <is>
          <t>ENERGY;INDUSTRY</t>
        </is>
      </c>
      <c r="C761" t="inlineStr">
        <is>
          <t>ENERGY;INDUSTRY|electronics and electrical engineering</t>
        </is>
      </c>
      <c r="D761" t="inlineStr">
        <is>
          <t>yes</t>
        </is>
      </c>
      <c r="E761" t="inlineStr">
        <is>
          <t/>
        </is>
      </c>
      <c r="F761" t="inlineStr">
        <is>
          <t/>
        </is>
      </c>
      <c r="G761" t="inlineStr">
        <is>
          <t/>
        </is>
      </c>
      <c r="H761" t="inlineStr">
        <is>
          <t/>
        </is>
      </c>
      <c r="I761" t="inlineStr">
        <is>
          <t/>
        </is>
      </c>
      <c r="J761" t="inlineStr">
        <is>
          <t/>
        </is>
      </c>
      <c r="K761" t="inlineStr">
        <is>
          <t/>
        </is>
      </c>
      <c r="L761" t="inlineStr">
        <is>
          <t/>
        </is>
      </c>
      <c r="M761" t="inlineStr">
        <is>
          <t/>
        </is>
      </c>
      <c r="N761" s="2" t="inlineStr">
        <is>
          <t>nødstrømsaggregat</t>
        </is>
      </c>
      <c r="O761" s="2" t="inlineStr">
        <is>
          <t>3</t>
        </is>
      </c>
      <c r="P761" s="2" t="inlineStr">
        <is>
          <t/>
        </is>
      </c>
      <c r="Q761" t="inlineStr">
        <is>
          <t/>
        </is>
      </c>
      <c r="R761" s="2" t="inlineStr">
        <is>
          <t>Notstromaggregat</t>
        </is>
      </c>
      <c r="S761" s="2" t="inlineStr">
        <is>
          <t>3</t>
        </is>
      </c>
      <c r="T761" s="2" t="inlineStr">
        <is>
          <t/>
        </is>
      </c>
      <c r="U761" t="inlineStr">
        <is>
          <t>technische Einrichtung der Ersatzeinspeisung für betriebswichtige elektrische Anlagen bei Ausfall der Haupteinspeisung und der Hilfseinspeisung. Das Notstromaggregat ist ein von elektrischer Energie unabhängiger Motor, der bei Ausfall der elektrischen Energie automatisch anspringt und die angeschlossenen Stromkreise versorgt</t>
        </is>
      </c>
      <c r="V761" s="2" t="inlineStr">
        <is>
          <t>ηλεκτροπαραγωγό ζεύγος</t>
        </is>
      </c>
      <c r="W761" s="2" t="inlineStr">
        <is>
          <t>3</t>
        </is>
      </c>
      <c r="X761" s="2" t="inlineStr">
        <is>
          <t/>
        </is>
      </c>
      <c r="Y761" t="inlineStr">
        <is>
          <t/>
        </is>
      </c>
      <c r="Z761" s="2" t="inlineStr">
        <is>
          <t>emergency power generator|
back-up power station|
backup generator|
emergency generator</t>
        </is>
      </c>
      <c r="AA761" s="2" t="inlineStr">
        <is>
          <t>3|
1|
1|
4</t>
        </is>
      </c>
      <c r="AB761" s="2" t="inlineStr">
        <is>
          <t xml:space="preserve">|
|
|
</t>
        </is>
      </c>
      <c r="AC761" t="inlineStr">
        <is>
          <t>an independent power source,usually a combustion engine driven generator,which provides electrical energy for vital circuits in case of primary power failure</t>
        </is>
      </c>
      <c r="AD761" s="2" t="inlineStr">
        <is>
          <t>generador auxiliar de socorro</t>
        </is>
      </c>
      <c r="AE761" s="2" t="inlineStr">
        <is>
          <t>3</t>
        </is>
      </c>
      <c r="AF761" s="2" t="inlineStr">
        <is>
          <t/>
        </is>
      </c>
      <c r="AG761" t="inlineStr">
        <is>
          <t>fuente independiente (en general de energía eléctrica) que puede empezar a funcionar cuando falla la fuente normal de alimentación de energía</t>
        </is>
      </c>
      <c r="AH761" t="inlineStr">
        <is>
          <t/>
        </is>
      </c>
      <c r="AI761" t="inlineStr">
        <is>
          <t/>
        </is>
      </c>
      <c r="AJ761" t="inlineStr">
        <is>
          <t/>
        </is>
      </c>
      <c r="AK761" t="inlineStr">
        <is>
          <t/>
        </is>
      </c>
      <c r="AL761" s="2" t="inlineStr">
        <is>
          <t>hätävirtakoneisto</t>
        </is>
      </c>
      <c r="AM761" s="2" t="inlineStr">
        <is>
          <t>3</t>
        </is>
      </c>
      <c r="AN761" s="2" t="inlineStr">
        <is>
          <t/>
        </is>
      </c>
      <c r="AO761" t="inlineStr">
        <is>
          <t/>
        </is>
      </c>
      <c r="AP761" s="2" t="inlineStr">
        <is>
          <t>génératrice de secours|
générateur de secours</t>
        </is>
      </c>
      <c r="AQ761" s="2" t="inlineStr">
        <is>
          <t>3|
3</t>
        </is>
      </c>
      <c r="AR761" s="2" t="inlineStr">
        <is>
          <t xml:space="preserve">|
</t>
        </is>
      </c>
      <c r="AS761" t="inlineStr">
        <is>
          <t>Dispositif auxiliaire qui permet de produire de l'électricité en cas de coupure d'électricité.</t>
        </is>
      </c>
      <c r="AT761" s="2" t="inlineStr">
        <is>
          <t>gineadóir cumhachta éigeandála</t>
        </is>
      </c>
      <c r="AU761" s="2" t="inlineStr">
        <is>
          <t>3</t>
        </is>
      </c>
      <c r="AV761" s="2" t="inlineStr">
        <is>
          <t/>
        </is>
      </c>
      <c r="AW761" t="inlineStr">
        <is>
          <t/>
        </is>
      </c>
      <c r="AX761" t="inlineStr">
        <is>
          <t/>
        </is>
      </c>
      <c r="AY761" t="inlineStr">
        <is>
          <t/>
        </is>
      </c>
      <c r="AZ761" t="inlineStr">
        <is>
          <t/>
        </is>
      </c>
      <c r="BA761" t="inlineStr">
        <is>
          <t/>
        </is>
      </c>
      <c r="BB761" t="inlineStr">
        <is>
          <t/>
        </is>
      </c>
      <c r="BC761" t="inlineStr">
        <is>
          <t/>
        </is>
      </c>
      <c r="BD761" t="inlineStr">
        <is>
          <t/>
        </is>
      </c>
      <c r="BE761" t="inlineStr">
        <is>
          <t/>
        </is>
      </c>
      <c r="BF761" s="2" t="inlineStr">
        <is>
          <t>gruppo di alimentazione di emergenza</t>
        </is>
      </c>
      <c r="BG761" s="2" t="inlineStr">
        <is>
          <t>3</t>
        </is>
      </c>
      <c r="BH761" s="2" t="inlineStr">
        <is>
          <t/>
        </is>
      </c>
      <c r="BI761" t="inlineStr">
        <is>
          <t>apparecchiatura della alimentazione di emergenza per impianti elettrici importanti per l'esercizio nel caso di guasto della alimentazione principale e della alimentazione ausiliaria. E'costituito da un motore indipendente (diesel, turbina, ecc.)collegato ad un generatore che fornisce l'energia elettrica necessaria alla rete</t>
        </is>
      </c>
      <c r="BJ761" t="inlineStr">
        <is>
          <t/>
        </is>
      </c>
      <c r="BK761" t="inlineStr">
        <is>
          <t/>
        </is>
      </c>
      <c r="BL761" t="inlineStr">
        <is>
          <t/>
        </is>
      </c>
      <c r="BM761" t="inlineStr">
        <is>
          <t/>
        </is>
      </c>
      <c r="BN761" t="inlineStr">
        <is>
          <t/>
        </is>
      </c>
      <c r="BO761" t="inlineStr">
        <is>
          <t/>
        </is>
      </c>
      <c r="BP761" t="inlineStr">
        <is>
          <t/>
        </is>
      </c>
      <c r="BQ761" t="inlineStr">
        <is>
          <t/>
        </is>
      </c>
      <c r="BR761" s="2" t="inlineStr">
        <is>
          <t>ġeneratur ta' emerġenza</t>
        </is>
      </c>
      <c r="BS761" s="2" t="inlineStr">
        <is>
          <t>3</t>
        </is>
      </c>
      <c r="BT761" s="2" t="inlineStr">
        <is>
          <t/>
        </is>
      </c>
      <c r="BU761" t="inlineStr">
        <is>
          <t>sors ta' elettriku indipendenti, normalment ġeneratur li jaħdem b'magna bil-kombustjoni, li jipprovdi l-elettriku għaċ-ċirkwiti essenzjali f'każ li jinqata' l-elettriku primarju</t>
        </is>
      </c>
      <c r="BV761" s="2" t="inlineStr">
        <is>
          <t>noodaggregaat|
noodstroomaggregaat</t>
        </is>
      </c>
      <c r="BW761" s="2" t="inlineStr">
        <is>
          <t>3|
3</t>
        </is>
      </c>
      <c r="BX761" s="2" t="inlineStr">
        <is>
          <t xml:space="preserve">|
</t>
        </is>
      </c>
      <c r="BY761" t="inlineStr">
        <is>
          <t>installatie om ter plaatse elektriciteit op te wekken, die automatisch in werking treedt zodra de netspanning uitvalt.&lt;br&gt;Synoniem: noodgroep.</t>
        </is>
      </c>
      <c r="BZ761" t="inlineStr">
        <is>
          <t/>
        </is>
      </c>
      <c r="CA761" t="inlineStr">
        <is>
          <t/>
        </is>
      </c>
      <c r="CB761" t="inlineStr">
        <is>
          <t/>
        </is>
      </c>
      <c r="CC761" t="inlineStr">
        <is>
          <t/>
        </is>
      </c>
      <c r="CD761" s="2" t="inlineStr">
        <is>
          <t>gerador de emergência</t>
        </is>
      </c>
      <c r="CE761" s="2" t="inlineStr">
        <is>
          <t>3</t>
        </is>
      </c>
      <c r="CF761" s="2" t="inlineStr">
        <is>
          <t/>
        </is>
      </c>
      <c r="CG761" t="inlineStr">
        <is>
          <t/>
        </is>
      </c>
      <c r="CH761" t="inlineStr">
        <is>
          <t/>
        </is>
      </c>
      <c r="CI761" t="inlineStr">
        <is>
          <t/>
        </is>
      </c>
      <c r="CJ761" t="inlineStr">
        <is>
          <t/>
        </is>
      </c>
      <c r="CK761" t="inlineStr">
        <is>
          <t/>
        </is>
      </c>
      <c r="CL761" t="inlineStr">
        <is>
          <t/>
        </is>
      </c>
      <c r="CM761" t="inlineStr">
        <is>
          <t/>
        </is>
      </c>
      <c r="CN761" t="inlineStr">
        <is>
          <t/>
        </is>
      </c>
      <c r="CO761" t="inlineStr">
        <is>
          <t/>
        </is>
      </c>
      <c r="CP761" s="2" t="inlineStr">
        <is>
          <t>agregat za zasilno napajanje</t>
        </is>
      </c>
      <c r="CQ761" s="2" t="inlineStr">
        <is>
          <t>3</t>
        </is>
      </c>
      <c r="CR761" s="2" t="inlineStr">
        <is>
          <t/>
        </is>
      </c>
      <c r="CS761" t="inlineStr">
        <is>
          <t/>
        </is>
      </c>
      <c r="CT761" s="2" t="inlineStr">
        <is>
          <t>reservströmsaggregat|
reservströmsgenerator</t>
        </is>
      </c>
      <c r="CU761" s="2" t="inlineStr">
        <is>
          <t>2|
3</t>
        </is>
      </c>
      <c r="CV761" s="2" t="inlineStr">
        <is>
          <t xml:space="preserve">|
</t>
        </is>
      </c>
      <c r="CW761" t="inlineStr">
        <is>
          <t/>
        </is>
      </c>
    </row>
    <row r="762">
      <c r="A762" s="1" t="str">
        <f>HYPERLINK("https://iate.europa.eu/entry/result/1376361/all", "1376361")</f>
        <v>1376361</v>
      </c>
      <c r="B762" t="inlineStr">
        <is>
          <t>INDUSTRY;ENERGY</t>
        </is>
      </c>
      <c r="C762" t="inlineStr">
        <is>
          <t>INDUSTRY|electronics and electrical engineering|electrical engineering;ENERGY|electrical and nuclear industries|electrical industry|electrical energy</t>
        </is>
      </c>
      <c r="D762" t="inlineStr">
        <is>
          <t>yes</t>
        </is>
      </c>
      <c r="E762" t="inlineStr">
        <is>
          <t/>
        </is>
      </c>
      <c r="F762" t="inlineStr">
        <is>
          <t/>
        </is>
      </c>
      <c r="G762" t="inlineStr">
        <is>
          <t/>
        </is>
      </c>
      <c r="H762" t="inlineStr">
        <is>
          <t/>
        </is>
      </c>
      <c r="I762" t="inlineStr">
        <is>
          <t/>
        </is>
      </c>
      <c r="J762" s="2" t="inlineStr">
        <is>
          <t>vn|
vysoké napětí</t>
        </is>
      </c>
      <c r="K762" s="2" t="inlineStr">
        <is>
          <t>3|
3</t>
        </is>
      </c>
      <c r="L762" s="2" t="inlineStr">
        <is>
          <t xml:space="preserve">|
</t>
        </is>
      </c>
      <c r="M762" t="inlineStr">
        <is>
          <t>hladiny napětí pohybující se mezi vodiči v rozmezí od 1 do 52 kV a mezi vodičem a zemí v rozmezí od 0,6 do 30 kV</t>
        </is>
      </c>
      <c r="N762" s="2" t="inlineStr">
        <is>
          <t>sekundær højspænding</t>
        </is>
      </c>
      <c r="O762" s="2" t="inlineStr">
        <is>
          <t>3</t>
        </is>
      </c>
      <c r="P762" s="2" t="inlineStr">
        <is>
          <t/>
        </is>
      </c>
      <c r="Q762" t="inlineStr">
        <is>
          <t/>
        </is>
      </c>
      <c r="R762" s="2" t="inlineStr">
        <is>
          <t>Mittelspannung</t>
        </is>
      </c>
      <c r="S762" s="2" t="inlineStr">
        <is>
          <t>3</t>
        </is>
      </c>
      <c r="T762" s="2" t="inlineStr">
        <is>
          <t/>
        </is>
      </c>
      <c r="U762" t="inlineStr">
        <is>
          <t/>
        </is>
      </c>
      <c r="V762" s="2" t="inlineStr">
        <is>
          <t>μέση τάση|
MT</t>
        </is>
      </c>
      <c r="W762" s="2" t="inlineStr">
        <is>
          <t>3|
3</t>
        </is>
      </c>
      <c r="X762" s="2" t="inlineStr">
        <is>
          <t xml:space="preserve">|
</t>
        </is>
      </c>
      <c r="Y762" t="inlineStr">
        <is>
          <t/>
        </is>
      </c>
      <c r="Z762" s="2" t="inlineStr">
        <is>
          <t>medium voltage|
MV</t>
        </is>
      </c>
      <c r="AA762" s="2" t="inlineStr">
        <is>
          <t>3|
3</t>
        </is>
      </c>
      <c r="AB762" s="2" t="inlineStr">
        <is>
          <t xml:space="preserve">|
</t>
        </is>
      </c>
      <c r="AC762" t="inlineStr">
        <is>
          <t>any set of voltage levels lying between low and high voltage</t>
        </is>
      </c>
      <c r="AD762" s="2" t="inlineStr">
        <is>
          <t>M.T.|
media tensión</t>
        </is>
      </c>
      <c r="AE762" s="2" t="inlineStr">
        <is>
          <t>3|
3</t>
        </is>
      </c>
      <c r="AF762" s="2" t="inlineStr">
        <is>
          <t xml:space="preserve">|
</t>
        </is>
      </c>
      <c r="AG762" t="inlineStr">
        <is>
          <t/>
        </is>
      </c>
      <c r="AH762" s="2" t="inlineStr">
        <is>
          <t>keskpinge</t>
        </is>
      </c>
      <c r="AI762" s="2" t="inlineStr">
        <is>
          <t>3</t>
        </is>
      </c>
      <c r="AJ762" s="2" t="inlineStr">
        <is>
          <t/>
        </is>
      </c>
      <c r="AK762" t="inlineStr">
        <is>
          <t>pingeastmed madal- ja kõrgepinge vahel</t>
        </is>
      </c>
      <c r="AL762" s="2" t="inlineStr">
        <is>
          <t>keskijännite</t>
        </is>
      </c>
      <c r="AM762" s="2" t="inlineStr">
        <is>
          <t>3</t>
        </is>
      </c>
      <c r="AN762" s="2" t="inlineStr">
        <is>
          <t/>
        </is>
      </c>
      <c r="AO762" t="inlineStr">
        <is>
          <t>korkea- ja pienjännitteen väliin jäävä jännitealue</t>
        </is>
      </c>
      <c r="AP762" s="2" t="inlineStr">
        <is>
          <t>MT,pour des raisons administratives propres au Royaume-Uni,la notion de moyenne tension peut s'étendre aux échelons jusqu'à 132 kV|
moyenne tension</t>
        </is>
      </c>
      <c r="AQ762" s="2" t="inlineStr">
        <is>
          <t>3|
3</t>
        </is>
      </c>
      <c r="AR762" s="2" t="inlineStr">
        <is>
          <t xml:space="preserve">|
</t>
        </is>
      </c>
      <c r="AS762" t="inlineStr">
        <is>
          <t>ensemble des échelons de tension généralement compris entre 1 et 35 kV utilisés dans les réseaux de distribution</t>
        </is>
      </c>
      <c r="AT762" t="inlineStr">
        <is>
          <t/>
        </is>
      </c>
      <c r="AU762" t="inlineStr">
        <is>
          <t/>
        </is>
      </c>
      <c r="AV762" t="inlineStr">
        <is>
          <t/>
        </is>
      </c>
      <c r="AW762" t="inlineStr">
        <is>
          <t/>
        </is>
      </c>
      <c r="AX762" t="inlineStr">
        <is>
          <t/>
        </is>
      </c>
      <c r="AY762" t="inlineStr">
        <is>
          <t/>
        </is>
      </c>
      <c r="AZ762" t="inlineStr">
        <is>
          <t/>
        </is>
      </c>
      <c r="BA762" t="inlineStr">
        <is>
          <t/>
        </is>
      </c>
      <c r="BB762" t="inlineStr">
        <is>
          <t/>
        </is>
      </c>
      <c r="BC762" t="inlineStr">
        <is>
          <t/>
        </is>
      </c>
      <c r="BD762" t="inlineStr">
        <is>
          <t/>
        </is>
      </c>
      <c r="BE762" t="inlineStr">
        <is>
          <t/>
        </is>
      </c>
      <c r="BF762" s="2" t="inlineStr">
        <is>
          <t>MT|
media tensione</t>
        </is>
      </c>
      <c r="BG762" s="2" t="inlineStr">
        <is>
          <t>3|
3</t>
        </is>
      </c>
      <c r="BH762" s="2" t="inlineStr">
        <is>
          <t xml:space="preserve">|
</t>
        </is>
      </c>
      <c r="BI762" t="inlineStr">
        <is>
          <t/>
        </is>
      </c>
      <c r="BJ762" t="inlineStr">
        <is>
          <t/>
        </is>
      </c>
      <c r="BK762" t="inlineStr">
        <is>
          <t/>
        </is>
      </c>
      <c r="BL762" t="inlineStr">
        <is>
          <t/>
        </is>
      </c>
      <c r="BM762" t="inlineStr">
        <is>
          <t/>
        </is>
      </c>
      <c r="BN762" t="inlineStr">
        <is>
          <t/>
        </is>
      </c>
      <c r="BO762" t="inlineStr">
        <is>
          <t/>
        </is>
      </c>
      <c r="BP762" t="inlineStr">
        <is>
          <t/>
        </is>
      </c>
      <c r="BQ762" t="inlineStr">
        <is>
          <t/>
        </is>
      </c>
      <c r="BR762" t="inlineStr">
        <is>
          <t/>
        </is>
      </c>
      <c r="BS762" t="inlineStr">
        <is>
          <t/>
        </is>
      </c>
      <c r="BT762" t="inlineStr">
        <is>
          <t/>
        </is>
      </c>
      <c r="BU762" t="inlineStr">
        <is>
          <t/>
        </is>
      </c>
      <c r="BV762" s="2" t="inlineStr">
        <is>
          <t>middenspanning|
MS</t>
        </is>
      </c>
      <c r="BW762" s="2" t="inlineStr">
        <is>
          <t>3|
3</t>
        </is>
      </c>
      <c r="BX762" s="2" t="inlineStr">
        <is>
          <t xml:space="preserve">|
</t>
        </is>
      </c>
      <c r="BY762" t="inlineStr">
        <is>
          <t/>
        </is>
      </c>
      <c r="BZ762" t="inlineStr">
        <is>
          <t/>
        </is>
      </c>
      <c r="CA762" t="inlineStr">
        <is>
          <t/>
        </is>
      </c>
      <c r="CB762" t="inlineStr">
        <is>
          <t/>
        </is>
      </c>
      <c r="CC762" t="inlineStr">
        <is>
          <t/>
        </is>
      </c>
      <c r="CD762" s="2" t="inlineStr">
        <is>
          <t>MT|
média tensão</t>
        </is>
      </c>
      <c r="CE762" s="2" t="inlineStr">
        <is>
          <t>3|
3</t>
        </is>
      </c>
      <c r="CF762" s="2" t="inlineStr">
        <is>
          <t xml:space="preserve">|
</t>
        </is>
      </c>
      <c r="CG762" t="inlineStr">
        <is>
          <t>Tensão entre fases cujo valor eficaz é superior a 1 kV e igual ou inferior a 45 kV.</t>
        </is>
      </c>
      <c r="CH762" t="inlineStr">
        <is>
          <t/>
        </is>
      </c>
      <c r="CI762" t="inlineStr">
        <is>
          <t/>
        </is>
      </c>
      <c r="CJ762" t="inlineStr">
        <is>
          <t/>
        </is>
      </c>
      <c r="CK762" t="inlineStr">
        <is>
          <t/>
        </is>
      </c>
      <c r="CL762" t="inlineStr">
        <is>
          <t/>
        </is>
      </c>
      <c r="CM762" t="inlineStr">
        <is>
          <t/>
        </is>
      </c>
      <c r="CN762" t="inlineStr">
        <is>
          <t/>
        </is>
      </c>
      <c r="CO762" t="inlineStr">
        <is>
          <t/>
        </is>
      </c>
      <c r="CP762" t="inlineStr">
        <is>
          <t/>
        </is>
      </c>
      <c r="CQ762" t="inlineStr">
        <is>
          <t/>
        </is>
      </c>
      <c r="CR762" t="inlineStr">
        <is>
          <t/>
        </is>
      </c>
      <c r="CS762" t="inlineStr">
        <is>
          <t/>
        </is>
      </c>
      <c r="CT762" s="2" t="inlineStr">
        <is>
          <t>mellanspänning</t>
        </is>
      </c>
      <c r="CU762" s="2" t="inlineStr">
        <is>
          <t>3</t>
        </is>
      </c>
      <c r="CV762" s="2" t="inlineStr">
        <is>
          <t/>
        </is>
      </c>
      <c r="CW762" t="inlineStr">
        <is>
          <t/>
        </is>
      </c>
    </row>
    <row r="763">
      <c r="A763" s="1" t="str">
        <f>HYPERLINK("https://iate.europa.eu/entry/result/1076286/all", "1076286")</f>
        <v>1076286</v>
      </c>
      <c r="B763" t="inlineStr">
        <is>
          <t>INDUSTRY</t>
        </is>
      </c>
      <c r="C763" t="inlineStr">
        <is>
          <t>INDUSTRY|electronics and electrical engineering</t>
        </is>
      </c>
      <c r="D763" t="inlineStr">
        <is>
          <t>no</t>
        </is>
      </c>
      <c r="E763" t="inlineStr">
        <is>
          <t/>
        </is>
      </c>
      <c r="F763" t="inlineStr">
        <is>
          <t/>
        </is>
      </c>
      <c r="G763" t="inlineStr">
        <is>
          <t/>
        </is>
      </c>
      <c r="H763" t="inlineStr">
        <is>
          <t/>
        </is>
      </c>
      <c r="I763" t="inlineStr">
        <is>
          <t/>
        </is>
      </c>
      <c r="J763" t="inlineStr">
        <is>
          <t/>
        </is>
      </c>
      <c r="K763" t="inlineStr">
        <is>
          <t/>
        </is>
      </c>
      <c r="L763" t="inlineStr">
        <is>
          <t/>
        </is>
      </c>
      <c r="M763" t="inlineStr">
        <is>
          <t/>
        </is>
      </c>
      <c r="N763" s="2" t="inlineStr">
        <is>
          <t>stikdåse</t>
        </is>
      </c>
      <c r="O763" s="2" t="inlineStr">
        <is>
          <t>3</t>
        </is>
      </c>
      <c r="P763" s="2" t="inlineStr">
        <is>
          <t/>
        </is>
      </c>
      <c r="Q763" t="inlineStr">
        <is>
          <t/>
        </is>
      </c>
      <c r="R763" s="2" t="inlineStr">
        <is>
          <t>Steckdose</t>
        </is>
      </c>
      <c r="S763" s="2" t="inlineStr">
        <is>
          <t>3</t>
        </is>
      </c>
      <c r="T763" s="2" t="inlineStr">
        <is>
          <t/>
        </is>
      </c>
      <c r="U763" t="inlineStr">
        <is>
          <t/>
        </is>
      </c>
      <c r="V763" t="inlineStr">
        <is>
          <t/>
        </is>
      </c>
      <c r="W763" t="inlineStr">
        <is>
          <t/>
        </is>
      </c>
      <c r="X763" t="inlineStr">
        <is>
          <t/>
        </is>
      </c>
      <c r="Y763" t="inlineStr">
        <is>
          <t/>
        </is>
      </c>
      <c r="Z763" s="2" t="inlineStr">
        <is>
          <t>socket-outlet</t>
        </is>
      </c>
      <c r="AA763" s="2" t="inlineStr">
        <is>
          <t>3</t>
        </is>
      </c>
      <c r="AB763" s="2" t="inlineStr">
        <is>
          <t/>
        </is>
      </c>
      <c r="AC763" t="inlineStr">
        <is>
          <t/>
        </is>
      </c>
      <c r="AD763" t="inlineStr">
        <is>
          <t/>
        </is>
      </c>
      <c r="AE763" t="inlineStr">
        <is>
          <t/>
        </is>
      </c>
      <c r="AF763" t="inlineStr">
        <is>
          <t/>
        </is>
      </c>
      <c r="AG763" t="inlineStr">
        <is>
          <t/>
        </is>
      </c>
      <c r="AH763" s="2" t="inlineStr">
        <is>
          <t>pistikupesa</t>
        </is>
      </c>
      <c r="AI763" s="2" t="inlineStr">
        <is>
          <t>3</t>
        </is>
      </c>
      <c r="AJ763" s="2" t="inlineStr">
        <is>
          <t/>
        </is>
      </c>
      <c r="AK763" t="inlineStr">
        <is>
          <t>pistikühenduse pool, millesse saab pista pistiku</t>
        </is>
      </c>
      <c r="AL763" t="inlineStr">
        <is>
          <t/>
        </is>
      </c>
      <c r="AM763" t="inlineStr">
        <is>
          <t/>
        </is>
      </c>
      <c r="AN763" t="inlineStr">
        <is>
          <t/>
        </is>
      </c>
      <c r="AO763" t="inlineStr">
        <is>
          <t/>
        </is>
      </c>
      <c r="AP763" s="2" t="inlineStr">
        <is>
          <t>socle de prise de courant</t>
        </is>
      </c>
      <c r="AQ763" s="2" t="inlineStr">
        <is>
          <t>3</t>
        </is>
      </c>
      <c r="AR763" s="2" t="inlineStr">
        <is>
          <t/>
        </is>
      </c>
      <c r="AS763" t="inlineStr">
        <is>
          <t/>
        </is>
      </c>
      <c r="AT763" t="inlineStr">
        <is>
          <t/>
        </is>
      </c>
      <c r="AU763" t="inlineStr">
        <is>
          <t/>
        </is>
      </c>
      <c r="AV763" t="inlineStr">
        <is>
          <t/>
        </is>
      </c>
      <c r="AW763" t="inlineStr">
        <is>
          <t/>
        </is>
      </c>
      <c r="AX763" t="inlineStr">
        <is>
          <t/>
        </is>
      </c>
      <c r="AY763" t="inlineStr">
        <is>
          <t/>
        </is>
      </c>
      <c r="AZ763" t="inlineStr">
        <is>
          <t/>
        </is>
      </c>
      <c r="BA763" t="inlineStr">
        <is>
          <t/>
        </is>
      </c>
      <c r="BB763" t="inlineStr">
        <is>
          <t/>
        </is>
      </c>
      <c r="BC763" t="inlineStr">
        <is>
          <t/>
        </is>
      </c>
      <c r="BD763" t="inlineStr">
        <is>
          <t/>
        </is>
      </c>
      <c r="BE763" t="inlineStr">
        <is>
          <t/>
        </is>
      </c>
      <c r="BF763" s="2" t="inlineStr">
        <is>
          <t>presa</t>
        </is>
      </c>
      <c r="BG763" s="2" t="inlineStr">
        <is>
          <t>3</t>
        </is>
      </c>
      <c r="BH763" s="2" t="inlineStr">
        <is>
          <t/>
        </is>
      </c>
      <c r="BI763" t="inlineStr">
        <is>
          <t/>
        </is>
      </c>
      <c r="BJ763" t="inlineStr">
        <is>
          <t/>
        </is>
      </c>
      <c r="BK763" t="inlineStr">
        <is>
          <t/>
        </is>
      </c>
      <c r="BL763" t="inlineStr">
        <is>
          <t/>
        </is>
      </c>
      <c r="BM763" t="inlineStr">
        <is>
          <t/>
        </is>
      </c>
      <c r="BN763" t="inlineStr">
        <is>
          <t/>
        </is>
      </c>
      <c r="BO763" t="inlineStr">
        <is>
          <t/>
        </is>
      </c>
      <c r="BP763" t="inlineStr">
        <is>
          <t/>
        </is>
      </c>
      <c r="BQ763" t="inlineStr">
        <is>
          <t/>
        </is>
      </c>
      <c r="BR763" t="inlineStr">
        <is>
          <t/>
        </is>
      </c>
      <c r="BS763" t="inlineStr">
        <is>
          <t/>
        </is>
      </c>
      <c r="BT763" t="inlineStr">
        <is>
          <t/>
        </is>
      </c>
      <c r="BU763" t="inlineStr">
        <is>
          <t/>
        </is>
      </c>
      <c r="BV763" s="2" t="inlineStr">
        <is>
          <t>contactdoos</t>
        </is>
      </c>
      <c r="BW763" s="2" t="inlineStr">
        <is>
          <t>3</t>
        </is>
      </c>
      <c r="BX763" s="2" t="inlineStr">
        <is>
          <t/>
        </is>
      </c>
      <c r="BY763" t="inlineStr">
        <is>
          <t/>
        </is>
      </c>
      <c r="BZ763" s="2" t="inlineStr">
        <is>
          <t>gniazdo wtyczkowe</t>
        </is>
      </c>
      <c r="CA763" s="2" t="inlineStr">
        <is>
          <t>3</t>
        </is>
      </c>
      <c r="CB763" s="2" t="inlineStr">
        <is>
          <t/>
        </is>
      </c>
      <c r="CC763" t="inlineStr">
        <is>
          <t/>
        </is>
      </c>
      <c r="CD763" s="2" t="inlineStr">
        <is>
          <t>tomada</t>
        </is>
      </c>
      <c r="CE763" s="2" t="inlineStr">
        <is>
          <t>3</t>
        </is>
      </c>
      <c r="CF763" s="2" t="inlineStr">
        <is>
          <t/>
        </is>
      </c>
      <c r="CG763" t="inlineStr">
        <is>
          <t/>
        </is>
      </c>
      <c r="CH763" t="inlineStr">
        <is>
          <t/>
        </is>
      </c>
      <c r="CI763" t="inlineStr">
        <is>
          <t/>
        </is>
      </c>
      <c r="CJ763" t="inlineStr">
        <is>
          <t/>
        </is>
      </c>
      <c r="CK763" t="inlineStr">
        <is>
          <t/>
        </is>
      </c>
      <c r="CL763" t="inlineStr">
        <is>
          <t/>
        </is>
      </c>
      <c r="CM763" t="inlineStr">
        <is>
          <t/>
        </is>
      </c>
      <c r="CN763" t="inlineStr">
        <is>
          <t/>
        </is>
      </c>
      <c r="CO763" t="inlineStr">
        <is>
          <t/>
        </is>
      </c>
      <c r="CP763" t="inlineStr">
        <is>
          <t/>
        </is>
      </c>
      <c r="CQ763" t="inlineStr">
        <is>
          <t/>
        </is>
      </c>
      <c r="CR763" t="inlineStr">
        <is>
          <t/>
        </is>
      </c>
      <c r="CS763" t="inlineStr">
        <is>
          <t/>
        </is>
      </c>
      <c r="CT763" t="inlineStr">
        <is>
          <t/>
        </is>
      </c>
      <c r="CU763" t="inlineStr">
        <is>
          <t/>
        </is>
      </c>
      <c r="CV763" t="inlineStr">
        <is>
          <t/>
        </is>
      </c>
      <c r="CW763" t="inlineStr">
        <is>
          <t/>
        </is>
      </c>
    </row>
    <row r="764">
      <c r="A764" s="1" t="str">
        <f>HYPERLINK("https://iate.europa.eu/entry/result/1697863/all", "1697863")</f>
        <v>1697863</v>
      </c>
      <c r="B764" t="inlineStr">
        <is>
          <t>INDUSTRY</t>
        </is>
      </c>
      <c r="C764" t="inlineStr">
        <is>
          <t>INDUSTRY|chemistry|chemical compound;INDUSTRY|mechanical engineering</t>
        </is>
      </c>
      <c r="D764" t="inlineStr">
        <is>
          <t>no</t>
        </is>
      </c>
      <c r="E764" t="inlineStr">
        <is>
          <t/>
        </is>
      </c>
      <c r="F764" t="inlineStr">
        <is>
          <t/>
        </is>
      </c>
      <c r="G764" t="inlineStr">
        <is>
          <t/>
        </is>
      </c>
      <c r="H764" t="inlineStr">
        <is>
          <t/>
        </is>
      </c>
      <c r="I764" t="inlineStr">
        <is>
          <t/>
        </is>
      </c>
      <c r="J764" t="inlineStr">
        <is>
          <t/>
        </is>
      </c>
      <c r="K764" t="inlineStr">
        <is>
          <t/>
        </is>
      </c>
      <c r="L764" t="inlineStr">
        <is>
          <t/>
        </is>
      </c>
      <c r="M764" t="inlineStr">
        <is>
          <t/>
        </is>
      </c>
      <c r="N764" s="2" t="inlineStr">
        <is>
          <t>sommerbenzin</t>
        </is>
      </c>
      <c r="O764" s="2" t="inlineStr">
        <is>
          <t>3</t>
        </is>
      </c>
      <c r="P764" s="2" t="inlineStr">
        <is>
          <t/>
        </is>
      </c>
      <c r="Q764" t="inlineStr">
        <is>
          <t/>
        </is>
      </c>
      <c r="R764" s="2" t="inlineStr">
        <is>
          <t>Sommerbenzin</t>
        </is>
      </c>
      <c r="S764" s="2" t="inlineStr">
        <is>
          <t>3</t>
        </is>
      </c>
      <c r="T764" s="2" t="inlineStr">
        <is>
          <t/>
        </is>
      </c>
      <c r="U764" t="inlineStr">
        <is>
          <t/>
        </is>
      </c>
      <c r="V764" s="2" t="inlineStr">
        <is>
          <t>θερινή βενζίνη</t>
        </is>
      </c>
      <c r="W764" s="2" t="inlineStr">
        <is>
          <t>3</t>
        </is>
      </c>
      <c r="X764" s="2" t="inlineStr">
        <is>
          <t/>
        </is>
      </c>
      <c r="Y764" t="inlineStr">
        <is>
          <t/>
        </is>
      </c>
      <c r="Z764" s="2" t="inlineStr">
        <is>
          <t>summer grade gasoline|
summer grade petrol</t>
        </is>
      </c>
      <c r="AA764" s="2" t="inlineStr">
        <is>
          <t>3|
3</t>
        </is>
      </c>
      <c r="AB764" s="2" t="inlineStr">
        <is>
          <t xml:space="preserve">|
</t>
        </is>
      </c>
      <c r="AC764" t="inlineStr">
        <is>
          <t/>
        </is>
      </c>
      <c r="AD764" s="2" t="inlineStr">
        <is>
          <t>gasolina de verano</t>
        </is>
      </c>
      <c r="AE764" s="2" t="inlineStr">
        <is>
          <t>3</t>
        </is>
      </c>
      <c r="AF764" s="2" t="inlineStr">
        <is>
          <t/>
        </is>
      </c>
      <c r="AG764" t="inlineStr">
        <is>
          <t/>
        </is>
      </c>
      <c r="AH764" t="inlineStr">
        <is>
          <t/>
        </is>
      </c>
      <c r="AI764" t="inlineStr">
        <is>
          <t/>
        </is>
      </c>
      <c r="AJ764" t="inlineStr">
        <is>
          <t/>
        </is>
      </c>
      <c r="AK764" t="inlineStr">
        <is>
          <t/>
        </is>
      </c>
      <c r="AL764" t="inlineStr">
        <is>
          <t/>
        </is>
      </c>
      <c r="AM764" t="inlineStr">
        <is>
          <t/>
        </is>
      </c>
      <c r="AN764" t="inlineStr">
        <is>
          <t/>
        </is>
      </c>
      <c r="AO764" t="inlineStr">
        <is>
          <t/>
        </is>
      </c>
      <c r="AP764" s="2" t="inlineStr">
        <is>
          <t>essence d'été</t>
        </is>
      </c>
      <c r="AQ764" s="2" t="inlineStr">
        <is>
          <t>3</t>
        </is>
      </c>
      <c r="AR764" s="2" t="inlineStr">
        <is>
          <t/>
        </is>
      </c>
      <c r="AS764" t="inlineStr">
        <is>
          <t/>
        </is>
      </c>
      <c r="AT764" t="inlineStr">
        <is>
          <t/>
        </is>
      </c>
      <c r="AU764" t="inlineStr">
        <is>
          <t/>
        </is>
      </c>
      <c r="AV764" t="inlineStr">
        <is>
          <t/>
        </is>
      </c>
      <c r="AW764" t="inlineStr">
        <is>
          <t/>
        </is>
      </c>
      <c r="AX764" t="inlineStr">
        <is>
          <t/>
        </is>
      </c>
      <c r="AY764" t="inlineStr">
        <is>
          <t/>
        </is>
      </c>
      <c r="AZ764" t="inlineStr">
        <is>
          <t/>
        </is>
      </c>
      <c r="BA764" t="inlineStr">
        <is>
          <t/>
        </is>
      </c>
      <c r="BB764" t="inlineStr">
        <is>
          <t/>
        </is>
      </c>
      <c r="BC764" t="inlineStr">
        <is>
          <t/>
        </is>
      </c>
      <c r="BD764" t="inlineStr">
        <is>
          <t/>
        </is>
      </c>
      <c r="BE764" t="inlineStr">
        <is>
          <t/>
        </is>
      </c>
      <c r="BF764" s="2" t="inlineStr">
        <is>
          <t>benzina d'estate</t>
        </is>
      </c>
      <c r="BG764" s="2" t="inlineStr">
        <is>
          <t>3</t>
        </is>
      </c>
      <c r="BH764" s="2" t="inlineStr">
        <is>
          <t/>
        </is>
      </c>
      <c r="BI764" t="inlineStr">
        <is>
          <t/>
        </is>
      </c>
      <c r="BJ764" t="inlineStr">
        <is>
          <t/>
        </is>
      </c>
      <c r="BK764" t="inlineStr">
        <is>
          <t/>
        </is>
      </c>
      <c r="BL764" t="inlineStr">
        <is>
          <t/>
        </is>
      </c>
      <c r="BM764" t="inlineStr">
        <is>
          <t/>
        </is>
      </c>
      <c r="BN764" t="inlineStr">
        <is>
          <t/>
        </is>
      </c>
      <c r="BO764" t="inlineStr">
        <is>
          <t/>
        </is>
      </c>
      <c r="BP764" t="inlineStr">
        <is>
          <t/>
        </is>
      </c>
      <c r="BQ764" t="inlineStr">
        <is>
          <t/>
        </is>
      </c>
      <c r="BR764" t="inlineStr">
        <is>
          <t/>
        </is>
      </c>
      <c r="BS764" t="inlineStr">
        <is>
          <t/>
        </is>
      </c>
      <c r="BT764" t="inlineStr">
        <is>
          <t/>
        </is>
      </c>
      <c r="BU764" t="inlineStr">
        <is>
          <t/>
        </is>
      </c>
      <c r="BV764" s="2" t="inlineStr">
        <is>
          <t>zomerbenzine</t>
        </is>
      </c>
      <c r="BW764" s="2" t="inlineStr">
        <is>
          <t>3</t>
        </is>
      </c>
      <c r="BX764" s="2" t="inlineStr">
        <is>
          <t/>
        </is>
      </c>
      <c r="BY764" t="inlineStr">
        <is>
          <t/>
        </is>
      </c>
      <c r="BZ764" t="inlineStr">
        <is>
          <t/>
        </is>
      </c>
      <c r="CA764" t="inlineStr">
        <is>
          <t/>
        </is>
      </c>
      <c r="CB764" t="inlineStr">
        <is>
          <t/>
        </is>
      </c>
      <c r="CC764" t="inlineStr">
        <is>
          <t/>
        </is>
      </c>
      <c r="CD764" s="2" t="inlineStr">
        <is>
          <t>gasolina de verão</t>
        </is>
      </c>
      <c r="CE764" s="2" t="inlineStr">
        <is>
          <t>3</t>
        </is>
      </c>
      <c r="CF764" s="2" t="inlineStr">
        <is>
          <t/>
        </is>
      </c>
      <c r="CG764" t="inlineStr">
        <is>
          <t/>
        </is>
      </c>
      <c r="CH764" t="inlineStr">
        <is>
          <t/>
        </is>
      </c>
      <c r="CI764" t="inlineStr">
        <is>
          <t/>
        </is>
      </c>
      <c r="CJ764" t="inlineStr">
        <is>
          <t/>
        </is>
      </c>
      <c r="CK764" t="inlineStr">
        <is>
          <t/>
        </is>
      </c>
      <c r="CL764" t="inlineStr">
        <is>
          <t/>
        </is>
      </c>
      <c r="CM764" t="inlineStr">
        <is>
          <t/>
        </is>
      </c>
      <c r="CN764" t="inlineStr">
        <is>
          <t/>
        </is>
      </c>
      <c r="CO764" t="inlineStr">
        <is>
          <t/>
        </is>
      </c>
      <c r="CP764" t="inlineStr">
        <is>
          <t/>
        </is>
      </c>
      <c r="CQ764" t="inlineStr">
        <is>
          <t/>
        </is>
      </c>
      <c r="CR764" t="inlineStr">
        <is>
          <t/>
        </is>
      </c>
      <c r="CS764" t="inlineStr">
        <is>
          <t/>
        </is>
      </c>
      <c r="CT764" t="inlineStr">
        <is>
          <t/>
        </is>
      </c>
      <c r="CU764" t="inlineStr">
        <is>
          <t/>
        </is>
      </c>
      <c r="CV764" t="inlineStr">
        <is>
          <t/>
        </is>
      </c>
      <c r="CW764" t="inlineStr">
        <is>
          <t/>
        </is>
      </c>
    </row>
    <row r="765">
      <c r="A765" s="1" t="str">
        <f>HYPERLINK("https://iate.europa.eu/entry/result/931491/all", "931491")</f>
        <v>931491</v>
      </c>
      <c r="B765" t="inlineStr">
        <is>
          <t>EUROPEAN UNION</t>
        </is>
      </c>
      <c r="C765" t="inlineStr">
        <is>
          <t>EUROPEAN UNION|European construction|EU relations;EUROPEAN UNION|European construction|European Union</t>
        </is>
      </c>
      <c r="D765" t="inlineStr">
        <is>
          <t>yes</t>
        </is>
      </c>
      <c r="E765" t="inlineStr">
        <is>
          <t/>
        </is>
      </c>
      <c r="F765" t="inlineStr">
        <is>
          <t/>
        </is>
      </c>
      <c r="G765" t="inlineStr">
        <is>
          <t/>
        </is>
      </c>
      <c r="H765" t="inlineStr">
        <is>
          <t/>
        </is>
      </c>
      <c r="I765" t="inlineStr">
        <is>
          <t/>
        </is>
      </c>
      <c r="J765" s="2" t="inlineStr">
        <is>
          <t>Stálá rada partnerství</t>
        </is>
      </c>
      <c r="K765" s="2" t="inlineStr">
        <is>
          <t>3</t>
        </is>
      </c>
      <c r="L765" s="2" t="inlineStr">
        <is>
          <t/>
        </is>
      </c>
      <c r="M765" t="inlineStr">
        <is>
          <t>---</t>
        </is>
      </c>
      <c r="N765" s="2" t="inlineStr">
        <is>
          <t>Det Permanente Partnerskabsråd</t>
        </is>
      </c>
      <c r="O765" s="2" t="inlineStr">
        <is>
          <t>4</t>
        </is>
      </c>
      <c r="P765" s="2" t="inlineStr">
        <is>
          <t/>
        </is>
      </c>
      <c r="Q765" t="inlineStr">
        <is>
          <t/>
        </is>
      </c>
      <c r="R765" s="2" t="inlineStr">
        <is>
          <t>Ständiger Partnerschaftsrat</t>
        </is>
      </c>
      <c r="S765" s="2" t="inlineStr">
        <is>
          <t>3</t>
        </is>
      </c>
      <c r="T765" s="2" t="inlineStr">
        <is>
          <t/>
        </is>
      </c>
      <c r="U765" t="inlineStr">
        <is>
          <t>regelmäßiges Treffen zwischen Ministern der EU und Russlands zur Erörterung wichtiger Themen der Zusammenarbeit (z.B. JI, Energie, Verkehr und Umwelt)</t>
        </is>
      </c>
      <c r="V765" s="2" t="inlineStr">
        <is>
          <t>ΜΣΕΣ|
Μόνιμο Συμβούλιο Εταιρικής Σχέσης</t>
        </is>
      </c>
      <c r="W765" s="2" t="inlineStr">
        <is>
          <t>3|
2</t>
        </is>
      </c>
      <c r="X765" s="2" t="inlineStr">
        <is>
          <t xml:space="preserve">|
</t>
        </is>
      </c>
      <c r="Y765" t="inlineStr">
        <is>
          <t>Το ΜΣΕΣ καθιερώθηκε κατά τη Διάσκεψη Κορυφής της Πετρούπολης, στις 31 Μαΐου 2003. Η ΕΕ θα εκπροσωπείται από την τρόικα. Το ΜΣΕΣ θα συνεδριάζει σε επίπεδο Υπουργών Εξωτερικών, αλλά Υπουργών Δικαιοσύνης και Εσωτερικών, Περιβάλλοντος, Ενέργειας, Έρευνας, Παιδείας και Μεταφορών.</t>
        </is>
      </c>
      <c r="Z765" s="2" t="inlineStr">
        <is>
          <t>EU Russia permanent partnership council|
PPC|
Permanent Partnership Council</t>
        </is>
      </c>
      <c r="AA765" s="2" t="inlineStr">
        <is>
          <t>1|
4|
4</t>
        </is>
      </c>
      <c r="AB765" s="2" t="inlineStr">
        <is>
          <t xml:space="preserve">|
|
</t>
        </is>
      </c>
      <c r="AC765" t="inlineStr">
        <is>
          <t>Regular meetings between EU and Russian ministers on key areas of cooperation (e.g. foreign affairs, research, environment, justice and home affairs) ahead of EU-Russia Summits.</t>
        </is>
      </c>
      <c r="AD765" s="2" t="inlineStr">
        <is>
          <t>Consejo Permanente de Asociación</t>
        </is>
      </c>
      <c r="AE765" s="2" t="inlineStr">
        <is>
          <t>3</t>
        </is>
      </c>
      <c r="AF765" s="2" t="inlineStr">
        <is>
          <t/>
        </is>
      </c>
      <c r="AG765" t="inlineStr">
        <is>
          <t>En la Cumbre de San Petersburgo (31-5-2003), la Unión Europea y Rusia decidieron crear un Consejo Permanente de Asociación para sustituir al Consejo de Cooperación existente en virtud del Acuerdo de colaboración y de cooperación entre ambas. El Consejo Permanente debe reunirse lo más a menudo posible para tratar todos los temas de la cooperación a fin de concretar una verdadera asociación entre la Unión Europea y Rusia.</t>
        </is>
      </c>
      <c r="AH765" s="2" t="inlineStr">
        <is>
          <t>alaline partnerlusnõukogu</t>
        </is>
      </c>
      <c r="AI765" s="2" t="inlineStr">
        <is>
          <t>3</t>
        </is>
      </c>
      <c r="AJ765" s="2" t="inlineStr">
        <is>
          <t/>
        </is>
      </c>
      <c r="AK765" t="inlineStr">
        <is>
          <t>ELi ja Venemaa ministrite korrapärased kohtumised peamistes koostöövaldkondades (nt välisasjad, enegreetika, teadusuuringud, keskkond ja siseasjad) enne ELi-Venemaa tippkohtumisi.</t>
        </is>
      </c>
      <c r="AL765" s="2" t="inlineStr">
        <is>
          <t>pysyvä kumppanuusneuvosto</t>
        </is>
      </c>
      <c r="AM765" s="2" t="inlineStr">
        <is>
          <t>2</t>
        </is>
      </c>
      <c r="AN765" s="2" t="inlineStr">
        <is>
          <t/>
        </is>
      </c>
      <c r="AO765" t="inlineStr">
        <is>
          <t/>
        </is>
      </c>
      <c r="AP765" s="2" t="inlineStr">
        <is>
          <t>Conseil permanent de partenariat|
CPP</t>
        </is>
      </c>
      <c r="AQ765" s="2" t="inlineStr">
        <is>
          <t>3|
3</t>
        </is>
      </c>
      <c r="AR765" s="2" t="inlineStr">
        <is>
          <t xml:space="preserve">|
</t>
        </is>
      </c>
      <c r="AS765" t="inlineStr">
        <is>
          <t>Lors du Sommet de Saint-Pétersbourg (31.5.2003), l'UE et la Russie ont décidé de créer un Conseil de partenariat permanent, remplaçant l'actuel Conseil de coopération, qui se réunira le plus souvent possible, afin de traiter de tous les sujets de coopération en vue de concrétiser un véritable partenariat entre l'UE et la Russie.</t>
        </is>
      </c>
      <c r="AT765" s="2" t="inlineStr">
        <is>
          <t>BC|
Buanchomhairle Chomhpháirtíochta</t>
        </is>
      </c>
      <c r="AU765" s="2" t="inlineStr">
        <is>
          <t>3|
3</t>
        </is>
      </c>
      <c r="AV765" s="2" t="inlineStr">
        <is>
          <t xml:space="preserve">|
</t>
        </is>
      </c>
      <c r="AW765" t="inlineStr">
        <is>
          <t/>
        </is>
      </c>
      <c r="AX765" t="inlineStr">
        <is>
          <t/>
        </is>
      </c>
      <c r="AY765" t="inlineStr">
        <is>
          <t/>
        </is>
      </c>
      <c r="AZ765" t="inlineStr">
        <is>
          <t/>
        </is>
      </c>
      <c r="BA765" t="inlineStr">
        <is>
          <t/>
        </is>
      </c>
      <c r="BB765" s="2" t="inlineStr">
        <is>
          <t>Állandó Partnerségi Tanács</t>
        </is>
      </c>
      <c r="BC765" s="2" t="inlineStr">
        <is>
          <t>4</t>
        </is>
      </c>
      <c r="BD765" s="2" t="inlineStr">
        <is>
          <t/>
        </is>
      </c>
      <c r="BE765" t="inlineStr">
        <is>
          <t>Az EU és Oroszország között létrehozott fórum, amely igények szerinti gyakorisággal miniszteri szintű eszmecserék tartásának lehetőségét kínálja az együttműködés legfontosabb területein.</t>
        </is>
      </c>
      <c r="BF765" s="2" t="inlineStr">
        <is>
          <t>Consiglio di partenariato permanente</t>
        </is>
      </c>
      <c r="BG765" s="2" t="inlineStr">
        <is>
          <t>3</t>
        </is>
      </c>
      <c r="BH765" s="2" t="inlineStr">
        <is>
          <t/>
        </is>
      </c>
      <c r="BI765" t="inlineStr">
        <is>
          <t>Istituito al vertice UE-Russia di San Pietroburgo del 31 maggio 2003, in sostituzione dell'attuale consiglio di cooperazione; si riunirà, con la maggior frequenza possibile, per discutere di tutti i temi della cooperazione UE-Russia.</t>
        </is>
      </c>
      <c r="BJ765" s="2" t="inlineStr">
        <is>
          <t>Nuolatinė partnerystės taryba</t>
        </is>
      </c>
      <c r="BK765" s="2" t="inlineStr">
        <is>
          <t>3</t>
        </is>
      </c>
      <c r="BL765" s="2" t="inlineStr">
        <is>
          <t/>
        </is>
      </c>
      <c r="BM765" t="inlineStr">
        <is>
          <t>ES ir Rusijos bendradarbiavimo forumas, kuriame aptariami svarbiausi (užsienio reikalų, mokslinių tyrimų, teisingumo, kultūros sričių) bendri klausimai</t>
        </is>
      </c>
      <c r="BN765" s="2" t="inlineStr">
        <is>
          <t>Pastāvīgā partnerības padome</t>
        </is>
      </c>
      <c r="BO765" s="2" t="inlineStr">
        <is>
          <t>2</t>
        </is>
      </c>
      <c r="BP765" s="2" t="inlineStr">
        <is>
          <t/>
        </is>
      </c>
      <c r="BQ765" t="inlineStr">
        <is>
          <t>Uz ES un Krievijas Sadarbības padomes pamata ( &lt;a href="http://eur-lex.europa.eu/legal-content/LV/TXT/?uri=CELEX:21997A1128(01)" target="_blank"&gt;CELEX:21997A1128(01)/LV&lt;/a&gt; ) 2003. gadā izveidota pastiprinātas sadarbības struktūra, lai nodrošinātu Krievijas valdības un ES regulāras konsultācijas galvenajās sadarbības jomās. Ir vairākas pastāvīgās partnerības padomes, piemēram, enerģētikas, tieslietu, vides, pētniecības un ārlietu jautājumos.</t>
        </is>
      </c>
      <c r="BR765" s="2" t="inlineStr">
        <is>
          <t>Kunsill Permanenti ta' Sħubija</t>
        </is>
      </c>
      <c r="BS765" s="2" t="inlineStr">
        <is>
          <t>3</t>
        </is>
      </c>
      <c r="BT765" s="2" t="inlineStr">
        <is>
          <t/>
        </is>
      </c>
      <c r="BU765" t="inlineStr">
        <is>
          <t>organu maħluq fl-2003 bejn l-UE u r-Russja flimkien bl-għan li jissostitwixxi l-Kunsill ta' Kooperazzjoni eżistenti u li jiltaqa' kemm jista' jkun ta' spiss biex jittratta l-kwistjonijiet kollha ta' kooperazzjoni u jagħti espressjoni konkreta lil sħubija ta' veru bejniethom</t>
        </is>
      </c>
      <c r="BV765" s="2" t="inlineStr">
        <is>
          <t>Permanente Partnerschapsraad|
PPR</t>
        </is>
      </c>
      <c r="BW765" s="2" t="inlineStr">
        <is>
          <t>3|
3</t>
        </is>
      </c>
      <c r="BX765" s="2" t="inlineStr">
        <is>
          <t xml:space="preserve">|
</t>
        </is>
      </c>
      <c r="BY765" t="inlineStr">
        <is>
          <t/>
        </is>
      </c>
      <c r="BZ765" s="2" t="inlineStr">
        <is>
          <t>Stała Rada Partnerstwa|
PPC</t>
        </is>
      </c>
      <c r="CA765" s="2" t="inlineStr">
        <is>
          <t>3|
3</t>
        </is>
      </c>
      <c r="CB765" s="2" t="inlineStr">
        <is>
          <t xml:space="preserve">|
</t>
        </is>
      </c>
      <c r="CC765" t="inlineStr">
        <is>
          <t>forum współpracy między UE a Rosją zainaugurowane w 2004 r.</t>
        </is>
      </c>
      <c r="CD765" s="2" t="inlineStr">
        <is>
          <t>Conselho Permanente de Parceria</t>
        </is>
      </c>
      <c r="CE765" s="2" t="inlineStr">
        <is>
          <t>3</t>
        </is>
      </c>
      <c r="CF765" s="2" t="inlineStr">
        <is>
          <t/>
        </is>
      </c>
      <c r="CG765" t="inlineStr">
        <is>
          <t>Instância criada na sequência da Cimeira de São Petersburgo (31.05.2003) que substituiu o Conselho de Cooperação, tendo em vista o reforço da cooperação e do diálogo político UE/Rússia.</t>
        </is>
      </c>
      <c r="CH765" s="2" t="inlineStr">
        <is>
          <t>Consiliu permanent de parteneriat|
CPP</t>
        </is>
      </c>
      <c r="CI765" s="2" t="inlineStr">
        <is>
          <t>3|
3</t>
        </is>
      </c>
      <c r="CJ765" s="2" t="inlineStr">
        <is>
          <t xml:space="preserve">|
</t>
        </is>
      </c>
      <c r="CK765" t="inlineStr">
        <is>
          <t/>
        </is>
      </c>
      <c r="CL765" s="2" t="inlineStr">
        <is>
          <t>Stála rada pre partnerstvo</t>
        </is>
      </c>
      <c r="CM765" s="2" t="inlineStr">
        <is>
          <t>3</t>
        </is>
      </c>
      <c r="CN765" s="2" t="inlineStr">
        <is>
          <t/>
        </is>
      </c>
      <c r="CO765" t="inlineStr">
        <is>
          <t>pravidelné stretnutia ministrov EÚ a Ruskej federácie venované kľúčovým oblastiam spolupráce (napr. zahraničné veci, výskum, životné prostredie, spravodlivosť a vnútorné veci) pred samitmi EÚ a Ruska</t>
        </is>
      </c>
      <c r="CP765" s="2" t="inlineStr">
        <is>
          <t>Stalni partnerski svet</t>
        </is>
      </c>
      <c r="CQ765" s="2" t="inlineStr">
        <is>
          <t>3</t>
        </is>
      </c>
      <c r="CR765" s="2" t="inlineStr">
        <is>
          <t/>
        </is>
      </c>
      <c r="CS765" t="inlineStr">
        <is>
          <t>redno srečanje ministrov EU in Rusije o ključnih področjih sodelovanja (zunanje zadeve, raziskave, pravosodje in notranje zadeve, okolje) pred vrhom EU–Rusija</t>
        </is>
      </c>
      <c r="CT765" s="2" t="inlineStr">
        <is>
          <t>ständigt partnerskapsråd</t>
        </is>
      </c>
      <c r="CU765" s="2" t="inlineStr">
        <is>
          <t>3</t>
        </is>
      </c>
      <c r="CV765" s="2" t="inlineStr">
        <is>
          <t/>
        </is>
      </c>
      <c r="CW765" t="inlineStr">
        <is>
          <t/>
        </is>
      </c>
    </row>
    <row r="766">
      <c r="A766" s="1" t="str">
        <f>HYPERLINK("https://iate.europa.eu/entry/result/761708/all", "761708")</f>
        <v>761708</v>
      </c>
      <c r="B766" t="inlineStr">
        <is>
          <t>ECONOMICS;ENERGY</t>
        </is>
      </c>
      <c r="C766" t="inlineStr">
        <is>
          <t>ECONOMICS|economic analysis|statistics;ENERGY</t>
        </is>
      </c>
      <c r="D766" t="inlineStr">
        <is>
          <t>yes</t>
        </is>
      </c>
      <c r="E766" t="inlineStr">
        <is>
          <t/>
        </is>
      </c>
      <c r="F766" s="2" t="inlineStr">
        <is>
          <t>енергиен баланс</t>
        </is>
      </c>
      <c r="G766" s="2" t="inlineStr">
        <is>
          <t>3</t>
        </is>
      </c>
      <c r="H766" s="2" t="inlineStr">
        <is>
          <t/>
        </is>
      </c>
      <c r="I766" t="inlineStr">
        <is>
          <t/>
        </is>
      </c>
      <c r="J766" s="2" t="inlineStr">
        <is>
          <t>energetická bilance</t>
        </is>
      </c>
      <c r="K766" s="2" t="inlineStr">
        <is>
          <t>3</t>
        </is>
      </c>
      <c r="L766" s="2" t="inlineStr">
        <is>
          <t/>
        </is>
      </c>
      <c r="M766" t="inlineStr">
        <is>
          <t>ukazuje, jaké množství paliv a energií vstupuje do tuzemského palivoenergetického komplexu, co se s nimi děje a kde se spotřebovávají</t>
        </is>
      </c>
      <c r="N766" s="2" t="inlineStr">
        <is>
          <t>energibalance</t>
        </is>
      </c>
      <c r="O766" s="2" t="inlineStr">
        <is>
          <t>4</t>
        </is>
      </c>
      <c r="P766" s="2" t="inlineStr">
        <is>
          <t/>
        </is>
      </c>
      <c r="Q766" t="inlineStr">
        <is>
          <t>en opstilling af et regnskab for de energimængder, der går ind i og ud af et givet system. Ordet "system" bruges her i en meget bred betydning. Det kan betegne en enkelt industriel operation, fx en tørringsproces, et stort industrielt anlæg, en levende organisme, et land eller hele Jorden.</t>
        </is>
      </c>
      <c r="R766" s="2" t="inlineStr">
        <is>
          <t>Energiebilanz</t>
        </is>
      </c>
      <c r="S766" s="2" t="inlineStr">
        <is>
          <t>3</t>
        </is>
      </c>
      <c r="T766" s="2" t="inlineStr">
        <is>
          <t/>
        </is>
      </c>
      <c r="U766" t="inlineStr">
        <is>
          <t>Gegenüberstellung und Vergleich der in ein Energiesystem oder Gebiet in einem bestimmten Zeitraum eintretenden bzw. austretenden Energieströme</t>
        </is>
      </c>
      <c r="V766" s="2" t="inlineStr">
        <is>
          <t>ενεργειακό ισοζύγιο</t>
        </is>
      </c>
      <c r="W766" s="2" t="inlineStr">
        <is>
          <t>3</t>
        </is>
      </c>
      <c r="X766" s="2" t="inlineStr">
        <is>
          <t/>
        </is>
      </c>
      <c r="Y766" t="inlineStr">
        <is>
          <t/>
        </is>
      </c>
      <c r="Z766" s="2" t="inlineStr">
        <is>
          <t>energy balance|
energy balance sheet</t>
        </is>
      </c>
      <c r="AA766" s="2" t="inlineStr">
        <is>
          <t>3|
3</t>
        </is>
      </c>
      <c r="AB766" s="2" t="inlineStr">
        <is>
          <t xml:space="preserve">|
</t>
        </is>
      </c>
      <c r="AC766" t="inlineStr">
        <is>
          <t>accounting framework for compilation and reconciliation of data on all energy entering, exiting and used within the national territory of a given country during a reference period</t>
        </is>
      </c>
      <c r="AD766" s="2" t="inlineStr">
        <is>
          <t>balance energético</t>
        </is>
      </c>
      <c r="AE766" s="2" t="inlineStr">
        <is>
          <t>3</t>
        </is>
      </c>
      <c r="AF766" s="2" t="inlineStr">
        <is>
          <t/>
        </is>
      </c>
      <c r="AG766" t="inlineStr">
        <is>
          <t>Marco para la contabilización de datos relativos a todos los productos energéticos &lt;a href="/entry/result/1163228/all" id="ENTRY_TO_ENTRY_CONVERTER" target="_blank"&gt;IATE:1163228&lt;/a&gt; que entran, salen y se consumen en un país determinado durante un período determinado (por ejemplo un año). El balance energético presenta todos los datos en una unidad de energía común, lo que permite definir un producto "total".</t>
        </is>
      </c>
      <c r="AH766" s="2" t="inlineStr">
        <is>
          <t>energiabilanss</t>
        </is>
      </c>
      <c r="AI766" s="2" t="inlineStr">
        <is>
          <t>3</t>
        </is>
      </c>
      <c r="AJ766" s="2" t="inlineStr">
        <is>
          <t/>
        </is>
      </c>
      <c r="AK766" t="inlineStr">
        <is>
          <t>Süsteemi energiavoogude summa. Kui süsteemi siseenergia ei muutu, siis on süsteemi siseneva ja süsteemist väljuva energiavoo võrdsuse korral süsteemi temperatuur muutumatu ning energiabilanss null. Energiabilansi arvutamisel tuleb seejuures arvesse võtta kõik energialiigid.</t>
        </is>
      </c>
      <c r="AL766" s="2" t="inlineStr">
        <is>
          <t>energiatase</t>
        </is>
      </c>
      <c r="AM766" s="2" t="inlineStr">
        <is>
          <t>3</t>
        </is>
      </c>
      <c r="AN766" s="2" t="inlineStr">
        <is>
          <t/>
        </is>
      </c>
      <c r="AO766" t="inlineStr">
        <is>
          <t/>
        </is>
      </c>
      <c r="AP766" s="2" t="inlineStr">
        <is>
          <t>bilan énergétique</t>
        </is>
      </c>
      <c r="AQ766" s="2" t="inlineStr">
        <is>
          <t>3</t>
        </is>
      </c>
      <c r="AR766" s="2" t="inlineStr">
        <is>
          <t/>
        </is>
      </c>
      <c r="AS766" t="inlineStr">
        <is>
          <t>bilan comptable de toutes les quantités d'énergie produites, transformées et consommées sur une zone géographique en une période de temps donnée</t>
        </is>
      </c>
      <c r="AT766" s="2" t="inlineStr">
        <is>
          <t>clár comhardaithe fuinnimh</t>
        </is>
      </c>
      <c r="AU766" s="2" t="inlineStr">
        <is>
          <t>3</t>
        </is>
      </c>
      <c r="AV766" s="2" t="inlineStr">
        <is>
          <t/>
        </is>
      </c>
      <c r="AW766" t="inlineStr">
        <is>
          <t/>
        </is>
      </c>
      <c r="AX766" s="2" t="inlineStr">
        <is>
          <t>energetska bilanca</t>
        </is>
      </c>
      <c r="AY766" s="2" t="inlineStr">
        <is>
          <t>3</t>
        </is>
      </c>
      <c r="AZ766" s="2" t="inlineStr">
        <is>
          <t/>
        </is>
      </c>
      <c r="BA766" t="inlineStr">
        <is>
          <t>računovodstveni okvir za prikupljanje i usklađivanje podataka o svoj energiji koja u referentnom razdoblju ulazi na nacionalno područje određene države, iz nje izlazi ili je u njoj korištena</t>
        </is>
      </c>
      <c r="BB766" s="2" t="inlineStr">
        <is>
          <t>energiamérleg</t>
        </is>
      </c>
      <c r="BC766" s="2" t="inlineStr">
        <is>
          <t>4</t>
        </is>
      </c>
      <c r="BD766" s="2" t="inlineStr">
        <is>
          <t/>
        </is>
      </c>
      <c r="BE766" t="inlineStr">
        <is>
          <t>Az egy adott ország területén egy adott referencia-időszakban termelt, leadott és felhasznált energia összmennyiségére vonatkozó adatokat összegyűjtő elszámolási rendszer.</t>
        </is>
      </c>
      <c r="BF766" s="2" t="inlineStr">
        <is>
          <t>bilancio energetico</t>
        </is>
      </c>
      <c r="BG766" s="2" t="inlineStr">
        <is>
          <t>3</t>
        </is>
      </c>
      <c r="BH766" s="2" t="inlineStr">
        <is>
          <t/>
        </is>
      </c>
      <c r="BI766" t="inlineStr">
        <is>
          <t>Rappresentazione contabile dei flussi energetici (produzione, importazione, trasformazione, utilizzazione, esportazione) di una certa area (ad esempio uno Stato o una regione) o di un soggetto (ad esempio un gruppo aziendale) in un periodo di tempo definito (ad esempio un anno).</t>
        </is>
      </c>
      <c r="BJ766" s="2" t="inlineStr">
        <is>
          <t>energijos balansas</t>
        </is>
      </c>
      <c r="BK766" s="2" t="inlineStr">
        <is>
          <t>3</t>
        </is>
      </c>
      <c r="BL766" s="2" t="inlineStr">
        <is>
          <t/>
        </is>
      </c>
      <c r="BM766" t="inlineStr">
        <is>
          <t>materialinis balansas, apibūdinantis energijos išteklių ir energijos rūšių gavimo šaltinius ir vartojimą</t>
        </is>
      </c>
      <c r="BN766" s="2" t="inlineStr">
        <is>
          <t>enerģijas bilance</t>
        </is>
      </c>
      <c r="BO766" s="2" t="inlineStr">
        <is>
          <t>3</t>
        </is>
      </c>
      <c r="BP766" s="2" t="inlineStr">
        <is>
          <t/>
        </is>
      </c>
      <c r="BQ766" t="inlineStr">
        <is>
          <t>uzskaites sistēma, ar kuras palīdzību apkopo un saskaņo datus par enerģiju valsts teritorijā konkrētā atsauces laikposmā</t>
        </is>
      </c>
      <c r="BR766" s="2" t="inlineStr">
        <is>
          <t>bilanċ tal-enerġija</t>
        </is>
      </c>
      <c r="BS766" s="2" t="inlineStr">
        <is>
          <t>3</t>
        </is>
      </c>
      <c r="BT766" s="2" t="inlineStr">
        <is>
          <t/>
        </is>
      </c>
      <c r="BU766" t="inlineStr">
        <is>
          <t>qafas ta' kontabbiltà għall-kompilazzjoni u r-rikonċiljazzjoni ta' dejta dwar l-enerġija kollha li tidħol, toħroġ u tintuża fit-territorju nazzjonali ta' pajjiż speċifiku matul perijodu ta' referenza</t>
        </is>
      </c>
      <c r="BV766" s="2" t="inlineStr">
        <is>
          <t>energiebalans</t>
        </is>
      </c>
      <c r="BW766" s="2" t="inlineStr">
        <is>
          <t>3</t>
        </is>
      </c>
      <c r="BX766" s="2" t="inlineStr">
        <is>
          <t/>
        </is>
      </c>
      <c r="BY766" t="inlineStr">
        <is>
          <t>statistische, coherente weergave van het geheel aan energiestromen (winning, invoer, uitvoer, omzettingen en verbruik) dat gedurende een bepaalde periode binnen een bepaald geografisch gebied plaatsvindt</t>
        </is>
      </c>
      <c r="BZ766" s="2" t="inlineStr">
        <is>
          <t>bilans energetyczny</t>
        </is>
      </c>
      <c r="CA766" s="2" t="inlineStr">
        <is>
          <t>3</t>
        </is>
      </c>
      <c r="CB766" s="2" t="inlineStr">
        <is>
          <t/>
        </is>
      </c>
      <c r="CC766" t="inlineStr">
        <is>
          <t>zestawienie produkcji energii i zapotrzebowania energetycznego gospodarki danego regionu (zwykle całego kraju), wynikającego z ludzkiej aktywności. Bilans ten pozwala ocenić, czy w skali regionu jest on sumarycznie konsumentem czy też producentem energii.</t>
        </is>
      </c>
      <c r="CD766" s="2" t="inlineStr">
        <is>
          <t>balanço energético|
balanço de energia</t>
        </is>
      </c>
      <c r="CE766" s="2" t="inlineStr">
        <is>
          <t>2|
3</t>
        </is>
      </c>
      <c r="CF766" s="2" t="inlineStr">
        <is>
          <t xml:space="preserve">|
</t>
        </is>
      </c>
      <c r="CG766" t="inlineStr">
        <is>
          <t>Contabilização da relação entre as entradas, as saídas e os consumos de energia num determinado país durante um determinado período de tempo.</t>
        </is>
      </c>
      <c r="CH766" s="2" t="inlineStr">
        <is>
          <t>bilanț energetic</t>
        </is>
      </c>
      <c r="CI766" s="2" t="inlineStr">
        <is>
          <t>3</t>
        </is>
      </c>
      <c r="CJ766" s="2" t="inlineStr">
        <is>
          <t/>
        </is>
      </c>
      <c r="CK766" t="inlineStr">
        <is>
          <t>Metodă sistematică de urmărire și contabilizare a fluxurilor energetice.</t>
        </is>
      </c>
      <c r="CL766" s="2" t="inlineStr">
        <is>
          <t>energetická bilancia</t>
        </is>
      </c>
      <c r="CM766" s="2" t="inlineStr">
        <is>
          <t>3</t>
        </is>
      </c>
      <c r="CN766" s="2" t="inlineStr">
        <is>
          <t/>
        </is>
      </c>
      <c r="CO766" t="inlineStr">
        <is>
          <t>rámec, v ktorom sa skúmajú jednotlivé energetické vstupy potrebné na dosiahnutie želaného výstupu</t>
        </is>
      </c>
      <c r="CP766" s="2" t="inlineStr">
        <is>
          <t>energetska bilanca</t>
        </is>
      </c>
      <c r="CQ766" s="2" t="inlineStr">
        <is>
          <t>3</t>
        </is>
      </c>
      <c r="CR766" s="2" t="inlineStr">
        <is>
          <t/>
        </is>
      </c>
      <c r="CS766" t="inlineStr">
        <is>
          <t>prikaz skupne porabe energije nekega ozemlja in načinov zagotavljanja oskrbe z energijo na tem ozemlju</t>
        </is>
      </c>
      <c r="CT766" s="2" t="inlineStr">
        <is>
          <t>energibalans</t>
        </is>
      </c>
      <c r="CU766" s="2" t="inlineStr">
        <is>
          <t>3</t>
        </is>
      </c>
      <c r="CV766" s="2" t="inlineStr">
        <is>
          <t/>
        </is>
      </c>
      <c r="CW766" t="inlineStr">
        <is>
          <t>"En statistisk beskrivning av energiförsörjningssystemet i form av energibalanser inriktar sig på att ge en heltäckande beskrivning av flödet av olika energibärare och totalt för all energi. [...] Energibalansen liknar till viss del nationalräkenskapernas input-outputberäkningar, som visar förbrukning och produktion av varor och tjänster i värdetermer. Energibalanserna visar fysiska energiflöden i olika stadier av omvandling och användning."</t>
        </is>
      </c>
    </row>
    <row r="767">
      <c r="A767" s="1" t="str">
        <f>HYPERLINK("https://iate.europa.eu/entry/result/766401/all", "766401")</f>
        <v>766401</v>
      </c>
      <c r="B767" t="inlineStr">
        <is>
          <t>EUROPEAN UNION;ENERGY</t>
        </is>
      </c>
      <c r="C767" t="inlineStr">
        <is>
          <t>EUROPEAN UNION|EU institutions and European civil service|EU office or agency;ENERGY|electrical and nuclear industries|nuclear energy</t>
        </is>
      </c>
      <c r="D767" t="inlineStr">
        <is>
          <t>yes</t>
        </is>
      </c>
      <c r="E767" t="inlineStr">
        <is>
          <t/>
        </is>
      </c>
      <c r="F767" s="2" t="inlineStr">
        <is>
          <t>Агенция за снабдяване към Евратом</t>
        </is>
      </c>
      <c r="G767" s="2" t="inlineStr">
        <is>
          <t>3</t>
        </is>
      </c>
      <c r="H767" s="2" t="inlineStr">
        <is>
          <t/>
        </is>
      </c>
      <c r="I767" t="inlineStr">
        <is>
          <t/>
        </is>
      </c>
      <c r="J767" s="2" t="inlineStr">
        <is>
          <t>Zásobovací agentura Euratomu</t>
        </is>
      </c>
      <c r="K767" s="2" t="inlineStr">
        <is>
          <t>3</t>
        </is>
      </c>
      <c r="L767" s="2" t="inlineStr">
        <is>
          <t/>
        </is>
      </c>
      <c r="M767" t="inlineStr">
        <is>
          <t/>
        </is>
      </c>
      <c r="N767" s="2" t="inlineStr">
        <is>
          <t>Euratoms Forsyningsagentur|
ESA</t>
        </is>
      </c>
      <c r="O767" s="2" t="inlineStr">
        <is>
          <t>4|
3</t>
        </is>
      </c>
      <c r="P767" s="2" t="inlineStr">
        <is>
          <t xml:space="preserve">|
</t>
        </is>
      </c>
      <c r="Q767" t="inlineStr">
        <is>
          <t>agentur, der modtager alle kontrakter om levering af nukleare materialer i EU</t>
        </is>
      </c>
      <c r="R767" s="2" t="inlineStr">
        <is>
          <t>ESA|
Euratom-Versorgungsagentur</t>
        </is>
      </c>
      <c r="S767" s="2" t="inlineStr">
        <is>
          <t>3|
4</t>
        </is>
      </c>
      <c r="T767" s="2" t="inlineStr">
        <is>
          <t xml:space="preserve">|
</t>
        </is>
      </c>
      <c r="U767" t="inlineStr">
        <is>
          <t>Agentur zur Versorgung der EU mit Erzen, Ausgangsstoffen und besonderen spaltbaren Stoffen</t>
        </is>
      </c>
      <c r="V767" s="2" t="inlineStr">
        <is>
          <t>Οργανισμός Εφοδιασμού της Ευρατόμ</t>
        </is>
      </c>
      <c r="W767" s="2" t="inlineStr">
        <is>
          <t>3</t>
        </is>
      </c>
      <c r="X767" s="2" t="inlineStr">
        <is>
          <t/>
        </is>
      </c>
      <c r="Y767" t="inlineStr">
        <is>
          <t/>
        </is>
      </c>
      <c r="Z767" s="2" t="inlineStr">
        <is>
          <t>ESA|
Euratom Supply Agency</t>
        </is>
      </c>
      <c r="AA767" s="2" t="inlineStr">
        <is>
          <t>3|
4</t>
        </is>
      </c>
      <c r="AB767" s="2" t="inlineStr">
        <is>
          <t xml:space="preserve">|
</t>
        </is>
      </c>
      <c r="AC767" t="inlineStr">
        <is>
          <t>agency responsible for the regular and equitable supply of nuclear fuels to EU users</t>
        </is>
      </c>
      <c r="AD767" s="2" t="inlineStr">
        <is>
          <t>Agencia de Abastecimiento de Euratom|
AAE</t>
        </is>
      </c>
      <c r="AE767" s="2" t="inlineStr">
        <is>
          <t>4|
4</t>
        </is>
      </c>
      <c r="AF767" s="2" t="inlineStr">
        <is>
          <t xml:space="preserve">|
</t>
        </is>
      </c>
      <c r="AG767" t="inlineStr">
        <is>
          <t>Organismo con personalidad jurídica, creado en virtud del Tratado Euratom, que dispone «de un derecho de opción sobre los minerales, materiales básicos y materiales fisionables especiales producidos en los territorios de los Estados miembros, así como del derecho exclusivo de celebrar contratos relativos al suministro de minerales, materiales básicos o materiales fisionables especiales procedentes del interior o del exterior de la Comunidad».</t>
        </is>
      </c>
      <c r="AH767" s="2" t="inlineStr">
        <is>
          <t>Euratomi Tarneagentuur</t>
        </is>
      </c>
      <c r="AI767" s="2" t="inlineStr">
        <is>
          <t>3</t>
        </is>
      </c>
      <c r="AJ767" s="2" t="inlineStr">
        <is>
          <t/>
        </is>
      </c>
      <c r="AK767" t="inlineStr">
        <is>
          <t/>
        </is>
      </c>
      <c r="AL767" s="2" t="inlineStr">
        <is>
          <t>Euratomin hankintakeskus</t>
        </is>
      </c>
      <c r="AM767" s="2" t="inlineStr">
        <is>
          <t>3</t>
        </is>
      </c>
      <c r="AN767" s="2" t="inlineStr">
        <is>
          <t/>
        </is>
      </c>
      <c r="AO767" t="inlineStr">
        <is>
          <t>keskus, joka huolehtii siitä, että EU:ssa toimiville käyttäjille toimitetaan ydinmateriaaleja säännöllisesti ja tasapuolisesti</t>
        </is>
      </c>
      <c r="AP767" s="2" t="inlineStr">
        <is>
          <t>Agence d'approvisionnement d'Euratom|
AAE|
AA</t>
        </is>
      </c>
      <c r="AQ767" s="2" t="inlineStr">
        <is>
          <t>4|
3|
2</t>
        </is>
      </c>
      <c r="AR767" s="2" t="inlineStr">
        <is>
          <t xml:space="preserve">|
|
</t>
        </is>
      </c>
      <c r="AS767" t="inlineStr">
        <is>
          <t>agence chargée de garantir aux utilisateurs de l'Union européenne un approvisionnement régulier et équitable en matières nucléaires</t>
        </is>
      </c>
      <c r="AT767" s="2" t="inlineStr">
        <is>
          <t>Gníomhaireacht Soláthair Euratom|
GSE</t>
        </is>
      </c>
      <c r="AU767" s="2" t="inlineStr">
        <is>
          <t>3|
3</t>
        </is>
      </c>
      <c r="AV767" s="2" t="inlineStr">
        <is>
          <t xml:space="preserve">|
</t>
        </is>
      </c>
      <c r="AW767" t="inlineStr">
        <is>
          <t/>
        </is>
      </c>
      <c r="AX767" s="2" t="inlineStr">
        <is>
          <t>Agencija za opskrbu Euratoma</t>
        </is>
      </c>
      <c r="AY767" s="2" t="inlineStr">
        <is>
          <t>3</t>
        </is>
      </c>
      <c r="AZ767" s="2" t="inlineStr">
        <is>
          <t/>
        </is>
      </c>
      <c r="BA767" t="inlineStr">
        <is>
          <t/>
        </is>
      </c>
      <c r="BB767" s="2" t="inlineStr">
        <is>
          <t>Euratom Ellátási Ügynökség</t>
        </is>
      </c>
      <c r="BC767" s="2" t="inlineStr">
        <is>
          <t>4</t>
        </is>
      </c>
      <c r="BD767" s="2" t="inlineStr">
        <is>
          <t/>
        </is>
      </c>
      <c r="BE767" t="inlineStr">
        <is>
          <t>ércekkel, nyersanyagokkal és különleges hasadóanyagokkal való ellátásért felelős ügynökség</t>
        </is>
      </c>
      <c r="BF767" s="2" t="inlineStr">
        <is>
          <t>ESA|
Agenzia di approvvigionamento dell'Euratom</t>
        </is>
      </c>
      <c r="BG767" s="2" t="inlineStr">
        <is>
          <t>3|
4</t>
        </is>
      </c>
      <c r="BH767" s="2" t="inlineStr">
        <is>
          <t xml:space="preserve">|
</t>
        </is>
      </c>
      <c r="BI767" t="inlineStr">
        <is>
          <t>agenzia incaricata di garantire agli utilizzatori dell'Unione europea un approvvigionamento regolare ed equo di materie nucleari</t>
        </is>
      </c>
      <c r="BJ767" s="2" t="inlineStr">
        <is>
          <t>Euratomo tiekimo agentūra</t>
        </is>
      </c>
      <c r="BK767" s="2" t="inlineStr">
        <is>
          <t>2</t>
        </is>
      </c>
      <c r="BL767" s="2" t="inlineStr">
        <is>
          <t/>
        </is>
      </c>
      <c r="BM767" t="inlineStr">
        <is>
          <t/>
        </is>
      </c>
      <c r="BN767" s="2" t="inlineStr">
        <is>
          <t>&lt;i&gt;Euratom&lt;/i&gt; Apgādes aģentūra</t>
        </is>
      </c>
      <c r="BO767" s="2" t="inlineStr">
        <is>
          <t>3</t>
        </is>
      </c>
      <c r="BP767" s="2" t="inlineStr">
        <is>
          <t/>
        </is>
      </c>
      <c r="BQ767" t="inlineStr">
        <is>
          <t>aģentūra, kas atbild par regulāru un taisnīgu kodoldegvielas piegādi ES lietotājiem</t>
        </is>
      </c>
      <c r="BR767" s="2" t="inlineStr">
        <is>
          <t>Aġenzija Fornitriċi tal-Euratom</t>
        </is>
      </c>
      <c r="BS767" s="2" t="inlineStr">
        <is>
          <t>3</t>
        </is>
      </c>
      <c r="BT767" s="2" t="inlineStr">
        <is>
          <t/>
        </is>
      </c>
      <c r="BU767" t="inlineStr">
        <is>
          <t>aġenzija responsabbli għall-forniment regolari u ekwu ta' fjuwils nukleari għal utenti Komunitarji</t>
        </is>
      </c>
      <c r="BV767" s="2" t="inlineStr">
        <is>
          <t>Voorzieningsagentschap van Euratom</t>
        </is>
      </c>
      <c r="BW767" s="2" t="inlineStr">
        <is>
          <t>4</t>
        </is>
      </c>
      <c r="BX767" s="2" t="inlineStr">
        <is>
          <t/>
        </is>
      </c>
      <c r="BY767" t="inlineStr">
        <is>
          <t>bij artikel 52 van het Euratom-Verdrag opgericht agentschap dat als opdracht heeft de niet-discriminerende voorziening van de Europese Unie in ertsen, grondstoffen en bijzondere splijtbare materialen te waarborgen</t>
        </is>
      </c>
      <c r="BZ767" s="2" t="inlineStr">
        <is>
          <t>Agencja Dostaw Euratomu</t>
        </is>
      </c>
      <c r="CA767" s="2" t="inlineStr">
        <is>
          <t>4</t>
        </is>
      </c>
      <c r="CB767" s="2" t="inlineStr">
        <is>
          <t/>
        </is>
      </c>
      <c r="CC767" t="inlineStr">
        <is>
          <t/>
        </is>
      </c>
      <c r="CD767" s="2" t="inlineStr">
        <is>
          <t>Agência de Aprovisionamento da Euratom</t>
        </is>
      </c>
      <c r="CE767" s="2" t="inlineStr">
        <is>
          <t>3</t>
        </is>
      </c>
      <c r="CF767" s="2" t="inlineStr">
        <is>
          <t/>
        </is>
      </c>
      <c r="CG767" t="inlineStr">
        <is>
          <t>Agência
encarregada de garantir aos utilizadores da União Europeia o regular e
equitativo aprovisionamento de materiais nucleares.</t>
        </is>
      </c>
      <c r="CH767" s="2" t="inlineStr">
        <is>
          <t>Agenția de Aprovizionare a Euratom</t>
        </is>
      </c>
      <c r="CI767" s="2" t="inlineStr">
        <is>
          <t>3</t>
        </is>
      </c>
      <c r="CJ767" s="2" t="inlineStr">
        <is>
          <t/>
        </is>
      </c>
      <c r="CK767" t="inlineStr">
        <is>
          <t/>
        </is>
      </c>
      <c r="CL767" s="2" t="inlineStr">
        <is>
          <t>Zásobovacia agentúra Euratomu|
ESA</t>
        </is>
      </c>
      <c r="CM767" s="2" t="inlineStr">
        <is>
          <t>3|
3</t>
        </is>
      </c>
      <c r="CN767" s="2" t="inlineStr">
        <is>
          <t xml:space="preserve">|
</t>
        </is>
      </c>
      <c r="CO767" t="inlineStr">
        <is>
          <t/>
        </is>
      </c>
      <c r="CP767" s="2" t="inlineStr">
        <is>
          <t>Agencija za oskrbo Euratom|
ESA</t>
        </is>
      </c>
      <c r="CQ767" s="2" t="inlineStr">
        <is>
          <t>3|
2</t>
        </is>
      </c>
      <c r="CR767" s="2" t="inlineStr">
        <is>
          <t xml:space="preserve">|
</t>
        </is>
      </c>
      <c r="CS767" t="inlineStr">
        <is>
          <t/>
        </is>
      </c>
      <c r="CT767" s="2" t="inlineStr">
        <is>
          <t>Euratoms försörjningsbyrå</t>
        </is>
      </c>
      <c r="CU767" s="2" t="inlineStr">
        <is>
          <t>3</t>
        </is>
      </c>
      <c r="CV767" s="2" t="inlineStr">
        <is>
          <t/>
        </is>
      </c>
      <c r="CW767" t="inlineStr">
        <is>
          <t>byrå som har till uppgift att förse EU med expertkunskaper, information och råd i fråga om marknaden för kärnmaterial och nukleära tjänster, övervaka kärnenergimarknaden och identifiera marknadstendenser som kan påverka EU:s försörjningstrygghet i fråga om kärnmaterial och nukleära tjänster</t>
        </is>
      </c>
    </row>
    <row r="768">
      <c r="A768" s="1" t="str">
        <f>HYPERLINK("https://iate.europa.eu/entry/result/760646/all", "760646")</f>
        <v>760646</v>
      </c>
      <c r="B768" t="inlineStr">
        <is>
          <t>EUROPEAN UNION;ENERGY</t>
        </is>
      </c>
      <c r="C768" t="inlineStr">
        <is>
          <t>EUROPEAN UNION;ENERGY|electrical and nuclear industries|nuclear energy</t>
        </is>
      </c>
      <c r="D768" t="inlineStr">
        <is>
          <t>no</t>
        </is>
      </c>
      <c r="E768" t="inlineStr">
        <is>
          <t/>
        </is>
      </c>
      <c r="F768" t="inlineStr">
        <is>
          <t/>
        </is>
      </c>
      <c r="G768" t="inlineStr">
        <is>
          <t/>
        </is>
      </c>
      <c r="H768" t="inlineStr">
        <is>
          <t/>
        </is>
      </c>
      <c r="I768" t="inlineStr">
        <is>
          <t/>
        </is>
      </c>
      <c r="J768" t="inlineStr">
        <is>
          <t/>
        </is>
      </c>
      <c r="K768" t="inlineStr">
        <is>
          <t/>
        </is>
      </c>
      <c r="L768" t="inlineStr">
        <is>
          <t/>
        </is>
      </c>
      <c r="M768" t="inlineStr">
        <is>
          <t/>
        </is>
      </c>
      <c r="N768" s="2" t="inlineStr">
        <is>
          <t>Det Rådgivende Udvalg for Euratoms Forsyningsagentur</t>
        </is>
      </c>
      <c r="O768" s="2" t="inlineStr">
        <is>
          <t>3</t>
        </is>
      </c>
      <c r="P768" s="2" t="inlineStr">
        <is>
          <t/>
        </is>
      </c>
      <c r="Q768" t="inlineStr">
        <is>
          <t/>
        </is>
      </c>
      <c r="R768" s="2" t="inlineStr">
        <is>
          <t>Beirat der Euratom-Versorgungsagentur|
Beirat der Versorgungsagentur von Euratom</t>
        </is>
      </c>
      <c r="S768" s="2" t="inlineStr">
        <is>
          <t>3|
3</t>
        </is>
      </c>
      <c r="T768" s="2" t="inlineStr">
        <is>
          <t xml:space="preserve">|
</t>
        </is>
      </c>
      <c r="U768" t="inlineStr">
        <is>
          <t>Verbindungsorgan zwischen der Agentur einerseits und den Verbrauchern sowie den beteiligten Kreisen andererseits</t>
        </is>
      </c>
      <c r="V768" s="2" t="inlineStr">
        <is>
          <t>συμβουλευτική επιτροπή του οργανισμού εφοδιασμού της Ευρατόμ|
Συμβουλευτική επιτροπή του Οργανισμού Εφοδιασμού της Ευρατόμ</t>
        </is>
      </c>
      <c r="W768" s="2" t="inlineStr">
        <is>
          <t>3|
3</t>
        </is>
      </c>
      <c r="X768" s="2" t="inlineStr">
        <is>
          <t xml:space="preserve">|
</t>
        </is>
      </c>
      <c r="Y768" t="inlineStr">
        <is>
          <t/>
        </is>
      </c>
      <c r="Z768" s="2" t="inlineStr">
        <is>
          <t>Advisory Committee of the Euratom Supply Agency|
Euratom Supply Agency Advisory Committee</t>
        </is>
      </c>
      <c r="AA768" s="2" t="inlineStr">
        <is>
          <t>3|
3</t>
        </is>
      </c>
      <c r="AB768" s="2" t="inlineStr">
        <is>
          <t xml:space="preserve">|
</t>
        </is>
      </c>
      <c r="AC768" t="inlineStr">
        <is>
          <t/>
        </is>
      </c>
      <c r="AD768" s="2" t="inlineStr">
        <is>
          <t>Comité consultivo de la Agencia de Abastecimiento de la Euratom|
Comité consultivo de la Agencia de Abastecimiento de Euratom</t>
        </is>
      </c>
      <c r="AE768" s="2" t="inlineStr">
        <is>
          <t>2|
3</t>
        </is>
      </c>
      <c r="AF768" s="2" t="inlineStr">
        <is>
          <t xml:space="preserve">|
</t>
        </is>
      </c>
      <c r="AG768" t="inlineStr">
        <is>
          <t/>
        </is>
      </c>
      <c r="AH768" t="inlineStr">
        <is>
          <t/>
        </is>
      </c>
      <c r="AI768" t="inlineStr">
        <is>
          <t/>
        </is>
      </c>
      <c r="AJ768" t="inlineStr">
        <is>
          <t/>
        </is>
      </c>
      <c r="AK768" t="inlineStr">
        <is>
          <t/>
        </is>
      </c>
      <c r="AL768" s="2" t="inlineStr">
        <is>
          <t>Euratomin hankintakeskuksen neuvoa-antava komitea</t>
        </is>
      </c>
      <c r="AM768" s="2" t="inlineStr">
        <is>
          <t>3</t>
        </is>
      </c>
      <c r="AN768" s="2" t="inlineStr">
        <is>
          <t/>
        </is>
      </c>
      <c r="AO768" t="inlineStr">
        <is>
          <t/>
        </is>
      </c>
      <c r="AP768" s="2" t="inlineStr">
        <is>
          <t>Comité consultatif de l'Agence d'approvisionnement d'Euratom|
Comité consultatif de l'agence d'approvisionnement d'Euratom</t>
        </is>
      </c>
      <c r="AQ768" s="2" t="inlineStr">
        <is>
          <t>3|
3</t>
        </is>
      </c>
      <c r="AR768" s="2" t="inlineStr">
        <is>
          <t xml:space="preserve">|
</t>
        </is>
      </c>
      <c r="AS768" t="inlineStr">
        <is>
          <t/>
        </is>
      </c>
      <c r="AT768" s="2" t="inlineStr">
        <is>
          <t>Coiste Comhairleach Ghníomhaireacht Soláthair Euratom|
Coiste Comhairleach Ghníomhaireacht Soláthair CEFA</t>
        </is>
      </c>
      <c r="AU768" s="2" t="inlineStr">
        <is>
          <t>3|
3</t>
        </is>
      </c>
      <c r="AV768" s="2" t="inlineStr">
        <is>
          <t xml:space="preserve">|
</t>
        </is>
      </c>
      <c r="AW768" t="inlineStr">
        <is>
          <t/>
        </is>
      </c>
      <c r="AX768" t="inlineStr">
        <is>
          <t/>
        </is>
      </c>
      <c r="AY768" t="inlineStr">
        <is>
          <t/>
        </is>
      </c>
      <c r="AZ768" t="inlineStr">
        <is>
          <t/>
        </is>
      </c>
      <c r="BA768" t="inlineStr">
        <is>
          <t/>
        </is>
      </c>
      <c r="BB768" t="inlineStr">
        <is>
          <t/>
        </is>
      </c>
      <c r="BC768" t="inlineStr">
        <is>
          <t/>
        </is>
      </c>
      <c r="BD768" t="inlineStr">
        <is>
          <t/>
        </is>
      </c>
      <c r="BE768" t="inlineStr">
        <is>
          <t/>
        </is>
      </c>
      <c r="BF768" s="2" t="inlineStr">
        <is>
          <t>comitato consultivo dell'agenzia di approvvigionamento dell'Euratom|
Comitato consultivo dell'Agenzia di approvvigionamento dell'Euratom</t>
        </is>
      </c>
      <c r="BG768" s="2" t="inlineStr">
        <is>
          <t>3|
3</t>
        </is>
      </c>
      <c r="BH768" s="2" t="inlineStr">
        <is>
          <t xml:space="preserve">|
</t>
        </is>
      </c>
      <c r="BI768" t="inlineStr">
        <is>
          <t/>
        </is>
      </c>
      <c r="BJ768" t="inlineStr">
        <is>
          <t/>
        </is>
      </c>
      <c r="BK768" t="inlineStr">
        <is>
          <t/>
        </is>
      </c>
      <c r="BL768" t="inlineStr">
        <is>
          <t/>
        </is>
      </c>
      <c r="BM768" t="inlineStr">
        <is>
          <t/>
        </is>
      </c>
      <c r="BN768" t="inlineStr">
        <is>
          <t/>
        </is>
      </c>
      <c r="BO768" t="inlineStr">
        <is>
          <t/>
        </is>
      </c>
      <c r="BP768" t="inlineStr">
        <is>
          <t/>
        </is>
      </c>
      <c r="BQ768" t="inlineStr">
        <is>
          <t/>
        </is>
      </c>
      <c r="BR768" t="inlineStr">
        <is>
          <t/>
        </is>
      </c>
      <c r="BS768" t="inlineStr">
        <is>
          <t/>
        </is>
      </c>
      <c r="BT768" t="inlineStr">
        <is>
          <t/>
        </is>
      </c>
      <c r="BU768" t="inlineStr">
        <is>
          <t/>
        </is>
      </c>
      <c r="BV768" s="2" t="inlineStr">
        <is>
          <t>Raadgevend Comité van het Voorzieningsagentschap van Euratom</t>
        </is>
      </c>
      <c r="BW768" s="2" t="inlineStr">
        <is>
          <t>4</t>
        </is>
      </c>
      <c r="BX768" s="2" t="inlineStr">
        <is>
          <t/>
        </is>
      </c>
      <c r="BY768" t="inlineStr">
        <is>
          <t/>
        </is>
      </c>
      <c r="BZ768" t="inlineStr">
        <is>
          <t/>
        </is>
      </c>
      <c r="CA768" t="inlineStr">
        <is>
          <t/>
        </is>
      </c>
      <c r="CB768" t="inlineStr">
        <is>
          <t/>
        </is>
      </c>
      <c r="CC768" t="inlineStr">
        <is>
          <t/>
        </is>
      </c>
      <c r="CD768" s="2" t="inlineStr">
        <is>
          <t>Comité Consultivo da Agência de Aprovisionamento da Euratom</t>
        </is>
      </c>
      <c r="CE768" s="2" t="inlineStr">
        <is>
          <t>4</t>
        </is>
      </c>
      <c r="CF768" s="2" t="inlineStr">
        <is>
          <t/>
        </is>
      </c>
      <c r="CG768" t="inlineStr">
        <is>
          <t>Comité que assiste a Agência de Aprovisionamento da Euratom no exercício das suas funções, emitindo pareceres e fornecendo análises e informações.</t>
        </is>
      </c>
      <c r="CH768" t="inlineStr">
        <is>
          <t/>
        </is>
      </c>
      <c r="CI768" t="inlineStr">
        <is>
          <t/>
        </is>
      </c>
      <c r="CJ768" t="inlineStr">
        <is>
          <t/>
        </is>
      </c>
      <c r="CK768" t="inlineStr">
        <is>
          <t/>
        </is>
      </c>
      <c r="CL768" t="inlineStr">
        <is>
          <t/>
        </is>
      </c>
      <c r="CM768" t="inlineStr">
        <is>
          <t/>
        </is>
      </c>
      <c r="CN768" t="inlineStr">
        <is>
          <t/>
        </is>
      </c>
      <c r="CO768" t="inlineStr">
        <is>
          <t/>
        </is>
      </c>
      <c r="CP768" t="inlineStr">
        <is>
          <t/>
        </is>
      </c>
      <c r="CQ768" t="inlineStr">
        <is>
          <t/>
        </is>
      </c>
      <c r="CR768" t="inlineStr">
        <is>
          <t/>
        </is>
      </c>
      <c r="CS768" t="inlineStr">
        <is>
          <t/>
        </is>
      </c>
      <c r="CT768" s="2" t="inlineStr">
        <is>
          <t>rådgivande kommittén för Euratoms försörjningsbyrå|
Rådgivande kommittén för Euratoms försörjningsbyrån</t>
        </is>
      </c>
      <c r="CU768" s="2" t="inlineStr">
        <is>
          <t>2|
3</t>
        </is>
      </c>
      <c r="CV768" s="2" t="inlineStr">
        <is>
          <t xml:space="preserve">|
</t>
        </is>
      </c>
      <c r="CW768" t="inlineStr">
        <is>
          <t/>
        </is>
      </c>
    </row>
    <row r="769">
      <c r="A769" s="1" t="str">
        <f>HYPERLINK("https://iate.europa.eu/entry/result/1407867/all", "1407867")</f>
        <v>1407867</v>
      </c>
      <c r="B769" t="inlineStr">
        <is>
          <t>ENERGY</t>
        </is>
      </c>
      <c r="C769" t="inlineStr">
        <is>
          <t>ENERGY</t>
        </is>
      </c>
      <c r="D769" t="inlineStr">
        <is>
          <t>no</t>
        </is>
      </c>
      <c r="E769" t="inlineStr">
        <is>
          <t/>
        </is>
      </c>
      <c r="F769" s="2" t="inlineStr">
        <is>
          <t>разходомер за газ</t>
        </is>
      </c>
      <c r="G769" s="2" t="inlineStr">
        <is>
          <t>3</t>
        </is>
      </c>
      <c r="H769" s="2" t="inlineStr">
        <is>
          <t/>
        </is>
      </c>
      <c r="I769" t="inlineStr">
        <is>
          <t/>
        </is>
      </c>
      <c r="J769" s="2" t="inlineStr">
        <is>
          <t>plynoměr</t>
        </is>
      </c>
      <c r="K769" s="2" t="inlineStr">
        <is>
          <t>3</t>
        </is>
      </c>
      <c r="L769" s="2" t="inlineStr">
        <is>
          <t/>
        </is>
      </c>
      <c r="M769" t="inlineStr">
        <is>
          <t>měřidlo navržené k měření, zaznamenávání a indikaci množství (objemu nebo hmotnosti) topného plynu, které jím proteklo</t>
        </is>
      </c>
      <c r="N769" t="inlineStr">
        <is>
          <t/>
        </is>
      </c>
      <c r="O769" t="inlineStr">
        <is>
          <t/>
        </is>
      </c>
      <c r="P769" t="inlineStr">
        <is>
          <t/>
        </is>
      </c>
      <c r="Q769" t="inlineStr">
        <is>
          <t/>
        </is>
      </c>
      <c r="R769" s="2" t="inlineStr">
        <is>
          <t>Gaszähler|
Gasmesser</t>
        </is>
      </c>
      <c r="S769" s="2" t="inlineStr">
        <is>
          <t>3|
3</t>
        </is>
      </c>
      <c r="T769" s="2" t="inlineStr">
        <is>
          <t xml:space="preserve">|
</t>
        </is>
      </c>
      <c r="U769" t="inlineStr">
        <is>
          <t>Geraet mit Zaehlwerk zur direkten Messung von Gasmengen</t>
        </is>
      </c>
      <c r="V769" s="2" t="inlineStr">
        <is>
          <t>μετρητής αερίου</t>
        </is>
      </c>
      <c r="W769" s="2" t="inlineStr">
        <is>
          <t>3</t>
        </is>
      </c>
      <c r="X769" s="2" t="inlineStr">
        <is>
          <t/>
        </is>
      </c>
      <c r="Y769" t="inlineStr">
        <is>
          <t/>
        </is>
      </c>
      <c r="Z769" s="2" t="inlineStr">
        <is>
          <t>gas meter</t>
        </is>
      </c>
      <c r="AA769" s="2" t="inlineStr">
        <is>
          <t>3</t>
        </is>
      </c>
      <c r="AB769" s="2" t="inlineStr">
        <is>
          <t/>
        </is>
      </c>
      <c r="AC769" t="inlineStr">
        <is>
          <t>an instrument with an indicating mechanism that directly measures volumes of gas</t>
        </is>
      </c>
      <c r="AD769" s="2" t="inlineStr">
        <is>
          <t>contador de gas</t>
        </is>
      </c>
      <c r="AE769" s="2" t="inlineStr">
        <is>
          <t>3</t>
        </is>
      </c>
      <c r="AF769" s="2" t="inlineStr">
        <is>
          <t/>
        </is>
      </c>
      <c r="AG769" t="inlineStr">
        <is>
          <t>aparato que cuenta con un dispositivo indicador que asegura la medición directa de las cantidades de gas</t>
        </is>
      </c>
      <c r="AH769" s="2" t="inlineStr">
        <is>
          <t>gaasiarvesti|
gaasimõõtur</t>
        </is>
      </c>
      <c r="AI769" s="2" t="inlineStr">
        <is>
          <t>3|
3</t>
        </is>
      </c>
      <c r="AJ769" s="2" t="inlineStr">
        <is>
          <t xml:space="preserve">|
</t>
        </is>
      </c>
      <c r="AK769" t="inlineStr">
        <is>
          <t/>
        </is>
      </c>
      <c r="AL769" t="inlineStr">
        <is>
          <t/>
        </is>
      </c>
      <c r="AM769" t="inlineStr">
        <is>
          <t/>
        </is>
      </c>
      <c r="AN769" t="inlineStr">
        <is>
          <t/>
        </is>
      </c>
      <c r="AO769" t="inlineStr">
        <is>
          <t/>
        </is>
      </c>
      <c r="AP769" s="2" t="inlineStr">
        <is>
          <t>compteur à gaz</t>
        </is>
      </c>
      <c r="AQ769" s="2" t="inlineStr">
        <is>
          <t>3</t>
        </is>
      </c>
      <c r="AR769" s="2" t="inlineStr">
        <is>
          <t/>
        </is>
      </c>
      <c r="AS769" t="inlineStr">
        <is>
          <t>appareil comprenant un dispositif indicateur assurant le mesurage direct des quantités de gaz</t>
        </is>
      </c>
      <c r="AT769" t="inlineStr">
        <is>
          <t/>
        </is>
      </c>
      <c r="AU769" t="inlineStr">
        <is>
          <t/>
        </is>
      </c>
      <c r="AV769" t="inlineStr">
        <is>
          <t/>
        </is>
      </c>
      <c r="AW769" t="inlineStr">
        <is>
          <t/>
        </is>
      </c>
      <c r="AX769" t="inlineStr">
        <is>
          <t/>
        </is>
      </c>
      <c r="AY769" t="inlineStr">
        <is>
          <t/>
        </is>
      </c>
      <c r="AZ769" t="inlineStr">
        <is>
          <t/>
        </is>
      </c>
      <c r="BA769" t="inlineStr">
        <is>
          <t/>
        </is>
      </c>
      <c r="BB769" t="inlineStr">
        <is>
          <t/>
        </is>
      </c>
      <c r="BC769" t="inlineStr">
        <is>
          <t/>
        </is>
      </c>
      <c r="BD769" t="inlineStr">
        <is>
          <t/>
        </is>
      </c>
      <c r="BE769" t="inlineStr">
        <is>
          <t/>
        </is>
      </c>
      <c r="BF769" s="2" t="inlineStr">
        <is>
          <t>contatore per gas</t>
        </is>
      </c>
      <c r="BG769" s="2" t="inlineStr">
        <is>
          <t>3</t>
        </is>
      </c>
      <c r="BH769" s="2" t="inlineStr">
        <is>
          <t/>
        </is>
      </c>
      <c r="BI769" t="inlineStr">
        <is>
          <t/>
        </is>
      </c>
      <c r="BJ769" s="2" t="inlineStr">
        <is>
          <t>dujų skaitiklis</t>
        </is>
      </c>
      <c r="BK769" s="2" t="inlineStr">
        <is>
          <t>3</t>
        </is>
      </c>
      <c r="BL769" s="2" t="inlineStr">
        <is>
          <t/>
        </is>
      </c>
      <c r="BM769" t="inlineStr">
        <is>
          <t/>
        </is>
      </c>
      <c r="BN769" t="inlineStr">
        <is>
          <t/>
        </is>
      </c>
      <c r="BO769" t="inlineStr">
        <is>
          <t/>
        </is>
      </c>
      <c r="BP769" t="inlineStr">
        <is>
          <t/>
        </is>
      </c>
      <c r="BQ769" t="inlineStr">
        <is>
          <t/>
        </is>
      </c>
      <c r="BR769" t="inlineStr">
        <is>
          <t/>
        </is>
      </c>
      <c r="BS769" t="inlineStr">
        <is>
          <t/>
        </is>
      </c>
      <c r="BT769" t="inlineStr">
        <is>
          <t/>
        </is>
      </c>
      <c r="BU769" t="inlineStr">
        <is>
          <t/>
        </is>
      </c>
      <c r="BV769" t="inlineStr">
        <is>
          <t/>
        </is>
      </c>
      <c r="BW769" t="inlineStr">
        <is>
          <t/>
        </is>
      </c>
      <c r="BX769" t="inlineStr">
        <is>
          <t/>
        </is>
      </c>
      <c r="BY769" t="inlineStr">
        <is>
          <t/>
        </is>
      </c>
      <c r="BZ769" s="2" t="inlineStr">
        <is>
          <t>gazomierz</t>
        </is>
      </c>
      <c r="CA769" s="2" t="inlineStr">
        <is>
          <t>1</t>
        </is>
      </c>
      <c r="CB769" s="2" t="inlineStr">
        <is>
          <t/>
        </is>
      </c>
      <c r="CC769" t="inlineStr">
        <is>
          <t/>
        </is>
      </c>
      <c r="CD769" s="2" t="inlineStr">
        <is>
          <t>contador de gás</t>
        </is>
      </c>
      <c r="CE769" s="2" t="inlineStr">
        <is>
          <t>3</t>
        </is>
      </c>
      <c r="CF769" s="2" t="inlineStr">
        <is>
          <t/>
        </is>
      </c>
      <c r="CG769" t="inlineStr">
        <is>
          <t>aparelho com dispositivo integrador de caudais de gás</t>
        </is>
      </c>
      <c r="CH769" t="inlineStr">
        <is>
          <t/>
        </is>
      </c>
      <c r="CI769" t="inlineStr">
        <is>
          <t/>
        </is>
      </c>
      <c r="CJ769" t="inlineStr">
        <is>
          <t/>
        </is>
      </c>
      <c r="CK769" t="inlineStr">
        <is>
          <t/>
        </is>
      </c>
      <c r="CL769" t="inlineStr">
        <is>
          <t/>
        </is>
      </c>
      <c r="CM769" t="inlineStr">
        <is>
          <t/>
        </is>
      </c>
      <c r="CN769" t="inlineStr">
        <is>
          <t/>
        </is>
      </c>
      <c r="CO769" t="inlineStr">
        <is>
          <t/>
        </is>
      </c>
      <c r="CP769" t="inlineStr">
        <is>
          <t/>
        </is>
      </c>
      <c r="CQ769" t="inlineStr">
        <is>
          <t/>
        </is>
      </c>
      <c r="CR769" t="inlineStr">
        <is>
          <t/>
        </is>
      </c>
      <c r="CS769" t="inlineStr">
        <is>
          <t/>
        </is>
      </c>
      <c r="CT769" t="inlineStr">
        <is>
          <t/>
        </is>
      </c>
      <c r="CU769" t="inlineStr">
        <is>
          <t/>
        </is>
      </c>
      <c r="CV769" t="inlineStr">
        <is>
          <t/>
        </is>
      </c>
      <c r="CW769" t="inlineStr">
        <is>
          <t/>
        </is>
      </c>
    </row>
    <row r="770">
      <c r="A770" s="1" t="str">
        <f>HYPERLINK("https://iate.europa.eu/entry/result/1680941/all", "1680941")</f>
        <v>1680941</v>
      </c>
      <c r="B770" t="inlineStr">
        <is>
          <t>TRADE;ENERGY</t>
        </is>
      </c>
      <c r="C770" t="inlineStr">
        <is>
          <t>TRADE|distributive trades;ENERGY</t>
        </is>
      </c>
      <c r="D770" t="inlineStr">
        <is>
          <t>yes</t>
        </is>
      </c>
      <c r="E770" t="inlineStr">
        <is>
          <t/>
        </is>
      </c>
      <c r="F770" t="inlineStr">
        <is>
          <t/>
        </is>
      </c>
      <c r="G770" t="inlineStr">
        <is>
          <t/>
        </is>
      </c>
      <c r="H770" t="inlineStr">
        <is>
          <t/>
        </is>
      </c>
      <c r="I770" t="inlineStr">
        <is>
          <t/>
        </is>
      </c>
      <c r="J770" s="2" t="inlineStr">
        <is>
          <t>základní zatížení</t>
        </is>
      </c>
      <c r="K770" s="2" t="inlineStr">
        <is>
          <t>3</t>
        </is>
      </c>
      <c r="L770" s="2" t="inlineStr">
        <is>
          <t/>
        </is>
      </c>
      <c r="M770" t="inlineStr">
        <is>
          <t>konstantní dodávka elektrické energie po dobu všech hodin a všech dní v týdnu</t>
        </is>
      </c>
      <c r="N770" s="2" t="inlineStr">
        <is>
          <t>grundbelastning|
minimalbelastning|
basisbelastning|
grundlast</t>
        </is>
      </c>
      <c r="O770" s="2" t="inlineStr">
        <is>
          <t>3|
3|
3|
3</t>
        </is>
      </c>
      <c r="P770" s="2" t="inlineStr">
        <is>
          <t xml:space="preserve">|
|
|
</t>
        </is>
      </c>
      <c r="Q770" t="inlineStr">
        <is>
          <t/>
        </is>
      </c>
      <c r="R770" s="2" t="inlineStr">
        <is>
          <t>Grundlast</t>
        </is>
      </c>
      <c r="S770" s="2" t="inlineStr">
        <is>
          <t>3</t>
        </is>
      </c>
      <c r="T770" s="2" t="inlineStr">
        <is>
          <t/>
        </is>
      </c>
      <c r="U770" t="inlineStr">
        <is>
          <t/>
        </is>
      </c>
      <c r="V770" s="2" t="inlineStr">
        <is>
          <t>βασικό φορτίο|
βασικός φόρτος</t>
        </is>
      </c>
      <c r="W770" s="2" t="inlineStr">
        <is>
          <t>3|
3</t>
        </is>
      </c>
      <c r="X770" s="2" t="inlineStr">
        <is>
          <t xml:space="preserve">|
</t>
        </is>
      </c>
      <c r="Y770" t="inlineStr">
        <is>
          <t/>
        </is>
      </c>
      <c r="Z770" s="2" t="inlineStr">
        <is>
          <t>BL|
baseload|
base load</t>
        </is>
      </c>
      <c r="AA770" s="2" t="inlineStr">
        <is>
          <t>3|
1|
3</t>
        </is>
      </c>
      <c r="AB770" s="2" t="inlineStr">
        <is>
          <t xml:space="preserve">|
|
</t>
        </is>
      </c>
      <c r="AC770" t="inlineStr">
        <is>
          <t>minimum amount of electric power that a power supply system is required to deliver over a given period of time at a steady rate</t>
        </is>
      </c>
      <c r="AD770" s="2" t="inlineStr">
        <is>
          <t>carga mínima|
carga base</t>
        </is>
      </c>
      <c r="AE770" s="2" t="inlineStr">
        <is>
          <t>3|
3</t>
        </is>
      </c>
      <c r="AF770" s="2" t="inlineStr">
        <is>
          <t xml:space="preserve">|
</t>
        </is>
      </c>
      <c r="AG770" t="inlineStr">
        <is>
          <t/>
        </is>
      </c>
      <c r="AH770" s="2" t="inlineStr">
        <is>
          <t>baaskoormus</t>
        </is>
      </c>
      <c r="AI770" s="2" t="inlineStr">
        <is>
          <t>3</t>
        </is>
      </c>
      <c r="AJ770" s="2" t="inlineStr">
        <is>
          <t/>
        </is>
      </c>
      <c r="AK770" t="inlineStr">
        <is>
          <t/>
        </is>
      </c>
      <c r="AL770" s="2" t="inlineStr">
        <is>
          <t>peruskuorma|
peruskuormitus</t>
        </is>
      </c>
      <c r="AM770" s="2" t="inlineStr">
        <is>
          <t>3|
3</t>
        </is>
      </c>
      <c r="AN770" s="2" t="inlineStr">
        <is>
          <t xml:space="preserve">|
</t>
        </is>
      </c>
      <c r="AO770" t="inlineStr">
        <is>
          <t/>
        </is>
      </c>
      <c r="AP770" s="2" t="inlineStr">
        <is>
          <t>puissance de base|
charge de base</t>
        </is>
      </c>
      <c r="AQ770" s="2" t="inlineStr">
        <is>
          <t>2|
3</t>
        </is>
      </c>
      <c r="AR770" s="2" t="inlineStr">
        <is>
          <t xml:space="preserve">|
</t>
        </is>
      </c>
      <c r="AS770" t="inlineStr">
        <is>
          <t>valeur minimale de la puissance observée pendant un intervalle de temps déterminé.</t>
        </is>
      </c>
      <c r="AT770" s="2" t="inlineStr">
        <is>
          <t>bonnualach|
BL</t>
        </is>
      </c>
      <c r="AU770" s="2" t="inlineStr">
        <is>
          <t>3|
3</t>
        </is>
      </c>
      <c r="AV770" s="2" t="inlineStr">
        <is>
          <t xml:space="preserve">|
</t>
        </is>
      </c>
      <c r="AW770" t="inlineStr">
        <is>
          <t/>
        </is>
      </c>
      <c r="AX770" t="inlineStr">
        <is>
          <t/>
        </is>
      </c>
      <c r="AY770" t="inlineStr">
        <is>
          <t/>
        </is>
      </c>
      <c r="AZ770" t="inlineStr">
        <is>
          <t/>
        </is>
      </c>
      <c r="BA770" t="inlineStr">
        <is>
          <t/>
        </is>
      </c>
      <c r="BB770" s="2" t="inlineStr">
        <is>
          <t>alapterhelés</t>
        </is>
      </c>
      <c r="BC770" s="2" t="inlineStr">
        <is>
          <t>4</t>
        </is>
      </c>
      <c r="BD770" s="2" t="inlineStr">
        <is>
          <t/>
        </is>
      </c>
      <c r="BE770" t="inlineStr">
        <is>
          <t>adott időszakban szállított vagy szükséges, minimális villamosenergia-mennyiség</t>
        </is>
      </c>
      <c r="BF770" s="2" t="inlineStr">
        <is>
          <t>carico di base</t>
        </is>
      </c>
      <c r="BG770" s="2" t="inlineStr">
        <is>
          <t>3</t>
        </is>
      </c>
      <c r="BH770" s="2" t="inlineStr">
        <is>
          <t/>
        </is>
      </c>
      <c r="BI770" t="inlineStr">
        <is>
          <t/>
        </is>
      </c>
      <c r="BJ770" s="2" t="inlineStr">
        <is>
          <t>bazinė apkrova</t>
        </is>
      </c>
      <c r="BK770" s="2" t="inlineStr">
        <is>
          <t>3</t>
        </is>
      </c>
      <c r="BL770" s="2" t="inlineStr">
        <is>
          <t/>
        </is>
      </c>
      <c r="BM770" t="inlineStr">
        <is>
          <t/>
        </is>
      </c>
      <c r="BN770" s="2" t="inlineStr">
        <is>
          <t>bāzes slodze</t>
        </is>
      </c>
      <c r="BO770" s="2" t="inlineStr">
        <is>
          <t>3</t>
        </is>
      </c>
      <c r="BP770" s="2" t="inlineStr">
        <is>
          <t/>
        </is>
      </c>
      <c r="BQ770" t="inlineStr">
        <is>
          <t>minimālais jaudas pieprasījums, kas noteiktā laika periodā ir nemainīgs</t>
        </is>
      </c>
      <c r="BR770" s="2" t="inlineStr">
        <is>
          <t>karga bażika|
tagħbija bażi</t>
        </is>
      </c>
      <c r="BS770" s="2" t="inlineStr">
        <is>
          <t>3|
3</t>
        </is>
      </c>
      <c r="BT770" s="2" t="inlineStr">
        <is>
          <t xml:space="preserve">preferred|
</t>
        </is>
      </c>
      <c r="BU770" t="inlineStr">
        <is>
          <t>l-ammont minimu ta’ potenza elettrika mogħtija jew meħtieġa tul intervall partikolari ta’ żmien b'rata kostanti</t>
        </is>
      </c>
      <c r="BV770" s="2" t="inlineStr">
        <is>
          <t>basisbelasting|
basislast</t>
        </is>
      </c>
      <c r="BW770" s="2" t="inlineStr">
        <is>
          <t>3|
3</t>
        </is>
      </c>
      <c r="BX770" s="2" t="inlineStr">
        <is>
          <t xml:space="preserve">|
</t>
        </is>
      </c>
      <c r="BY770" t="inlineStr">
        <is>
          <t>het niet-fluctuerende gedeelte van de vraag naar energie en de daarmee samenhangende productie</t>
        </is>
      </c>
      <c r="BZ770" s="2" t="inlineStr">
        <is>
          <t>obciążenie podstawowe</t>
        </is>
      </c>
      <c r="CA770" s="2" t="inlineStr">
        <is>
          <t>3</t>
        </is>
      </c>
      <c r="CB770" s="2" t="inlineStr">
        <is>
          <t/>
        </is>
      </c>
      <c r="CC770" t="inlineStr">
        <is>
          <t/>
        </is>
      </c>
      <c r="CD770" s="2" t="inlineStr">
        <is>
          <t>carga de base</t>
        </is>
      </c>
      <c r="CE770" s="2" t="inlineStr">
        <is>
          <t>3</t>
        </is>
      </c>
      <c r="CF770" s="2" t="inlineStr">
        <is>
          <t/>
        </is>
      </c>
      <c r="CG770" t="inlineStr">
        <is>
          <t>Parte constante da carga de um aparelho consumidor ou de uma rede durante um período determinado (por exemplo: dia, mês, ano).</t>
        </is>
      </c>
      <c r="CH770" t="inlineStr">
        <is>
          <t/>
        </is>
      </c>
      <c r="CI770" t="inlineStr">
        <is>
          <t/>
        </is>
      </c>
      <c r="CJ770" t="inlineStr">
        <is>
          <t/>
        </is>
      </c>
      <c r="CK770" t="inlineStr">
        <is>
          <t/>
        </is>
      </c>
      <c r="CL770" s="2" t="inlineStr">
        <is>
          <t>základný odber</t>
        </is>
      </c>
      <c r="CM770" s="2" t="inlineStr">
        <is>
          <t>3</t>
        </is>
      </c>
      <c r="CN770" s="2" t="inlineStr">
        <is>
          <t/>
        </is>
      </c>
      <c r="CO770" t="inlineStr">
        <is>
          <t/>
        </is>
      </c>
      <c r="CP770" s="2" t="inlineStr">
        <is>
          <t>osnovna obremenitev</t>
        </is>
      </c>
      <c r="CQ770" s="2" t="inlineStr">
        <is>
          <t>3</t>
        </is>
      </c>
      <c r="CR770" s="2" t="inlineStr">
        <is>
          <t/>
        </is>
      </c>
      <c r="CS770" t="inlineStr">
        <is>
          <t>Stalni del obremenitve odjemalca ali omrežja v določenem obdobju.</t>
        </is>
      </c>
      <c r="CT770" s="2" t="inlineStr">
        <is>
          <t>baslast</t>
        </is>
      </c>
      <c r="CU770" s="2" t="inlineStr">
        <is>
          <t>3</t>
        </is>
      </c>
      <c r="CV770" s="2" t="inlineStr">
        <is>
          <t/>
        </is>
      </c>
      <c r="CW770" t="inlineStr">
        <is>
          <t>belastning med lång varaktighet i t.ex. ett eldistributions- eller fjärrvärmenät</t>
        </is>
      </c>
    </row>
    <row r="771">
      <c r="A771" s="1" t="str">
        <f>HYPERLINK("https://iate.europa.eu/entry/result/1403027/all", "1403027")</f>
        <v>1403027</v>
      </c>
      <c r="B771" t="inlineStr">
        <is>
          <t>ENERGY</t>
        </is>
      </c>
      <c r="C771" t="inlineStr">
        <is>
          <t>ENERGY|energy policy;ENERGY|electrical and nuclear industries|electrical industry</t>
        </is>
      </c>
      <c r="D771" t="inlineStr">
        <is>
          <t>yes</t>
        </is>
      </c>
      <c r="E771" t="inlineStr">
        <is>
          <t/>
        </is>
      </c>
      <c r="F771" s="2" t="inlineStr">
        <is>
          <t>изключване</t>
        </is>
      </c>
      <c r="G771" s="2" t="inlineStr">
        <is>
          <t>3</t>
        </is>
      </c>
      <c r="H771" s="2" t="inlineStr">
        <is>
          <t/>
        </is>
      </c>
      <c r="I771" t="inlineStr">
        <is>
          <t/>
        </is>
      </c>
      <c r="J771" s="2" t="inlineStr">
        <is>
          <t>odstávka</t>
        </is>
      </c>
      <c r="K771" s="2" t="inlineStr">
        <is>
          <t>3</t>
        </is>
      </c>
      <c r="L771" s="2" t="inlineStr">
        <is>
          <t/>
        </is>
      </c>
      <c r="M771" t="inlineStr">
        <is>
          <t/>
        </is>
      </c>
      <c r="N771" s="2" t="inlineStr">
        <is>
          <t>udfald</t>
        </is>
      </c>
      <c r="O771" s="2" t="inlineStr">
        <is>
          <t>3</t>
        </is>
      </c>
      <c r="P771" s="2" t="inlineStr">
        <is>
          <t/>
        </is>
      </c>
      <c r="Q771" t="inlineStr">
        <is>
          <t/>
        </is>
      </c>
      <c r="R771" t="inlineStr">
        <is>
          <t/>
        </is>
      </c>
      <c r="S771" t="inlineStr">
        <is>
          <t/>
        </is>
      </c>
      <c r="T771" t="inlineStr">
        <is>
          <t/>
        </is>
      </c>
      <c r="U771" t="inlineStr">
        <is>
          <t/>
        </is>
      </c>
      <c r="V771" s="2" t="inlineStr">
        <is>
          <t>μη διαθεσιμότης</t>
        </is>
      </c>
      <c r="W771" s="2" t="inlineStr">
        <is>
          <t>3</t>
        </is>
      </c>
      <c r="X771" s="2" t="inlineStr">
        <is>
          <t/>
        </is>
      </c>
      <c r="Y771" t="inlineStr">
        <is>
          <t/>
        </is>
      </c>
      <c r="Z771" s="2" t="inlineStr">
        <is>
          <t>outage</t>
        </is>
      </c>
      <c r="AA771" s="2" t="inlineStr">
        <is>
          <t>3</t>
        </is>
      </c>
      <c r="AB771" s="2" t="inlineStr">
        <is>
          <t/>
        </is>
      </c>
      <c r="AC771" t="inlineStr">
        <is>
          <t>forced – i.e. not scheduled - unavailability of generating capacity</t>
        </is>
      </c>
      <c r="AD771" s="2" t="inlineStr">
        <is>
          <t>avería|
parada</t>
        </is>
      </c>
      <c r="AE771" s="2" t="inlineStr">
        <is>
          <t>3|
4</t>
        </is>
      </c>
      <c r="AF771" s="2" t="inlineStr">
        <is>
          <t xml:space="preserve">|
</t>
        </is>
      </c>
      <c r="AG771" t="inlineStr">
        <is>
          <t>1. Tratándose de un reactor nuclear, operación que consiste en hacerlo subcrítico para detener su funcionamiento. || 2. Situación de un reactor después de detener su funcionamiento, hasta que vuelve a funcionar.</t>
        </is>
      </c>
      <c r="AH771" s="2" t="inlineStr">
        <is>
          <t>katkestus</t>
        </is>
      </c>
      <c r="AI771" s="2" t="inlineStr">
        <is>
          <t>3</t>
        </is>
      </c>
      <c r="AJ771" s="2" t="inlineStr">
        <is>
          <t/>
        </is>
      </c>
      <c r="AK771" t="inlineStr">
        <is>
          <t/>
        </is>
      </c>
      <c r="AL771" s="2" t="inlineStr">
        <is>
          <t>käyttökeskeytys</t>
        </is>
      </c>
      <c r="AM771" s="2" t="inlineStr">
        <is>
          <t>3</t>
        </is>
      </c>
      <c r="AN771" s="2" t="inlineStr">
        <is>
          <t/>
        </is>
      </c>
      <c r="AO771" t="inlineStr">
        <is>
          <t/>
        </is>
      </c>
      <c r="AP771" s="2" t="inlineStr">
        <is>
          <t>indisponibilité</t>
        </is>
      </c>
      <c r="AQ771" s="2" t="inlineStr">
        <is>
          <t>3</t>
        </is>
      </c>
      <c r="AR771" s="2" t="inlineStr">
        <is>
          <t/>
        </is>
      </c>
      <c r="AS771" t="inlineStr">
        <is>
          <t/>
        </is>
      </c>
      <c r="AT771" s="2" t="inlineStr">
        <is>
          <t>éaradh seirbhíse</t>
        </is>
      </c>
      <c r="AU771" s="2" t="inlineStr">
        <is>
          <t>3</t>
        </is>
      </c>
      <c r="AV771" s="2" t="inlineStr">
        <is>
          <t/>
        </is>
      </c>
      <c r="AW771" t="inlineStr">
        <is>
          <t/>
        </is>
      </c>
      <c r="AX771" s="2" t="inlineStr">
        <is>
          <t>ispad</t>
        </is>
      </c>
      <c r="AY771" s="2" t="inlineStr">
        <is>
          <t>3</t>
        </is>
      </c>
      <c r="AZ771" s="2" t="inlineStr">
        <is>
          <t/>
        </is>
      </c>
      <c r="BA771" t="inlineStr">
        <is>
          <t>slučajan prijelaz jedinice mreže ili proizvodne jedinice iz pogonskog stanja u izvanpogonsko stanje</t>
        </is>
      </c>
      <c r="BB771" t="inlineStr">
        <is>
          <t/>
        </is>
      </c>
      <c r="BC771" t="inlineStr">
        <is>
          <t/>
        </is>
      </c>
      <c r="BD771" t="inlineStr">
        <is>
          <t/>
        </is>
      </c>
      <c r="BE771" t="inlineStr">
        <is>
          <t/>
        </is>
      </c>
      <c r="BF771" s="2" t="inlineStr">
        <is>
          <t>indisponibilità</t>
        </is>
      </c>
      <c r="BG771" s="2" t="inlineStr">
        <is>
          <t>3</t>
        </is>
      </c>
      <c r="BH771" s="2" t="inlineStr">
        <is>
          <t/>
        </is>
      </c>
      <c r="BI771" t="inlineStr">
        <is>
          <t>messa fuori servizio non programmata di un asset</t>
        </is>
      </c>
      <c r="BJ771" s="2" t="inlineStr">
        <is>
          <t>atjungimas</t>
        </is>
      </c>
      <c r="BK771" s="2" t="inlineStr">
        <is>
          <t>3</t>
        </is>
      </c>
      <c r="BL771" s="2" t="inlineStr">
        <is>
          <t/>
        </is>
      </c>
      <c r="BM771" t="inlineStr">
        <is>
          <t>priverstinė, t. y. neplaninė, generavimo pajėgumų neparengties būsena</t>
        </is>
      </c>
      <c r="BN771" s="2" t="inlineStr">
        <is>
          <t>atvienojums|
pārtrauce</t>
        </is>
      </c>
      <c r="BO771" s="2" t="inlineStr">
        <is>
          <t>2|
3</t>
        </is>
      </c>
      <c r="BP771" s="2" t="inlineStr">
        <is>
          <t xml:space="preserve">|
</t>
        </is>
      </c>
      <c r="BQ771" t="inlineStr">
        <is>
          <t>energoapgādes aktīva (pieprasījumietaises, elektroenerģijas ražošanas moduļa vai tīkla elementa) izņemšana no ekspluatācijas</t>
        </is>
      </c>
      <c r="BR771" t="inlineStr">
        <is>
          <t/>
        </is>
      </c>
      <c r="BS771" t="inlineStr">
        <is>
          <t/>
        </is>
      </c>
      <c r="BT771" t="inlineStr">
        <is>
          <t/>
        </is>
      </c>
      <c r="BU771" t="inlineStr">
        <is>
          <t/>
        </is>
      </c>
      <c r="BV771" s="2" t="inlineStr">
        <is>
          <t>niet-beschikbaarheid</t>
        </is>
      </c>
      <c r="BW771" s="2" t="inlineStr">
        <is>
          <t>4</t>
        </is>
      </c>
      <c r="BX771" s="2" t="inlineStr">
        <is>
          <t/>
        </is>
      </c>
      <c r="BY771" t="inlineStr">
        <is>
          <t>niet-geplande buitenbedrijfstelling van een relevante asset</t>
        </is>
      </c>
      <c r="BZ771" s="2" t="inlineStr">
        <is>
          <t>wyłączenie</t>
        </is>
      </c>
      <c r="CA771" s="2" t="inlineStr">
        <is>
          <t>3</t>
        </is>
      </c>
      <c r="CB771" s="2" t="inlineStr">
        <is>
          <t/>
        </is>
      </c>
      <c r="CC771" t="inlineStr">
        <is>
          <t>przerwa w dostawie prądu</t>
        </is>
      </c>
      <c r="CD771" s="2" t="inlineStr">
        <is>
          <t>indisponibilidade</t>
        </is>
      </c>
      <c r="CE771" s="2" t="inlineStr">
        <is>
          <t>3</t>
        </is>
      </c>
      <c r="CF771" s="2" t="inlineStr">
        <is>
          <t/>
        </is>
      </c>
      <c r="CG771" t="inlineStr">
        <is>
          <t>Situação em que um elemento ou instalação não se encontram em estado de poderem funcionar.</t>
        </is>
      </c>
      <c r="CH771" s="2" t="inlineStr">
        <is>
          <t>indisponibilitate|
întrerupere în alimentare</t>
        </is>
      </c>
      <c r="CI771" s="2" t="inlineStr">
        <is>
          <t>3|
3</t>
        </is>
      </c>
      <c r="CJ771" s="2" t="inlineStr">
        <is>
          <t xml:space="preserve">|
</t>
        </is>
      </c>
      <c r="CK771" t="inlineStr">
        <is>
          <t/>
        </is>
      </c>
      <c r="CL771" t="inlineStr">
        <is>
          <t/>
        </is>
      </c>
      <c r="CM771" t="inlineStr">
        <is>
          <t/>
        </is>
      </c>
      <c r="CN771" t="inlineStr">
        <is>
          <t/>
        </is>
      </c>
      <c r="CO771" t="inlineStr">
        <is>
          <t/>
        </is>
      </c>
      <c r="CP771" s="2" t="inlineStr">
        <is>
          <t>izklop</t>
        </is>
      </c>
      <c r="CQ771" s="2" t="inlineStr">
        <is>
          <t>3</t>
        </is>
      </c>
      <c r="CR771" s="2" t="inlineStr">
        <is>
          <t/>
        </is>
      </c>
      <c r="CS771" t="inlineStr">
        <is>
          <t/>
        </is>
      </c>
      <c r="CT771" t="inlineStr">
        <is>
          <t/>
        </is>
      </c>
      <c r="CU771" t="inlineStr">
        <is>
          <t/>
        </is>
      </c>
      <c r="CV771" t="inlineStr">
        <is>
          <t/>
        </is>
      </c>
      <c r="CW771" t="inlineStr">
        <is>
          <t/>
        </is>
      </c>
    </row>
    <row r="772">
      <c r="A772" s="1" t="str">
        <f>HYPERLINK("https://iate.europa.eu/entry/result/3563852/all", "3563852")</f>
        <v>3563852</v>
      </c>
      <c r="B772" t="inlineStr">
        <is>
          <t>EUROPEAN UNION;FINANCE</t>
        </is>
      </c>
      <c r="C772" t="inlineStr">
        <is>
          <t>EUROPEAN UNION|EU finance|EU financing;FINANCE|financing and investment</t>
        </is>
      </c>
      <c r="D772" t="inlineStr">
        <is>
          <t>yes</t>
        </is>
      </c>
      <c r="E772" t="inlineStr">
        <is>
          <t/>
        </is>
      </c>
      <c r="F772" s="2" t="inlineStr">
        <is>
          <t>ЕПИП|
Европейски портал за инвестиционни проекти</t>
        </is>
      </c>
      <c r="G772" s="2" t="inlineStr">
        <is>
          <t>3|
3</t>
        </is>
      </c>
      <c r="H772" s="2" t="inlineStr">
        <is>
          <t xml:space="preserve">|
</t>
        </is>
      </c>
      <c r="I772" t="inlineStr">
        <is>
          <t>инструмент за предоставяне на информация по отношение на текущи и потенциални бъдещи инвестиционни проекти в Съюза</t>
        </is>
      </c>
      <c r="J772" s="2" t="inlineStr">
        <is>
          <t>Evropský portál investičních projektů|
EIPP</t>
        </is>
      </c>
      <c r="K772" s="2" t="inlineStr">
        <is>
          <t>3|
3</t>
        </is>
      </c>
      <c r="L772" s="2" t="inlineStr">
        <is>
          <t xml:space="preserve">|
</t>
        </is>
      </c>
      <c r="M772" t="inlineStr">
        <is>
          <t>portál, který vytvořila Evropská komise za podpory Evropské investiční banky, na němž jsou informace o investičních projektech v EU</t>
        </is>
      </c>
      <c r="N772" s="2" t="inlineStr">
        <is>
          <t>Den Europæiske Portal for Investeringsprojekter|
EIPP</t>
        </is>
      </c>
      <c r="O772" s="2" t="inlineStr">
        <is>
          <t>3|
3</t>
        </is>
      </c>
      <c r="P772" s="2" t="inlineStr">
        <is>
          <t xml:space="preserve">|
</t>
        </is>
      </c>
      <c r="Q772" t="inlineStr">
        <is>
          <t>en portal, der giver private og offentlige projektledere i EU praktisk hjælp til at øge deres investeringsprojekters synlighed - de behøver kun udfylde og indsende en projektformular</t>
        </is>
      </c>
      <c r="R772" s="2" t="inlineStr">
        <is>
          <t>europäisches Investitionsvorhabenportal|
Vorhabenportal</t>
        </is>
      </c>
      <c r="S772" s="2" t="inlineStr">
        <is>
          <t>3|
3</t>
        </is>
      </c>
      <c r="T772" s="2" t="inlineStr">
        <is>
          <t xml:space="preserve">|
</t>
        </is>
      </c>
      <c r="U772" t="inlineStr">
        <is>
          <t>öffentlich zugängliche Datenbank, über die sich Investoren über geplante Vorhaben informieren können</t>
        </is>
      </c>
      <c r="V772" s="2" t="inlineStr">
        <is>
          <t>Ευρωπαϊκή πύλη επενδυτικών έργων</t>
        </is>
      </c>
      <c r="W772" s="2" t="inlineStr">
        <is>
          <t>4</t>
        </is>
      </c>
      <c r="X772" s="2" t="inlineStr">
        <is>
          <t/>
        </is>
      </c>
      <c r="Y772" t="inlineStr">
        <is>
          <t>μέσο που διασφαλίζει ότι οι πληροφορίες σχετικά με τρέχοντα και μελλοντικά επενδυτικά σχέδια δημοσιοποιοούνται σε τακτική και δομημένη βάση</t>
        </is>
      </c>
      <c r="Z772" s="2" t="inlineStr">
        <is>
          <t>European Investment Project Portal|
European Investment Project Pipeline|
European investment project directory</t>
        </is>
      </c>
      <c r="AA772" s="2" t="inlineStr">
        <is>
          <t>4|
3|
3</t>
        </is>
      </c>
      <c r="AB772" s="2" t="inlineStr">
        <is>
          <t>|
obsolete|
obsolete</t>
        </is>
      </c>
      <c r="AC772" t="inlineStr">
        <is>
          <t>instrument for ensuring that information regarding current and future investment projects is made publicly available on a regular and structured basis</t>
        </is>
      </c>
      <c r="AD772" s="2" t="inlineStr">
        <is>
          <t>PEPI|
Portal Europeo de Proyectos de Inversión</t>
        </is>
      </c>
      <c r="AE772" s="2" t="inlineStr">
        <is>
          <t>3|
3</t>
        </is>
      </c>
      <c r="AF772" s="2" t="inlineStr">
        <is>
          <t xml:space="preserve">|
</t>
        </is>
      </c>
      <c r="AG772" t="inlineStr">
        <is>
          <t>Portal consistente en una base de datos destinada a poner a disposición pública la información relativa a proyectos actuales y futuros en la Unión que sean adecuados para invertir.</t>
        </is>
      </c>
      <c r="AH772" s="2" t="inlineStr">
        <is>
          <t>Euroopa investeerimisprojektide portaal|
Euroopa investeerimisprojektide register</t>
        </is>
      </c>
      <c r="AI772" s="2" t="inlineStr">
        <is>
          <t>3|
3</t>
        </is>
      </c>
      <c r="AJ772" s="2" t="inlineStr">
        <is>
          <t xml:space="preserve">preferred|
</t>
        </is>
      </c>
      <c r="AK772" t="inlineStr">
        <is>
          <t>komisjoni ja EIP loodav portaal, kuhu koondatakse liidus praegu ja tulevikus teostatavad investeerimisprojektid. Portaal kujutab endast avalikkusele kättesaadavat ning kasutajasõbralikku projektiandmebaasi, kust on võimalik saada asjakohast teavet iga projekti kohta.</t>
        </is>
      </c>
      <c r="AL772" s="2" t="inlineStr">
        <is>
          <t>Euroopan investointihankeportaali</t>
        </is>
      </c>
      <c r="AM772" s="2" t="inlineStr">
        <is>
          <t>3</t>
        </is>
      </c>
      <c r="AN772" s="2" t="inlineStr">
        <is>
          <t/>
        </is>
      </c>
      <c r="AO772" t="inlineStr">
        <is>
          <t>julkisesti saatavilla oleva ja käyttäjäystävällinen hanketietokanta, johon kootaan nykyiset ja tulevat investointihankkeet unionissa ja jossa annetaan asiaankuuluvaa tietoa kustakin hankkeesta</t>
        </is>
      </c>
      <c r="AP772" s="2" t="inlineStr">
        <is>
          <t>portail européen de projets d'investissement|
EIPP</t>
        </is>
      </c>
      <c r="AQ772" s="2" t="inlineStr">
        <is>
          <t>3|
3</t>
        </is>
      </c>
      <c r="AR772" s="2" t="inlineStr">
        <is>
          <t xml:space="preserve">|
</t>
        </is>
      </c>
      <c r="AS772" t="inlineStr">
        <is>
          <t>portail transparent de projets actuels et futurs dans l'Union dans lesquels il serait approprié d'investir</t>
        </is>
      </c>
      <c r="AT772" s="2" t="inlineStr">
        <is>
          <t>TETI|
an Tairseach Eorpach de Thionscadail Infheistíochta</t>
        </is>
      </c>
      <c r="AU772" s="2" t="inlineStr">
        <is>
          <t>3|
3</t>
        </is>
      </c>
      <c r="AV772" s="2" t="inlineStr">
        <is>
          <t xml:space="preserve">|
</t>
        </is>
      </c>
      <c r="AW772" t="inlineStr">
        <is>
          <t/>
        </is>
      </c>
      <c r="AX772" s="2" t="inlineStr">
        <is>
          <t>EPPU|
Europski portal projekata ulaganja</t>
        </is>
      </c>
      <c r="AY772" s="2" t="inlineStr">
        <is>
          <t>3|
3</t>
        </is>
      </c>
      <c r="AZ772" s="2" t="inlineStr">
        <is>
          <t xml:space="preserve">|
</t>
        </is>
      </c>
      <c r="BA772" t="inlineStr">
        <is>
          <t/>
        </is>
      </c>
      <c r="BB772" s="2" t="inlineStr">
        <is>
          <t>Beruházási Projektek Európai Portálja</t>
        </is>
      </c>
      <c r="BC772" s="2" t="inlineStr">
        <is>
          <t>4</t>
        </is>
      </c>
      <c r="BD772" s="2" t="inlineStr">
        <is>
          <t/>
        </is>
      </c>
      <c r="BE772" t="inlineStr">
        <is>
          <t>Az (EU) 2015/1017 rendelettel létrehozott adatbázis, amely biztosítja, hogy a beruházási projektekre vonatkozó információkat rendszeresen és strukturáltan nyilvánosan hozzáférhetővé tegyék annak érdekében, hogy a befektetők átlátható és megbízható információkhoz férhessenek hozzá.</t>
        </is>
      </c>
      <c r="BF772" s="2" t="inlineStr">
        <is>
          <t>PPIE|
portale dei progetti di investimento europei</t>
        </is>
      </c>
      <c r="BG772" s="2" t="inlineStr">
        <is>
          <t>3|
3</t>
        </is>
      </c>
      <c r="BH772" s="2" t="inlineStr">
        <is>
          <t xml:space="preserve">|
</t>
        </is>
      </c>
      <c r="BI772" t="inlineStr">
        <is>
          <t>Polo europeo di consulenza sugli investimenti e l'elenco di progetti di investimento europei</t>
        </is>
      </c>
      <c r="BJ772" s="2" t="inlineStr">
        <is>
          <t>Europos investicinių projektų portalas</t>
        </is>
      </c>
      <c r="BK772" s="2" t="inlineStr">
        <is>
          <t>3</t>
        </is>
      </c>
      <c r="BL772" s="2" t="inlineStr">
        <is>
          <t/>
        </is>
      </c>
      <c r="BM772" t="inlineStr">
        <is>
          <t>informacijos apie projektų, kurie yra vykdomi ar bus vykdomi Sąjungoje ir į kuriuos galima investuoti pagal ESIF reglamentą, katalogas</t>
        </is>
      </c>
      <c r="BN772" s="2" t="inlineStr">
        <is>
          <t>EIPP|
Eiropas Investīciju projektu portāls</t>
        </is>
      </c>
      <c r="BO772" s="2" t="inlineStr">
        <is>
          <t>3|
3</t>
        </is>
      </c>
      <c r="BP772" s="2" t="inlineStr">
        <is>
          <t xml:space="preserve">|
</t>
        </is>
      </c>
      <c r="BQ772" t="inlineStr">
        <is>
          <t>publiski pieejama datubāze, kurā apkopoti pašreizējie un Savienībā turpmāk iespējamie investīciju projekti, lai nodrošinātu, ka investoriem ir pieejama pārredzama un ticama informācija</t>
        </is>
      </c>
      <c r="BR772" s="2" t="inlineStr">
        <is>
          <t>Portal Ewropew ta' Proġetti ta' Investiment|
PEPI</t>
        </is>
      </c>
      <c r="BS772" s="2" t="inlineStr">
        <is>
          <t>3|
3</t>
        </is>
      </c>
      <c r="BT772" s="2" t="inlineStr">
        <is>
          <t xml:space="preserve">|
</t>
        </is>
      </c>
      <c r="BU772" t="inlineStr">
        <is>
          <t>strument biex ikun żgurat li informazzjoni rigward proġetti attwali u potenzjali ta' investiment futur issir disponibbli għall-pubbliku fuq bażi regolari u strutturata</t>
        </is>
      </c>
      <c r="BV772" s="2" t="inlineStr">
        <is>
          <t>Europees investeringsprojectenportaal|
EIPP</t>
        </is>
      </c>
      <c r="BW772" s="2" t="inlineStr">
        <is>
          <t>3|
3</t>
        </is>
      </c>
      <c r="BX772" s="2" t="inlineStr">
        <is>
          <t xml:space="preserve">|
</t>
        </is>
      </c>
      <c r="BY772" t="inlineStr">
        <is>
          <t>openbaar toegankelijke en gebruiksvriendelijke projectendatabank waarin lopende en potentiële toekomstige investeringsprojecten in de Unie worden verzameld en waar relevante informatie over ieder project te vinden is</t>
        </is>
      </c>
      <c r="BZ772" s="2" t="inlineStr">
        <is>
          <t>Europejski portal projektów inwestycyjnych|
EPPI</t>
        </is>
      </c>
      <c r="CA772" s="2" t="inlineStr">
        <is>
          <t>3|
3</t>
        </is>
      </c>
      <c r="CB772" s="2" t="inlineStr">
        <is>
          <t xml:space="preserve">|
</t>
        </is>
      </c>
      <c r="CC772" t="inlineStr">
        <is>
          <t>przejrzysty portal obejmujący projekty inwestycyjne na szczeblu unijnym, utworzony w ramach komisyjnego „Planu inwestycyjnego dla Europy” (plan ogłoszono w listopadzie 2014 r.)</t>
        </is>
      </c>
      <c r="CD772" s="2" t="inlineStr">
        <is>
          <t>Portal Europeu de Projetos de Investimento|
PEPI</t>
        </is>
      </c>
      <c r="CE772" s="2" t="inlineStr">
        <is>
          <t>3|
3</t>
        </is>
      </c>
      <c r="CF772" s="2" t="inlineStr">
        <is>
          <t xml:space="preserve">|
</t>
        </is>
      </c>
      <c r="CG772" t="inlineStr">
        <is>
          <t>Portal transparente que reúne os projetos de investimento, atuais e futuros, na União; base de dados sobre projetos, acessível ao público e de fácil utilização, que presta informações pertinentes sobre cada projeto; visa principalmente propósitos de visibilidade para os investidores e fins de informação.</t>
        </is>
      </c>
      <c r="CH772" s="2" t="inlineStr">
        <is>
          <t>PEPI|
Portalul european pentru proiecte de investiții</t>
        </is>
      </c>
      <c r="CI772" s="2" t="inlineStr">
        <is>
          <t>3|
4</t>
        </is>
      </c>
      <c r="CJ772" s="2" t="inlineStr">
        <is>
          <t xml:space="preserve">|
</t>
        </is>
      </c>
      <c r="CK772" t="inlineStr">
        <is>
          <t>bază de date în care se realizează publicarea regulată și structurată de informații privind proiectele de investiții din Uniune, asigurând astfel că investitorii au acces la informații transparente și fiabile</t>
        </is>
      </c>
      <c r="CL772" s="2" t="inlineStr">
        <is>
          <t>Európsky portál investičných projektov</t>
        </is>
      </c>
      <c r="CM772" s="2" t="inlineStr">
        <is>
          <t>3</t>
        </is>
      </c>
      <c r="CN772" s="2" t="inlineStr">
        <is>
          <t/>
        </is>
      </c>
      <c r="CO772" t="inlineStr">
        <is>
          <t>verejne prístupná a užívateľsky jednoduchá databáza súčasných a budúcich investičných projektov v Únii poskytujúca relevantné informácie o každom projekte</t>
        </is>
      </c>
      <c r="CP772" s="2" t="inlineStr">
        <is>
          <t>Evropski portal naložbenih projektov</t>
        </is>
      </c>
      <c r="CQ772" s="2" t="inlineStr">
        <is>
          <t>3</t>
        </is>
      </c>
      <c r="CR772" s="2" t="inlineStr">
        <is>
          <t/>
        </is>
      </c>
      <c r="CS772" t="inlineStr">
        <is>
          <t/>
        </is>
      </c>
      <c r="CT772" s="2" t="inlineStr">
        <is>
          <t>portalen för investeringsprojekt på europeisk nivå|
EIPP</t>
        </is>
      </c>
      <c r="CU772" s="2" t="inlineStr">
        <is>
          <t>3|
3</t>
        </is>
      </c>
      <c r="CV772" s="2" t="inlineStr">
        <is>
          <t xml:space="preserve">|
</t>
        </is>
      </c>
      <c r="CW772" t="inlineStr">
        <is>
          <t/>
        </is>
      </c>
    </row>
    <row r="773">
      <c r="A773" s="1" t="str">
        <f>HYPERLINK("https://iate.europa.eu/entry/result/3548461/all", "3548461")</f>
        <v>3548461</v>
      </c>
      <c r="B773" t="inlineStr">
        <is>
          <t>TRANSPORT</t>
        </is>
      </c>
      <c r="C773" t="inlineStr">
        <is>
          <t>TRANSPORT|transport policy|transport policy</t>
        </is>
      </c>
      <c r="D773" t="inlineStr">
        <is>
          <t>yes</t>
        </is>
      </c>
      <c r="E773" t="inlineStr">
        <is>
          <t/>
        </is>
      </c>
      <c r="F773" s="2" t="inlineStr">
        <is>
          <t>електромобилност</t>
        </is>
      </c>
      <c r="G773" s="2" t="inlineStr">
        <is>
          <t>3</t>
        </is>
      </c>
      <c r="H773" s="2" t="inlineStr">
        <is>
          <t/>
        </is>
      </c>
      <c r="I773" t="inlineStr">
        <is>
          <t>чист и екологосъобразен превоз, извършван с електрически превозни средства</t>
        </is>
      </c>
      <c r="J773" s="2" t="inlineStr">
        <is>
          <t>elektromobilita</t>
        </is>
      </c>
      <c r="K773" s="2" t="inlineStr">
        <is>
          <t>3</t>
        </is>
      </c>
      <c r="L773" s="2" t="inlineStr">
        <is>
          <t/>
        </is>
      </c>
      <c r="M773" t="inlineStr">
        <is>
          <t>oblast odkazující na energeticky účinná a ekologická dopravní vozidla a systémy</t>
        </is>
      </c>
      <c r="N773" s="2" t="inlineStr">
        <is>
          <t>elektromobilitet</t>
        </is>
      </c>
      <c r="O773" s="2" t="inlineStr">
        <is>
          <t>3</t>
        </is>
      </c>
      <c r="P773" s="2" t="inlineStr">
        <is>
          <t/>
        </is>
      </c>
      <c r="Q773" t="inlineStr">
        <is>
          <t>Miljøvenlige eldrevne transportkøretøjer og -systemer</t>
        </is>
      </c>
      <c r="R773" s="2" t="inlineStr">
        <is>
          <t>Elektromobilität|
Elektroverkehr</t>
        </is>
      </c>
      <c r="S773" s="2" t="inlineStr">
        <is>
          <t>3|
3</t>
        </is>
      </c>
      <c r="T773" s="2" t="inlineStr">
        <is>
          <t xml:space="preserve">|
</t>
        </is>
      </c>
      <c r="U773" t="inlineStr">
        <is>
          <t>Teil der Mobilität, für den elektrische Energie genutzt wird (u.a. auch Eisenbahnfahrten, Transporte mit einem elektrischen Gabelstapler, elektrisch unterstützte Fahrräder, Golfcarts, etc.) &lt;br&gt; gegenwärtig eher enger begrenzt auf elektrisch angetriebene Pkw (Brennstoffzellenfahrzeuge, batterieelektrische Fahrzeuge, sog. Hybride) einschließlich der notwendigen Infrastruktur (z. B. Ladesysteme, Batterie-/ Brennstoffzellentechnik ...)</t>
        </is>
      </c>
      <c r="V773" s="2" t="inlineStr">
        <is>
          <t>ηλεκτροκινητικότητα|
ηλεκτροκίνηση|
ηλεκτρική κινητικότητα</t>
        </is>
      </c>
      <c r="W773" s="2" t="inlineStr">
        <is>
          <t>3|
3|
3</t>
        </is>
      </c>
      <c r="X773" s="2" t="inlineStr">
        <is>
          <t xml:space="preserve">|
|
</t>
        </is>
      </c>
      <c r="Y773" t="inlineStr">
        <is>
          <t/>
        </is>
      </c>
      <c r="Z773" s="2" t="inlineStr">
        <is>
          <t>electric mobility|
electromobility|
e-mobility|
electro-mobility</t>
        </is>
      </c>
      <c r="AA773" s="2" t="inlineStr">
        <is>
          <t>1|
3|
3|
3</t>
        </is>
      </c>
      <c r="AB773" s="2" t="inlineStr">
        <is>
          <t xml:space="preserve">|
|
|
</t>
        </is>
      </c>
      <c r="AC773" t="inlineStr">
        <is>
          <t>clean and efficient transport, using electric vehicles, powered either by batteries or by hydrogen fuel cells</t>
        </is>
      </c>
      <c r="AD773" s="2" t="inlineStr">
        <is>
          <t>movilidad eléctrica|
electromovilidad</t>
        </is>
      </c>
      <c r="AE773" s="2" t="inlineStr">
        <is>
          <t>3|
3</t>
        </is>
      </c>
      <c r="AF773" s="2" t="inlineStr">
        <is>
          <t xml:space="preserve">|
</t>
        </is>
      </c>
      <c r="AG773" t="inlineStr">
        <is>
          <t>Movilidad basada en la utilización de vehículos impulsados por uno o varios motores eléctricos y en la implantación de estructuras de recarga adecuadas.</t>
        </is>
      </c>
      <c r="AH773" s="2" t="inlineStr">
        <is>
          <t>elektromobiilsus|
elektritransport</t>
        </is>
      </c>
      <c r="AI773" s="2" t="inlineStr">
        <is>
          <t>3|
2</t>
        </is>
      </c>
      <c r="AJ773" s="2" t="inlineStr">
        <is>
          <t xml:space="preserve">preferred|
</t>
        </is>
      </c>
      <c r="AK773" t="inlineStr">
        <is>
          <t/>
        </is>
      </c>
      <c r="AL773" s="2" t="inlineStr">
        <is>
          <t>sähköinen liikkuminen|
sähköön perustuva liikenne|
sähköinen liikkuvuus|
sähköinen liikenne</t>
        </is>
      </c>
      <c r="AM773" s="2" t="inlineStr">
        <is>
          <t>3|
3|
3|
3</t>
        </is>
      </c>
      <c r="AN773" s="2" t="inlineStr">
        <is>
          <t xml:space="preserve">|
|
|
</t>
        </is>
      </c>
      <c r="AO773" t="inlineStr">
        <is>
          <t/>
        </is>
      </c>
      <c r="AP773" s="2" t="inlineStr">
        <is>
          <t>électromobilité</t>
        </is>
      </c>
      <c r="AQ773" s="2" t="inlineStr">
        <is>
          <t>3</t>
        </is>
      </c>
      <c r="AR773" s="2" t="inlineStr">
        <is>
          <t/>
        </is>
      </c>
      <c r="AS773" t="inlineStr">
        <is>
          <t>nouvelle forme de mobilité qui consiste à proposer des véhicules électriques avec une infrastructure adéquate</t>
        </is>
      </c>
      <c r="AT773" s="2" t="inlineStr">
        <is>
          <t>leictrea-shoghluaisteacht</t>
        </is>
      </c>
      <c r="AU773" s="2" t="inlineStr">
        <is>
          <t>3</t>
        </is>
      </c>
      <c r="AV773" s="2" t="inlineStr">
        <is>
          <t/>
        </is>
      </c>
      <c r="AW773" t="inlineStr">
        <is>
          <t/>
        </is>
      </c>
      <c r="AX773" s="2" t="inlineStr">
        <is>
          <t>elektromobilnost</t>
        </is>
      </c>
      <c r="AY773" s="2" t="inlineStr">
        <is>
          <t>3</t>
        </is>
      </c>
      <c r="AZ773" s="2" t="inlineStr">
        <is>
          <t/>
        </is>
      </c>
      <c r="BA773" t="inlineStr">
        <is>
          <t>energetski učinkovita i ekološka električna vozila i sustavi prometa</t>
        </is>
      </c>
      <c r="BB773" s="2" t="inlineStr">
        <is>
          <t>elektromobilitás|
e-mobilitás|
elektromos közlekedés</t>
        </is>
      </c>
      <c r="BC773" s="2" t="inlineStr">
        <is>
          <t>3|
3|
3</t>
        </is>
      </c>
      <c r="BD773" s="2" t="inlineStr">
        <is>
          <t xml:space="preserve">|
|
</t>
        </is>
      </c>
      <c r="BE773" t="inlineStr">
        <is>
          <t>Környezetbarát és energiahatékony elektromos közlekedési eszközök és rendszerek használata a közlekedésben.</t>
        </is>
      </c>
      <c r="BF773" s="2" t="inlineStr">
        <is>
          <t>elettromobilità|
mobilità elettrica</t>
        </is>
      </c>
      <c r="BG773" s="2" t="inlineStr">
        <is>
          <t>3|
3</t>
        </is>
      </c>
      <c r="BH773" s="2" t="inlineStr">
        <is>
          <t xml:space="preserve">|
</t>
        </is>
      </c>
      <c r="BI773" t="inlineStr">
        <is>
          <t>veicoli e sistemi di trasporto elettrici ecologici e ad alta efficienza energetica</t>
        </is>
      </c>
      <c r="BJ773" s="2" t="inlineStr">
        <is>
          <t>elektromobilumas</t>
        </is>
      </c>
      <c r="BK773" s="2" t="inlineStr">
        <is>
          <t>3</t>
        </is>
      </c>
      <c r="BL773" s="2" t="inlineStr">
        <is>
          <t/>
        </is>
      </c>
      <c r="BM773" t="inlineStr">
        <is>
          <t>elektrinių transporto priemonių (elektromobilių) naudojimas</t>
        </is>
      </c>
      <c r="BN773" s="2" t="inlineStr">
        <is>
          <t>elektromobilitāte</t>
        </is>
      </c>
      <c r="BO773" s="2" t="inlineStr">
        <is>
          <t>3</t>
        </is>
      </c>
      <c r="BP773" s="2" t="inlineStr">
        <is>
          <t/>
        </is>
      </c>
      <c r="BQ773" t="inlineStr">
        <is>
          <t>transporta apakšnozare, kas ietver elektrotransportlīdzekļu (piem., elektrovilcieni, tramvaji, transportlīdzekļi ar hibrīda dzinēju vai elektromotoru) un to funkcionēšanai nepieciešamās infrastruktūras (piem., uzlādes staciju tīkls), resursu un pakalpojumu, kā arī komunikāciju un vadības sistēmu izstrādāšanu, ražošanu un lietošanu</t>
        </is>
      </c>
      <c r="BR773" s="2" t="inlineStr">
        <is>
          <t>elettromobbiltà</t>
        </is>
      </c>
      <c r="BS773" s="2" t="inlineStr">
        <is>
          <t>3</t>
        </is>
      </c>
      <c r="BT773" s="2" t="inlineStr">
        <is>
          <t/>
        </is>
      </c>
      <c r="BU773" t="inlineStr">
        <is>
          <t>Vetturi u sistemi ta' trasportazzjoni elettrika, effiċjenti fl-użu tal-enerġija u li jirrispettaw l-ambjent</t>
        </is>
      </c>
      <c r="BV773" s="2" t="inlineStr">
        <is>
          <t>elektromobiliteit</t>
        </is>
      </c>
      <c r="BW773" s="2" t="inlineStr">
        <is>
          <t>3</t>
        </is>
      </c>
      <c r="BX773" s="2" t="inlineStr">
        <is>
          <t/>
        </is>
      </c>
      <c r="BY773" t="inlineStr">
        <is>
          <t>mobiliteit door middel van elektrisch aangedreven voertuigen</t>
        </is>
      </c>
      <c r="BZ773" s="2" t="inlineStr">
        <is>
          <t>elektromobilność</t>
        </is>
      </c>
      <c r="CA773" s="2" t="inlineStr">
        <is>
          <t>3</t>
        </is>
      </c>
      <c r="CB773" s="2" t="inlineStr">
        <is>
          <t/>
        </is>
      </c>
      <c r="CC773" t="inlineStr">
        <is>
          <t>korzystanie z pojazdów elektrycznych do zapewnienia mobilności</t>
        </is>
      </c>
      <c r="CD773" s="2" t="inlineStr">
        <is>
          <t>eletromobilidade</t>
        </is>
      </c>
      <c r="CE773" s="2" t="inlineStr">
        <is>
          <t>3</t>
        </is>
      </c>
      <c r="CF773" s="2" t="inlineStr">
        <is>
          <t/>
        </is>
      </c>
      <c r="CG773" t="inlineStr">
        <is>
          <t>Sistema de transporte com base em veículos movidos por eletricidade, incluindo a infraestrutura necessária (p. ex. sistemas de carregamento, etc.).</t>
        </is>
      </c>
      <c r="CH773" s="2" t="inlineStr">
        <is>
          <t>electromobilitate</t>
        </is>
      </c>
      <c r="CI773" s="2" t="inlineStr">
        <is>
          <t>3</t>
        </is>
      </c>
      <c r="CJ773" s="2" t="inlineStr">
        <is>
          <t/>
        </is>
      </c>
      <c r="CK773" t="inlineStr">
        <is>
          <t>utilizarea de mijloace și sisteme de transport bazate pe energie electrică, care promovează o amprentă ecologică scăzută și utilizarea surselor regenerabile de energie</t>
        </is>
      </c>
      <c r="CL773" s="2" t="inlineStr">
        <is>
          <t>elektrická mobilita|
elektromobilita</t>
        </is>
      </c>
      <c r="CM773" s="2" t="inlineStr">
        <is>
          <t>3|
3</t>
        </is>
      </c>
      <c r="CN773" s="2" t="inlineStr">
        <is>
          <t xml:space="preserve">|
</t>
        </is>
      </c>
      <c r="CO773" t="inlineStr">
        <is>
          <t>koncepcia cestnej dopravy využívajúc[ej] elektrické pohonné systémy, vozidlové informačné a komunikačné technológie a prepojenú (nabíjaciu) infraštruktúru pre umožnenie elektrického pohonu dopravných prostriedkov</t>
        </is>
      </c>
      <c r="CP773" s="2" t="inlineStr">
        <is>
          <t>e-mobilnost|
elektromobilnost</t>
        </is>
      </c>
      <c r="CQ773" s="2" t="inlineStr">
        <is>
          <t>3|
3</t>
        </is>
      </c>
      <c r="CR773" s="2" t="inlineStr">
        <is>
          <t xml:space="preserve">|
</t>
        </is>
      </c>
      <c r="CS773" t="inlineStr">
        <is>
          <t>nov način trajnostne in okolju prijazne mobilnosti z uporabo električnih vozil</t>
        </is>
      </c>
      <c r="CT773" s="2" t="inlineStr">
        <is>
          <t>e-mobilitet|
elektromobilitet</t>
        </is>
      </c>
      <c r="CU773" s="2" t="inlineStr">
        <is>
          <t>3|
3</t>
        </is>
      </c>
      <c r="CV773" s="2" t="inlineStr">
        <is>
          <t xml:space="preserve">|
</t>
        </is>
      </c>
      <c r="CW773" t="inlineStr">
        <is>
          <t/>
        </is>
      </c>
    </row>
    <row r="774">
      <c r="A774" s="1" t="str">
        <f>HYPERLINK("https://iate.europa.eu/entry/result/1682343/all", "1682343")</f>
        <v>1682343</v>
      </c>
      <c r="B774" t="inlineStr">
        <is>
          <t>FINANCE</t>
        </is>
      </c>
      <c r="C774" t="inlineStr">
        <is>
          <t>FINANCE|free movement of capital|financial market</t>
        </is>
      </c>
      <c r="D774" t="inlineStr">
        <is>
          <t>yes</t>
        </is>
      </c>
      <c r="E774" t="inlineStr">
        <is>
          <t/>
        </is>
      </c>
      <c r="F774" s="2" t="inlineStr">
        <is>
          <t>касов пазар|
спот пазар</t>
        </is>
      </c>
      <c r="G774" s="2" t="inlineStr">
        <is>
          <t>3|
3</t>
        </is>
      </c>
      <c r="H774" s="2" t="inlineStr">
        <is>
          <t xml:space="preserve">|
</t>
        </is>
      </c>
      <c r="I774" t="inlineStr">
        <is>
          <t>пазар, на който се сключват сделки с прехвърляне на финансовия инструмент от продавача на купувача веднага или в много кратък срок, обикновено до 1 седмица</t>
        </is>
      </c>
      <c r="J774" s="2" t="inlineStr">
        <is>
          <t>spotový trh</t>
        </is>
      </c>
      <c r="K774" s="2" t="inlineStr">
        <is>
          <t>3</t>
        </is>
      </c>
      <c r="L774" s="2" t="inlineStr">
        <is>
          <t/>
        </is>
      </c>
      <c r="M774" t="inlineStr">
        <is>
          <t>finanční trh, na němž k realizaci obchodu dochází bezprostředně po jeho sjednání</t>
        </is>
      </c>
      <c r="N774" s="2" t="inlineStr">
        <is>
          <t>spotmarked|
kontantmarked</t>
        </is>
      </c>
      <c r="O774" s="2" t="inlineStr">
        <is>
          <t>3|
3</t>
        </is>
      </c>
      <c r="P774" s="2" t="inlineStr">
        <is>
          <t xml:space="preserve">|
</t>
        </is>
      </c>
      <c r="Q774" t="inlineStr">
        <is>
          <t>marked for køb eller salg af en valuta eller råvare med øjeblikkelig levering</t>
        </is>
      </c>
      <c r="R774" s="2" t="inlineStr">
        <is>
          <t>Lokomarkt|
Kassamarkt|
Spotmarkt|
Cashmarkt|
Sofortmarkt|
Effektivmarkt</t>
        </is>
      </c>
      <c r="S774" s="2" t="inlineStr">
        <is>
          <t>3|
3|
3|
3|
3|
3</t>
        </is>
      </c>
      <c r="T774" s="2" t="inlineStr">
        <is>
          <t xml:space="preserve">|
|
|
|
|
</t>
        </is>
      </c>
      <c r="U774" t="inlineStr">
        <is>
          <t>Markt, auf dem Kassageschäfte abgeschlossen werden</t>
        </is>
      </c>
      <c r="V774" s="2" t="inlineStr">
        <is>
          <t>αγορά spot|
αγορές συναλλαγών με μετρητά|
αγορές μετρητοίς|
τρέχουσα αγορά|
αγορά άμεσης παράδοσης|
αγορά για άμεση παράδοση</t>
        </is>
      </c>
      <c r="W774" s="2" t="inlineStr">
        <is>
          <t>3|
3|
3|
3|
3|
3</t>
        </is>
      </c>
      <c r="X774" s="2" t="inlineStr">
        <is>
          <t xml:space="preserve">|
|
|
|
|
</t>
        </is>
      </c>
      <c r="Y774" t="inlineStr">
        <is>
          <t/>
        </is>
      </c>
      <c r="Z774" s="2" t="inlineStr">
        <is>
          <t>cash market|
spot market</t>
        </is>
      </c>
      <c r="AA774" s="2" t="inlineStr">
        <is>
          <t>3|
3</t>
        </is>
      </c>
      <c r="AB774" s="2" t="inlineStr">
        <is>
          <t xml:space="preserve">|
</t>
        </is>
      </c>
      <c r="AC774" t="inlineStr">
        <is>
          <t>marketplace for the immediate settlement of transactions involving commodities and securities</t>
        </is>
      </c>
      <c r="AD774" s="2" t="inlineStr">
        <is>
          <t>mercado &lt;i&gt;spot&lt;/i&gt;|
mercado de contado|
mercado al contado</t>
        </is>
      </c>
      <c r="AE774" s="2" t="inlineStr">
        <is>
          <t>3|
3|
3</t>
        </is>
      </c>
      <c r="AF774" s="2" t="inlineStr">
        <is>
          <t>|
|
preferred</t>
        </is>
      </c>
      <c r="AG774" t="inlineStr">
        <is>
          <t>Mercado en el que las transacciones de compraventa se realizan de forma inmediata o en un periodo de tiempo muy corto y al precio de mercado del momento en el que se confirma la transacción.</t>
        </is>
      </c>
      <c r="AH774" s="2" t="inlineStr">
        <is>
          <t>spot-turg|
hetketurg</t>
        </is>
      </c>
      <c r="AI774" s="2" t="inlineStr">
        <is>
          <t>3|
3</t>
        </is>
      </c>
      <c r="AJ774" s="2" t="inlineStr">
        <is>
          <t xml:space="preserve">|
</t>
        </is>
      </c>
      <c r="AK774" t="inlineStr">
        <is>
          <t/>
        </is>
      </c>
      <c r="AL774" s="2" t="inlineStr">
        <is>
          <t>avistamarkkinat|
spot-markkinat|
käteismarkkinat</t>
        </is>
      </c>
      <c r="AM774" s="2" t="inlineStr">
        <is>
          <t>3|
3|
3</t>
        </is>
      </c>
      <c r="AN774" s="2" t="inlineStr">
        <is>
          <t xml:space="preserve">|
|
</t>
        </is>
      </c>
      <c r="AO774" t="inlineStr">
        <is>
          <t>hyödykemarkkinat, joilla hyödykkeitä myydään käteissuorituksella ja ne toimitetaan pian liiketoimen toteuttamisen jälkeen, sekä muut markkinat, jotka eivät ole rahoitusmarkkinoita, kuten hyödykkeiden termiinimarkkinat</t>
        </is>
      </c>
      <c r="AP774" s="2" t="inlineStr">
        <is>
          <t>marché du disponible|
marché au comptant</t>
        </is>
      </c>
      <c r="AQ774" s="2" t="inlineStr">
        <is>
          <t>4|
3</t>
        </is>
      </c>
      <c r="AR774" s="2" t="inlineStr">
        <is>
          <t xml:space="preserve">|
</t>
        </is>
      </c>
      <c r="AS774" t="inlineStr">
        <is>
          <t>marché sur lequel les transactions donnent lieu à paiement et livraison non différés d'actifs financiers ou de marchandises</t>
        </is>
      </c>
      <c r="AT774" s="2" t="inlineStr">
        <is>
          <t>spotmhargadh|
margadh airgid thirim|
margadh airgid</t>
        </is>
      </c>
      <c r="AU774" s="2" t="inlineStr">
        <is>
          <t>3|
3|
3</t>
        </is>
      </c>
      <c r="AV774" s="2" t="inlineStr">
        <is>
          <t xml:space="preserve">|
|
</t>
        </is>
      </c>
      <c r="AW774" t="inlineStr">
        <is>
          <t>margadh tráchtearraí ina ndíoltar tráchtearraí ar airgead tirim agus ina seachadtar iad go pras nuair a bhíonn an t-idirbheart socraithe</t>
        </is>
      </c>
      <c r="AX774" s="2" t="inlineStr">
        <is>
          <t>promptno tržište</t>
        </is>
      </c>
      <c r="AY774" s="2" t="inlineStr">
        <is>
          <t>3</t>
        </is>
      </c>
      <c r="AZ774" s="2" t="inlineStr">
        <is>
          <t/>
        </is>
      </c>
      <c r="BA774" t="inlineStr">
        <is>
          <t>tržište robe na kojem se roba prodaje za gotovinu i promptno dostavlja nakon što je transakcija namirena te druga nefinancijska tržišta, kao što su terminska tržišta za robu</t>
        </is>
      </c>
      <c r="BB774" s="2" t="inlineStr">
        <is>
          <t>azonnali piac|
prompt piac|
spot piac</t>
        </is>
      </c>
      <c r="BC774" s="2" t="inlineStr">
        <is>
          <t>4|
3|
3</t>
        </is>
      </c>
      <c r="BD774" s="2" t="inlineStr">
        <is>
          <t xml:space="preserve">preferred|
|
</t>
        </is>
      </c>
      <c r="BE774" t="inlineStr">
        <is>
          <t>a jelenbeli kereskedés helyszíne, ahol a teljesítés a szerződés megkötésével egy időben lezajlik</t>
        </is>
      </c>
      <c r="BF774" s="2" t="inlineStr">
        <is>
          <t>mercato per contanti|
mercato a pronti</t>
        </is>
      </c>
      <c r="BG774" s="2" t="inlineStr">
        <is>
          <t>3|
3</t>
        </is>
      </c>
      <c r="BH774" s="2" t="inlineStr">
        <is>
          <t>|
preferred</t>
        </is>
      </c>
      <c r="BI774" t="inlineStr">
        <is>
          <t>mercato sul quale i beni sono liquidati in contanti e prontamente consegnati al regolamento dell’operazione</t>
        </is>
      </c>
      <c r="BJ774" s="2" t="inlineStr">
        <is>
          <t>neatidėliotinų sandorių rinka</t>
        </is>
      </c>
      <c r="BK774" s="2" t="inlineStr">
        <is>
          <t>3</t>
        </is>
      </c>
      <c r="BL774" s="2" t="inlineStr">
        <is>
          <t/>
        </is>
      </c>
      <c r="BM774" t="inlineStr">
        <is>
          <t>bet kokių biržos prekių rinka, kurioje biržos prekės parduodamos už grynuosius pinigus ir nedelsiant pristatomos pasibaigus sandoriui</t>
        </is>
      </c>
      <c r="BN774" s="2" t="inlineStr">
        <is>
          <t>tūlītēju darījumu tirgus</t>
        </is>
      </c>
      <c r="BO774" s="2" t="inlineStr">
        <is>
          <t>3</t>
        </is>
      </c>
      <c r="BP774" s="2" t="inlineStr">
        <is>
          <t/>
        </is>
      </c>
      <c r="BQ774" t="inlineStr">
        <is>
          <t/>
        </is>
      </c>
      <c r="BR774" s="2" t="inlineStr">
        <is>
          <t>suq tal-kontanti|
suq spot|
suq tal-flus fil-pront</t>
        </is>
      </c>
      <c r="BS774" s="2" t="inlineStr">
        <is>
          <t>3|
3|
3</t>
        </is>
      </c>
      <c r="BT774" s="2" t="inlineStr">
        <is>
          <t xml:space="preserve">|
|
</t>
        </is>
      </c>
      <c r="BU774" t="inlineStr">
        <is>
          <t>suq għas-saldu immedjat ta' tranżazzjonijiet li jinvolvu komoditajiet u titoli</t>
        </is>
      </c>
      <c r="BV774" s="2" t="inlineStr">
        <is>
          <t>cashmarkt|
contantmarkt|
contante markt|
markt voor contante transacties|
spotmarkt</t>
        </is>
      </c>
      <c r="BW774" s="2" t="inlineStr">
        <is>
          <t>3|
3|
3|
2|
3</t>
        </is>
      </c>
      <c r="BX774" s="2" t="inlineStr">
        <is>
          <t xml:space="preserve">|
|
|
|
</t>
        </is>
      </c>
      <c r="BY774" t="inlineStr">
        <is>
          <t>(deel van de) markt waar levering en betaling op korte termijn na het sluiten van een overeenkomst plaatsvinden</t>
        </is>
      </c>
      <c r="BZ774" s="2" t="inlineStr">
        <is>
          <t>rynek kasowy|
rynek gotówkowy</t>
        </is>
      </c>
      <c r="CA774" s="2" t="inlineStr">
        <is>
          <t>3|
3</t>
        </is>
      </c>
      <c r="CB774" s="2" t="inlineStr">
        <is>
          <t xml:space="preserve">|
</t>
        </is>
      </c>
      <c r="CC774" t="inlineStr">
        <is>
          <t>rynek, na którym transakcje wykonywane są w drugim dniu roboczym po dniu zawarcia</t>
        </is>
      </c>
      <c r="CD774" s="2" t="inlineStr">
        <is>
          <t>mercado à vista|
mercado a contado</t>
        </is>
      </c>
      <c r="CE774" s="2" t="inlineStr">
        <is>
          <t>3|
3</t>
        </is>
      </c>
      <c r="CF774" s="2" t="inlineStr">
        <is>
          <t xml:space="preserve">|
</t>
        </is>
      </c>
      <c r="CG774" t="inlineStr">
        <is>
          <t>Mercado em que as transações são realizadas no pressuposto da sua imediata ou quase imediata liquidação, isto é, que não têm a natureza de transação a prazo.</t>
        </is>
      </c>
      <c r="CH774" s="2" t="inlineStr">
        <is>
          <t>piață la vedere|
piață spot</t>
        </is>
      </c>
      <c r="CI774" s="2" t="inlineStr">
        <is>
          <t>3|
3</t>
        </is>
      </c>
      <c r="CJ774" s="2" t="inlineStr">
        <is>
          <t xml:space="preserve">|
</t>
        </is>
      </c>
      <c r="CK774" t="inlineStr">
        <is>
          <t>piața bursieră în care mărfurile și valorile mobiliare sunt vândute cu plată cash și cu livrare fizică imediată</t>
        </is>
      </c>
      <c r="CL774" s="2" t="inlineStr">
        <is>
          <t>spotový trh</t>
        </is>
      </c>
      <c r="CM774" s="2" t="inlineStr">
        <is>
          <t>3</t>
        </is>
      </c>
      <c r="CN774" s="2" t="inlineStr">
        <is>
          <t/>
        </is>
      </c>
      <c r="CO774" t="inlineStr">
        <is>
          <t>trh, najmä komoditný, na ktorom sa realizujú transakcie, ktorých predmet je dodaný, odobratý a zaplatený v deň uzavretia zmluvy</t>
        </is>
      </c>
      <c r="CP774" s="2" t="inlineStr">
        <is>
          <t>gotovinski trg|
promptni trg</t>
        </is>
      </c>
      <c r="CQ774" s="2" t="inlineStr">
        <is>
          <t>4|
4</t>
        </is>
      </c>
      <c r="CR774" s="2" t="inlineStr">
        <is>
          <t xml:space="preserve">|
</t>
        </is>
      </c>
      <c r="CS774" t="inlineStr">
        <is>
          <t>trg (npr. surovin in vrednostnih papirjev), na katerem je moč posle skleniti v zelo kratkem času in navadno za gotovinsko plačilo</t>
        </is>
      </c>
      <c r="CT774" s="2" t="inlineStr">
        <is>
          <t>kontantmarknad|
avistamarknad|
spotmarknad</t>
        </is>
      </c>
      <c r="CU774" s="2" t="inlineStr">
        <is>
          <t>3|
3|
3</t>
        </is>
      </c>
      <c r="CV774" s="2" t="inlineStr">
        <is>
          <t xml:space="preserve">|
|
</t>
        </is>
      </c>
      <c r="CW774" t="inlineStr">
        <is>
          <t>marknad där man handlar för omedelbar leverans och betalning</t>
        </is>
      </c>
    </row>
    <row r="775">
      <c r="A775" s="1" t="str">
        <f>HYPERLINK("https://iate.europa.eu/entry/result/3506634/all", "3506634")</f>
        <v>3506634</v>
      </c>
      <c r="B775" t="inlineStr">
        <is>
          <t>ENERGY</t>
        </is>
      </c>
      <c r="C775" t="inlineStr">
        <is>
          <t>ENERGY|soft energy|soft energy|renewable energy</t>
        </is>
      </c>
      <c r="D775" t="inlineStr">
        <is>
          <t>yes</t>
        </is>
      </c>
      <c r="E775" t="inlineStr">
        <is>
          <t/>
        </is>
      </c>
      <c r="F775" t="inlineStr">
        <is>
          <t/>
        </is>
      </c>
      <c r="G775" t="inlineStr">
        <is>
          <t/>
        </is>
      </c>
      <c r="H775" t="inlineStr">
        <is>
          <t/>
        </is>
      </c>
      <c r="I775" t="inlineStr">
        <is>
          <t/>
        </is>
      </c>
      <c r="J775" t="inlineStr">
        <is>
          <t/>
        </is>
      </c>
      <c r="K775" t="inlineStr">
        <is>
          <t/>
        </is>
      </c>
      <c r="L775" t="inlineStr">
        <is>
          <t/>
        </is>
      </c>
      <c r="M775" t="inlineStr">
        <is>
          <t/>
        </is>
      </c>
      <c r="N775" t="inlineStr">
        <is>
          <t/>
        </is>
      </c>
      <c r="O775" t="inlineStr">
        <is>
          <t/>
        </is>
      </c>
      <c r="P775" t="inlineStr">
        <is>
          <t/>
        </is>
      </c>
      <c r="Q775" t="inlineStr">
        <is>
          <t/>
        </is>
      </c>
      <c r="R775" t="inlineStr">
        <is>
          <t/>
        </is>
      </c>
      <c r="S775" t="inlineStr">
        <is>
          <t/>
        </is>
      </c>
      <c r="T775" t="inlineStr">
        <is>
          <t/>
        </is>
      </c>
      <c r="U775" t="inlineStr">
        <is>
          <t/>
        </is>
      </c>
      <c r="V775" s="2" t="inlineStr">
        <is>
          <t>εθνική ενδεικτική πορεία|
ενδεικτική πορεία</t>
        </is>
      </c>
      <c r="W775" s="2" t="inlineStr">
        <is>
          <t>3|
3</t>
        </is>
      </c>
      <c r="X775" s="2" t="inlineStr">
        <is>
          <t xml:space="preserve">|
</t>
        </is>
      </c>
      <c r="Y775" t="inlineStr">
        <is>
          <t>δείκτης που μετράει την πρόοδο ενός κράτους μέλους προς τους στόχους του που αφορούν την ενέργεια από ανανεώσιμες πηγές, δηλ. το μερίδιό της στην &lt;a href="https://iate.europa.eu/entry/result/3506427/en-el" target="_blank"&gt;ακαθάριστη τελική κατανάλωση ενέργειας&lt;/a&gt;</t>
        </is>
      </c>
      <c r="Z775" s="2" t="inlineStr">
        <is>
          <t>national indicative trajectory|
indicative trajectory</t>
        </is>
      </c>
      <c r="AA775" s="2" t="inlineStr">
        <is>
          <t>3|
3</t>
        </is>
      </c>
      <c r="AB775" s="2" t="inlineStr">
        <is>
          <t xml:space="preserve">|
</t>
        </is>
      </c>
      <c r="AC775" t="inlineStr">
        <is>
          <t>indicator that measures a Member State's progress towards its renewable
energy targets, i.e. its
share of energy from renewable
sources in its &lt;i&gt;&lt;a href="https://iate.europa.eu/entry/result/3506427/en" target="_blank"&gt;'gross final energy consumption'&lt;/a&gt;&lt;/i&gt;</t>
        </is>
      </c>
      <c r="AD775" t="inlineStr">
        <is>
          <t/>
        </is>
      </c>
      <c r="AE775" t="inlineStr">
        <is>
          <t/>
        </is>
      </c>
      <c r="AF775" t="inlineStr">
        <is>
          <t/>
        </is>
      </c>
      <c r="AG775" t="inlineStr">
        <is>
          <t/>
        </is>
      </c>
      <c r="AH775" t="inlineStr">
        <is>
          <t/>
        </is>
      </c>
      <c r="AI775" t="inlineStr">
        <is>
          <t/>
        </is>
      </c>
      <c r="AJ775" t="inlineStr">
        <is>
          <t/>
        </is>
      </c>
      <c r="AK775" t="inlineStr">
        <is>
          <t/>
        </is>
      </c>
      <c r="AL775" t="inlineStr">
        <is>
          <t/>
        </is>
      </c>
      <c r="AM775" t="inlineStr">
        <is>
          <t/>
        </is>
      </c>
      <c r="AN775" t="inlineStr">
        <is>
          <t/>
        </is>
      </c>
      <c r="AO775" t="inlineStr">
        <is>
          <t/>
        </is>
      </c>
      <c r="AP775" s="2" t="inlineStr">
        <is>
          <t>trajectoire indicative nationale</t>
        </is>
      </c>
      <c r="AQ775" s="2" t="inlineStr">
        <is>
          <t>3</t>
        </is>
      </c>
      <c r="AR775" s="2" t="inlineStr">
        <is>
          <t/>
        </is>
      </c>
      <c r="AS775" t="inlineStr">
        <is>
          <t/>
        </is>
      </c>
      <c r="AT775" t="inlineStr">
        <is>
          <t/>
        </is>
      </c>
      <c r="AU775" t="inlineStr">
        <is>
          <t/>
        </is>
      </c>
      <c r="AV775" t="inlineStr">
        <is>
          <t/>
        </is>
      </c>
      <c r="AW775" t="inlineStr">
        <is>
          <t/>
        </is>
      </c>
      <c r="AX775" t="inlineStr">
        <is>
          <t/>
        </is>
      </c>
      <c r="AY775" t="inlineStr">
        <is>
          <t/>
        </is>
      </c>
      <c r="AZ775" t="inlineStr">
        <is>
          <t/>
        </is>
      </c>
      <c r="BA775" t="inlineStr">
        <is>
          <t/>
        </is>
      </c>
      <c r="BB775" s="2" t="inlineStr">
        <is>
          <t>indikatív ütemterv</t>
        </is>
      </c>
      <c r="BC775" s="2" t="inlineStr">
        <is>
          <t>3</t>
        </is>
      </c>
      <c r="BD775" s="2" t="inlineStr">
        <is>
          <t/>
        </is>
      </c>
      <c r="BE775" t="inlineStr">
        <is>
          <t/>
        </is>
      </c>
      <c r="BF775" t="inlineStr">
        <is>
          <t/>
        </is>
      </c>
      <c r="BG775" t="inlineStr">
        <is>
          <t/>
        </is>
      </c>
      <c r="BH775" t="inlineStr">
        <is>
          <t/>
        </is>
      </c>
      <c r="BI775" t="inlineStr">
        <is>
          <t/>
        </is>
      </c>
      <c r="BJ775" s="2" t="inlineStr">
        <is>
          <t>orientacinė trajektorija|
nacionalinė orientacinė trajektorija</t>
        </is>
      </c>
      <c r="BK775" s="2" t="inlineStr">
        <is>
          <t>3|
3</t>
        </is>
      </c>
      <c r="BL775" s="2" t="inlineStr">
        <is>
          <t xml:space="preserve">|
</t>
        </is>
      </c>
      <c r="BM775" t="inlineStr">
        <is>
          <t/>
        </is>
      </c>
      <c r="BN775" t="inlineStr">
        <is>
          <t/>
        </is>
      </c>
      <c r="BO775" t="inlineStr">
        <is>
          <t/>
        </is>
      </c>
      <c r="BP775" t="inlineStr">
        <is>
          <t/>
        </is>
      </c>
      <c r="BQ775" t="inlineStr">
        <is>
          <t/>
        </is>
      </c>
      <c r="BR775" t="inlineStr">
        <is>
          <t/>
        </is>
      </c>
      <c r="BS775" t="inlineStr">
        <is>
          <t/>
        </is>
      </c>
      <c r="BT775" t="inlineStr">
        <is>
          <t/>
        </is>
      </c>
      <c r="BU775" t="inlineStr">
        <is>
          <t/>
        </is>
      </c>
      <c r="BV775" t="inlineStr">
        <is>
          <t/>
        </is>
      </c>
      <c r="BW775" t="inlineStr">
        <is>
          <t/>
        </is>
      </c>
      <c r="BX775" t="inlineStr">
        <is>
          <t/>
        </is>
      </c>
      <c r="BY775" t="inlineStr">
        <is>
          <t/>
        </is>
      </c>
      <c r="BZ775" s="2" t="inlineStr">
        <is>
          <t>orientacyjny kurs|
orientacyjny kurs krajowy</t>
        </is>
      </c>
      <c r="CA775" s="2" t="inlineStr">
        <is>
          <t>3|
3</t>
        </is>
      </c>
      <c r="CB775" s="2" t="inlineStr">
        <is>
          <t xml:space="preserve">|
</t>
        </is>
      </c>
      <c r="CC775" t="inlineStr">
        <is>
          <t/>
        </is>
      </c>
      <c r="CD775" s="2" t="inlineStr">
        <is>
          <t>trajetória indicativa</t>
        </is>
      </c>
      <c r="CE775" s="2" t="inlineStr">
        <is>
          <t>3</t>
        </is>
      </c>
      <c r="CF775" s="2" t="inlineStr">
        <is>
          <t/>
        </is>
      </c>
      <c r="CG775" t="inlineStr">
        <is>
          <t/>
        </is>
      </c>
      <c r="CH775" t="inlineStr">
        <is>
          <t/>
        </is>
      </c>
      <c r="CI775" t="inlineStr">
        <is>
          <t/>
        </is>
      </c>
      <c r="CJ775" t="inlineStr">
        <is>
          <t/>
        </is>
      </c>
      <c r="CK775" t="inlineStr">
        <is>
          <t/>
        </is>
      </c>
      <c r="CL775" t="inlineStr">
        <is>
          <t/>
        </is>
      </c>
      <c r="CM775" t="inlineStr">
        <is>
          <t/>
        </is>
      </c>
      <c r="CN775" t="inlineStr">
        <is>
          <t/>
        </is>
      </c>
      <c r="CO775" t="inlineStr">
        <is>
          <t/>
        </is>
      </c>
      <c r="CP775" s="2" t="inlineStr">
        <is>
          <t>nacionalni okvirni začrtani potek|
okvirni začrtani potek</t>
        </is>
      </c>
      <c r="CQ775" s="2" t="inlineStr">
        <is>
          <t>3|
3</t>
        </is>
      </c>
      <c r="CR775" s="2" t="inlineStr">
        <is>
          <t xml:space="preserve">|
</t>
        </is>
      </c>
      <c r="CS775" t="inlineStr">
        <is>
          <t/>
        </is>
      </c>
      <c r="CT775" t="inlineStr">
        <is>
          <t/>
        </is>
      </c>
      <c r="CU775" t="inlineStr">
        <is>
          <t/>
        </is>
      </c>
      <c r="CV775" t="inlineStr">
        <is>
          <t/>
        </is>
      </c>
      <c r="CW775" t="inlineStr">
        <is>
          <t/>
        </is>
      </c>
    </row>
    <row r="776">
      <c r="A776" s="1" t="str">
        <f>HYPERLINK("https://iate.europa.eu/entry/result/1899594/all", "1899594")</f>
        <v>1899594</v>
      </c>
      <c r="B776" t="inlineStr">
        <is>
          <t>EUROPEAN UNION;ECONOMICS;BUSINESS AND COMPETITION;INDUSTRY</t>
        </is>
      </c>
      <c r="C776" t="inlineStr">
        <is>
          <t>EUROPEAN UNION|European Union law;ECONOMICS;BUSINESS AND COMPETITION|competition|competition law;INDUSTRY|industrial structures and policy</t>
        </is>
      </c>
      <c r="D776" t="inlineStr">
        <is>
          <t>yes</t>
        </is>
      </c>
      <c r="E776" t="inlineStr">
        <is>
          <t/>
        </is>
      </c>
      <c r="F776" s="2" t="inlineStr">
        <is>
          <t>невъзстановими разходи</t>
        </is>
      </c>
      <c r="G776" s="2" t="inlineStr">
        <is>
          <t>3</t>
        </is>
      </c>
      <c r="H776" s="2" t="inlineStr">
        <is>
          <t/>
        </is>
      </c>
      <c r="I776" t="inlineStr">
        <is>
          <t>специфични разходи, които веднъж направени, не могат да бъдат възстановени</t>
        </is>
      </c>
      <c r="J776" s="2" t="inlineStr">
        <is>
          <t>utopené náklady</t>
        </is>
      </c>
      <c r="K776" s="2" t="inlineStr">
        <is>
          <t>3</t>
        </is>
      </c>
      <c r="L776" s="2" t="inlineStr">
        <is>
          <t/>
        </is>
      </c>
      <c r="M776" t="inlineStr">
        <is>
          <t>náklady, které byly v minulosti vynaloženy a nemohou být změněny žádným rozhodnutím učiněným v budoucnosti</t>
        </is>
      </c>
      <c r="N776" s="2" t="inlineStr">
        <is>
          <t>tabte midler|
sunk costs|
tabte omkostninger|
irreversible omkostninger</t>
        </is>
      </c>
      <c r="O776" s="2" t="inlineStr">
        <is>
          <t>4|
3|
4|
3</t>
        </is>
      </c>
      <c r="P776" s="2" t="inlineStr">
        <is>
          <t xml:space="preserve">|
|
|
</t>
        </is>
      </c>
      <c r="Q776" t="inlineStr">
        <is>
          <t>"Irreversible omkostninger er faste omkostninger, som allerede er afholdt og ikke kan godtgøres. De opstår, fordi nogle aktiviteter kræver særlige aktiver, som ikke så let kan omdirigeres til andre anvendelsesformål. Markederne for sådanne tidligere anvendte aktiver er derfor begrænsede. Som eksempler på irreversible omkostninger kan nævnes investeringer i udstyr, der kun kan fremstille et bestemt produkt, udvikling af produkter til bestemte kunder, reklameudgifter samt udgifter til forskning og udvikling."</t>
        </is>
      </c>
      <c r="R776" s="2" t="inlineStr">
        <is>
          <t>verlorene Kosten</t>
        </is>
      </c>
      <c r="S776" s="2" t="inlineStr">
        <is>
          <t>3</t>
        </is>
      </c>
      <c r="T776" s="2" t="inlineStr">
        <is>
          <t/>
        </is>
      </c>
      <c r="U776" t="inlineStr">
        <is>
          <t>Fixkosten, die bereits angefallen sind und nicht wieder eingebracht werden können</t>
        </is>
      </c>
      <c r="V776" s="2" t="inlineStr">
        <is>
          <t>μη ανακτήσιμες δαπάνες</t>
        </is>
      </c>
      <c r="W776" s="2" t="inlineStr">
        <is>
          <t>4</t>
        </is>
      </c>
      <c r="X776" s="2" t="inlineStr">
        <is>
          <t/>
        </is>
      </c>
      <c r="Y776" t="inlineStr">
        <is>
          <t/>
        </is>
      </c>
      <c r="Z776" s="2" t="inlineStr">
        <is>
          <t>sunk costs</t>
        </is>
      </c>
      <c r="AA776" s="2" t="inlineStr">
        <is>
          <t>3</t>
        </is>
      </c>
      <c r="AB776" s="2" t="inlineStr">
        <is>
          <t/>
        </is>
      </c>
      <c r="AC776" t="inlineStr">
        <is>
          <t>fixed
costs that have already been incurred and cannot be recovered</t>
        </is>
      </c>
      <c r="AD776" s="2" t="inlineStr">
        <is>
          <t>costes irrecuperables</t>
        </is>
      </c>
      <c r="AE776" s="2" t="inlineStr">
        <is>
          <t>4</t>
        </is>
      </c>
      <c r="AF776" s="2" t="inlineStr">
        <is>
          <t/>
        </is>
      </c>
      <c r="AG776" t="inlineStr">
        <is>
          <t>Costes fijos ya incurridos y que no pueden recuperarse.</t>
        </is>
      </c>
      <c r="AH776" s="2" t="inlineStr">
        <is>
          <t>pöördumatud kulud</t>
        </is>
      </c>
      <c r="AI776" s="2" t="inlineStr">
        <is>
          <t>2</t>
        </is>
      </c>
      <c r="AJ776" s="2" t="inlineStr">
        <is>
          <t/>
        </is>
      </c>
      <c r="AK776" t="inlineStr">
        <is>
          <t>kulud, mida ei saa turult lahkudes enam tagasi.</t>
        </is>
      </c>
      <c r="AL776" s="2" t="inlineStr">
        <is>
          <t>uponneet kustannukset</t>
        </is>
      </c>
      <c r="AM776" s="2" t="inlineStr">
        <is>
          <t>3</t>
        </is>
      </c>
      <c r="AN776" s="2" t="inlineStr">
        <is>
          <t/>
        </is>
      </c>
      <c r="AO776" t="inlineStr">
        <is>
          <t>mitkä tahansa sellaiset toteutuneet kustannukset, olivat ne sitten aikaa, vaivaa tai rahaa, joita ei voi saada takaisin</t>
        </is>
      </c>
      <c r="AP776" s="2" t="inlineStr">
        <is>
          <t>coûts irrécupérables</t>
        </is>
      </c>
      <c r="AQ776" s="2" t="inlineStr">
        <is>
          <t>3</t>
        </is>
      </c>
      <c r="AR776" s="2" t="inlineStr">
        <is>
          <t/>
        </is>
      </c>
      <c r="AS776" t="inlineStr">
        <is>
          <t>Les coûts irrécupérables sont des coûts fixes qui ont déjà été engagés et ne peuvent être récupérés. Ces coûts sont liés à certaines activités exigeant des actifs spécialisés qui ne peuvent pas facilement être affectés à d'autres usages. Les marchés de l'occasion pour ces actifs sont donc limités. On peut citer comme exemples de coûts irrécupérables les investissements dans des équipements ne pouvant permettre de fabriquer qu'un produit donné, la mise au point de produits pour des clients donnés, les dépenses de publicité et de recherche et de développement.</t>
        </is>
      </c>
      <c r="AT776" s="2" t="inlineStr">
        <is>
          <t>costas báite</t>
        </is>
      </c>
      <c r="AU776" s="2" t="inlineStr">
        <is>
          <t>3</t>
        </is>
      </c>
      <c r="AV776" s="2" t="inlineStr">
        <is>
          <t/>
        </is>
      </c>
      <c r="AW776" t="inlineStr">
        <is>
          <t/>
        </is>
      </c>
      <c r="AX776" s="2" t="inlineStr">
        <is>
          <t>nepovratni troškovi</t>
        </is>
      </c>
      <c r="AY776" s="2" t="inlineStr">
        <is>
          <t>3</t>
        </is>
      </c>
      <c r="AZ776" s="2" t="inlineStr">
        <is>
          <t/>
        </is>
      </c>
      <c r="BA776" t="inlineStr">
        <is>
          <t>troškovi koje poduzetnik nužno snosi za ulazak na neko tržište ili djelovanje na tom tržištu, ali koji se ne mogu vratiti po izlasku s tog tržišta</t>
        </is>
      </c>
      <c r="BB776" s="2" t="inlineStr">
        <is>
          <t>meg nem térülő költségek</t>
        </is>
      </c>
      <c r="BC776" s="2" t="inlineStr">
        <is>
          <t>4</t>
        </is>
      </c>
      <c r="BD776" s="2" t="inlineStr">
        <is>
          <t/>
        </is>
      </c>
      <c r="BE776" t="inlineStr">
        <is>
          <t/>
        </is>
      </c>
      <c r="BF776" s="2" t="inlineStr">
        <is>
          <t>costi irrecuperabili</t>
        </is>
      </c>
      <c r="BG776" s="2" t="inlineStr">
        <is>
          <t>3</t>
        </is>
      </c>
      <c r="BH776" s="2" t="inlineStr">
        <is>
          <t/>
        </is>
      </c>
      <c r="BI776" t="inlineStr">
        <is>
          <t>costi fissi che sono già stati sostenuti e
che non possono essere recuperati</t>
        </is>
      </c>
      <c r="BJ776" s="2" t="inlineStr">
        <is>
          <t>negrįžtamosios sąnaudos</t>
        </is>
      </c>
      <c r="BK776" s="2" t="inlineStr">
        <is>
          <t>2</t>
        </is>
      </c>
      <c r="BL776" s="2" t="inlineStr">
        <is>
          <t/>
        </is>
      </c>
      <c r="BM776" t="inlineStr">
        <is>
          <t>sąnaudos, patiriamos siekiant patekti į rinką arba veikti joje, kurios prarandamos, kai išeinama iš rinkos</t>
        </is>
      </c>
      <c r="BN776" s="2" t="inlineStr">
        <is>
          <t>neatgūstamās izmaksas</t>
        </is>
      </c>
      <c r="BO776" s="2" t="inlineStr">
        <is>
          <t>3</t>
        </is>
      </c>
      <c r="BP776" s="2" t="inlineStr">
        <is>
          <t/>
        </is>
      </c>
      <c r="BQ776" t="inlineStr">
        <is>
          <t/>
        </is>
      </c>
      <c r="BR776" s="2" t="inlineStr">
        <is>
          <t>spejjeż mitlufa</t>
        </is>
      </c>
      <c r="BS776" s="2" t="inlineStr">
        <is>
          <t>3</t>
        </is>
      </c>
      <c r="BT776" s="2" t="inlineStr">
        <is>
          <t/>
        </is>
      </c>
      <c r="BU776" t="inlineStr">
        <is>
          <t>Spejjeż fissi li diġà ġġarbu u ma jistgħux jiġu rkuprati. Iseħħu minħabba li xi attivitajiet jeħtieġu assi speċjalizzati li ma jistgħux jintużaw mod ieħor. Eżempji huma investimenti f'tagħmir li jista' jipproduċi prodott speċifiku, l-iżvilupp ta' prodotti għal kiljenti speċifiċi, in-nefqa għar-riklamar u r-riċerka u l-iżvilupp.</t>
        </is>
      </c>
      <c r="BV776" s="2" t="inlineStr">
        <is>
          <t>verzonken kosten|
sunk costs</t>
        </is>
      </c>
      <c r="BW776" s="2" t="inlineStr">
        <is>
          <t>3|
3</t>
        </is>
      </c>
      <c r="BX776" s="2" t="inlineStr">
        <is>
          <t xml:space="preserve">|
</t>
        </is>
      </c>
      <c r="BY776" t="inlineStr">
        <is>
          <t>Verzonken kosten zijn vaste kosten die reeds zijn gemaakt en niet kunnen worden teruggevorderd. Dergelijke kosten ontstaan omdat voor sommige activiteiten gespecialiseerde activa nodig zijn die niet gemakkelijk voor andere toepassingen kunnen worden aangewend. De tweedehandsmarkten voor deze activa zijn dus beperkt. Voorbeelden van verzonken kosten zijn investeringen in uitrusting waarmee slechts één specifiek product kan worden vervaardigd, de ontwikkeling van producten voor specifieke klanten, reclame- en O&amp;amp;O-uitgaven.</t>
        </is>
      </c>
      <c r="BZ776" s="2" t="inlineStr">
        <is>
          <t>koszty utopione</t>
        </is>
      </c>
      <c r="CA776" s="2" t="inlineStr">
        <is>
          <t>3</t>
        </is>
      </c>
      <c r="CB776" s="2" t="inlineStr">
        <is>
          <t/>
        </is>
      </c>
      <c r="CC776" t="inlineStr">
        <is>
          <t>koszty stałe, które zostały poniesione i nie mogą być odzyskane</t>
        </is>
      </c>
      <c r="CD776" s="2" t="inlineStr">
        <is>
          <t>custos irrecuperáveis</t>
        </is>
      </c>
      <c r="CE776" s="2" t="inlineStr">
        <is>
          <t>3</t>
        </is>
      </c>
      <c r="CF776" s="2" t="inlineStr">
        <is>
          <t/>
        </is>
      </c>
      <c r="CG776" t="inlineStr">
        <is>
          <t>Os custos irrecuperáveis são custos fixos já incorridos e que não podem ser recuperados.</t>
        </is>
      </c>
      <c r="CH776" s="2" t="inlineStr">
        <is>
          <t>costuri irecuperabile</t>
        </is>
      </c>
      <c r="CI776" s="2" t="inlineStr">
        <is>
          <t>3</t>
        </is>
      </c>
      <c r="CJ776" s="2" t="inlineStr">
        <is>
          <t/>
        </is>
      </c>
      <c r="CK776" t="inlineStr">
        <is>
          <t/>
        </is>
      </c>
      <c r="CL776" s="2" t="inlineStr">
        <is>
          <t>utopené náklady</t>
        </is>
      </c>
      <c r="CM776" s="2" t="inlineStr">
        <is>
          <t>3</t>
        </is>
      </c>
      <c r="CN776" s="2" t="inlineStr">
        <is>
          <t/>
        </is>
      </c>
      <c r="CO776" t="inlineStr">
        <is>
          <t>fixné náklady, ktoré už vznikli a nemožno ich získať späť</t>
        </is>
      </c>
      <c r="CP776" s="2" t="inlineStr">
        <is>
          <t>nepovratni stroški</t>
        </is>
      </c>
      <c r="CQ776" s="2" t="inlineStr">
        <is>
          <t>3</t>
        </is>
      </c>
      <c r="CR776" s="2" t="inlineStr">
        <is>
          <t/>
        </is>
      </c>
      <c r="CS776" t="inlineStr">
        <is>
          <t/>
        </is>
      </c>
      <c r="CT776" s="2" t="inlineStr">
        <is>
          <t>oåterkalleliga kostnader</t>
        </is>
      </c>
      <c r="CU776" s="2" t="inlineStr">
        <is>
          <t>3</t>
        </is>
      </c>
      <c r="CV776" s="2" t="inlineStr">
        <is>
          <t/>
        </is>
      </c>
      <c r="CW776" t="inlineStr">
        <is>
          <t>kostnader som är nödvändiga för att träda in på eller bedriva verksamhet på en marknad, men som inte kan återfås när företaget i fråga lämnar marknaden</t>
        </is>
      </c>
    </row>
    <row r="777">
      <c r="A777" s="1" t="str">
        <f>HYPERLINK("https://iate.europa.eu/entry/result/3588003/all", "3588003")</f>
        <v>3588003</v>
      </c>
      <c r="B777" t="inlineStr">
        <is>
          <t>EUROPEAN UNION;ENVIRONMENT</t>
        </is>
      </c>
      <c r="C777" t="inlineStr">
        <is>
          <t>EUROPEAN UNION|EU finance|EU financing;ENVIRONMENT|environmental policy|climate change policy</t>
        </is>
      </c>
      <c r="D777" t="inlineStr">
        <is>
          <t>yes</t>
        </is>
      </c>
      <c r="E777" t="inlineStr">
        <is>
          <t/>
        </is>
      </c>
      <c r="F777" t="inlineStr">
        <is>
          <t/>
        </is>
      </c>
      <c r="G777" t="inlineStr">
        <is>
          <t/>
        </is>
      </c>
      <c r="H777" t="inlineStr">
        <is>
          <t/>
        </is>
      </c>
      <c r="I777" t="inlineStr">
        <is>
          <t/>
        </is>
      </c>
      <c r="J777" s="2" t="inlineStr">
        <is>
          <t>úvěrový nástroj pro veřejný sektor</t>
        </is>
      </c>
      <c r="K777" s="2" t="inlineStr">
        <is>
          <t>3</t>
        </is>
      </c>
      <c r="L777" s="2" t="inlineStr">
        <is>
          <t/>
        </is>
      </c>
      <c r="M777" t="inlineStr">
        <is>
          <t>třetí pilíř &lt;a href="http://iate.europa.eu/entry/result/3583211/en" target="_blank"&gt;mechanismu pro spravedlivou transformaci&lt;/a&gt; navrženého v &lt;a href="http://iate.europa.eu/entry/result/3582003/en" target="_blank"&gt;Zelené dohodě pro Evropu&lt;/a&gt;, který podpoří vyšší investice veřejného sektoru tím, že mu poskytne zvýhodněné úvěry</t>
        </is>
      </c>
      <c r="N777" s="2" t="inlineStr">
        <is>
          <t>lånefacilitet for den offentlige sektor</t>
        </is>
      </c>
      <c r="O777" s="2" t="inlineStr">
        <is>
          <t>3</t>
        </is>
      </c>
      <c r="P777" s="2" t="inlineStr">
        <is>
          <t/>
        </is>
      </c>
      <c r="Q777" t="inlineStr">
        <is>
          <t>den søjle under den foreslåede mekanisme for retfærdig
omstilling, der har til formål at fungere som løftestang for offentlig
finansiering</t>
        </is>
      </c>
      <c r="R777" s="2" t="inlineStr">
        <is>
          <t>Darlehensfazilität für den öffentlichen Sektor</t>
        </is>
      </c>
      <c r="S777" s="2" t="inlineStr">
        <is>
          <t>3</t>
        </is>
      </c>
      <c r="T777" s="2" t="inlineStr">
        <is>
          <t/>
        </is>
      </c>
      <c r="U777" t="inlineStr">
        <is>
          <t/>
        </is>
      </c>
      <c r="V777" s="2" t="inlineStr">
        <is>
          <t>μηχανισμός δανειοδότησης του δημόσιου τομέα|
δανειακή διευκόλυνση του δημόσιου τομέα</t>
        </is>
      </c>
      <c r="W777" s="2" t="inlineStr">
        <is>
          <t>2|
3</t>
        </is>
      </c>
      <c r="X777" s="2" t="inlineStr">
        <is>
          <t>admitted|
preferred</t>
        </is>
      </c>
      <c r="Y777" t="inlineStr">
        <is>
          <t>διευκόλυνση που συνιστά τον τρίτο πυλώνα του Μηχανισμού Δίκαιης Μετάβασης - ο οποίος έχει προταθεί στο πλαίσιο της &lt;a href="https://iate.europa.eu/entry/result/3582003/en-el" target="_blank"&gt;Ευρωπαϊκής Πράσινης Συμφωνίας&lt;/a&gt;&lt;small&gt; - &lt;/small&gt; και στηρίζει τις οντότητες του δημόσιου τομέα στις επενδύσεις τους</t>
        </is>
      </c>
      <c r="Z777" s="2" t="inlineStr">
        <is>
          <t>public sector loan facility with the EIB Group|
public sector loan facility with the EIB|
public sector loan facility|
public sector loan blending facility|
public loan facility with the EIB|
public loan facility</t>
        </is>
      </c>
      <c r="AA777" s="2" t="inlineStr">
        <is>
          <t>1|
1|
3|
1|
1|
3</t>
        </is>
      </c>
      <c r="AB777" s="2" t="inlineStr">
        <is>
          <t xml:space="preserve">|
|
|
|
|
</t>
        </is>
      </c>
      <c r="AC777" t="inlineStr">
        <is>
          <t>one
of the three elements (pillars) of the &lt;a href="http://iate.europa.eu/entry/result/3583211/en" target="_blank"&gt;Just Transition Mechanism&lt;/a&gt; proposed under
the &lt;a href="http://iate.europa.eu/entry/result/3582003/en" target="_blank"&gt;European Green Deal&lt;/a&gt; aimed at leveraging public financing</t>
        </is>
      </c>
      <c r="AD777" s="2" t="inlineStr">
        <is>
          <t>instrumento de préstamo al sector público|
mecanismo de préstamo al sector público</t>
        </is>
      </c>
      <c r="AE777" s="2" t="inlineStr">
        <is>
          <t>3|
3</t>
        </is>
      </c>
      <c r="AF777" s="2" t="inlineStr">
        <is>
          <t xml:space="preserve">|
</t>
        </is>
      </c>
      <c r="AG777" t="inlineStr">
        <is>
          <t>Instrumento
auspiciado por el Banco Europeo de Inversiones para promover una mayor
inversión pública en las regiones que se encuentren en proceso de transición
climática, en forma de préstamos en condiciones favorables al sector público.</t>
        </is>
      </c>
      <c r="AH777" s="2" t="inlineStr">
        <is>
          <t>avaliku sektori laenurahastu</t>
        </is>
      </c>
      <c r="AI777" s="2" t="inlineStr">
        <is>
          <t>3</t>
        </is>
      </c>
      <c r="AJ777" s="2" t="inlineStr">
        <is>
          <t/>
        </is>
      </c>
      <c r="AK777" t="inlineStr">
        <is>
          <t/>
        </is>
      </c>
      <c r="AL777" s="2" t="inlineStr">
        <is>
          <t>julkisen sektorin lainajärjestely</t>
        </is>
      </c>
      <c r="AM777" s="2" t="inlineStr">
        <is>
          <t>3</t>
        </is>
      </c>
      <c r="AN777" s="2" t="inlineStr">
        <is>
          <t/>
        </is>
      </c>
      <c r="AO777" t="inlineStr">
        <is>
          <t>yksi &lt;a href="http://tps://iate.europa.eu/entry/result/3583211" target="_blank"&gt;oikeudenmukaisen siirtymän mekanismin&lt;/a&gt; kolmesta pilarista</t>
        </is>
      </c>
      <c r="AP777" s="2" t="inlineStr">
        <is>
          <t>facilité de prêt au secteur public</t>
        </is>
      </c>
      <c r="AQ777" s="2" t="inlineStr">
        <is>
          <t>3</t>
        </is>
      </c>
      <c r="AR777" s="2" t="inlineStr">
        <is>
          <t/>
        </is>
      </c>
      <c r="AS777" t="inlineStr">
        <is>
          <t>troisième pilier du &lt;a href="https://iate.europa.eu/entry/result/3583211/fr" target="_blank"&gt;mécanisme pour une transition juste&lt;/a&gt;, établi avec le &lt;a href="https://iate.europa.eu/entry/result/925278/fr" target="_blank"&gt;groupe BEI&lt;/a&gt; pour mobiliser des investissements supplémentaires dans
les régions qui rencontrent des défis spécifiques dans la transition vers une économie durable et neutre</t>
        </is>
      </c>
      <c r="AT777" s="2" t="inlineStr">
        <is>
          <t>saoráid iasachta don earnáil phoiblí</t>
        </is>
      </c>
      <c r="AU777" s="2" t="inlineStr">
        <is>
          <t>3</t>
        </is>
      </c>
      <c r="AV777" s="2" t="inlineStr">
        <is>
          <t/>
        </is>
      </c>
      <c r="AW777" t="inlineStr">
        <is>
          <t/>
        </is>
      </c>
      <c r="AX777" s="2" t="inlineStr">
        <is>
          <t>instrument za kreditiranje u javnom sektoru</t>
        </is>
      </c>
      <c r="AY777" s="2" t="inlineStr">
        <is>
          <t>3</t>
        </is>
      </c>
      <c r="AZ777" s="2" t="inlineStr">
        <is>
          <t/>
        </is>
      </c>
      <c r="BA777" t="inlineStr">
        <is>
          <t>jedan od triju stupova mehanizma za pravednu tranziciju unutar europskog zelenog dogovora kojim će se poduprijeti povećana ulaganja javnog sektora u regijama koje prolaze kroz klimatsku tranziciju te omogućiti javnome sektoru pristup kreditima po povlaštenim uvjetima</t>
        </is>
      </c>
      <c r="BB777" s="2" t="inlineStr">
        <is>
          <t>közszektor-hitelezési eszköz</t>
        </is>
      </c>
      <c r="BC777" s="2" t="inlineStr">
        <is>
          <t>2</t>
        </is>
      </c>
      <c r="BD777" s="2" t="inlineStr">
        <is>
          <t/>
        </is>
      </c>
      <c r="BE777" t="inlineStr">
        <is>
          <t>a &lt;a href="https://iate.europa.eu/entry/result/3583211/hu" target="_blank"&gt;méltányos átállási mechanizmus&lt;time datetime="2020. 04. 19."&gt; (2020. 04. 19.)&lt;/time&gt;&lt;/a&gt; EBB-vel közös pillére, amelyből az érintett régiók helyi hatóságai részesülnek támogatott finanszírozásban</t>
        </is>
      </c>
      <c r="BF777" s="2" t="inlineStr">
        <is>
          <t>strumento di prestito per il settore pubblico</t>
        </is>
      </c>
      <c r="BG777" s="2" t="inlineStr">
        <is>
          <t>3</t>
        </is>
      </c>
      <c r="BH777" s="2" t="inlineStr">
        <is>
          <t/>
        </is>
      </c>
      <c r="BI777" t="inlineStr">
        <is>
          <t>nell'ambito del Fondo per una transizione giusta, strumento destinato a fornire finanziamenti sovvenzionati alle autorità locali a favore delle regioni interessate</t>
        </is>
      </c>
      <c r="BJ777" s="2" t="inlineStr">
        <is>
          <t>paskolų viešajam sektoriui priemonė|
viešojo sektoriaus paskolų priemonė</t>
        </is>
      </c>
      <c r="BK777" s="2" t="inlineStr">
        <is>
          <t>3|
2</t>
        </is>
      </c>
      <c r="BL777" s="2" t="inlineStr">
        <is>
          <t>|
admitted</t>
        </is>
      </c>
      <c r="BM777" t="inlineStr">
        <is>
          <t/>
        </is>
      </c>
      <c r="BN777" s="2" t="inlineStr">
        <is>
          <t>publiskā sektora aizdevumu mehānisms</t>
        </is>
      </c>
      <c r="BO777" s="2" t="inlineStr">
        <is>
          <t>3</t>
        </is>
      </c>
      <c r="BP777" s="2" t="inlineStr">
        <is>
          <t/>
        </is>
      </c>
      <c r="BQ777" t="inlineStr">
        <is>
          <t/>
        </is>
      </c>
      <c r="BR777" s="2" t="inlineStr">
        <is>
          <t>faċilità ta' self għas-settur pubbliku</t>
        </is>
      </c>
      <c r="BS777" s="2" t="inlineStr">
        <is>
          <t>3</t>
        </is>
      </c>
      <c r="BT777" s="2" t="inlineStr">
        <is>
          <t/>
        </is>
      </c>
      <c r="BU777" t="inlineStr">
        <is>
          <t>wieħed mit-tliet pilastri tal-&lt;a href="https://iate.europa.eu/entry/result/3583211/mt" target="_blank"&gt;Mekkaniżmu ta' Tranżizzjoni Ġusta&lt;/a&gt; propost fil-qafas tal-&lt;a href="https://iate.europa.eu/entry/result/3582003/mt" target="_blank"&gt;Patt Ekoloġiku Ewropew&lt;/a&gt;, bil-għan li jipprovdi finanzjament issussidjat lill-awtoritajiet lokali għall-benefiċċju tar-reġjuni kkonċernati</t>
        </is>
      </c>
      <c r="BV777" s="2" t="inlineStr">
        <is>
          <t>leenfaciliteit voor de publieke sector|
leenfaciliteit voor de overheidssector</t>
        </is>
      </c>
      <c r="BW777" s="2" t="inlineStr">
        <is>
          <t>3|
3</t>
        </is>
      </c>
      <c r="BX777" s="2" t="inlineStr">
        <is>
          <t xml:space="preserve">|
</t>
        </is>
      </c>
      <c r="BY777" t="inlineStr">
        <is>
          <t>een van de drie pijlers in het kader van het mechanisme voor een rechtvaardige transitie van de Europese Green Deal die gericht is op het verkrijgen van overheidsfinanciering</t>
        </is>
      </c>
      <c r="BZ777" s="2" t="inlineStr">
        <is>
          <t>instrument pożyczkowy na rzecz sektora publicznego</t>
        </is>
      </c>
      <c r="CA777" s="2" t="inlineStr">
        <is>
          <t>3</t>
        </is>
      </c>
      <c r="CB777" s="2" t="inlineStr">
        <is>
          <t/>
        </is>
      </c>
      <c r="CC777" t="inlineStr">
        <is>
          <t>jeden z trzech elementów (filarów) &lt;a href="https://iate.europa.eu/entry/result/3583211/pl" target="_blank"&gt;mechanizmu sprawiedliwej transformacji&lt;/a&gt; w ramach &lt;a href="https://iate.europa.eu/entry/result/3582003/pl" target="_blank"&gt;Europejskiego Zielonego Ładu&lt;/a&gt; mający na celu mobilizację publicznego finansowania przez Europejski Bank Inwestycyjny</t>
        </is>
      </c>
      <c r="CD777" s="2" t="inlineStr">
        <is>
          <t>mecanismo de crédito ao setor público ao abrigo do Mecanismo para uma Transição Justa|
mecanismo de crédito ao setor público</t>
        </is>
      </c>
      <c r="CE777" s="2" t="inlineStr">
        <is>
          <t>3|
3</t>
        </is>
      </c>
      <c r="CF777" s="2" t="inlineStr">
        <is>
          <t xml:space="preserve">|
</t>
        </is>
      </c>
      <c r="CG777" t="inlineStr">
        <is>
          <t>&lt;div&gt;Mecanismo destinado a apoiar o setor público nos territórios da União que enfrentam graves desafios sociais, económicos e ambientais decorrentes da transição climática, combinando subvenções do orçamento da União com empréstimos concedidos pelos parceiros financeiros.&lt;/div&gt;</t>
        </is>
      </c>
      <c r="CH777" s="2" t="inlineStr">
        <is>
          <t>facilitate de împrumut pentru sectorul public</t>
        </is>
      </c>
      <c r="CI777" s="2" t="inlineStr">
        <is>
          <t>3</t>
        </is>
      </c>
      <c r="CJ777" s="2" t="inlineStr">
        <is>
          <t/>
        </is>
      </c>
      <c r="CK777" t="inlineStr">
        <is>
          <t>al treilea pilon al &lt;a href="https://iate.europa.eu/entry/result/3583211/ro" target="_blank"&gt;Mecanismului pentru o tranziție justă&lt;/a&gt;
propus a fi instituit prin &lt;a href="https://iate.europa.eu/entry/result/3582003" target="_blank"&gt;Pactul verde european&lt;/a&gt;, alături de &lt;a href="https://iate.europa.eu/entry/result/3582128/ro" target="_blank"&gt;Fondul pentru o tranziție justă&lt;/a&gt; (primul pilon) și de &lt;a href="https://iate.europa.eu/entry/result/3588322" target="_blank"&gt;schema pentru o tranziție justă din cadrul InvestEU&lt;/a&gt; (al doilea pilon)</t>
        </is>
      </c>
      <c r="CL777" s="2" t="inlineStr">
        <is>
          <t>úverový nástroj pre verejný sektor</t>
        </is>
      </c>
      <c r="CM777" s="2" t="inlineStr">
        <is>
          <t>3</t>
        </is>
      </c>
      <c r="CN777" s="2" t="inlineStr">
        <is>
          <t/>
        </is>
      </c>
      <c r="CO777" t="inlineStr">
        <is>
          <t>tretí pilier &lt;a href="https://iate.europa.eu/entry/result/3583211/sk" target="_blank"&gt;Mechanizmu spravodlivej transformácie&lt;/a&gt; navrhnutého v &lt;a href="https://iate.europa.eu/entry/result/3582003/sk" target="_blank"&gt;európskej zelenej dohode&lt;/a&gt; určený na mobilizáciu ďalších investícií</t>
        </is>
      </c>
      <c r="CP777" s="2" t="inlineStr">
        <is>
          <t>instrument za posojila v javnem sektorju</t>
        </is>
      </c>
      <c r="CQ777" s="2" t="inlineStr">
        <is>
          <t>3</t>
        </is>
      </c>
      <c r="CR777" s="2" t="inlineStr">
        <is>
          <t/>
        </is>
      </c>
      <c r="CS777" t="inlineStr">
        <is>
          <t>eden od treh stebrov mehanizma za pravični prehod, predlaganega v okviru evropskega zelenega dogovora</t>
        </is>
      </c>
      <c r="CT777" s="2" t="inlineStr">
        <is>
          <t>lånefacilitet för den offentliga sektorn</t>
        </is>
      </c>
      <c r="CU777" s="2" t="inlineStr">
        <is>
          <t>3</t>
        </is>
      </c>
      <c r="CV777" s="2" t="inlineStr">
        <is>
          <t>preferred</t>
        </is>
      </c>
      <c r="CW777" t="inlineStr">
        <is>
          <t>lånefacilitet
hos EIB som ska stödja offentliga investeringar i regioner som genomgår
klimatomställning</t>
        </is>
      </c>
    </row>
    <row r="778">
      <c r="A778" s="1" t="str">
        <f>HYPERLINK("https://iate.europa.eu/entry/result/1402570/all", "1402570")</f>
        <v>1402570</v>
      </c>
      <c r="B778" t="inlineStr">
        <is>
          <t>ENVIRONMENT</t>
        </is>
      </c>
      <c r="C778" t="inlineStr">
        <is>
          <t>ENVIRONMENT|deterioration of the environment|waste</t>
        </is>
      </c>
      <c r="D778" t="inlineStr">
        <is>
          <t>yes</t>
        </is>
      </c>
      <c r="E778" t="inlineStr">
        <is>
          <t/>
        </is>
      </c>
      <c r="F778" s="2" t="inlineStr">
        <is>
          <t>съоръжение за анаеробно разграждане</t>
        </is>
      </c>
      <c r="G778" s="2" t="inlineStr">
        <is>
          <t>3</t>
        </is>
      </c>
      <c r="H778" s="2" t="inlineStr">
        <is>
          <t/>
        </is>
      </c>
      <c r="I778" t="inlineStr">
        <is>
          <t/>
        </is>
      </c>
      <c r="J778" s="2" t="inlineStr">
        <is>
          <t>vyhnívací nádrž|
anaerobní reaktor</t>
        </is>
      </c>
      <c r="K778" s="2" t="inlineStr">
        <is>
          <t>2|
3</t>
        </is>
      </c>
      <c r="L778" s="2" t="inlineStr">
        <is>
          <t xml:space="preserve">|
</t>
        </is>
      </c>
      <c r="M778" t="inlineStr">
        <is>
          <t>nádrž pro anaerobní stabilizaci kalu</t>
        </is>
      </c>
      <c r="N778" s="2" t="inlineStr">
        <is>
          <t>biogastank|
rådnetank|
forgasningsbeholder</t>
        </is>
      </c>
      <c r="O778" s="2" t="inlineStr">
        <is>
          <t>3|
3|
3</t>
        </is>
      </c>
      <c r="P778" s="2" t="inlineStr">
        <is>
          <t xml:space="preserve">|
|
</t>
        </is>
      </c>
      <c r="Q778" t="inlineStr">
        <is>
          <t>beholder, der bruges ved biologisk nedbrydning af organisk stof under iltfrie (anaerobe) forhold</t>
        </is>
      </c>
      <c r="R778" s="2" t="inlineStr">
        <is>
          <t>Fermenter|
Faulbehälter</t>
        </is>
      </c>
      <c r="S778" s="2" t="inlineStr">
        <is>
          <t>3|
3</t>
        </is>
      </c>
      <c r="T778" s="2" t="inlineStr">
        <is>
          <t xml:space="preserve">|
</t>
        </is>
      </c>
      <c r="U778" t="inlineStr">
        <is>
          <t>Reaktionsapparat zur kontrollierten Durchführung biologischer Stoffumwandlungen</t>
        </is>
      </c>
      <c r="V778" s="2" t="inlineStr">
        <is>
          <t>χωνευτήρας|
δεξαμενή χώνευσης|
χωνευτής|
χωνευτήριο</t>
        </is>
      </c>
      <c r="W778" s="2" t="inlineStr">
        <is>
          <t>3|
3|
3|
3</t>
        </is>
      </c>
      <c r="X778" s="2" t="inlineStr">
        <is>
          <t xml:space="preserve">|
|
|
</t>
        </is>
      </c>
      <c r="Y778" t="inlineStr">
        <is>
          <t/>
        </is>
      </c>
      <c r="Z778" s="2" t="inlineStr">
        <is>
          <t>digestion tank|
anaerobic digester|
digestor|
digester</t>
        </is>
      </c>
      <c r="AA778" s="2" t="inlineStr">
        <is>
          <t>3|
3|
1|
3</t>
        </is>
      </c>
      <c r="AB778" s="2" t="inlineStr">
        <is>
          <t xml:space="preserve">|
|
|
</t>
        </is>
      </c>
      <c r="AC778" t="inlineStr">
        <is>
          <t>closed container where &lt;i&gt;anaerobic biodigestion&lt;/i&gt; [ &lt;a href="/entry/result/1493574/all" id="ENTRY_TO_ENTRY_CONVERTER" target="_blank"&gt;IATE:1493574&lt;/a&gt; ] takes place</t>
        </is>
      </c>
      <c r="AD778" s="2" t="inlineStr">
        <is>
          <t>tanque de digestión|
digestor|
digestor anaeróbico</t>
        </is>
      </c>
      <c r="AE778" s="2" t="inlineStr">
        <is>
          <t>3|
3|
3</t>
        </is>
      </c>
      <c r="AF778" s="2" t="inlineStr">
        <is>
          <t xml:space="preserve">|
|
</t>
        </is>
      </c>
      <c r="AG778" t="inlineStr">
        <is>
          <t>Reactor que se usa para efectuar la digestión anaerobia [ &lt;a href="/entry/result/1493574/all" id="ENTRY_TO_ENTRY_CONVERTER" target="_blank"&gt;IATE:1493574&lt;/a&gt; ].</t>
        </is>
      </c>
      <c r="AH778" s="2" t="inlineStr">
        <is>
          <t>kääritusmahuti</t>
        </is>
      </c>
      <c r="AI778" s="2" t="inlineStr">
        <is>
          <t>3</t>
        </is>
      </c>
      <c r="AJ778" s="2" t="inlineStr">
        <is>
          <t/>
        </is>
      </c>
      <c r="AK778" t="inlineStr">
        <is>
          <t>anaeroobseks kääritamiseks kasutatav mahuti</t>
        </is>
      </c>
      <c r="AL778" s="2" t="inlineStr">
        <is>
          <t>mädättämö|
anaerobinen mädätyslaitteisto</t>
        </is>
      </c>
      <c r="AM778" s="2" t="inlineStr">
        <is>
          <t>3|
3</t>
        </is>
      </c>
      <c r="AN778" s="2" t="inlineStr">
        <is>
          <t xml:space="preserve">|
</t>
        </is>
      </c>
      <c r="AO778" t="inlineStr">
        <is>
          <t>suljettu säiliö, jossa orgaanisen aineksen anaerobinen mädätys voi tapahtua säädellyissä lämpötilaoloissa</t>
        </is>
      </c>
      <c r="AP778" s="2" t="inlineStr">
        <is>
          <t>fermenteur|
méthaniseur|
digesteur</t>
        </is>
      </c>
      <c r="AQ778" s="2" t="inlineStr">
        <is>
          <t>3|
3|
3</t>
        </is>
      </c>
      <c r="AR778" s="2" t="inlineStr">
        <is>
          <t xml:space="preserve">|
|
</t>
        </is>
      </c>
      <c r="AS778" t="inlineStr">
        <is>
          <t>réservoir étanche, généralement en acier ou en béton, à l'intérieur duquel se produit la fermentation anaérobie de boues d'épuration ou de déchets organiques, processus qui peut servir à la production de biogaz</t>
        </is>
      </c>
      <c r="AT778" s="2" t="inlineStr">
        <is>
          <t>díleáiteoir anaeróbach|
díleáiteoir</t>
        </is>
      </c>
      <c r="AU778" s="2" t="inlineStr">
        <is>
          <t>3|
3</t>
        </is>
      </c>
      <c r="AV778" s="2" t="inlineStr">
        <is>
          <t xml:space="preserve">|
</t>
        </is>
      </c>
      <c r="AW778" t="inlineStr">
        <is>
          <t/>
        </is>
      </c>
      <c r="AX778" s="2" t="inlineStr">
        <is>
          <t>digestor</t>
        </is>
      </c>
      <c r="AY778" s="2" t="inlineStr">
        <is>
          <t>3</t>
        </is>
      </c>
      <c r="AZ778" s="2" t="inlineStr">
        <is>
          <t/>
        </is>
      </c>
      <c r="BA778" t="inlineStr">
        <is>
          <t/>
        </is>
      </c>
      <c r="BB778" s="2" t="inlineStr">
        <is>
          <t>rothasztó|
rothasztó tartály|
anaerob rothasztó</t>
        </is>
      </c>
      <c r="BC778" s="2" t="inlineStr">
        <is>
          <t>3|
3|
3</t>
        </is>
      </c>
      <c r="BD778" s="2" t="inlineStr">
        <is>
          <t xml:space="preserve">|
|
</t>
        </is>
      </c>
      <c r="BE778" t="inlineStr">
        <is>
          <t>anaerob rothasztáshoz [ &lt;a href="/entry/result/1493574/all" id="ENTRY_TO_ENTRY_CONVERTER" target="_blank"&gt;IATE:1493574&lt;/a&gt; ] használt zárt tartály</t>
        </is>
      </c>
      <c r="BF778" s="2" t="inlineStr">
        <is>
          <t>digestore anaerobico|
digestore</t>
        </is>
      </c>
      <c r="BG778" s="2" t="inlineStr">
        <is>
          <t>3|
3</t>
        </is>
      </c>
      <c r="BH778" s="2" t="inlineStr">
        <is>
          <t xml:space="preserve">|
</t>
        </is>
      </c>
      <c r="BI778" t="inlineStr">
        <is>
          <t>reattore chiuso in cui, attraverso un processo di compostaggio che avviene per via anaerobica (cioè in assenza di ossigeno), i rifiuti vengono “digeriti” e miscelati con dei batteri ottenendone un compost che in un secondo momento viene trasformato in biogas</t>
        </is>
      </c>
      <c r="BJ778" s="2" t="inlineStr">
        <is>
          <t>pūdytuvas|
anaerobinis pūdytuvas|
metantankas|
anaerobinio skaidymo įrenginys</t>
        </is>
      </c>
      <c r="BK778" s="2" t="inlineStr">
        <is>
          <t>3|
3|
2|
3</t>
        </is>
      </c>
      <c r="BL778" s="2" t="inlineStr">
        <is>
          <t>|
|
|
admitted</t>
        </is>
      </c>
      <c r="BM778" t="inlineStr">
        <is>
          <t>įrenginys nuotekų dumblui mineralizuoti anaerobinėmis sąlygomis</t>
        </is>
      </c>
      <c r="BN778" s="2" t="inlineStr">
        <is>
          <t>digesters</t>
        </is>
      </c>
      <c r="BO778" s="2" t="inlineStr">
        <is>
          <t>2</t>
        </is>
      </c>
      <c r="BP778" s="2" t="inlineStr">
        <is>
          <t/>
        </is>
      </c>
      <c r="BQ778" t="inlineStr">
        <is>
          <t/>
        </is>
      </c>
      <c r="BR778" s="2" t="inlineStr">
        <is>
          <t>diġestur|
diġestur anaerobiku</t>
        </is>
      </c>
      <c r="BS778" s="2" t="inlineStr">
        <is>
          <t>3|
3</t>
        </is>
      </c>
      <c r="BT778" s="2" t="inlineStr">
        <is>
          <t xml:space="preserve">|
</t>
        </is>
      </c>
      <c r="BU778" t="inlineStr">
        <is>
          <t>kontenitur magħluq fejn isseħħ id-diġestjoni anaerobika [ &lt;a href="/entry/result/1493574/all" id="ENTRY_TO_ENTRY_CONVERTER" target="_blank"&gt;IATE:1493574&lt;/a&gt; ]</t>
        </is>
      </c>
      <c r="BV778" s="2" t="inlineStr">
        <is>
          <t>gistingstank|
vergistingstank|
methaanreactor|
slibgistingstank|
vergister</t>
        </is>
      </c>
      <c r="BW778" s="2" t="inlineStr">
        <is>
          <t>3|
3|
3|
3|
3</t>
        </is>
      </c>
      <c r="BX778" s="2" t="inlineStr">
        <is>
          <t xml:space="preserve">|
|
|
|
</t>
        </is>
      </c>
      <c r="BY778" t="inlineStr">
        <is>
          <t>afgesloten vat waarin onder zuurstofarme omstandigheden vergisting plaatsvindt</t>
        </is>
      </c>
      <c r="BZ778" s="2" t="inlineStr">
        <is>
          <t>komora fermentacyjna</t>
        </is>
      </c>
      <c r="CA778" s="2" t="inlineStr">
        <is>
          <t>3</t>
        </is>
      </c>
      <c r="CB778" s="2" t="inlineStr">
        <is>
          <t/>
        </is>
      </c>
      <c r="CC778" t="inlineStr">
        <is>
          <t>zbiornik, w którym zachodzi proces rozkładu materii organicznej i produkcji biogazu</t>
        </is>
      </c>
      <c r="CD778" s="2" t="inlineStr">
        <is>
          <t>digestor|
digestor anaeróbio</t>
        </is>
      </c>
      <c r="CE778" s="2" t="inlineStr">
        <is>
          <t>3|
3</t>
        </is>
      </c>
      <c r="CF778" s="2" t="inlineStr">
        <is>
          <t xml:space="preserve">|
</t>
        </is>
      </c>
      <c r="CG778" t="inlineStr">
        <is>
          <t/>
        </is>
      </c>
      <c r="CH778" s="2" t="inlineStr">
        <is>
          <t>instalație de digestie anaerobă|
digestor anaerob</t>
        </is>
      </c>
      <c r="CI778" s="2" t="inlineStr">
        <is>
          <t>3|
3</t>
        </is>
      </c>
      <c r="CJ778" s="2" t="inlineStr">
        <is>
          <t xml:space="preserve">|
</t>
        </is>
      </c>
      <c r="CK778" t="inlineStr">
        <is>
          <t/>
        </is>
      </c>
      <c r="CL778" s="2" t="inlineStr">
        <is>
          <t>anaeróbny digestor|
digestor</t>
        </is>
      </c>
      <c r="CM778" s="2" t="inlineStr">
        <is>
          <t>3|
3</t>
        </is>
      </c>
      <c r="CN778" s="2" t="inlineStr">
        <is>
          <t xml:space="preserve">|
</t>
        </is>
      </c>
      <c r="CO778" t="inlineStr">
        <is>
          <t>uzavretý kontajner, v ktorom prebieha anaeróbny rozklad [ &lt;a href="/entry/result/1493574/all" id="ENTRY_TO_ENTRY_CONVERTER" target="_blank"&gt;IATE:1493574&lt;/a&gt; ]</t>
        </is>
      </c>
      <c r="CP778" s="2" t="inlineStr">
        <is>
          <t>gnilišče</t>
        </is>
      </c>
      <c r="CQ778" s="2" t="inlineStr">
        <is>
          <t>3</t>
        </is>
      </c>
      <c r="CR778" s="2" t="inlineStr">
        <is>
          <t/>
        </is>
      </c>
      <c r="CS778" t="inlineStr">
        <is>
          <t/>
        </is>
      </c>
      <c r="CT778" s="2" t="inlineStr">
        <is>
          <t>rötkammare</t>
        </is>
      </c>
      <c r="CU778" s="2" t="inlineStr">
        <is>
          <t>3</t>
        </is>
      </c>
      <c r="CV778" s="2" t="inlineStr">
        <is>
          <t/>
        </is>
      </c>
      <c r="CW778" t="inlineStr">
        <is>
          <t>sluten behållare där delar av slammets organiska innehåll bryts ner i syrefri miljö</t>
        </is>
      </c>
    </row>
    <row r="779">
      <c r="A779" s="1" t="str">
        <f>HYPERLINK("https://iate.europa.eu/entry/result/3588457/all", "3588457")</f>
        <v>3588457</v>
      </c>
      <c r="B779" t="inlineStr">
        <is>
          <t>BUSINESS AND COMPETITION;ECONOMICS</t>
        </is>
      </c>
      <c r="C779" t="inlineStr">
        <is>
          <t>BUSINESS AND COMPETITION|management|management|business management;ECONOMICS|economic policy|economic policy|development policy|sustainable development</t>
        </is>
      </c>
      <c r="D779" t="inlineStr">
        <is>
          <t>yes</t>
        </is>
      </c>
      <c r="E779" t="inlineStr">
        <is>
          <t/>
        </is>
      </c>
      <c r="F779" s="2" t="inlineStr">
        <is>
          <t>Директива относно оповестяването на нефинансова информация|
ДОНФИ</t>
        </is>
      </c>
      <c r="G779" s="2" t="inlineStr">
        <is>
          <t>3|
3</t>
        </is>
      </c>
      <c r="H779" s="2" t="inlineStr">
        <is>
          <t xml:space="preserve">|
</t>
        </is>
      </c>
      <c r="I779" t="inlineStr">
        <is>
          <t/>
        </is>
      </c>
      <c r="J779" s="2" t="inlineStr">
        <is>
          <t>směrnice Evropského parlamentu a Rady 2014/95/EU, kterou se mění směrnice 2013/34/EU, pokud jde o uvádění nefinančních informací a informací týkajících se rozmanitosti některými velkými podniky a skupinami</t>
        </is>
      </c>
      <c r="K779" s="2" t="inlineStr">
        <is>
          <t>3</t>
        </is>
      </c>
      <c r="L779" s="2" t="inlineStr">
        <is>
          <t/>
        </is>
      </c>
      <c r="M779" t="inlineStr">
        <is>
          <t/>
        </is>
      </c>
      <c r="N779" s="2" t="inlineStr">
        <is>
          <t>direktivet om offentliggørelse af ikkefinansielle oplysninger|
direktivet om ikkefinansielle oplysninger|
direktivet om ikkefinansiel rapportering|
Europa-Parlamentets og Rådets direktiv 2014/95/EU om ændring af direktiv 2013/34/EU for så vidt angår offentliggørelse af ikkefinansielle oplysninger og oplysninger om mangfoldighed for visse store virksomheder og koncerner</t>
        </is>
      </c>
      <c r="O779" s="2" t="inlineStr">
        <is>
          <t>3|
3|
3|
3</t>
        </is>
      </c>
      <c r="P779" s="2" t="inlineStr">
        <is>
          <t xml:space="preserve">|
|
|
</t>
        </is>
      </c>
      <c r="Q779" t="inlineStr">
        <is>
          <t/>
        </is>
      </c>
      <c r="R779" s="2" t="inlineStr">
        <is>
          <t>Richtlinie 2014/95/EU des Europäischen Parlaments und des Rates vom 22. Oktober 2014 zur Änderung der Richtlinie 2013/34/EU im Hinblick auf die Angabe nichtfinanzieller und die Diversität betreffender Informationen durch bestimmte große Unternehmen und Gruppen|
Richtlinie über die Angabe nichtfinanzieller Informationen</t>
        </is>
      </c>
      <c r="S779" s="2" t="inlineStr">
        <is>
          <t>3|
3</t>
        </is>
      </c>
      <c r="T779" s="2" t="inlineStr">
        <is>
          <t xml:space="preserve">|
</t>
        </is>
      </c>
      <c r="U779" t="inlineStr">
        <is>
          <t/>
        </is>
      </c>
      <c r="V779" s="2" t="inlineStr">
        <is>
          <t>Οδηγία 2014/95/ΕΕ του Ευρωπαϊκού Κοινοβουλίου και του Συμβουλίου για την τροποποίηση της οδηγίας 2013/34/ΕΕ όσον αφορά τη δημοσιοποίηση μη χρηματοοικονομικών πληροφοριών και πληροφοριών για την πολυμορφία από ορισμένες μεγάλες επιχειρήσεις και ομίλους|
οδηγία για τις ΜΧΠ|
οδηγία για τη δημοσιοποίηση μη χρηματοοικονομικών πληροφοριών|
NFRD</t>
        </is>
      </c>
      <c r="W779" s="2" t="inlineStr">
        <is>
          <t>3|
3|
3|
3</t>
        </is>
      </c>
      <c r="X779" s="2" t="inlineStr">
        <is>
          <t xml:space="preserve">|
|
|
</t>
        </is>
      </c>
      <c r="Y779" t="inlineStr">
        <is>
          <t/>
        </is>
      </c>
      <c r="Z779" s="2" t="inlineStr">
        <is>
          <t>Non-Financial Reporting Directive|
Directive 2014/95/EU of the European Parliament and of the Council amending Directive 2013/34/EU as regards disclosure of non-financial and diversity information by certain large undertakings and groups|
NFI Directive|
Non-Financial Information Directive|
NFRD</t>
        </is>
      </c>
      <c r="AA779" s="2" t="inlineStr">
        <is>
          <t>3|
3|
3|
3|
3</t>
        </is>
      </c>
      <c r="AB779" s="2" t="inlineStr">
        <is>
          <t xml:space="preserve">|
|
|
|
</t>
        </is>
      </c>
      <c r="AC779" t="inlineStr">
        <is>
          <t/>
        </is>
      </c>
      <c r="AD779" t="inlineStr">
        <is>
          <t/>
        </is>
      </c>
      <c r="AE779" t="inlineStr">
        <is>
          <t/>
        </is>
      </c>
      <c r="AF779" t="inlineStr">
        <is>
          <t/>
        </is>
      </c>
      <c r="AG779" t="inlineStr">
        <is>
          <t/>
        </is>
      </c>
      <c r="AH779" t="inlineStr">
        <is>
          <t/>
        </is>
      </c>
      <c r="AI779" t="inlineStr">
        <is>
          <t/>
        </is>
      </c>
      <c r="AJ779" t="inlineStr">
        <is>
          <t/>
        </is>
      </c>
      <c r="AK779" t="inlineStr">
        <is>
          <t/>
        </is>
      </c>
      <c r="AL779" s="2" t="inlineStr">
        <is>
          <t>muiden kuin taloudellisten tietojen raportointia koskeva direktiivi|
Euroopan parlamentin ja neuvoston direktiivi 2014/95/EU neuvoston direktiivin 2013/34/EU muuttamisesta tietyiltä suurilta yrityksiltä ja konserneilta edellytettävien muiden kuin taloudellisten tietojen ja monimuotoisuutta koskevien tietojen julkistamisen osalta</t>
        </is>
      </c>
      <c r="AM779" s="2" t="inlineStr">
        <is>
          <t>3|
3</t>
        </is>
      </c>
      <c r="AN779" s="2" t="inlineStr">
        <is>
          <t xml:space="preserve">|
</t>
        </is>
      </c>
      <c r="AO779" t="inlineStr">
        <is>
          <t/>
        </is>
      </c>
      <c r="AP779" t="inlineStr">
        <is>
          <t/>
        </is>
      </c>
      <c r="AQ779" t="inlineStr">
        <is>
          <t/>
        </is>
      </c>
      <c r="AR779" t="inlineStr">
        <is>
          <t/>
        </is>
      </c>
      <c r="AS779" t="inlineStr">
        <is>
          <t/>
        </is>
      </c>
      <c r="AT779" s="2" t="inlineStr">
        <is>
          <t>an Treoir maidir le Faisnéis Neamhairgeadais|
Treoir 2014/95/AE ó Pharlaimint na hEorpa agus ón gComhairle lena leasaítear Treoir 2013/34/AE maidir le nochtadh na faisnéise neamh-airgeadais agus éagsúlachta ag gnóthais agus grúpaí móra áirithe</t>
        </is>
      </c>
      <c r="AU779" s="2" t="inlineStr">
        <is>
          <t>3|
3</t>
        </is>
      </c>
      <c r="AV779" s="2" t="inlineStr">
        <is>
          <t xml:space="preserve">|
</t>
        </is>
      </c>
      <c r="AW779" t="inlineStr">
        <is>
          <t/>
        </is>
      </c>
      <c r="AX779" t="inlineStr">
        <is>
          <t/>
        </is>
      </c>
      <c r="AY779" t="inlineStr">
        <is>
          <t/>
        </is>
      </c>
      <c r="AZ779" t="inlineStr">
        <is>
          <t/>
        </is>
      </c>
      <c r="BA779" t="inlineStr">
        <is>
          <t/>
        </is>
      </c>
      <c r="BB779" s="2" t="inlineStr">
        <is>
          <t>Az Európai Parlament és a Tanács 2014/95/EU irányelve a 2013/34/EU irányelvnek a nem pénzügyi és a sokszínűséggel kapcsolatos információknak bizonyos nagyvállalkozások és vállalatcsoportok általi közzététele tekintetében történő módosításáról|
nem pénzügyi információk közzétételéről szóló irányelv</t>
        </is>
      </c>
      <c r="BC779" s="2" t="inlineStr">
        <is>
          <t>3|
3</t>
        </is>
      </c>
      <c r="BD779" s="2" t="inlineStr">
        <is>
          <t xml:space="preserve">|
</t>
        </is>
      </c>
      <c r="BE779" t="inlineStr">
        <is>
          <t>Az Európai Parlament és a Tanács 2014/95/EU irányelve ( 2014. október 22. ) a 2013/34/EU irányelvnek a nem pénzügyi és a sokszínűséggel kapcsolatos információknak bizonyos nagyvállalkozások és vállalatcsoportok általi közzététele tekintetében történő módosításáról</t>
        </is>
      </c>
      <c r="BF779" t="inlineStr">
        <is>
          <t/>
        </is>
      </c>
      <c r="BG779" t="inlineStr">
        <is>
          <t/>
        </is>
      </c>
      <c r="BH779" t="inlineStr">
        <is>
          <t/>
        </is>
      </c>
      <c r="BI779" t="inlineStr">
        <is>
          <t/>
        </is>
      </c>
      <c r="BJ779" s="2" t="inlineStr">
        <is>
          <t>Europos Parlamento ir Tarybos direktyva 2014/95/ES, kuria iš dalies keičiamos Direktyvos 2013/34/ES nuostatos dėl tam tikrų didžiųjų įmonių ir grupių nefinansinės ir įvairovės informacijos atskleidimo|
Nefinansinės informacijos atskleidimo direktyva</t>
        </is>
      </c>
      <c r="BK779" s="2" t="inlineStr">
        <is>
          <t>3|
3</t>
        </is>
      </c>
      <c r="BL779" s="2" t="inlineStr">
        <is>
          <t xml:space="preserve">|
</t>
        </is>
      </c>
      <c r="BM779" t="inlineStr">
        <is>
          <t/>
        </is>
      </c>
      <c r="BN779" t="inlineStr">
        <is>
          <t/>
        </is>
      </c>
      <c r="BO779" t="inlineStr">
        <is>
          <t/>
        </is>
      </c>
      <c r="BP779" t="inlineStr">
        <is>
          <t/>
        </is>
      </c>
      <c r="BQ779" t="inlineStr">
        <is>
          <t/>
        </is>
      </c>
      <c r="BR779" s="2" t="inlineStr">
        <is>
          <t>Direttiva NFI|
Direttiva dwar id-Divulgazzjoni ta’ Informazzjoni Mhux Finanzjarja|
Direttiva dwar ir-Rappurtar Mhux Finanzjarju|
Direttiva 2014/95/UE tal-Parlament Ewropew u tal-Kunsill li temenda d-Direttiva 2013/34/UE fir-rigward tad-divulgazzjoni ta' informazzjoni mhux finanzjarja u dwar id-diversità minn ċerti impriżi u gruppi kbar</t>
        </is>
      </c>
      <c r="BS779" s="2" t="inlineStr">
        <is>
          <t>3|
3|
3|
4</t>
        </is>
      </c>
      <c r="BT779" s="2" t="inlineStr">
        <is>
          <t xml:space="preserve">|
|
|
</t>
        </is>
      </c>
      <c r="BU779" t="inlineStr">
        <is>
          <t/>
        </is>
      </c>
      <c r="BV779" s="2" t="inlineStr">
        <is>
          <t>Richtlijn 2014/95/EU van het Europees Parlement en de Raad van 22 oktober 2014 tot wijziging van Richtlijn 2013/34/EU met betrekking tot de bekendmaking van niet-financiële informatie en informatie inzake diversiteit door bepaalde grote ondernemingen en groepen|
richtlijn betreffende de openbaarmaking van niet-financiële informatie|
richtlijn niet-financiële rapportage|
NFI-richtlijn</t>
        </is>
      </c>
      <c r="BW779" s="2" t="inlineStr">
        <is>
          <t>3|
3|
3|
3</t>
        </is>
      </c>
      <c r="BX779" s="2" t="inlineStr">
        <is>
          <t xml:space="preserve">|
|
|
</t>
        </is>
      </c>
      <c r="BY779" t="inlineStr">
        <is>
          <t/>
        </is>
      </c>
      <c r="BZ779" s="2" t="inlineStr">
        <is>
          <t>dyrektywa w sprawie sprawozdawczości niefinansowej|
dyrektywa w sprawie informacji niefinansowych|
dyrektywa Parlamentu Europejskiego i Rady 2014/95/UE zmieniająca dyrektywę 2013/34/UE w odniesieniu do ujawniania informacji niefinansowych i informacji dotyczących różnorodności przez niektóre duże jednostki oraz grupy</t>
        </is>
      </c>
      <c r="CA779" s="2" t="inlineStr">
        <is>
          <t>3|
3|
3</t>
        </is>
      </c>
      <c r="CB779" s="2" t="inlineStr">
        <is>
          <t xml:space="preserve">|
|
</t>
        </is>
      </c>
      <c r="CC779" t="inlineStr">
        <is>
          <t/>
        </is>
      </c>
      <c r="CD779" s="2" t="inlineStr">
        <is>
          <t>Diretiva NFI|
Diretiva 2014/95/UE do Parlamento Europeu e do Conselho, de 22 de outubro de 2014, que altera a Diretiva 2013/34/UE no que se refere à divulgação de informações não financeiras e de informações sobre a diversidade por parte de certas grandes empresas e grupos|
Diretiva Divulgação de Informações Não Financeiras</t>
        </is>
      </c>
      <c r="CE779" s="2" t="inlineStr">
        <is>
          <t>3|
3|
3</t>
        </is>
      </c>
      <c r="CF779" s="2" t="inlineStr">
        <is>
          <t xml:space="preserve">|
|
</t>
        </is>
      </c>
      <c r="CG779" t="inlineStr">
        <is>
          <t/>
        </is>
      </c>
      <c r="CH779" s="2" t="inlineStr">
        <is>
          <t>Directiva privind prezentarea de informații nefinanciare|
Directiva 2014/95/UE a Parlamentului European și a Consiliului din 22 octombrie 2014 de modificare a Directivei 2013/34/UE în ceea ce privește prezentarea de informații nefinanciare și de informații privind diversitatea de către anumite întreprinderi și grupuri mari</t>
        </is>
      </c>
      <c r="CI779" s="2" t="inlineStr">
        <is>
          <t>3|
3</t>
        </is>
      </c>
      <c r="CJ779" s="2" t="inlineStr">
        <is>
          <t xml:space="preserve">|
</t>
        </is>
      </c>
      <c r="CK779" t="inlineStr">
        <is>
          <t/>
        </is>
      </c>
      <c r="CL779" s="2" t="inlineStr">
        <is>
          <t>smernica o zverejňovaní nefinančných informácií</t>
        </is>
      </c>
      <c r="CM779" s="2" t="inlineStr">
        <is>
          <t>3</t>
        </is>
      </c>
      <c r="CN779" s="2" t="inlineStr">
        <is>
          <t/>
        </is>
      </c>
      <c r="CO779" t="inlineStr">
        <is>
          <t>právny akt Európskeho parlamentu a Rady o zverejňovaní nefinančných informácií a informácií týkajúcich sa rozmanitosti niektorými veľkými spoločnosťami a skupinami</t>
        </is>
      </c>
      <c r="CP779" s="2" t="inlineStr">
        <is>
          <t>Direktiva 2014/95/EU Evropskega parlamenta in Sveta z dne 22. oktobra 2014 o spremembi Direktive 2013/34/EU glede razkritja nefinančnih informacij in informacij o raznolikosti nekaterih velikih podjetij in skupin|
direktiva o nefinančnem poročanju</t>
        </is>
      </c>
      <c r="CQ779" s="2" t="inlineStr">
        <is>
          <t>3|
3</t>
        </is>
      </c>
      <c r="CR779" s="2" t="inlineStr">
        <is>
          <t xml:space="preserve">|
</t>
        </is>
      </c>
      <c r="CS779" t="inlineStr">
        <is>
          <t/>
        </is>
      </c>
      <c r="CT779" s="2" t="inlineStr">
        <is>
          <t>Europaparlamentets och rådets direktiv 2014/95/EU av den 22 oktober 2014 om ändring av direktiv 2013/34/EU vad gäller vissa stora företags och koncerners tillhandahållande av icke-finansiell information och upplysningar om mångfaldspolicy|
direktiv om icke-finansiell rapportering</t>
        </is>
      </c>
      <c r="CU779" s="2" t="inlineStr">
        <is>
          <t>3|
3</t>
        </is>
      </c>
      <c r="CV779" s="2" t="inlineStr">
        <is>
          <t xml:space="preserve">|
</t>
        </is>
      </c>
      <c r="CW779" t="inlineStr">
        <is>
          <t/>
        </is>
      </c>
    </row>
    <row r="780">
      <c r="A780" s="1" t="str">
        <f>HYPERLINK("https://iate.europa.eu/entry/result/3590928/all", "3590928")</f>
        <v>3590928</v>
      </c>
      <c r="B780" t="inlineStr">
        <is>
          <t>ENVIRONMENT</t>
        </is>
      </c>
      <c r="C780" t="inlineStr">
        <is>
          <t>ENVIRONMENT|environmental policy|climate change policy|reduction of gas emissions;ENVIRONMENT|deterioration of the environment|degradation of the environment|climate change</t>
        </is>
      </c>
      <c r="D780" t="inlineStr">
        <is>
          <t>yes</t>
        </is>
      </c>
      <c r="E780" t="inlineStr">
        <is>
          <t/>
        </is>
      </c>
      <c r="F780" s="2" t="inlineStr">
        <is>
          <t>цел за неутралност по отношение на климата|
цел за неутрален по отношение на климата ЕС до 2050 г.|
цел за постигане на климатична неутралност</t>
        </is>
      </c>
      <c r="G780" s="2" t="inlineStr">
        <is>
          <t>3|
3|
3</t>
        </is>
      </c>
      <c r="H780" s="2" t="inlineStr">
        <is>
          <t xml:space="preserve">|
|
</t>
        </is>
      </c>
      <c r="I780" t="inlineStr">
        <is>
          <t>правнообвързващ политически ангажимент ЕС да стане неутрален по отношение на климата до 2050 г.</t>
        </is>
      </c>
      <c r="J780" s="2" t="inlineStr">
        <is>
          <t>cíl dosažení klimatické neutrality EU do roku 2050|
cíl klimatické neutrality EU do roku 2050|
cíl klimatické neutrality</t>
        </is>
      </c>
      <c r="K780" s="2" t="inlineStr">
        <is>
          <t>3|
3|
3</t>
        </is>
      </c>
      <c r="L780" s="2" t="inlineStr">
        <is>
          <t xml:space="preserve">|
|
</t>
        </is>
      </c>
      <c r="M780" t="inlineStr">
        <is>
          <t>právně
závazný politický závazek dosáhnout do roku 2050 neutrální bilance emisí
skleníkových plynů</t>
        </is>
      </c>
      <c r="N780" s="2" t="inlineStr">
        <is>
          <t>mål om klimaneutralitet|
mål om et klimaneutralt EU senest i 2050</t>
        </is>
      </c>
      <c r="O780" s="2" t="inlineStr">
        <is>
          <t>3|
3</t>
        </is>
      </c>
      <c r="P780" s="2" t="inlineStr">
        <is>
          <t xml:space="preserve">|
</t>
        </is>
      </c>
      <c r="Q780" t="inlineStr">
        <is>
          <t>juridisk bindende politisk forpligtelse om, at EU senest i 2050 skal være klimaneutralt</t>
        </is>
      </c>
      <c r="R780" s="2" t="inlineStr">
        <is>
          <t>Klimaneutralitätsziel|
Ziel der Klimaneutralität</t>
        </is>
      </c>
      <c r="S780" s="2" t="inlineStr">
        <is>
          <t>3|
3</t>
        </is>
      </c>
      <c r="T780" s="2" t="inlineStr">
        <is>
          <t xml:space="preserve">|
</t>
        </is>
      </c>
      <c r="U780" t="inlineStr">
        <is>
          <t>rechtlich verbindliche politische Vorgabe, die Emissionen von durch Rechtsvorschriften der Union regulierten Treibhausgasen bis 2050 auf netto null zu reduzieren</t>
        </is>
      </c>
      <c r="V780" s="2" t="inlineStr">
        <is>
          <t>στόχος για κλιματική ουδετερότητα|
στόχος της ΕΕ για κλιματική ουδετερότητα έως το 2050</t>
        </is>
      </c>
      <c r="W780" s="2" t="inlineStr">
        <is>
          <t>3|
3</t>
        </is>
      </c>
      <c r="X780" s="2" t="inlineStr">
        <is>
          <t xml:space="preserve">|
</t>
        </is>
      </c>
      <c r="Y780" t="inlineStr">
        <is>
          <t>πολιτική αλλά και νομική δέσμευση να καταστεί η ΕΕ κλιματικά ουδέτερη έως το 2050</t>
        </is>
      </c>
      <c r="Z780" s="2" t="inlineStr">
        <is>
          <t>climate-neutrality goal|
climate neutrality objective|
2050 climate neutrality objective|
objective of a climate-neutral EU by 2050|
EU 2050 climate-neutrality objective|
climate-neutrality objective|
EU’s objective of climate neutrality by 2050|
2050 climate-neutrality goal</t>
        </is>
      </c>
      <c r="AA780" s="2" t="inlineStr">
        <is>
          <t>3|
1|
3|
1|
3|
3|
3|
3</t>
        </is>
      </c>
      <c r="AB780" s="2" t="inlineStr">
        <is>
          <t xml:space="preserve">|
|
|
|
|
|
|
</t>
        </is>
      </c>
      <c r="AC780" t="inlineStr">
        <is>
          <t>legally-binding political commitment to make the EU climate-neutral by 2050</t>
        </is>
      </c>
      <c r="AD780" s="2" t="inlineStr">
        <is>
          <t>objetivo de neutralidad climática|
objetivo de neutralidad climática de la UE para 2050</t>
        </is>
      </c>
      <c r="AE780" s="2" t="inlineStr">
        <is>
          <t>3|
3</t>
        </is>
      </c>
      <c r="AF780" s="2" t="inlineStr">
        <is>
          <t xml:space="preserve">|
</t>
        </is>
      </c>
      <c r="AG780" t="inlineStr">
        <is>
          <t>&lt;div&gt;Objetivo vinculante de neutralidad climática en la Unión de aquí a 2050, por el que las emisiones y absorciones de gases de efecto invernadero reguladas en la legislación de la Unión estarán equilibradas a más tardar en 2050, con vistas a alcanzar el objetivo a largo plazo referente a la temperatura establecido en el artículo 2 del Acuerdo de París.&lt;br&gt;&lt;/div&gt;</t>
        </is>
      </c>
      <c r="AH780" s="2" t="inlineStr">
        <is>
          <t>kliimaneutraalsuse eesmärk|
ELi 2050. aasta kliimaneutraalsuse eesmärk</t>
        </is>
      </c>
      <c r="AI780" s="2" t="inlineStr">
        <is>
          <t>2|
2</t>
        </is>
      </c>
      <c r="AJ780" s="2" t="inlineStr">
        <is>
          <t xml:space="preserve">|
</t>
        </is>
      </c>
      <c r="AK780" t="inlineStr">
        <is>
          <t>õiguslikult siduv poliitiline kohustus muuta EL 2050. aastaks kliimaneutraalseks</t>
        </is>
      </c>
      <c r="AL780" s="2" t="inlineStr">
        <is>
          <t>vuoden 2050 ilmastoneutraaliustavoite|
EU:n vuodelle 2050 asettama ilmastoneutraaliustavoite|
ilmastoneutraaliustavoite</t>
        </is>
      </c>
      <c r="AM780" s="2" t="inlineStr">
        <is>
          <t>3|
3|
3</t>
        </is>
      </c>
      <c r="AN780" s="2" t="inlineStr">
        <is>
          <t xml:space="preserve">|
|
</t>
        </is>
      </c>
      <c r="AO780" t="inlineStr">
        <is>
          <t/>
        </is>
      </c>
      <c r="AP780" s="2" t="inlineStr">
        <is>
          <t>objectif de neutralité climatique|
objectif de neutralité climatique de l’UE à l’horizon 2050</t>
        </is>
      </c>
      <c r="AQ780" s="2" t="inlineStr">
        <is>
          <t>3|
3</t>
        </is>
      </c>
      <c r="AR780" s="2" t="inlineStr">
        <is>
          <t xml:space="preserve">|
</t>
        </is>
      </c>
      <c r="AS780" t="inlineStr">
        <is>
          <t>objectif visant à atteindre d'ici 2050 un équilibre entre les émissions et les absorptions de gaz à effet de serre dans l’Union, en vue de ramener à zéro les émissions nettes</t>
        </is>
      </c>
      <c r="AT780" s="2" t="inlineStr">
        <is>
          <t>cuspóir aeráidneodrachta an Aontais do 2050|
an cuspóir Aontas aeráidneodrach a bheith ann faoi 2050|
cuspóir aeráidneodrachta|
sprioc aeráidneodrachta</t>
        </is>
      </c>
      <c r="AU780" s="2" t="inlineStr">
        <is>
          <t>3|
3|
3|
3</t>
        </is>
      </c>
      <c r="AV780" s="2" t="inlineStr">
        <is>
          <t xml:space="preserve">|
|
|
</t>
        </is>
      </c>
      <c r="AW780" t="inlineStr">
        <is>
          <t/>
        </is>
      </c>
      <c r="AX780" s="2" t="inlineStr">
        <is>
          <t>cilj klimatske neutralnosti EU-a do 2050.|
cilj klimatske neutralnosti</t>
        </is>
      </c>
      <c r="AY780" s="2" t="inlineStr">
        <is>
          <t>3|
3</t>
        </is>
      </c>
      <c r="AZ780" s="2" t="inlineStr">
        <is>
          <t xml:space="preserve">|
</t>
        </is>
      </c>
      <c r="BA780" t="inlineStr">
        <is>
          <t/>
        </is>
      </c>
      <c r="BB780" s="2" t="inlineStr">
        <is>
          <t>2050-re teljesítendő uniós klímasemlegességi célkitűzés|
klímasemlegességi célkitűzés</t>
        </is>
      </c>
      <c r="BC780" s="2" t="inlineStr">
        <is>
          <t>3|
3</t>
        </is>
      </c>
      <c r="BD780" s="2" t="inlineStr">
        <is>
          <t xml:space="preserve">|
</t>
        </is>
      </c>
      <c r="BE780" t="inlineStr">
        <is>
          <t>jogilag kötelező erejű politikai kötelezettségvállalás arra vonatkozóan, hogy az EU 2050-re klímasemlegessé váljon</t>
        </is>
      </c>
      <c r="BF780" s="2" t="inlineStr">
        <is>
          <t>obiettivo della neutralità climatica dell'UE per il 2050|
obiettivo della neutralità climatica</t>
        </is>
      </c>
      <c r="BG780" s="2" t="inlineStr">
        <is>
          <t>3|
3</t>
        </is>
      </c>
      <c r="BH780" s="2" t="inlineStr">
        <is>
          <t xml:space="preserve">|
</t>
        </is>
      </c>
      <c r="BI780" t="inlineStr">
        <is>
          <t>impegno politico giuridicamente vincolante finalizzato a conseguire la neutralità climatica dell'UE entro il 2050</t>
        </is>
      </c>
      <c r="BJ780" s="2" t="inlineStr">
        <is>
          <t>ES 2050 m. poveikio klimatui neutralumo tikslas|
poveikio klimatui neutralumo tikslas</t>
        </is>
      </c>
      <c r="BK780" s="2" t="inlineStr">
        <is>
          <t>3|
3</t>
        </is>
      </c>
      <c r="BL780" s="2" t="inlineStr">
        <is>
          <t xml:space="preserve">|
</t>
        </is>
      </c>
      <c r="BM780" t="inlineStr">
        <is>
          <t>teisiškai saistantis politinis įsipareigojimas pasiekti, kad iki 2050 m. ES pasiektų neutralaus poveikio klimatui padėtį</t>
        </is>
      </c>
      <c r="BN780" s="2" t="inlineStr">
        <is>
          <t>ES 2050. gada klimatneitralitātes mērķis|
klimatneitralitātes mērķis</t>
        </is>
      </c>
      <c r="BO780" s="2" t="inlineStr">
        <is>
          <t>3|
3</t>
        </is>
      </c>
      <c r="BP780" s="2" t="inlineStr">
        <is>
          <t xml:space="preserve">|
</t>
        </is>
      </c>
      <c r="BQ780" t="inlineStr">
        <is>
          <t>juridiski saistoša politiska apņemšanās līdz 2050. gadam Eiropas Savienību padarīt klimatneitrālu</t>
        </is>
      </c>
      <c r="BR780" s="2" t="inlineStr">
        <is>
          <t>objettiv tan-newtralità klimatika fl-UE sal-2050|
objettiv tan-newtralità klimatika</t>
        </is>
      </c>
      <c r="BS780" s="2" t="inlineStr">
        <is>
          <t>3|
3</t>
        </is>
      </c>
      <c r="BT780" s="2" t="inlineStr">
        <is>
          <t xml:space="preserve">|
</t>
        </is>
      </c>
      <c r="BU780" t="inlineStr">
        <is>
          <t>impenn politiku legalment vinkolanti biex l-UE tikseb in-newtralità klimatika sal-2050</t>
        </is>
      </c>
      <c r="BV780" s="2" t="inlineStr">
        <is>
          <t>doelstelling van een klimaatneutrale EU in 2050|
EU-doelstelling van klimaatneutraliteit in 2050|
doelstelling inzake klimaatneutraliteit</t>
        </is>
      </c>
      <c r="BW780" s="2" t="inlineStr">
        <is>
          <t>3|
3|
3</t>
        </is>
      </c>
      <c r="BX780" s="2" t="inlineStr">
        <is>
          <t xml:space="preserve">|
|
</t>
        </is>
      </c>
      <c r="BY780" t="inlineStr">
        <is>
          <t>bindende doelstelling van een klimaatneutrale EU in 2050</t>
        </is>
      </c>
      <c r="BZ780" s="2" t="inlineStr">
        <is>
          <t>cel polegający na osiągnięciu neutralności klimatycznej do 2050 r.|
cel neutralności klimatycznej</t>
        </is>
      </c>
      <c r="CA780" s="2" t="inlineStr">
        <is>
          <t>3|
3</t>
        </is>
      </c>
      <c r="CB780" s="2" t="inlineStr">
        <is>
          <t xml:space="preserve">|
</t>
        </is>
      </c>
      <c r="CC780" t="inlineStr">
        <is>
          <t>prawnie wiążące zobowiązanie polityczne mające na celu doprowadzenie do neutralności UE dla klimatu do 2050 roku</t>
        </is>
      </c>
      <c r="CD780" s="2" t="inlineStr">
        <is>
          <t>objetivo de neutralidade climática|
objetivo de uma UE com impacto neutro no clima até 2050|
objetivo da UE de neutralidade climática até 2050</t>
        </is>
      </c>
      <c r="CE780" s="2" t="inlineStr">
        <is>
          <t>3|
3|
3</t>
        </is>
      </c>
      <c r="CF780" s="2" t="inlineStr">
        <is>
          <t xml:space="preserve">preferred|
|
</t>
        </is>
      </c>
      <c r="CG780" t="inlineStr">
        <is>
          <t>Objetivo vinculativo da UE que consiste em alcançar, até 2050, o equilíbrio, à escala da União, entre as emissões antropogénicas dos gases com efeito de estufa nela regulamentados e as respetivas remoções por sumidouros, reduzindo assim a zero o balanço líquido das emissões.</t>
        </is>
      </c>
      <c r="CH780" s="2" t="inlineStr">
        <is>
          <t>obiectivul neutralității climatice|
obiectivul UE de realizare a neutralității climatice până în 2050</t>
        </is>
      </c>
      <c r="CI780" s="2" t="inlineStr">
        <is>
          <t>3|
3</t>
        </is>
      </c>
      <c r="CJ780" s="2" t="inlineStr">
        <is>
          <t xml:space="preserve">|
</t>
        </is>
      </c>
      <c r="CK780" t="inlineStr">
        <is>
          <t>angajament politic obligatoriu din punct de vedere juridic de a obține neutralitatea climatică a UE până în 2050</t>
        </is>
      </c>
      <c r="CL780" s="2" t="inlineStr">
        <is>
          <t>cieľ dosiahnuť klimatickú neutralitu|
cieľ dosiahnuť klimatickú neutralitu v EÚ do roku 2050|
cieľ klimatickej neutrality</t>
        </is>
      </c>
      <c r="CM780" s="2" t="inlineStr">
        <is>
          <t>3|
3|
3</t>
        </is>
      </c>
      <c r="CN780" s="2" t="inlineStr">
        <is>
          <t xml:space="preserve">|
preferred|
</t>
        </is>
      </c>
      <c r="CO780" t="inlineStr">
        <is>
          <t>právne záväzný politický záväzok dosiahnuť do roku 2050 &lt;a href="https://iate.europa.eu/entry/result/3567524/sk" target="_blank"&gt;klimatickú neutralitu&lt;/a&gt; Únie</t>
        </is>
      </c>
      <c r="CP780" s="2" t="inlineStr">
        <is>
          <t>cilj podnebne nevtralnosti EU do leta 2050|
cilj podnebne nevtralnosti</t>
        </is>
      </c>
      <c r="CQ780" s="2" t="inlineStr">
        <is>
          <t>3|
3</t>
        </is>
      </c>
      <c r="CR780" s="2" t="inlineStr">
        <is>
          <t xml:space="preserve">|
</t>
        </is>
      </c>
      <c r="CS780" t="inlineStr">
        <is>
          <t>pravno zavezujoč politični cilj, da Evropa do leta 2050 postane podnebno nevtralna</t>
        </is>
      </c>
      <c r="CT780" s="2" t="inlineStr">
        <is>
          <t>EU:s klimatneutralitetsmål för 2050|
EU:s mål om att uppnå klimatneutralitet senast 2050|
mål om klimatneutralitet|
klimatneutralitetsmål</t>
        </is>
      </c>
      <c r="CU780" s="2" t="inlineStr">
        <is>
          <t>3|
3|
3|
3</t>
        </is>
      </c>
      <c r="CV780" s="2" t="inlineStr">
        <is>
          <t xml:space="preserve">|
|
|
</t>
        </is>
      </c>
      <c r="CW780" t="inlineStr">
        <is>
          <t/>
        </is>
      </c>
    </row>
    <row r="781">
      <c r="A781" s="1" t="str">
        <f>HYPERLINK("https://iate.europa.eu/entry/result/3588537/all", "3588537")</f>
        <v>3588537</v>
      </c>
      <c r="B781" t="inlineStr">
        <is>
          <t>EDUCATION AND COMMUNICATIONS;ENERGY</t>
        </is>
      </c>
      <c r="C781" t="inlineStr">
        <is>
          <t>EDUCATION AND COMMUNICATIONS|information technology and data processing;ENERGY|energy policy|energy industry</t>
        </is>
      </c>
      <c r="D781" t="inlineStr">
        <is>
          <t>yes</t>
        </is>
      </c>
      <c r="E781" t="inlineStr">
        <is>
          <t/>
        </is>
      </c>
      <c r="F781" s="2" t="inlineStr">
        <is>
          <t>стратегия за интелигентна секторна интеграция</t>
        </is>
      </c>
      <c r="G781" s="2" t="inlineStr">
        <is>
          <t>3</t>
        </is>
      </c>
      <c r="H781" s="2" t="inlineStr">
        <is>
          <t/>
        </is>
      </c>
      <c r="I781" t="inlineStr">
        <is>
          <t/>
        </is>
      </c>
      <c r="J781" s="2" t="inlineStr">
        <is>
          <t>strategie pro inteligentní sektorovou integraci</t>
        </is>
      </c>
      <c r="K781" s="2" t="inlineStr">
        <is>
          <t>3</t>
        </is>
      </c>
      <c r="L781" s="2" t="inlineStr">
        <is>
          <t/>
        </is>
      </c>
      <c r="M781" t="inlineStr">
        <is>
          <t>strategie, kterou Evropská komise oznámila ve svém pracovním programu na rok 2020 a jejímž cílem je vytvořit v budoucnu integrovaný evropský energetický systém</t>
        </is>
      </c>
      <c r="N781" s="2" t="inlineStr">
        <is>
          <t>strategi for intelligent sektorintegration</t>
        </is>
      </c>
      <c r="O781" s="2" t="inlineStr">
        <is>
          <t>3</t>
        </is>
      </c>
      <c r="P781" s="2" t="inlineStr">
        <is>
          <t/>
        </is>
      </c>
      <c r="Q781" t="inlineStr">
        <is>
          <t/>
        </is>
      </c>
      <c r="R781" s="2" t="inlineStr">
        <is>
          <t>Strategie für eine intelligente Sektorenintegration</t>
        </is>
      </c>
      <c r="S781" s="2" t="inlineStr">
        <is>
          <t>3</t>
        </is>
      </c>
      <c r="T781" s="2" t="inlineStr">
        <is>
          <t/>
        </is>
      </c>
      <c r="U781" t="inlineStr">
        <is>
          <t/>
        </is>
      </c>
      <c r="V781" s="2" t="inlineStr">
        <is>
          <t>στρατηγική για την έξυπνη ενοποίηση τομέων</t>
        </is>
      </c>
      <c r="W781" s="2" t="inlineStr">
        <is>
          <t>3</t>
        </is>
      </c>
      <c r="X781" s="2" t="inlineStr">
        <is>
          <t/>
        </is>
      </c>
      <c r="Y781" t="inlineStr">
        <is>
          <t>στρατηγική που αποτελεί τμήμα του προγράμματος εργασίας της Ευρπωπαϊκής Επιτροπής για το 2020 και έχει ως στόχο την ενοποίηση των κλάδων ηλεκτρικής ενέργειας, αερίου και θέρμανσης σε ένα ενιαίο σύστημα</t>
        </is>
      </c>
      <c r="Z781" s="2" t="inlineStr">
        <is>
          <t>Strategy for Smart Sector Integration</t>
        </is>
      </c>
      <c r="AA781" s="2" t="inlineStr">
        <is>
          <t>3</t>
        </is>
      </c>
      <c r="AB781" s="2" t="inlineStr">
        <is>
          <t/>
        </is>
      </c>
      <c r="AC781" t="inlineStr">
        <is>
          <t>strategy forming part of the European Commission's Work Programme 2020 which aims to bring together the electricity, gas and heating sectors into one system</t>
        </is>
      </c>
      <c r="AD781" s="2" t="inlineStr">
        <is>
          <t>estrategia para una integración sectorial inteligente</t>
        </is>
      </c>
      <c r="AE781" s="2" t="inlineStr">
        <is>
          <t>3</t>
        </is>
      </c>
      <c r="AF781" s="2" t="inlineStr">
        <is>
          <t/>
        </is>
      </c>
      <c r="AG781" t="inlineStr">
        <is>
          <t>Estrategia prevista en el Programa de Trabajo de la Comisión para 2020, cuya finalidad será lograr una utilización más eficaz de todos los vectores energéticos, incluidos la electricidad, el gas y los combustibles líquidos, conectando los diferentes sectores, y que expondrá también las ideas de la Comisión sobre el hidrógeno limpio.</t>
        </is>
      </c>
      <c r="AH781" s="2" t="inlineStr">
        <is>
          <t>arukas sektorite integreerimise strateegia</t>
        </is>
      </c>
      <c r="AI781" s="2" t="inlineStr">
        <is>
          <t>3</t>
        </is>
      </c>
      <c r="AJ781" s="2" t="inlineStr">
        <is>
          <t/>
        </is>
      </c>
      <c r="AK781" t="inlineStr">
        <is>
          <t/>
        </is>
      </c>
      <c r="AL781" s="2" t="inlineStr">
        <is>
          <t>alojen älykästä integroitumista koskeva strategia</t>
        </is>
      </c>
      <c r="AM781" s="2" t="inlineStr">
        <is>
          <t>3</t>
        </is>
      </c>
      <c r="AN781" s="2" t="inlineStr">
        <is>
          <t/>
        </is>
      </c>
      <c r="AO781" t="inlineStr">
        <is>
          <t/>
        </is>
      </c>
      <c r="AP781" s="2" t="inlineStr">
        <is>
          <t>stratégie pour une intégration intelligente des secteurs</t>
        </is>
      </c>
      <c r="AQ781" s="2" t="inlineStr">
        <is>
          <t>3</t>
        </is>
      </c>
      <c r="AR781" s="2" t="inlineStr">
        <is>
          <t/>
        </is>
      </c>
      <c r="AS781" t="inlineStr">
        <is>
          <t>stratégie
visant à mieux relier les différents secteurs énergétiques de l’UE et à
exploiter les synergies permises par un système énergétique intégré, réduisant
ainsi les émissions</t>
        </is>
      </c>
      <c r="AT781" s="2" t="inlineStr">
        <is>
          <t>Straitéis um Chomhtháthú na hEarnála Cliste</t>
        </is>
      </c>
      <c r="AU781" s="2" t="inlineStr">
        <is>
          <t>3</t>
        </is>
      </c>
      <c r="AV781" s="2" t="inlineStr">
        <is>
          <t/>
        </is>
      </c>
      <c r="AW781" t="inlineStr">
        <is>
          <t/>
        </is>
      </c>
      <c r="AX781" s="2" t="inlineStr">
        <is>
          <t>Strategija za pametnu integraciju sektora</t>
        </is>
      </c>
      <c r="AY781" s="2" t="inlineStr">
        <is>
          <t>3</t>
        </is>
      </c>
      <c r="AZ781" s="2" t="inlineStr">
        <is>
          <t/>
        </is>
      </c>
      <c r="BA781" t="inlineStr">
        <is>
          <t/>
        </is>
      </c>
      <c r="BB781" s="2" t="inlineStr">
        <is>
          <t>az intelligens ágazati integrációra vonatkozó stratégia</t>
        </is>
      </c>
      <c r="BC781" s="2" t="inlineStr">
        <is>
          <t>3</t>
        </is>
      </c>
      <c r="BD781" s="2" t="inlineStr">
        <is>
          <t/>
        </is>
      </c>
      <c r="BE781" t="inlineStr">
        <is>
          <t>az Európai Bizottság 2020. évi munkaprogramjának részét képező, tervezett stratégia, amely a villamosenergia-, a gáz- és a fűtési ágazat egy rendszerbe való tömörítésére irányul</t>
        </is>
      </c>
      <c r="BF781" s="2" t="inlineStr">
        <is>
          <t>strategia per l'integrazione settoriale intelligente</t>
        </is>
      </c>
      <c r="BG781" s="2" t="inlineStr">
        <is>
          <t>3</t>
        </is>
      </c>
      <c r="BH781" s="2" t="inlineStr">
        <is>
          <t/>
        </is>
      </c>
      <c r="BI781" t="inlineStr">
        <is>
          <t>strategia della
Commissione che ha come obiettivo una più efficace utilizzazione dei vettori
energetici - energia elettrica, gas e combustibili liquidi – basata sul
collegamento dei diversi settori e che definirà anche la visione della
Commissione sull'idrogeno pulito</t>
        </is>
      </c>
      <c r="BJ781" s="2" t="inlineStr">
        <is>
          <t>Pažangiojo sektorių integravimo strategija</t>
        </is>
      </c>
      <c r="BK781" s="2" t="inlineStr">
        <is>
          <t>3</t>
        </is>
      </c>
      <c r="BL781" s="2" t="inlineStr">
        <is>
          <t/>
        </is>
      </c>
      <c r="BM781" t="inlineStr">
        <is>
          <t/>
        </is>
      </c>
      <c r="BN781" s="2" t="inlineStr">
        <is>
          <t>Nozaru viedas integrācijas stratēģija</t>
        </is>
      </c>
      <c r="BO781" s="2" t="inlineStr">
        <is>
          <t>3</t>
        </is>
      </c>
      <c r="BP781" s="2" t="inlineStr">
        <is>
          <t/>
        </is>
      </c>
      <c r="BQ781" t="inlineStr">
        <is>
          <t/>
        </is>
      </c>
      <c r="BR781" s="2" t="inlineStr">
        <is>
          <t>Strateġija għal Integrazzjoni tas-Settur Intelliġenti|
Strateġija għall-Integrazzjoni Intelliġenti tas-Setturi</t>
        </is>
      </c>
      <c r="BS781" s="2" t="inlineStr">
        <is>
          <t>2|
3</t>
        </is>
      </c>
      <c r="BT781" s="2" t="inlineStr">
        <is>
          <t xml:space="preserve">|
</t>
        </is>
      </c>
      <c r="BU781" t="inlineStr">
        <is>
          <t>strateġija li ssemmiet fil-Programm ta' Ħidma tal-Kummissjoni għall-2020 ("Unjoni li tirsisti għal aktar"), li għandha l-ħsieb li tlaqqa' flimkien is-setturi li jagħmlu użu mill-enerġija bħal pereż. is-setturi tal-elettriku, tal-gass u tat-tisħin, biex jiffurmaw "sistema waħda" u b'hekk tinkiseb integrazzjoni ikbar bejniethom</t>
        </is>
      </c>
      <c r="BV781" s="2" t="inlineStr">
        <is>
          <t>strategie voor slimme sectorintegratie</t>
        </is>
      </c>
      <c r="BW781" s="2" t="inlineStr">
        <is>
          <t>3</t>
        </is>
      </c>
      <c r="BX781" s="2" t="inlineStr">
        <is>
          <t/>
        </is>
      </c>
      <c r="BY781" t="inlineStr">
        <is>
          <t>strategie van de Europese Commissie waarbij alle energiedragers uit verschillende sectoren, waaronder elektriciteit, gas en vloeibare brandstoffen, worden gekoppeld en aldus doeltreffender gebruikt</t>
        </is>
      </c>
      <c r="BZ781" s="2" t="inlineStr">
        <is>
          <t>strategia inteligentnej integracji międzysektorowej</t>
        </is>
      </c>
      <c r="CA781" s="2" t="inlineStr">
        <is>
          <t>3</t>
        </is>
      </c>
      <c r="CB781" s="2" t="inlineStr">
        <is>
          <t/>
        </is>
      </c>
      <c r="CC781" t="inlineStr">
        <is>
          <t/>
        </is>
      </c>
      <c r="CD781" s="2" t="inlineStr">
        <is>
          <t>Estratégia para a Integração Setorial Inteligente</t>
        </is>
      </c>
      <c r="CE781" s="2" t="inlineStr">
        <is>
          <t>3</t>
        </is>
      </c>
      <c r="CF781" s="2" t="inlineStr">
        <is>
          <t/>
        </is>
      </c>
      <c r="CG781" t="inlineStr">
        <is>
          <t>Estratégia que faz parte do programa de trabalho da Comissão Europeia de 2020 e que visa reunir os setores da eletricidade, do gás e do aquecimento num sistema único.</t>
        </is>
      </c>
      <c r="CH781" s="2" t="inlineStr">
        <is>
          <t>Strategia pentru o integrare sectorială inteligentă</t>
        </is>
      </c>
      <c r="CI781" s="2" t="inlineStr">
        <is>
          <t>3</t>
        </is>
      </c>
      <c r="CJ781" s="2" t="inlineStr">
        <is>
          <t/>
        </is>
      </c>
      <c r="CK781" t="inlineStr">
        <is>
          <t/>
        </is>
      </c>
      <c r="CL781" s="2" t="inlineStr">
        <is>
          <t>stratégia inteligentnej sektorovej integrácie|
stratégia pre inteligentnú integráciu odvetví</t>
        </is>
      </c>
      <c r="CM781" s="2" t="inlineStr">
        <is>
          <t>3|
3</t>
        </is>
      </c>
      <c r="CN781" s="2" t="inlineStr">
        <is>
          <t xml:space="preserve">|
</t>
        </is>
      </c>
      <c r="CO781" t="inlineStr">
        <is>
          <t>stratégia navrhnutá Komisiou, ktorá sa má realizovať v druhom štvrťroku 2020 s cieľom vytvoriť jednotný systém pre odvetvia elektriny, plynu a vykurovania a ktorá vychádza z &lt;a href="https://iate.europa.eu/entry/result/3582003/sk" target="_blank"&gt;Európskej zelenej dohody&lt;/a&gt;</t>
        </is>
      </c>
      <c r="CP781" s="2" t="inlineStr">
        <is>
          <t>strategija za pametno povezovanje sektorjev</t>
        </is>
      </c>
      <c r="CQ781" s="2" t="inlineStr">
        <is>
          <t>3</t>
        </is>
      </c>
      <c r="CR781" s="2" t="inlineStr">
        <is>
          <t/>
        </is>
      </c>
      <c r="CS781" t="inlineStr">
        <is>
          <t/>
        </is>
      </c>
      <c r="CT781" s="2" t="inlineStr">
        <is>
          <t>strategin för smart sektorsintegration</t>
        </is>
      </c>
      <c r="CU781" s="2" t="inlineStr">
        <is>
          <t>2</t>
        </is>
      </c>
      <c r="CV781" s="2" t="inlineStr">
        <is>
          <t/>
        </is>
      </c>
      <c r="CW781" t="inlineStr">
        <is>
          <t>strategi som är en del av kommissionens arbetsprgroam för 2020 och som syftar till att föra samman elektricitets-, gas- och värmesektorn i ett system</t>
        </is>
      </c>
    </row>
    <row r="782">
      <c r="A782" s="1" t="str">
        <f>HYPERLINK("https://iate.europa.eu/entry/result/3575948/all", "3575948")</f>
        <v>3575948</v>
      </c>
      <c r="B782" t="inlineStr">
        <is>
          <t>FINANCE;ECONOMICS</t>
        </is>
      </c>
      <c r="C782" t="inlineStr">
        <is>
          <t>FINANCE|financing and investment;ECONOMICS|economic policy|economic policy|development policy|sustainable development</t>
        </is>
      </c>
      <c r="D782" t="inlineStr">
        <is>
          <t>yes</t>
        </is>
      </c>
      <c r="E782" t="inlineStr">
        <is>
          <t/>
        </is>
      </c>
      <c r="F782" s="2" t="inlineStr">
        <is>
          <t>таксономия на ЕС в областта на устойчивото развитие|
таксономия на ЕС</t>
        </is>
      </c>
      <c r="G782" s="2" t="inlineStr">
        <is>
          <t>3|
3</t>
        </is>
      </c>
      <c r="H782" s="2" t="inlineStr">
        <is>
          <t xml:space="preserve">|
</t>
        </is>
      </c>
      <c r="I782" t="inlineStr">
        <is>
          <t>общоевропейска система за класификация на екологосъобразните икономически дейности</t>
        </is>
      </c>
      <c r="J782" s="2" t="inlineStr">
        <is>
          <t>unijní taxonomie udržitelnosti|
taxonomie EU pro udržitelné investice|
taxonomie EU</t>
        </is>
      </c>
      <c r="K782" s="2" t="inlineStr">
        <is>
          <t>3|
2|
3</t>
        </is>
      </c>
      <c r="L782" s="2" t="inlineStr">
        <is>
          <t xml:space="preserve">|
|
</t>
        </is>
      </c>
      <c r="M782" t="inlineStr">
        <is>
          <t>jednotný
klasifikační systém EU pro klasifikaci hospodářské činnosti z hlediska environmentální
udržitelnosti</t>
        </is>
      </c>
      <c r="N782" s="2" t="inlineStr">
        <is>
          <t>EU's bæredygtighedsklassificering|
EU-taksonomi</t>
        </is>
      </c>
      <c r="O782" s="2" t="inlineStr">
        <is>
          <t>3|
3</t>
        </is>
      </c>
      <c r="P782" s="2" t="inlineStr">
        <is>
          <t xml:space="preserve">|
</t>
        </is>
      </c>
      <c r="Q782" t="inlineStr">
        <is>
          <t>EU-dækkende taksonomi for miljømæssigt bæredygtige økonomiske aktiviteter</t>
        </is>
      </c>
      <c r="R782" s="2" t="inlineStr">
        <is>
          <t>EU-Taxonomie|
EU-Nachhaltigkeitstaxonomie</t>
        </is>
      </c>
      <c r="S782" s="2" t="inlineStr">
        <is>
          <t>3|
3</t>
        </is>
      </c>
      <c r="T782" s="2" t="inlineStr">
        <is>
          <t xml:space="preserve">|
</t>
        </is>
      </c>
      <c r="U782" t="inlineStr">
        <is>
          <t>System zur Kategorisierung wirtschatlicher Aktivitäten nach ihrer Nachhaltigkeit</t>
        </is>
      </c>
      <c r="V782" s="2" t="inlineStr">
        <is>
          <t>ευρωπαϊκή ταξινόμηση της βιωσιμότητας|
ταξινομία της ΕΕ</t>
        </is>
      </c>
      <c r="W782" s="2" t="inlineStr">
        <is>
          <t>3|
3</t>
        </is>
      </c>
      <c r="X782" s="2" t="inlineStr">
        <is>
          <t xml:space="preserve">|
</t>
        </is>
      </c>
      <c r="Y782" t="inlineStr">
        <is>
          <t/>
        </is>
      </c>
      <c r="Z782" s="2" t="inlineStr">
        <is>
          <t>EU sustainability taxonomy|
common sustainable finance taxonomy|
EU Taxonomy for sustainable investment|
EU taxonomy|
sustainable finance taxonomy|
EU taxonomy framework</t>
        </is>
      </c>
      <c r="AA782" s="2" t="inlineStr">
        <is>
          <t>3|
1|
1|
3|
1|
1</t>
        </is>
      </c>
      <c r="AB782" s="2" t="inlineStr">
        <is>
          <t xml:space="preserve">|
|
|
|
|
</t>
        </is>
      </c>
      <c r="AC782" t="inlineStr">
        <is>
          <t>classification system, establishing a list of environmentally sustainable economic activities</t>
        </is>
      </c>
      <c r="AD782" s="2" t="inlineStr">
        <is>
          <t>taxonomía de sostenibilidad de la UE|
taxonomía de la UE</t>
        </is>
      </c>
      <c r="AE782" s="2" t="inlineStr">
        <is>
          <t>3|
3</t>
        </is>
      </c>
      <c r="AF782" s="2" t="inlineStr">
        <is>
          <t xml:space="preserve">|
</t>
        </is>
      </c>
      <c r="AG782" t="inlineStr">
        <is>
          <t>Sistema de clasificación para toda la UE de actividades económicas medioambientalmente sostenibles.</t>
        </is>
      </c>
      <c r="AH782" s="2" t="inlineStr">
        <is>
          <t>ELi kestlikkustaksonoomia|
ELi taksonoomia</t>
        </is>
      </c>
      <c r="AI782" s="2" t="inlineStr">
        <is>
          <t>2|
3</t>
        </is>
      </c>
      <c r="AJ782" s="2" t="inlineStr">
        <is>
          <t xml:space="preserve">proposed|
</t>
        </is>
      </c>
      <c r="AK782" t="inlineStr">
        <is>
          <t>kogu ELi hõlmava keskkonnakestlike majandustegevusalade liigitussüsteem</t>
        </is>
      </c>
      <c r="AL782" s="2" t="inlineStr">
        <is>
          <t>EU:n kestävyysluokitusjärjestelmä|
kestäviä investointeja koskeva EU:n luokitusjärjestelmä</t>
        </is>
      </c>
      <c r="AM782" s="2" t="inlineStr">
        <is>
          <t>3|
3</t>
        </is>
      </c>
      <c r="AN782" s="2" t="inlineStr">
        <is>
          <t xml:space="preserve">|
</t>
        </is>
      </c>
      <c r="AO782" t="inlineStr">
        <is>
          <t/>
        </is>
      </c>
      <c r="AP782" s="2" t="inlineStr">
        <is>
          <t>taxinomie de l'UE|
taxinomie de la durabilité|
taxinomie européenne de la durabilité</t>
        </is>
      </c>
      <c r="AQ782" s="2" t="inlineStr">
        <is>
          <t>3|
3|
3</t>
        </is>
      </c>
      <c r="AR782" s="2" t="inlineStr">
        <is>
          <t xml:space="preserve">|
|
</t>
        </is>
      </c>
      <c r="AS782" t="inlineStr">
        <is>
          <t>système de classification unifié, au niveau de l'UE, permettant de déterminer clairement quelles sont les activités pouvant être considérées comme durables</t>
        </is>
      </c>
      <c r="AT782" s="2" t="inlineStr">
        <is>
          <t>tacsanomaíocht AE|
tacsanomaíocht Eorpach na hinbhuanaitheachta|
tacsanomaíocht inbhuanaitheachta AE</t>
        </is>
      </c>
      <c r="AU782" s="2" t="inlineStr">
        <is>
          <t>3|
3|
3</t>
        </is>
      </c>
      <c r="AV782" s="2" t="inlineStr">
        <is>
          <t xml:space="preserve">|
|
</t>
        </is>
      </c>
      <c r="AW782" t="inlineStr">
        <is>
          <t/>
        </is>
      </c>
      <c r="AX782" s="2" t="inlineStr">
        <is>
          <t>taksonomija EU-a|
taksonomija održivosti EU-a</t>
        </is>
      </c>
      <c r="AY782" s="2" t="inlineStr">
        <is>
          <t>3|
3</t>
        </is>
      </c>
      <c r="AZ782" s="2" t="inlineStr">
        <is>
          <t xml:space="preserve">|
</t>
        </is>
      </c>
      <c r="BA782" t="inlineStr">
        <is>
          <t/>
        </is>
      </c>
      <c r="BB782" s="2" t="inlineStr">
        <is>
          <t>uniós taxonómia|
uniós fenntarthatósági taxonómia</t>
        </is>
      </c>
      <c r="BC782" s="2" t="inlineStr">
        <is>
          <t>3|
3</t>
        </is>
      </c>
      <c r="BD782" s="2" t="inlineStr">
        <is>
          <t xml:space="preserve">|
</t>
        </is>
      </c>
      <c r="BE782" t="inlineStr">
        <is>
          <t>egységes uniós osztályozási rendszer, amely biztosítja, hogy egyértelmű legyen, mely tevékenységek tekinthetők fenntarthatónak</t>
        </is>
      </c>
      <c r="BF782" s="2" t="inlineStr">
        <is>
          <t>tassonomia della sostenibilità|
tassonomia unionale della sostenibilità</t>
        </is>
      </c>
      <c r="BG782" s="2" t="inlineStr">
        <is>
          <t>3|
3</t>
        </is>
      </c>
      <c r="BH782" s="2" t="inlineStr">
        <is>
          <t xml:space="preserve">|
</t>
        </is>
      </c>
      <c r="BI782" t="inlineStr">
        <is>
          <t>sistema di classificazione unificato dell’Unione basato su un insieme di criteri specifici per stabilire quali attività economiche sono considerate sostenibili</t>
        </is>
      </c>
      <c r="BJ782" s="2" t="inlineStr">
        <is>
          <t>ES tvarumo taksonomija|
ES taksonomija</t>
        </is>
      </c>
      <c r="BK782" s="2" t="inlineStr">
        <is>
          <t>3|
3</t>
        </is>
      </c>
      <c r="BL782" s="2" t="inlineStr">
        <is>
          <t xml:space="preserve">|
</t>
        </is>
      </c>
      <c r="BM782" t="inlineStr">
        <is>
          <t/>
        </is>
      </c>
      <c r="BN782" s="2" t="inlineStr">
        <is>
          <t>ES ilgtspējas taksonomija|
ES taksonomija</t>
        </is>
      </c>
      <c r="BO782" s="2" t="inlineStr">
        <is>
          <t>3|
3</t>
        </is>
      </c>
      <c r="BP782" s="2" t="inlineStr">
        <is>
          <t xml:space="preserve">|
</t>
        </is>
      </c>
      <c r="BQ782" t="inlineStr">
        <is>
          <t>vienota ES klasifikācijas sistēma, kas vieš skaidrību par to, kuras ekonomiskās darbības var uzskatīt par vides ziņā ilgtspējīgām</t>
        </is>
      </c>
      <c r="BR782" s="2" t="inlineStr">
        <is>
          <t>tassonomija ta’ sostenibbiltà tal-UE|
tassonomija tal-UE</t>
        </is>
      </c>
      <c r="BS782" s="2" t="inlineStr">
        <is>
          <t>3|
3</t>
        </is>
      </c>
      <c r="BT782" s="2" t="inlineStr">
        <is>
          <t xml:space="preserve">|
</t>
        </is>
      </c>
      <c r="BU782" t="inlineStr">
        <is>
          <t>sistema ta' klassifikazzjoni unifikata tal-UE li tieħu ħsieb tidentifika liema attivitajiet ekonomiċi jistgħu jitqiesu sostenibbli mil-lat ambjentali</t>
        </is>
      </c>
      <c r="BV782" s="2" t="inlineStr">
        <is>
          <t>EU-duurzaamheidstaxonomie|
EU-taxonomie|
EU-taxonomie voor duurzaamheid</t>
        </is>
      </c>
      <c r="BW782" s="2" t="inlineStr">
        <is>
          <t>3|
3|
2</t>
        </is>
      </c>
      <c r="BX782" s="2" t="inlineStr">
        <is>
          <t xml:space="preserve">|
|
</t>
        </is>
      </c>
      <c r="BY782" t="inlineStr">
        <is>
          <t>classificatiesysteem waarmee aangeduid wordt welke economische activiteiten in milieuopzicht duurzaam zijn</t>
        </is>
      </c>
      <c r="BZ782" s="2" t="inlineStr">
        <is>
          <t>unijna systematyka zrównoważonego rozwoju|
unijna systematyka dotycząca zrównoważonego rozwoju</t>
        </is>
      </c>
      <c r="CA782" s="2" t="inlineStr">
        <is>
          <t>3|
3</t>
        </is>
      </c>
      <c r="CB782" s="2" t="inlineStr">
        <is>
          <t>|
preferred</t>
        </is>
      </c>
      <c r="CC782" t="inlineStr">
        <is>
          <t>unijny system klasyfikacji, ustanawiający wykaz zrównoważonych środowiskowo rodzajów działalności gospodarczej</t>
        </is>
      </c>
      <c r="CD782" s="2" t="inlineStr">
        <is>
          <t>taxonomia de sustentabilidade da UE|
taxonomia da UE</t>
        </is>
      </c>
      <c r="CE782" s="2" t="inlineStr">
        <is>
          <t>3|
3</t>
        </is>
      </c>
      <c r="CF782" s="2" t="inlineStr">
        <is>
          <t xml:space="preserve">|
</t>
        </is>
      </c>
      <c r="CG782" t="inlineStr">
        <is>
          <t>Sistema de classificação da UE para as atividades económicas sustentáveis do ponto de vista ambiental.</t>
        </is>
      </c>
      <c r="CH782" s="2" t="inlineStr">
        <is>
          <t>taxonomie a UE pentru investiții sustenabile|
taxonomie a UE|
taxonomie a UE în domeniul sustenabilității</t>
        </is>
      </c>
      <c r="CI782" s="2" t="inlineStr">
        <is>
          <t>3|
3|
3</t>
        </is>
      </c>
      <c r="CJ782" s="2" t="inlineStr">
        <is>
          <t xml:space="preserve">|
|
</t>
        </is>
      </c>
      <c r="CK782" t="inlineStr">
        <is>
          <t/>
        </is>
      </c>
      <c r="CL782" s="2" t="inlineStr">
        <is>
          <t>taxonómia EÚ|
taxonómia EÚ v oblasti udržateľnosti</t>
        </is>
      </c>
      <c r="CM782" s="2" t="inlineStr">
        <is>
          <t>3|
3</t>
        </is>
      </c>
      <c r="CN782" s="2" t="inlineStr">
        <is>
          <t xml:space="preserve">|
</t>
        </is>
      </c>
      <c r="CO782" t="inlineStr">
        <is>
          <t>jednotný systém EÚ pre klasifikáciu hospodárskej činnosti z hľadiska environmentálnej udržateľnosti</t>
        </is>
      </c>
      <c r="CP782" s="2" t="inlineStr">
        <is>
          <t>EU taksonomija|
taksonomija za trajnostne dejavnosti|
taksonomija EU|
taksonomija EU za trajnostne dejavnosti</t>
        </is>
      </c>
      <c r="CQ782" s="2" t="inlineStr">
        <is>
          <t>3|
3|
3|
3</t>
        </is>
      </c>
      <c r="CR782" s="2" t="inlineStr">
        <is>
          <t>|
|
|
preferred</t>
        </is>
      </c>
      <c r="CS782" t="inlineStr">
        <is>
          <t>enoten klasifikacijski sistem EU za opredelitev dejavnosti, ki lahko znatno prispevajo k omilitvi podnebnih sprememb in prilagajanju nanje</t>
        </is>
      </c>
      <c r="CT782" s="2" t="inlineStr">
        <is>
          <t>EU:s hållbarhetstaxonomi|
EU-taxonomi</t>
        </is>
      </c>
      <c r="CU782" s="2" t="inlineStr">
        <is>
          <t>3|
3</t>
        </is>
      </c>
      <c r="CV782" s="2" t="inlineStr">
        <is>
          <t xml:space="preserve">|
</t>
        </is>
      </c>
      <c r="CW782" t="inlineStr">
        <is>
          <t>EU-omfattande
klassificeringssystemet för miljömässigt hållbara ekonomiska verksamheter</t>
        </is>
      </c>
    </row>
    <row r="783">
      <c r="A783" s="1" t="str">
        <f>HYPERLINK("https://iate.europa.eu/entry/result/2228657/all", "2228657")</f>
        <v>2228657</v>
      </c>
      <c r="B783" t="inlineStr">
        <is>
          <t>EDUCATION AND COMMUNICATIONS;PRODUCTION, TECHNOLOGY AND RESEARCH</t>
        </is>
      </c>
      <c r="C783" t="inlineStr">
        <is>
          <t>EDUCATION AND COMMUNICATIONS|communications|communications systems;EDUCATION AND COMMUNICATIONS|information technology and data processing|information technology industry;PRODUCTION, TECHNOLOGY AND RESEARCH</t>
        </is>
      </c>
      <c r="D783" t="inlineStr">
        <is>
          <t>yes</t>
        </is>
      </c>
      <c r="E783" t="inlineStr">
        <is>
          <t/>
        </is>
      </c>
      <c r="F783" s="2" t="inlineStr">
        <is>
          <t>интернет на предметите|
интернет на нещата</t>
        </is>
      </c>
      <c r="G783" s="2" t="inlineStr">
        <is>
          <t>3|
2</t>
        </is>
      </c>
      <c r="H783" s="2" t="inlineStr">
        <is>
          <t xml:space="preserve">|
</t>
        </is>
      </c>
      <c r="I783" t="inlineStr">
        <is>
          <t/>
        </is>
      </c>
      <c r="J783" s="2" t="inlineStr">
        <is>
          <t>internet věcí</t>
        </is>
      </c>
      <c r="K783" s="2" t="inlineStr">
        <is>
          <t>3</t>
        </is>
      </c>
      <c r="L783" s="2" t="inlineStr">
        <is>
          <t/>
        </is>
      </c>
      <c r="M783" t="inlineStr">
        <is>
          <t>nově vznikající globální síťová architektura
založená na internetu, která usnadňuje výměnu zboží a služeb v rámci
globálních dodavatelských sítí a má vliv na bezpečnost a soukromí
všech zúčastněných stran</t>
        </is>
      </c>
      <c r="N783" s="2" t="inlineStr">
        <is>
          <t>Internet of Things|
tingenes internet|
IoT</t>
        </is>
      </c>
      <c r="O783" s="2" t="inlineStr">
        <is>
          <t>3|
3|
3</t>
        </is>
      </c>
      <c r="P783" s="2" t="inlineStr">
        <is>
          <t xml:space="preserve">|
|
</t>
        </is>
      </c>
      <c r="Q783" t="inlineStr">
        <is>
          <t>netværk af enheder med internetforbindelse, sensorer og anden hardware, hvormed de kan samle og dele data og styres via internettet</t>
        </is>
      </c>
      <c r="R783" s="2" t="inlineStr">
        <is>
          <t>Internet der Dinge|
IoT</t>
        </is>
      </c>
      <c r="S783" s="2" t="inlineStr">
        <is>
          <t>3|
2</t>
        </is>
      </c>
      <c r="T783" s="2" t="inlineStr">
        <is>
          <t xml:space="preserve">|
</t>
        </is>
      </c>
      <c r="U783" t="inlineStr">
        <is>
          <t>elektronische Vernetzung von Alltagsgegenständen (Autos, Konsumgüter, Stromzähler, Objekte im Gesundheitswesen usw.) durch eingebaute, über Funk miteinander kommunizierende Mikroprozessoren</t>
        </is>
      </c>
      <c r="V783" s="2" t="inlineStr">
        <is>
          <t>διαδίκτυο των αντικειμένων|
διαδίκτυο των πραγμάτων</t>
        </is>
      </c>
      <c r="W783" s="2" t="inlineStr">
        <is>
          <t>3|
3</t>
        </is>
      </c>
      <c r="X783" s="2" t="inlineStr">
        <is>
          <t xml:space="preserve">|
</t>
        </is>
      </c>
      <c r="Y783" t="inlineStr">
        <is>
          <t/>
        </is>
      </c>
      <c r="Z783" s="2" t="inlineStr">
        <is>
          <t>Internet of Things|
network of things|
IoT</t>
        </is>
      </c>
      <c r="AA783" s="2" t="inlineStr">
        <is>
          <t>3|
1|
3</t>
        </is>
      </c>
      <c r="AB783" s="2" t="inlineStr">
        <is>
          <t xml:space="preserve">|
|
</t>
        </is>
      </c>
      <c r="AC783" t="inlineStr">
        <is>
          <t>network of devices that are embedded with internet connectivity, sensors and other hardware that allow them to gather and share data and be controlled via the internet</t>
        </is>
      </c>
      <c r="AD783" s="2" t="inlineStr">
        <is>
          <t>IdC|
internet de las cosas</t>
        </is>
      </c>
      <c r="AE783" s="2" t="inlineStr">
        <is>
          <t>3|
3</t>
        </is>
      </c>
      <c r="AF783" s="2" t="inlineStr">
        <is>
          <t xml:space="preserve">|
</t>
        </is>
      </c>
      <c r="AG783" t="inlineStr">
        <is>
          <t>Infraestructura mundial para la sociedad de la información que propicia la prestación de servicios avanzados mediante la interconexión de objetos (físicos y virtuales) gracias a la interoperatividad de tecnologías de la información y la comunicación presentes y futuras.</t>
        </is>
      </c>
      <c r="AH783" s="2" t="inlineStr">
        <is>
          <t>asjade internet|
IoT|
esemevõrk</t>
        </is>
      </c>
      <c r="AI783" s="2" t="inlineStr">
        <is>
          <t>3|
3|
3</t>
        </is>
      </c>
      <c r="AJ783" s="2" t="inlineStr">
        <is>
          <t>|
|
preferred</t>
        </is>
      </c>
      <c r="AK783" t="inlineStr">
        <is>
          <t>füüsiliste seadmete võrgustik, millesse on paigaldatud elektroonika, tarkvara, sensorid, täiturseadmed ning interneti ligipääs ning mis võimaldab seadmetel andmeid koguda ja vahetada</t>
        </is>
      </c>
      <c r="AL783" s="2" t="inlineStr">
        <is>
          <t>esineiden internet</t>
        </is>
      </c>
      <c r="AM783" s="2" t="inlineStr">
        <is>
          <t>3</t>
        </is>
      </c>
      <c r="AN783" s="2" t="inlineStr">
        <is>
          <t/>
        </is>
      </c>
      <c r="AO783" t="inlineStr">
        <is>
          <t>internet esineiden ja laitteiden tiedonvälityskeinona</t>
        </is>
      </c>
      <c r="AP783" s="2" t="inlineStr">
        <is>
          <t>IDO|
internet des objets</t>
        </is>
      </c>
      <c r="AQ783" s="2" t="inlineStr">
        <is>
          <t>3|
3</t>
        </is>
      </c>
      <c r="AR783" s="2" t="inlineStr">
        <is>
          <t xml:space="preserve">|
</t>
        </is>
      </c>
      <c r="AS783" t="inlineStr">
        <is>
          <t>ensemble des objets connectés ainsi que des réseaux de télécommunication et des plateformes de traitement des informations collectées qui leur sont associés</t>
        </is>
      </c>
      <c r="AT783" s="2" t="inlineStr">
        <is>
          <t>Idirlíon na Rudaí Nithiúla</t>
        </is>
      </c>
      <c r="AU783" s="2" t="inlineStr">
        <is>
          <t>3</t>
        </is>
      </c>
      <c r="AV783" s="2" t="inlineStr">
        <is>
          <t/>
        </is>
      </c>
      <c r="AW783" t="inlineStr">
        <is>
          <t/>
        </is>
      </c>
      <c r="AX783" s="2" t="inlineStr">
        <is>
          <t>internet stvari</t>
        </is>
      </c>
      <c r="AY783" s="2" t="inlineStr">
        <is>
          <t>2</t>
        </is>
      </c>
      <c r="AZ783" s="2" t="inlineStr">
        <is>
          <t/>
        </is>
      </c>
      <c r="BA783" t="inlineStr">
        <is>
          <t>mreža međusobno povezanih uređaja, iz svakodnevne upotrebe, koji imaju sposobnost slanja i primanja informacija o stanju uređaja putem IP protokola</t>
        </is>
      </c>
      <c r="BB783" s="2" t="inlineStr">
        <is>
          <t>IoT|
dolgok internete|
tárgyak internete</t>
        </is>
      </c>
      <c r="BC783" s="2" t="inlineStr">
        <is>
          <t>3|
4|
3</t>
        </is>
      </c>
      <c r="BD783" s="2" t="inlineStr">
        <is>
          <t xml:space="preserve">admitted|
preferred|
</t>
        </is>
      </c>
      <c r="BE783" t="inlineStr">
        <is>
          <t>az a környezet, ahol a tárgyak, eszközök, készülékek jelentős része az internetre kötve kommunikációra képes egymással és velünk</t>
        </is>
      </c>
      <c r="BF783" s="2" t="inlineStr">
        <is>
          <t>internet degli oggetti|
internet delle cose</t>
        </is>
      </c>
      <c r="BG783" s="2" t="inlineStr">
        <is>
          <t>3|
3</t>
        </is>
      </c>
      <c r="BH783" s="2" t="inlineStr">
        <is>
          <t>|
preferred</t>
        </is>
      </c>
      <c r="BI783" t="inlineStr">
        <is>
          <t>rete di oggetti dotati di tecnologie di identificazione, collegati fra di loro, in grado di comunicare sia reciprocamente sia verso punti nodali del sistema, ma soprattutto in grado di costituire un enorme network di cose dove ognuna di esse è rintracciabile per nome e in riferimento alla posizione</t>
        </is>
      </c>
      <c r="BJ783" s="2" t="inlineStr">
        <is>
          <t>daiktų internetas</t>
        </is>
      </c>
      <c r="BK783" s="2" t="inlineStr">
        <is>
          <t>3</t>
        </is>
      </c>
      <c r="BL783" s="2" t="inlineStr">
        <is>
          <t/>
        </is>
      </c>
      <c r="BM783" t="inlineStr">
        <is>
          <t>informacinei visuomenei skirta globalioji infrastruktūra, teikianti pažangiausias paslaugas, sujungiant (fizinius ir virtualiuosius) daiktus esamų ir besivystančių informacinių ir ryšių technologijų pagrindu</t>
        </is>
      </c>
      <c r="BN783" s="2" t="inlineStr">
        <is>
          <t>lietu internets|
&lt;i&gt;IoT&lt;/i&gt;</t>
        </is>
      </c>
      <c r="BO783" s="2" t="inlineStr">
        <is>
          <t>3|
3</t>
        </is>
      </c>
      <c r="BP783" s="2" t="inlineStr">
        <is>
          <t xml:space="preserve">preferred|
</t>
        </is>
      </c>
      <c r="BQ783" t="inlineStr">
        <is>
          <t>fizisku objektu tīkls – ierīces, transportlīdzekļi, ēkas un citi priekšmeti -, kurā ir iestrādāta elektronika, programmatūra, sensori un tīkla savienojamība, kas ļauj šiem objektiem apkopot un apmainīties ar datiem</t>
        </is>
      </c>
      <c r="BR783" s="2" t="inlineStr">
        <is>
          <t>internet tal-oġġetti|
IoT</t>
        </is>
      </c>
      <c r="BS783" s="2" t="inlineStr">
        <is>
          <t>3|
3</t>
        </is>
      </c>
      <c r="BT783" s="2" t="inlineStr">
        <is>
          <t xml:space="preserve">|
</t>
        </is>
      </c>
      <c r="BU783" t="inlineStr">
        <is>
          <t>fażi ġdida tas-soċjetà tal-informazzjoni fejn permezz tal-Internet ikun hemm interazzjoni bil-wireless bejn il-magni, il-vetturi, it-tagħmir, is-sensuri u ħafna affarijiet oħra</t>
        </is>
      </c>
      <c r="BV783" s="2" t="inlineStr">
        <is>
          <t>internet of things|
internet der dingen|
IoT</t>
        </is>
      </c>
      <c r="BW783" s="2" t="inlineStr">
        <is>
          <t>2|
3|
2</t>
        </is>
      </c>
      <c r="BX783" s="2" t="inlineStr">
        <is>
          <t xml:space="preserve">admitted|
|
</t>
        </is>
      </c>
      <c r="BY783" t="inlineStr">
        <is>
          <t>net­werk van on­der­ling ver­bon­den ap­pa­ra­ten en voor­wer­pen die zelf­stan­dig via het in­ter­net in­for­ma­tie uit­wis­se­len met als doel het le­ven van de mens te mo­ni­to­ren, te ver­aan­ge­na­men e.d.</t>
        </is>
      </c>
      <c r="BZ783" s="2" t="inlineStr">
        <is>
          <t>IoT|
internet przedmiotów|
internet rzeczy</t>
        </is>
      </c>
      <c r="CA783" s="2" t="inlineStr">
        <is>
          <t>3|
3|
3</t>
        </is>
      </c>
      <c r="CB783" s="2" t="inlineStr">
        <is>
          <t>|
|
preferred</t>
        </is>
      </c>
      <c r="CC783" t="inlineStr">
        <is>
          <t>koncepcja, wedle której jednoznacznie identyfikowalne przedmioty mogą pośrednio albo bezpośrednio gromadzić, przetwarzać lub wymieniać dane za pośrednictwem sieci komputerowej</t>
        </is>
      </c>
      <c r="CD783" s="2" t="inlineStr">
        <is>
          <t>Internet das coisas|
IdC|
Internet dos objetos</t>
        </is>
      </c>
      <c r="CE783" s="2" t="inlineStr">
        <is>
          <t>3|
3|
3</t>
        </is>
      </c>
      <c r="CF783" s="2" t="inlineStr">
        <is>
          <t xml:space="preserve">preferred|
|
</t>
        </is>
      </c>
      <c r="CG783" t="inlineStr">
        <is>
          <t>Extensão da conectividade de rede e capacidade de computação para objetos, dispositivos, sensores e outros artefactos que normalmente não são considerados computadores.</t>
        </is>
      </c>
      <c r="CH783" s="2" t="inlineStr">
        <is>
          <t>IoT|
internet al lucrurilor|
internet al obiectelor</t>
        </is>
      </c>
      <c r="CI783" s="2" t="inlineStr">
        <is>
          <t>3|
3|
3</t>
        </is>
      </c>
      <c r="CJ783" s="2" t="inlineStr">
        <is>
          <t xml:space="preserve">|
|
</t>
        </is>
      </c>
      <c r="CK783" t="inlineStr">
        <is>
          <t>extinderea internetului la obiecte și la locuri din lumea reală prin utilizarea unor etichete electronice și al unor detectori</t>
        </is>
      </c>
      <c r="CL783" s="2" t="inlineStr">
        <is>
          <t>IoT|
internet vecí</t>
        </is>
      </c>
      <c r="CM783" s="2" t="inlineStr">
        <is>
          <t>3|
3</t>
        </is>
      </c>
      <c r="CN783" s="2" t="inlineStr">
        <is>
          <t xml:space="preserve">|
</t>
        </is>
      </c>
      <c r="CO783" t="inlineStr">
        <is>
          <t>prepojenie zariadení (a objektov/ľudí s týmito zariadeniami) s internetom, napríklad s využitím pripojenia cez Wi-Fi alebo Bluetooth, ktoré umožňuje vzájomnú interakciu nielen medzi jednotlivými systémami, ale tiež ich ovládanie, sledovanie atď.</t>
        </is>
      </c>
      <c r="CP783" s="2" t="inlineStr">
        <is>
          <t>internet stvari</t>
        </is>
      </c>
      <c r="CQ783" s="2" t="inlineStr">
        <is>
          <t>3</t>
        </is>
      </c>
      <c r="CR783" s="2" t="inlineStr">
        <is>
          <t/>
        </is>
      </c>
      <c r="CS783" t="inlineStr">
        <is>
          <t>internet, ki nastaja s postopno preobrazbo iz omrežja medsebojno povezanih računalnikov v omrežje medsebojno povezanih stvari, od knjig do avtomobilov ter od električnih naprav do hrane; ti predmeti imajo včasih lastne naslove IP, vdelani so v kompleksne sisteme ter s pomočjo senzorjev pridobivajo informacije iz svojega okolja in se odzivajo nanje (kot na primer prehrambeni izdelki, ki zaznavajo temperaturo vzdolž dobavne verige) in/ali uporabljajo prožilnike za interakcijo z okoljem (kot na primer klimatske naprave, ki se vklopijo ob prisotnosti ljudi)</t>
        </is>
      </c>
      <c r="CT783" s="2" t="inlineStr">
        <is>
          <t>sakernas internet</t>
        </is>
      </c>
      <c r="CU783" s="2" t="inlineStr">
        <is>
          <t>3</t>
        </is>
      </c>
      <c r="CV783" s="2" t="inlineStr">
        <is>
          <t/>
        </is>
      </c>
      <c r="CW783" t="inlineStr">
        <is>
          <t>anslutning av olika slags maskiner, apparater, fordon och andra anordningar till internet</t>
        </is>
      </c>
    </row>
    <row r="784">
      <c r="A784" s="1" t="str">
        <f>HYPERLINK("https://iate.europa.eu/entry/result/761716/all", "761716")</f>
        <v>761716</v>
      </c>
      <c r="B784" t="inlineStr">
        <is>
          <t>ENERGY</t>
        </is>
      </c>
      <c r="C784" t="inlineStr">
        <is>
          <t>ENERGY|energy policy|energy policy|energy audit|energy supply</t>
        </is>
      </c>
      <c r="D784" t="inlineStr">
        <is>
          <t>yes</t>
        </is>
      </c>
      <c r="E784" t="inlineStr">
        <is>
          <t/>
        </is>
      </c>
      <c r="F784" s="2" t="inlineStr">
        <is>
          <t>енергийни доставки|
енергоснабдяване</t>
        </is>
      </c>
      <c r="G784" s="2" t="inlineStr">
        <is>
          <t>3|
3</t>
        </is>
      </c>
      <c r="H784" s="2" t="inlineStr">
        <is>
          <t xml:space="preserve">|
</t>
        </is>
      </c>
      <c r="I784" t="inlineStr">
        <is>
          <t/>
        </is>
      </c>
      <c r="J784" s="2" t="inlineStr">
        <is>
          <t>dodávka energie|
zásobování energií</t>
        </is>
      </c>
      <c r="K784" s="2" t="inlineStr">
        <is>
          <t>3|
3</t>
        </is>
      </c>
      <c r="L784" s="2" t="inlineStr">
        <is>
          <t xml:space="preserve">|
</t>
        </is>
      </c>
      <c r="M784" t="inlineStr">
        <is>
          <t/>
        </is>
      </c>
      <c r="N784" s="2" t="inlineStr">
        <is>
          <t>energiforsyning</t>
        </is>
      </c>
      <c r="O784" s="2" t="inlineStr">
        <is>
          <t>4</t>
        </is>
      </c>
      <c r="P784" s="2" t="inlineStr">
        <is>
          <t/>
        </is>
      </c>
      <c r="Q784" t="inlineStr">
        <is>
          <t>fremskaffelse og levering af energi til samfundsformål</t>
        </is>
      </c>
      <c r="R784" s="2" t="inlineStr">
        <is>
          <t>Energieversorgung</t>
        </is>
      </c>
      <c r="S784" s="2" t="inlineStr">
        <is>
          <t>3</t>
        </is>
      </c>
      <c r="T784" s="2" t="inlineStr">
        <is>
          <t/>
        </is>
      </c>
      <c r="U784" t="inlineStr">
        <is>
          <t/>
        </is>
      </c>
      <c r="V784" s="2" t="inlineStr">
        <is>
          <t>ενεργειακός εφοδιασμός</t>
        </is>
      </c>
      <c r="W784" s="2" t="inlineStr">
        <is>
          <t>3</t>
        </is>
      </c>
      <c r="X784" s="2" t="inlineStr">
        <is>
          <t/>
        </is>
      </c>
      <c r="Y784" t="inlineStr">
        <is>
          <t/>
        </is>
      </c>
      <c r="Z784" s="2" t="inlineStr">
        <is>
          <t>energy supply|
supply of energy</t>
        </is>
      </c>
      <c r="AA784" s="2" t="inlineStr">
        <is>
          <t>3|
3</t>
        </is>
      </c>
      <c r="AB784" s="2" t="inlineStr">
        <is>
          <t xml:space="preserve">|
</t>
        </is>
      </c>
      <c r="AC784" t="inlineStr">
        <is>
          <t/>
        </is>
      </c>
      <c r="AD784" s="2" t="inlineStr">
        <is>
          <t>suministro de energía|
abastecimiento energético</t>
        </is>
      </c>
      <c r="AE784" s="2" t="inlineStr">
        <is>
          <t>3|
4</t>
        </is>
      </c>
      <c r="AF784" s="2" t="inlineStr">
        <is>
          <t xml:space="preserve">|
</t>
        </is>
      </c>
      <c r="AG784" t="inlineStr">
        <is>
          <t/>
        </is>
      </c>
      <c r="AH784" s="2" t="inlineStr">
        <is>
          <t>energiavarustus</t>
        </is>
      </c>
      <c r="AI784" s="2" t="inlineStr">
        <is>
          <t>3</t>
        </is>
      </c>
      <c r="AJ784" s="2" t="inlineStr">
        <is>
          <t/>
        </is>
      </c>
      <c r="AK784" t="inlineStr">
        <is>
          <t>energiaga varustamine</t>
        </is>
      </c>
      <c r="AL784" s="2" t="inlineStr">
        <is>
          <t>energiahuolto|
energiansaanti|
energian tuotanto|
energianhankinta|
energian toimitus</t>
        </is>
      </c>
      <c r="AM784" s="2" t="inlineStr">
        <is>
          <t>3|
3|
3|
2|
3</t>
        </is>
      </c>
      <c r="AN784" s="2" t="inlineStr">
        <is>
          <t xml:space="preserve">|
|
|
|
</t>
        </is>
      </c>
      <c r="AO784" t="inlineStr">
        <is>
          <t/>
        </is>
      </c>
      <c r="AP784" s="2" t="inlineStr">
        <is>
          <t>approvisionnement énergétique|
approvisionnement en énergie</t>
        </is>
      </c>
      <c r="AQ784" s="2" t="inlineStr">
        <is>
          <t>3|
3</t>
        </is>
      </c>
      <c r="AR784" s="2" t="inlineStr">
        <is>
          <t xml:space="preserve">|
</t>
        </is>
      </c>
      <c r="AS784" t="inlineStr">
        <is>
          <t/>
        </is>
      </c>
      <c r="AT784" s="2" t="inlineStr">
        <is>
          <t>soláthar fuinnimh</t>
        </is>
      </c>
      <c r="AU784" s="2" t="inlineStr">
        <is>
          <t>3</t>
        </is>
      </c>
      <c r="AV784" s="2" t="inlineStr">
        <is>
          <t/>
        </is>
      </c>
      <c r="AW784" t="inlineStr">
        <is>
          <t/>
        </is>
      </c>
      <c r="AX784" s="2" t="inlineStr">
        <is>
          <t>opskrba energijom</t>
        </is>
      </c>
      <c r="AY784" s="2" t="inlineStr">
        <is>
          <t>3</t>
        </is>
      </c>
      <c r="AZ784" s="2" t="inlineStr">
        <is>
          <t/>
        </is>
      </c>
      <c r="BA784" t="inlineStr">
        <is>
          <t/>
        </is>
      </c>
      <c r="BB784" s="2" t="inlineStr">
        <is>
          <t>energiaellátás</t>
        </is>
      </c>
      <c r="BC784" s="2" t="inlineStr">
        <is>
          <t>3</t>
        </is>
      </c>
      <c r="BD784" s="2" t="inlineStr">
        <is>
          <t/>
        </is>
      </c>
      <c r="BE784" t="inlineStr">
        <is>
          <t/>
        </is>
      </c>
      <c r="BF784" s="2" t="inlineStr">
        <is>
          <t>approvvigionamento energetico|
approvvigionamento di energia</t>
        </is>
      </c>
      <c r="BG784" s="2" t="inlineStr">
        <is>
          <t>3|
3</t>
        </is>
      </c>
      <c r="BH784" s="2" t="inlineStr">
        <is>
          <t xml:space="preserve">|
</t>
        </is>
      </c>
      <c r="BI784" t="inlineStr">
        <is>
          <t/>
        </is>
      </c>
      <c r="BJ784" s="2" t="inlineStr">
        <is>
          <t>energijos tiekimas</t>
        </is>
      </c>
      <c r="BK784" s="2" t="inlineStr">
        <is>
          <t>3</t>
        </is>
      </c>
      <c r="BL784" s="2" t="inlineStr">
        <is>
          <t/>
        </is>
      </c>
      <c r="BM784" t="inlineStr">
        <is>
          <t/>
        </is>
      </c>
      <c r="BN784" s="2" t="inlineStr">
        <is>
          <t>energoapgāde</t>
        </is>
      </c>
      <c r="BO784" s="2" t="inlineStr">
        <is>
          <t>3</t>
        </is>
      </c>
      <c r="BP784" s="2" t="inlineStr">
        <is>
          <t/>
        </is>
      </c>
      <c r="BQ784" t="inlineStr">
        <is>
          <t/>
        </is>
      </c>
      <c r="BR784" s="2" t="inlineStr">
        <is>
          <t>provvista tal-enerġija</t>
        </is>
      </c>
      <c r="BS784" s="2" t="inlineStr">
        <is>
          <t>3</t>
        </is>
      </c>
      <c r="BT784" s="2" t="inlineStr">
        <is>
          <t/>
        </is>
      </c>
      <c r="BU784" t="inlineStr">
        <is>
          <t>l-għażla ta' Stat Membru bejn fonti differenti ta' enerġija u l-istruttura ġenerali tal-provvista tal-enerġija</t>
        </is>
      </c>
      <c r="BV784" s="2" t="inlineStr">
        <is>
          <t>energievoorziening</t>
        </is>
      </c>
      <c r="BW784" s="2" t="inlineStr">
        <is>
          <t>3</t>
        </is>
      </c>
      <c r="BX784" s="2" t="inlineStr">
        <is>
          <t/>
        </is>
      </c>
      <c r="BY784" t="inlineStr">
        <is>
          <t>de zorg om energie beschikbaar te stellen voor gebruik</t>
        </is>
      </c>
      <c r="BZ784" s="2" t="inlineStr">
        <is>
          <t>zaopatrzenie w energię|
dostawa energii</t>
        </is>
      </c>
      <c r="CA784" s="2" t="inlineStr">
        <is>
          <t>2|
3</t>
        </is>
      </c>
      <c r="CB784" s="2" t="inlineStr">
        <is>
          <t xml:space="preserve">|
</t>
        </is>
      </c>
      <c r="CC784" t="inlineStr">
        <is>
          <t/>
        </is>
      </c>
      <c r="CD784" s="2" t="inlineStr">
        <is>
          <t>abastecimento energético|
aprovisionamento energético</t>
        </is>
      </c>
      <c r="CE784" s="2" t="inlineStr">
        <is>
          <t>3|
3</t>
        </is>
      </c>
      <c r="CF784" s="2" t="inlineStr">
        <is>
          <t xml:space="preserve">|
</t>
        </is>
      </c>
      <c r="CG784" t="inlineStr">
        <is>
          <t>---</t>
        </is>
      </c>
      <c r="CH784" s="2" t="inlineStr">
        <is>
          <t>aprovizionare cu energie</t>
        </is>
      </c>
      <c r="CI784" s="2" t="inlineStr">
        <is>
          <t>3</t>
        </is>
      </c>
      <c r="CJ784" s="2" t="inlineStr">
        <is>
          <t/>
        </is>
      </c>
      <c r="CK784" t="inlineStr">
        <is>
          <t/>
        </is>
      </c>
      <c r="CL784" s="2" t="inlineStr">
        <is>
          <t>zásobovanie energiou|
dodávka energie</t>
        </is>
      </c>
      <c r="CM784" s="2" t="inlineStr">
        <is>
          <t>3|
3</t>
        </is>
      </c>
      <c r="CN784" s="2" t="inlineStr">
        <is>
          <t xml:space="preserve">|
</t>
        </is>
      </c>
      <c r="CO784" t="inlineStr">
        <is>
          <t/>
        </is>
      </c>
      <c r="CP784" s="2" t="inlineStr">
        <is>
          <t>oskrba z energijo</t>
        </is>
      </c>
      <c r="CQ784" s="2" t="inlineStr">
        <is>
          <t>3</t>
        </is>
      </c>
      <c r="CR784" s="2" t="inlineStr">
        <is>
          <t/>
        </is>
      </c>
      <c r="CS784" t="inlineStr">
        <is>
          <t/>
        </is>
      </c>
      <c r="CT784" s="2" t="inlineStr">
        <is>
          <t>energiförsörjning</t>
        </is>
      </c>
      <c r="CU784" s="2" t="inlineStr">
        <is>
          <t>3</t>
        </is>
      </c>
      <c r="CV784" s="2" t="inlineStr">
        <is>
          <t/>
        </is>
      </c>
      <c r="CW784" t="inlineStr">
        <is>
          <t>energisystemens kapacitet att leverera energi i önskad omfattning och till en accepterad kostnad efter användarnas behov</t>
        </is>
      </c>
    </row>
    <row r="785">
      <c r="A785" s="1" t="str">
        <f>HYPERLINK("https://iate.europa.eu/entry/result/3629547/all", "3629547")</f>
        <v>3629547</v>
      </c>
      <c r="B785" t="inlineStr">
        <is>
          <t>INDUSTRY;ENERGY</t>
        </is>
      </c>
      <c r="C785" t="inlineStr">
        <is>
          <t>INDUSTRY|building and public works|building services|air conditioning;ENERGY|soft energy|soft energy|renewable energy</t>
        </is>
      </c>
      <c r="D785" t="inlineStr">
        <is>
          <t>yes</t>
        </is>
      </c>
      <c r="E785" t="inlineStr">
        <is>
          <t/>
        </is>
      </c>
      <c r="F785" t="inlineStr">
        <is>
          <t/>
        </is>
      </c>
      <c r="G785" t="inlineStr">
        <is>
          <t/>
        </is>
      </c>
      <c r="H785" t="inlineStr">
        <is>
          <t/>
        </is>
      </c>
      <c r="I785" t="inlineStr">
        <is>
          <t/>
        </is>
      </c>
      <c r="J785" t="inlineStr">
        <is>
          <t/>
        </is>
      </c>
      <c r="K785" t="inlineStr">
        <is>
          <t/>
        </is>
      </c>
      <c r="L785" t="inlineStr">
        <is>
          <t/>
        </is>
      </c>
      <c r="M785" t="inlineStr">
        <is>
          <t/>
        </is>
      </c>
      <c r="N785" t="inlineStr">
        <is>
          <t/>
        </is>
      </c>
      <c r="O785" t="inlineStr">
        <is>
          <t/>
        </is>
      </c>
      <c r="P785" t="inlineStr">
        <is>
          <t/>
        </is>
      </c>
      <c r="Q785" t="inlineStr">
        <is>
          <t/>
        </is>
      </c>
      <c r="R785" t="inlineStr">
        <is>
          <t/>
        </is>
      </c>
      <c r="S785" t="inlineStr">
        <is>
          <t/>
        </is>
      </c>
      <c r="T785" t="inlineStr">
        <is>
          <t/>
        </is>
      </c>
      <c r="U785" t="inlineStr">
        <is>
          <t/>
        </is>
      </c>
      <c r="V785" s="2" t="inlineStr">
        <is>
          <t>ψύξη από ανανεώσιμες πηγές θερμότητας</t>
        </is>
      </c>
      <c r="W785" s="2" t="inlineStr">
        <is>
          <t>3</t>
        </is>
      </c>
      <c r="X785" s="2" t="inlineStr">
        <is>
          <t/>
        </is>
      </c>
      <c r="Y785" t="inlineStr">
        <is>
          <t>ψύξη που προέρχεται από ανανεώσιμη πηγή θερμότητας και όχι από μηχανικούς συμπιεστές</t>
        </is>
      </c>
      <c r="Z785" s="2" t="inlineStr">
        <is>
          <t>renewable heat driven cooling</t>
        </is>
      </c>
      <c r="AA785" s="2" t="inlineStr">
        <is>
          <t>3</t>
        </is>
      </c>
      <c r="AB785" s="2" t="inlineStr">
        <is>
          <t/>
        </is>
      </c>
      <c r="AC785" t="inlineStr">
        <is>
          <t>cooling which is driven by a renewable heat energy source rather than mechanical compressors</t>
        </is>
      </c>
      <c r="AD785" t="inlineStr">
        <is>
          <t/>
        </is>
      </c>
      <c r="AE785" t="inlineStr">
        <is>
          <t/>
        </is>
      </c>
      <c r="AF785" t="inlineStr">
        <is>
          <t/>
        </is>
      </c>
      <c r="AG785" t="inlineStr">
        <is>
          <t/>
        </is>
      </c>
      <c r="AH785" t="inlineStr">
        <is>
          <t/>
        </is>
      </c>
      <c r="AI785" t="inlineStr">
        <is>
          <t/>
        </is>
      </c>
      <c r="AJ785" t="inlineStr">
        <is>
          <t/>
        </is>
      </c>
      <c r="AK785" t="inlineStr">
        <is>
          <t/>
        </is>
      </c>
      <c r="AL785" t="inlineStr">
        <is>
          <t/>
        </is>
      </c>
      <c r="AM785" t="inlineStr">
        <is>
          <t/>
        </is>
      </c>
      <c r="AN785" t="inlineStr">
        <is>
          <t/>
        </is>
      </c>
      <c r="AO785" t="inlineStr">
        <is>
          <t/>
        </is>
      </c>
      <c r="AP785" t="inlineStr">
        <is>
          <t/>
        </is>
      </c>
      <c r="AQ785" t="inlineStr">
        <is>
          <t/>
        </is>
      </c>
      <c r="AR785" t="inlineStr">
        <is>
          <t/>
        </is>
      </c>
      <c r="AS785" t="inlineStr">
        <is>
          <t/>
        </is>
      </c>
      <c r="AT785" t="inlineStr">
        <is>
          <t/>
        </is>
      </c>
      <c r="AU785" t="inlineStr">
        <is>
          <t/>
        </is>
      </c>
      <c r="AV785" t="inlineStr">
        <is>
          <t/>
        </is>
      </c>
      <c r="AW785" t="inlineStr">
        <is>
          <t/>
        </is>
      </c>
      <c r="AX785" t="inlineStr">
        <is>
          <t/>
        </is>
      </c>
      <c r="AY785" t="inlineStr">
        <is>
          <t/>
        </is>
      </c>
      <c r="AZ785" t="inlineStr">
        <is>
          <t/>
        </is>
      </c>
      <c r="BA785" t="inlineStr">
        <is>
          <t/>
        </is>
      </c>
      <c r="BB785" t="inlineStr">
        <is>
          <t/>
        </is>
      </c>
      <c r="BC785" t="inlineStr">
        <is>
          <t/>
        </is>
      </c>
      <c r="BD785" t="inlineStr">
        <is>
          <t/>
        </is>
      </c>
      <c r="BE785" t="inlineStr">
        <is>
          <t/>
        </is>
      </c>
      <c r="BF785" t="inlineStr">
        <is>
          <t/>
        </is>
      </c>
      <c r="BG785" t="inlineStr">
        <is>
          <t/>
        </is>
      </c>
      <c r="BH785" t="inlineStr">
        <is>
          <t/>
        </is>
      </c>
      <c r="BI785" t="inlineStr">
        <is>
          <t/>
        </is>
      </c>
      <c r="BJ785" s="2" t="inlineStr">
        <is>
          <t>vėsinimas naudojant iš atsinaujinančiųjų energijos išteklių pagamintą šilumą</t>
        </is>
      </c>
      <c r="BK785" s="2" t="inlineStr">
        <is>
          <t>3</t>
        </is>
      </c>
      <c r="BL785" s="2" t="inlineStr">
        <is>
          <t/>
        </is>
      </c>
      <c r="BM785" t="inlineStr">
        <is>
          <t/>
        </is>
      </c>
      <c r="BN785" t="inlineStr">
        <is>
          <t/>
        </is>
      </c>
      <c r="BO785" t="inlineStr">
        <is>
          <t/>
        </is>
      </c>
      <c r="BP785" t="inlineStr">
        <is>
          <t/>
        </is>
      </c>
      <c r="BQ785" t="inlineStr">
        <is>
          <t/>
        </is>
      </c>
      <c r="BR785" t="inlineStr">
        <is>
          <t/>
        </is>
      </c>
      <c r="BS785" t="inlineStr">
        <is>
          <t/>
        </is>
      </c>
      <c r="BT785" t="inlineStr">
        <is>
          <t/>
        </is>
      </c>
      <c r="BU785" t="inlineStr">
        <is>
          <t/>
        </is>
      </c>
      <c r="BV785" t="inlineStr">
        <is>
          <t/>
        </is>
      </c>
      <c r="BW785" t="inlineStr">
        <is>
          <t/>
        </is>
      </c>
      <c r="BX785" t="inlineStr">
        <is>
          <t/>
        </is>
      </c>
      <c r="BY785" t="inlineStr">
        <is>
          <t/>
        </is>
      </c>
      <c r="BZ785" s="2" t="inlineStr">
        <is>
          <t>chłodzenie napędzane energią cieplną pochodzącą ze źródeł odnawialnych</t>
        </is>
      </c>
      <c r="CA785" s="2" t="inlineStr">
        <is>
          <t>3</t>
        </is>
      </c>
      <c r="CB785" s="2" t="inlineStr">
        <is>
          <t/>
        </is>
      </c>
      <c r="CC785" t="inlineStr">
        <is>
          <t/>
        </is>
      </c>
      <c r="CD785" s="2" t="inlineStr">
        <is>
          <t>arrefecimento a partir de fontes renováveis de calor</t>
        </is>
      </c>
      <c r="CE785" s="2" t="inlineStr">
        <is>
          <t>3</t>
        </is>
      </c>
      <c r="CF785" s="2" t="inlineStr">
        <is>
          <t/>
        </is>
      </c>
      <c r="CG785" t="inlineStr">
        <is>
          <t/>
        </is>
      </c>
      <c r="CH785" t="inlineStr">
        <is>
          <t/>
        </is>
      </c>
      <c r="CI785" t="inlineStr">
        <is>
          <t/>
        </is>
      </c>
      <c r="CJ785" t="inlineStr">
        <is>
          <t/>
        </is>
      </c>
      <c r="CK785" t="inlineStr">
        <is>
          <t/>
        </is>
      </c>
      <c r="CL785" t="inlineStr">
        <is>
          <t/>
        </is>
      </c>
      <c r="CM785" t="inlineStr">
        <is>
          <t/>
        </is>
      </c>
      <c r="CN785" t="inlineStr">
        <is>
          <t/>
        </is>
      </c>
      <c r="CO785" t="inlineStr">
        <is>
          <t/>
        </is>
      </c>
      <c r="CP785" s="2" t="inlineStr">
        <is>
          <t>hlajenje s toploto iz obnovljivih virov</t>
        </is>
      </c>
      <c r="CQ785" s="2" t="inlineStr">
        <is>
          <t>3</t>
        </is>
      </c>
      <c r="CR785" s="2" t="inlineStr">
        <is>
          <t/>
        </is>
      </c>
      <c r="CS785" t="inlineStr">
        <is>
          <t/>
        </is>
      </c>
      <c r="CT785" t="inlineStr">
        <is>
          <t/>
        </is>
      </c>
      <c r="CU785" t="inlineStr">
        <is>
          <t/>
        </is>
      </c>
      <c r="CV785" t="inlineStr">
        <is>
          <t/>
        </is>
      </c>
      <c r="CW785" t="inlineStr">
        <is>
          <t/>
        </is>
      </c>
    </row>
    <row r="786">
      <c r="A786" s="1" t="str">
        <f>HYPERLINK("https://iate.europa.eu/entry/result/3629345/all", "3629345")</f>
        <v>3629345</v>
      </c>
      <c r="B786" t="inlineStr">
        <is>
          <t>ENERGY;INDUSTRY</t>
        </is>
      </c>
      <c r="C786" t="inlineStr">
        <is>
          <t>ENERGY|soft energy|soft energy|renewable energy;INDUSTRY|building and public works|building services</t>
        </is>
      </c>
      <c r="D786" t="inlineStr">
        <is>
          <t>yes</t>
        </is>
      </c>
      <c r="E786" t="inlineStr">
        <is>
          <t/>
        </is>
      </c>
      <c r="F786" t="inlineStr">
        <is>
          <t/>
        </is>
      </c>
      <c r="G786" t="inlineStr">
        <is>
          <t/>
        </is>
      </c>
      <c r="H786" t="inlineStr">
        <is>
          <t/>
        </is>
      </c>
      <c r="I786" t="inlineStr">
        <is>
          <t/>
        </is>
      </c>
      <c r="J786" t="inlineStr">
        <is>
          <t/>
        </is>
      </c>
      <c r="K786" t="inlineStr">
        <is>
          <t/>
        </is>
      </c>
      <c r="L786" t="inlineStr">
        <is>
          <t/>
        </is>
      </c>
      <c r="M786" t="inlineStr">
        <is>
          <t/>
        </is>
      </c>
      <c r="N786" t="inlineStr">
        <is>
          <t/>
        </is>
      </c>
      <c r="O786" t="inlineStr">
        <is>
          <t/>
        </is>
      </c>
      <c r="P786" t="inlineStr">
        <is>
          <t/>
        </is>
      </c>
      <c r="Q786" t="inlineStr">
        <is>
          <t/>
        </is>
      </c>
      <c r="R786" t="inlineStr">
        <is>
          <t/>
        </is>
      </c>
      <c r="S786" t="inlineStr">
        <is>
          <t/>
        </is>
      </c>
      <c r="T786" t="inlineStr">
        <is>
          <t/>
        </is>
      </c>
      <c r="U786" t="inlineStr">
        <is>
          <t/>
        </is>
      </c>
      <c r="V786" s="2" t="inlineStr">
        <is>
          <t>ψύξη από ανανεώσιμες πηγές|
ψύξη από ανανεώσιμη ενέργεια</t>
        </is>
      </c>
      <c r="W786" s="2" t="inlineStr">
        <is>
          <t>3|
3</t>
        </is>
      </c>
      <c r="X786" s="2" t="inlineStr">
        <is>
          <t xml:space="preserve">preferred|
</t>
        </is>
      </c>
      <c r="Y786" t="inlineStr">
        <is>
          <t/>
        </is>
      </c>
      <c r="Z786" s="2" t="inlineStr">
        <is>
          <t>renewable cooling</t>
        </is>
      </c>
      <c r="AA786" s="2" t="inlineStr">
        <is>
          <t>3</t>
        </is>
      </c>
      <c r="AB786" s="2" t="inlineStr">
        <is>
          <t/>
        </is>
      </c>
      <c r="AC786" t="inlineStr">
        <is>
          <t>cooling using a renewable cold source, which can increase the efficiency of the cooling process, and makes the seasonal performance factor of cooling higher</t>
        </is>
      </c>
      <c r="AD786" t="inlineStr">
        <is>
          <t/>
        </is>
      </c>
      <c r="AE786" t="inlineStr">
        <is>
          <t/>
        </is>
      </c>
      <c r="AF786" t="inlineStr">
        <is>
          <t/>
        </is>
      </c>
      <c r="AG786" t="inlineStr">
        <is>
          <t/>
        </is>
      </c>
      <c r="AH786" t="inlineStr">
        <is>
          <t/>
        </is>
      </c>
      <c r="AI786" t="inlineStr">
        <is>
          <t/>
        </is>
      </c>
      <c r="AJ786" t="inlineStr">
        <is>
          <t/>
        </is>
      </c>
      <c r="AK786" t="inlineStr">
        <is>
          <t/>
        </is>
      </c>
      <c r="AL786" t="inlineStr">
        <is>
          <t/>
        </is>
      </c>
      <c r="AM786" t="inlineStr">
        <is>
          <t/>
        </is>
      </c>
      <c r="AN786" t="inlineStr">
        <is>
          <t/>
        </is>
      </c>
      <c r="AO786" t="inlineStr">
        <is>
          <t/>
        </is>
      </c>
      <c r="AP786" t="inlineStr">
        <is>
          <t/>
        </is>
      </c>
      <c r="AQ786" t="inlineStr">
        <is>
          <t/>
        </is>
      </c>
      <c r="AR786" t="inlineStr">
        <is>
          <t/>
        </is>
      </c>
      <c r="AS786" t="inlineStr">
        <is>
          <t/>
        </is>
      </c>
      <c r="AT786" t="inlineStr">
        <is>
          <t/>
        </is>
      </c>
      <c r="AU786" t="inlineStr">
        <is>
          <t/>
        </is>
      </c>
      <c r="AV786" t="inlineStr">
        <is>
          <t/>
        </is>
      </c>
      <c r="AW786" t="inlineStr">
        <is>
          <t/>
        </is>
      </c>
      <c r="AX786" t="inlineStr">
        <is>
          <t/>
        </is>
      </c>
      <c r="AY786" t="inlineStr">
        <is>
          <t/>
        </is>
      </c>
      <c r="AZ786" t="inlineStr">
        <is>
          <t/>
        </is>
      </c>
      <c r="BA786" t="inlineStr">
        <is>
          <t/>
        </is>
      </c>
      <c r="BB786" t="inlineStr">
        <is>
          <t/>
        </is>
      </c>
      <c r="BC786" t="inlineStr">
        <is>
          <t/>
        </is>
      </c>
      <c r="BD786" t="inlineStr">
        <is>
          <t/>
        </is>
      </c>
      <c r="BE786" t="inlineStr">
        <is>
          <t/>
        </is>
      </c>
      <c r="BF786" t="inlineStr">
        <is>
          <t/>
        </is>
      </c>
      <c r="BG786" t="inlineStr">
        <is>
          <t/>
        </is>
      </c>
      <c r="BH786" t="inlineStr">
        <is>
          <t/>
        </is>
      </c>
      <c r="BI786" t="inlineStr">
        <is>
          <t/>
        </is>
      </c>
      <c r="BJ786" s="2" t="inlineStr">
        <is>
          <t>vėsinimas naudojant atsinaujinančiuosius energijos išteklius</t>
        </is>
      </c>
      <c r="BK786" s="2" t="inlineStr">
        <is>
          <t>3</t>
        </is>
      </c>
      <c r="BL786" s="2" t="inlineStr">
        <is>
          <t/>
        </is>
      </c>
      <c r="BM786" t="inlineStr">
        <is>
          <t/>
        </is>
      </c>
      <c r="BN786" t="inlineStr">
        <is>
          <t/>
        </is>
      </c>
      <c r="BO786" t="inlineStr">
        <is>
          <t/>
        </is>
      </c>
      <c r="BP786" t="inlineStr">
        <is>
          <t/>
        </is>
      </c>
      <c r="BQ786" t="inlineStr">
        <is>
          <t/>
        </is>
      </c>
      <c r="BR786" t="inlineStr">
        <is>
          <t/>
        </is>
      </c>
      <c r="BS786" t="inlineStr">
        <is>
          <t/>
        </is>
      </c>
      <c r="BT786" t="inlineStr">
        <is>
          <t/>
        </is>
      </c>
      <c r="BU786" t="inlineStr">
        <is>
          <t/>
        </is>
      </c>
      <c r="BV786" t="inlineStr">
        <is>
          <t/>
        </is>
      </c>
      <c r="BW786" t="inlineStr">
        <is>
          <t/>
        </is>
      </c>
      <c r="BX786" t="inlineStr">
        <is>
          <t/>
        </is>
      </c>
      <c r="BY786" t="inlineStr">
        <is>
          <t/>
        </is>
      </c>
      <c r="BZ786" s="2" t="inlineStr">
        <is>
          <t>chłodzenie wykorzystujące energię odnawialną</t>
        </is>
      </c>
      <c r="CA786" s="2" t="inlineStr">
        <is>
          <t>3</t>
        </is>
      </c>
      <c r="CB786" s="2" t="inlineStr">
        <is>
          <t/>
        </is>
      </c>
      <c r="CC786" t="inlineStr">
        <is>
          <t/>
        </is>
      </c>
      <c r="CD786" s="2" t="inlineStr">
        <is>
          <t>arrefecimento renovável</t>
        </is>
      </c>
      <c r="CE786" s="2" t="inlineStr">
        <is>
          <t>3</t>
        </is>
      </c>
      <c r="CF786" s="2" t="inlineStr">
        <is>
          <t/>
        </is>
      </c>
      <c r="CG786" t="inlineStr">
        <is>
          <t>Arrefecimento que utiliza uma fonte renovável de frio, que pode aumentar a eficiência do processo de arrefecimento e torna mais elevado o fator de desempenho sazonal do arrefecimento.</t>
        </is>
      </c>
      <c r="CH786" t="inlineStr">
        <is>
          <t/>
        </is>
      </c>
      <c r="CI786" t="inlineStr">
        <is>
          <t/>
        </is>
      </c>
      <c r="CJ786" t="inlineStr">
        <is>
          <t/>
        </is>
      </c>
      <c r="CK786" t="inlineStr">
        <is>
          <t/>
        </is>
      </c>
      <c r="CL786" t="inlineStr">
        <is>
          <t/>
        </is>
      </c>
      <c r="CM786" t="inlineStr">
        <is>
          <t/>
        </is>
      </c>
      <c r="CN786" t="inlineStr">
        <is>
          <t/>
        </is>
      </c>
      <c r="CO786" t="inlineStr">
        <is>
          <t/>
        </is>
      </c>
      <c r="CP786" s="2" t="inlineStr">
        <is>
          <t>hlajenje z energijo iz obnovljivih virov</t>
        </is>
      </c>
      <c r="CQ786" s="2" t="inlineStr">
        <is>
          <t>3</t>
        </is>
      </c>
      <c r="CR786" s="2" t="inlineStr">
        <is>
          <t/>
        </is>
      </c>
      <c r="CS786" t="inlineStr">
        <is>
          <t>hlajenje, pri katerem se uporablja vir hlajenja iz obnovljivih virov, ki lahko poveča učinkovitost postopka hlajenja in sezonski faktor hlajenja</t>
        </is>
      </c>
      <c r="CT786" t="inlineStr">
        <is>
          <t/>
        </is>
      </c>
      <c r="CU786" t="inlineStr">
        <is>
          <t/>
        </is>
      </c>
      <c r="CV786" t="inlineStr">
        <is>
          <t/>
        </is>
      </c>
      <c r="CW786" t="inlineStr">
        <is>
          <t/>
        </is>
      </c>
    </row>
    <row r="787">
      <c r="A787" s="1" t="str">
        <f>HYPERLINK("https://iate.europa.eu/entry/result/3568056/all", "3568056")</f>
        <v>3568056</v>
      </c>
      <c r="B787" t="inlineStr">
        <is>
          <t>FINANCE;ENVIRONMENT</t>
        </is>
      </c>
      <c r="C787" t="inlineStr">
        <is>
          <t>FINANCE|financing and investment;ENVIRONMENT|environmental policy</t>
        </is>
      </c>
      <c r="D787" t="inlineStr">
        <is>
          <t>yes</t>
        </is>
      </c>
      <c r="E787" t="inlineStr">
        <is>
          <t/>
        </is>
      </c>
      <c r="F787" s="2" t="inlineStr">
        <is>
          <t>екосъобразно финансиране|
зелено финансиране</t>
        </is>
      </c>
      <c r="G787" s="2" t="inlineStr">
        <is>
          <t>3|
3</t>
        </is>
      </c>
      <c r="H787" s="2" t="inlineStr">
        <is>
          <t xml:space="preserve">|
</t>
        </is>
      </c>
      <c r="I787" t="inlineStr">
        <is>
          <t>финансиране за проекти и дейности с благоприятно въздействие върху околната среда</t>
        </is>
      </c>
      <c r="J787" s="2" t="inlineStr">
        <is>
          <t>zelené financování|
zelené finance|
financování ekologických opatření|
ekologické financování</t>
        </is>
      </c>
      <c r="K787" s="2" t="inlineStr">
        <is>
          <t>3|
3|
3|
3</t>
        </is>
      </c>
      <c r="L787" s="2" t="inlineStr">
        <is>
          <t xml:space="preserve">|
|
|
</t>
        </is>
      </c>
      <c r="M787" t="inlineStr">
        <is>
          <t>financování projektů a činností, které mají příznivé výsledky z hlediska životního prostředí</t>
        </is>
      </c>
      <c r="N787" s="2" t="inlineStr">
        <is>
          <t>grøn finansiering</t>
        </is>
      </c>
      <c r="O787" s="2" t="inlineStr">
        <is>
          <t>3</t>
        </is>
      </c>
      <c r="P787" s="2" t="inlineStr">
        <is>
          <t/>
        </is>
      </c>
      <c r="Q787" t="inlineStr">
        <is>
          <t>finansiering af projekter eller aktiviteter med gavnlige miljømæssige resultater</t>
        </is>
      </c>
      <c r="R787" s="2" t="inlineStr">
        <is>
          <t>grüne Finanzierung|
grünes Finanzwesen</t>
        </is>
      </c>
      <c r="S787" s="2" t="inlineStr">
        <is>
          <t>2|
3</t>
        </is>
      </c>
      <c r="T787" s="2" t="inlineStr">
        <is>
          <t xml:space="preserve">|
</t>
        </is>
      </c>
      <c r="U787" t="inlineStr">
        <is>
          <t>auf den Finanzmärkten angebotene Dienste bzw. Finanzierungen zugunsten von Projekten oder Aktivitäten mit positiven Auswirkungen auf die Umwelt</t>
        </is>
      </c>
      <c r="V787" s="2" t="inlineStr">
        <is>
          <t>πράσινη χρηματοδότηση</t>
        </is>
      </c>
      <c r="W787" s="2" t="inlineStr">
        <is>
          <t>3</t>
        </is>
      </c>
      <c r="X787" s="2" t="inlineStr">
        <is>
          <t/>
        </is>
      </c>
      <c r="Y787" t="inlineStr">
        <is>
          <t/>
        </is>
      </c>
      <c r="Z787" s="2" t="inlineStr">
        <is>
          <t>green financing|
green finance</t>
        </is>
      </c>
      <c r="AA787" s="2" t="inlineStr">
        <is>
          <t>3|
3</t>
        </is>
      </c>
      <c r="AB787" s="2" t="inlineStr">
        <is>
          <t xml:space="preserve">|
</t>
        </is>
      </c>
      <c r="AC787" t="inlineStr">
        <is>
          <t>financing for projects or activities with beneficial environmental outcomes</t>
        </is>
      </c>
      <c r="AD787" s="2" t="inlineStr">
        <is>
          <t>financiación ecológica|
financiación verde</t>
        </is>
      </c>
      <c r="AE787" s="2" t="inlineStr">
        <is>
          <t>3|
3</t>
        </is>
      </c>
      <c r="AF787" s="2" t="inlineStr">
        <is>
          <t xml:space="preserve">|
</t>
        </is>
      </c>
      <c r="AG787" t="inlineStr">
        <is>
          <t>Conjunto de productos y servicios financieros destinados a actividades y proyectos beneficiosos para el medio ambiente que contribuyen a la lucha contra el cambio climático y la consecución de los objetivos de desarrollo sostenible</t>
        </is>
      </c>
      <c r="AH787" s="2" t="inlineStr">
        <is>
          <t>keskkonnahoidlik rahastamine|
roheline rahastamine|
roheline rahandus</t>
        </is>
      </c>
      <c r="AI787" s="2" t="inlineStr">
        <is>
          <t>2|
2|
3</t>
        </is>
      </c>
      <c r="AJ787" s="2" t="inlineStr">
        <is>
          <t xml:space="preserve">|
|
</t>
        </is>
      </c>
      <c r="AK787" t="inlineStr">
        <is>
          <t>keskkonnale kasu toovate projektide ja tegevuste finantseerimine</t>
        </is>
      </c>
      <c r="AL787" s="2" t="inlineStr">
        <is>
          <t>vihreä rahoitus</t>
        </is>
      </c>
      <c r="AM787" s="2" t="inlineStr">
        <is>
          <t>3</t>
        </is>
      </c>
      <c r="AN787" s="2" t="inlineStr">
        <is>
          <t/>
        </is>
      </c>
      <c r="AO787" t="inlineStr">
        <is>
          <t>Rahoitus investointihankkeille, joissa syntyy selkeitä ja mitattavia ympäristölle hyödyllisiä vaikutuksia.</t>
        </is>
      </c>
      <c r="AP787" s="2" t="inlineStr">
        <is>
          <t>financement vert|
finance verte</t>
        </is>
      </c>
      <c r="AQ787" s="2" t="inlineStr">
        <is>
          <t>3|
3</t>
        </is>
      </c>
      <c r="AR787" s="2" t="inlineStr">
        <is>
          <t xml:space="preserve">|
</t>
        </is>
      </c>
      <c r="AS787" t="inlineStr">
        <is>
          <t>ensemble des services offerts dans les marchés financiers pour investir dans des initiatives visant à réduire l’impact des activités humaines dans l’environnement ou à offrir des bénéfices pour l’environnement.</t>
        </is>
      </c>
      <c r="AT787" s="2" t="inlineStr">
        <is>
          <t>maoiniú glas</t>
        </is>
      </c>
      <c r="AU787" s="2" t="inlineStr">
        <is>
          <t>3</t>
        </is>
      </c>
      <c r="AV787" s="2" t="inlineStr">
        <is>
          <t/>
        </is>
      </c>
      <c r="AW787" t="inlineStr">
        <is>
          <t/>
        </is>
      </c>
      <c r="AX787" s="2" t="inlineStr">
        <is>
          <t>zeleno financiranje</t>
        </is>
      </c>
      <c r="AY787" s="2" t="inlineStr">
        <is>
          <t>3</t>
        </is>
      </c>
      <c r="AZ787" s="2" t="inlineStr">
        <is>
          <t/>
        </is>
      </c>
      <c r="BA787" t="inlineStr">
        <is>
          <t/>
        </is>
      </c>
      <c r="BB787" s="2" t="inlineStr">
        <is>
          <t>zöld finanszírozás</t>
        </is>
      </c>
      <c r="BC787" s="2" t="inlineStr">
        <is>
          <t>3</t>
        </is>
      </c>
      <c r="BD787" s="2" t="inlineStr">
        <is>
          <t/>
        </is>
      </c>
      <c r="BE787" t="inlineStr">
        <is>
          <t>kedvező környezeti hatásokkal járó projektek és tevékenységek finanszírozása</t>
        </is>
      </c>
      <c r="BF787" s="2" t="inlineStr">
        <is>
          <t>finanza verde</t>
        </is>
      </c>
      <c r="BG787" s="2" t="inlineStr">
        <is>
          <t>3</t>
        </is>
      </c>
      <c r="BH787" s="2" t="inlineStr">
        <is>
          <t/>
        </is>
      </c>
      <c r="BI787" t="inlineStr">
        <is>
          <t>finanziamenti di progetti e attività che tendono ad attuare la conversione verso un’economia sempre più efficiente, sostenibile e a basse emissioni di carbonio</t>
        </is>
      </c>
      <c r="BJ787" s="2" t="inlineStr">
        <is>
          <t>žaliasis finansavimas</t>
        </is>
      </c>
      <c r="BK787" s="2" t="inlineStr">
        <is>
          <t>3</t>
        </is>
      </c>
      <c r="BL787" s="2" t="inlineStr">
        <is>
          <t/>
        </is>
      </c>
      <c r="BM787" t="inlineStr">
        <is>
          <t>aplinkai ir klimatui palankių projektų ar veiklos finansavimas</t>
        </is>
      </c>
      <c r="BN787" s="2" t="inlineStr">
        <is>
          <t>zaļais finansējums</t>
        </is>
      </c>
      <c r="BO787" s="2" t="inlineStr">
        <is>
          <t>3</t>
        </is>
      </c>
      <c r="BP787" s="2" t="inlineStr">
        <is>
          <t/>
        </is>
      </c>
      <c r="BQ787" t="inlineStr">
        <is>
          <t>plašs jēdziens, ar kuru apzīmē tādu projektu un iniciatīvu finansēšanu, kuru mērķi ir saistīti ar ilgtspējīgu attīstību un vidi</t>
        </is>
      </c>
      <c r="BR787" s="2" t="inlineStr">
        <is>
          <t>finanzjament ekoloġiku|
finanzi ekoloġiċi</t>
        </is>
      </c>
      <c r="BS787" s="2" t="inlineStr">
        <is>
          <t>3|
3</t>
        </is>
      </c>
      <c r="BT787" s="2" t="inlineStr">
        <is>
          <t xml:space="preserve">|
</t>
        </is>
      </c>
      <c r="BU787" t="inlineStr">
        <is>
          <t>finanzjament għal proġetti jew attivitajiet b'riżultati ambjentali ta' benefiċċju</t>
        </is>
      </c>
      <c r="BV787" s="2" t="inlineStr">
        <is>
          <t>groene financiering</t>
        </is>
      </c>
      <c r="BW787" s="2" t="inlineStr">
        <is>
          <t>3</t>
        </is>
      </c>
      <c r="BX787" s="2" t="inlineStr">
        <is>
          <t/>
        </is>
      </c>
      <c r="BY787" t="inlineStr">
        <is>
          <t>financiering ter ondersteuning van projecten op milieugebied</t>
        </is>
      </c>
      <c r="BZ787" s="2" t="inlineStr">
        <is>
          <t>zielone finansowanie</t>
        </is>
      </c>
      <c r="CA787" s="2" t="inlineStr">
        <is>
          <t>3</t>
        </is>
      </c>
      <c r="CB787" s="2" t="inlineStr">
        <is>
          <t/>
        </is>
      </c>
      <c r="CC787" t="inlineStr">
        <is>
          <t>finansowanie publicznych i prywatnych inwestycji w towary i usługi ekologiczne (takie jak gospodarka wodna lub ochrona bioróżnorodności) oraz w zapobieganie szkodom dla środowiska i klimatu (np. budowanie tam)</t>
        </is>
      </c>
      <c r="CD787" s="2" t="inlineStr">
        <is>
          <t>finança verde|
financiamento verde</t>
        </is>
      </c>
      <c r="CE787" s="2" t="inlineStr">
        <is>
          <t>2|
3</t>
        </is>
      </c>
      <c r="CF787" s="2" t="inlineStr">
        <is>
          <t xml:space="preserve">|
</t>
        </is>
      </c>
      <c r="CG787" t="inlineStr">
        <is>
          <t>Conjunto dos serviços oferecidos nos mercados financeiros para investir em iniciativas tendentes a reduzir o impacto da atividade humana no ambiente ou a proporcionar benefícios para o ambiente. 
&lt;br&gt;Esses serviços são oferecidos em setores como o investimento (p. ex., financiamento de projetos ecológicos ou compra de créditos de carbono); a gestão de ativos (p. ex., fundos destinados a financiar a eco-inovação); os seguros (p. ex., serviços de seguros ligados a condições ambientais); ou a banca de retalho (p. ex., redução dos juros para os empréstimos que respondem a critérios ambientais).</t>
        </is>
      </c>
      <c r="CH787" s="2" t="inlineStr">
        <is>
          <t>finanțare verde</t>
        </is>
      </c>
      <c r="CI787" s="2" t="inlineStr">
        <is>
          <t>2</t>
        </is>
      </c>
      <c r="CJ787" s="2" t="inlineStr">
        <is>
          <t/>
        </is>
      </c>
      <c r="CK787" t="inlineStr">
        <is>
          <t/>
        </is>
      </c>
      <c r="CL787" s="2" t="inlineStr">
        <is>
          <t>ekologické financovanie|
zelené financovanie</t>
        </is>
      </c>
      <c r="CM787" s="2" t="inlineStr">
        <is>
          <t>3|
3</t>
        </is>
      </c>
      <c r="CN787" s="2" t="inlineStr">
        <is>
          <t xml:space="preserve">|
</t>
        </is>
      </c>
      <c r="CO787" t="inlineStr">
        <is>
          <t>financovanie projektov alebo činností, ktoré prinášajú priaznivé environmentálne výsledky</t>
        </is>
      </c>
      <c r="CP787" s="2" t="inlineStr">
        <is>
          <t>zeleno financiranje</t>
        </is>
      </c>
      <c r="CQ787" s="2" t="inlineStr">
        <is>
          <t>3</t>
        </is>
      </c>
      <c r="CR787" s="2" t="inlineStr">
        <is>
          <t/>
        </is>
      </c>
      <c r="CS787" t="inlineStr">
        <is>
          <t/>
        </is>
      </c>
      <c r="CT787" s="2" t="inlineStr">
        <is>
          <t>grön finansiering</t>
        </is>
      </c>
      <c r="CU787" s="2" t="inlineStr">
        <is>
          <t>3</t>
        </is>
      </c>
      <c r="CV787" s="2" t="inlineStr">
        <is>
          <t/>
        </is>
      </c>
      <c r="CW787" t="inlineStr">
        <is>
          <t>finansiering som ger miljöfördelar inom ramen för en miljömässigt hållbar utveckling</t>
        </is>
      </c>
    </row>
    <row r="788">
      <c r="A788" s="1" t="str">
        <f>HYPERLINK("https://iate.europa.eu/entry/result/3629570/all", "3629570")</f>
        <v>3629570</v>
      </c>
      <c r="B788" t="inlineStr">
        <is>
          <t>ENERGY</t>
        </is>
      </c>
      <c r="C788" t="inlineStr">
        <is>
          <t>ENERGY|soft energy|soft energy|renewable energy</t>
        </is>
      </c>
      <c r="D788" t="inlineStr">
        <is>
          <t>yes</t>
        </is>
      </c>
      <c r="E788" t="inlineStr">
        <is>
          <t/>
        </is>
      </c>
      <c r="F788" t="inlineStr">
        <is>
          <t/>
        </is>
      </c>
      <c r="G788" t="inlineStr">
        <is>
          <t/>
        </is>
      </c>
      <c r="H788" t="inlineStr">
        <is>
          <t/>
        </is>
      </c>
      <c r="I788" t="inlineStr">
        <is>
          <t/>
        </is>
      </c>
      <c r="J788" t="inlineStr">
        <is>
          <t/>
        </is>
      </c>
      <c r="K788" t="inlineStr">
        <is>
          <t/>
        </is>
      </c>
      <c r="L788" t="inlineStr">
        <is>
          <t/>
        </is>
      </c>
      <c r="M788" t="inlineStr">
        <is>
          <t/>
        </is>
      </c>
      <c r="N788" t="inlineStr">
        <is>
          <t/>
        </is>
      </c>
      <c r="O788" t="inlineStr">
        <is>
          <t/>
        </is>
      </c>
      <c r="P788" t="inlineStr">
        <is>
          <t/>
        </is>
      </c>
      <c r="Q788" t="inlineStr">
        <is>
          <t/>
        </is>
      </c>
      <c r="R788" t="inlineStr">
        <is>
          <t/>
        </is>
      </c>
      <c r="S788" t="inlineStr">
        <is>
          <t/>
        </is>
      </c>
      <c r="T788" t="inlineStr">
        <is>
          <t/>
        </is>
      </c>
      <c r="U788" t="inlineStr">
        <is>
          <t/>
        </is>
      </c>
      <c r="V788" s="2" t="inlineStr">
        <is>
          <t>ΑΠΕ-Θαλάσσια ενέργεια</t>
        </is>
      </c>
      <c r="W788" s="2" t="inlineStr">
        <is>
          <t>3</t>
        </is>
      </c>
      <c r="X788" s="2" t="inlineStr">
        <is>
          <t/>
        </is>
      </c>
      <c r="Y788" t="inlineStr">
        <is>
          <t/>
        </is>
      </c>
      <c r="Z788" s="2" t="inlineStr">
        <is>
          <t>RES-Hydro</t>
        </is>
      </c>
      <c r="AA788" s="2" t="inlineStr">
        <is>
          <t>3</t>
        </is>
      </c>
      <c r="AB788" s="2" t="inlineStr">
        <is>
          <t/>
        </is>
      </c>
      <c r="AC788" t="inlineStr">
        <is>
          <t>renewable electricity produced using hydropower</t>
        </is>
      </c>
      <c r="AD788" t="inlineStr">
        <is>
          <t/>
        </is>
      </c>
      <c r="AE788" t="inlineStr">
        <is>
          <t/>
        </is>
      </c>
      <c r="AF788" t="inlineStr">
        <is>
          <t/>
        </is>
      </c>
      <c r="AG788" t="inlineStr">
        <is>
          <t/>
        </is>
      </c>
      <c r="AH788" t="inlineStr">
        <is>
          <t/>
        </is>
      </c>
      <c r="AI788" t="inlineStr">
        <is>
          <t/>
        </is>
      </c>
      <c r="AJ788" t="inlineStr">
        <is>
          <t/>
        </is>
      </c>
      <c r="AK788" t="inlineStr">
        <is>
          <t/>
        </is>
      </c>
      <c r="AL788" t="inlineStr">
        <is>
          <t/>
        </is>
      </c>
      <c r="AM788" t="inlineStr">
        <is>
          <t/>
        </is>
      </c>
      <c r="AN788" t="inlineStr">
        <is>
          <t/>
        </is>
      </c>
      <c r="AO788" t="inlineStr">
        <is>
          <t/>
        </is>
      </c>
      <c r="AP788" t="inlineStr">
        <is>
          <t/>
        </is>
      </c>
      <c r="AQ788" t="inlineStr">
        <is>
          <t/>
        </is>
      </c>
      <c r="AR788" t="inlineStr">
        <is>
          <t/>
        </is>
      </c>
      <c r="AS788" t="inlineStr">
        <is>
          <t/>
        </is>
      </c>
      <c r="AT788" t="inlineStr">
        <is>
          <t/>
        </is>
      </c>
      <c r="AU788" t="inlineStr">
        <is>
          <t/>
        </is>
      </c>
      <c r="AV788" t="inlineStr">
        <is>
          <t/>
        </is>
      </c>
      <c r="AW788" t="inlineStr">
        <is>
          <t/>
        </is>
      </c>
      <c r="AX788" t="inlineStr">
        <is>
          <t/>
        </is>
      </c>
      <c r="AY788" t="inlineStr">
        <is>
          <t/>
        </is>
      </c>
      <c r="AZ788" t="inlineStr">
        <is>
          <t/>
        </is>
      </c>
      <c r="BA788" t="inlineStr">
        <is>
          <t/>
        </is>
      </c>
      <c r="BB788" t="inlineStr">
        <is>
          <t/>
        </is>
      </c>
      <c r="BC788" t="inlineStr">
        <is>
          <t/>
        </is>
      </c>
      <c r="BD788" t="inlineStr">
        <is>
          <t/>
        </is>
      </c>
      <c r="BE788" t="inlineStr">
        <is>
          <t/>
        </is>
      </c>
      <c r="BF788" t="inlineStr">
        <is>
          <t/>
        </is>
      </c>
      <c r="BG788" t="inlineStr">
        <is>
          <t/>
        </is>
      </c>
      <c r="BH788" t="inlineStr">
        <is>
          <t/>
        </is>
      </c>
      <c r="BI788" t="inlineStr">
        <is>
          <t/>
        </is>
      </c>
      <c r="BJ788" t="inlineStr">
        <is>
          <t/>
        </is>
      </c>
      <c r="BK788" t="inlineStr">
        <is>
          <t/>
        </is>
      </c>
      <c r="BL788" t="inlineStr">
        <is>
          <t/>
        </is>
      </c>
      <c r="BM788" t="inlineStr">
        <is>
          <t/>
        </is>
      </c>
      <c r="BN788" t="inlineStr">
        <is>
          <t/>
        </is>
      </c>
      <c r="BO788" t="inlineStr">
        <is>
          <t/>
        </is>
      </c>
      <c r="BP788" t="inlineStr">
        <is>
          <t/>
        </is>
      </c>
      <c r="BQ788" t="inlineStr">
        <is>
          <t/>
        </is>
      </c>
      <c r="BR788" t="inlineStr">
        <is>
          <t/>
        </is>
      </c>
      <c r="BS788" t="inlineStr">
        <is>
          <t/>
        </is>
      </c>
      <c r="BT788" t="inlineStr">
        <is>
          <t/>
        </is>
      </c>
      <c r="BU788" t="inlineStr">
        <is>
          <t/>
        </is>
      </c>
      <c r="BV788" t="inlineStr">
        <is>
          <t/>
        </is>
      </c>
      <c r="BW788" t="inlineStr">
        <is>
          <t/>
        </is>
      </c>
      <c r="BX788" t="inlineStr">
        <is>
          <t/>
        </is>
      </c>
      <c r="BY788" t="inlineStr">
        <is>
          <t/>
        </is>
      </c>
      <c r="BZ788" s="2" t="inlineStr">
        <is>
          <t>OZE – energia wodna</t>
        </is>
      </c>
      <c r="CA788" s="2" t="inlineStr">
        <is>
          <t>3</t>
        </is>
      </c>
      <c r="CB788" s="2" t="inlineStr">
        <is>
          <t/>
        </is>
      </c>
      <c r="CC788" t="inlineStr">
        <is>
          <t/>
        </is>
      </c>
      <c r="CD788" s="2" t="inlineStr">
        <is>
          <t>RES-Hidráulica</t>
        </is>
      </c>
      <c r="CE788" s="2" t="inlineStr">
        <is>
          <t>3</t>
        </is>
      </c>
      <c r="CF788" s="2" t="inlineStr">
        <is>
          <t/>
        </is>
      </c>
      <c r="CG788" t="inlineStr">
        <is>
          <t>Eletricidade renovável produzida a partir de energia hidroelétrica.</t>
        </is>
      </c>
      <c r="CH788" t="inlineStr">
        <is>
          <t/>
        </is>
      </c>
      <c r="CI788" t="inlineStr">
        <is>
          <t/>
        </is>
      </c>
      <c r="CJ788" t="inlineStr">
        <is>
          <t/>
        </is>
      </c>
      <c r="CK788" t="inlineStr">
        <is>
          <t/>
        </is>
      </c>
      <c r="CL788" t="inlineStr">
        <is>
          <t/>
        </is>
      </c>
      <c r="CM788" t="inlineStr">
        <is>
          <t/>
        </is>
      </c>
      <c r="CN788" t="inlineStr">
        <is>
          <t/>
        </is>
      </c>
      <c r="CO788" t="inlineStr">
        <is>
          <t/>
        </is>
      </c>
      <c r="CP788" s="2" t="inlineStr">
        <is>
          <t>energija iz obnovljivih virov - vodni viri</t>
        </is>
      </c>
      <c r="CQ788" s="2" t="inlineStr">
        <is>
          <t>3</t>
        </is>
      </c>
      <c r="CR788" s="2" t="inlineStr">
        <is>
          <t/>
        </is>
      </c>
      <c r="CS788" t="inlineStr">
        <is>
          <t/>
        </is>
      </c>
      <c r="CT788" t="inlineStr">
        <is>
          <t/>
        </is>
      </c>
      <c r="CU788" t="inlineStr">
        <is>
          <t/>
        </is>
      </c>
      <c r="CV788" t="inlineStr">
        <is>
          <t/>
        </is>
      </c>
      <c r="CW788" t="inlineStr">
        <is>
          <t/>
        </is>
      </c>
    </row>
    <row r="789">
      <c r="A789" s="1" t="str">
        <f>HYPERLINK("https://iate.europa.eu/entry/result/1229546/all", "1229546")</f>
        <v>1229546</v>
      </c>
      <c r="B789" t="inlineStr">
        <is>
          <t>EUROPEAN UNION;ENERGY;SOCIAL QUESTIONS</t>
        </is>
      </c>
      <c r="C789" t="inlineStr">
        <is>
          <t>EUROPEAN UNION|European construction|deepening of the European Union|single market;ENERGY|electrical and nuclear industries|electrical industry|electrical energy;SOCIAL QUESTIONS|construction and town planning|town planning|urban infrastructure|electricity supply</t>
        </is>
      </c>
      <c r="D789" t="inlineStr">
        <is>
          <t>yes</t>
        </is>
      </c>
      <c r="E789" t="inlineStr">
        <is>
          <t/>
        </is>
      </c>
      <c r="F789" s="2" t="inlineStr">
        <is>
          <t>вътрешен пазар на електроенергия</t>
        </is>
      </c>
      <c r="G789" s="2" t="inlineStr">
        <is>
          <t>3</t>
        </is>
      </c>
      <c r="H789" s="2" t="inlineStr">
        <is>
          <t/>
        </is>
      </c>
      <c r="I789" t="inlineStr">
        <is>
          <t>пазар на електроенергия в рамките на Съюза, чието изграждане започва през 1999 г. и продължава и понастоящем с цел да се даде възможност за по-интензивна и ефикасна трансгранична търговия и постигане на конкурентни цени, високи стандарти на услугите, сигурност на доставките и устойчиво развитие на държавите членки</t>
        </is>
      </c>
      <c r="J789" s="2" t="inlineStr">
        <is>
          <t>vnitřní trh s elektřinou</t>
        </is>
      </c>
      <c r="K789" s="2" t="inlineStr">
        <is>
          <t>3</t>
        </is>
      </c>
      <c r="L789" s="2" t="inlineStr">
        <is>
          <t/>
        </is>
      </c>
      <c r="M789" t="inlineStr">
        <is>
          <t>iniciativa postupně zaváděná od roku 1999, jejímž cílem je organizovat konkurenční trhy s elektřinou přes hranice států, a tím poskytnout skutečnou možnost výběru všem konečným zákazníkům v Unii, ať již občanům nebo podnikům, dále nové obchodní příležitosti, konkurenční ceny, účinné investiční signály a vyšší standardy služeb a přispět k bezpečnosti dodávek a k udržitelnosti</t>
        </is>
      </c>
      <c r="N789" s="2" t="inlineStr">
        <is>
          <t>det indre marked for elektricitet|
det indre elektricitetsmarked</t>
        </is>
      </c>
      <c r="O789" s="2" t="inlineStr">
        <is>
          <t>3|
2</t>
        </is>
      </c>
      <c r="P789" s="2" t="inlineStr">
        <is>
          <t xml:space="preserve">|
</t>
        </is>
      </c>
      <c r="Q789" t="inlineStr">
        <is>
          <t/>
        </is>
      </c>
      <c r="R789" s="2" t="inlineStr">
        <is>
          <t>Elektrizitätsbinnenmarkt</t>
        </is>
      </c>
      <c r="S789" s="2" t="inlineStr">
        <is>
          <t>3</t>
        </is>
      </c>
      <c r="T789" s="2" t="inlineStr">
        <is>
          <t/>
        </is>
      </c>
      <c r="U789" t="inlineStr">
        <is>
          <t>seit 1999 in der
Union schrittweise geschaffener Binnenmarkt für Elektrizität, der allen
privaten und gewerblichen Endkunden in der Union durch die Gestaltung
wettbewerbsgeprägter länderübergreifender Elektrizitätsmärkte eine echte Wahl
ermöglichen, den Unternehmen neue Geschäftschancen eröffnen, wettbewerbsfähige
Preise, effiziente Investitionssignale und höhere Dienstleistungsanforderungen
bewirken und zu mehr Versorgungssicherheit und Nachhaltigkeit beitragen soll</t>
        </is>
      </c>
      <c r="V789" s="2" t="inlineStr">
        <is>
          <t>εσωτερική αγορά ηλεκτρικής ενέργειας</t>
        </is>
      </c>
      <c r="W789" s="2" t="inlineStr">
        <is>
          <t>3</t>
        </is>
      </c>
      <c r="X789" s="2" t="inlineStr">
        <is>
          <t/>
        </is>
      </c>
      <c r="Y789" t="inlineStr">
        <is>
          <t>πρωτοβουλία, η οποία υλοποιείται σταδιακά σε ολόκληρη την Ένωση από το 1999, με την οργάνωση ανταγωνιστικών διασυνοριακών αγορών ηλεκτρικής ενέργειας, και στόχο την παροχή πραγματικών σε όλους τους τελικούς πελάτες της Ένωσης, είτε είναι πολίτες είτε επιχειρήσεις, την παροχή νέων επιχειρηματικών ευκαιριών, ανταγωνιστικών τιμών, αποτελεσματικών επενδυτικών μηνυμάτων και υψηλότερων προτύπων παρεχόμενων υπηρεσιών, και ταυτόχρονα την ενίσχυση της ασφάλειας του εφοδιασμού και της αειφορίας</t>
        </is>
      </c>
      <c r="Z789" s="2" t="inlineStr">
        <is>
          <t>internal electricity market|
internal market for electricity|
internal market in electricity</t>
        </is>
      </c>
      <c r="AA789" s="2" t="inlineStr">
        <is>
          <t>3|
3|
3</t>
        </is>
      </c>
      <c r="AB789" s="2" t="inlineStr">
        <is>
          <t xml:space="preserve">|
|
</t>
        </is>
      </c>
      <c r="AC789" t="inlineStr">
        <is>
          <t>initiative progressively implemented throughout the EU since 1999 with the aim of organising competitive electricity markets across country borders in order to deliver choice for customers, new business opportunities, competitive prices, efficient investment signals and higher standards of service, and to contribute to security of supply and sustainability</t>
        </is>
      </c>
      <c r="AD789" s="2" t="inlineStr">
        <is>
          <t>mercado interior de la electricidad</t>
        </is>
      </c>
      <c r="AE789" s="2" t="inlineStr">
        <is>
          <t>3</t>
        </is>
      </c>
      <c r="AF789" s="2" t="inlineStr">
        <is>
          <t/>
        </is>
      </c>
      <c r="AG789" t="inlineStr">
        <is>
          <t>Mercado que, mediante la organización de mercados de la electricidad transfronterizos competitivos, pretende dar una posibilidad real de elección a todos los clientes finales de la Unión, sean ciudadanos o empresas, crear nuevas oportunidades comerciales, precios competitivos, señales de inversión eficientes y un aumento de la calidad del servicio, así como contribuir a la seguridad del suministro y a la sostenibilidad.</t>
        </is>
      </c>
      <c r="AH789" s="2" t="inlineStr">
        <is>
          <t>elektrienergia siseturg</t>
        </is>
      </c>
      <c r="AI789" s="2" t="inlineStr">
        <is>
          <t>3</t>
        </is>
      </c>
      <c r="AJ789" s="2" t="inlineStr">
        <is>
          <t/>
        </is>
      </c>
      <c r="AK789" t="inlineStr">
        <is>
          <t>liidus alates 1999. aastast järk-järgult välja kujundatud algatus, mille eesmärk on pakkuda piiriüleste konkurentsile avatud elektriturgude organiseerimisega kõigile liidu lõpptarbijatele tõelist valikuvõimalust, uusi ettevõtlusvõimalusi, konkurentsivõimelisi hindu, tõhusaid investeerimissignaale ja kõrgemaid teenindusstandardeid ning toetada varustuskindlust ja säästlikkust</t>
        </is>
      </c>
      <c r="AL789" s="2" t="inlineStr">
        <is>
          <t>sähkön sisämarkkinat</t>
        </is>
      </c>
      <c r="AM789" s="2" t="inlineStr">
        <is>
          <t>3</t>
        </is>
      </c>
      <c r="AN789" s="2" t="inlineStr">
        <is>
          <t/>
        </is>
      </c>
      <c r="AO789" t="inlineStr">
        <is>
          <t/>
        </is>
      </c>
      <c r="AP789" s="2" t="inlineStr">
        <is>
          <t>marché intérieur de l'électricité</t>
        </is>
      </c>
      <c r="AQ789" s="2" t="inlineStr">
        <is>
          <t>3</t>
        </is>
      </c>
      <c r="AR789" s="2" t="inlineStr">
        <is>
          <t/>
        </is>
      </c>
      <c r="AS789" t="inlineStr">
        <is>
          <t>marché mis en œuvre dans toute l'Union en 1999, dont la finalité est d'organiser les marchés de l'électricité concurrentiels transfrontaliers en vue d'offrir une réelle
liberté de choix à tous les clients finals de l'Union, de créer de
nouvelles perspectives d'activités économiques, d'assurer la compétitivité des prix, d'envoyer de bons signaux
d'investissement et d'offrir des niveaux de service plus élevés et de contribuer à la sécurité d'approvisionnement
ainsi qu'au développement durable</t>
        </is>
      </c>
      <c r="AT789" s="2" t="inlineStr">
        <is>
          <t>margadh inmheánach don leictreachas|
margadh inmheánach leictreachais</t>
        </is>
      </c>
      <c r="AU789" s="2" t="inlineStr">
        <is>
          <t>3|
3</t>
        </is>
      </c>
      <c r="AV789" s="2" t="inlineStr">
        <is>
          <t xml:space="preserve">|
</t>
        </is>
      </c>
      <c r="AW789" t="inlineStr">
        <is>
          <t/>
        </is>
      </c>
      <c r="AX789" s="2" t="inlineStr">
        <is>
          <t>unutarnje tržište električne energije</t>
        </is>
      </c>
      <c r="AY789" s="2" t="inlineStr">
        <is>
          <t>4</t>
        </is>
      </c>
      <c r="AZ789" s="2" t="inlineStr">
        <is>
          <t/>
        </is>
      </c>
      <c r="BA789" t="inlineStr">
        <is>
          <t/>
        </is>
      </c>
      <c r="BB789" s="2" t="inlineStr">
        <is>
          <t>a villamos energia belső piaca|
belső villamosenergia-piac</t>
        </is>
      </c>
      <c r="BC789" s="2" t="inlineStr">
        <is>
          <t>3|
4</t>
        </is>
      </c>
      <c r="BD789" s="2" t="inlineStr">
        <is>
          <t xml:space="preserve">|
</t>
        </is>
      </c>
      <c r="BE789" t="inlineStr">
        <is>
          <t>1999 óta gyorsuló ütemben fejlődő kezdeményezés, amelynek célja, hogy versenyképes országhatárokon átnyúló villamosenergia-piacok szervezésével a lakosság és a vállalkozások számára valós választási lehetőséget teremtsen, új üzleti lehetőségeket nyisson, versenyképes árakat, megfelelő beruházási jelzéseket és magasabb szintű szolgáltatásokat teremtsen, továbbá hogy hozzájáruljon az ellátás biztonságához és a fenntarthatósághoz</t>
        </is>
      </c>
      <c r="BF789" s="2" t="inlineStr">
        <is>
          <t>mercato interno dell'elettricità|
mercato interno dell'energia elettrica</t>
        </is>
      </c>
      <c r="BG789" s="2" t="inlineStr">
        <is>
          <t>3|
3</t>
        </is>
      </c>
      <c r="BH789" s="2" t="inlineStr">
        <is>
          <t xml:space="preserve">|
</t>
        </is>
      </c>
      <c r="BI789" t="inlineStr">
        <is>
          <t>iniziativa la cui progressiva realizzazione in tutta l'Unione è in atto dal 1999 con lo scopo di offrire a tutti i clienti finali dell'Unione, privati o imprese, una reale libertà di scelta, di creare nuove opportunità commerciali, garantire prezzi competitivi, inviare segnali di investimento efficienti e offrire più elevati livelli di servizio, contribuendo anche alla sicurezza degli approvvigionamenti ed allo sviluppo sostenibile.</t>
        </is>
      </c>
      <c r="BJ789" s="2" t="inlineStr">
        <is>
          <t>elektros energijos vidaus rinka</t>
        </is>
      </c>
      <c r="BK789" s="2" t="inlineStr">
        <is>
          <t>3</t>
        </is>
      </c>
      <c r="BL789" s="2" t="inlineStr">
        <is>
          <t/>
        </is>
      </c>
      <c r="BM789" t="inlineStr">
        <is>
          <t>nuo 1999 m. kuriama rinka, kurios tikslas yra visiems Sąjungos galutiniams vartotojams – ir piliečiams, ir verslo subjektams – organizuojant konkurencingas tarpvalstybines elektros energijos rinkas suteikti tikrą pasirinkimo galimybę, sukurti naujų verslo galimybių, užtikrinti konkurencingas kainas, efektyvių signalų investavimui teikimą ir aukštesnio lygio paslaugų standartus bei prisidėti prie tiekimo saugumo ir tvarumo</t>
        </is>
      </c>
      <c r="BN789" s="2" t="inlineStr">
        <is>
          <t>iekšējais elektroenerģijas tirgus</t>
        </is>
      </c>
      <c r="BO789" s="2" t="inlineStr">
        <is>
          <t>3</t>
        </is>
      </c>
      <c r="BP789" s="2" t="inlineStr">
        <is>
          <t/>
        </is>
      </c>
      <c r="BQ789" t="inlineStr">
        <is>
          <t>iniciatīva, kuru Savienībā pakāpeniski ievieš kopš 1999. gada, un kuras mērķis ir panākt to, lai, organizējot elektroenerģijas pārrobežu tirgus, kuros valda konkurence, visiem Savienības galalietotājiem sniegtu patiesas izvēles iespējas, radītu jaunas uzņēmējdarbības izdevības, panāktu konkurētspējīgas cenas, dotu iedarbīgus investīciju signālus un ļautu nodrošināt labāku pakalpojuma kvalitāti, kā arī sniegtu ieguldījumu piegādes drošības un ilgtspējas pilnveidē</t>
        </is>
      </c>
      <c r="BR789" s="2" t="inlineStr">
        <is>
          <t>suq intern tal-elettriku</t>
        </is>
      </c>
      <c r="BS789" s="2" t="inlineStr">
        <is>
          <t>3</t>
        </is>
      </c>
      <c r="BT789" s="2" t="inlineStr">
        <is>
          <t/>
        </is>
      </c>
      <c r="BU789" t="inlineStr">
        <is>
          <t>inizjattiva implimentata progressivament fl-UE sa mill-1999 bl-għan li, permezz tal-organizzazzjoni tas-swieq tal-elettriku kompetittivi li jaqsmu l-fruntieri tal-pajjiżi, tipprovdi għażla reali lill-klijenti finali kollha tal-Unjoni, kemm jekk ikunu ċittadini kif ukoll jekk ikunu negozji, opportunitajiet ġodda ta' negozju, prezzijiet kompetittivi, sinjali ta' investimenti effiċjenti u standards ogħla ta' servizzi, u li tikkontribwixxi għas-sigurtà tal-provvista u s-sostenibbiltà.</t>
        </is>
      </c>
      <c r="BV789" s="2" t="inlineStr">
        <is>
          <t>interne elektriciteitsmarkt|
interne markt voor elektriciteit</t>
        </is>
      </c>
      <c r="BW789" s="2" t="inlineStr">
        <is>
          <t>3|
3</t>
        </is>
      </c>
      <c r="BX789" s="2" t="inlineStr">
        <is>
          <t xml:space="preserve">|
</t>
        </is>
      </c>
      <c r="BY789" t="inlineStr">
        <is>
          <t>gemeenschappelijke markt voor elektriciteit binnen de EU die sinds 1999 geleidelijk tot stand is gebracht om alle consumenten in de Unie — zowel particulieren als bedrijven — echte keuzevrijheid te bieden, nieuwe kansen voor het bedrijfsleven te scheppen en grensoverschrijdende handel te bevorderen</t>
        </is>
      </c>
      <c r="BZ789" s="2" t="inlineStr">
        <is>
          <t>wewnętrzny rynek energii elektrycznej</t>
        </is>
      </c>
      <c r="CA789" s="2" t="inlineStr">
        <is>
          <t>3</t>
        </is>
      </c>
      <c r="CB789" s="2" t="inlineStr">
        <is>
          <t/>
        </is>
      </c>
      <c r="CC789" t="inlineStr">
        <is>
          <t/>
        </is>
      </c>
      <c r="CD789" s="2" t="inlineStr">
        <is>
          <t>mercado interno da eletricidade</t>
        </is>
      </c>
      <c r="CE789" s="2" t="inlineStr">
        <is>
          <t>3</t>
        </is>
      </c>
      <c r="CF789" s="2" t="inlineStr">
        <is>
          <t/>
        </is>
      </c>
      <c r="CG789" t="inlineStr">
        <is>
          <t>Mercado interno da eletricidade realizado progressivamente na União desde 1999 que visa proporcionar uma possibilidade real de escolha a todos os consumidores da União Europeia, sejam eles cidadãos ou empresas, criar novas oportunidades de negócio e intensificar o comércio transfronteiriço, de modo a assegurar ganhos de eficiência, preços competitivos e padrões de serviço mais elevados e a contribuir para a segurança do fornecimento e a sustentabilidade.</t>
        </is>
      </c>
      <c r="CH789" s="2" t="inlineStr">
        <is>
          <t>piața internă a energiei electrice</t>
        </is>
      </c>
      <c r="CI789" s="2" t="inlineStr">
        <is>
          <t>3</t>
        </is>
      </c>
      <c r="CJ789" s="2" t="inlineStr">
        <is>
          <t/>
        </is>
      </c>
      <c r="CK789" t="inlineStr">
        <is>
          <t/>
        </is>
      </c>
      <c r="CL789" s="2" t="inlineStr">
        <is>
          <t>vnútorný trh s elektrinou</t>
        </is>
      </c>
      <c r="CM789" s="2" t="inlineStr">
        <is>
          <t>3</t>
        </is>
      </c>
      <c r="CN789" s="2" t="inlineStr">
        <is>
          <t/>
        </is>
      </c>
      <c r="CO789" t="inlineStr">
        <is>
          <t/>
        </is>
      </c>
      <c r="CP789" s="2" t="inlineStr">
        <is>
          <t>notranji trg električne energije</t>
        </is>
      </c>
      <c r="CQ789" s="2" t="inlineStr">
        <is>
          <t>3</t>
        </is>
      </c>
      <c r="CR789" s="2" t="inlineStr">
        <is>
          <t/>
        </is>
      </c>
      <c r="CS789" t="inlineStr">
        <is>
          <t>notranji trg, ki se postopoma uvaja od leta 1999; cilj je zagotavljanje resnične izbire vsem porabnikom v Uniji, novih poslovnih priložnosti in več čezmejnega trgovanja, da bi zagotovili večjo učinkovitost, konkurenčne cene in višje standarde storitev ter prispevali k zanesljivosti oskrbe in trajnosti</t>
        </is>
      </c>
      <c r="CT789" s="2" t="inlineStr">
        <is>
          <t>inre marknad för el</t>
        </is>
      </c>
      <c r="CU789" s="2" t="inlineStr">
        <is>
          <t>3</t>
        </is>
      </c>
      <c r="CV789" s="2" t="inlineStr">
        <is>
          <t/>
        </is>
      </c>
      <c r="CW789" t="inlineStr">
        <is>
          <t>initiativ som stegvis har genomförts i hela unionen sedan 1999 i syfte att genom organiserandet av konkurrenskraftiga elmarknader över nationsgränserna skapa faktiska valmöjligheter för alla slutkunder i unionen, vare sig de är enskilda eller företag, nya affärsmöjligheter, konkurrenskraftiga priser, effektiva investeringssignaler och högre kvalitet på tjänsterna samt bidra till försörjningstrygghet och hållbarhet</t>
        </is>
      </c>
    </row>
    <row r="790">
      <c r="A790" s="1" t="str">
        <f>HYPERLINK("https://iate.europa.eu/entry/result/3571290/all", "3571290")</f>
        <v>3571290</v>
      </c>
      <c r="B790" t="inlineStr">
        <is>
          <t>PRODUCTION, TECHNOLOGY AND RESEARCH;ENERGY</t>
        </is>
      </c>
      <c r="C790" t="inlineStr">
        <is>
          <t>PRODUCTION, TECHNOLOGY AND RESEARCH|technology and technical regulations|technical regulations;ENERGY|energy policy;ENERGY|electrical and nuclear industries|electrical industry</t>
        </is>
      </c>
      <c r="D790" t="inlineStr">
        <is>
          <t>yes</t>
        </is>
      </c>
      <c r="E790" t="inlineStr">
        <is>
          <t/>
        </is>
      </c>
      <c r="F790" s="2" t="inlineStr">
        <is>
          <t>очаквано отпадане на товари</t>
        </is>
      </c>
      <c r="G790" s="2" t="inlineStr">
        <is>
          <t>3</t>
        </is>
      </c>
      <c r="H790" s="2" t="inlineStr">
        <is>
          <t/>
        </is>
      </c>
      <c r="I790" t="inlineStr">
        <is>
          <t/>
        </is>
      </c>
      <c r="J790" s="2" t="inlineStr">
        <is>
          <t>LOLE|
předpokládaná ztráta zatížení</t>
        </is>
      </c>
      <c r="K790" s="2" t="inlineStr">
        <is>
          <t>3|
3</t>
        </is>
      </c>
      <c r="L790" s="2" t="inlineStr">
        <is>
          <t xml:space="preserve">|
</t>
        </is>
      </c>
      <c r="M790" t="inlineStr">
        <is>
          <t>očekávaný počet dnů v roce, kdy zatížení přesáhne výkon výrobních zdrojů</t>
        </is>
      </c>
      <c r="N790" s="2" t="inlineStr">
        <is>
          <t>LOLE|
forventet effektmangel</t>
        </is>
      </c>
      <c r="O790" s="2" t="inlineStr">
        <is>
          <t>3|
3</t>
        </is>
      </c>
      <c r="P790" s="2" t="inlineStr">
        <is>
          <t xml:space="preserve">|
</t>
        </is>
      </c>
      <c r="Q790" t="inlineStr">
        <is>
          <t>forventet antal timer med effektunderskud pr. år</t>
        </is>
      </c>
      <c r="R790" s="2" t="inlineStr">
        <is>
          <t>Unterbrechungserwartung</t>
        </is>
      </c>
      <c r="S790" s="2" t="inlineStr">
        <is>
          <t>3</t>
        </is>
      </c>
      <c r="T790" s="2" t="inlineStr">
        <is>
          <t/>
        </is>
      </c>
      <c r="U790" t="inlineStr">
        <is>
          <t/>
        </is>
      </c>
      <c r="V790" t="inlineStr">
        <is>
          <t/>
        </is>
      </c>
      <c r="W790" t="inlineStr">
        <is>
          <t/>
        </is>
      </c>
      <c r="X790" t="inlineStr">
        <is>
          <t/>
        </is>
      </c>
      <c r="Y790" t="inlineStr">
        <is>
          <t/>
        </is>
      </c>
      <c r="Z790" s="2" t="inlineStr">
        <is>
          <t>LOLE|
loss of load expectation</t>
        </is>
      </c>
      <c r="AA790" s="2" t="inlineStr">
        <is>
          <t>3|
3</t>
        </is>
      </c>
      <c r="AB790" s="2" t="inlineStr">
        <is>
          <t xml:space="preserve">|
</t>
        </is>
      </c>
      <c r="AC790" t="inlineStr">
        <is>
          <t>measure of how long, on average, the available generation capacity is likely to fall short of the load demand</t>
        </is>
      </c>
      <c r="AD790" s="2" t="inlineStr">
        <is>
          <t>expectativa de pérdida de carga</t>
        </is>
      </c>
      <c r="AE790" s="2" t="inlineStr">
        <is>
          <t>3</t>
        </is>
      </c>
      <c r="AF790" s="2" t="inlineStr">
        <is>
          <t/>
        </is>
      </c>
      <c r="AG790" t="inlineStr">
        <is>
          <t>La suma en el tiempo del índice de 
&lt;i&gt;probabilidad de pérdida de carga&lt;/i&gt; [ &lt;a href="/entry/result/1447729/all" id="ENTRY_TO_ENTRY_CONVERTER" target="_blank"&gt;IATE:1447729&lt;/a&gt; ], o LOLP por sus siglas en inglés ( 
&lt;i&gt;Loss of Load Probability&lt;/i&gt;).</t>
        </is>
      </c>
      <c r="AH790" s="2" t="inlineStr">
        <is>
          <t>võimsusvajaku ootus|
võimsusvajaku matemaatiline ootus</t>
        </is>
      </c>
      <c r="AI790" s="2" t="inlineStr">
        <is>
          <t>3|
3</t>
        </is>
      </c>
      <c r="AJ790" s="2" t="inlineStr">
        <is>
          <t xml:space="preserve">|
</t>
        </is>
      </c>
      <c r="AK790" t="inlineStr">
        <is>
          <t>tegur, mis iseloomustab aega, mille kestel koormus ületab toodetavat võimsust</t>
        </is>
      </c>
      <c r="AL790" s="2" t="inlineStr">
        <is>
          <t>tehovajeen odotusarvo|
LOLE</t>
        </is>
      </c>
      <c r="AM790" s="2" t="inlineStr">
        <is>
          <t>3|
3</t>
        </is>
      </c>
      <c r="AN790" s="2" t="inlineStr">
        <is>
          <t xml:space="preserve">|
</t>
        </is>
      </c>
      <c r="AO790" t="inlineStr">
        <is>
          <t>keskimääräinen aika vuodessa, jolloin sähkön tarjonta ei kykene vastaamaan kysyntään</t>
        </is>
      </c>
      <c r="AP790" t="inlineStr">
        <is>
          <t/>
        </is>
      </c>
      <c r="AQ790" t="inlineStr">
        <is>
          <t/>
        </is>
      </c>
      <c r="AR790" t="inlineStr">
        <is>
          <t/>
        </is>
      </c>
      <c r="AS790" t="inlineStr">
        <is>
          <t/>
        </is>
      </c>
      <c r="AT790" s="2" t="inlineStr">
        <is>
          <t>ionchas maidir le cailliúint lóid|
LOLE</t>
        </is>
      </c>
      <c r="AU790" s="2" t="inlineStr">
        <is>
          <t>3|
3</t>
        </is>
      </c>
      <c r="AV790" s="2" t="inlineStr">
        <is>
          <t xml:space="preserve">|
</t>
        </is>
      </c>
      <c r="AW790" t="inlineStr">
        <is>
          <t/>
        </is>
      </c>
      <c r="AX790" t="inlineStr">
        <is>
          <t/>
        </is>
      </c>
      <c r="AY790" t="inlineStr">
        <is>
          <t/>
        </is>
      </c>
      <c r="AZ790" t="inlineStr">
        <is>
          <t/>
        </is>
      </c>
      <c r="BA790" t="inlineStr">
        <is>
          <t/>
        </is>
      </c>
      <c r="BB790" t="inlineStr">
        <is>
          <t/>
        </is>
      </c>
      <c r="BC790" t="inlineStr">
        <is>
          <t/>
        </is>
      </c>
      <c r="BD790" t="inlineStr">
        <is>
          <t/>
        </is>
      </c>
      <c r="BE790" t="inlineStr">
        <is>
          <t/>
        </is>
      </c>
      <c r="BF790" s="2" t="inlineStr">
        <is>
          <t>previsione di perdita di carico|
LOLE</t>
        </is>
      </c>
      <c r="BG790" s="2" t="inlineStr">
        <is>
          <t>3|
3</t>
        </is>
      </c>
      <c r="BH790" s="2" t="inlineStr">
        <is>
          <t xml:space="preserve">|
</t>
        </is>
      </c>
      <c r="BI790" t="inlineStr">
        <is>
          <t>durata attesa, espressa in h/anno, del periodo in cui non si riesce a far fronte alla domanda di energia elettrica</t>
        </is>
      </c>
      <c r="BJ790" s="2" t="inlineStr">
        <is>
          <t>numatomas apkrovos sumažėjimas</t>
        </is>
      </c>
      <c r="BK790" s="2" t="inlineStr">
        <is>
          <t>3</t>
        </is>
      </c>
      <c r="BL790" s="2" t="inlineStr">
        <is>
          <t/>
        </is>
      </c>
      <c r="BM790" t="inlineStr">
        <is>
          <t>matas, rodantis, kuriam laikui gamybos pajėgumai sumažės dėl apkrovos poreikio sumažėjimo</t>
        </is>
      </c>
      <c r="BN790" s="2" t="inlineStr">
        <is>
          <t>sagaidāmais slodzes zuduma ilgums</t>
        </is>
      </c>
      <c r="BO790" s="2" t="inlineStr">
        <is>
          <t>3</t>
        </is>
      </c>
      <c r="BP790" s="2" t="inlineStr">
        <is>
          <t/>
        </is>
      </c>
      <c r="BQ790" t="inlineStr">
        <is>
          <t/>
        </is>
      </c>
      <c r="BR790" t="inlineStr">
        <is>
          <t/>
        </is>
      </c>
      <c r="BS790" t="inlineStr">
        <is>
          <t/>
        </is>
      </c>
      <c r="BT790" t="inlineStr">
        <is>
          <t/>
        </is>
      </c>
      <c r="BU790" t="inlineStr">
        <is>
          <t/>
        </is>
      </c>
      <c r="BV790" s="2" t="inlineStr">
        <is>
          <t>LOLE|
loss of load expectation|
Loss-of-Load-Expectation</t>
        </is>
      </c>
      <c r="BW790" s="2" t="inlineStr">
        <is>
          <t>3|
3|
3</t>
        </is>
      </c>
      <c r="BX790" s="2" t="inlineStr">
        <is>
          <t xml:space="preserve">|
|
</t>
        </is>
      </c>
      <c r="BY790" t="inlineStr">
        <is>
          <t>maatstaf ter bepaling van de adequaatheid van een elektriciteitssysteem, die aangeeft hoeveel uren per
jaar naar verwacht met de beschikbare productiecapaciteit niet
aan de vraag zal kunnen worden voldaan</t>
        </is>
      </c>
      <c r="BZ790" s="2" t="inlineStr">
        <is>
          <t>oczekiwany czas braku dostaw energii elektrycznej</t>
        </is>
      </c>
      <c r="CA790" s="2" t="inlineStr">
        <is>
          <t>3</t>
        </is>
      </c>
      <c r="CB790" s="2" t="inlineStr">
        <is>
          <t/>
        </is>
      </c>
      <c r="CC790" t="inlineStr">
        <is>
          <t>wskaźnik niezawodności systemu elektroenergetycznego</t>
        </is>
      </c>
      <c r="CD790" s="2" t="inlineStr">
        <is>
          <t>valor esperado de perda de carga</t>
        </is>
      </c>
      <c r="CE790" s="2" t="inlineStr">
        <is>
          <t>3</t>
        </is>
      </c>
      <c r="CF790" s="2" t="inlineStr">
        <is>
          <t/>
        </is>
      </c>
      <c r="CG790" t="inlineStr">
        <is>
          <t>Medida de quanto tempo, em média, a capacidade de produção poderá não ser suficiente para a carga pedida.</t>
        </is>
      </c>
      <c r="CH790" t="inlineStr">
        <is>
          <t/>
        </is>
      </c>
      <c r="CI790" t="inlineStr">
        <is>
          <t/>
        </is>
      </c>
      <c r="CJ790" t="inlineStr">
        <is>
          <t/>
        </is>
      </c>
      <c r="CK790" t="inlineStr">
        <is>
          <t/>
        </is>
      </c>
      <c r="CL790" t="inlineStr">
        <is>
          <t/>
        </is>
      </c>
      <c r="CM790" t="inlineStr">
        <is>
          <t/>
        </is>
      </c>
      <c r="CN790" t="inlineStr">
        <is>
          <t/>
        </is>
      </c>
      <c r="CO790" t="inlineStr">
        <is>
          <t/>
        </is>
      </c>
      <c r="CP790" s="2" t="inlineStr">
        <is>
          <t>pričakovano tveganje izklopa bremena</t>
        </is>
      </c>
      <c r="CQ790" s="2" t="inlineStr">
        <is>
          <t>3</t>
        </is>
      </c>
      <c r="CR790" s="2" t="inlineStr">
        <is>
          <t/>
        </is>
      </c>
      <c r="CS790" t="inlineStr">
        <is>
          <t/>
        </is>
      </c>
      <c r="CT790" s="2" t="inlineStr">
        <is>
          <t>förväntad belastningsförlust|
förväntad förlorad last</t>
        </is>
      </c>
      <c r="CU790" s="2" t="inlineStr">
        <is>
          <t>3|
3</t>
        </is>
      </c>
      <c r="CV790" s="2" t="inlineStr">
        <is>
          <t xml:space="preserve">|
</t>
        </is>
      </c>
      <c r="CW790" t="inlineStr">
        <is>
          <t/>
        </is>
      </c>
    </row>
    <row r="791">
      <c r="A791" s="1" t="str">
        <f>HYPERLINK("https://iate.europa.eu/entry/result/3571632/all", "3571632")</f>
        <v>3571632</v>
      </c>
      <c r="B791" t="inlineStr">
        <is>
          <t>PRODUCTION, TECHNOLOGY AND RESEARCH;ENERGY</t>
        </is>
      </c>
      <c r="C791" t="inlineStr">
        <is>
          <t>PRODUCTION, TECHNOLOGY AND RESEARCH|technology and technical regulations|technical regulations;ENERGY|energy policy;ENERGY|electrical and nuclear industries|electrical industry</t>
        </is>
      </c>
      <c r="D791" t="inlineStr">
        <is>
          <t>yes</t>
        </is>
      </c>
      <c r="E791" t="inlineStr">
        <is>
          <t/>
        </is>
      </c>
      <c r="F791" s="2" t="inlineStr">
        <is>
          <t>стойност на загубите от прекъсване на електроснабдяването</t>
        </is>
      </c>
      <c r="G791" s="2" t="inlineStr">
        <is>
          <t>3</t>
        </is>
      </c>
      <c r="H791" s="2" t="inlineStr">
        <is>
          <t/>
        </is>
      </c>
      <c r="I791" t="inlineStr">
        <is>
          <t>цена, която клиентът е готов да заплати, за да избегне прекъсване на електрозахранването</t>
        </is>
      </c>
      <c r="J791" s="2" t="inlineStr">
        <is>
          <t>VoLL|
hodnota nedodané elektřiny|
hodnota nepokrytého zatížení</t>
        </is>
      </c>
      <c r="K791" s="2" t="inlineStr">
        <is>
          <t>3|
3|
3</t>
        </is>
      </c>
      <c r="L791" s="2" t="inlineStr">
        <is>
          <t>|
|
preferred</t>
        </is>
      </c>
      <c r="M791" t="inlineStr">
        <is>
          <t>odhad maximální ceny elektřiny v EUR/MWh, kterou jsou zákazníci ochotni zaplatit, aby předešli výpadku elektřiny</t>
        </is>
      </c>
      <c r="N791" s="2" t="inlineStr">
        <is>
          <t>VoLL|
value of lost load|
værdi af mistet forbrug</t>
        </is>
      </c>
      <c r="O791" s="2" t="inlineStr">
        <is>
          <t>3|
3|
3</t>
        </is>
      </c>
      <c r="P791" s="2" t="inlineStr">
        <is>
          <t>|
|
preferred</t>
        </is>
      </c>
      <c r="Q791" t="inlineStr">
        <is>
          <t>overslag i EUR/MWh af den maksimale elpris, som kunderne er villige til at betale for at undgå en strømafbrydelse</t>
        </is>
      </c>
      <c r="R791" s="2" t="inlineStr">
        <is>
          <t>Value of Lost Load</t>
        </is>
      </c>
      <c r="S791" s="2" t="inlineStr">
        <is>
          <t>3</t>
        </is>
      </c>
      <c r="T791" s="2" t="inlineStr">
        <is>
          <t/>
        </is>
      </c>
      <c r="U791" t="inlineStr">
        <is>
          <t>Wert der Zahlungsbereitschaft für die Beibehaltung der Stromversorgung</t>
        </is>
      </c>
      <c r="V791" s="2" t="inlineStr">
        <is>
          <t>αξία απώλειας φορτίου</t>
        </is>
      </c>
      <c r="W791" s="2" t="inlineStr">
        <is>
          <t>3</t>
        </is>
      </c>
      <c r="X791" s="2" t="inlineStr">
        <is>
          <t/>
        </is>
      </c>
      <c r="Y791" t="inlineStr">
        <is>
          <t>εκτίμηση, σε EUR/MWh, της μέγιστης τιμής της ηλεκτρικής ενέργειας που είναι διατεθειμένοι να πληρώσουν οι πελάτες για να αποφύγουν τη διακοπή λειτουργίας</t>
        </is>
      </c>
      <c r="Z791" s="2" t="inlineStr">
        <is>
          <t>VoLL|
value of lost load</t>
        </is>
      </c>
      <c r="AA791" s="2" t="inlineStr">
        <is>
          <t>3|
3</t>
        </is>
      </c>
      <c r="AB791" s="2" t="inlineStr">
        <is>
          <t xml:space="preserve">|
</t>
        </is>
      </c>
      <c r="AC791" t="inlineStr">
        <is>
          <t>estimation in €/MWh of the maximum electricity price that customers are willing to pay to avoid an outage</t>
        </is>
      </c>
      <c r="AD791" s="2" t="inlineStr">
        <is>
          <t>valor de la carga perdida</t>
        </is>
      </c>
      <c r="AE791" s="2" t="inlineStr">
        <is>
          <t>3</t>
        </is>
      </c>
      <c r="AF791" s="2" t="inlineStr">
        <is>
          <t/>
        </is>
      </c>
      <c r="AG791" t="inlineStr">
        <is>
          <t>Estimación en EUR/MWh del precio máximo de la electricidad que los clientes están dispuestos a pagar para evitar una interrupción.</t>
        </is>
      </c>
      <c r="AH791" s="2" t="inlineStr">
        <is>
          <t>saamata jäänud energia hind|
saamata energia hind</t>
        </is>
      </c>
      <c r="AI791" s="2" t="inlineStr">
        <is>
          <t>3|
2</t>
        </is>
      </c>
      <c r="AJ791" s="2" t="inlineStr">
        <is>
          <t xml:space="preserve">preferred|
</t>
        </is>
      </c>
      <c r="AK791" t="inlineStr">
        <is>
          <t>hinnanguline maksimaalne elektrihind väljendatuna eurodes MWh kohta, mida tarbijad on nõus maksma elektrikatkestuse ärahoidmise eest</t>
        </is>
      </c>
      <c r="AL791" s="2" t="inlineStr">
        <is>
          <t>toimittamatta jääneen sähkön arvo</t>
        </is>
      </c>
      <c r="AM791" s="2" t="inlineStr">
        <is>
          <t>3</t>
        </is>
      </c>
      <c r="AN791" s="2" t="inlineStr">
        <is>
          <t/>
        </is>
      </c>
      <c r="AO791" t="inlineStr">
        <is>
          <t>euroina megawattituntia kohti esitetty arvio suurimmasta sähkön hinnasta, jonka asiakkaat ovat valmiita maksamaan käyttökatkon estämiseksi</t>
        </is>
      </c>
      <c r="AP791" s="2" t="inlineStr">
        <is>
          <t>CEND|
coût de l'énergie non distribuée</t>
        </is>
      </c>
      <c r="AQ791" s="2" t="inlineStr">
        <is>
          <t>3|
3</t>
        </is>
      </c>
      <c r="AR791" s="2" t="inlineStr">
        <is>
          <t xml:space="preserve">|
</t>
        </is>
      </c>
      <c r="AS791" t="inlineStr">
        <is>
          <t>estimation, en euros/MWh, du prix de l’électricité maximal que les consommateurs seraient prêts à payer pour éviter une coupure</t>
        </is>
      </c>
      <c r="AT791" s="2" t="inlineStr">
        <is>
          <t>luach lóid chaillte</t>
        </is>
      </c>
      <c r="AU791" s="2" t="inlineStr">
        <is>
          <t>3</t>
        </is>
      </c>
      <c r="AV791" s="2" t="inlineStr">
        <is>
          <t/>
        </is>
      </c>
      <c r="AW791" t="inlineStr">
        <is>
          <t/>
        </is>
      </c>
      <c r="AX791" s="2" t="inlineStr">
        <is>
          <t>vrijednost neisporučene energije</t>
        </is>
      </c>
      <c r="AY791" s="2" t="inlineStr">
        <is>
          <t>3</t>
        </is>
      </c>
      <c r="AZ791" s="2" t="inlineStr">
        <is>
          <t/>
        </is>
      </c>
      <c r="BA791" t="inlineStr">
        <is>
          <t>procjena u EUR/MWh najviše cijene električne energije koju su kupci voljni platiti kako bi izbjegli prekid opskrbe</t>
        </is>
      </c>
      <c r="BB791" s="2" t="inlineStr">
        <is>
          <t>kiesett ellátás értéke|
kieső ellátás értéke</t>
        </is>
      </c>
      <c r="BC791" s="2" t="inlineStr">
        <is>
          <t>3|
3</t>
        </is>
      </c>
      <c r="BD791" s="2" t="inlineStr">
        <is>
          <t xml:space="preserve">admitted|
</t>
        </is>
      </c>
      <c r="BE791" t="inlineStr">
        <is>
          <t>azon becsült legnagyobb villamosenergia-ár EUR/MWh-ban kifejezve, amelyet a felhasználók az üzemszünet elkerülése érdekében hajlandóak fizetni</t>
        </is>
      </c>
      <c r="BF791" s="2" t="inlineStr">
        <is>
          <t>valore del carico perso|
VoLL</t>
        </is>
      </c>
      <c r="BG791" s="2" t="inlineStr">
        <is>
          <t>3|
3</t>
        </is>
      </c>
      <c r="BH791" s="2" t="inlineStr">
        <is>
          <t xml:space="preserve">|
</t>
        </is>
      </c>
      <c r="BI791" t="inlineStr">
        <is>
          <t>stima in EUR/MWh del limite massimo di prezzo dell’energia elettrica che i clienti sono disposti a pagare per evitare un’indisponibilità</t>
        </is>
      </c>
      <c r="BJ791" s="2" t="inlineStr">
        <is>
          <t>prarastos apkrovos vertė</t>
        </is>
      </c>
      <c r="BK791" s="2" t="inlineStr">
        <is>
          <t>3</t>
        </is>
      </c>
      <c r="BL791" s="2" t="inlineStr">
        <is>
          <t/>
        </is>
      </c>
      <c r="BM791" t="inlineStr">
        <is>
          <t>didžiausios elektros energijos kainos, kurią vartotojai pasirengę mokėti, kad išvengtų atjungimo, įvertis EUR už MWh</t>
        </is>
      </c>
      <c r="BN791" s="2" t="inlineStr">
        <is>
          <t>zudušās slodzes vērtība</t>
        </is>
      </c>
      <c r="BO791" s="2" t="inlineStr">
        <is>
          <t>2</t>
        </is>
      </c>
      <c r="BP791" s="2" t="inlineStr">
        <is>
          <t/>
        </is>
      </c>
      <c r="BQ791" t="inlineStr">
        <is>
          <t>maksimālās elektroenerģijas cenas aplēse (€/MWh), kādu lietotāji ir gatavi maksāt, lai izvairītos no pārtrauces</t>
        </is>
      </c>
      <c r="BR791" s="2" t="inlineStr">
        <is>
          <t>VoLL|
valur tat-tagħbija mitlufa</t>
        </is>
      </c>
      <c r="BS791" s="2" t="inlineStr">
        <is>
          <t>3|
3</t>
        </is>
      </c>
      <c r="BT791" s="2" t="inlineStr">
        <is>
          <t xml:space="preserve">|
</t>
        </is>
      </c>
      <c r="BU791" t="inlineStr">
        <is>
          <t>stima f'€/MWh tal-ogħla prezz tal-elettriku li l-konsumaturi lesti jħallsu biex jevitaw l-indisponibbiltà tal-elettriku</t>
        </is>
      </c>
      <c r="BV791" s="2" t="inlineStr">
        <is>
          <t>waarde van de verloren last</t>
        </is>
      </c>
      <c r="BW791" s="2" t="inlineStr">
        <is>
          <t>3</t>
        </is>
      </c>
      <c r="BX791" s="2" t="inlineStr">
        <is>
          <t/>
        </is>
      </c>
      <c r="BY791" t="inlineStr">
        <is>
          <t>gemiddelde bereidheid van afnemers om te betalen om niet zonder stroom te zitten in geval van schaarste</t>
        </is>
      </c>
      <c r="BZ791" s="2" t="inlineStr">
        <is>
          <t>VOLL|
wartość niedostarczonej energii</t>
        </is>
      </c>
      <c r="CA791" s="2" t="inlineStr">
        <is>
          <t>3|
3</t>
        </is>
      </c>
      <c r="CB791" s="2" t="inlineStr">
        <is>
          <t xml:space="preserve">|
</t>
        </is>
      </c>
      <c r="CC791" t="inlineStr">
        <is>
          <t>średnia skłonność konsumentów do płacenia za nieodłączenie ich od sieci w przypadku wystąpienia niedoborów</t>
        </is>
      </c>
      <c r="CD791" s="2" t="inlineStr">
        <is>
          <t>valor da energia não fornecida|
valor da energia não distribuída|
VEND</t>
        </is>
      </c>
      <c r="CE791" s="2" t="inlineStr">
        <is>
          <t>3|
3|
3</t>
        </is>
      </c>
      <c r="CF791" s="2" t="inlineStr">
        <is>
          <t xml:space="preserve">|
|
</t>
        </is>
      </c>
      <c r="CG791" t="inlineStr">
        <is>
          <t>Estimativa em €/MWh do preço máximo da eletricidade que os clientes estão dispostos a pagar para evitar uma indisponibilidade de serviço.</t>
        </is>
      </c>
      <c r="CH791" s="2" t="inlineStr">
        <is>
          <t>valoarea energiei nelivrate consumatorilor|
VoLL|
valoarea pierderilor datorate întreruperii</t>
        </is>
      </c>
      <c r="CI791" s="2" t="inlineStr">
        <is>
          <t>2|
3|
3</t>
        </is>
      </c>
      <c r="CJ791" s="2" t="inlineStr">
        <is>
          <t xml:space="preserve">|
|
</t>
        </is>
      </c>
      <c r="CK791" t="inlineStr">
        <is>
          <t/>
        </is>
      </c>
      <c r="CL791" s="2" t="inlineStr">
        <is>
          <t>hodnota nedodanej elektriny</t>
        </is>
      </c>
      <c r="CM791" s="2" t="inlineStr">
        <is>
          <t>3</t>
        </is>
      </c>
      <c r="CN791" s="2" t="inlineStr">
        <is>
          <t/>
        </is>
      </c>
      <c r="CO791" t="inlineStr">
        <is>
          <t>odhad maximálnej ceny elektriny, ktorú sú odberatelia ochotní zaplatiť, aby sa vyhli odstávke, vyjadrený v EUR/MWh</t>
        </is>
      </c>
      <c r="CP791" s="2" t="inlineStr">
        <is>
          <t>vrednost nezadostnega napajanja</t>
        </is>
      </c>
      <c r="CQ791" s="2" t="inlineStr">
        <is>
          <t>3</t>
        </is>
      </c>
      <c r="CR791" s="2" t="inlineStr">
        <is>
          <t/>
        </is>
      </c>
      <c r="CS791" t="inlineStr">
        <is>
          <t>ocena najvišje cene električne energije, izražena v EUR/MWh, ki so jo odjemalci pripravljeni plačati, da se izognejo izklopu</t>
        </is>
      </c>
      <c r="CT791" s="2" t="inlineStr">
        <is>
          <t>värde av förlorad last</t>
        </is>
      </c>
      <c r="CU791" s="2" t="inlineStr">
        <is>
          <t>3</t>
        </is>
      </c>
      <c r="CV791" s="2" t="inlineStr">
        <is>
          <t/>
        </is>
      </c>
      <c r="CW791" t="inlineStr">
        <is>
          <t>en uppskattning i euro/MWh av det högsta elpris som kunder är villiga att betala för att undvika strömavbrott</t>
        </is>
      </c>
    </row>
    <row r="792">
      <c r="A792" s="1" t="str">
        <f>HYPERLINK("https://iate.europa.eu/entry/result/3502633/all", "3502633")</f>
        <v>3502633</v>
      </c>
      <c r="B792" t="inlineStr">
        <is>
          <t>ENERGY</t>
        </is>
      </c>
      <c r="C792" t="inlineStr">
        <is>
          <t>ENERGY|energy policy;ENERGY|electrical and nuclear industries|electrical industry</t>
        </is>
      </c>
      <c r="D792" t="inlineStr">
        <is>
          <t>yes</t>
        </is>
      </c>
      <c r="E792" t="inlineStr">
        <is>
          <t/>
        </is>
      </c>
      <c r="F792" s="2" t="inlineStr">
        <is>
          <t>такса за претоварване</t>
        </is>
      </c>
      <c r="G792" s="2" t="inlineStr">
        <is>
          <t>3</t>
        </is>
      </c>
      <c r="H792" s="2" t="inlineStr">
        <is>
          <t/>
        </is>
      </c>
      <c r="I792" t="inlineStr">
        <is>
          <t/>
        </is>
      </c>
      <c r="J792" s="2" t="inlineStr">
        <is>
          <t>poplatek za přetížení</t>
        </is>
      </c>
      <c r="K792" s="2" t="inlineStr">
        <is>
          <t>3</t>
        </is>
      </c>
      <c r="L792" s="2" t="inlineStr">
        <is>
          <t/>
        </is>
      </c>
      <c r="M792" t="inlineStr">
        <is>
          <t>poplatky vybírané &lt;i&gt;provozovatelem přenosové soustavy&lt;/i&gt; [ &lt;a href="/entry/result/2250949/all" id="ENTRY_TO_ENTRY_CONVERTER" target="_blank"&gt;IATE:2250949&lt;/a&gt; ] za překročení kapacity &lt;i&gt;přenosové soustavy&lt;/i&gt; [ &lt;a href="/entry/result/1407047/all" id="ENTRY_TO_ENTRY_CONVERTER" target="_blank"&gt;IATE:1407047&lt;/a&gt; ]</t>
        </is>
      </c>
      <c r="N792" s="2" t="inlineStr">
        <is>
          <t>flaskehalsindtægt</t>
        </is>
      </c>
      <c r="O792" s="2" t="inlineStr">
        <is>
          <t>3</t>
        </is>
      </c>
      <c r="P792" s="2" t="inlineStr">
        <is>
          <t/>
        </is>
      </c>
      <c r="Q792" t="inlineStr">
        <is>
          <t>avance, der genereres ved at sælge el fra et lavpris- til et højprisområde, og som tilfalder de systemoperatører, der ejer transmissionsforbindelserne</t>
        </is>
      </c>
      <c r="R792" s="2" t="inlineStr">
        <is>
          <t>Engpasserlös</t>
        </is>
      </c>
      <c r="S792" s="2" t="inlineStr">
        <is>
          <t>3</t>
        </is>
      </c>
      <c r="T792" s="2" t="inlineStr">
        <is>
          <t/>
        </is>
      </c>
      <c r="U792" t="inlineStr">
        <is>
          <t/>
        </is>
      </c>
      <c r="V792" s="2" t="inlineStr">
        <is>
          <t>μίσθωμα συμφόρησης</t>
        </is>
      </c>
      <c r="W792" s="2" t="inlineStr">
        <is>
          <t>3</t>
        </is>
      </c>
      <c r="X792" s="2" t="inlineStr">
        <is>
          <t/>
        </is>
      </c>
      <c r="Y792" t="inlineStr">
        <is>
          <t/>
        </is>
      </c>
      <c r="Z792" s="2" t="inlineStr">
        <is>
          <t>congestion rent|
transmission congestion rent</t>
        </is>
      </c>
      <c r="AA792" s="2" t="inlineStr">
        <is>
          <t>3|
1</t>
        </is>
      </c>
      <c r="AB792" s="2" t="inlineStr">
        <is>
          <t xml:space="preserve">|
</t>
        </is>
      </c>
      <c r="AC792" t="inlineStr">
        <is>
          <t>amount collected by the owners of the rights to the transmission line to cover transmission congestion [ &lt;a href="/entry/result/2243644/all" id="ENTRY_TO_ENTRY_CONVERTER" target="_blank"&gt;IATE:2243644&lt;/a&gt; ] costs</t>
        </is>
      </c>
      <c r="AD792" s="2" t="inlineStr">
        <is>
          <t>renta de congestión</t>
        </is>
      </c>
      <c r="AE792" s="2" t="inlineStr">
        <is>
          <t>3</t>
        </is>
      </c>
      <c r="AF792" s="2" t="inlineStr">
        <is>
          <t/>
        </is>
      </c>
      <c r="AG792" t="inlineStr">
        <is>
          <t>Ingresos derivados de la gestión de la capacidad de interconexión entre sistemas eléctricos.</t>
        </is>
      </c>
      <c r="AH792" s="2" t="inlineStr">
        <is>
          <t>ülekoormuse kasutamise eest saadud tulu</t>
        </is>
      </c>
      <c r="AI792" s="2" t="inlineStr">
        <is>
          <t>3</t>
        </is>
      </c>
      <c r="AJ792" s="2" t="inlineStr">
        <is>
          <t/>
        </is>
      </c>
      <c r="AK792" t="inlineStr">
        <is>
          <t/>
        </is>
      </c>
      <c r="AL792" s="2" t="inlineStr">
        <is>
          <t>pullonkaulatulot</t>
        </is>
      </c>
      <c r="AM792" s="2" t="inlineStr">
        <is>
          <t>3</t>
        </is>
      </c>
      <c r="AN792" s="2" t="inlineStr">
        <is>
          <t/>
        </is>
      </c>
      <c r="AO792" t="inlineStr">
        <is>
          <t>sähkön markkina-alueiden välisistä hintaeroista ja siirtokapasiteetin riittämättömyydestä aiheutuva sähköpörssin kautta kantaverkkoyhtiöille kertyvä ylijäämätulo</t>
        </is>
      </c>
      <c r="AP792" s="2" t="inlineStr">
        <is>
          <t>recettes provenant de la gestion de la congestion|
rente de congestion</t>
        </is>
      </c>
      <c r="AQ792" s="2" t="inlineStr">
        <is>
          <t>3|
3</t>
        </is>
      </c>
      <c r="AR792" s="2" t="inlineStr">
        <is>
          <t xml:space="preserve">|
</t>
        </is>
      </c>
      <c r="AS792" t="inlineStr">
        <is>
          <t>écart de prix entre deux marchés couplés survenant en cas de congestion à l'interconnexion</t>
        </is>
      </c>
      <c r="AT792" s="2" t="inlineStr">
        <is>
          <t>cíos ó phlódú</t>
        </is>
      </c>
      <c r="AU792" s="2" t="inlineStr">
        <is>
          <t>3</t>
        </is>
      </c>
      <c r="AV792" s="2" t="inlineStr">
        <is>
          <t/>
        </is>
      </c>
      <c r="AW792" t="inlineStr">
        <is>
          <t/>
        </is>
      </c>
      <c r="AX792" s="2" t="inlineStr">
        <is>
          <t>naknada za zagušenje</t>
        </is>
      </c>
      <c r="AY792" s="2" t="inlineStr">
        <is>
          <t>3</t>
        </is>
      </c>
      <c r="AZ792" s="2" t="inlineStr">
        <is>
          <t/>
        </is>
      </c>
      <c r="BA792" t="inlineStr">
        <is>
          <t/>
        </is>
      </c>
      <c r="BB792" s="2" t="inlineStr">
        <is>
          <t>átviteli túlterheltségi díj</t>
        </is>
      </c>
      <c r="BC792" s="2" t="inlineStr">
        <is>
          <t>4</t>
        </is>
      </c>
      <c r="BD792" s="2" t="inlineStr">
        <is>
          <t/>
        </is>
      </c>
      <c r="BE792" t="inlineStr">
        <is>
          <t>a villamosenergia-átviteli hálózat tulajdonosai által a szűk keresztmetszet kezelésével kapcsolatosan beszedett díj</t>
        </is>
      </c>
      <c r="BF792" s="2" t="inlineStr">
        <is>
          <t>rendita di congestione</t>
        </is>
      </c>
      <c r="BG792" s="2" t="inlineStr">
        <is>
          <t>3</t>
        </is>
      </c>
      <c r="BH792" s="2" t="inlineStr">
        <is>
          <t/>
        </is>
      </c>
      <c r="BI792" t="inlineStr">
        <is>
          <t>valore complessivo dei corrispettivi per l’assegnazione dei diritti di utilizzo della capacità di trasporto (CCT) raccolti dal TSO presso gli operatori cedenti che concludono contratti di compravendita di energia</t>
        </is>
      </c>
      <c r="BJ792" s="2" t="inlineStr">
        <is>
          <t>mokestis už perdavimą perkrauta linija|
perkrovos mokestis</t>
        </is>
      </c>
      <c r="BK792" s="2" t="inlineStr">
        <is>
          <t>3|
3</t>
        </is>
      </c>
      <c r="BL792" s="2" t="inlineStr">
        <is>
          <t xml:space="preserve">|
</t>
        </is>
      </c>
      <c r="BM792" t="inlineStr">
        <is>
          <t>mokestis, kurį perdavimo linijos savininkas ima perdavimo perkrovos išlaidoms kompensuoti</t>
        </is>
      </c>
      <c r="BN792" s="2" t="inlineStr">
        <is>
          <t>pārslodzes rente</t>
        </is>
      </c>
      <c r="BO792" s="2" t="inlineStr">
        <is>
          <t>2</t>
        </is>
      </c>
      <c r="BP792" s="2" t="inlineStr">
        <is>
          <t/>
        </is>
      </c>
      <c r="BQ792" t="inlineStr">
        <is>
          <t/>
        </is>
      </c>
      <c r="BR792" s="2" t="inlineStr">
        <is>
          <t>redditu mill-konġestjoni</t>
        </is>
      </c>
      <c r="BS792" s="2" t="inlineStr">
        <is>
          <t>3</t>
        </is>
      </c>
      <c r="BT792" s="2" t="inlineStr">
        <is>
          <t/>
        </is>
      </c>
      <c r="BU792" t="inlineStr">
        <is>
          <t>ammont miġbur mill-proprjetarji tad-drittijiet għal-linja tat-trażmissjoni biex ikopru l-kostijiet marbuta mal-konġestjoni [ &lt;a href="/entry/result/2243644/all" id="ENTRY_TO_ENTRY_CONVERTER" target="_blank"&gt;IATE:2243644&lt;/a&gt; ] tat-trażmissjoni</t>
        </is>
      </c>
      <c r="BV792" s="2" t="inlineStr">
        <is>
          <t>congestieopbrengst</t>
        </is>
      </c>
      <c r="BW792" s="2" t="inlineStr">
        <is>
          <t>3</t>
        </is>
      </c>
      <c r="BX792" s="2" t="inlineStr">
        <is>
          <t/>
        </is>
      </c>
      <c r="BY792" t="inlineStr">
        <is>
          <t>weerspiegeling van een geschatte transmissieprijs meestal vastgesteld door een veiling van de beschikbare capaciteit bij congestie</t>
        </is>
      </c>
      <c r="BZ792" s="2" t="inlineStr">
        <is>
          <t>opłata z tytułu alokacji zdolności przesyłowych</t>
        </is>
      </c>
      <c r="CA792" s="2" t="inlineStr">
        <is>
          <t>3</t>
        </is>
      </c>
      <c r="CB792" s="2" t="inlineStr">
        <is>
          <t/>
        </is>
      </c>
      <c r="CC792" t="inlineStr">
        <is>
          <t>przychody &lt;i&gt;operatorów systemu przesyłowego&lt;/i&gt; [ &lt;a href="/entry/result/2250949/all" id="ENTRY_TO_ENTRY_CONVERTER" target="_blank"&gt;IATE:2250949&lt;/a&gt; ] uzyskane z opłat uczestników rynków, z przeznaczeniem na zwiększenie możliwości transgranicznej wymiany energii, które pojawiają się w przypadku występowania ograniczeń w przesyle</t>
        </is>
      </c>
      <c r="CD792" s="2" t="inlineStr">
        <is>
          <t>renda de congestionamento</t>
        </is>
      </c>
      <c r="CE792" s="2" t="inlineStr">
        <is>
          <t>3</t>
        </is>
      </c>
      <c r="CF792" s="2" t="inlineStr">
        <is>
          <t/>
        </is>
      </c>
      <c r="CG792" t="inlineStr">
        <is>
          <t/>
        </is>
      </c>
      <c r="CH792" s="2" t="inlineStr">
        <is>
          <t>renta aferentă congestiilor</t>
        </is>
      </c>
      <c r="CI792" s="2" t="inlineStr">
        <is>
          <t>3</t>
        </is>
      </c>
      <c r="CJ792" s="2" t="inlineStr">
        <is>
          <t/>
        </is>
      </c>
      <c r="CK792" t="inlineStr">
        <is>
          <t/>
        </is>
      </c>
      <c r="CL792" s="2" t="inlineStr">
        <is>
          <t>poplatok za preťaženie</t>
        </is>
      </c>
      <c r="CM792" s="2" t="inlineStr">
        <is>
          <t>3</t>
        </is>
      </c>
      <c r="CN792" s="2" t="inlineStr">
        <is>
          <t/>
        </is>
      </c>
      <c r="CO792" t="inlineStr">
        <is>
          <t/>
        </is>
      </c>
      <c r="CP792" s="2" t="inlineStr">
        <is>
          <t>dajatev za prezasedenost</t>
        </is>
      </c>
      <c r="CQ792" s="2" t="inlineStr">
        <is>
          <t>3</t>
        </is>
      </c>
      <c r="CR792" s="2" t="inlineStr">
        <is>
          <t/>
        </is>
      </c>
      <c r="CS792" t="inlineStr">
        <is>
          <t/>
        </is>
      </c>
      <c r="CT792" s="2" t="inlineStr">
        <is>
          <t>flaskhalsintäkt|
kapacitetsavgift</t>
        </is>
      </c>
      <c r="CU792" s="2" t="inlineStr">
        <is>
          <t>2|
3</t>
        </is>
      </c>
      <c r="CV792" s="2" t="inlineStr">
        <is>
          <t xml:space="preserve">|
</t>
        </is>
      </c>
      <c r="CW792" t="inlineStr">
        <is>
          <t/>
        </is>
      </c>
    </row>
    <row r="793">
      <c r="A793" s="1" t="str">
        <f>HYPERLINK("https://iate.europa.eu/entry/result/3571460/all", "3571460")</f>
        <v>3571460</v>
      </c>
      <c r="B793" t="inlineStr">
        <is>
          <t>ENERGY</t>
        </is>
      </c>
      <c r="C793" t="inlineStr">
        <is>
          <t>ENERGY|energy policy</t>
        </is>
      </c>
      <c r="D793" t="inlineStr">
        <is>
          <t>yes</t>
        </is>
      </c>
      <c r="E793" t="inlineStr">
        <is>
          <t/>
        </is>
      </c>
      <c r="F793" s="2" t="inlineStr">
        <is>
          <t>реконструкция|
увеличаване на мощността</t>
        </is>
      </c>
      <c r="G793" s="2" t="inlineStr">
        <is>
          <t>2|
3</t>
        </is>
      </c>
      <c r="H793" s="2" t="inlineStr">
        <is>
          <t xml:space="preserve">|
</t>
        </is>
      </c>
      <c r="I793" t="inlineStr">
        <is>
          <t/>
        </is>
      </c>
      <c r="J793" s="2" t="inlineStr">
        <is>
          <t>repowering|
modernizace</t>
        </is>
      </c>
      <c r="K793" s="2" t="inlineStr">
        <is>
          <t>3|
3</t>
        </is>
      </c>
      <c r="L793" s="2" t="inlineStr">
        <is>
          <t xml:space="preserve">|
</t>
        </is>
      </c>
      <c r="M793" t="inlineStr">
        <is>
          <t>proces nahrazování starších elektráren novějšími buď o vyšší jmenovité kapacitě, nebo vyšší účinnosti, v jehož důsledku dochází k čistému nárůstu vyrobené energie</t>
        </is>
      </c>
      <c r="N793" s="2" t="inlineStr">
        <is>
          <t>repowering</t>
        </is>
      </c>
      <c r="O793" s="2" t="inlineStr">
        <is>
          <t>3</t>
        </is>
      </c>
      <c r="P793" s="2" t="inlineStr">
        <is>
          <t/>
        </is>
      </c>
      <c r="Q793" t="inlineStr">
        <is>
          <t>fornyelse af kraftværker, som producerer vedvarende energi, herunder fuld eller delvis udskiftning af anlæg eller driftssystemer og udstyr med henblik på at erstatte kapacitet eller for at øge anlæggets produktivitet eller kapacitet</t>
        </is>
      </c>
      <c r="R793" s="2" t="inlineStr">
        <is>
          <t>Repowering</t>
        </is>
      </c>
      <c r="S793" s="2" t="inlineStr">
        <is>
          <t>3</t>
        </is>
      </c>
      <c r="T793" s="2" t="inlineStr">
        <is>
          <t/>
        </is>
      </c>
      <c r="U793" t="inlineStr">
        <is>
          <t>Ersetzen alter Kraftwerksteile zur Stromerzeugung durch neue Anlagenteile, beispielsweise mit höherem Wirkungsgrad, wobei Teile der schon vorhandenen Anlagen und der Infrastruktur weiterverwendet werden</t>
        </is>
      </c>
      <c r="V793" s="2" t="inlineStr">
        <is>
          <t>αναβάθμιση εξοπλισμού ηλεκτροπαραγωγικού σταθμού|
αντικατάσταση εξοπλισμού ηλεκτροπαραγωγικού σταθμού</t>
        </is>
      </c>
      <c r="W793" s="2" t="inlineStr">
        <is>
          <t>2|
2</t>
        </is>
      </c>
      <c r="X793" s="2" t="inlineStr">
        <is>
          <t xml:space="preserve">|
</t>
        </is>
      </c>
      <c r="Y793" t="inlineStr">
        <is>
          <t/>
        </is>
      </c>
      <c r="Z793" s="2" t="inlineStr">
        <is>
          <t>repowering|
re-powering</t>
        </is>
      </c>
      <c r="AA793" s="2" t="inlineStr">
        <is>
          <t>3|
1</t>
        </is>
      </c>
      <c r="AB793" s="2" t="inlineStr">
        <is>
          <t xml:space="preserve">|
</t>
        </is>
      </c>
      <c r="AC793" t="inlineStr">
        <is>
          <t>renewing power plants that produce renewable energy, including the full or partial replacement of installations or operation systems and equipment for the purposes of replacing capacity or increasing the efficiency or capacity of the installation</t>
        </is>
      </c>
      <c r="AD793" s="2" t="inlineStr">
        <is>
          <t>repotenciación</t>
        </is>
      </c>
      <c r="AE793" s="2" t="inlineStr">
        <is>
          <t>3</t>
        </is>
      </c>
      <c r="AF793" s="2" t="inlineStr">
        <is>
          <t/>
        </is>
      </c>
      <c r="AG793" t="inlineStr">
        <is>
          <t>Sustitución de redes o estaciones de energía por otras más eficientes para conseguir un aumento de la capacidad instalada sin un incremento significativo de costes.</t>
        </is>
      </c>
      <c r="AH793" s="2" t="inlineStr">
        <is>
          <t>ajakohastamine</t>
        </is>
      </c>
      <c r="AI793" s="2" t="inlineStr">
        <is>
          <t>3</t>
        </is>
      </c>
      <c r="AJ793" s="2" t="inlineStr">
        <is>
          <t/>
        </is>
      </c>
      <c r="AK793" t="inlineStr">
        <is>
          <t>taastuvenergiat tootvate elektrijaamade uuendamine (sealhulgas paigaldiste või käitamissüsteemide ja seadmete täielik või osaline asendamine) tootmisvõimsuse asendamiseks või tõhustamiseks</t>
        </is>
      </c>
      <c r="AL793" s="2" t="inlineStr">
        <is>
          <t>voimalaitoksen uusiminen|
voimalaitoksen päivittäminen</t>
        </is>
      </c>
      <c r="AM793" s="2" t="inlineStr">
        <is>
          <t>3|
3</t>
        </is>
      </c>
      <c r="AN793" s="2" t="inlineStr">
        <is>
          <t xml:space="preserve">|
</t>
        </is>
      </c>
      <c r="AO793" t="inlineStr">
        <is>
          <t>uusiutuvaa energiaa tuottavien voimalaitosten uusiminen, mukaan lukien laitosten tai toimintajärjestelmien ja laitteistojen korvaaminen kokonaan tai osittain kapasiteetin korvaamiseksi tai laitoksen tehokkuuden tai kapasiteetin lisäämiseksi</t>
        </is>
      </c>
      <c r="AP793" s="2" t="inlineStr">
        <is>
          <t>renforcement|
repowering|
accroissement de capacité|
renouvellement</t>
        </is>
      </c>
      <c r="AQ793" s="2" t="inlineStr">
        <is>
          <t>3|
3|
3|
3</t>
        </is>
      </c>
      <c r="AR793" s="2" t="inlineStr">
        <is>
          <t xml:space="preserve">|
|
|
</t>
        </is>
      </c>
      <c r="AS793" t="inlineStr">
        <is>
          <t>remplacement des technologies anciennes de production d'énergie par des versions plus modernes, plus puissantes, plus efficaces</t>
        </is>
      </c>
      <c r="AT793" s="2" t="inlineStr">
        <is>
          <t>athchumhachtú</t>
        </is>
      </c>
      <c r="AU793" s="2" t="inlineStr">
        <is>
          <t>3</t>
        </is>
      </c>
      <c r="AV793" s="2" t="inlineStr">
        <is>
          <t/>
        </is>
      </c>
      <c r="AW793" t="inlineStr">
        <is>
          <t/>
        </is>
      </c>
      <c r="AX793" s="2" t="inlineStr">
        <is>
          <t>obnova kapaciteta</t>
        </is>
      </c>
      <c r="AY793" s="2" t="inlineStr">
        <is>
          <t>3</t>
        </is>
      </c>
      <c r="AZ793" s="2" t="inlineStr">
        <is>
          <t/>
        </is>
      </c>
      <c r="BA793" t="inlineStr">
        <is>
          <t>obnavljanje elektrana koje proizvode energiju iz obnovljivih izvora, uključujući potpunu ili djelomičnu zamjenu postrojenja ili pogonskih sustava i opreme za potrebe zamijene kapaciteta ili povećanja učinkovitosti ili kapaciteta postrojenja</t>
        </is>
      </c>
      <c r="BB793" s="2" t="inlineStr">
        <is>
          <t>erőmű-átalakítás</t>
        </is>
      </c>
      <c r="BC793" s="2" t="inlineStr">
        <is>
          <t>3</t>
        </is>
      </c>
      <c r="BD793" s="2" t="inlineStr">
        <is>
          <t/>
        </is>
      </c>
      <c r="BE793" t="inlineStr">
        <is>
          <t>régi erőművek újabbra cserélése kapacitás- vagy hatékonyságnövelési céllal</t>
        </is>
      </c>
      <c r="BF793" s="2" t="inlineStr">
        <is>
          <t>ripotenziamento|
ripotenziamento (repowering)</t>
        </is>
      </c>
      <c r="BG793" s="2" t="inlineStr">
        <is>
          <t>3|
3</t>
        </is>
      </c>
      <c r="BH793" s="2" t="inlineStr">
        <is>
          <t xml:space="preserve">|
</t>
        </is>
      </c>
      <c r="BI793" t="inlineStr">
        <is>
          <t>rinnovamento delle centrali elettriche che producono energia rinnovabile, compresa la sostituzione integrale o parziale di impianti o apparecchiature e sistemi operativi, al fine di sostituire la capacità o aumentare l’efficienza</t>
        </is>
      </c>
      <c r="BJ793" s="2" t="inlineStr">
        <is>
          <t>elektrinės modernizavimas|
techninis elektrinės pertvarkymas|
modernizavimas</t>
        </is>
      </c>
      <c r="BK793" s="2" t="inlineStr">
        <is>
          <t>3|
3|
3</t>
        </is>
      </c>
      <c r="BL793" s="2" t="inlineStr">
        <is>
          <t xml:space="preserve">|
|
</t>
        </is>
      </c>
      <c r="BM793" t="inlineStr">
        <is>
          <t>iš atsinaujinančiųjų išteklių energiją gaminančių elektrinių atnaujinimas, įskaitant visų arba dalies įrenginių arba valdymo sistemų ir įrangos pakeitimą, siekiant pakeisti pajėgumą arba padidinti įrenginio naudingumą arba pajėgumą</t>
        </is>
      </c>
      <c r="BN793" s="2" t="inlineStr">
        <is>
          <t>energoatjaunināšana</t>
        </is>
      </c>
      <c r="BO793" s="2" t="inlineStr">
        <is>
          <t>3</t>
        </is>
      </c>
      <c r="BP793" s="2" t="inlineStr">
        <is>
          <t/>
        </is>
      </c>
      <c r="BQ793" t="inlineStr">
        <is>
          <t>elektrostaciju modernizēšana, arī iekārtu vai ekspluatācijas sistēmu un aprīkojuma pilnīga vai daļēja nomaiņa, lai nomainītu jaudu vai palielinātu efektivitāti</t>
        </is>
      </c>
      <c r="BR793" s="2" t="inlineStr">
        <is>
          <t>repowering</t>
        </is>
      </c>
      <c r="BS793" s="2" t="inlineStr">
        <is>
          <t>3</t>
        </is>
      </c>
      <c r="BT793" s="2" t="inlineStr">
        <is>
          <t/>
        </is>
      </c>
      <c r="BU793" t="inlineStr">
        <is>
          <t>proċess li permezz tiegħu l-impjanti tal-ġenerazzjoni tal-elettriku l-qodma jiġu sostitwiti b'impjanti ġodda li jew ikollhom kapaċità nominali akbar jew ikunu iktar effiċjenti b'riżultat li jkun hemm żieda netta fl-enerġija ġġenerata</t>
        </is>
      </c>
      <c r="BV793" s="2" t="inlineStr">
        <is>
          <t>repowering|
capaciteitsverhoging</t>
        </is>
      </c>
      <c r="BW793" s="2" t="inlineStr">
        <is>
          <t>3|
3</t>
        </is>
      </c>
      <c r="BX793" s="2" t="inlineStr">
        <is>
          <t>admitted|
preferred</t>
        </is>
      </c>
      <c r="BY793" t="inlineStr">
        <is>
          <t>vernieuwen van hernieuwbare energie producerende elektriciteitscentrales, met inbegrip van de volledige of gedeeltelijke vervanging van installaties of exploitatiesystemen en apparatuur, teneinde de capaciteit te vervangen of de efficiëntie te verhogen</t>
        </is>
      </c>
      <c r="BZ793" s="2" t="inlineStr">
        <is>
          <t>przebudowa źródła energii|
rozbudowa źródła energii|
repowering</t>
        </is>
      </c>
      <c r="CA793" s="2" t="inlineStr">
        <is>
          <t>3|
3|
3</t>
        </is>
      </c>
      <c r="CB793" s="2" t="inlineStr">
        <is>
          <t xml:space="preserve">|
preferred|
</t>
        </is>
      </c>
      <c r="CC793" t="inlineStr">
        <is>
          <t>modernizacja elektrowni produkującej energię odnawialną, w tym pełna lub częściowa wymiana instalacji lub systemów i urządzeń w celu wymiany mocy lub zwiększenia wydajności</t>
        </is>
      </c>
      <c r="CD793" s="2" t="inlineStr">
        <is>
          <t>reforço de potência|
repotenciação|
reequipamento</t>
        </is>
      </c>
      <c r="CE793" s="2" t="inlineStr">
        <is>
          <t>3|
3|
3</t>
        </is>
      </c>
      <c r="CF793" s="2" t="inlineStr">
        <is>
          <t xml:space="preserve">|
|
</t>
        </is>
      </c>
      <c r="CG793" t="inlineStr">
        <is>
          <t>Renovação
de centrais de produção de energia, incluindo a substituição total ou
parcial de instalações ou sistemas e equipamento de funcionamento de forma a
substituir ou aumentar a potência da instalação ou a aumentar a sua
eficiência.</t>
        </is>
      </c>
      <c r="CH793" s="2" t="inlineStr">
        <is>
          <t>retehnologizare</t>
        </is>
      </c>
      <c r="CI793" s="2" t="inlineStr">
        <is>
          <t>3</t>
        </is>
      </c>
      <c r="CJ793" s="2" t="inlineStr">
        <is>
          <t/>
        </is>
      </c>
      <c r="CK793" t="inlineStr">
        <is>
          <t>ansambu de operațiuni efectuate asupra unor echipamente și/sau instalații energetice care, fără modificarea tehnologiei inițiale, restabilesc starea tehnică și de eficiență a acestora la un nivel apropiat de cel avut la începutul duratei de viață</t>
        </is>
      </c>
      <c r="CL793" s="2" t="inlineStr">
        <is>
          <t>modernizácia|
repowering</t>
        </is>
      </c>
      <c r="CM793" s="2" t="inlineStr">
        <is>
          <t>2|
2</t>
        </is>
      </c>
      <c r="CN793" s="2" t="inlineStr">
        <is>
          <t xml:space="preserve">|
</t>
        </is>
      </c>
      <c r="CO793" t="inlineStr">
        <is>
          <t>súbor technických opatrení, ktorých cieľom je zníženie spotreby palív a zvýšenie celkovej termickej účinnosti v prípade tepelných elektrární, ako aj zvýšenie inštalovaného elektrického výkonu a predĺženie životnosti všetkých typov elektrární</t>
        </is>
      </c>
      <c r="CP793" s="2" t="inlineStr">
        <is>
          <t>nadomestitev stare zmogljivosti z novo zmogljivostjo</t>
        </is>
      </c>
      <c r="CQ793" s="2" t="inlineStr">
        <is>
          <t>3</t>
        </is>
      </c>
      <c r="CR793" s="2" t="inlineStr">
        <is>
          <t/>
        </is>
      </c>
      <c r="CS793" t="inlineStr">
        <is>
          <t>obnova elektrarn za proizvodnjo energije iz obnovljivih virov, vključno s popolno ali delno zamenjavo obratov ali operacijskih sistemov in naprav, da se nadomesti zmogljivost ali poveča učinkovitost</t>
        </is>
      </c>
      <c r="CT793" s="2" t="inlineStr">
        <is>
          <t>uppgradering</t>
        </is>
      </c>
      <c r="CU793" s="2" t="inlineStr">
        <is>
          <t>2</t>
        </is>
      </c>
      <c r="CV793" s="2" t="inlineStr">
        <is>
          <t/>
        </is>
      </c>
      <c r="CW793" t="inlineStr">
        <is>
          <t/>
        </is>
      </c>
    </row>
    <row r="794">
      <c r="A794" s="1" t="str">
        <f>HYPERLINK("https://iate.europa.eu/entry/result/388762/all", "388762")</f>
        <v>388762</v>
      </c>
      <c r="B794" t="inlineStr">
        <is>
          <t>ENERGY</t>
        </is>
      </c>
      <c r="C794" t="inlineStr">
        <is>
          <t>ENERGY|energy policy</t>
        </is>
      </c>
      <c r="D794" t="inlineStr">
        <is>
          <t>yes</t>
        </is>
      </c>
      <c r="E794" t="inlineStr">
        <is>
          <t/>
        </is>
      </c>
      <c r="F794" s="2" t="inlineStr">
        <is>
          <t>гаранция за произход</t>
        </is>
      </c>
      <c r="G794" s="2" t="inlineStr">
        <is>
          <t>3</t>
        </is>
      </c>
      <c r="H794" s="2" t="inlineStr">
        <is>
          <t/>
        </is>
      </c>
      <c r="I794" t="inlineStr">
        <is>
          <t>електронен документ, който служи единствено като доказателство пред краен потребител, че определен дял или количество енергия е произведено от възобновяеми източници съгласно изискванията на член 3, параграф 6 от Директива 2003/54/ЕО</t>
        </is>
      </c>
      <c r="J794" s="2" t="inlineStr">
        <is>
          <t>záruka původu</t>
        </is>
      </c>
      <c r="K794" s="2" t="inlineStr">
        <is>
          <t>3</t>
        </is>
      </c>
      <c r="L794" s="2" t="inlineStr">
        <is>
          <t/>
        </is>
      </c>
      <c r="M794" t="inlineStr">
        <is>
          <t>elektronický dokument, jehož jediným úkolem je poskytnout konečnému spotřebiteli doklad o tom, že daný podíl či dané množství energie byly vyrobeny z obnovitelných zdrojů</t>
        </is>
      </c>
      <c r="N794" s="2" t="inlineStr">
        <is>
          <t>oprindelsesgaranti</t>
        </is>
      </c>
      <c r="O794" s="2" t="inlineStr">
        <is>
          <t>3</t>
        </is>
      </c>
      <c r="P794" s="2" t="inlineStr">
        <is>
          <t/>
        </is>
      </c>
      <c r="Q794" t="inlineStr">
        <is>
          <t>et elektronisk dokument, hvis eneste funktion er over for en slutkunde at dokumentere, at en given andel eller mængde af energi er produceret fra vedvarende energikilder</t>
        </is>
      </c>
      <c r="R794" s="2" t="inlineStr">
        <is>
          <t>Herkunftsnachweis</t>
        </is>
      </c>
      <c r="S794" s="2" t="inlineStr">
        <is>
          <t>3</t>
        </is>
      </c>
      <c r="T794" s="2" t="inlineStr">
        <is>
          <t/>
        </is>
      </c>
      <c r="U794" t="inlineStr">
        <is>
          <t>elektronisches Dokument, das gemäß den Anforderungen von Artikel 3 Absatz 6 der Richtlinie 2003/54/EG ausschließlich als Nachweis gegenüber einem Endkunden dafür dient, dass ein bestimmter Anteil oder eine bestimmte Menge an Energie aus erneuerbaren Quellen erzeugt wurde</t>
        </is>
      </c>
      <c r="V794" s="2" t="inlineStr">
        <is>
          <t>εγγύηση προέλευσης</t>
        </is>
      </c>
      <c r="W794" s="2" t="inlineStr">
        <is>
          <t>2</t>
        </is>
      </c>
      <c r="X794" s="2" t="inlineStr">
        <is>
          <t/>
        </is>
      </c>
      <c r="Y794" t="inlineStr">
        <is>
          <t>ηλεκτρονικό έγγραφο το οποίο χρησιμεύει μόνον ως απόδειξη προς τον τελικό καταναλωτή ότι δεδομένο μερίδιο ή ποσότητα ενέργειας έχει παραχθεί από ανανεώσιμες πηγές όπως απαιτείται σύμφωνα με το άρθρο 3, παράγραφος 6, της οδηγίας 2003/54/ΕΚ</t>
        </is>
      </c>
      <c r="Z794" s="2" t="inlineStr">
        <is>
          <t>guarantee of origin</t>
        </is>
      </c>
      <c r="AA794" s="2" t="inlineStr">
        <is>
          <t>2</t>
        </is>
      </c>
      <c r="AB794" s="2" t="inlineStr">
        <is>
          <t/>
        </is>
      </c>
      <c r="AC794" t="inlineStr">
        <is>
          <t>electronic document which has the sole function of providing proof to a final customer that a given share or quantity of energy was produced from renewable sources</t>
        </is>
      </c>
      <c r="AD794" s="2" t="inlineStr">
        <is>
          <t>garantía de origen</t>
        </is>
      </c>
      <c r="AE794" s="2" t="inlineStr">
        <is>
          <t>2</t>
        </is>
      </c>
      <c r="AF794" s="2" t="inlineStr">
        <is>
          <t/>
        </is>
      </c>
      <c r="AG794" t="inlineStr">
        <is>
          <t>Documento electrónico cuya función es demostrar que una cantidad determinada de energía se ha obtenido a partir de fuentes renovables.</t>
        </is>
      </c>
      <c r="AH794" s="2" t="inlineStr">
        <is>
          <t>päritolutagatis|
päritolutunnistus</t>
        </is>
      </c>
      <c r="AI794" s="2" t="inlineStr">
        <is>
          <t>3|
3</t>
        </is>
      </c>
      <c r="AJ794" s="2" t="inlineStr">
        <is>
          <t xml:space="preserve">|
</t>
        </is>
      </c>
      <c r="AK794" t="inlineStr">
        <is>
          <t>tunnistus selle kohta, et elektrienergia on toodetud taastuvatest energiaallikatest</t>
        </is>
      </c>
      <c r="AL794" s="2" t="inlineStr">
        <is>
          <t>alkuperätakuu</t>
        </is>
      </c>
      <c r="AM794" s="2" t="inlineStr">
        <is>
          <t>3</t>
        </is>
      </c>
      <c r="AN794" s="2" t="inlineStr">
        <is>
          <t/>
        </is>
      </c>
      <c r="AO794" t="inlineStr">
        <is>
          <t>sähköinen asiakirja, joka toimii ainoastaan todisteena loppukuluttajalle siitä, että tietty energiaosuus tai -määrä on tuotettu uusiutuvista lähteistä direktiivin 2003/54/EY 3 artiklan 6 kohdan vaatimusten mukaisesti</t>
        </is>
      </c>
      <c r="AP794" s="2" t="inlineStr">
        <is>
          <t>garantie d’origine</t>
        </is>
      </c>
      <c r="AQ794" s="2" t="inlineStr">
        <is>
          <t>3</t>
        </is>
      </c>
      <c r="AR794" s="2" t="inlineStr">
        <is>
          <t/>
        </is>
      </c>
      <c r="AS794" t="inlineStr">
        <is>
          <t>document électronique servant uniquement à prouver au client final qu'une part ou une quantité déterminée d'énergie a été produite à partir de sources renouvelables</t>
        </is>
      </c>
      <c r="AT794" s="2" t="inlineStr">
        <is>
          <t>ráthaíocht tionscnaimh</t>
        </is>
      </c>
      <c r="AU794" s="2" t="inlineStr">
        <is>
          <t>3</t>
        </is>
      </c>
      <c r="AV794" s="2" t="inlineStr">
        <is>
          <t/>
        </is>
      </c>
      <c r="AW794" t="inlineStr">
        <is>
          <t/>
        </is>
      </c>
      <c r="AX794" s="2" t="inlineStr">
        <is>
          <t>jamstvo o podrijetlu</t>
        </is>
      </c>
      <c r="AY794" s="2" t="inlineStr">
        <is>
          <t>3</t>
        </is>
      </c>
      <c r="AZ794" s="2" t="inlineStr">
        <is>
          <t/>
        </is>
      </c>
      <c r="BA794" t="inlineStr">
        <is>
          <t>elektronički dokument čija je jedina svrha dokazati krajnjem korisniku da je određeni udio ili količina energije proizvedena iz obnovljivih izvora</t>
        </is>
      </c>
      <c r="BB794" s="2" t="inlineStr">
        <is>
          <t>származási garancia</t>
        </is>
      </c>
      <c r="BC794" s="2" t="inlineStr">
        <is>
          <t>3</t>
        </is>
      </c>
      <c r="BD794" s="2" t="inlineStr">
        <is>
          <t/>
        </is>
      </c>
      <c r="BE794" t="inlineStr">
        <is>
          <t>elektronikus dokumentum, amelynek kizárólagos rendeltetése a végső fogyasztó felé annak bizonyítása a 2003/54/EK irányelv 3. cikke (6) bekezdésének megfelelően, hogy az energia egy meghatározott részét vagy mennyiségét megújuló energiaforrásokból állították elő</t>
        </is>
      </c>
      <c r="BF794" s="2" t="inlineStr">
        <is>
          <t>garanzia di origine</t>
        </is>
      </c>
      <c r="BG794" s="2" t="inlineStr">
        <is>
          <t>3</t>
        </is>
      </c>
      <c r="BH794" s="2" t="inlineStr">
        <is>
          <t/>
        </is>
      </c>
      <c r="BI794" t="inlineStr">
        <is>
          <t>documento elettronico che serve esclusivamente a provare ad un cliente finale che una determinata quota o un determinato quantitativo di energia sono stati prodotti da fonti rinnovabili</t>
        </is>
      </c>
      <c r="BJ794" s="2" t="inlineStr">
        <is>
          <t>kilmės garantija</t>
        </is>
      </c>
      <c r="BK794" s="2" t="inlineStr">
        <is>
          <t>3</t>
        </is>
      </c>
      <c r="BL794" s="2" t="inlineStr">
        <is>
          <t/>
        </is>
      </c>
      <c r="BM794" t="inlineStr">
        <is>
          <t>elektroninis dokumentas, kurio vienintelė paskirtis yra įrodyti galutiniam vartotojui, kad tam tikra energijos dalis ar kiekis buvo pagamintas iš atsinaujinančių išteklių</t>
        </is>
      </c>
      <c r="BN794" s="2" t="inlineStr">
        <is>
          <t>izcelsmes apliecinājums</t>
        </is>
      </c>
      <c r="BO794" s="2" t="inlineStr">
        <is>
          <t>3</t>
        </is>
      </c>
      <c r="BP794" s="2" t="inlineStr">
        <is>
          <t/>
        </is>
      </c>
      <c r="BQ794" t="inlineStr">
        <is>
          <t>dokuments, kas pierāda, ka dotā elektroenerģijas daļa vai daudzums ir ražots no atjaunojamajiem energoresursiem</t>
        </is>
      </c>
      <c r="BR794" s="2" t="inlineStr">
        <is>
          <t>garanzija tal-oriġini</t>
        </is>
      </c>
      <c r="BS794" s="2" t="inlineStr">
        <is>
          <t>3</t>
        </is>
      </c>
      <c r="BT794" s="2" t="inlineStr">
        <is>
          <t/>
        </is>
      </c>
      <c r="BU794" t="inlineStr">
        <is>
          <t>dokument elettroniku li għandu l-funzjoni unika li jagħti prova lill-konsumatur finali li parti jew kwantità speċifika tal-enerġija ġiet prodotta minn sorsi rinnovabbli kif meħtieġ mill-Artikolu 3(6) tad-Direttiva 2003/54/KE</t>
        </is>
      </c>
      <c r="BV794" s="2" t="inlineStr">
        <is>
          <t>garantie van oorsprong</t>
        </is>
      </c>
      <c r="BW794" s="2" t="inlineStr">
        <is>
          <t>3</t>
        </is>
      </c>
      <c r="BX794" s="2" t="inlineStr">
        <is>
          <t/>
        </is>
      </c>
      <c r="BY794" t="inlineStr">
        <is>
          <t>een elektronisch document dat uitsluitend tot doel heeft de eindafnemer aan te tonen dat een bepaald aandeel of een bepaalde hoeveelheid energie geproduceerd is op basis van hernieuwbare bronnen</t>
        </is>
      </c>
      <c r="BZ794" s="2" t="inlineStr">
        <is>
          <t>gwarancja pochodzenia</t>
        </is>
      </c>
      <c r="CA794" s="2" t="inlineStr">
        <is>
          <t>3</t>
        </is>
      </c>
      <c r="CB794" s="2" t="inlineStr">
        <is>
          <t/>
        </is>
      </c>
      <c r="CC794" t="inlineStr">
        <is>
          <t>elektroniczny dokument, który służy wyłącznie jako dowód dla odbiorcy końcowego, że dana część lub ilość energii została wyprodukowana ze źródeł odnawialnych zgodnie z wymogami art. 3 ust. 6 dyrektywy 2003/54/WE</t>
        </is>
      </c>
      <c r="CD794" s="2" t="inlineStr">
        <is>
          <t>garantia de origem</t>
        </is>
      </c>
      <c r="CE794" s="2" t="inlineStr">
        <is>
          <t>3</t>
        </is>
      </c>
      <c r="CF794" s="2" t="inlineStr">
        <is>
          <t/>
        </is>
      </c>
      <c r="CG794" t="inlineStr">
        <is>
          <t>Documento eletrónico com a única função de provar ao consumidor final que uma dada quota ou quantidade de energia foi produzida a partir de fontes renováveis.</t>
        </is>
      </c>
      <c r="CH794" s="2" t="inlineStr">
        <is>
          <t>garanție de origine</t>
        </is>
      </c>
      <c r="CI794" s="2" t="inlineStr">
        <is>
          <t>3</t>
        </is>
      </c>
      <c r="CJ794" s="2" t="inlineStr">
        <is>
          <t/>
        </is>
      </c>
      <c r="CK794" t="inlineStr">
        <is>
          <t>documentul emis de autoritatea competentă producătorilor de energie electrică ce atestă proveniența acesteia din surse regenerabile de energie sau în cogenerare</t>
        </is>
      </c>
      <c r="CL794" s="2" t="inlineStr">
        <is>
          <t>potvrdenie o pôvode</t>
        </is>
      </c>
      <c r="CM794" s="2" t="inlineStr">
        <is>
          <t>3</t>
        </is>
      </c>
      <c r="CN794" s="2" t="inlineStr">
        <is>
          <t/>
        </is>
      </c>
      <c r="CO794" t="inlineStr">
        <is>
          <t>elektronický dokument, ktorého jediným účelom je poskytnúť koncovému spotrebiteľovi dôkaz o tom, že daný podiel alebo množstvo energie bolo vyrobené z obnoviteľných zdrojov energie v súlade s článkom 3 ods. 6 smernice 2003/54/ES</t>
        </is>
      </c>
      <c r="CP794" s="2" t="inlineStr">
        <is>
          <t>potrdilo o izvoru</t>
        </is>
      </c>
      <c r="CQ794" s="2" t="inlineStr">
        <is>
          <t>3</t>
        </is>
      </c>
      <c r="CR794" s="2" t="inlineStr">
        <is>
          <t/>
        </is>
      </c>
      <c r="CS794" t="inlineStr">
        <is>
          <t>elektronski dokument, katerega edini namen je končnemu odjemalcu dokazati, da sta bila določen delež oziroma določena količina energije proizvedena iz obnovljivih virov</t>
        </is>
      </c>
      <c r="CT794" s="2" t="inlineStr">
        <is>
          <t>ursprungsgaranti</t>
        </is>
      </c>
      <c r="CU794" s="2" t="inlineStr">
        <is>
          <t>3</t>
        </is>
      </c>
      <c r="CV794" s="2" t="inlineStr">
        <is>
          <t/>
        </is>
      </c>
      <c r="CW794" t="inlineStr">
        <is>
          <t>ett elektroniskt dokument som har som enda uppgift att utgöra bevis för slutkunden på att en viss andel eller mängd energi producerats från förnybara energikällor i enlighet med kraven i artikel 3.6 i direktiv 2003/54/EG</t>
        </is>
      </c>
    </row>
    <row r="795">
      <c r="A795" s="1" t="str">
        <f>HYPERLINK("https://iate.europa.eu/entry/result/2249691/all", "2249691")</f>
        <v>2249691</v>
      </c>
      <c r="B795" t="inlineStr">
        <is>
          <t>PRODUCTION, TECHNOLOGY AND RESEARCH;ENERGY</t>
        </is>
      </c>
      <c r="C795" t="inlineStr">
        <is>
          <t>PRODUCTION, TECHNOLOGY AND RESEARCH|technology and technical regulations|technical regulations;ENERGY|energy policy;ENERGY|electrical and nuclear industries|electrical industry</t>
        </is>
      </c>
      <c r="D795" t="inlineStr">
        <is>
          <t>yes</t>
        </is>
      </c>
      <c r="E795" t="inlineStr">
        <is>
          <t/>
        </is>
      </c>
      <c r="F795" s="2" t="inlineStr">
        <is>
          <t>пазар на балансираща електроенергия|
балансиращ пазар</t>
        </is>
      </c>
      <c r="G795" s="2" t="inlineStr">
        <is>
          <t>3|
3</t>
        </is>
      </c>
      <c r="H795" s="2" t="inlineStr">
        <is>
          <t xml:space="preserve">|
</t>
        </is>
      </c>
      <c r="I795" t="inlineStr">
        <is>
          <t>организирана търговия с електрическа енергия за целите на поддържане на баланса между производство и потребление в електроенергийната система</t>
        </is>
      </c>
      <c r="J795" s="2" t="inlineStr">
        <is>
          <t>vyrovnávací trh|
vyrovnávací trh s elektřinou|
vyrovnávací trh s regulační energií|
trh pro zajišťování výkonové rovnováhy</t>
        </is>
      </c>
      <c r="K795" s="2" t="inlineStr">
        <is>
          <t>3|
3|
3|
3</t>
        </is>
      </c>
      <c r="L795" s="2" t="inlineStr">
        <is>
          <t xml:space="preserve">|
|
|
</t>
        </is>
      </c>
      <c r="M795" t="inlineStr">
        <is>
          <t>trh s regulační energií vypořádaný a organizovaný operátorem trhu v součinnosti s &lt;a href="https://iate.europa.eu/entry/result/2250949/cs" target="_blank"&gt;provozovatelem přenosové soustavy&lt;/a&gt;</t>
        </is>
      </c>
      <c r="N795" s="2" t="inlineStr">
        <is>
          <t>balancemarked|
balancemarked for elektricitet|
marked for balanceringsydelser</t>
        </is>
      </c>
      <c r="O795" s="2" t="inlineStr">
        <is>
          <t>3|
3|
3</t>
        </is>
      </c>
      <c r="P795" s="2" t="inlineStr">
        <is>
          <t xml:space="preserve">preferred|
|
</t>
        </is>
      </c>
      <c r="Q795" t="inlineStr">
        <is>
          <t/>
        </is>
      </c>
      <c r="R795" s="2" t="inlineStr">
        <is>
          <t>Bilanzierungsmarkt|
Regelmarkt|
Regelreservemarkt|
Regelleistungsmarkt</t>
        </is>
      </c>
      <c r="S795" s="2" t="inlineStr">
        <is>
          <t>3|
3|
3|
3</t>
        </is>
      </c>
      <c r="T795" s="2" t="inlineStr">
        <is>
          <t xml:space="preserve">|
|
|
</t>
        </is>
      </c>
      <c r="U795" t="inlineStr">
        <is>
          <t>Internetplattform, mittels der die Übertragungsnetzbetreiber gewährleisten, dass Netzspannung und Frequenz aufrecht erhalten werden und die Netze nicht überlastet werden</t>
        </is>
      </c>
      <c r="V795" s="2" t="inlineStr">
        <is>
          <t>αγορά εξισορρόπησης ισχύος|
αγορά εξισορρόπησης ηλεκτρικής ενέργειας|
αγορά εξισορρόπησης</t>
        </is>
      </c>
      <c r="W795" s="2" t="inlineStr">
        <is>
          <t>3|
3|
3</t>
        </is>
      </c>
      <c r="X795" s="2" t="inlineStr">
        <is>
          <t xml:space="preserve">|
|
</t>
        </is>
      </c>
      <c r="Y795" t="inlineStr">
        <is>
          <t>θεσμική ρύθμιση που καθιερώνει τη διαχείριση εξισορρόπησης του συστήματος ηλεκτρικής ενέργειας ως μία διαδικασία που βασίζεται στους κανόνες της απελευθερωμένης αγοράς· η διαχείριση εξισορρόπησης καλύπτει όλες τις ενέργειες και τις δραστηριότητες που εκτελούνται από τον διαχειριστή για τη διασφάλιση της συνεχούς εξισορρόπησης μεταξύ παραγωγής και κατανάλωσης ηλεκτρικής ενέργειας σε πραγματικό χρόνο, που είναι απαραίτητη για τη διατήρηση της ασφαλούς και αδιάλειπτης παροχής ηλεκτρικής ενέργειας</t>
        </is>
      </c>
      <c r="Z795" s="2" t="inlineStr">
        <is>
          <t>balancing power market|
electricity balancing market|
balancing market</t>
        </is>
      </c>
      <c r="AA795" s="2" t="inlineStr">
        <is>
          <t>2|
3|
3</t>
        </is>
      </c>
      <c r="AB795" s="2" t="inlineStr">
        <is>
          <t xml:space="preserve">|
|
</t>
        </is>
      </c>
      <c r="AC795" t="inlineStr">
        <is>
          <t>entirety of institutional, commercial and operational arrangements that establish market-based management of the function of Balancing within the framework of the European Network Codes</t>
        </is>
      </c>
      <c r="AD795" s="2" t="inlineStr">
        <is>
          <t>mercado de ajuste|
mercado de balance</t>
        </is>
      </c>
      <c r="AE795" s="2" t="inlineStr">
        <is>
          <t>3|
3</t>
        </is>
      </c>
      <c r="AF795" s="2" t="inlineStr">
        <is>
          <t>|
preferred</t>
        </is>
      </c>
      <c r="AG795" t="inlineStr">
        <is>
          <t>Mercado de servicios de ajuste del sistema destinado al equilibrio entre generación y demanda de electricidad.</t>
        </is>
      </c>
      <c r="AH795" s="2" t="inlineStr">
        <is>
          <t>tasakaalustamisturg</t>
        </is>
      </c>
      <c r="AI795" s="2" t="inlineStr">
        <is>
          <t>3</t>
        </is>
      </c>
      <c r="AJ795" s="2" t="inlineStr">
        <is>
          <t/>
        </is>
      </c>
      <c r="AK795" t="inlineStr">
        <is>
          <t>institutsiooniliste, äriliste ja talitlusega seotud meetmete kogum tasakaalustamiseks turupõhise juhtimisega</t>
        </is>
      </c>
      <c r="AL795" s="2" t="inlineStr">
        <is>
          <t>tasemarkkinat|
tasesähkömarkkinat|
tasehallintamarkkinat</t>
        </is>
      </c>
      <c r="AM795" s="2" t="inlineStr">
        <is>
          <t>3|
3|
3</t>
        </is>
      </c>
      <c r="AN795" s="2" t="inlineStr">
        <is>
          <t xml:space="preserve">|
|
</t>
        </is>
      </c>
      <c r="AO795" t="inlineStr">
        <is>
          <t>institutionaalisten, kaupallisten ja operatiivisten järjestelyjen kokonaisuus, joka muodostaa tasehallinnan markkinapohjaisen hallinnan</t>
        </is>
      </c>
      <c r="AP795" s="2" t="inlineStr">
        <is>
          <t>marché d'ajustement|
marché d'équilibrage de l'électricité|
marché d'équilibrage</t>
        </is>
      </c>
      <c r="AQ795" s="2" t="inlineStr">
        <is>
          <t>3|
3|
3</t>
        </is>
      </c>
      <c r="AR795" s="2" t="inlineStr">
        <is>
          <t xml:space="preserve">|
|
</t>
        </is>
      </c>
      <c r="AS795" t="inlineStr">
        <is>
          <t/>
        </is>
      </c>
      <c r="AT795" s="2" t="inlineStr">
        <is>
          <t>margadh cothromúcháin leictreachais</t>
        </is>
      </c>
      <c r="AU795" s="2" t="inlineStr">
        <is>
          <t>3</t>
        </is>
      </c>
      <c r="AV795" s="2" t="inlineStr">
        <is>
          <t/>
        </is>
      </c>
      <c r="AW795" t="inlineStr">
        <is>
          <t/>
        </is>
      </c>
      <c r="AX795" s="2" t="inlineStr">
        <is>
          <t>tržište uravnoteženja|
tržište električne energije uravnoteženja</t>
        </is>
      </c>
      <c r="AY795" s="2" t="inlineStr">
        <is>
          <t>3|
3</t>
        </is>
      </c>
      <c r="AZ795" s="2" t="inlineStr">
        <is>
          <t xml:space="preserve">|
</t>
        </is>
      </c>
      <c r="BA795" t="inlineStr">
        <is>
          <t>skup institucionalnih, tržišnih i operativnih ugovora koji uspostavljaju funkciju uravnoteženja na tržišnim načelima u okviru Pravila za mreže EU-a</t>
        </is>
      </c>
      <c r="BB795" s="2" t="inlineStr">
        <is>
          <t>kiegyenlítő piac|
kiegyenlítő villamosenergia-piac</t>
        </is>
      </c>
      <c r="BC795" s="2" t="inlineStr">
        <is>
          <t>4|
3</t>
        </is>
      </c>
      <c r="BD795" s="2" t="inlineStr">
        <is>
          <t xml:space="preserve">|
</t>
        </is>
      </c>
      <c r="BE795" t="inlineStr">
        <is>
          <t>intézményi, kereskedelmi és működési megállapodások összessége, amelyek az energiapiaci egyensúlyozás piacalapú kezelését alapozzák meg</t>
        </is>
      </c>
      <c r="BF795" s="2" t="inlineStr">
        <is>
          <t>mercato del bilanciamento|
mercato del bilanciamento del sistema elettrico</t>
        </is>
      </c>
      <c r="BG795" s="2" t="inlineStr">
        <is>
          <t>3|
3</t>
        </is>
      </c>
      <c r="BH795" s="2" t="inlineStr">
        <is>
          <t xml:space="preserve">|
</t>
        </is>
      </c>
      <c r="BI795" t="inlineStr">
        <is>
          <t>insieme dei meccanismi istituzionali, commerciali e operativi che stabiliscono la gestione del bilanciamento basata sul mercato</t>
        </is>
      </c>
      <c r="BJ795" s="2" t="inlineStr">
        <is>
          <t>balansavimo rinka</t>
        </is>
      </c>
      <c r="BK795" s="2" t="inlineStr">
        <is>
          <t>3</t>
        </is>
      </c>
      <c r="BL795" s="2" t="inlineStr">
        <is>
          <t/>
        </is>
      </c>
      <c r="BM795" t="inlineStr">
        <is>
          <t>elektros tinklų kodeksuose nustatyta institucinių, komercinių ir eksploatacinių susitarimų visuma balansavimo funkcijai atlikti</t>
        </is>
      </c>
      <c r="BN795" s="2" t="inlineStr">
        <is>
          <t>elektroenerģijas balansēšanas tirgus|
balansēšanas tirgus</t>
        </is>
      </c>
      <c r="BO795" s="2" t="inlineStr">
        <is>
          <t>3|
3</t>
        </is>
      </c>
      <c r="BP795" s="2" t="inlineStr">
        <is>
          <t xml:space="preserve">|
</t>
        </is>
      </c>
      <c r="BQ795" t="inlineStr">
        <is>
          <t/>
        </is>
      </c>
      <c r="BR795" s="2" t="inlineStr">
        <is>
          <t>suq tal-ibbilanċjar tal-elettriku|
suq tal-ibbilanċjar</t>
        </is>
      </c>
      <c r="BS795" s="2" t="inlineStr">
        <is>
          <t>3|
3</t>
        </is>
      </c>
      <c r="BT795" s="2" t="inlineStr">
        <is>
          <t xml:space="preserve">|
</t>
        </is>
      </c>
      <c r="BU795" t="inlineStr">
        <is>
          <t>it-totalità tal-arranġamenti istituzzjonali, kummerċjali u operazzjonali li jistabbilixxu l-ġestjoni tal-ibbilanċjar abbażi tas-suq</t>
        </is>
      </c>
      <c r="BV795" s="2" t="inlineStr">
        <is>
          <t>balanceringsmarkt|
markt voor de balancering van elektriciteit</t>
        </is>
      </c>
      <c r="BW795" s="2" t="inlineStr">
        <is>
          <t>2|
3</t>
        </is>
      </c>
      <c r="BX795" s="2" t="inlineStr">
        <is>
          <t xml:space="preserve">|
</t>
        </is>
      </c>
      <c r="BY795" t="inlineStr">
        <is>
          <t>situatie van de elektriciteitsmarkt waarbij de totale elektriciteitsafname ononderbroken gelijk is aan de totale invoeding, om daarmee de systeemfrequentie binnen een van tevoren gedefinieerd stabiliteitsbereik te houden</t>
        </is>
      </c>
      <c r="BZ795" s="2" t="inlineStr">
        <is>
          <t>mechanizm bilansujący|
rynkowy mechanizm bilansujący|
rynek bilansujący</t>
        </is>
      </c>
      <c r="CA795" s="2" t="inlineStr">
        <is>
          <t>3|
3|
3</t>
        </is>
      </c>
      <c r="CB795" s="2" t="inlineStr">
        <is>
          <t>|
|
preferred</t>
        </is>
      </c>
      <c r="CC795" t="inlineStr">
        <is>
          <t>rynek mający na celu fizyczną realizację zawartych przez uczestników umów kupna/sprzedaży energii i bilansowanie w czasie rzeczywistym zapotrzebowania na energię elektryczną z jej produkcją w krajowym systemie elektroenergetycznym</t>
        </is>
      </c>
      <c r="CD795" s="2" t="inlineStr">
        <is>
          <t>mercado de compensação da eletricidade</t>
        </is>
      </c>
      <c r="CE795" s="2" t="inlineStr">
        <is>
          <t>3</t>
        </is>
      </c>
      <c r="CF795" s="2" t="inlineStr">
        <is>
          <t/>
        </is>
      </c>
      <c r="CG795" t="inlineStr">
        <is>
          <t>Mercado que tem como objetivo assegurar o fornecimento de energia elétrica em condições de qualidade, fiabilidade e segurança estabelecida, verificando o equilíbrio permanente entre a produção e a procura.</t>
        </is>
      </c>
      <c r="CH795" s="2" t="inlineStr">
        <is>
          <t>PE|
piața de echilibrare</t>
        </is>
      </c>
      <c r="CI795" s="2" t="inlineStr">
        <is>
          <t>3|
3</t>
        </is>
      </c>
      <c r="CJ795" s="2" t="inlineStr">
        <is>
          <t xml:space="preserve">|
</t>
        </is>
      </c>
      <c r="CK795" t="inlineStr">
        <is>
          <t>piața centralizată organizată si administrată de operatorul de transport și de sistem pentru a colecta ofertele de livrare a energiei de echilibrare transmise de participanții la piața de echilibrare și a le utiliza pentru a asigura siguranța și stabilitatea în funcționare a Sistemului Electroenergetic Național (SEN) și pentru a rezolva restricțiile de rețea&lt;p&gt;piața centralizată de energie electrică, organizată și administrată de operatorul de transport și de sistem, de desfășurare a tranzacțiilor cu energie electrică între acesta, pe de o parte, și producătorii de energie electrică ce exploatează unități de producție dispecerizabile, respectiv clienți finali dispecerizabili, pe de altă parte, în vederea asigurării echilibrului în timp real dintre producție și consum&lt;/p&gt;</t>
        </is>
      </c>
      <c r="CL795" s="2" t="inlineStr">
        <is>
          <t>vyrovnávací trh</t>
        </is>
      </c>
      <c r="CM795" s="2" t="inlineStr">
        <is>
          <t>3</t>
        </is>
      </c>
      <c r="CN795" s="2" t="inlineStr">
        <is>
          <t/>
        </is>
      </c>
      <c r="CO795" t="inlineStr">
        <is>
          <t>súbor inštitucionálnych, obchodných a prevádzkových opatrení zameraných na trhovo orientované riešenie stavu nerovnováhy elektriny v elektrizačnej sústave</t>
        </is>
      </c>
      <c r="CP795" s="2" t="inlineStr">
        <is>
          <t>izravnalni trg električne energije|
izravnalni trg</t>
        </is>
      </c>
      <c r="CQ795" s="2" t="inlineStr">
        <is>
          <t>3|
3</t>
        </is>
      </c>
      <c r="CR795" s="2" t="inlineStr">
        <is>
          <t xml:space="preserve">|
</t>
        </is>
      </c>
      <c r="CS795" t="inlineStr">
        <is>
          <t>vse institucionalne, komercialne in operativne ureditve, s katerimi se ureja upravljanje izravnave na tržni podlagi</t>
        </is>
      </c>
      <c r="CT795" s="2" t="inlineStr">
        <is>
          <t>balansmarknad</t>
        </is>
      </c>
      <c r="CU795" s="2" t="inlineStr">
        <is>
          <t>3</t>
        </is>
      </c>
      <c r="CV795" s="2" t="inlineStr">
        <is>
          <t/>
        </is>
      </c>
      <c r="CW795" t="inlineStr">
        <is>
          <t>alla delar av de institutionella och kommersiella lösningar och driftslösningar som upprättar en marknadsbaserad hantering av balansering</t>
        </is>
      </c>
    </row>
    <row r="796">
      <c r="A796" s="1" t="str">
        <f>HYPERLINK("https://iate.europa.eu/entry/result/1424187/all", "1424187")</f>
        <v>1424187</v>
      </c>
      <c r="B796" t="inlineStr">
        <is>
          <t>ENERGY</t>
        </is>
      </c>
      <c r="C796" t="inlineStr">
        <is>
          <t>ENERGY|oil industry|hydrocarbon</t>
        </is>
      </c>
      <c r="D796" t="inlineStr">
        <is>
          <t>yes</t>
        </is>
      </c>
      <c r="E796" t="inlineStr">
        <is>
          <t/>
        </is>
      </c>
      <c r="F796" s="2" t="inlineStr">
        <is>
          <t>шистово масло|
масло от битуминозни шисти</t>
        </is>
      </c>
      <c r="G796" s="2" t="inlineStr">
        <is>
          <t>3|
3</t>
        </is>
      </c>
      <c r="H796" s="2" t="inlineStr">
        <is>
          <t xml:space="preserve">|
</t>
        </is>
      </c>
      <c r="I796" t="inlineStr">
        <is>
          <t>Термин, който се прилага за маслата от битуминозните минерали, а също и за аналогичните масла и за маслата, съставени главно от смеси на ненаситените въглеводороди, в които неароматните съставки преобладават тегловно по отношение на ароматните съставки, независимо от начина на получаване.</t>
        </is>
      </c>
      <c r="J796" s="2" t="inlineStr">
        <is>
          <t>ropa z břidlic</t>
        </is>
      </c>
      <c r="K796" s="2" t="inlineStr">
        <is>
          <t>2</t>
        </is>
      </c>
      <c r="L796" s="2" t="inlineStr">
        <is>
          <t/>
        </is>
      </c>
      <c r="M796" t="inlineStr">
        <is>
          <t/>
        </is>
      </c>
      <c r="N796" s="2" t="inlineStr">
        <is>
          <t>skiferolie</t>
        </is>
      </c>
      <c r="O796" s="2" t="inlineStr">
        <is>
          <t>4</t>
        </is>
      </c>
      <c r="P796" s="2" t="inlineStr">
        <is>
          <t/>
        </is>
      </c>
      <c r="Q796" t="inlineStr">
        <is>
          <t/>
        </is>
      </c>
      <c r="R796" s="2" t="inlineStr">
        <is>
          <t>Schieferöl|
Shale Oil</t>
        </is>
      </c>
      <c r="S796" s="2" t="inlineStr">
        <is>
          <t>3|
3</t>
        </is>
      </c>
      <c r="T796" s="2" t="inlineStr">
        <is>
          <t xml:space="preserve">|
</t>
        </is>
      </c>
      <c r="U796" t="inlineStr">
        <is>
          <t/>
        </is>
      </c>
      <c r="V796" s="2" t="inlineStr">
        <is>
          <t>σχιστολιθικό πετρέλαιο</t>
        </is>
      </c>
      <c r="W796" s="2" t="inlineStr">
        <is>
          <t>3</t>
        </is>
      </c>
      <c r="X796" s="2" t="inlineStr">
        <is>
          <t/>
        </is>
      </c>
      <c r="Y796" t="inlineStr">
        <is>
          <t/>
        </is>
      </c>
      <c r="Z796" s="2" t="inlineStr">
        <is>
          <t>shale oil</t>
        </is>
      </c>
      <c r="AA796" s="2" t="inlineStr">
        <is>
          <t>3</t>
        </is>
      </c>
      <c r="AB796" s="2" t="inlineStr">
        <is>
          <t/>
        </is>
      </c>
      <c r="AC796" t="inlineStr">
        <is>
          <t>immature hydrocarbon stored in large volumes in shales and other very fine-grained rocks with extremely low permeability, in which the volume necessary for storage is provided by small fractures and extremely small pore spaces</t>
        </is>
      </c>
      <c r="AD796" s="2" t="inlineStr">
        <is>
          <t>petróleo de esquisto</t>
        </is>
      </c>
      <c r="AE796" s="2" t="inlineStr">
        <is>
          <t>3</t>
        </is>
      </c>
      <c r="AF796" s="2" t="inlineStr">
        <is>
          <t/>
        </is>
      </c>
      <c r="AG796" t="inlineStr">
        <is>
          <t>Crudo producido en lutitas/pizarras con un alto porcentaje de materia orgánica (kerógeno) que ha alcanzado la ventana de generación de petróleo.</t>
        </is>
      </c>
      <c r="AH796" s="2" t="inlineStr">
        <is>
          <t>põlevkiviõli</t>
        </is>
      </c>
      <c r="AI796" s="2" t="inlineStr">
        <is>
          <t>3</t>
        </is>
      </c>
      <c r="AJ796" s="2" t="inlineStr">
        <is>
          <t/>
        </is>
      </c>
      <c r="AK796" t="inlineStr">
        <is>
          <t>põlevkivi orgaanilise osa termilisel lagundamisel ja õliaurude kondenseerimisel saadav tumepruuni värvuse, spetsiifilise lõhna ning tavalistel temperatuuridel (0...20 °C) hästi voolav vedelik</t>
        </is>
      </c>
      <c r="AL796" s="2" t="inlineStr">
        <is>
          <t>liuskeöljy</t>
        </is>
      </c>
      <c r="AM796" s="2" t="inlineStr">
        <is>
          <t>3</t>
        </is>
      </c>
      <c r="AN796" s="2" t="inlineStr">
        <is>
          <t/>
        </is>
      </c>
      <c r="AO796" t="inlineStr">
        <is>
          <t>öljy- ja kaasuliuskeesta tuotettavat keveät nestemäiset hiilivedyt</t>
        </is>
      </c>
      <c r="AP796" s="2" t="inlineStr">
        <is>
          <t>huile de schiste</t>
        </is>
      </c>
      <c r="AQ796" s="2" t="inlineStr">
        <is>
          <t>3</t>
        </is>
      </c>
      <c r="AR796" s="2" t="inlineStr">
        <is>
          <t/>
        </is>
      </c>
      <c r="AS796" t="inlineStr">
        <is>
          <t>forme de pétrole produite par la distillation des vapeurs obtenues après pyrolyse des kérogènes contenus dans les schistes bitumeux</t>
        </is>
      </c>
      <c r="AT796" s="2" t="inlineStr">
        <is>
          <t>ola scealla</t>
        </is>
      </c>
      <c r="AU796" s="2" t="inlineStr">
        <is>
          <t>3</t>
        </is>
      </c>
      <c r="AV796" s="2" t="inlineStr">
        <is>
          <t/>
        </is>
      </c>
      <c r="AW796" t="inlineStr">
        <is>
          <t/>
        </is>
      </c>
      <c r="AX796" s="2" t="inlineStr">
        <is>
          <t>nafta iz šejla|
nafta naftnih (uljnih) škriljavaca; nafta iz škriljavaca</t>
        </is>
      </c>
      <c r="AY796" s="2" t="inlineStr">
        <is>
          <t>3|
3</t>
        </is>
      </c>
      <c r="AZ796" s="2" t="inlineStr">
        <is>
          <t xml:space="preserve">|
</t>
        </is>
      </c>
      <c r="BA796" t="inlineStr">
        <is>
          <t>sirova nafta dobivena destilacijom naftnih
škriljavaca (šejla)</t>
        </is>
      </c>
      <c r="BB796" s="2" t="inlineStr">
        <is>
          <t>palaolaj</t>
        </is>
      </c>
      <c r="BC796" s="2" t="inlineStr">
        <is>
          <t>4</t>
        </is>
      </c>
      <c r="BD796" s="2" t="inlineStr">
        <is>
          <t/>
        </is>
      </c>
      <c r="BE796" t="inlineStr">
        <is>
          <t>Olajpalából ( &lt;a href="/entry/result/790475/all" id="ENTRY_TO_ENTRY_CONVERTER" target="_blank"&gt;IATE:790475&lt;/a&gt; ) nyert szénhidrogén.</t>
        </is>
      </c>
      <c r="BF796" s="2" t="inlineStr">
        <is>
          <t>olio di scisto|
shale oil</t>
        </is>
      </c>
      <c r="BG796" s="2" t="inlineStr">
        <is>
          <t>3|
3</t>
        </is>
      </c>
      <c r="BH796" s="2" t="inlineStr">
        <is>
          <t xml:space="preserve">|
</t>
        </is>
      </c>
      <c r="BI796" t="inlineStr">
        <is>
          <t>distillato oleoso che si ricava in impianti di superficie mediante piroscissione a 450-500° degli &lt;i&gt;scisti&lt;/i&gt; oleosi o &lt;i&gt;bituminosi&lt;/i&gt; [ &lt;a href="/entry/result/790475/all" id="ENTRY_TO_ENTRY_CONVERTER" target="_blank"&gt;IATE:790475&lt;/a&gt; ]&lt;br&gt;-&lt;br&gt;il termine è spesso usato impropriamente per indicare il &lt;i&gt;tight oil (petrolio da scisti bituminosi)&lt;/i&gt; [ &lt;a href="/entry/result/3539812/all" id="ENTRY_TO_ENTRY_CONVERTER" target="_blank"&gt;IATE:3539812&lt;/a&gt; ]</t>
        </is>
      </c>
      <c r="BJ796" s="2" t="inlineStr">
        <is>
          <t>skalūnų nafta</t>
        </is>
      </c>
      <c r="BK796" s="2" t="inlineStr">
        <is>
          <t>3</t>
        </is>
      </c>
      <c r="BL796" s="2" t="inlineStr">
        <is>
          <t/>
        </is>
      </c>
      <c r="BM796" t="inlineStr">
        <is>
          <t>nafta mažai laidžių, molingų, organine medžiaga praturtintų, angliavandenilius &lt;i&gt;in situ&lt;/i&gt; generuojančių uolienų mažuose įtrūkimuose ar porose</t>
        </is>
      </c>
      <c r="BN796" s="2" t="inlineStr">
        <is>
          <t>slānekļa nafta</t>
        </is>
      </c>
      <c r="BO796" s="2" t="inlineStr">
        <is>
          <t>3</t>
        </is>
      </c>
      <c r="BP796" s="2" t="inlineStr">
        <is>
          <t/>
        </is>
      </c>
      <c r="BQ796" t="inlineStr">
        <is>
          <t>&lt;i&gt;ogļūdeņraži&lt;/i&gt; [ &lt;a href="/entry/result/1085065/all" id="ENTRY_TO_ENTRY_CONVERTER" target="_blank"&gt;IATE:1085065&lt;/a&gt; ], kas &lt;i&gt;kerogēna&lt;/i&gt; [ &lt;a href="/entry/result/1447676/all" id="ENTRY_TO_ENTRY_CONVERTER" target="_blank"&gt;IATE:1447676&lt;/a&gt; ] veidā uzkrājušies slānekļa un citu sīkgraudainu iežu mazās plaisās un porās ar ārkārtīgi zemu caurlaidību</t>
        </is>
      </c>
      <c r="BR796" s="2" t="inlineStr">
        <is>
          <t>żejt tax-shale|
tafal skistuż</t>
        </is>
      </c>
      <c r="BS796" s="2" t="inlineStr">
        <is>
          <t>3|
3</t>
        </is>
      </c>
      <c r="BT796" s="2" t="inlineStr">
        <is>
          <t xml:space="preserve">preferred|
</t>
        </is>
      </c>
      <c r="BU796" t="inlineStr">
        <is>
          <t>żejt mhux konvenzjonali prodott minn skist bituminuż permezz ta' piroliżi, idroġenizzazzjoni jew dissoluzzjoni termali</t>
        </is>
      </c>
      <c r="BV796" s="2" t="inlineStr">
        <is>
          <t>schalieolie</t>
        </is>
      </c>
      <c r="BW796" s="2" t="inlineStr">
        <is>
          <t>3</t>
        </is>
      </c>
      <c r="BX796" s="2" t="inlineStr">
        <is>
          <t/>
        </is>
      </c>
      <c r="BY796" t="inlineStr">
        <is>
          <t>olie die op natuurlijke wijze door begraving en daardoor langdurige verhoging van druk en temperatuur ontstaan is en in het gesteente blijft zitten</t>
        </is>
      </c>
      <c r="BZ796" s="2" t="inlineStr">
        <is>
          <t>olej łupkowy</t>
        </is>
      </c>
      <c r="CA796" s="2" t="inlineStr">
        <is>
          <t>3</t>
        </is>
      </c>
      <c r="CB796" s="2" t="inlineStr">
        <is>
          <t/>
        </is>
      </c>
      <c r="CC796" t="inlineStr">
        <is>
          <t>ciekły węglowodór powstający pod wpływem ogrzewania łupków bitumicznych do ok. 5000°, o składzie chemicznym, właściwościach i zastosowaniu podobnym do ropy naftowej</t>
        </is>
      </c>
      <c r="CD796" s="2" t="inlineStr">
        <is>
          <t>petróleo de xisto</t>
        </is>
      </c>
      <c r="CE796" s="2" t="inlineStr">
        <is>
          <t>3</t>
        </is>
      </c>
      <c r="CF796" s="2" t="inlineStr">
        <is>
          <t/>
        </is>
      </c>
      <c r="CG796" t="inlineStr">
        <is>
          <t/>
        </is>
      </c>
      <c r="CH796" s="2" t="inlineStr">
        <is>
          <t>ulei de șist|
petrol de șist</t>
        </is>
      </c>
      <c r="CI796" s="2" t="inlineStr">
        <is>
          <t>4|
3</t>
        </is>
      </c>
      <c r="CJ796" s="2" t="inlineStr">
        <is>
          <t xml:space="preserve">|
</t>
        </is>
      </c>
      <c r="CK796" t="inlineStr">
        <is>
          <t/>
        </is>
      </c>
      <c r="CL796" s="2" t="inlineStr">
        <is>
          <t>bridlicová ropa</t>
        </is>
      </c>
      <c r="CM796" s="2" t="inlineStr">
        <is>
          <t>2</t>
        </is>
      </c>
      <c r="CN796" s="2" t="inlineStr">
        <is>
          <t/>
        </is>
      </c>
      <c r="CO796" t="inlineStr">
        <is>
          <t>ropa skladajúca sa z uhľovodíkov zachytených v póroch materskej horniny, pričom samotná ropa je ešte v nedozretom štádiu, tzv. kerogén</t>
        </is>
      </c>
      <c r="CP796" s="2" t="inlineStr">
        <is>
          <t>nafta iz skrilavca</t>
        </is>
      </c>
      <c r="CQ796" s="2" t="inlineStr">
        <is>
          <t>3</t>
        </is>
      </c>
      <c r="CR796" s="2" t="inlineStr">
        <is>
          <t/>
        </is>
      </c>
      <c r="CS796" t="inlineStr">
        <is>
          <t/>
        </is>
      </c>
      <c r="CT796" s="2" t="inlineStr">
        <is>
          <t>skifferolja</t>
        </is>
      </c>
      <c r="CU796" s="2" t="inlineStr">
        <is>
          <t>3</t>
        </is>
      </c>
      <c r="CV796" s="2" t="inlineStr">
        <is>
          <t/>
        </is>
      </c>
      <c r="CW796" t="inlineStr">
        <is>
          <t/>
        </is>
      </c>
    </row>
    <row r="797">
      <c r="A797" s="1" t="str">
        <f>HYPERLINK("https://iate.europa.eu/entry/result/1212613/all", "1212613")</f>
        <v>1212613</v>
      </c>
      <c r="B797" t="inlineStr">
        <is>
          <t>ENVIRONMENT;ENERGY</t>
        </is>
      </c>
      <c r="C797" t="inlineStr">
        <is>
          <t>ENVIRONMENT;ENERGY|energy policy|energy industry|fuel</t>
        </is>
      </c>
      <c r="D797" t="inlineStr">
        <is>
          <t>yes</t>
        </is>
      </c>
      <c r="E797" t="inlineStr">
        <is>
          <t/>
        </is>
      </c>
      <c r="F797" s="2" t="inlineStr">
        <is>
          <t>газово гориво|
горивен газ</t>
        </is>
      </c>
      <c r="G797" s="2" t="inlineStr">
        <is>
          <t>3|
3</t>
        </is>
      </c>
      <c r="H797" s="2" t="inlineStr">
        <is>
          <t xml:space="preserve">|
</t>
        </is>
      </c>
      <c r="I797" t="inlineStr">
        <is>
          <t>газ (напр. ацетилен, природен газ, пропан, пропилен и водород), който се използва за отопление, траснпорт и други промишлени цели и който за целите на Регламент (ЕС) 2016/426 е в газообразно състояние при температура 15 °С и абсолютно налягане 1 bar</t>
        </is>
      </c>
      <c r="J797" s="2" t="inlineStr">
        <is>
          <t>plynné palivo</t>
        </is>
      </c>
      <c r="K797" s="2" t="inlineStr">
        <is>
          <t>3</t>
        </is>
      </c>
      <c r="L797" s="2" t="inlineStr">
        <is>
          <t/>
        </is>
      </c>
      <c r="M797" t="inlineStr">
        <is>
          <t>jakékoli palivo v plynném stavu při teplotě 15 °C a absolutním tlaku 1 bar</t>
        </is>
      </c>
      <c r="N797" s="2" t="inlineStr">
        <is>
          <t>gasformigt brændsel|
brændgas|
gasformigt brændstof</t>
        </is>
      </c>
      <c r="O797" s="2" t="inlineStr">
        <is>
          <t>3|
3|
3</t>
        </is>
      </c>
      <c r="P797" s="2" t="inlineStr">
        <is>
          <t xml:space="preserve">|
|
</t>
        </is>
      </c>
      <c r="Q797" t="inlineStr">
        <is>
          <t>gas, der anvendes som brændstof eller drivmiddel til opvarmning, transport og forskellige industrielle processer, og som med henblik på forordning (EU) 2016/426 er gasformigt ved en temperatur på 15 °C under et absolut tryk på 1 bar</t>
        </is>
      </c>
      <c r="R797" s="2" t="inlineStr">
        <is>
          <t>gasförmiger Brennstoff|
Brenngas</t>
        </is>
      </c>
      <c r="S797" s="2" t="inlineStr">
        <is>
          <t>2|
3</t>
        </is>
      </c>
      <c r="T797" s="2" t="inlineStr">
        <is>
          <t xml:space="preserve">|
</t>
        </is>
      </c>
      <c r="U797" t="inlineStr">
        <is>
          <t>Gas, das z.B. in Haushalten oder in Industriebetrieben als Brennstoff verwendet wird</t>
        </is>
      </c>
      <c r="V797" s="2" t="inlineStr">
        <is>
          <t>αέριο καύσιμο|
αέρια καύσιμα</t>
        </is>
      </c>
      <c r="W797" s="2" t="inlineStr">
        <is>
          <t>3|
3</t>
        </is>
      </c>
      <c r="X797" s="2" t="inlineStr">
        <is>
          <t xml:space="preserve">|
</t>
        </is>
      </c>
      <c r="Y797" t="inlineStr">
        <is>
          <t>κάθε καύσιμο που βρίσκεται σε αέρια κατάσταση σε θερμοκρασία 15 °C και απόλυτη πίεση 1 bar</t>
        </is>
      </c>
      <c r="Z797" s="2" t="inlineStr">
        <is>
          <t>combustible gas|
fuel gas|
gaseous fuel</t>
        </is>
      </c>
      <c r="AA797" s="2" t="inlineStr">
        <is>
          <t>3|
3|
3</t>
        </is>
      </c>
      <c r="AB797" s="2" t="inlineStr">
        <is>
          <t xml:space="preserve">|
|
</t>
        </is>
      </c>
      <c r="AC797" t="inlineStr">
        <is>
          <t>gas (such
as acetylene, natural gas, propane, propylene and hydrogen) that is used as a
fuel for heating, transportation and various industrial processes, and that for
the purposes of Regulation (EU) 2016/426 is in a gaseous state at a temperature
of 15 °C under an absolute pressure of 1 bar</t>
        </is>
      </c>
      <c r="AD797" s="2" t="inlineStr">
        <is>
          <t>combustible gaseoso</t>
        </is>
      </c>
      <c r="AE797" s="2" t="inlineStr">
        <is>
          <t>3</t>
        </is>
      </c>
      <c r="AF797" s="2" t="inlineStr">
        <is>
          <t/>
        </is>
      </c>
      <c r="AG797" t="inlineStr">
        <is>
          <t>Gas que se emplea como combustible para producir energía térmica mediante un proceso de combustión.</t>
        </is>
      </c>
      <c r="AH797" s="2" t="inlineStr">
        <is>
          <t>gaaskütus|
gaasiline kütus|
küttegaas</t>
        </is>
      </c>
      <c r="AI797" s="2" t="inlineStr">
        <is>
          <t>3|
3|
3</t>
        </is>
      </c>
      <c r="AJ797" s="2" t="inlineStr">
        <is>
          <t xml:space="preserve">|
|
</t>
        </is>
      </c>
      <c r="AK797" t="inlineStr">
        <is>
          <t>mis tahes kütus, mis temperatuuril 15 °C ja absoluutrõhul 1 baar on gaasilises olekus</t>
        </is>
      </c>
      <c r="AL797" s="2" t="inlineStr">
        <is>
          <t>kaasumainen polttoaine</t>
        </is>
      </c>
      <c r="AM797" s="2" t="inlineStr">
        <is>
          <t>3</t>
        </is>
      </c>
      <c r="AN797" s="2" t="inlineStr">
        <is>
          <t/>
        </is>
      </c>
      <c r="AO797" t="inlineStr">
        <is>
          <t>polttoaine, joka on kaasumaisessa muodossa 15 °C:n lämpötilassa ja 1 baarin absoluuttisessa paineessa</t>
        </is>
      </c>
      <c r="AP797" s="2" t="inlineStr">
        <is>
          <t>gaz combustible|
combustible gazeux</t>
        </is>
      </c>
      <c r="AQ797" s="2" t="inlineStr">
        <is>
          <t>3|
3</t>
        </is>
      </c>
      <c r="AR797" s="2" t="inlineStr">
        <is>
          <t xml:space="preserve">|
</t>
        </is>
      </c>
      <c r="AS797" t="inlineStr">
        <is>
          <t>combustible, seul ou en mélange, dont l'état habituel est l'état gazeux, utilisé pour différentes applications (chauffage, transport, processus industriels…)</t>
        </is>
      </c>
      <c r="AT797" s="2" t="inlineStr">
        <is>
          <t>gás breosla|
gás indóite|
breosla gásach</t>
        </is>
      </c>
      <c r="AU797" s="2" t="inlineStr">
        <is>
          <t>3|
3|
3</t>
        </is>
      </c>
      <c r="AV797" s="2" t="inlineStr">
        <is>
          <t xml:space="preserve">|
|
</t>
        </is>
      </c>
      <c r="AW797" t="inlineStr">
        <is>
          <t/>
        </is>
      </c>
      <c r="AX797" s="2" t="inlineStr">
        <is>
          <t>goriv plin|
gorivni plin|
plinovito gorivo|
zapaljiv plin</t>
        </is>
      </c>
      <c r="AY797" s="2" t="inlineStr">
        <is>
          <t>3|
3|
3|
3</t>
        </is>
      </c>
      <c r="AZ797" s="2" t="inlineStr">
        <is>
          <t xml:space="preserve">|
|
|
</t>
        </is>
      </c>
      <c r="BA797" t="inlineStr">
        <is>
          <t/>
        </is>
      </c>
      <c r="BB797" s="2" t="inlineStr">
        <is>
          <t>gáz-halmazállapotú tüzelőanyag|
fűtőgáz|
éghető gáz</t>
        </is>
      </c>
      <c r="BC797" s="2" t="inlineStr">
        <is>
          <t>3|
3|
3</t>
        </is>
      </c>
      <c r="BD797" s="2" t="inlineStr">
        <is>
          <t xml:space="preserve">|
|
</t>
        </is>
      </c>
      <c r="BE797" t="inlineStr">
        <is>
          <t>olyan gáz (így például acetilén, &lt;a href="https://iate.europa.eu/entry/result/950031/hu" target="_blank"&gt;földgáz&lt;/a&gt;, propán, propilén és hidrogén), amelyet üzem-, illetve tüzelőanyagként használnak fűtéshez, a közlekedésben és különböző ipari folyamatok esetében, és amely az (EU) 2016/426 rendelet alkalmazásában 15 °C hőmérsékleten és 1 bar abszolút nyomáson gáz-halmazállapotú</t>
        </is>
      </c>
      <c r="BF797" s="2" t="inlineStr">
        <is>
          <t>combustibile gassoso|
carburante gassoso|
gas infiammabile|
gas combustibile</t>
        </is>
      </c>
      <c r="BG797" s="2" t="inlineStr">
        <is>
          <t>3|
3|
3|
3</t>
        </is>
      </c>
      <c r="BH797" s="2" t="inlineStr">
        <is>
          <t xml:space="preserve">|
|
|
</t>
        </is>
      </c>
      <c r="BI797" t="inlineStr">
        <is>
          <t>qualsiasi carburante che alla temperatura di 15 °C e alla pressione assoluta di 1 bar sia allo stato gassoso</t>
        </is>
      </c>
      <c r="BJ797" s="2" t="inlineStr">
        <is>
          <t>degiosios dujos|
dujinis kuras</t>
        </is>
      </c>
      <c r="BK797" s="2" t="inlineStr">
        <is>
          <t>3|
3</t>
        </is>
      </c>
      <c r="BL797" s="2" t="inlineStr">
        <is>
          <t xml:space="preserve">|
</t>
        </is>
      </c>
      <c r="BM797" t="inlineStr">
        <is>
          <t>bet kokios rūšies kuras, kuris esant 15 °C temperatūrai ir 1 baro absoliučiajam slėgiui yra dujinės būsenos</t>
        </is>
      </c>
      <c r="BN797" s="2" t="inlineStr">
        <is>
          <t>gāzveida degviela|
gāzveida kurināmais</t>
        </is>
      </c>
      <c r="BO797" s="2" t="inlineStr">
        <is>
          <t>3|
3</t>
        </is>
      </c>
      <c r="BP797" s="2" t="inlineStr">
        <is>
          <t xml:space="preserve">preferred|
</t>
        </is>
      </c>
      <c r="BQ797" t="inlineStr">
        <is>
          <t>gāze (piemēram, acetilēns, dabasgāze, propāns, propilēns un ūdeņradis), ko izmanto par kurināmo apkurei, transportēšanai un dažādiem rūpnieciskiem procesiem un kas Regulas (ES) 2016/426 nolūkā ir gāzveida stāvoklī 15 °C pie 1 bāra absolūtā spiediena</t>
        </is>
      </c>
      <c r="BR797" s="2" t="inlineStr">
        <is>
          <t>karburant gassuż|
fjuwil gassuż</t>
        </is>
      </c>
      <c r="BS797" s="2" t="inlineStr">
        <is>
          <t>3|
3</t>
        </is>
      </c>
      <c r="BT797" s="2" t="inlineStr">
        <is>
          <t xml:space="preserve">|
</t>
        </is>
      </c>
      <c r="BU797" t="inlineStr">
        <is>
          <t>gass li jintuża bħala fjuwil għat-tisħin, it-trasport u proċessi industrijali varji, u li għall-finijiet tar-Regolament (UE) 2016/426 huwa fi stat gassuż b'temperatura ta' 15 °C taħt pressjoni assoluta ta' 1 bar</t>
        </is>
      </c>
      <c r="BV797" s="2" t="inlineStr">
        <is>
          <t>gasvormige brandstof|
brandbaar gas</t>
        </is>
      </c>
      <c r="BW797" s="2" t="inlineStr">
        <is>
          <t>3|
2</t>
        </is>
      </c>
      <c r="BX797" s="2" t="inlineStr">
        <is>
          <t xml:space="preserve">|
</t>
        </is>
      </c>
      <c r="BY797" t="inlineStr">
        <is>
          <t>elke brandstof die bij een temperatuur van 15 °C onder een absolute druk van 1 bar in gasvormige toestand verkeert</t>
        </is>
      </c>
      <c r="BZ797" s="2" t="inlineStr">
        <is>
          <t>paliwo gazowe</t>
        </is>
      </c>
      <c r="CA797" s="2" t="inlineStr">
        <is>
          <t>3</t>
        </is>
      </c>
      <c r="CB797" s="2" t="inlineStr">
        <is>
          <t/>
        </is>
      </c>
      <c r="CC797" t="inlineStr">
        <is>
          <t>gaz (np. acetylen, gaz ziemny,
propan, propylen i wodór), który jest wykorzystywany jako paliwo na potrzeby
ogrzewania, transportu i rozmaitych procesów przemysłowych i który do celów
rozporządzenia (UE) 2016/426 znajduje się w stanie gazowym w temperaturze 15 °C pod ciśnieniem 1 bar</t>
        </is>
      </c>
      <c r="CD797" s="2" t="inlineStr">
        <is>
          <t>combustível gasoso|
gás combustível</t>
        </is>
      </c>
      <c r="CE797" s="2" t="inlineStr">
        <is>
          <t>3|
3</t>
        </is>
      </c>
      <c r="CF797" s="2" t="inlineStr">
        <is>
          <t xml:space="preserve">|
</t>
        </is>
      </c>
      <c r="CG797" t="inlineStr">
        <is>
          <t>Gás (como o gás natural, propano, propileno e hidrogénio), utilizado como combustível para aquecimento, transporte e vários processos industriais e, que na aceção do Regulamento (UE) 2016/426, esteja no estado gasoso à temperatura de 15 °C e à pressão absoluta de 1 bar.</t>
        </is>
      </c>
      <c r="CH797" s="2" t="inlineStr">
        <is>
          <t>combustibil gazos</t>
        </is>
      </c>
      <c r="CI797" s="2" t="inlineStr">
        <is>
          <t>3</t>
        </is>
      </c>
      <c r="CJ797" s="2" t="inlineStr">
        <is>
          <t/>
        </is>
      </c>
      <c r="CK797" t="inlineStr">
        <is>
          <t>amestec de hidrocarburi simple conținând în molecula lor un
număr de 1-4 atomi de carbon, oxigen, gaze inerte și vapori de apă</t>
        </is>
      </c>
      <c r="CL797" s="2" t="inlineStr">
        <is>
          <t>plynné palivo</t>
        </is>
      </c>
      <c r="CM797" s="2" t="inlineStr">
        <is>
          <t>3</t>
        </is>
      </c>
      <c r="CN797" s="2" t="inlineStr">
        <is>
          <t/>
        </is>
      </c>
      <c r="CO797" t="inlineStr">
        <is>
          <t/>
        </is>
      </c>
      <c r="CP797" s="2" t="inlineStr">
        <is>
          <t>plinasto gorivo</t>
        </is>
      </c>
      <c r="CQ797" s="2" t="inlineStr">
        <is>
          <t>3</t>
        </is>
      </c>
      <c r="CR797" s="2" t="inlineStr">
        <is>
          <t/>
        </is>
      </c>
      <c r="CS797" t="inlineStr">
        <is>
          <t>vsako gorivo, ki je v plinastem stanju pri temperaturi 15 °C pri absolutnem tlaku 1 bar</t>
        </is>
      </c>
      <c r="CT797" s="2" t="inlineStr">
        <is>
          <t>gasbränsle|
gasformigt bränsle</t>
        </is>
      </c>
      <c r="CU797" s="2" t="inlineStr">
        <is>
          <t>3|
3</t>
        </is>
      </c>
      <c r="CV797" s="2" t="inlineStr">
        <is>
          <t xml:space="preserve">|
</t>
        </is>
      </c>
      <c r="CW797" t="inlineStr">
        <is>
          <t/>
        </is>
      </c>
    </row>
    <row r="798">
      <c r="A798" s="1" t="str">
        <f>HYPERLINK("https://iate.europa.eu/entry/result/2249922/all", "2249922")</f>
        <v>2249922</v>
      </c>
      <c r="B798" t="inlineStr">
        <is>
          <t>ENERGY</t>
        </is>
      </c>
      <c r="C798" t="inlineStr">
        <is>
          <t>ENERGY</t>
        </is>
      </c>
      <c r="D798" t="inlineStr">
        <is>
          <t>yes</t>
        </is>
      </c>
      <c r="E798" t="inlineStr">
        <is>
          <t/>
        </is>
      </c>
      <c r="F798" s="2" t="inlineStr">
        <is>
          <t>Енергийна общност</t>
        </is>
      </c>
      <c r="G798" s="2" t="inlineStr">
        <is>
          <t>4</t>
        </is>
      </c>
      <c r="H798" s="2" t="inlineStr">
        <is>
          <t/>
        </is>
      </c>
      <c r="I798" t="inlineStr">
        <is>
          <t>Общност, създадена с договор, страни по който са Европейската общност и Република Албания, Република България, Босна и Херцеговина, Република Хърватска, бивша югославска република Македония, Република Черна гора, Румъния, Република Сърбия</t>
        </is>
      </c>
      <c r="J798" s="2" t="inlineStr">
        <is>
          <t>Energetické společenství</t>
        </is>
      </c>
      <c r="K798" s="2" t="inlineStr">
        <is>
          <t>3</t>
        </is>
      </c>
      <c r="L798" s="2" t="inlineStr">
        <is>
          <t/>
        </is>
      </c>
      <c r="M798" t="inlineStr">
        <is>
          <t>Úkolem Energetického společenství je organizace vztahů mezi stranami a vytvoření právního a ekonomického rámce ve vztahu k síťovými energiím definovaným v odstavci 2 s cílem: 
&lt;br&gt;a) vytvořit stabilní regulační a tržní rámec, který by byl schopný přilákat investice do plynovodních sítí, výroby elektřiny a přenosových, přepravních a rozvodných soustav tak, aby měly všechny strany přístup k trvalým a nepřetržitým dodávkám energie, jež jsou základem hospodářského rozvoje a sociální stability, 
&lt;br&gt;b) vytvořit jednotný regulační prostor pro obchod se síťovými energiemi, který je nutno přizpůsobit územnímu rozsahu dotčených trhů, 
&lt;br&gt;c) podpořit bezpečnost dodávek v jednotném regulačním prostoru vytvořením stabilního investičního klimatu, ve kterém je možné rozvíjet napojení na kaspické, severoafrické a středovýchodní zásoby zemního plynu a ve kterém mohou být čerpány tuzemské zásoby energií, např. zemního plynu, uhlí a vodní energie, 
&lt;br&gt;d) zlepšit situaci životního prostředí, pokud jde o zemní plyn a elektřinu a související energetickou účinnost, podporovat využívání obnovitelné energie a stanovit podmínky pro obchod s energiemi v jednotném regulačním prostoru, 
&lt;br&gt;e) rozvíjet hospodářskou soutěž na trhu se síťovými energiemi v širším územním rozsahu a využít z toho plynoucí úspory z objemu.</t>
        </is>
      </c>
      <c r="N798" s="2" t="inlineStr">
        <is>
          <t>energifællesskabet</t>
        </is>
      </c>
      <c r="O798" s="2" t="inlineStr">
        <is>
          <t>3</t>
        </is>
      </c>
      <c r="P798" s="2" t="inlineStr">
        <is>
          <t/>
        </is>
      </c>
      <c r="Q798" t="inlineStr">
        <is>
          <t>fællesskab oprettet af EU og Republikken Albanien, Republikken Bulgarien, Bosnien-Hercegovina, Republikken Kroatien, Den Tidligere Jugoslaviske Republik Makedonien, Republikken Montenegro, Rumænien og Republikken Serbien med henblik på: 
&lt;br&gt;"a) at skabe stabile regulerings- og markedsmæssige rammer, der kan tiltrække investeringer i gasnet, elproduktion og transmissionsnet, så alle parterne kan få adgang til stabile gas- og elforsyninger, som er en væsentlig faktor for økonomisk udvikling og social stabilitet 
&lt;br&gt;b) at skabe et fælles reguleringsområde for handel med netenergi, der i geografisk henseende dækker de pågældende produktmarkeder 
&lt;br&gt;c) at forbedre forsyningssikkerheden for det fælles reguleringsområde ved at skabe et stabilt investeringsklima, hvor der kan etableres tilslutninger til gasreserverne ved Det Kaspiske Hav, i Nordafrika og Mellemøsten, og de stedlige reserver af naturgas, kul og vandkraft kan udnyttes 
&lt;br&gt;d) at forbedre miljøsituationen i tilknytning til netenergi og øge energieffektiviteten i forbindelse hermed og anvendelsen af vedvarende energikilder samt opstille vilkårene for energihandel i det fælles reguleringsområde 
&lt;br&gt;e) at udvikle konkurrencen på markedet for netenergi i større geografisk målestok og udnytte mulighederne for stordriftsfordele."</t>
        </is>
      </c>
      <c r="R798" s="2" t="inlineStr">
        <is>
          <t>Energiegemeinschaft</t>
        </is>
      </c>
      <c r="S798" s="2" t="inlineStr">
        <is>
          <t>3</t>
        </is>
      </c>
      <c r="T798" s="2" t="inlineStr">
        <is>
          <t/>
        </is>
      </c>
      <c r="U798" t="inlineStr">
        <is>
          <t>Von der EU und den westlichen Balkanstaaten zu folgenden Zwecken gegründete Gemeinschaft:a) Schaffung eines integrierten Erdgas- und Elektrizitätsmarktes, der Investitionen in Erdgasnetze, Stromerzeugung und Elektrizitätsübertragungs- und -versorgungsnetze anziehen kann, so dass alle Beteiligten Zugang zu einer sicheren und kontinuierlichen Energieversorgung haben, die für die wirtschaftliche Entwicklung und für stabile gesellschaftliche Verhältnisse von grundlegender Bedeutung ist,b) Schaffung eines einheitlichen Regulierungsraumes für den Handel mit Netzenergie, der notwendig ist, um der geografischen Ausdehnung der betreffenden Produktmärkte gerecht zu werden,c) Verbesserung der Versorgungssicherheit des einheitlichen Regulierungsraumes durch die Erzeugung eines stabilen Investitionsklimas, worin die Anbindung an den kaspischen Raum, Nordafrika und den Nahen Osten ausgebaut und heimische Energiequellen wie Erdgas, Kohle und Wasserkraft genutzt werden können,d) Verbesserung der ökologischen Situation in Bezug auf Netzenergie und die damit verbundene Energieeffizienz, Förderung der Nutzung erneuerbarer Energiequellen und Festlegung der Bedingungen für den Energiehandel im einheitlichen Regulierungsraum,e) Entwicklung des Wettbewerbs auf dem Netzenergiemarkt in größerem geografischen Umfang und Nutzung von Größenvorteilen.</t>
        </is>
      </c>
      <c r="V798" s="2" t="inlineStr">
        <is>
          <t>Ενεργειακή Κοινότητα</t>
        </is>
      </c>
      <c r="W798" s="2" t="inlineStr">
        <is>
          <t>4</t>
        </is>
      </c>
      <c r="X798" s="2" t="inlineStr">
        <is>
          <t/>
        </is>
      </c>
      <c r="Y798" t="inlineStr">
        <is>
          <t/>
        </is>
      </c>
      <c r="Z798" s="2" t="inlineStr">
        <is>
          <t>Energy Community</t>
        </is>
      </c>
      <c r="AA798" s="2" t="inlineStr">
        <is>
          <t>3</t>
        </is>
      </c>
      <c r="AB798" s="2" t="inlineStr">
        <is>
          <t/>
        </is>
      </c>
      <c r="AC798" t="inlineStr">
        <is>
          <t>Community established by the EU and Western Balkans states in order to: 
&lt;br&gt;(a)create a stable regulatory and market framework capable of attracting investment in gas networks, power generation, and transmission and distribution networks, so that all Parties have access to the stable and continuous energy supply that is essential for economic development and social stability, 
&lt;br&gt;(b) create a single regulatory space for trade in Network Energy that is necessary to match the geographic extent of the concerned product markets, 
&lt;br&gt;(c) enhance the security of supply of the single regulatory space by providing a stable investment climate in which connections to Caspian, North African and Middle East gas reserves can be developed, and indigenous sources of energy such as natural gas, coal and hydropower can be exploited, 
&lt;br&gt;(d) improve the environmental situation in relation to Network Energy and related energy efficiency, foster the use of renewable energy, and set out the conditions for energy trade in the single regulatory space, 
&lt;br&gt;(e) develop Network Energy market competition on a broader geographic scale and exploit economies of scale.</t>
        </is>
      </c>
      <c r="AD798" s="2" t="inlineStr">
        <is>
          <t>Comunidad de la Energía</t>
        </is>
      </c>
      <c r="AE798" s="2" t="inlineStr">
        <is>
          <t>3</t>
        </is>
      </c>
      <c r="AF798" s="2" t="inlineStr">
        <is>
          <t/>
        </is>
      </c>
      <c r="AG798" t="inlineStr">
        <is>
          <t>Comunidad establecida por la UE y los países de los Balcanes Occidentales con el objetivo de: a) crear un marco regulador y comercial estable, capaz de atraer las inversiones en redes de gas, producción de electricidad y redes de transporte y distribución, de modo que todas las Partes puedan acceder a un suministro de energía estable y permanente, fundamental para el desarrollo económico y la estabilidad social; b) crear un espacio regulador único para el comercio de energía de red, necesario para poder abarcar la extensión geográfica de los mercados de estos productos; c) reforzar la seguridad del suministro en el espacio regulador único creando un clima de inversión estable que permita establecer conexiones con las reservas de gas de la región del Mar Caspio, África Septentrional y Oriente Medio y explotar fuentes de energía autóctonas como el gas natural, el carbón y la hidroelectricidad; d) mejorar la situación ambiental en materia de energía de red y la eficiencia energética correspondiente, fomentar la utilización de fuentes de energía renovables y fijar las condiciones del comercio de energía en el espacio regulador único; e) desarrollar la competencia en los mercados de la energía de red a mayor escala geográfica y sacar provecho de las economías de escala.</t>
        </is>
      </c>
      <c r="AH798" s="2" t="inlineStr">
        <is>
          <t>energiaühendus</t>
        </is>
      </c>
      <c r="AI798" s="2" t="inlineStr">
        <is>
          <t>3</t>
        </is>
      </c>
      <c r="AJ798" s="2" t="inlineStr">
        <is>
          <t/>
        </is>
      </c>
      <c r="AK798" t="inlineStr">
        <is>
          <t>Energiaühenduse ülesanne on lepinguosaliste vaheliste suhete korraldamine ning lõikes 2 määratletud võrguenergiat käsitleva õigus- ja majandusraamistiku loomine, et: 
&lt;br&gt;a) luua stabiilne reguleeriv ja tururaamistik, mille abil on võimalik soodustada investeeringuid gaasivõrkudesse, elektrienergia tootmisse ning põhi- ja jaotusvõrkudesse, et kõikidel lepinguosalistel oleks juurdepääs püsivale ja pidevale energiavarustusele, mis on oluline majandusarengu ja sotsiaalse stabiilsuse seisukohalt, 
&lt;br&gt;b) luua võrguenergiakaubanduse ühtne regulatiivruum, mis on vajalik asjaomaste tooteturgude geograafilist ulatust arvestades, 
&lt;br&gt;c) suurendada ühtses regulatiivruumis varustuskindlust, luues selleks stabiilsed investeerimisolud, mille puhul on võimalik välja arendada ühendused Kaspia mere, Põhja-Aafrika ja Lähis-Ida piirkonna gaasivarudega ja kasutada maagasi, kivisöe ja hüdroenergia omamaiseid varusid, 
&lt;br&gt;d) parandada võrguenergiaga seotud keskkonnaseisundit ja energiatõhusust, edendada taastuvate energiaallikate kasutamist ning kehtestada ühtses regulatiivruumis energiakaubanduse tingimused, 
&lt;br&gt;e) arendada võrguenergiaturu konkurentsi laiemas geograafilises ulatuses ja saavutada mastaabisäästu.</t>
        </is>
      </c>
      <c r="AL798" s="2" t="inlineStr">
        <is>
          <t>energiayhteisö</t>
        </is>
      </c>
      <c r="AM798" s="2" t="inlineStr">
        <is>
          <t>3</t>
        </is>
      </c>
      <c r="AN798" s="2" t="inlineStr">
        <is>
          <t/>
        </is>
      </c>
      <c r="AO798" t="inlineStr">
        <is>
          <t>Euroopan yhteisön ja Länsi-Balkanin maiden välillä vuonna 2006 perustettu yhteisö, jonka tavoitteena on 
&lt;br&gt;a) luoda vakaa sääntely- ja markkinajärjestelmä, joka kykenee houkuttelemaan investointeja kaasuverkkoihin, sähköntuotantoon sekä siirto- ja jakeluverkkoihin, 
&lt;br&gt;b) luoda verkkoenergiakauppaa varten yhtenäinen sääntelyalue, 
&lt;br&gt;c) lisätä toimitusvarmuutta yhtenäisellä sääntelyalueella luomalla vakaa investointiympäristö, 
&lt;br&gt;d) parantaa ympäristötilannetta verkkoenergian osalta sekä siihen liittyvää energiatehokkuutta, edistää uusiutuvan energian käyttöä ja asettaa yhtenäisellä sääntelyalueella käytävän energiakaupan ehdot, 
&lt;br&gt;e) kehittää verkkoenergiamarkkinoilla käytävää kilpailua maantieteellisesti laajemmalla alueella ja hyödyntää mittakaavaetuja</t>
        </is>
      </c>
      <c r="AP798" s="2" t="inlineStr">
        <is>
          <t>Communauté de l'énergie</t>
        </is>
      </c>
      <c r="AQ798" s="2" t="inlineStr">
        <is>
          <t>4</t>
        </is>
      </c>
      <c r="AR798" s="2" t="inlineStr">
        <is>
          <t/>
        </is>
      </c>
      <c r="AS798" t="inlineStr">
        <is>
          <t>Communauté établie entre l'UE et les États des Balkans occidentaux en vue: 
&lt;br&gt;a) de créer un cadre de régulation et commercial stable, de nature à attirer les investissements dans les réseaux gaziers, la production d'électricité et les réseaux de transport et de distribution, de façon que toutes les parties aient accès à un approvisionnement en énergie stable et permanent, essentiel au développement économique et à la stabilité sociale; 
&lt;br&gt;b) de créer un espace de régulation unique pour les échanges d'énergie de réseau, nécessaire pour parvenir à une adéquation avec l'extension géographique des marchés de produits concernés; 
&lt;br&gt;c) de renforcer la sécurité d'approvisionnement de l'espace de régulation unique en créant un climat d'investissement stable permettant d'établir des raccordements avec les réserves gazières de la région de la mer Caspienne, de l'Afrique du Nord et du Moyen-Orient et d'exploiter des sources d'énergie indigènes telles que le gaz naturel, le charbon et l'hydroélectricité; 
&lt;br&gt;d) d'améliorer la situation environnementale en relation avec l'énergie de réseau et l'efficacité énergétique correspondante, de promouvoir l'utilisation des sources d'énergie renouvelables et de fixer les conditions des échanges d'énergie à l'intérieur de l'espace de régulation unique; 
&lt;br&gt;e) de développer la concurrence sur les marchés de l'énergie de réseau à une échelle géographique plus large, et d'exploiter les économies d'échelle.</t>
        </is>
      </c>
      <c r="AT798" s="2" t="inlineStr">
        <is>
          <t>an Comhphobal Fuinnimh</t>
        </is>
      </c>
      <c r="AU798" s="2" t="inlineStr">
        <is>
          <t>3</t>
        </is>
      </c>
      <c r="AV798" s="2" t="inlineStr">
        <is>
          <t/>
        </is>
      </c>
      <c r="AW798" t="inlineStr">
        <is>
          <t/>
        </is>
      </c>
      <c r="AX798" s="2" t="inlineStr">
        <is>
          <t>Energetska zajednica</t>
        </is>
      </c>
      <c r="AY798" s="2" t="inlineStr">
        <is>
          <t>3</t>
        </is>
      </c>
      <c r="AZ798" s="2" t="inlineStr">
        <is>
          <t/>
        </is>
      </c>
      <c r="BA798" t="inlineStr">
        <is>
          <t/>
        </is>
      </c>
      <c r="BB798" s="2" t="inlineStr">
        <is>
          <t>Energiaközösség</t>
        </is>
      </c>
      <c r="BC798" s="2" t="inlineStr">
        <is>
          <t>3</t>
        </is>
      </c>
      <c r="BD798" s="2" t="inlineStr">
        <is>
          <t/>
        </is>
      </c>
      <c r="BE798" t="inlineStr">
        <is>
          <t/>
        </is>
      </c>
      <c r="BF798" s="2" t="inlineStr">
        <is>
          <t>Comunità dell'energia</t>
        </is>
      </c>
      <c r="BG798" s="2" t="inlineStr">
        <is>
          <t>3</t>
        </is>
      </c>
      <c r="BH798" s="2" t="inlineStr">
        <is>
          <t/>
        </is>
      </c>
      <c r="BI798" t="inlineStr">
        <is>
          <t/>
        </is>
      </c>
      <c r="BJ798" s="2" t="inlineStr">
        <is>
          <t>Energijos bendrija</t>
        </is>
      </c>
      <c r="BK798" s="2" t="inlineStr">
        <is>
          <t>4</t>
        </is>
      </c>
      <c r="BL798" s="2" t="inlineStr">
        <is>
          <t/>
        </is>
      </c>
      <c r="BM798" t="inlineStr">
        <is>
          <t>ES ir Vakarų Balkanų šalių įsteigta bendrija siekiant: 
&lt;br&gt;a) sukurti stabilią reguliavimo ir rinkos sistemą, kuri pritrauktų investicijas dujų, energijos gamybos, perdavimo ir paskirstymo tinkluose, ir visos Šalys turėtų prieigą prie stabilaus ir nenutrūkstančio dujų ir elektros energijos tiekimo, kuris būtinas ekonominei plėtrai ir socialiniam stabilumui, 
&lt;br&gt;b) sukurti vieną bendrą Tinklų energijos prekybos reguliavimo sistemą, kuri yra būtina siekiant atsižvelgti į atitinkamų produktų rinkų geografinį paplitimą, 
&lt;br&gt;c) sustiprinti tiekimo saugumą vienoje bendroje reguliavimo erdvėje, sukuriant stabilią aplinką investicijoms, reikalingą regionui, kuriame gali būti plėtojami ryšiai su Kaspijos jūros, Šiaurės Afrikos ir Vidurio Rytų dujų ištekliais ir naudojami tokie vietiniai energijos šaltiniai kaip gamtinės dujos, anglies ir vandens energijos ištekliai, 
&lt;br&gt;d) pagerinti aplinkos padėtį Tinklų energijos ir su ja susijusios energijos veiksmingumo, atsinaujinančių energijos šaltinių tausojimo, atžvilgiu bei nustatyti prekybos energija taisykles vienoje bendroje reguliavimo erdvėje, 
&lt;br&gt;e) plėtoti Tinklų energijos rinkos konkurencingumą platesniu geografiniu mastu ir išnaudoti masinės gamybos ekonominius pranašumus.</t>
        </is>
      </c>
      <c r="BN798" s="2" t="inlineStr">
        <is>
          <t>Enerģētikas kopiena</t>
        </is>
      </c>
      <c r="BO798" s="2" t="inlineStr">
        <is>
          <t>3</t>
        </is>
      </c>
      <c r="BP798" s="2" t="inlineStr">
        <is>
          <t/>
        </is>
      </c>
      <c r="BQ798" t="inlineStr">
        <is>
          <t/>
        </is>
      </c>
      <c r="BR798" s="2" t="inlineStr">
        <is>
          <t>Komunità tal-Enerġija</t>
        </is>
      </c>
      <c r="BS798" s="2" t="inlineStr">
        <is>
          <t>3</t>
        </is>
      </c>
      <c r="BT798" s="2" t="inlineStr">
        <is>
          <t/>
        </is>
      </c>
      <c r="BU798" t="inlineStr">
        <is>
          <t/>
        </is>
      </c>
      <c r="BV798" s="2" t="inlineStr">
        <is>
          <t>Energiegemeenschap</t>
        </is>
      </c>
      <c r="BW798" s="2" t="inlineStr">
        <is>
          <t>4</t>
        </is>
      </c>
      <c r="BX798" s="2" t="inlineStr">
        <is>
          <t/>
        </is>
      </c>
      <c r="BY798" t="inlineStr">
        <is>
          <t>Gemeenschap tussen de EU en de landen van de Westelijke Balkan, die tot doel heeft: 
&lt;br&gt;a) een stabiele regelgeving en markt tot stand te brengen die een aantrekkelijk kader vormen voor investeringen in gasnetten, elektriciteitsproductie en transmissie- en voorzieningsnetten, zodat alle partijen toegang hebben tot een stabiele, continue gas- en elektriciteitsvoorziening die een voorwaarde voor economische ontwikkeling en sociale stabiliteit is; 
&lt;br&gt;b) een gemeenschappelijke regelgevingsruimte voor de handel in netenergie tot stand te brengen die overeenkomt met het geografische gebied van de desbetreffende productmarkten; 
&lt;br&gt;c) de continuïteit van de energievoorziening van de gemeenschappelijke regelgevingsruimte beter te waarborgen door een stabiel investeringsklimaat te scheppen waarin verbindingen met de gasvoorraden in het gebied rond de Kaspische Zee, in Noord-Afrika en in het Midden-Oosten kunnen worden ontwikkeld en binnenlandse aardgas-, kolen- en waterkrachtreserves kunnen worden geëxploiteerd; 
&lt;br&gt;d) de milieusituatie op het gebied van netenergie en de daarmee verbonden energie-efficiëntie te verbeteren, het gebruik van hernieuwbare energie aan te moedigen en de voorwaarden voor de handel in energie in de gemeenschappelijke regelgevingsruimte vast te stellen; 
&lt;br&gt;e) de netenergiemarkt op ruimere geografische schaal voor mededinging open te stellen en schaalvoordelen te benutten.</t>
        </is>
      </c>
      <c r="BZ798" s="2" t="inlineStr">
        <is>
          <t>Wspólnota Energetyczna</t>
        </is>
      </c>
      <c r="CA798" s="2" t="inlineStr">
        <is>
          <t>3</t>
        </is>
      </c>
      <c r="CB798" s="2" t="inlineStr">
        <is>
          <t/>
        </is>
      </c>
      <c r="CC798" t="inlineStr">
        <is>
          <t>---</t>
        </is>
      </c>
      <c r="CD798" s="2" t="inlineStr">
        <is>
          <t>Comunidade da Energia</t>
        </is>
      </c>
      <c r="CE798" s="2" t="inlineStr">
        <is>
          <t>4</t>
        </is>
      </c>
      <c r="CF798" s="2" t="inlineStr">
        <is>
          <t/>
        </is>
      </c>
      <c r="CG798" t="inlineStr">
        <is>
          <t>Comunidade estabelecida pela UE e pelos Balcãs Ocidentais com o objectivo de: 
&lt;br&gt;a) Criar um quadro de regulação e comercial estável, susceptível de atrair os investimentos nas redes de gás, na produção de energia e nas redes de transporte e de distribuição, por forma a que as Partes tenham acesso a um fornecimento de energia estável e permanente, essencial ao desenvolvimento económico e à estabilidade social; 
&lt;br&gt;b) Criar um espaço de regulação único para o comércio de energia de rede, necessário face à dimensão geográfica dos mercados do produto em causa; 
&lt;br&gt;c) Reforçar a segurança do abastecimento do espaço de regulação único, criando um clima de investimento estável que permita estabelecer ligações com as reservas de gás da região do Mar Cáspio, do Norte de África e do Médio Oriente e explorar as fontes locais de energia, como o gás natural, o carvão e a hidroelectricidade; 
&lt;br&gt;d) Melhorar a situação ambiental relacionada com a energia de rede e a respectiva eficácia energética, promover a utilização das fontes de energia renováveis e fixar as condições do comércio de energia no interior do espaço de regulação único; 
&lt;br&gt;e) Desenvolver a concorrência nos mercados da energia de rede a uma escala geográfica mais ampla e explorar as economias de escala.</t>
        </is>
      </c>
      <c r="CH798" s="2" t="inlineStr">
        <is>
          <t>Comunitatea Energiei</t>
        </is>
      </c>
      <c r="CI798" s="2" t="inlineStr">
        <is>
          <t>4</t>
        </is>
      </c>
      <c r="CJ798" s="2" t="inlineStr">
        <is>
          <t/>
        </is>
      </c>
      <c r="CK798" t="inlineStr">
        <is>
          <t>Articolul 2 (1) Sarcina Comunității Energiei este organizarea relațiilor dintre părți și crearea unui cadru juridic și economic în raport cu rețeaua de energie, în conformitate cu definiția de la alineatul (2), pentru: (a) a crea un cadru de reglementare și de piață capabil să atragă investiții în rețelele de gaze, producția de energie electrică și rețelele de transport și distribuție, astfel încât toate părțile să aibă acces la o aprovizionare stabilă și continuă cu energie care este esențială pentru dezvoltarea economică și stabilitatea socială; (b) a crea un spațiu unic de reglementare pentru schimburile în rețeaua de energie, care este necesar având în vedere dimensiunea geografică a piețelor produselor respective; (c) a spori siguranța aprovizionării în spațiul unic de reglementare prin asigurarea unui climat stabil de investiții în care să poată fi dezvoltate conexiuni cu rezervele de gaze din zona Mării Caspice, Africa de Nord și Orientul Mijlociu și să poată fi exploatate sursele autohtone de energie, precum cele de gaze naturale, cărbune și energie hidro; (d) a îmbunătăți situația mediului în raport cu rețeaua de energie și cu eficiența energetică corespunzătoare, a promova utilizarea energiei regenerabile și a stabili condițiile pentru schimburile de energie în spațiul unic de reglementare; (e) a dezvolta concurența pe piața rețelei de energie la o scară geografică mai largă și a exploata economiile de scară. (2) "Rețeaua de energie" include sectoarele energiei electrice și gazelor naturale care se încadrează în domeniul de aplicare al directivelor 2003/54/CE și 2003/55/CE ale Comunității Europene [1].</t>
        </is>
      </c>
      <c r="CL798" s="2" t="inlineStr">
        <is>
          <t>Energetické spoločenstvo</t>
        </is>
      </c>
      <c r="CM798" s="2" t="inlineStr">
        <is>
          <t>3</t>
        </is>
      </c>
      <c r="CN798" s="2" t="inlineStr">
        <is>
          <t/>
        </is>
      </c>
      <c r="CO798" t="inlineStr">
        <is>
          <t>Úlohou Energetického spoločenstva je organizovať vzťahy medzi stranami a vytvoriť právny a hospodársky rámec vo vzťahu k sieťovým energiám v zmysle odseku 2 s cieľom: 
&lt;br&gt;a) vytvoriť stabilný regulačný a trhový rámec, ktorý by bol schopný pritiahnuť investície do plynových sietí, elektrární a rozvodných sietí tak, aby mali všetky strany prístup k stabilným a nepretržitým dodávkam energií, ktoré sú základom hospodárskeho rozvoja a sociálnej stability, 
&lt;br&gt;b) vytvoriť jednotný regulačný priestor pre obchod so sieťovými energiami, ktorý by zodpovedal geografickej rozlohe trhov príslušných produktov, 
&lt;br&gt;c) zvyšovať bezpečnosť zásobovania jednotného regulačného priestoru zabezpečením stabilného prostredia pre investície, ktoré by umožnilo vybudovať pripojenia na zásoby plynu v Kaspickom mori, severnej Afrike a na Blízkom východe a v ktorom by sa mohli využívať domáce zásoby zemného plynu, uhlia a vodnej energie, 
&lt;br&gt;d) zlepšiť environmentálnu situáciu súvisiacu so sieťovými energiami a príslušnou energetickou účinnosťou, podporovať využívanie obnoviteľných zdrojov energie a vytvoriť podmienky pre obchod s energiami v jednotnom regulačnom priestore, 
&lt;br&gt;e) rozvinúť hospodársku súťaž na trhu so sieťovými energiami v širšom zemepisnom meradle a využívať úspory z rozsahu.</t>
        </is>
      </c>
      <c r="CP798" s="2" t="inlineStr">
        <is>
          <t>Energetska skupnost</t>
        </is>
      </c>
      <c r="CQ798" s="2" t="inlineStr">
        <is>
          <t>3</t>
        </is>
      </c>
      <c r="CR798" s="2" t="inlineStr">
        <is>
          <t/>
        </is>
      </c>
      <c r="CS798" t="inlineStr">
        <is>
          <t>skupnost, ki so jo leta 2006 ustanovili Evropska skupnost ter zahodnobalkanske države (Albanija, Bolgarija, BiH, Hrvaška, Makedonija, Črna gora, Romunija in Srbija) in Misija OZN na Kosovu, da bi vzpostavile pravno in gospodarsko ureditev za odnose v energetskem sektorju</t>
        </is>
      </c>
      <c r="CT798" s="2" t="inlineStr">
        <is>
          <t>energigemenskapen</t>
        </is>
      </c>
      <c r="CU798" s="2" t="inlineStr">
        <is>
          <t>3</t>
        </is>
      </c>
      <c r="CV798" s="2" t="inlineStr">
        <is>
          <t/>
        </is>
      </c>
      <c r="CW798" t="inlineStr">
        <is>
          <t>"Energigemenskapens uppdrag skall vara att organisera förbindelserna mellan parterna och att skapa en rättslig och ekonomisk ram med avseende på nätenergi, i enlighet med punkt 2, i syfte att 
&lt;p&gt;a) skapa fasta rättsliga och handelstekniska ramar som gör det attraktivt att investera i gasnätverk, energiproduktion, och överförings- och distributionsnät, så att alla parter får stabil och tillgång till gas och el, vilket är en förutsättning för ekonomisk utveckling och social stabilitet, &lt;/p&gt; 
&lt;p&gt;b) inrätta det gemensamma lagstiftningsområde för handel med nätenergi som krävs med tanke på den berörda marknadens geografiska omfattning, &lt;/p&gt; 
&lt;p&gt;c) öka försörjningstryggheten inom det gemensamma lagstiftningsområdet med hjälp av ett stabilt investeringsklimat i vilket anslutningar till gastillgångar kring Kaspiska havet, i Nordafrika och i Mellanöstern kan utvecklas och där inhemska naturgas-, kol- och vattenkraftstillgångar kan utnyttjas, &lt;/p&gt; 
&lt;p&gt;d) förbättra miljösituationen när det gäller nätenergi och energieffektiviteten knuten till denna, gynna utnyttjandet av förnybara energikällor samt fastställa villkoren för energihandeln inom det gemensamma lagstiftningsområdet,&lt;/p&gt; 
&lt;p&gt;e) utveckla konkurrensen på nätenergimarknaden i större geografisk skala och utnyttja stordriftsfördelar."&lt;/p&gt;</t>
        </is>
      </c>
    </row>
    <row r="799">
      <c r="A799" s="1" t="str">
        <f>HYPERLINK("https://iate.europa.eu/entry/result/1407707/all", "1407707")</f>
        <v>1407707</v>
      </c>
      <c r="B799" t="inlineStr">
        <is>
          <t>SCIENCE;ENERGY</t>
        </is>
      </c>
      <c r="C799" t="inlineStr">
        <is>
          <t>SCIENCE|natural and applied sciences|earth sciences;ENERGY</t>
        </is>
      </c>
      <c r="D799" t="inlineStr">
        <is>
          <t>yes</t>
        </is>
      </c>
      <c r="E799" t="inlineStr">
        <is>
          <t/>
        </is>
      </c>
      <c r="F799" s="2" t="inlineStr">
        <is>
          <t>нефтоносен пясък</t>
        </is>
      </c>
      <c r="G799" s="2" t="inlineStr">
        <is>
          <t>3</t>
        </is>
      </c>
      <c r="H799" s="2" t="inlineStr">
        <is>
          <t/>
        </is>
      </c>
      <c r="I799" t="inlineStr">
        <is>
          <t>естествено формирана смес от пясък, глина или други минерали, вода и битуминозен нефт, представляваща масло с високо тегло и много висок вискозитет, което подлежи на обработка, преди да може да се използва в рафинериите за производство на бензин и дизелово гориво</t>
        </is>
      </c>
      <c r="J799" s="2" t="inlineStr">
        <is>
          <t>roponosné písky|
ropné písky</t>
        </is>
      </c>
      <c r="K799" s="2" t="inlineStr">
        <is>
          <t>3|
3</t>
        </is>
      </c>
      <c r="L799" s="2" t="inlineStr">
        <is>
          <t xml:space="preserve">|
</t>
        </is>
      </c>
      <c r="M799" t="inlineStr">
        <is>
          <t>nezpevněný písek nebo částečně konsolidovaný pískovec nasycený hustou a velmi viskózní formou ropy odborně označovanou jako živice</t>
        </is>
      </c>
      <c r="N799" s="2" t="inlineStr">
        <is>
          <t>olieholdigt sand|
olieførende sand</t>
        </is>
      </c>
      <c r="O799" s="2" t="inlineStr">
        <is>
          <t>4|
3</t>
        </is>
      </c>
      <c r="P799" s="2" t="inlineStr">
        <is>
          <t xml:space="preserve">|
</t>
        </is>
      </c>
      <c r="Q799" t="inlineStr">
        <is>
          <t/>
        </is>
      </c>
      <c r="R799" s="2" t="inlineStr">
        <is>
          <t>Ölsand</t>
        </is>
      </c>
      <c r="S799" s="2" t="inlineStr">
        <is>
          <t>3</t>
        </is>
      </c>
      <c r="T799" s="2" t="inlineStr">
        <is>
          <t/>
        </is>
      </c>
      <c r="U799" t="inlineStr">
        <is>
          <t>Gemenge aus verschiedenen, jedoch meist aus Quarz bestehenden, überwiegend sandkorngroßen Mineralkörnern, einem an flüchtigen Bestandteilen abgereichertem Erdöl und Wasser</t>
        </is>
      </c>
      <c r="V799" s="2" t="inlineStr">
        <is>
          <t>πετρελαιοφόρος αμμόλιθος|
ασφαλτική άμμος|
πετρελαιοφόρος άμμος</t>
        </is>
      </c>
      <c r="W799" s="2" t="inlineStr">
        <is>
          <t>3|
3|
3</t>
        </is>
      </c>
      <c r="X799" s="2" t="inlineStr">
        <is>
          <t xml:space="preserve">|
|
</t>
        </is>
      </c>
      <c r="Y799" t="inlineStr">
        <is>
          <t/>
        </is>
      </c>
      <c r="Z799" s="2" t="inlineStr">
        <is>
          <t>oil shale and oil sands|
oil sand|
tar sand|
bituminous sand</t>
        </is>
      </c>
      <c r="AA799" s="2" t="inlineStr">
        <is>
          <t>1|
3|
1|
3</t>
        </is>
      </c>
      <c r="AB799" s="2" t="inlineStr">
        <is>
          <t xml:space="preserve">|
preferred|
deprecated|
</t>
        </is>
      </c>
      <c r="AC799" t="inlineStr">
        <is>
          <t>naturally occurring mixture of sand, clay or other minerals, water and bitumen, which is a heavy and extremely viscous oil that must be processed before it can be used by refineries to produce usable fuels such as petrol (gasoline) and diesel</t>
        </is>
      </c>
      <c r="AD799" s="2" t="inlineStr">
        <is>
          <t>arena petrolífera|
arena bituminosa</t>
        </is>
      </c>
      <c r="AE799" s="2" t="inlineStr">
        <is>
          <t>3|
3</t>
        </is>
      </c>
      <c r="AF799" s="2" t="inlineStr">
        <is>
          <t>|
preferred</t>
        </is>
      </c>
      <c r="AG799" t="inlineStr">
        <is>
          <t>Arena impregnada en bitumen, un hidrocarburo de muy alta densidad y viscosidad que, en su estado natural, no tiene la capacidad de fluir al pozo, por lo que se explota por minería (someros) o por sondeos con estimulación térmica.</t>
        </is>
      </c>
      <c r="AH799" s="2" t="inlineStr">
        <is>
          <t>õliliiv</t>
        </is>
      </c>
      <c r="AI799" s="2" t="inlineStr">
        <is>
          <t>3</t>
        </is>
      </c>
      <c r="AJ799" s="2" t="inlineStr">
        <is>
          <t/>
        </is>
      </c>
      <c r="AK799" t="inlineStr">
        <is>
          <t/>
        </is>
      </c>
      <c r="AL799" s="2" t="inlineStr">
        <is>
          <t>öljyhiekka</t>
        </is>
      </c>
      <c r="AM799" s="2" t="inlineStr">
        <is>
          <t>3</t>
        </is>
      </c>
      <c r="AN799" s="2" t="inlineStr">
        <is>
          <t/>
        </is>
      </c>
      <c r="AO799" t="inlineStr">
        <is>
          <t>"maaöljyä sisältävä t. hiilivetyjen kyllästämä hiekkakivi- t. hiekkakerrostuma"</t>
        </is>
      </c>
      <c r="AP799" s="2" t="inlineStr">
        <is>
          <t>sable bitumeux|
sable pétrolifère</t>
        </is>
      </c>
      <c r="AQ799" s="2" t="inlineStr">
        <is>
          <t>3|
3</t>
        </is>
      </c>
      <c r="AR799" s="2" t="inlineStr">
        <is>
          <t xml:space="preserve">|
</t>
        </is>
      </c>
      <c r="AS799" t="inlineStr">
        <is>
          <t>mélanges d'origine naturelle composés de bitume, d'eau, de sable et d'argile</t>
        </is>
      </c>
      <c r="AT799" s="2" t="inlineStr">
        <is>
          <t>gaineamh ola|
gaineamh biotúmanach</t>
        </is>
      </c>
      <c r="AU799" s="2" t="inlineStr">
        <is>
          <t>3|
3</t>
        </is>
      </c>
      <c r="AV799" s="2" t="inlineStr">
        <is>
          <t xml:space="preserve">|
</t>
        </is>
      </c>
      <c r="AW799" t="inlineStr">
        <is>
          <t/>
        </is>
      </c>
      <c r="AX799" s="2" t="inlineStr">
        <is>
          <t>katranski pijesak</t>
        </is>
      </c>
      <c r="AY799" s="2" t="inlineStr">
        <is>
          <t>3</t>
        </is>
      </c>
      <c r="AZ799" s="2" t="inlineStr">
        <is>
          <t/>
        </is>
      </c>
      <c r="BA799" t="inlineStr">
        <is>
          <t/>
        </is>
      </c>
      <c r="BB799" s="2" t="inlineStr">
        <is>
          <t>olajhomok</t>
        </is>
      </c>
      <c r="BC799" s="2" t="inlineStr">
        <is>
          <t>4</t>
        </is>
      </c>
      <c r="BD799" s="2" t="inlineStr">
        <is>
          <t/>
        </is>
      </c>
      <c r="BE799" t="inlineStr">
        <is>
          <t>Nehézolajat tartalmazó, nem konszolidált, nagy agyagtartalmú kvarchomok, amely rendszerint sekély mélységben helyezkedik el.</t>
        </is>
      </c>
      <c r="BF799" s="2" t="inlineStr">
        <is>
          <t>sabbie bituminose|
sabbie petrolifere</t>
        </is>
      </c>
      <c r="BG799" s="2" t="inlineStr">
        <is>
          <t>3|
3</t>
        </is>
      </c>
      <c r="BH799" s="2" t="inlineStr">
        <is>
          <t>|
admitted</t>
        </is>
      </c>
      <c r="BI799" t="inlineStr">
        <is>
          <t>depositi sabbiosi non cementati ad elevata porosità che contengono oli viscosi non mobili</t>
        </is>
      </c>
      <c r="BJ799" s="2" t="inlineStr">
        <is>
          <t>bitumingasis smėlis</t>
        </is>
      </c>
      <c r="BK799" s="2" t="inlineStr">
        <is>
          <t>3</t>
        </is>
      </c>
      <c r="BL799" s="2" t="inlineStr">
        <is>
          <t/>
        </is>
      </c>
      <c r="BM799" t="inlineStr">
        <is>
          <t>bitumo prisigėręs smiltainis arba akyta karbonatinė uoliena</t>
        </is>
      </c>
      <c r="BN799" s="2" t="inlineStr">
        <is>
          <t>naftas smiltis|
bitumensmiltis</t>
        </is>
      </c>
      <c r="BO799" s="2" t="inlineStr">
        <is>
          <t>3|
3</t>
        </is>
      </c>
      <c r="BP799" s="2" t="inlineStr">
        <is>
          <t xml:space="preserve">|
</t>
        </is>
      </c>
      <c r="BQ799" t="inlineStr">
        <is>
          <t>irdenas smiltis vai daļēji sablīvēts smilšakmens, kas piesātināts ar blīvu un ārkārtīgi viskozu naftas veidu, ko tehniski dēvē par bitumenu</t>
        </is>
      </c>
      <c r="BR799" s="2" t="inlineStr">
        <is>
          <t>ramel bituminuż</t>
        </is>
      </c>
      <c r="BS799" s="2" t="inlineStr">
        <is>
          <t>3</t>
        </is>
      </c>
      <c r="BT799" s="2" t="inlineStr">
        <is>
          <t/>
        </is>
      </c>
      <c r="BU799" t="inlineStr">
        <is>
          <t>taħlita ta' tafal, ramel, u ilma saturata b'forma densa u viskuża ħafna ta' żejt mhux maħdum li teknikament jissejjaħ bitum</t>
        </is>
      </c>
      <c r="BV799" s="2" t="inlineStr">
        <is>
          <t>oliezand|
bitumineus zand|
oliehoudend zand</t>
        </is>
      </c>
      <c r="BW799" s="2" t="inlineStr">
        <is>
          <t>3|
3|
3</t>
        </is>
      </c>
      <c r="BX799" s="2" t="inlineStr">
        <is>
          <t xml:space="preserve">|
|
</t>
        </is>
      </c>
      <c r="BY799" t="inlineStr">
        <is>
          <t>afzetting van zand en klei gemengd met bitumen, dat tot olieproducten kan worden verwerkt</t>
        </is>
      </c>
      <c r="BZ799" s="2" t="inlineStr">
        <is>
          <t>piaski bitumiczne</t>
        </is>
      </c>
      <c r="CA799" s="2" t="inlineStr">
        <is>
          <t>3</t>
        </is>
      </c>
      <c r="CB799" s="2" t="inlineStr">
        <is>
          <t/>
        </is>
      </c>
      <c r="CC799" t="inlineStr">
        <is>
          <t/>
        </is>
      </c>
      <c r="CD799" s="2" t="inlineStr">
        <is>
          <t>areia petrolífera|
areia betuminosa</t>
        </is>
      </c>
      <c r="CE799" s="2" t="inlineStr">
        <is>
          <t>3|
3</t>
        </is>
      </c>
      <c r="CF799" s="2" t="inlineStr">
        <is>
          <t>|
preferred</t>
        </is>
      </c>
      <c r="CG799" t="inlineStr">
        <is>
          <t>Rochas sedimentares que contêm betume ou outros produtos petrolíferos de viscosidade muito elevada e que não podem ser recuperados pelos métodos clássicos.</t>
        </is>
      </c>
      <c r="CH799" s="2" t="inlineStr">
        <is>
          <t>nisip petrolifer</t>
        </is>
      </c>
      <c r="CI799" s="2" t="inlineStr">
        <is>
          <t>3</t>
        </is>
      </c>
      <c r="CJ799" s="2" t="inlineStr">
        <is>
          <t/>
        </is>
      </c>
      <c r="CK799" t="inlineStr">
        <is>
          <t/>
        </is>
      </c>
      <c r="CL799" s="2" t="inlineStr">
        <is>
          <t>ropný piesok|
roponosný piesok</t>
        </is>
      </c>
      <c r="CM799" s="2" t="inlineStr">
        <is>
          <t>3|
3</t>
        </is>
      </c>
      <c r="CN799" s="2" t="inlineStr">
        <is>
          <t xml:space="preserve">|
</t>
        </is>
      </c>
      <c r="CO799" t="inlineStr">
        <is>
          <t>voľný piesok alebo čiastočne spevnený pieskovec nasýtený hustou a mimoriadne viskóznou formou ropy, ktorá sa technicky nazýva bitúmen</t>
        </is>
      </c>
      <c r="CP799" s="2" t="inlineStr">
        <is>
          <t>oljni pesek|
naftni pesek</t>
        </is>
      </c>
      <c r="CQ799" s="2" t="inlineStr">
        <is>
          <t>3|
3</t>
        </is>
      </c>
      <c r="CR799" s="2" t="inlineStr">
        <is>
          <t xml:space="preserve">|
</t>
        </is>
      </c>
      <c r="CS799" t="inlineStr">
        <is>
          <t>plast peska, ki ima v medzrnskih prostorih nafto</t>
        </is>
      </c>
      <c r="CT799" s="2" t="inlineStr">
        <is>
          <t>bituminös sand|
oljesand|
tjärsand</t>
        </is>
      </c>
      <c r="CU799" s="2" t="inlineStr">
        <is>
          <t>3|
3|
2</t>
        </is>
      </c>
      <c r="CV799" s="2" t="inlineStr">
        <is>
          <t xml:space="preserve">|
|
</t>
        </is>
      </c>
      <c r="CW799" t="inlineStr">
        <is>
          <t>sand, ofta med någon inblandning av lera och andra jordarter och bemängd med trögflytande till halvfast blandning av kolväten med hög kokpunkt</t>
        </is>
      </c>
    </row>
    <row r="800">
      <c r="A800" s="1" t="str">
        <f>HYPERLINK("https://iate.europa.eu/entry/result/3588402/all", "3588402")</f>
        <v>3588402</v>
      </c>
      <c r="B800" t="inlineStr">
        <is>
          <t>ENVIRONMENT;EUROPEAN UNION</t>
        </is>
      </c>
      <c r="C800" t="inlineStr">
        <is>
          <t>ENVIRONMENT|environmental policy|climate change policy|adaptation to climate change;ENVIRONMENT|environmental policy|climate change policy;EUROPEAN UNION|European construction|deepening of the European Union|EU activity|EU policy;EUROPEAN UNION|European construction|deepening of the European Union</t>
        </is>
      </c>
      <c r="D800" t="inlineStr">
        <is>
          <t>yes</t>
        </is>
      </c>
      <c r="E800" t="inlineStr">
        <is>
          <t>historical</t>
        </is>
      </c>
      <c r="F800" t="inlineStr">
        <is>
          <t/>
        </is>
      </c>
      <c r="G800" t="inlineStr">
        <is>
          <t/>
        </is>
      </c>
      <c r="H800" t="inlineStr">
        <is>
          <t/>
        </is>
      </c>
      <c r="I800" t="inlineStr">
        <is>
          <t/>
        </is>
      </c>
      <c r="J800" t="inlineStr">
        <is>
          <t/>
        </is>
      </c>
      <c r="K800" t="inlineStr">
        <is>
          <t/>
        </is>
      </c>
      <c r="L800" t="inlineStr">
        <is>
          <t/>
        </is>
      </c>
      <c r="M800" t="inlineStr">
        <is>
          <t/>
        </is>
      </c>
      <c r="N800" s="2" t="inlineStr">
        <is>
          <t>EU-strategi for tilpasning til klimaændringer</t>
        </is>
      </c>
      <c r="O800" s="2" t="inlineStr">
        <is>
          <t>3</t>
        </is>
      </c>
      <c r="P800" s="2" t="inlineStr">
        <is>
          <t/>
        </is>
      </c>
      <c r="Q800" t="inlineStr">
        <is>
          <t>strategi, som
skal bidrage til et mere klimaresistent Europa, hvilket indebærer, at
beredskabet og kapaciteten til at reagere på virkningerne af klimaændringer på
lokalt, regionalt, nationalt og EU-plan styrkes, at der udvikles en sammenhængende
tilgang, og at koordinationen mellem de nationale tilpasningsstrategier og
risikostyringsplaner forbedres</t>
        </is>
      </c>
      <c r="R800" t="inlineStr">
        <is>
          <t/>
        </is>
      </c>
      <c r="S800" t="inlineStr">
        <is>
          <t/>
        </is>
      </c>
      <c r="T800" t="inlineStr">
        <is>
          <t/>
        </is>
      </c>
      <c r="U800" t="inlineStr">
        <is>
          <t/>
        </is>
      </c>
      <c r="V800" s="2" t="inlineStr">
        <is>
          <t>στρατηγική της ΕΕ για την προσαρμογή στην κλιματική αλλαγή</t>
        </is>
      </c>
      <c r="W800" s="2" t="inlineStr">
        <is>
          <t>3</t>
        </is>
      </c>
      <c r="X800" s="2" t="inlineStr">
        <is>
          <t/>
        </is>
      </c>
      <c r="Y800" t="inlineStr">
        <is>
          <t>εξελισσόμενη δέσμη μέτρων που προτείνονται σε επίπεδο ΕΕ και εστιάζουν στη διασφάλιση κοινών προσεγγίσεων και πλήρους συνοχής μεταξύ των εθνικών στρατηγικών προσαρμογής και των εθνικών σχεδίων διαχείρισης κινδύνων με ταυτόχρονη ισχυρή έμφαση στην ενσωμάτωση επιλογών προσαρμογής με χαμηλό κόστος, επωφελών για όλες τις πλευρές και με αναμφίβολα θετικά αποτελέσματα (no-regret) καθώς και μετάβαση της ΕΕ σε μια οικονομία χαμηλών ανθρακούχων εκπομπών και ανθεκτική στην κλιματική αλλαγή, η οποία θα ενθαρρύνει τη διατηρήσιμη οικονομική ανάπτυξη, θα τονώσει τις ανθεκτικές στην κλιματική αλλαγή επενδύσεις και θα δημιουργήσει νέες θέσεις εργασίας.</t>
        </is>
      </c>
      <c r="Z800" s="2" t="inlineStr">
        <is>
          <t>EU Strategy on adaptation to climate change|
2013 EU Adaptation Strategy</t>
        </is>
      </c>
      <c r="AA800" s="2" t="inlineStr">
        <is>
          <t>3|
3</t>
        </is>
      </c>
      <c r="AB800" s="2" t="inlineStr">
        <is>
          <t xml:space="preserve">|
</t>
        </is>
      </c>
      <c r="AC800" t="inlineStr">
        <is>
          <t>evolving package of measures being proposed at EU level that focus on ensuring joint approaches and full coherence between national adaptation strategies and national risk management plans while placing strong
emphasis on incorporating win-win, low-cost and no-regret adaptation options (including sustainable water
management and early warning systems) and moving the EU towards a
low-carbon and climate-resilient economy that promotes sustainable growth, stimulates climate-resilient investment and which sees the creation of new jobs</t>
        </is>
      </c>
      <c r="AD800" s="2" t="inlineStr">
        <is>
          <t>estrategia de adaptación al cambio climático de la UE</t>
        </is>
      </c>
      <c r="AE800" s="2" t="inlineStr">
        <is>
          <t>3</t>
        </is>
      </c>
      <c r="AF800" s="2" t="inlineStr">
        <is>
          <t/>
        </is>
      </c>
      <c r="AG800" t="inlineStr">
        <is>
          <t>Conjunto de
 medidas de la UE para garantizar planteamientos comunes y una plena
 coherencia entre las estrategias nacionales de adaptación y los planes
 nacionales de gestión del riesgo.</t>
        </is>
      </c>
      <c r="AH800" s="2" t="inlineStr">
        <is>
          <t>ELi 2013. aasta kohanemisstrateegia|
kliimamuutustega kohanemist käsitlev ELi strateegia</t>
        </is>
      </c>
      <c r="AI800" s="2" t="inlineStr">
        <is>
          <t>3|
3</t>
        </is>
      </c>
      <c r="AJ800" s="2" t="inlineStr">
        <is>
          <t xml:space="preserve">|
</t>
        </is>
      </c>
      <c r="AK800" t="inlineStr">
        <is>
          <t>ELi meetmepakett, mille abil tugevdatakse valmisolekut ja suutlikkust reageerida kliimamuutuste mõjule kohalikul, piirkondlikul, riiklikul ja ELi tasandil, töötades välja ühtse lähenemisviisi ja parandades koordineerimist</t>
        </is>
      </c>
      <c r="AL800" s="2" t="inlineStr">
        <is>
          <t>EU:n strategia ilmastonmuutokseen sopeutumiseksi</t>
        </is>
      </c>
      <c r="AM800" s="2" t="inlineStr">
        <is>
          <t>3</t>
        </is>
      </c>
      <c r="AN800" s="2" t="inlineStr">
        <is>
          <t/>
        </is>
      </c>
      <c r="AO800" t="inlineStr">
        <is>
          <t>EU-tasolla ehdotettavista toimista koostuva strategia, jonka tavoitteena on varmistaa, että kansalliset sopeutumisstrategiat ja kansalliset riskinhallintasuunnitelmat perustuvat yhteisille lähestymistavoille ja ovat kaikilta osin keskenään yhdenmukaiset, suosittaa edullisia sopeutumiskeinoja, joissa kaikki voittavat ja jotka eivät jätä sijaa katumiselle (mukaan lukien kestävä vesihuolto ja varhaisvaroitusjärjestelmät), auttaa EU:ta siirtymään vähähiiliseen ja ilmastonmuutoksen kestävään talouteen sekä edistää kestävää kasvua, lisätä ilmastokestävyyttä edistäviä investointeja ja luoda uusia työpaikkoja</t>
        </is>
      </c>
      <c r="AP800" s="2" t="inlineStr">
        <is>
          <t>stratégie de l'UE relative à l'adaptation au changement climatique</t>
        </is>
      </c>
      <c r="AQ800" s="2" t="inlineStr">
        <is>
          <t>3</t>
        </is>
      </c>
      <c r="AR800" s="2" t="inlineStr">
        <is>
          <t/>
        </is>
      </c>
      <c r="AS800" t="inlineStr">
        <is>
          <t/>
        </is>
      </c>
      <c r="AT800" s="2" t="inlineStr">
        <is>
          <t>Straitéis an Aontais Eorpaigh maidir le hoiriúnú don athrú aeráide</t>
        </is>
      </c>
      <c r="AU800" s="2" t="inlineStr">
        <is>
          <t>3</t>
        </is>
      </c>
      <c r="AV800" s="2" t="inlineStr">
        <is>
          <t/>
        </is>
      </c>
      <c r="AW800" t="inlineStr">
        <is>
          <t/>
        </is>
      </c>
      <c r="AX800" t="inlineStr">
        <is>
          <t/>
        </is>
      </c>
      <c r="AY800" t="inlineStr">
        <is>
          <t/>
        </is>
      </c>
      <c r="AZ800" t="inlineStr">
        <is>
          <t/>
        </is>
      </c>
      <c r="BA800" t="inlineStr">
        <is>
          <t/>
        </is>
      </c>
      <c r="BB800" s="2" t="inlineStr">
        <is>
          <t>az éghajlatváltozás hatásaihoz való alkalmazkodásra vonatkozó uniós stratégia|
az éghajlatváltozáshoz való alkalmazkodásra vonatkozó uniós stratégia</t>
        </is>
      </c>
      <c r="BC800" s="2" t="inlineStr">
        <is>
          <t>3|
3</t>
        </is>
      </c>
      <c r="BD800" s="2" t="inlineStr">
        <is>
          <t xml:space="preserve">|
</t>
        </is>
      </c>
      <c r="BE800" t="inlineStr">
        <is>
          <t>az éghajlatváltozás hatásainak jobban ellenálló Európa megteremtésére irányuló stratégia, amely a mindenki számára előnyös, alacsony költséggel járó megoldásokat, az alacsony szén-dioxid-kibocsátású és az éghajlatváltozás hatásaival szemben ellenállóképes gazdaság felé történő elmozdulást, a fenntartható növekedést, az alkalmazkodásközpontú beruházásokat és a munkahelyteremtést célozza</t>
        </is>
      </c>
      <c r="BF800" t="inlineStr">
        <is>
          <t/>
        </is>
      </c>
      <c r="BG800" t="inlineStr">
        <is>
          <t/>
        </is>
      </c>
      <c r="BH800" t="inlineStr">
        <is>
          <t/>
        </is>
      </c>
      <c r="BI800" t="inlineStr">
        <is>
          <t/>
        </is>
      </c>
      <c r="BJ800" s="2" t="inlineStr">
        <is>
          <t>ES prisitaikymo prie klimato kaitos strategija</t>
        </is>
      </c>
      <c r="BK800" s="2" t="inlineStr">
        <is>
          <t>3</t>
        </is>
      </c>
      <c r="BL800" s="2" t="inlineStr">
        <is>
          <t/>
        </is>
      </c>
      <c r="BM800" t="inlineStr">
        <is>
          <t/>
        </is>
      </c>
      <c r="BN800" s="2" t="inlineStr">
        <is>
          <t>Pielāgošanās klimata pārmaiņām: ES stratēģija</t>
        </is>
      </c>
      <c r="BO800" s="2" t="inlineStr">
        <is>
          <t>3</t>
        </is>
      </c>
      <c r="BP800" s="2" t="inlineStr">
        <is>
          <t/>
        </is>
      </c>
      <c r="BQ800" t="inlineStr">
        <is>
          <t/>
        </is>
      </c>
      <c r="BR800" s="2" t="inlineStr">
        <is>
          <t>Strateġija tal-UE dwar l-adattament għat-tibdil fil-klima</t>
        </is>
      </c>
      <c r="BS800" s="2" t="inlineStr">
        <is>
          <t>3</t>
        </is>
      </c>
      <c r="BT800" s="2" t="inlineStr">
        <is>
          <t/>
        </is>
      </c>
      <c r="BU800" t="inlineStr">
        <is>
          <t>pakkett ta' miżuri li qed jevolvi, propost fil-livell tal-UE, li jiffoka fuq l-iżgurar ta' approċċi konġunti u kooperazzjoni sħiħa bejn l-istrateġiji ta' adattment nazzjonali u l-pjanijiet ta' ġestjoni tar-riskju filwaqt li ssir enfasi fuq l-inkorporazzjoni ta' opzjonijiet ta' adattament li minnhom igawdi kulħadd, b'kost baxx u mingħajr dispjaċir (inkluż ġestjoni sostenibbli tal-ilma u sistemi ta' twissija bikrija) u t-tressiq tal-UE lejn ekonomija b'livell baxx ta' karbonju u reżiljenti għat-tibdil fil-klima li tippromwovi t-tkabbir sostenibbli, tistimola l-investiment reżiljenti għall-klima u li toħloq impjegi ġodda</t>
        </is>
      </c>
      <c r="BV800" s="2" t="inlineStr">
        <is>
          <t>aanpassingsstrategie van de EU|
EU-strategie voor aanpassing aan de klimaatverandering</t>
        </is>
      </c>
      <c r="BW800" s="2" t="inlineStr">
        <is>
          <t>2|
3</t>
        </is>
      </c>
      <c r="BX800" s="2" t="inlineStr">
        <is>
          <t xml:space="preserve">|
</t>
        </is>
      </c>
      <c r="BY800" t="inlineStr">
        <is>
          <t>strategie met als doel een bijdrage te leveren tot een meer klimaatbestendig Europa, door de paraatheid en capaciteit om te reageren op de gevolgen van de klimaatverandering op lokaal, regionaal, nationaal en Europees niveau te versterken, een coherente aanpak te ontwikkelen, en de coördinatie te verbeteren</t>
        </is>
      </c>
      <c r="BZ800" s="2" t="inlineStr">
        <is>
          <t>Strategia UE w zakresie przystosowania się do zmiany klimatu</t>
        </is>
      </c>
      <c r="CA800" s="2" t="inlineStr">
        <is>
          <t>3</t>
        </is>
      </c>
      <c r="CB800" s="2" t="inlineStr">
        <is>
          <t/>
        </is>
      </c>
      <c r="CC800" t="inlineStr">
        <is>
          <t>ewoluujący pakiet środków na poziomie unijnym mający na celu zapewnienie wspólnego podejścia i pełnej zgodności pomiędzy krajowymi strategiami przystosowawczymi i krajowymi planami zarządzania zagrożeniami, wprowadzenie korzystnych dla wszystkich stron i opłacalnych wariantów adaptacyjnych oraz pomoc dla UE w przejściu na gospodarkę niskoemisyjną i odporną na zmianę klimatu wspierającą zrównoważony wzrost, stymulującą inwestycje odporne na zmianę klimatu oraz tworzenie nowych miejsc pracy</t>
        </is>
      </c>
      <c r="CD800" s="2" t="inlineStr">
        <is>
          <t>estratégia da UE para a adaptação às alterações climáticas</t>
        </is>
      </c>
      <c r="CE800" s="2" t="inlineStr">
        <is>
          <t>3</t>
        </is>
      </c>
      <c r="CF800" s="2" t="inlineStr">
        <is>
          <t/>
        </is>
      </c>
      <c r="CG800" t="inlineStr">
        <is>
          <t>Conjunto de medidas da União Europeia para assegurar abordagens conjuntas e plena coerência entre as
estratégias de adaptação nacionais e os planos nacionais de gestão do risco.</t>
        </is>
      </c>
      <c r="CH800" s="2" t="inlineStr">
        <is>
          <t>Strategia UE privind adaptarea la schimbările climatice</t>
        </is>
      </c>
      <c r="CI800" s="2" t="inlineStr">
        <is>
          <t>3</t>
        </is>
      </c>
      <c r="CJ800" s="2" t="inlineStr">
        <is>
          <t/>
        </is>
      </c>
      <c r="CK800" t="inlineStr">
        <is>
          <t>fișa de față se referă la strategia din 2013, care a fost înlocuită în 2021 de &lt;a href="https://iate.europa.eu/entry/result/3599052/ro" target="_blank"&gt;noua Strategie a UE privind adaptarea la schimbările climatice&lt;time datetime="1.2.2022"&gt; (1.2.2022)&lt;/time&gt;&lt;/a&gt;</t>
        </is>
      </c>
      <c r="CL800" s="2" t="inlineStr">
        <is>
          <t>stratégia EÚ pre adaptáciu na zmenu klímy|
adaptačná stratégia EÚ z roku 2013</t>
        </is>
      </c>
      <c r="CM800" s="2" t="inlineStr">
        <is>
          <t>3|
3</t>
        </is>
      </c>
      <c r="CN800" s="2" t="inlineStr">
        <is>
          <t xml:space="preserve">|
</t>
        </is>
      </c>
      <c r="CO800" t="inlineStr">
        <is>
          <t/>
        </is>
      </c>
      <c r="CP800" s="2" t="inlineStr">
        <is>
          <t>prilagoditvena strategija EU iz leta 2013|
strategija EU za prilagajanje iz leta 2013|
strategija EU za prilagajanje podnebnim spremembam</t>
        </is>
      </c>
      <c r="CQ800" s="2" t="inlineStr">
        <is>
          <t>3|
3|
3</t>
        </is>
      </c>
      <c r="CR800" s="2" t="inlineStr">
        <is>
          <t xml:space="preserve">|
|
</t>
        </is>
      </c>
      <c r="CS800" t="inlineStr">
        <is>
          <t/>
        </is>
      </c>
      <c r="CT800" t="inlineStr">
        <is>
          <t/>
        </is>
      </c>
      <c r="CU800" t="inlineStr">
        <is>
          <t/>
        </is>
      </c>
      <c r="CV800" t="inlineStr">
        <is>
          <t/>
        </is>
      </c>
      <c r="CW800" t="inlineStr">
        <is>
          <t/>
        </is>
      </c>
    </row>
    <row r="801">
      <c r="A801" s="1" t="str">
        <f>HYPERLINK("https://iate.europa.eu/entry/result/3588478/all", "3588478")</f>
        <v>3588478</v>
      </c>
      <c r="B801" t="inlineStr">
        <is>
          <t>EUROPEAN UNION;ENERGY</t>
        </is>
      </c>
      <c r="C801" t="inlineStr">
        <is>
          <t>EUROPEAN UNION|European construction|deepening of the European Union|EU activity|EU policy;EUROPEAN UNION|European construction|deepening of the European Union;ENERGY|energy policy</t>
        </is>
      </c>
      <c r="D801" t="inlineStr">
        <is>
          <t>yes</t>
        </is>
      </c>
      <c r="E801" t="inlineStr">
        <is>
          <t/>
        </is>
      </c>
      <c r="F801" s="2" t="inlineStr">
        <is>
          <t>Доклад за състоянието на енергийния съюз</t>
        </is>
      </c>
      <c r="G801" s="2" t="inlineStr">
        <is>
          <t>3</t>
        </is>
      </c>
      <c r="H801" s="2" t="inlineStr">
        <is>
          <t/>
        </is>
      </c>
      <c r="I801" t="inlineStr">
        <is>
          <t>ежегоден доклад, в който се прави равносметка на напредъка по изпълнението на европейските политики в областта на енергетиката и климата, като се включват по-специално петте стълба на енергийния съюз: декарбонизация, включително възобновяеми източници на енергия, енергийна ефективност, вътрешен пазар, енергийна сигурност и научни изследвания, иновации и конкурентоспособност</t>
        </is>
      </c>
      <c r="J801" s="2" t="inlineStr">
        <is>
          <t>zpráva o stavu energetické unie</t>
        </is>
      </c>
      <c r="K801" s="2" t="inlineStr">
        <is>
          <t>3</t>
        </is>
      </c>
      <c r="L801" s="2" t="inlineStr">
        <is>
          <t/>
        </is>
      </c>
      <c r="M801" t="inlineStr">
        <is>
          <t>pravidelná zpráva o pokroku sledující
realizaci &lt;a href="https://iate.europa.eu/entry/result/3572043/all" target="_blank"&gt;strategie energetické unie&lt;/a&gt;</t>
        </is>
      </c>
      <c r="N801" s="2" t="inlineStr">
        <is>
          <t>rapport om status over energiunionen</t>
        </is>
      </c>
      <c r="O801" s="2" t="inlineStr">
        <is>
          <t>3</t>
        </is>
      </c>
      <c r="P801" s="2" t="inlineStr">
        <is>
          <t/>
        </is>
      </c>
      <c r="Q801" t="inlineStr">
        <is>
          <t>regelmæssig rapport om fremskridtene med gennemførelsen af &lt;a href="https://iate.europa.eu/entry/result/3572043/da" target="_blank"&gt;energiunionens strategi&lt;/a&gt;</t>
        </is>
      </c>
      <c r="R801" s="2" t="inlineStr">
        <is>
          <t>Bericht zur Lage der Energieunion</t>
        </is>
      </c>
      <c r="S801" s="2" t="inlineStr">
        <is>
          <t>3</t>
        </is>
      </c>
      <c r="T801" s="2" t="inlineStr">
        <is>
          <t/>
        </is>
      </c>
      <c r="U801" t="inlineStr">
        <is>
          <t>regelmäßiger Fortschrittsbericht über die Umsetzung der &lt;a href="https://iate.europa.eu/entry/result/3572043/all" target="_blank"&gt;Strategie für die Energieunion&lt;/a&gt;</t>
        </is>
      </c>
      <c r="V801" s="2" t="inlineStr">
        <is>
          <t>έκθεση σχετικά με την κατάσταση της Ενεργειακής Ένωσης|
έκθεση για την κατάσταση της Ενεργειακής Ένωσης</t>
        </is>
      </c>
      <c r="W801" s="2" t="inlineStr">
        <is>
          <t>3|
3</t>
        </is>
      </c>
      <c r="X801" s="2" t="inlineStr">
        <is>
          <t xml:space="preserve">|
</t>
        </is>
      </c>
      <c r="Y801" t="inlineStr">
        <is>
          <t>τακτική έκθεση προόδου για την παρακολούθηση της υλοποίησης της &lt;a href="https://iate.europa.eu/entry/result/3572043" target="_blank"&gt;στρατηγικής για την Ενεργειακή Ένωση&lt;/a&gt;</t>
        </is>
      </c>
      <c r="Z801" s="2" t="inlineStr">
        <is>
          <t>State of the Energy Union report|
report on the State of the Energy Union</t>
        </is>
      </c>
      <c r="AA801" s="2" t="inlineStr">
        <is>
          <t>3|
3</t>
        </is>
      </c>
      <c r="AB801" s="2" t="inlineStr">
        <is>
          <t xml:space="preserve">|
</t>
        </is>
      </c>
      <c r="AC801" t="inlineStr">
        <is>
          <t>regular progress report monitoring the implementation of the &lt;a href="https://iate.europa.eu/entry/result/3572043/en" target="_blank"&gt;energy union strategy&lt;/a&gt;</t>
        </is>
      </c>
      <c r="AD801" s="2" t="inlineStr">
        <is>
          <t>informe sobre el estado de la Unión de la Energía</t>
        </is>
      </c>
      <c r="AE801" s="2" t="inlineStr">
        <is>
          <t>3</t>
        </is>
      </c>
      <c r="AF801" s="2" t="inlineStr">
        <is>
          <t/>
        </is>
      </c>
      <c r="AG801" t="inlineStr">
        <is>
          <t>Informe anual de la Comisión Europea en el que se analizan los aspectos esenciales de la &lt;a href="https://iate.europa.eu/entry/result/3557545/es" target="_blank"&gt;Unión de la Energía&lt;/a&gt; y se presentan los resultados alcanzados en relación con la &lt;a href="https://iate.europa.eu/entry/result/3572043/es" target="_blank"&gt;Estrategia de la Unión de la Energía&lt;/a&gt;, a fin de orientar el debate político sobre las medidas que deben adoptarse.</t>
        </is>
      </c>
      <c r="AH801" s="2" t="inlineStr">
        <is>
          <t>energialiidu olukorda käsitlev aruanne</t>
        </is>
      </c>
      <c r="AI801" s="2" t="inlineStr">
        <is>
          <t>3</t>
        </is>
      </c>
      <c r="AJ801" s="2" t="inlineStr">
        <is>
          <t/>
        </is>
      </c>
      <c r="AK801" t="inlineStr">
        <is>
          <t>&lt;a href="https://iate.europa.eu/entry/result/3572043/et" target="_blank"&gt;&lt;em&gt;energialiidu strateegia&lt;/em&gt;&lt;/a&gt; rakendamist käsitlev iga-aastane aruanne</t>
        </is>
      </c>
      <c r="AL801" s="2" t="inlineStr">
        <is>
          <t>energiaunionin tilannekatsaus|
energiaunionin tilaa koskeva katsaus</t>
        </is>
      </c>
      <c r="AM801" s="2" t="inlineStr">
        <is>
          <t>3|
3</t>
        </is>
      </c>
      <c r="AN801" s="2" t="inlineStr">
        <is>
          <t xml:space="preserve">|
</t>
        </is>
      </c>
      <c r="AO801" t="inlineStr">
        <is>
          <t>säännöllinen
kertomus edistymisestä energiaunionia koskevan strategian toteuttamisessa</t>
        </is>
      </c>
      <c r="AP801" s="2" t="inlineStr">
        <is>
          <t>rapport sur l’état de l’union de l’énergie</t>
        </is>
      </c>
      <c r="AQ801" s="2" t="inlineStr">
        <is>
          <t>3</t>
        </is>
      </c>
      <c r="AR801" s="2" t="inlineStr">
        <is>
          <t/>
        </is>
      </c>
      <c r="AS801" t="inlineStr">
        <is>
          <t>rapport publié chaque année par la Commission sur la mise en œuvre de la &lt;a href="https://iate.europa.eu/entry/result/3572043/en-fr" target="_blank"&gt;stratégie pour l'union de l'énergie &lt;/a&gt;</t>
        </is>
      </c>
      <c r="AT801" s="2" t="inlineStr">
        <is>
          <t>tuarascáil ar Staid an Aontais Fuinnimh</t>
        </is>
      </c>
      <c r="AU801" s="2" t="inlineStr">
        <is>
          <t>3</t>
        </is>
      </c>
      <c r="AV801" s="2" t="inlineStr">
        <is>
          <t/>
        </is>
      </c>
      <c r="AW801" t="inlineStr">
        <is>
          <t/>
        </is>
      </c>
      <c r="AX801" s="2" t="inlineStr">
        <is>
          <t>izvješće o stanju energetske unije</t>
        </is>
      </c>
      <c r="AY801" s="2" t="inlineStr">
        <is>
          <t>3</t>
        </is>
      </c>
      <c r="AZ801" s="2" t="inlineStr">
        <is>
          <t/>
        </is>
      </c>
      <c r="BA801" t="inlineStr">
        <is>
          <t/>
        </is>
      </c>
      <c r="BB801" s="2" t="inlineStr">
        <is>
          <t>az energiaunió helyzetéről szóló jelentés|
jelentés az energiaunió helyzetéről</t>
        </is>
      </c>
      <c r="BC801" s="2" t="inlineStr">
        <is>
          <t>3|
3</t>
        </is>
      </c>
      <c r="BD801" s="2" t="inlineStr">
        <is>
          <t xml:space="preserve">|
</t>
        </is>
      </c>
      <c r="BE801" t="inlineStr">
        <is>
          <t>&lt;a href="https://iate.europa.eu/entry/result/3572043/hu" target="_blank"&gt;az energiaunióra vonatkozó stratégia&lt;/a&gt; végrehajtásáról szóló rendszeres beszámoló</t>
        </is>
      </c>
      <c r="BF801" s="2" t="inlineStr">
        <is>
          <t>relazione sullo stato dell'Unione dell'energia</t>
        </is>
      </c>
      <c r="BG801" s="2" t="inlineStr">
        <is>
          <t>3</t>
        </is>
      </c>
      <c r="BH801" s="2" t="inlineStr">
        <is>
          <t/>
        </is>
      </c>
      <c r="BI801" t="inlineStr">
        <is>
          <t>relazione pubblicata ogni anno dalla Commissione sull'attuazione della &lt;a href="https://iate.europa.eu/entry/result/3572043/it" target="_blank"&gt;strategia dell'Unione dell'energia&lt;/a&gt;</t>
        </is>
      </c>
      <c r="BJ801" s="2" t="inlineStr">
        <is>
          <t>energetikos sąjungos būklės ataskaita</t>
        </is>
      </c>
      <c r="BK801" s="2" t="inlineStr">
        <is>
          <t>3</t>
        </is>
      </c>
      <c r="BL801" s="2" t="inlineStr">
        <is>
          <t/>
        </is>
      </c>
      <c r="BM801" t="inlineStr">
        <is>
          <t>reguliariai skelbiama energetikos sąjungos strategijos įgyvendinimo pažangos ataskaita</t>
        </is>
      </c>
      <c r="BN801" s="2" t="inlineStr">
        <is>
          <t>ziņojums par enerģētikas savienības stāvokli</t>
        </is>
      </c>
      <c r="BO801" s="2" t="inlineStr">
        <is>
          <t>3</t>
        </is>
      </c>
      <c r="BP801" s="2" t="inlineStr">
        <is>
          <t/>
        </is>
      </c>
      <c r="BQ801" t="inlineStr">
        <is>
          <t>regulārs progresa ziņojums, ar kuru uzrauga &lt;a href="https://iate.europa.eu/entry/result/3572043/lv" target="_blank"&gt;enerģētikas savienības stratēģijas&lt;/a&gt; īstenošanu</t>
        </is>
      </c>
      <c r="BR801" s="2" t="inlineStr">
        <is>
          <t>rapport dwar l-Istat tal-Unjoni tal-Enerġija|
rapport tal-Istat tal-Unjoni tal-Enerġija</t>
        </is>
      </c>
      <c r="BS801" s="2" t="inlineStr">
        <is>
          <t>3|
3</t>
        </is>
      </c>
      <c r="BT801" s="2" t="inlineStr">
        <is>
          <t xml:space="preserve">|
</t>
        </is>
      </c>
      <c r="BU801" t="inlineStr">
        <is>
          <t>rapport ta' progress regolari, li jissorvelja l-implimentazzjoni tal-&lt;a href="https://iate.europa.eu/entry/result/3572043/mt" target="_blank"&gt;istrateġija tal-unjoni tal-enerġija&lt;/a&gt;</t>
        </is>
      </c>
      <c r="BV801" s="2" t="inlineStr">
        <is>
          <t>verslag over de stand van de energie-unie</t>
        </is>
      </c>
      <c r="BW801" s="2" t="inlineStr">
        <is>
          <t>3</t>
        </is>
      </c>
      <c r="BX801" s="2" t="inlineStr">
        <is>
          <t/>
        </is>
      </c>
      <c r="BY801" t="inlineStr">
        <is>
          <t>voortgangsverslag waarin de uitvoering van de &lt;a href="https://iate.europa.eu/entry/result/3572043/nl" target="_blank"&gt;strategie voor een energie-unie&lt;/a&gt; wordt gemonitord</t>
        </is>
      </c>
      <c r="BZ801" s="2" t="inlineStr">
        <is>
          <t>sprawozdanie na temat stanu unii energetycznej</t>
        </is>
      </c>
      <c r="CA801" s="2" t="inlineStr">
        <is>
          <t>3</t>
        </is>
      </c>
      <c r="CB801" s="2" t="inlineStr">
        <is>
          <t/>
        </is>
      </c>
      <c r="CC801" t="inlineStr">
        <is>
          <t>regularne sprawozdanie z postępu prac nad wdrożeniem &lt;a href="https://iate.europa.eu/entry/result/3588478/pl" target="_blank"&gt;strategii na rzecz unii energetycznej&lt;/a&gt;</t>
        </is>
      </c>
      <c r="CD801" s="2" t="inlineStr">
        <is>
          <t>relatório do Estado da União da Energia</t>
        </is>
      </c>
      <c r="CE801" s="2" t="inlineStr">
        <is>
          <t>3</t>
        </is>
      </c>
      <c r="CF801" s="2" t="inlineStr">
        <is>
          <t/>
        </is>
      </c>
      <c r="CG801" t="inlineStr">
        <is>
          <t>Acompanhamento por relatórios intercalares periódicos da execução da Estratégia para a União da Energia.</t>
        </is>
      </c>
      <c r="CH801" s="2" t="inlineStr">
        <is>
          <t>raport privind starea uniunii energetice</t>
        </is>
      </c>
      <c r="CI801" s="2" t="inlineStr">
        <is>
          <t>3</t>
        </is>
      </c>
      <c r="CJ801" s="2" t="inlineStr">
        <is>
          <t/>
        </is>
      </c>
      <c r="CK801" t="inlineStr">
        <is>
          <t>raport întocmit anual de Comisie pe baza rapoartelor statelor membre privind punerea în aplicare a planurilor lor naționale în vedere atingerii obiectivelor uniunii energetice și al asigurării tranziției către o economie competitivă, cu emisii reduse de dioxid de carbon</t>
        </is>
      </c>
      <c r="CL801" s="2" t="inlineStr">
        <is>
          <t>správa o stave energetickej únie</t>
        </is>
      </c>
      <c r="CM801" s="2" t="inlineStr">
        <is>
          <t>3</t>
        </is>
      </c>
      <c r="CN801" s="2" t="inlineStr">
        <is>
          <t/>
        </is>
      </c>
      <c r="CO801" t="inlineStr">
        <is>
          <t>pravidelná správa o pokroku, v ktorej sa monitoruje realizácia &lt;a href="https://iate.europa.eu/entry/result/3572043/sk" target="_blank"&gt;stratégie energetickej únie&lt;/a&gt;</t>
        </is>
      </c>
      <c r="CP801" s="2" t="inlineStr">
        <is>
          <t>poročilo o stanju energetske unije</t>
        </is>
      </c>
      <c r="CQ801" s="2" t="inlineStr">
        <is>
          <t>3</t>
        </is>
      </c>
      <c r="CR801" s="2" t="inlineStr">
        <is>
          <t/>
        </is>
      </c>
      <c r="CS801" t="inlineStr">
        <is>
          <t/>
        </is>
      </c>
      <c r="CT801" s="2" t="inlineStr">
        <is>
          <t>rapport om tillståndet i energiunionen</t>
        </is>
      </c>
      <c r="CU801" s="2" t="inlineStr">
        <is>
          <t>3</t>
        </is>
      </c>
      <c r="CV801" s="2" t="inlineStr">
        <is>
          <t/>
        </is>
      </c>
      <c r="CW801" t="inlineStr">
        <is>
          <t/>
        </is>
      </c>
    </row>
    <row r="802">
      <c r="A802" s="1" t="str">
        <f>HYPERLINK("https://iate.europa.eu/entry/result/46340/all", "46340")</f>
        <v>46340</v>
      </c>
      <c r="B802" t="inlineStr">
        <is>
          <t>ENVIRONMENT</t>
        </is>
      </c>
      <c r="C802" t="inlineStr">
        <is>
          <t>ENVIRONMENT</t>
        </is>
      </c>
      <c r="D802" t="inlineStr">
        <is>
          <t>yes</t>
        </is>
      </c>
      <c r="E802" t="inlineStr">
        <is>
          <t/>
        </is>
      </c>
      <c r="F802" t="inlineStr">
        <is>
          <t/>
        </is>
      </c>
      <c r="G802" t="inlineStr">
        <is>
          <t/>
        </is>
      </c>
      <c r="H802" t="inlineStr">
        <is>
          <t/>
        </is>
      </c>
      <c r="I802" t="inlineStr">
        <is>
          <t/>
        </is>
      </c>
      <c r="J802" t="inlineStr">
        <is>
          <t/>
        </is>
      </c>
      <c r="K802" t="inlineStr">
        <is>
          <t/>
        </is>
      </c>
      <c r="L802" t="inlineStr">
        <is>
          <t/>
        </is>
      </c>
      <c r="M802" t="inlineStr">
        <is>
          <t/>
        </is>
      </c>
      <c r="N802" s="2" t="inlineStr">
        <is>
          <t>energiproduktion</t>
        </is>
      </c>
      <c r="O802" s="2" t="inlineStr">
        <is>
          <t>3</t>
        </is>
      </c>
      <c r="P802" s="2" t="inlineStr">
        <is>
          <t/>
        </is>
      </c>
      <c r="Q802" t="inlineStr">
        <is>
          <t/>
        </is>
      </c>
      <c r="R802" s="2" t="inlineStr">
        <is>
          <t>Energiegewinnung|
Energieerzeugung</t>
        </is>
      </c>
      <c r="S802" s="2" t="inlineStr">
        <is>
          <t>3|
3</t>
        </is>
      </c>
      <c r="T802" s="2" t="inlineStr">
        <is>
          <t xml:space="preserve">|
</t>
        </is>
      </c>
      <c r="U802" t="inlineStr">
        <is>
          <t>Erzeugung von Energie - beispielsweise von elektrischer Energie oder Wärme.</t>
        </is>
      </c>
      <c r="V802" s="2" t="inlineStr">
        <is>
          <t>παραγωγή ενέργειας</t>
        </is>
      </c>
      <c r="W802" s="2" t="inlineStr">
        <is>
          <t>3</t>
        </is>
      </c>
      <c r="X802" s="2" t="inlineStr">
        <is>
          <t/>
        </is>
      </c>
      <c r="Y802" t="inlineStr">
        <is>
          <t/>
        </is>
      </c>
      <c r="Z802" s="2" t="inlineStr">
        <is>
          <t>energy production</t>
        </is>
      </c>
      <c r="AA802" s="2" t="inlineStr">
        <is>
          <t>3</t>
        </is>
      </c>
      <c r="AB802" s="2" t="inlineStr">
        <is>
          <t/>
        </is>
      </c>
      <c r="AC802" t="inlineStr">
        <is>
          <t>generation of energy, e.g. electrical energy or heat</t>
        </is>
      </c>
      <c r="AD802" s="2" t="inlineStr">
        <is>
          <t>producción energética|
producción de energía</t>
        </is>
      </c>
      <c r="AE802" s="2" t="inlineStr">
        <is>
          <t>3|
3</t>
        </is>
      </c>
      <c r="AF802" s="2" t="inlineStr">
        <is>
          <t xml:space="preserve">|
</t>
        </is>
      </c>
      <c r="AG802" t="inlineStr">
        <is>
          <t/>
        </is>
      </c>
      <c r="AH802" t="inlineStr">
        <is>
          <t/>
        </is>
      </c>
      <c r="AI802" t="inlineStr">
        <is>
          <t/>
        </is>
      </c>
      <c r="AJ802" t="inlineStr">
        <is>
          <t/>
        </is>
      </c>
      <c r="AK802" t="inlineStr">
        <is>
          <t/>
        </is>
      </c>
      <c r="AL802" s="2" t="inlineStr">
        <is>
          <t>energiantuotanto</t>
        </is>
      </c>
      <c r="AM802" s="2" t="inlineStr">
        <is>
          <t>3</t>
        </is>
      </c>
      <c r="AN802" s="2" t="inlineStr">
        <is>
          <t/>
        </is>
      </c>
      <c r="AO802" t="inlineStr">
        <is>
          <t/>
        </is>
      </c>
      <c r="AP802" s="2" t="inlineStr">
        <is>
          <t>production d'énergie</t>
        </is>
      </c>
      <c r="AQ802" s="2" t="inlineStr">
        <is>
          <t>3</t>
        </is>
      </c>
      <c r="AR802" s="2" t="inlineStr">
        <is>
          <t/>
        </is>
      </c>
      <c r="AS802" t="inlineStr">
        <is>
          <t/>
        </is>
      </c>
      <c r="AT802" t="inlineStr">
        <is>
          <t/>
        </is>
      </c>
      <c r="AU802" t="inlineStr">
        <is>
          <t/>
        </is>
      </c>
      <c r="AV802" t="inlineStr">
        <is>
          <t/>
        </is>
      </c>
      <c r="AW802" t="inlineStr">
        <is>
          <t/>
        </is>
      </c>
      <c r="AX802" t="inlineStr">
        <is>
          <t/>
        </is>
      </c>
      <c r="AY802" t="inlineStr">
        <is>
          <t/>
        </is>
      </c>
      <c r="AZ802" t="inlineStr">
        <is>
          <t/>
        </is>
      </c>
      <c r="BA802" t="inlineStr">
        <is>
          <t/>
        </is>
      </c>
      <c r="BB802" s="2" t="inlineStr">
        <is>
          <t>energiatermelés|
energia termelése</t>
        </is>
      </c>
      <c r="BC802" s="2" t="inlineStr">
        <is>
          <t>3|
3</t>
        </is>
      </c>
      <c r="BD802" s="2" t="inlineStr">
        <is>
          <t xml:space="preserve">|
</t>
        </is>
      </c>
      <c r="BE802" t="inlineStr">
        <is>
          <t>energiatartalom valamely &lt;a href="https://iate.europa.eu/entry/result/760430/hu" target="_blank"&gt;energiahordozóból&lt;/a&gt; történő kinyerésének a folyamata</t>
        </is>
      </c>
      <c r="BF802" s="2" t="inlineStr">
        <is>
          <t>produzione di energia</t>
        </is>
      </c>
      <c r="BG802" s="2" t="inlineStr">
        <is>
          <t>3</t>
        </is>
      </c>
      <c r="BH802" s="2" t="inlineStr">
        <is>
          <t/>
        </is>
      </c>
      <c r="BI802" t="inlineStr">
        <is>
          <t/>
        </is>
      </c>
      <c r="BJ802" t="inlineStr">
        <is>
          <t/>
        </is>
      </c>
      <c r="BK802" t="inlineStr">
        <is>
          <t/>
        </is>
      </c>
      <c r="BL802" t="inlineStr">
        <is>
          <t/>
        </is>
      </c>
      <c r="BM802" t="inlineStr">
        <is>
          <t/>
        </is>
      </c>
      <c r="BN802" t="inlineStr">
        <is>
          <t/>
        </is>
      </c>
      <c r="BO802" t="inlineStr">
        <is>
          <t/>
        </is>
      </c>
      <c r="BP802" t="inlineStr">
        <is>
          <t/>
        </is>
      </c>
      <c r="BQ802" t="inlineStr">
        <is>
          <t/>
        </is>
      </c>
      <c r="BR802" t="inlineStr">
        <is>
          <t/>
        </is>
      </c>
      <c r="BS802" t="inlineStr">
        <is>
          <t/>
        </is>
      </c>
      <c r="BT802" t="inlineStr">
        <is>
          <t/>
        </is>
      </c>
      <c r="BU802" t="inlineStr">
        <is>
          <t/>
        </is>
      </c>
      <c r="BV802" s="2" t="inlineStr">
        <is>
          <t>energie-opwekking</t>
        </is>
      </c>
      <c r="BW802" s="2" t="inlineStr">
        <is>
          <t>3</t>
        </is>
      </c>
      <c r="BX802" s="2" t="inlineStr">
        <is>
          <t/>
        </is>
      </c>
      <c r="BY802" t="inlineStr">
        <is>
          <t/>
        </is>
      </c>
      <c r="BZ802" t="inlineStr">
        <is>
          <t/>
        </is>
      </c>
      <c r="CA802" t="inlineStr">
        <is>
          <t/>
        </is>
      </c>
      <c r="CB802" t="inlineStr">
        <is>
          <t/>
        </is>
      </c>
      <c r="CC802" t="inlineStr">
        <is>
          <t/>
        </is>
      </c>
      <c r="CD802" s="2" t="inlineStr">
        <is>
          <t>produção de energia</t>
        </is>
      </c>
      <c r="CE802" s="2" t="inlineStr">
        <is>
          <t>3</t>
        </is>
      </c>
      <c r="CF802" s="2" t="inlineStr">
        <is>
          <t/>
        </is>
      </c>
      <c r="CG802" t="inlineStr">
        <is>
          <t/>
        </is>
      </c>
      <c r="CH802" t="inlineStr">
        <is>
          <t/>
        </is>
      </c>
      <c r="CI802" t="inlineStr">
        <is>
          <t/>
        </is>
      </c>
      <c r="CJ802" t="inlineStr">
        <is>
          <t/>
        </is>
      </c>
      <c r="CK802" t="inlineStr">
        <is>
          <t/>
        </is>
      </c>
      <c r="CL802" t="inlineStr">
        <is>
          <t/>
        </is>
      </c>
      <c r="CM802" t="inlineStr">
        <is>
          <t/>
        </is>
      </c>
      <c r="CN802" t="inlineStr">
        <is>
          <t/>
        </is>
      </c>
      <c r="CO802" t="inlineStr">
        <is>
          <t/>
        </is>
      </c>
      <c r="CP802" t="inlineStr">
        <is>
          <t/>
        </is>
      </c>
      <c r="CQ802" t="inlineStr">
        <is>
          <t/>
        </is>
      </c>
      <c r="CR802" t="inlineStr">
        <is>
          <t/>
        </is>
      </c>
      <c r="CS802" t="inlineStr">
        <is>
          <t/>
        </is>
      </c>
      <c r="CT802" s="2" t="inlineStr">
        <is>
          <t>energiproduktion</t>
        </is>
      </c>
      <c r="CU802" s="2" t="inlineStr">
        <is>
          <t>3</t>
        </is>
      </c>
      <c r="CV802" s="2" t="inlineStr">
        <is>
          <t/>
        </is>
      </c>
      <c r="CW802" t="inlineStr">
        <is>
          <t/>
        </is>
      </c>
    </row>
    <row r="803">
      <c r="A803" s="1" t="str">
        <f>HYPERLINK("https://iate.europa.eu/entry/result/1443396/all", "1443396")</f>
        <v>1443396</v>
      </c>
      <c r="B803" t="inlineStr">
        <is>
          <t>TRANSPORT;ENERGY</t>
        </is>
      </c>
      <c r="C803" t="inlineStr">
        <is>
          <t>TRANSPORT|land transport;ENERGY|oil industry|hydrocarbon</t>
        </is>
      </c>
      <c r="D803" t="inlineStr">
        <is>
          <t>yes</t>
        </is>
      </c>
      <c r="E803" t="inlineStr">
        <is>
          <t/>
        </is>
      </c>
      <c r="F803" s="2" t="inlineStr">
        <is>
          <t>дизелово гориво</t>
        </is>
      </c>
      <c r="G803" s="2" t="inlineStr">
        <is>
          <t>3</t>
        </is>
      </c>
      <c r="H803" s="2" t="inlineStr">
        <is>
          <t/>
        </is>
      </c>
      <c r="I803" t="inlineStr">
        <is>
          <t>средни и тежки нефтени фракции, предназначени за гориво в дизелов двигател</t>
        </is>
      </c>
      <c r="J803" s="2" t="inlineStr">
        <is>
          <t>motorová nafta</t>
        </is>
      </c>
      <c r="K803" s="2" t="inlineStr">
        <is>
          <t>3</t>
        </is>
      </c>
      <c r="L803" s="2" t="inlineStr">
        <is>
          <t/>
        </is>
      </c>
      <c r="M803" t="inlineStr">
        <is>
          <t/>
        </is>
      </c>
      <c r="N803" s="2" t="inlineStr">
        <is>
          <t>dieselolie|
dieselbrændstof</t>
        </is>
      </c>
      <c r="O803" s="2" t="inlineStr">
        <is>
          <t>3|
3</t>
        </is>
      </c>
      <c r="P803" s="2" t="inlineStr">
        <is>
          <t xml:space="preserve">|
</t>
        </is>
      </c>
      <c r="Q803" t="inlineStr">
        <is>
          <t>gasolie, som henhører under KN-kode 2710 19 41, og som anvendes til fremdrift af motorkøretøjer som omhandlet i direktiv 70/220/EØF og 88/77/EØF</t>
        </is>
      </c>
      <c r="R803" s="2" t="inlineStr">
        <is>
          <t>Dieselkraftstoff</t>
        </is>
      </c>
      <c r="S803" s="2" t="inlineStr">
        <is>
          <t>3</t>
        </is>
      </c>
      <c r="T803" s="2" t="inlineStr">
        <is>
          <t/>
        </is>
      </c>
      <c r="U803" t="inlineStr">
        <is>
          <t>flüssiger Kraftstoff für den Einsatz in Dieselmotoren</t>
        </is>
      </c>
      <c r="V803" s="2" t="inlineStr">
        <is>
          <t>πετρέλαιο κίνησης|
καύσιμο ντίζελ|
πετρέλαιο ντήζελ|
πετρέλαιο μηχανής εσωτερικής καύσης|
ντίζελ</t>
        </is>
      </c>
      <c r="W803" s="2" t="inlineStr">
        <is>
          <t>4|
3|
3|
3|
4</t>
        </is>
      </c>
      <c r="X803" s="2" t="inlineStr">
        <is>
          <t xml:space="preserve">|
|
|
|
</t>
        </is>
      </c>
      <c r="Y803" t="inlineStr">
        <is>
          <t>οποιοδήποτε υγρό καύσιμο χρησιμοποιείται σε ντιζελοκινητήρες, των οποίων η ανάφλεξη λαμβάνει χώρα ως αποτέλεσμα της συμπίεσης του εισερχόμενου αέριου μείγματος (χωρίς σπινθήρα) και έγχυσης του καυσίμου</t>
        </is>
      </c>
      <c r="Z803" s="2" t="inlineStr">
        <is>
          <t>diesel fuel</t>
        </is>
      </c>
      <c r="AA803" s="2" t="inlineStr">
        <is>
          <t>3</t>
        </is>
      </c>
      <c r="AB803" s="2" t="inlineStr">
        <is>
          <t/>
        </is>
      </c>
      <c r="AC803" t="inlineStr">
        <is>
          <t>liquid hydrocarbon mixture in the gas oil range for use in compression-ignition internal combustion engines for self-propelling vehicles</t>
        </is>
      </c>
      <c r="AD803" s="2" t="inlineStr">
        <is>
          <t>gas oil|
gasoil|
gas-oil|
carburante diésel|
gasóleo|
combustible diesel</t>
        </is>
      </c>
      <c r="AE803" s="2" t="inlineStr">
        <is>
          <t>3|
3|
3|
3|
3|
3</t>
        </is>
      </c>
      <c r="AF803" s="2" t="inlineStr">
        <is>
          <t xml:space="preserve">|
|
|
|
|
</t>
        </is>
      </c>
      <c r="AG803" t="inlineStr">
        <is>
          <t>Mezcla de hidrocarburos líquidos, que se especifica según sus características, destinada a los motores de explosión sin autoencendido.&lt;br&gt;Gasóleos utilizados para la propulsión de los vehículos contemplados en las Directivas 70/220/CEE y 88/77/CEE ;</t>
        </is>
      </c>
      <c r="AH803" s="2" t="inlineStr">
        <is>
          <t>diislikütus</t>
        </is>
      </c>
      <c r="AI803" s="2" t="inlineStr">
        <is>
          <t>3</t>
        </is>
      </c>
      <c r="AJ803" s="2" t="inlineStr">
        <is>
          <t/>
        </is>
      </c>
      <c r="AK803" t="inlineStr">
        <is>
          <t>diiselmootoreis kasutatav vedelkütus, mille keemispiirid on umbes 180–360 ºC</t>
        </is>
      </c>
      <c r="AL803" s="2" t="inlineStr">
        <is>
          <t>dieselpolttoaine</t>
        </is>
      </c>
      <c r="AM803" s="2" t="inlineStr">
        <is>
          <t>3</t>
        </is>
      </c>
      <c r="AN803" s="2" t="inlineStr">
        <is>
          <t/>
        </is>
      </c>
      <c r="AO803" t="inlineStr">
        <is>
          <t>dieselöljystä valmistettu polttoaine</t>
        </is>
      </c>
      <c r="AP803" s="2" t="inlineStr">
        <is>
          <t>gazole|
carburant diesel</t>
        </is>
      </c>
      <c r="AQ803" s="2" t="inlineStr">
        <is>
          <t>3|
3</t>
        </is>
      </c>
      <c r="AR803" s="2" t="inlineStr">
        <is>
          <t xml:space="preserve">|
</t>
        </is>
      </c>
      <c r="AS803" t="inlineStr">
        <is>
          <t>carburant destiné à alimenter les moteurs fonctionnant selon le principe de l'allumage par compression</t>
        </is>
      </c>
      <c r="AT803" s="2" t="inlineStr">
        <is>
          <t>breosla díosail</t>
        </is>
      </c>
      <c r="AU803" s="2" t="inlineStr">
        <is>
          <t>3</t>
        </is>
      </c>
      <c r="AV803" s="2" t="inlineStr">
        <is>
          <t/>
        </is>
      </c>
      <c r="AW803" t="inlineStr">
        <is>
          <t/>
        </is>
      </c>
      <c r="AX803" s="2" t="inlineStr">
        <is>
          <t>dizelsko gorivo</t>
        </is>
      </c>
      <c r="AY803" s="2" t="inlineStr">
        <is>
          <t>3</t>
        </is>
      </c>
      <c r="AZ803" s="2" t="inlineStr">
        <is>
          <t/>
        </is>
      </c>
      <c r="BA803" t="inlineStr">
        <is>
          <t>gorivo za pogon dizelskih motora s unutarnjim izgaranjem</t>
        </is>
      </c>
      <c r="BB803" s="2" t="inlineStr">
        <is>
          <t>dízel|
dízelüzemanyag</t>
        </is>
      </c>
      <c r="BC803" s="2" t="inlineStr">
        <is>
          <t>3|
4</t>
        </is>
      </c>
      <c r="BD803" s="2" t="inlineStr">
        <is>
          <t xml:space="preserve">|
</t>
        </is>
      </c>
      <c r="BE803" t="inlineStr">
        <is>
          <t/>
        </is>
      </c>
      <c r="BF803" s="2" t="inlineStr">
        <is>
          <t>combustibile diesel</t>
        </is>
      </c>
      <c r="BG803" s="2" t="inlineStr">
        <is>
          <t>3</t>
        </is>
      </c>
      <c r="BH803" s="2" t="inlineStr">
        <is>
          <t/>
        </is>
      </c>
      <c r="BI803" t="inlineStr">
        <is>
          <t>i gasoli specificati nel codice NC 2710 00 66 e utilizzati per i veicoli a propulsione autonoma di cui alle direttive 70/220/CEE e 88/77/CEE</t>
        </is>
      </c>
      <c r="BJ803" s="2" t="inlineStr">
        <is>
          <t>dyzelinas|
dyzeliniai degalai</t>
        </is>
      </c>
      <c r="BK803" s="2" t="inlineStr">
        <is>
          <t>3|
3</t>
        </is>
      </c>
      <c r="BL803" s="2" t="inlineStr">
        <is>
          <t>|
admitted</t>
        </is>
      </c>
      <c r="BM803" t="inlineStr">
        <is>
          <t>degalai, naudojami dyzeliniuose varikliuose, kuriuose jie užsidega dėl aukštos suslėgto oro temperatūros</t>
        </is>
      </c>
      <c r="BN803" s="2" t="inlineStr">
        <is>
          <t>dīzeļdegviela</t>
        </is>
      </c>
      <c r="BO803" s="2" t="inlineStr">
        <is>
          <t>3</t>
        </is>
      </c>
      <c r="BP803" s="2" t="inlineStr">
        <is>
          <t/>
        </is>
      </c>
      <c r="BQ803" t="inlineStr">
        <is>
          <t/>
        </is>
      </c>
      <c r="BR803" s="2" t="inlineStr">
        <is>
          <t>diżil|
fjuwil diżil</t>
        </is>
      </c>
      <c r="BS803" s="2" t="inlineStr">
        <is>
          <t>3|
3</t>
        </is>
      </c>
      <c r="BT803" s="2" t="inlineStr">
        <is>
          <t xml:space="preserve">|
</t>
        </is>
      </c>
      <c r="BU803" t="inlineStr">
        <is>
          <t>kwalunkwe fjuwil likwidu użat fil-magni diżil, li t-tqabbid tal-fjuwil tagħhom iseħħ mingħajr spark b'konsegwenza tal-kompressjoni tat-taħlita tal-arja fil-bokka u eżatt wara l-injezzjoni tal-fjuwil</t>
        </is>
      </c>
      <c r="BV803" s="2" t="inlineStr">
        <is>
          <t>dieselolie|
dieselbrandstof|
diesel</t>
        </is>
      </c>
      <c r="BW803" s="2" t="inlineStr">
        <is>
          <t>3|
3|
3</t>
        </is>
      </c>
      <c r="BX803" s="2" t="inlineStr">
        <is>
          <t xml:space="preserve">|
|
</t>
        </is>
      </c>
      <c r="BY803" t="inlineStr">
        <is>
          <t>gasolie die valt onder GN-code 2710 19 41 en wordt gebruikt voor het aandrijven van de voertuigen bedoeld in de Richtlijnen 70/220/EEG en 88/77/EEG</t>
        </is>
      </c>
      <c r="BZ803" s="2" t="inlineStr">
        <is>
          <t>olej napędowy do silników wysokoprężnych</t>
        </is>
      </c>
      <c r="CA803" s="2" t="inlineStr">
        <is>
          <t>3</t>
        </is>
      </c>
      <c r="CB803" s="2" t="inlineStr">
        <is>
          <t/>
        </is>
      </c>
      <c r="CC803" t="inlineStr">
        <is>
          <t>olej napędowy objęty kodem CN 2710 19 41 i stosowany w pojazdach samochodowych określonych w dyrektywie 70/220/EWG oraz dyrektywie 88/77/EWG</t>
        </is>
      </c>
      <c r="CD803" s="2" t="inlineStr">
        <is>
          <t>combustível para motores de ignição por compressão|
gasóleo carburante|
combustível para motores Diesel|
gasóleo</t>
        </is>
      </c>
      <c r="CE803" s="2" t="inlineStr">
        <is>
          <t>3|
3|
3|
3</t>
        </is>
      </c>
      <c r="CF803" s="2" t="inlineStr">
        <is>
          <t xml:space="preserve">|
|
|
</t>
        </is>
      </c>
      <c r="CG803" t="inlineStr">
        <is>
          <t>Gasóleo abrangido pelo código NC 2710 19 41 (13), e utilizado para a propulsão dos veículos.</t>
        </is>
      </c>
      <c r="CH803" s="2" t="inlineStr">
        <is>
          <t>combustibil diesel</t>
        </is>
      </c>
      <c r="CI803" s="2" t="inlineStr">
        <is>
          <t>3</t>
        </is>
      </c>
      <c r="CJ803" s="2" t="inlineStr">
        <is>
          <t/>
        </is>
      </c>
      <c r="CK803" t="inlineStr">
        <is>
          <t/>
        </is>
      </c>
      <c r="CL803" s="2" t="inlineStr">
        <is>
          <t>motorová nafta</t>
        </is>
      </c>
      <c r="CM803" s="2" t="inlineStr">
        <is>
          <t>3</t>
        </is>
      </c>
      <c r="CN803" s="2" t="inlineStr">
        <is>
          <t/>
        </is>
      </c>
      <c r="CO803" t="inlineStr">
        <is>
          <t>kvapalné palivo tvorené zmesou ťažšie odpariteľných uhľovodíkov a ďalších prídavných látok, v ktorom obvyklý počet atómov uhlíka v jednotlivých molekulách uhľovodíkov tvoriacich základ zmesi je medzi 9 až 22</t>
        </is>
      </c>
      <c r="CP803" s="2" t="inlineStr">
        <is>
          <t>dizelsko gorivo</t>
        </is>
      </c>
      <c r="CQ803" s="2" t="inlineStr">
        <is>
          <t>3</t>
        </is>
      </c>
      <c r="CR803" s="2" t="inlineStr">
        <is>
          <t/>
        </is>
      </c>
      <c r="CS803" t="inlineStr">
        <is>
          <t/>
        </is>
      </c>
      <c r="CT803" s="2" t="inlineStr">
        <is>
          <t>dieselbränsle</t>
        </is>
      </c>
      <c r="CU803" s="2" t="inlineStr">
        <is>
          <t>3</t>
        </is>
      </c>
      <c r="CV803" s="2" t="inlineStr">
        <is>
          <t/>
        </is>
      </c>
      <c r="CW803" t="inlineStr">
        <is>
          <t>gasoljor som omfattas av KN-nummer 2710 19 41 och som används för de motordrivna fordon som avses i direktiv 70/220/EEG och direktiv 88/77/EEG</t>
        </is>
      </c>
    </row>
    <row r="804">
      <c r="A804" s="1" t="str">
        <f>HYPERLINK("https://iate.europa.eu/entry/result/1330761/all", "1330761")</f>
        <v>1330761</v>
      </c>
      <c r="B804" t="inlineStr">
        <is>
          <t>SCIENCE</t>
        </is>
      </c>
      <c r="C804" t="inlineStr">
        <is>
          <t>SCIENCE|natural and applied sciences|physical sciences|chemistry</t>
        </is>
      </c>
      <c r="D804" t="inlineStr">
        <is>
          <t>yes</t>
        </is>
      </c>
      <c r="E804" t="inlineStr">
        <is>
          <t/>
        </is>
      </c>
      <c r="F804" t="inlineStr">
        <is>
          <t/>
        </is>
      </c>
      <c r="G804" t="inlineStr">
        <is>
          <t/>
        </is>
      </c>
      <c r="H804" t="inlineStr">
        <is>
          <t/>
        </is>
      </c>
      <c r="I804" t="inlineStr">
        <is>
          <t/>
        </is>
      </c>
      <c r="J804" s="2" t="inlineStr">
        <is>
          <t>suspenze</t>
        </is>
      </c>
      <c r="K804" s="2" t="inlineStr">
        <is>
          <t>3</t>
        </is>
      </c>
      <c r="L804" s="2" t="inlineStr">
        <is>
          <t/>
        </is>
      </c>
      <c r="M804" t="inlineStr">
        <is>
          <t/>
        </is>
      </c>
      <c r="N804" s="2" t="inlineStr">
        <is>
          <t>"slurry"|
slam|
vælling</t>
        </is>
      </c>
      <c r="O804" s="2" t="inlineStr">
        <is>
          <t>3|
3|
3</t>
        </is>
      </c>
      <c r="P804" s="2" t="inlineStr">
        <is>
          <t xml:space="preserve">|
|
</t>
        </is>
      </c>
      <c r="Q804" t="inlineStr">
        <is>
          <t/>
        </is>
      </c>
      <c r="R804" s="2" t="inlineStr">
        <is>
          <t>Aufschlämmung|
Slurry|
Schlamm</t>
        </is>
      </c>
      <c r="S804" s="2" t="inlineStr">
        <is>
          <t>3|
3|
3</t>
        </is>
      </c>
      <c r="T804" s="2" t="inlineStr">
        <is>
          <t xml:space="preserve">|
|
</t>
        </is>
      </c>
      <c r="U804" t="inlineStr">
        <is>
          <t/>
        </is>
      </c>
      <c r="V804" s="2" t="inlineStr">
        <is>
          <t>υδατικό εναιώρημα</t>
        </is>
      </c>
      <c r="W804" s="2" t="inlineStr">
        <is>
          <t>4</t>
        </is>
      </c>
      <c r="X804" s="2" t="inlineStr">
        <is>
          <t/>
        </is>
      </c>
      <c r="Y804" t="inlineStr">
        <is>
          <t>πηχτό εναιώρημα στερεών σε υγρό</t>
        </is>
      </c>
      <c r="Z804" s="2" t="inlineStr">
        <is>
          <t>slurry</t>
        </is>
      </c>
      <c r="AA804" s="2" t="inlineStr">
        <is>
          <t>3</t>
        </is>
      </c>
      <c r="AB804" s="2" t="inlineStr">
        <is>
          <t/>
        </is>
      </c>
      <c r="AC804" t="inlineStr">
        <is>
          <t>mixture or suspension of insoluble solid particles in a liquid</t>
        </is>
      </c>
      <c r="AD804" s="2" t="inlineStr">
        <is>
          <t>suspensión|
lechada|
lodo</t>
        </is>
      </c>
      <c r="AE804" s="2" t="inlineStr">
        <is>
          <t>3|
3|
2</t>
        </is>
      </c>
      <c r="AF804" s="2" t="inlineStr">
        <is>
          <t xml:space="preserve">|
|
</t>
        </is>
      </c>
      <c r="AG804" t="inlineStr">
        <is>
          <t>Líquido que tiene en disolución cuerpos insolubles muy divididos.</t>
        </is>
      </c>
      <c r="AH804" s="2" t="inlineStr">
        <is>
          <t>lobri|
pulp</t>
        </is>
      </c>
      <c r="AI804" s="2" t="inlineStr">
        <is>
          <t>3|
3</t>
        </is>
      </c>
      <c r="AJ804" s="2" t="inlineStr">
        <is>
          <t xml:space="preserve">|
</t>
        </is>
      </c>
      <c r="AK804" t="inlineStr">
        <is>
          <t>paks tihe suspensioon</t>
        </is>
      </c>
      <c r="AL804" s="2" t="inlineStr">
        <is>
          <t>liete</t>
        </is>
      </c>
      <c r="AM804" s="2" t="inlineStr">
        <is>
          <t>3</t>
        </is>
      </c>
      <c r="AN804" s="2" t="inlineStr">
        <is>
          <t/>
        </is>
      </c>
      <c r="AO804" t="inlineStr">
        <is>
          <t/>
        </is>
      </c>
      <c r="AP804" s="2" t="inlineStr">
        <is>
          <t>suspension|
suspension épaisse|
barbotine|
pulpe</t>
        </is>
      </c>
      <c r="AQ804" s="2" t="inlineStr">
        <is>
          <t>3|
2|
3|
3</t>
        </is>
      </c>
      <c r="AR804" s="2" t="inlineStr">
        <is>
          <t xml:space="preserve">|
|
|
</t>
        </is>
      </c>
      <c r="AS804" t="inlineStr">
        <is>
          <t>1) 1) suspension concentrée de matière broyée dans l'eau 2) poudre dispersée dans un liquide 2) fluide hétérogène constitué par l'eau dans laquelle une matière solide est maintenue en suspension</t>
        </is>
      </c>
      <c r="AT804" s="2" t="inlineStr">
        <is>
          <t>sciodar</t>
        </is>
      </c>
      <c r="AU804" s="2" t="inlineStr">
        <is>
          <t>3</t>
        </is>
      </c>
      <c r="AV804" s="2" t="inlineStr">
        <is>
          <t/>
        </is>
      </c>
      <c r="AW804" t="inlineStr">
        <is>
          <t/>
        </is>
      </c>
      <c r="AX804" s="2" t="inlineStr">
        <is>
          <t>suspenzija</t>
        </is>
      </c>
      <c r="AY804" s="2" t="inlineStr">
        <is>
          <t>3</t>
        </is>
      </c>
      <c r="AZ804" s="2" t="inlineStr">
        <is>
          <t/>
        </is>
      </c>
      <c r="BA804" t="inlineStr">
        <is>
          <t/>
        </is>
      </c>
      <c r="BB804" s="2" t="inlineStr">
        <is>
          <t>zagy</t>
        </is>
      </c>
      <c r="BC804" s="2" t="inlineStr">
        <is>
          <t>3</t>
        </is>
      </c>
      <c r="BD804" s="2" t="inlineStr">
        <is>
          <t/>
        </is>
      </c>
      <c r="BE804" t="inlineStr">
        <is>
          <t>A zagy nagyobb mennyiségű szilárd anyagot tartalmazó folyadék.</t>
        </is>
      </c>
      <c r="BF804" s="2" t="inlineStr">
        <is>
          <t>sospensione</t>
        </is>
      </c>
      <c r="BG804" s="2" t="inlineStr">
        <is>
          <t>3</t>
        </is>
      </c>
      <c r="BH804" s="2" t="inlineStr">
        <is>
          <t/>
        </is>
      </c>
      <c r="BI804" t="inlineStr">
        <is>
          <t>dispersione più o meno grossolana di un solido in un liquido</t>
        </is>
      </c>
      <c r="BJ804" s="2" t="inlineStr">
        <is>
          <t>suspensija</t>
        </is>
      </c>
      <c r="BK804" s="2" t="inlineStr">
        <is>
          <t>3</t>
        </is>
      </c>
      <c r="BL804" s="2" t="inlineStr">
        <is>
          <t/>
        </is>
      </c>
      <c r="BM804" t="inlineStr">
        <is>
          <t>kietosios fazės dalelės (dispersinė fazė), pasiskirsčiusios skystojoje terpėje</t>
        </is>
      </c>
      <c r="BN804" s="2" t="inlineStr">
        <is>
          <t>putriņa|
bieza suspensija</t>
        </is>
      </c>
      <c r="BO804" s="2" t="inlineStr">
        <is>
          <t>3|
3</t>
        </is>
      </c>
      <c r="BP804" s="2" t="inlineStr">
        <is>
          <t>|
preferred</t>
        </is>
      </c>
      <c r="BQ804" t="inlineStr">
        <is>
          <t/>
        </is>
      </c>
      <c r="BR804" s="2" t="inlineStr">
        <is>
          <t>sospensjoni magħquda</t>
        </is>
      </c>
      <c r="BS804" s="2" t="inlineStr">
        <is>
          <t>3</t>
        </is>
      </c>
      <c r="BT804" s="2" t="inlineStr">
        <is>
          <t/>
        </is>
      </c>
      <c r="BU804" t="inlineStr">
        <is>
          <t/>
        </is>
      </c>
      <c r="BV804" s="2" t="inlineStr">
        <is>
          <t>slurry|
specie|
dunne specie</t>
        </is>
      </c>
      <c r="BW804" s="2" t="inlineStr">
        <is>
          <t>3|
3|
3</t>
        </is>
      </c>
      <c r="BX804" s="2" t="inlineStr">
        <is>
          <t xml:space="preserve">|
|
</t>
        </is>
      </c>
      <c r="BY804" t="inlineStr">
        <is>
          <t>mengsel van een fijn verdeelde vaste stof met een vloeistof. In een mengsel zijn vaste stoffen soms goedkoper te transporteren via pijpleidingen, bijv. [zand-waterslurry] voor het opspuiten van terreinen.</t>
        </is>
      </c>
      <c r="BZ804" s="2" t="inlineStr">
        <is>
          <t>zawiesina|
muł</t>
        </is>
      </c>
      <c r="CA804" s="2" t="inlineStr">
        <is>
          <t>3|
3</t>
        </is>
      </c>
      <c r="CB804" s="2" t="inlineStr">
        <is>
          <t xml:space="preserve">|
</t>
        </is>
      </c>
      <c r="CC804" t="inlineStr">
        <is>
          <t>układ niejednorodny, zwykle dwufazowy, w postaci cząstek jednego ciała rozproszonych (faza rozproszona) w drugim ciele (faza rozpraszająca), np. cząstek ciała stałego w gazie lub cząstek cieczy w cieczy</t>
        </is>
      </c>
      <c r="CD804" s="2" t="inlineStr">
        <is>
          <t>suspensão</t>
        </is>
      </c>
      <c r="CE804" s="2" t="inlineStr">
        <is>
          <t>3</t>
        </is>
      </c>
      <c r="CF804" s="2" t="inlineStr">
        <is>
          <t/>
        </is>
      </c>
      <c r="CG804" t="inlineStr">
        <is>
          <t>Mistura ou suspensão de partículas sólidas insolúveis num líquido.</t>
        </is>
      </c>
      <c r="CH804" s="2" t="inlineStr">
        <is>
          <t>suspensie densă</t>
        </is>
      </c>
      <c r="CI804" s="2" t="inlineStr">
        <is>
          <t>3</t>
        </is>
      </c>
      <c r="CJ804" s="2" t="inlineStr">
        <is>
          <t/>
        </is>
      </c>
      <c r="CK804" t="inlineStr">
        <is>
          <t/>
        </is>
      </c>
      <c r="CL804" s="2" t="inlineStr">
        <is>
          <t>suspenzia</t>
        </is>
      </c>
      <c r="CM804" s="2" t="inlineStr">
        <is>
          <t>3</t>
        </is>
      </c>
      <c r="CN804" s="2" t="inlineStr">
        <is>
          <t/>
        </is>
      </c>
      <c r="CO804" t="inlineStr">
        <is>
          <t>heterogénna zmes s čiastočkami tuhej látky s priemerom poriadkovo 10&lt;sup&gt;-6&lt;/sup&gt; m rovnomerne rozptýlenými v kvapaline schopnými sedimentovať</t>
        </is>
      </c>
      <c r="CP804" s="2" t="inlineStr">
        <is>
          <t>suspenzija|
brozga</t>
        </is>
      </c>
      <c r="CQ804" s="2" t="inlineStr">
        <is>
          <t>3|
3</t>
        </is>
      </c>
      <c r="CR804" s="2" t="inlineStr">
        <is>
          <t xml:space="preserve">|
</t>
        </is>
      </c>
      <c r="CS804" t="inlineStr">
        <is>
          <t>disperzni sistem tekočine in trdnih delcev z velikostmi nad 1µm, ki so dovolj veliki, da se usedajo</t>
        </is>
      </c>
      <c r="CT804" s="2" t="inlineStr">
        <is>
          <t>slurry</t>
        </is>
      </c>
      <c r="CU804" s="2" t="inlineStr">
        <is>
          <t>3</t>
        </is>
      </c>
      <c r="CV804" s="2" t="inlineStr">
        <is>
          <t/>
        </is>
      </c>
      <c r="CW804" t="inlineStr">
        <is>
          <t>blandning av fina, fasta partiklar i vatten, som kan transporteras som en vätska</t>
        </is>
      </c>
    </row>
    <row r="805">
      <c r="A805" s="1" t="str">
        <f>HYPERLINK("https://iate.europa.eu/entry/result/3567099/all", "3567099")</f>
        <v>3567099</v>
      </c>
      <c r="B805" t="inlineStr">
        <is>
          <t>EUROPEAN UNION;ENERGY</t>
        </is>
      </c>
      <c r="C805" t="inlineStr">
        <is>
          <t>EUROPEAN UNION;ENERGY|energy policy</t>
        </is>
      </c>
      <c r="D805" t="inlineStr">
        <is>
          <t>yes</t>
        </is>
      </c>
      <c r="E805" t="inlineStr">
        <is>
          <t/>
        </is>
      </c>
      <c r="F805" s="2" t="inlineStr">
        <is>
          <t>принцип за поставяне на енергийната ефективност на първо място</t>
        </is>
      </c>
      <c r="G805" s="2" t="inlineStr">
        <is>
          <t>3</t>
        </is>
      </c>
      <c r="H805" s="2" t="inlineStr">
        <is>
          <t/>
        </is>
      </c>
      <c r="I805" t="inlineStr">
        <is>
          <t/>
        </is>
      </c>
      <c r="J805" s="2" t="inlineStr">
        <is>
          <t>zásada „energetická účinnost v první řadě“|
energetická účinnost v první řadě</t>
        </is>
      </c>
      <c r="K805" s="2" t="inlineStr">
        <is>
          <t>3|
3</t>
        </is>
      </c>
      <c r="L805" s="2" t="inlineStr">
        <is>
          <t xml:space="preserve">|
</t>
        </is>
      </c>
      <c r="M805" t="inlineStr">
        <is>
          <t>jedna z klíčových zásad energetické unie v zájmu zajištění bezpečných, udržitelných, konkurenceschopných acenově dostupných dodávek energie v EU</t>
        </is>
      </c>
      <c r="N805" s="2" t="inlineStr">
        <is>
          <t>princip om energieffektivitet først</t>
        </is>
      </c>
      <c r="O805" s="2" t="inlineStr">
        <is>
          <t>3</t>
        </is>
      </c>
      <c r="P805" s="2" t="inlineStr">
        <is>
          <t/>
        </is>
      </c>
      <c r="Q805" t="inlineStr">
        <is>
          <t/>
        </is>
      </c>
      <c r="R805" s="2" t="inlineStr">
        <is>
          <t>energy efficiency first-Prinzip|
Grundsatz „Energieeffizienz an erster Stelle“</t>
        </is>
      </c>
      <c r="S805" s="2" t="inlineStr">
        <is>
          <t>3|
3</t>
        </is>
      </c>
      <c r="T805" s="2" t="inlineStr">
        <is>
          <t xml:space="preserve">|
</t>
        </is>
      </c>
      <c r="U805" t="inlineStr">
        <is>
          <t>größtmögliche
 Berücksichtigung alternativer kosteneffizienter Energieeffizienzmaßnahmen für
 eine effizientere Energienachfrage und Energieversorgung, insbesondere durch
 kosteneffiziente Einsparungen beim Energieendverbrauch, Initiativen für eine
 Laststeuerung und eine effizientere Umwandlung, Übertragung und Verteilung
 von Energie bei allen Entscheidungen über Planung sowie Politiken und
 Investitionen im Energiebereich</t>
        </is>
      </c>
      <c r="V805" s="2" t="inlineStr">
        <is>
          <t>αρχή της προτεραιότητας στην ενεργειακή απόδοση|
αρχή «προτεραιότητα στην ενεργειακή απόδοση»</t>
        </is>
      </c>
      <c r="W805" s="2" t="inlineStr">
        <is>
          <t>3|
3</t>
        </is>
      </c>
      <c r="X805" s="2" t="inlineStr">
        <is>
          <t xml:space="preserve">|
</t>
        </is>
      </c>
      <c r="Y805" t="inlineStr">
        <is>
          <t/>
        </is>
      </c>
      <c r="Z805" s="2" t="inlineStr">
        <is>
          <t>Energy Efficiency First principle|
energy efficiency first</t>
        </is>
      </c>
      <c r="AA805" s="2" t="inlineStr">
        <is>
          <t>3|
3</t>
        </is>
      </c>
      <c r="AB805" s="2" t="inlineStr">
        <is>
          <t xml:space="preserve">|
</t>
        </is>
      </c>
      <c r="AC805" t="inlineStr">
        <is>
          <t>principle of the &lt;a href="https://iate.europa.eu/entry/result/3572043/en" target="_blank"&gt;Energy Union Strategy&lt;/a&gt; encouraging Member States to prioritise energy efficiency in their policies</t>
        </is>
      </c>
      <c r="AD805" s="2" t="inlineStr">
        <is>
          <t>principio de primacía de la eficiencia energética</t>
        </is>
      </c>
      <c r="AE805" s="2" t="inlineStr">
        <is>
          <t>3</t>
        </is>
      </c>
      <c r="AF805" s="2" t="inlineStr">
        <is>
          <t/>
        </is>
      </c>
      <c r="AG805" t="inlineStr">
        <is>
          <t>&lt;div&gt;Principio por el cual, en las decisiones de planificación, estrategia e inversión en materia de energía, se deben tener plenamente en cuenta medidas alternativas en materia de eficiencia energética que sean eficaces en relación con los costes y que permitan dotar de mayor eficiencia a la demanda y el suministro de energía, en particular mediante ahorros de energía en el uso final que sean eficaces en relación con los costes, iniciativas para dar respuesta a la demanda y una transformación, transmisión y distribución más eficiente de la energía, y que aun así permitan alcanzar los objetivos de dichas decisiones.&lt;br&gt;&lt;/div&gt;</t>
        </is>
      </c>
      <c r="AH805" s="2" t="inlineStr">
        <is>
          <t>energiatõhususe esikohale seadmise põhimõte</t>
        </is>
      </c>
      <c r="AI805" s="2" t="inlineStr">
        <is>
          <t>3</t>
        </is>
      </c>
      <c r="AJ805" s="2" t="inlineStr">
        <is>
          <t/>
        </is>
      </c>
      <c r="AK805" t="inlineStr">
        <is>
          <t>põhimõte, mille kohaselt peaksid liikmesriigid enne uute energiameetmete kasutuselevõttu või investeeringute üle otsustamist kontrollima, kas energiatõhususe suurendamine aitaks saavutada samu eesmärke kulutõhusamalt</t>
        </is>
      </c>
      <c r="AL805" s="2" t="inlineStr">
        <is>
          <t>energiatehokkuus etusijalle -periaate</t>
        </is>
      </c>
      <c r="AM805" s="2" t="inlineStr">
        <is>
          <t>3</t>
        </is>
      </c>
      <c r="AN805" s="2" t="inlineStr">
        <is>
          <t/>
        </is>
      </c>
      <c r="AO805" t="inlineStr">
        <is>
          <t>toimintaperiaate, jonka mukaan EU:n jäsenvaltioiden olisi asetettava energiatehokkuus etusijalle politiikkatoimissaan</t>
        </is>
      </c>
      <c r="AP805" s="2" t="inlineStr">
        <is>
          <t>principe de primauté de l’efficacité énergétique</t>
        </is>
      </c>
      <c r="AQ805" s="2" t="inlineStr">
        <is>
          <t>3</t>
        </is>
      </c>
      <c r="AR805" s="2" t="inlineStr">
        <is>
          <t/>
        </is>
      </c>
      <c r="AS805" t="inlineStr">
        <is>
          <t>principe
incitant les États membres de l’UE à donner la priorité à l’efficacité
énergétique dans leurs politiques</t>
        </is>
      </c>
      <c r="AT805" s="2" t="inlineStr">
        <is>
          <t>bunphrionsabal na héifeachtúlachta fuinnimh|
céadphrionsabal na héifeachtúlachta fuinnimh</t>
        </is>
      </c>
      <c r="AU805" s="2" t="inlineStr">
        <is>
          <t>3|
3</t>
        </is>
      </c>
      <c r="AV805" s="2" t="inlineStr">
        <is>
          <t xml:space="preserve">|
</t>
        </is>
      </c>
      <c r="AW805" t="inlineStr">
        <is>
          <t/>
        </is>
      </c>
      <c r="AX805" s="2" t="inlineStr">
        <is>
          <t>načelo „energetska učinkovitost na prvom mjestu”</t>
        </is>
      </c>
      <c r="AY805" s="2" t="inlineStr">
        <is>
          <t>3</t>
        </is>
      </c>
      <c r="AZ805" s="2" t="inlineStr">
        <is>
          <t/>
        </is>
      </c>
      <c r="BA805" t="inlineStr">
        <is>
          <t/>
        </is>
      </c>
      <c r="BB805" s="2" t="inlineStr">
        <is>
          <t>az energiahatékonyság elsődlegességének elve|
„első az energiahatékonyság” elv|
első az energiahatékonyság</t>
        </is>
      </c>
      <c r="BC805" s="2" t="inlineStr">
        <is>
          <t>3|
3|
3</t>
        </is>
      </c>
      <c r="BD805" s="2" t="inlineStr">
        <is>
          <t xml:space="preserve">|
|
</t>
        </is>
      </c>
      <c r="BE805" t="inlineStr">
        <is>
          <t>arra irányuló alapelv, hogy az uniós tagállamok szakpolitikáik alakításánál helyezzék középpontba az energiahatékonyságot</t>
        </is>
      </c>
      <c r="BF805" s="2" t="inlineStr">
        <is>
          <t>principio "l'efficienza energetica al primo posto"</t>
        </is>
      </c>
      <c r="BG805" s="2" t="inlineStr">
        <is>
          <t>3</t>
        </is>
      </c>
      <c r="BH805" s="2" t="inlineStr">
        <is>
          <t/>
        </is>
      </c>
      <c r="BI805" t="inlineStr">
        <is>
          <t>principio iscritto nella &lt;a href="https://iate.europa.eu/entry/result/3572043/it" target="_blank"&gt;strategia dell'Unione dell'energia &lt;/a&gt;volto a incoraggiare gli Stati membri a dare all'efficienza energetica un posto preminente nelle loro politiche</t>
        </is>
      </c>
      <c r="BJ805" s="2" t="inlineStr">
        <is>
          <t>principas „svarbiausia – energijos vartojimo efektyvumas“</t>
        </is>
      </c>
      <c r="BK805" s="2" t="inlineStr">
        <is>
          <t>3</t>
        </is>
      </c>
      <c r="BL805" s="2" t="inlineStr">
        <is>
          <t/>
        </is>
      </c>
      <c r="BM805" t="inlineStr">
        <is>
          <t>principas, pagal kurį pirmenybė teikiama alternatyvioms ekonomiškai efektyvioms energijos vartojimo efektyvumo priemonėms, kuriomis užtikrinamas didesnis energijos poreikio ir energijos tiekimo efektyvumas</t>
        </is>
      </c>
      <c r="BN805" s="2" t="inlineStr">
        <is>
          <t>princips "energoefektivitāte pirmajā vietā"</t>
        </is>
      </c>
      <c r="BO805" s="2" t="inlineStr">
        <is>
          <t>3</t>
        </is>
      </c>
      <c r="BP805" s="2" t="inlineStr">
        <is>
          <t/>
        </is>
      </c>
      <c r="BQ805" t="inlineStr">
        <is>
          <t>princips, saskaņā ar kuru dalībvalstis tiek mudinātas savās rīcībpolitikās energoefektivitātei piešķirt prioritāti</t>
        </is>
      </c>
      <c r="BR805" s="2" t="inlineStr">
        <is>
          <t>prinċipju "l-Effiċjenza Enerġetika tiġi l-Ewwel"</t>
        </is>
      </c>
      <c r="BS805" s="2" t="inlineStr">
        <is>
          <t>3</t>
        </is>
      </c>
      <c r="BT805" s="2" t="inlineStr">
        <is>
          <t/>
        </is>
      </c>
      <c r="BU805" t="inlineStr">
        <is>
          <t>il-prinċipju li l-Istati Membri tal-UE għandhom, qabelxejn, jikkunsidraw il-potenzjal tal-effiċjenza enerġetika meta jkunu qed ifasslu l-politiki tagħhom</t>
        </is>
      </c>
      <c r="BV805" s="2" t="inlineStr">
        <is>
          <t>energie-efficiëntie-eerstbeginsel</t>
        </is>
      </c>
      <c r="BW805" s="2" t="inlineStr">
        <is>
          <t>3</t>
        </is>
      </c>
      <c r="BX805" s="2" t="inlineStr">
        <is>
          <t/>
        </is>
      </c>
      <c r="BY805" t="inlineStr">
        <is>
          <t/>
        </is>
      </c>
      <c r="BZ805" s="2" t="inlineStr">
        <is>
          <t>efektywność energetyczna przede wszystkim|
zasada „efektywność energetyczna przede wszystkim”</t>
        </is>
      </c>
      <c r="CA805" s="2" t="inlineStr">
        <is>
          <t>3|
3</t>
        </is>
      </c>
      <c r="CB805" s="2" t="inlineStr">
        <is>
          <t xml:space="preserve">|
</t>
        </is>
      </c>
      <c r="CC805" t="inlineStr">
        <is>
          <t>zasada, zgodnie z którą państwa członkowskie UE powinny priorytetowo traktować problematykę efektywności energetycznej</t>
        </is>
      </c>
      <c r="CD805" s="2" t="inlineStr">
        <is>
          <t>princípio da prioridade à eficiência energética|
prioridade à eficiência energética</t>
        </is>
      </c>
      <c r="CE805" s="2" t="inlineStr">
        <is>
          <t>3|
3</t>
        </is>
      </c>
      <c r="CF805" s="2" t="inlineStr">
        <is>
          <t xml:space="preserve">|
</t>
        </is>
      </c>
      <c r="CG805" t="inlineStr">
        <is>
          <t>Princípio segundo o qual devem ser tidas em máxima conta, no planeamento energético e nas decisões políticas e de investimento, medidas alternativas de eficiência energética eficientes em termos de custos destinadas a tornar a procura e a oferta de energia mais eficientes.</t>
        </is>
      </c>
      <c r="CH805" s="2" t="inlineStr">
        <is>
          <t>principiul „eficiența energetică înainte de toate”</t>
        </is>
      </c>
      <c r="CI805" s="2" t="inlineStr">
        <is>
          <t>3</t>
        </is>
      </c>
      <c r="CJ805" s="2" t="inlineStr">
        <is>
          <t/>
        </is>
      </c>
      <c r="CK805" t="inlineStr">
        <is>
          <t>principiu conform căruia în planificarea energetică și în deciziile de politici și de investiții se ține seama de măsurile alternative rentabile privind eficiența energetică, care să eficientizeze cererea și oferta de energie, în special prin economiile de energie la nivelul utilizării finale rentabile, prin inițiative de participare activă a cererii și prin eficientizarea conversiei, a transportului și a distribuției de energie</t>
        </is>
      </c>
      <c r="CL805" s="2" t="inlineStr">
        <is>
          <t>zásada prvoradosti energetickej efektívnosti</t>
        </is>
      </c>
      <c r="CM805" s="2" t="inlineStr">
        <is>
          <t>2</t>
        </is>
      </c>
      <c r="CN805" s="2" t="inlineStr">
        <is>
          <t/>
        </is>
      </c>
      <c r="CO805" t="inlineStr">
        <is>
          <t>prioritné zohľadňovanie energetickej efektívnosti vo všetkých rozhodovacích procesoch v oblasti energetiky</t>
        </is>
      </c>
      <c r="CP805" s="2" t="inlineStr">
        <is>
          <t>načelo „energijska učinkovitost na prvem mestu“</t>
        </is>
      </c>
      <c r="CQ805" s="2" t="inlineStr">
        <is>
          <t>3</t>
        </is>
      </c>
      <c r="CR805" s="2" t="inlineStr">
        <is>
          <t/>
        </is>
      </c>
      <c r="CS805" t="inlineStr">
        <is>
          <t/>
        </is>
      </c>
      <c r="CT805" s="2" t="inlineStr">
        <is>
          <t>energieffektvitet först|
principen om energieffektivitet först|
principen om att sätta energieffektivitet främst</t>
        </is>
      </c>
      <c r="CU805" s="2" t="inlineStr">
        <is>
          <t>3|
3|
3</t>
        </is>
      </c>
      <c r="CV805" s="2" t="inlineStr">
        <is>
          <t xml:space="preserve">|
|
</t>
        </is>
      </c>
      <c r="CW805" t="inlineStr">
        <is>
          <t/>
        </is>
      </c>
    </row>
    <row r="806">
      <c r="A806" s="1" t="str">
        <f>HYPERLINK("https://iate.europa.eu/entry/result/1204100/all", "1204100")</f>
        <v>1204100</v>
      </c>
      <c r="B806" t="inlineStr">
        <is>
          <t>SCIENCE;ENVIRONMENT;ENERGY</t>
        </is>
      </c>
      <c r="C806" t="inlineStr">
        <is>
          <t>SCIENCE|natural and applied sciences|earth sciences;ENVIRONMENT;ENERGY</t>
        </is>
      </c>
      <c r="D806" t="inlineStr">
        <is>
          <t>yes</t>
        </is>
      </c>
      <c r="E806" t="inlineStr">
        <is>
          <t/>
        </is>
      </c>
      <c r="F806" t="inlineStr">
        <is>
          <t/>
        </is>
      </c>
      <c r="G806" t="inlineStr">
        <is>
          <t/>
        </is>
      </c>
      <c r="H806" t="inlineStr">
        <is>
          <t/>
        </is>
      </c>
      <c r="I806" t="inlineStr">
        <is>
          <t/>
        </is>
      </c>
      <c r="J806" t="inlineStr">
        <is>
          <t/>
        </is>
      </c>
      <c r="K806" t="inlineStr">
        <is>
          <t/>
        </is>
      </c>
      <c r="L806" t="inlineStr">
        <is>
          <t/>
        </is>
      </c>
      <c r="M806" t="inlineStr">
        <is>
          <t/>
        </is>
      </c>
      <c r="N806" s="2" t="inlineStr">
        <is>
          <t>bitumenholdigt sand</t>
        </is>
      </c>
      <c r="O806" s="2" t="inlineStr">
        <is>
          <t>3</t>
        </is>
      </c>
      <c r="P806" s="2" t="inlineStr">
        <is>
          <t/>
        </is>
      </c>
      <c r="Q806" t="inlineStr">
        <is>
          <t/>
        </is>
      </c>
      <c r="R806" s="2" t="inlineStr">
        <is>
          <t>bituminöser Sand</t>
        </is>
      </c>
      <c r="S806" s="2" t="inlineStr">
        <is>
          <t>3</t>
        </is>
      </c>
      <c r="T806" s="2" t="inlineStr">
        <is>
          <t/>
        </is>
      </c>
      <c r="U806" t="inlineStr">
        <is>
          <t/>
        </is>
      </c>
      <c r="V806" s="2" t="inlineStr">
        <is>
          <t>ασφαλτούχος άμμος</t>
        </is>
      </c>
      <c r="W806" s="2" t="inlineStr">
        <is>
          <t>3</t>
        </is>
      </c>
      <c r="X806" s="2" t="inlineStr">
        <is>
          <t/>
        </is>
      </c>
      <c r="Y806" t="inlineStr">
        <is>
          <t/>
        </is>
      </c>
      <c r="Z806" s="2" t="inlineStr">
        <is>
          <t>tar sand</t>
        </is>
      </c>
      <c r="AA806" s="2" t="inlineStr">
        <is>
          <t>3</t>
        </is>
      </c>
      <c r="AB806" s="2" t="inlineStr">
        <is>
          <t/>
        </is>
      </c>
      <c r="AC806" t="inlineStr">
        <is>
          <t>the last waste product of the destructive degradation of hydrocarbons</t>
        </is>
      </c>
      <c r="AD806" t="inlineStr">
        <is>
          <t/>
        </is>
      </c>
      <c r="AE806" t="inlineStr">
        <is>
          <t/>
        </is>
      </c>
      <c r="AF806" t="inlineStr">
        <is>
          <t/>
        </is>
      </c>
      <c r="AG806" t="inlineStr">
        <is>
          <t/>
        </is>
      </c>
      <c r="AH806" t="inlineStr">
        <is>
          <t/>
        </is>
      </c>
      <c r="AI806" t="inlineStr">
        <is>
          <t/>
        </is>
      </c>
      <c r="AJ806" t="inlineStr">
        <is>
          <t/>
        </is>
      </c>
      <c r="AK806" t="inlineStr">
        <is>
          <t/>
        </is>
      </c>
      <c r="AL806" t="inlineStr">
        <is>
          <t/>
        </is>
      </c>
      <c r="AM806" t="inlineStr">
        <is>
          <t/>
        </is>
      </c>
      <c r="AN806" t="inlineStr">
        <is>
          <t/>
        </is>
      </c>
      <c r="AO806" t="inlineStr">
        <is>
          <t/>
        </is>
      </c>
      <c r="AP806" s="2" t="inlineStr">
        <is>
          <t>sable bitumineux</t>
        </is>
      </c>
      <c r="AQ806" s="2" t="inlineStr">
        <is>
          <t>3</t>
        </is>
      </c>
      <c r="AR806" s="2" t="inlineStr">
        <is>
          <t/>
        </is>
      </c>
      <c r="AS806" t="inlineStr">
        <is>
          <t/>
        </is>
      </c>
      <c r="AT806" s="2" t="inlineStr">
        <is>
          <t>gaineamh tarra|
tarraghaineamh</t>
        </is>
      </c>
      <c r="AU806" s="2" t="inlineStr">
        <is>
          <t>3|
3</t>
        </is>
      </c>
      <c r="AV806" s="2" t="inlineStr">
        <is>
          <t xml:space="preserve">|
</t>
        </is>
      </c>
      <c r="AW806" t="inlineStr">
        <is>
          <t/>
        </is>
      </c>
      <c r="AX806" t="inlineStr">
        <is>
          <t/>
        </is>
      </c>
      <c r="AY806" t="inlineStr">
        <is>
          <t/>
        </is>
      </c>
      <c r="AZ806" t="inlineStr">
        <is>
          <t/>
        </is>
      </c>
      <c r="BA806" t="inlineStr">
        <is>
          <t/>
        </is>
      </c>
      <c r="BB806" s="2" t="inlineStr">
        <is>
          <t>kátrányhomok|
bitumenes homok</t>
        </is>
      </c>
      <c r="BC806" s="2" t="inlineStr">
        <is>
          <t>4|
4</t>
        </is>
      </c>
      <c r="BD806" s="2" t="inlineStr">
        <is>
          <t xml:space="preserve">|
</t>
        </is>
      </c>
      <c r="BE806" t="inlineStr">
        <is>
          <t>szénhidrogénekkel átitatott homokkő, vagy porózus karbonátos kőzet</t>
        </is>
      </c>
      <c r="BF806" s="2" t="inlineStr">
        <is>
          <t>sabbia bituminosa</t>
        </is>
      </c>
      <c r="BG806" s="2" t="inlineStr">
        <is>
          <t>3</t>
        </is>
      </c>
      <c r="BH806" s="2" t="inlineStr">
        <is>
          <t/>
        </is>
      </c>
      <c r="BI806" t="inlineStr">
        <is>
          <t/>
        </is>
      </c>
      <c r="BJ806" t="inlineStr">
        <is>
          <t/>
        </is>
      </c>
      <c r="BK806" t="inlineStr">
        <is>
          <t/>
        </is>
      </c>
      <c r="BL806" t="inlineStr">
        <is>
          <t/>
        </is>
      </c>
      <c r="BM806" t="inlineStr">
        <is>
          <t/>
        </is>
      </c>
      <c r="BN806" s="2" t="inlineStr">
        <is>
          <t>darvas smiltis</t>
        </is>
      </c>
      <c r="BO806" s="2" t="inlineStr">
        <is>
          <t>3</t>
        </is>
      </c>
      <c r="BP806" s="2" t="inlineStr">
        <is>
          <t/>
        </is>
      </c>
      <c r="BQ806" t="inlineStr">
        <is>
          <t/>
        </is>
      </c>
      <c r="BR806" t="inlineStr">
        <is>
          <t/>
        </is>
      </c>
      <c r="BS806" t="inlineStr">
        <is>
          <t/>
        </is>
      </c>
      <c r="BT806" t="inlineStr">
        <is>
          <t/>
        </is>
      </c>
      <c r="BU806" t="inlineStr">
        <is>
          <t/>
        </is>
      </c>
      <c r="BV806" t="inlineStr">
        <is>
          <t/>
        </is>
      </c>
      <c r="BW806" t="inlineStr">
        <is>
          <t/>
        </is>
      </c>
      <c r="BX806" t="inlineStr">
        <is>
          <t/>
        </is>
      </c>
      <c r="BY806" t="inlineStr">
        <is>
          <t/>
        </is>
      </c>
      <c r="BZ806" t="inlineStr">
        <is>
          <t/>
        </is>
      </c>
      <c r="CA806" t="inlineStr">
        <is>
          <t/>
        </is>
      </c>
      <c r="CB806" t="inlineStr">
        <is>
          <t/>
        </is>
      </c>
      <c r="CC806" t="inlineStr">
        <is>
          <t/>
        </is>
      </c>
      <c r="CD806" t="inlineStr">
        <is>
          <t/>
        </is>
      </c>
      <c r="CE806" t="inlineStr">
        <is>
          <t/>
        </is>
      </c>
      <c r="CF806" t="inlineStr">
        <is>
          <t/>
        </is>
      </c>
      <c r="CG806" t="inlineStr">
        <is>
          <t/>
        </is>
      </c>
      <c r="CH806" t="inlineStr">
        <is>
          <t/>
        </is>
      </c>
      <c r="CI806" t="inlineStr">
        <is>
          <t/>
        </is>
      </c>
      <c r="CJ806" t="inlineStr">
        <is>
          <t/>
        </is>
      </c>
      <c r="CK806" t="inlineStr">
        <is>
          <t/>
        </is>
      </c>
      <c r="CL806" t="inlineStr">
        <is>
          <t/>
        </is>
      </c>
      <c r="CM806" t="inlineStr">
        <is>
          <t/>
        </is>
      </c>
      <c r="CN806" t="inlineStr">
        <is>
          <t/>
        </is>
      </c>
      <c r="CO806" t="inlineStr">
        <is>
          <t/>
        </is>
      </c>
      <c r="CP806" t="inlineStr">
        <is>
          <t/>
        </is>
      </c>
      <c r="CQ806" t="inlineStr">
        <is>
          <t/>
        </is>
      </c>
      <c r="CR806" t="inlineStr">
        <is>
          <t/>
        </is>
      </c>
      <c r="CS806" t="inlineStr">
        <is>
          <t/>
        </is>
      </c>
      <c r="CT806" t="inlineStr">
        <is>
          <t/>
        </is>
      </c>
      <c r="CU806" t="inlineStr">
        <is>
          <t/>
        </is>
      </c>
      <c r="CV806" t="inlineStr">
        <is>
          <t/>
        </is>
      </c>
      <c r="CW806" t="inlineStr">
        <is>
          <t/>
        </is>
      </c>
    </row>
    <row r="807">
      <c r="A807" s="1" t="str">
        <f>HYPERLINK("https://iate.europa.eu/entry/result/3629560/all", "3629560")</f>
        <v>3629560</v>
      </c>
      <c r="B807" t="inlineStr">
        <is>
          <t>ENERGY</t>
        </is>
      </c>
      <c r="C807" t="inlineStr">
        <is>
          <t>ENERGY|soft energy|soft energy|renewable energy</t>
        </is>
      </c>
      <c r="D807" t="inlineStr">
        <is>
          <t>yes</t>
        </is>
      </c>
      <c r="E807" t="inlineStr">
        <is>
          <t/>
        </is>
      </c>
      <c r="F807" t="inlineStr">
        <is>
          <t/>
        </is>
      </c>
      <c r="G807" t="inlineStr">
        <is>
          <t/>
        </is>
      </c>
      <c r="H807" t="inlineStr">
        <is>
          <t/>
        </is>
      </c>
      <c r="I807" t="inlineStr">
        <is>
          <t/>
        </is>
      </c>
      <c r="J807" t="inlineStr">
        <is>
          <t/>
        </is>
      </c>
      <c r="K807" t="inlineStr">
        <is>
          <t/>
        </is>
      </c>
      <c r="L807" t="inlineStr">
        <is>
          <t/>
        </is>
      </c>
      <c r="M807" t="inlineStr">
        <is>
          <t/>
        </is>
      </c>
      <c r="N807" t="inlineStr">
        <is>
          <t/>
        </is>
      </c>
      <c r="O807" t="inlineStr">
        <is>
          <t/>
        </is>
      </c>
      <c r="P807" t="inlineStr">
        <is>
          <t/>
        </is>
      </c>
      <c r="Q807" t="inlineStr">
        <is>
          <t/>
        </is>
      </c>
      <c r="R807" t="inlineStr">
        <is>
          <t/>
        </is>
      </c>
      <c r="S807" t="inlineStr">
        <is>
          <t/>
        </is>
      </c>
      <c r="T807" t="inlineStr">
        <is>
          <t/>
        </is>
      </c>
      <c r="U807" t="inlineStr">
        <is>
          <t/>
        </is>
      </c>
      <c r="V807" t="inlineStr">
        <is>
          <t/>
        </is>
      </c>
      <c r="W807" t="inlineStr">
        <is>
          <t/>
        </is>
      </c>
      <c r="X807" t="inlineStr">
        <is>
          <t/>
        </is>
      </c>
      <c r="Y807" t="inlineStr">
        <is>
          <t/>
        </is>
      </c>
      <c r="Z807" s="2" t="inlineStr">
        <is>
          <t>statistical transfer</t>
        </is>
      </c>
      <c r="AA807" s="2" t="inlineStr">
        <is>
          <t>3</t>
        </is>
      </c>
      <c r="AB807" s="2" t="inlineStr">
        <is>
          <t/>
        </is>
      </c>
      <c r="AC807" t="inlineStr">
        <is>
          <t>administrative purchase by one EU Member State of a quantity of 
renewable energy from another Member State that has achieved its target 
and has a surplus</t>
        </is>
      </c>
      <c r="AD807" t="inlineStr">
        <is>
          <t/>
        </is>
      </c>
      <c r="AE807" t="inlineStr">
        <is>
          <t/>
        </is>
      </c>
      <c r="AF807" t="inlineStr">
        <is>
          <t/>
        </is>
      </c>
      <c r="AG807" t="inlineStr">
        <is>
          <t/>
        </is>
      </c>
      <c r="AH807" t="inlineStr">
        <is>
          <t/>
        </is>
      </c>
      <c r="AI807" t="inlineStr">
        <is>
          <t/>
        </is>
      </c>
      <c r="AJ807" t="inlineStr">
        <is>
          <t/>
        </is>
      </c>
      <c r="AK807" t="inlineStr">
        <is>
          <t/>
        </is>
      </c>
      <c r="AL807" t="inlineStr">
        <is>
          <t/>
        </is>
      </c>
      <c r="AM807" t="inlineStr">
        <is>
          <t/>
        </is>
      </c>
      <c r="AN807" t="inlineStr">
        <is>
          <t/>
        </is>
      </c>
      <c r="AO807" t="inlineStr">
        <is>
          <t/>
        </is>
      </c>
      <c r="AP807" t="inlineStr">
        <is>
          <t/>
        </is>
      </c>
      <c r="AQ807" t="inlineStr">
        <is>
          <t/>
        </is>
      </c>
      <c r="AR807" t="inlineStr">
        <is>
          <t/>
        </is>
      </c>
      <c r="AS807" t="inlineStr">
        <is>
          <t/>
        </is>
      </c>
      <c r="AT807" t="inlineStr">
        <is>
          <t/>
        </is>
      </c>
      <c r="AU807" t="inlineStr">
        <is>
          <t/>
        </is>
      </c>
      <c r="AV807" t="inlineStr">
        <is>
          <t/>
        </is>
      </c>
      <c r="AW807" t="inlineStr">
        <is>
          <t/>
        </is>
      </c>
      <c r="AX807" t="inlineStr">
        <is>
          <t/>
        </is>
      </c>
      <c r="AY807" t="inlineStr">
        <is>
          <t/>
        </is>
      </c>
      <c r="AZ807" t="inlineStr">
        <is>
          <t/>
        </is>
      </c>
      <c r="BA807" t="inlineStr">
        <is>
          <t/>
        </is>
      </c>
      <c r="BB807" t="inlineStr">
        <is>
          <t/>
        </is>
      </c>
      <c r="BC807" t="inlineStr">
        <is>
          <t/>
        </is>
      </c>
      <c r="BD807" t="inlineStr">
        <is>
          <t/>
        </is>
      </c>
      <c r="BE807" t="inlineStr">
        <is>
          <t/>
        </is>
      </c>
      <c r="BF807" t="inlineStr">
        <is>
          <t/>
        </is>
      </c>
      <c r="BG807" t="inlineStr">
        <is>
          <t/>
        </is>
      </c>
      <c r="BH807" t="inlineStr">
        <is>
          <t/>
        </is>
      </c>
      <c r="BI807" t="inlineStr">
        <is>
          <t/>
        </is>
      </c>
      <c r="BJ807" t="inlineStr">
        <is>
          <t/>
        </is>
      </c>
      <c r="BK807" t="inlineStr">
        <is>
          <t/>
        </is>
      </c>
      <c r="BL807" t="inlineStr">
        <is>
          <t/>
        </is>
      </c>
      <c r="BM807" t="inlineStr">
        <is>
          <t/>
        </is>
      </c>
      <c r="BN807" s="2" t="inlineStr">
        <is>
          <t>statistisks pārvedums</t>
        </is>
      </c>
      <c r="BO807" s="2" t="inlineStr">
        <is>
          <t>3</t>
        </is>
      </c>
      <c r="BP807" s="2" t="inlineStr">
        <is>
          <t/>
        </is>
      </c>
      <c r="BQ807" t="inlineStr">
        <is>
          <t/>
        </is>
      </c>
      <c r="BR807" t="inlineStr">
        <is>
          <t/>
        </is>
      </c>
      <c r="BS807" t="inlineStr">
        <is>
          <t/>
        </is>
      </c>
      <c r="BT807" t="inlineStr">
        <is>
          <t/>
        </is>
      </c>
      <c r="BU807" t="inlineStr">
        <is>
          <t/>
        </is>
      </c>
      <c r="BV807" t="inlineStr">
        <is>
          <t/>
        </is>
      </c>
      <c r="BW807" t="inlineStr">
        <is>
          <t/>
        </is>
      </c>
      <c r="BX807" t="inlineStr">
        <is>
          <t/>
        </is>
      </c>
      <c r="BY807" t="inlineStr">
        <is>
          <t/>
        </is>
      </c>
      <c r="BZ807" s="2" t="inlineStr">
        <is>
          <t>transfer statystyczny</t>
        </is>
      </c>
      <c r="CA807" s="2" t="inlineStr">
        <is>
          <t>3</t>
        </is>
      </c>
      <c r="CB807" s="2" t="inlineStr">
        <is>
          <t/>
        </is>
      </c>
      <c r="CC807" t="inlineStr">
        <is>
          <t/>
        </is>
      </c>
      <c r="CD807" t="inlineStr">
        <is>
          <t/>
        </is>
      </c>
      <c r="CE807" t="inlineStr">
        <is>
          <t/>
        </is>
      </c>
      <c r="CF807" t="inlineStr">
        <is>
          <t/>
        </is>
      </c>
      <c r="CG807" t="inlineStr">
        <is>
          <t/>
        </is>
      </c>
      <c r="CH807" t="inlineStr">
        <is>
          <t/>
        </is>
      </c>
      <c r="CI807" t="inlineStr">
        <is>
          <t/>
        </is>
      </c>
      <c r="CJ807" t="inlineStr">
        <is>
          <t/>
        </is>
      </c>
      <c r="CK807" t="inlineStr">
        <is>
          <t/>
        </is>
      </c>
      <c r="CL807" t="inlineStr">
        <is>
          <t/>
        </is>
      </c>
      <c r="CM807" t="inlineStr">
        <is>
          <t/>
        </is>
      </c>
      <c r="CN807" t="inlineStr">
        <is>
          <t/>
        </is>
      </c>
      <c r="CO807" t="inlineStr">
        <is>
          <t/>
        </is>
      </c>
      <c r="CP807" t="inlineStr">
        <is>
          <t/>
        </is>
      </c>
      <c r="CQ807" t="inlineStr">
        <is>
          <t/>
        </is>
      </c>
      <c r="CR807" t="inlineStr">
        <is>
          <t/>
        </is>
      </c>
      <c r="CS807" t="inlineStr">
        <is>
          <t/>
        </is>
      </c>
      <c r="CT807" t="inlineStr">
        <is>
          <t/>
        </is>
      </c>
      <c r="CU807" t="inlineStr">
        <is>
          <t/>
        </is>
      </c>
      <c r="CV807" t="inlineStr">
        <is>
          <t/>
        </is>
      </c>
      <c r="CW807" t="inlineStr">
        <is>
          <t/>
        </is>
      </c>
    </row>
    <row r="808">
      <c r="A808" s="1" t="str">
        <f>HYPERLINK("https://iate.europa.eu/entry/result/3530020/all", "3530020")</f>
        <v>3530020</v>
      </c>
      <c r="B808" t="inlineStr">
        <is>
          <t>FINANCE;ENVIRONMENT</t>
        </is>
      </c>
      <c r="C808" t="inlineStr">
        <is>
          <t>FINANCE|financial institutions and credit|credit;ENVIRONMENT|environmental policy|environmental protection</t>
        </is>
      </c>
      <c r="D808" t="inlineStr">
        <is>
          <t>yes</t>
        </is>
      </c>
      <c r="E808" t="inlineStr">
        <is>
          <t/>
        </is>
      </c>
      <c r="F808" s="2" t="inlineStr">
        <is>
          <t>„зелена“ облигация|
екосъобразна облигация</t>
        </is>
      </c>
      <c r="G808" s="2" t="inlineStr">
        <is>
          <t>3|
3</t>
        </is>
      </c>
      <c r="H808" s="2" t="inlineStr">
        <is>
          <t xml:space="preserve">|
</t>
        </is>
      </c>
      <c r="I808" t="inlineStr">
        <is>
          <t>&lt;i&gt;облигация&lt;/i&gt;&lt;sup&gt;1&lt;/sup&gt;, чрез която се финансират проекти и действия в областта на изменението на климата или свързани с други аспекти на устойчивото опазване на околната среда&lt;p&gt;&lt;sup&gt;1&lt;/sup&gt; [ &lt;a href="/entry/result/844627/all" id="ENTRY_TO_ENTRY_CONVERTER" target="_blank"&gt;IATE:844627&lt;/a&gt; ]&lt;/p&gt;</t>
        </is>
      </c>
      <c r="J808" s="2" t="inlineStr">
        <is>
          <t>zelený dluhopis</t>
        </is>
      </c>
      <c r="K808" s="2" t="inlineStr">
        <is>
          <t>3</t>
        </is>
      </c>
      <c r="L808" s="2" t="inlineStr">
        <is>
          <t/>
        </is>
      </c>
      <c r="M808" t="inlineStr">
        <is>
          <t>dluhopis, jehož výnos je určen na projekty a činnosti, které podporují ochranu klimatu nebo jiné účely související s environmentální udržitelností</t>
        </is>
      </c>
      <c r="N808" s="2" t="inlineStr">
        <is>
          <t>grøn obligation</t>
        </is>
      </c>
      <c r="O808" s="2" t="inlineStr">
        <is>
          <t>3</t>
        </is>
      </c>
      <c r="P808" s="2" t="inlineStr">
        <is>
          <t/>
        </is>
      </c>
      <c r="Q808" t="inlineStr">
        <is>
          <t>mekanisme for både private og offentlige organisationer til at rejse kapital til projekter, aktiver eller andre aktiviteter, der gavner økonomien, miljøet og samfundet</t>
        </is>
      </c>
      <c r="R808" s="2" t="inlineStr">
        <is>
          <t>grüne Anleihe</t>
        </is>
      </c>
      <c r="S808" s="2" t="inlineStr">
        <is>
          <t>3</t>
        </is>
      </c>
      <c r="T808" s="2" t="inlineStr">
        <is>
          <t/>
        </is>
      </c>
      <c r="U808" t="inlineStr">
        <is>
          <t/>
        </is>
      </c>
      <c r="V808" s="2" t="inlineStr">
        <is>
          <t>πράσινο ομόλογο</t>
        </is>
      </c>
      <c r="W808" s="2" t="inlineStr">
        <is>
          <t>3</t>
        </is>
      </c>
      <c r="X808" s="2" t="inlineStr">
        <is>
          <t/>
        </is>
      </c>
      <c r="Y808" t="inlineStr">
        <is>
          <t/>
        </is>
      </c>
      <c r="Z808" s="2" t="inlineStr">
        <is>
          <t>green bond</t>
        </is>
      </c>
      <c r="AA808" s="2" t="inlineStr">
        <is>
          <t>3</t>
        </is>
      </c>
      <c r="AB808" s="2" t="inlineStr">
        <is>
          <t/>
        </is>
      </c>
      <c r="AC808" t="inlineStr">
        <is>
          <t>debt capital instrument issued by a government, international organisation or corporate entity (debtor) to a lender (creditor), providing the borrower with external funds which must be paid back over a certain period of time with either a fixed or variable rate of return, in order to finance an environmental project</t>
        </is>
      </c>
      <c r="AD808" s="2" t="inlineStr">
        <is>
          <t>bono verde</t>
        </is>
      </c>
      <c r="AE808" s="2" t="inlineStr">
        <is>
          <t>3</t>
        </is>
      </c>
      <c r="AF808" s="2" t="inlineStr">
        <is>
          <t/>
        </is>
      </c>
      <c r="AG808" t="inlineStr">
        <is>
          <t>Título de deuda que se emite para generar capital específicamente destinado a respaldar proyectos ambientales o relacionados con el cambio climático.</t>
        </is>
      </c>
      <c r="AH808" s="2" t="inlineStr">
        <is>
          <t>roheline võlakiri</t>
        </is>
      </c>
      <c r="AI808" s="2" t="inlineStr">
        <is>
          <t>3</t>
        </is>
      </c>
      <c r="AJ808" s="2" t="inlineStr">
        <is>
          <t/>
        </is>
      </c>
      <c r="AK808" t="inlineStr">
        <is>
          <t>eriauditi läbinud keskkonda säästvate ettevõtjate erimärgistusega võlakirjad</t>
        </is>
      </c>
      <c r="AL808" s="2" t="inlineStr">
        <is>
          <t>vihreä joukkovelkakirja|
vihreä joukkovelkakirjalaina|
vihreä joukkolaina</t>
        </is>
      </c>
      <c r="AM808" s="2" t="inlineStr">
        <is>
          <t>3|
3|
3</t>
        </is>
      </c>
      <c r="AN808" s="2" t="inlineStr">
        <is>
          <t xml:space="preserve">|
|
</t>
        </is>
      </c>
      <c r="AO808" t="inlineStr">
        <is>
          <t/>
        </is>
      </c>
      <c r="AP808" s="2" t="inlineStr">
        <is>
          <t>obligation verte</t>
        </is>
      </c>
      <c r="AQ808" s="2" t="inlineStr">
        <is>
          <t>3</t>
        </is>
      </c>
      <c r="AR808" s="2" t="inlineStr">
        <is>
          <t/>
        </is>
      </c>
      <c r="AS808" t="inlineStr">
        <is>
          <t>titre de créance à long terme émis par une entreprise, une institution publique ou l'État en vue de lever des fonds sur un marché pour financer des projets respectueux de l'environnement et au service de la gestion du risque et de l'adaptation au changement climatique</t>
        </is>
      </c>
      <c r="AT808" s="2" t="inlineStr">
        <is>
          <t>banna glas</t>
        </is>
      </c>
      <c r="AU808" s="2" t="inlineStr">
        <is>
          <t>3</t>
        </is>
      </c>
      <c r="AV808" s="2" t="inlineStr">
        <is>
          <t/>
        </is>
      </c>
      <c r="AW808" t="inlineStr">
        <is>
          <t/>
        </is>
      </c>
      <c r="AX808" s="2" t="inlineStr">
        <is>
          <t>zelena obveznica</t>
        </is>
      </c>
      <c r="AY808" s="2" t="inlineStr">
        <is>
          <t>2</t>
        </is>
      </c>
      <c r="AZ808" s="2" t="inlineStr">
        <is>
          <t/>
        </is>
      </c>
      <c r="BA808" t="inlineStr">
        <is>
          <t/>
        </is>
      </c>
      <c r="BB808" s="2" t="inlineStr">
        <is>
          <t>zöldkötvény</t>
        </is>
      </c>
      <c r="BC808" s="2" t="inlineStr">
        <is>
          <t>4</t>
        </is>
      </c>
      <c r="BD808" s="2" t="inlineStr">
        <is>
          <t/>
        </is>
      </c>
      <c r="BE808" t="inlineStr">
        <is>
          <t>kormányzat, nemzetközi szervezet vagy vállalat által kibocsátott hitelpiaci eszköz, amelyet környezeti projekt megvalósítása érdekében bocsátanak ki</t>
        </is>
      </c>
      <c r="BF808" s="2" t="inlineStr">
        <is>
          <t>obbligazione verde</t>
        </is>
      </c>
      <c r="BG808" s="2" t="inlineStr">
        <is>
          <t>3</t>
        </is>
      </c>
      <c r="BH808" s="2" t="inlineStr">
        <is>
          <t/>
        </is>
      </c>
      <c r="BI808" t="inlineStr">
        <is>
          <t>prestito emesso per finanziare progetti chiave per la lotta al cambiamento climatico</t>
        </is>
      </c>
      <c r="BJ808" s="2" t="inlineStr">
        <is>
          <t>klimato apsaugos obligacija|
žalioji obligacija|
ekologinė obligacija</t>
        </is>
      </c>
      <c r="BK808" s="2" t="inlineStr">
        <is>
          <t>3|
3|
3</t>
        </is>
      </c>
      <c r="BL808" s="2" t="inlineStr">
        <is>
          <t xml:space="preserve">|
preferred|
</t>
        </is>
      </c>
      <c r="BM808" t="inlineStr">
        <is>
          <t>&lt;div&gt;obligacija, atitinkanti šiuos kriterijus:&lt;/div&gt;&lt;div&gt;1) iš esmės prisidedama prie vieno ar daugiau ES aplinkos
tikslų (klimato kaitos mažinimo, prisitaikymo prie klimato kaitos, tausaus
vandens ir jūrų išteklių naudojimo ir apsaugos, perėjimo prie žiedinės
ekonomikos, atliekų prevencijos ir perdirbimo, taršos prevencijos ir kontrolės,
sveikų ekosistemų apsaugos);&lt;/div&gt;&lt;div&gt;2) nedaroma jokia didelė žala (principas „do no significant
harm“, t. y. iš esmės netrukdoma įgyvendinti kitų aplinkos tikslų);&lt;/div&gt;&lt;div&gt;3) laikomasi minimalių socialinių standartų (pagrindinių TDO
konvencijų);&lt;/div&gt;&lt;div&gt;4) laikomasi techninės
analizės kriterijų&lt;/div&gt;</t>
        </is>
      </c>
      <c r="BN808" s="2" t="inlineStr">
        <is>
          <t>zaļā obligācija</t>
        </is>
      </c>
      <c r="BO808" s="2" t="inlineStr">
        <is>
          <t>3</t>
        </is>
      </c>
      <c r="BP808" s="2" t="inlineStr">
        <is>
          <t/>
        </is>
      </c>
      <c r="BQ808" t="inlineStr">
        <is>
          <t/>
        </is>
      </c>
      <c r="BR808" s="2" t="inlineStr">
        <is>
          <t>bond aħdar|
bond ekoloġiku</t>
        </is>
      </c>
      <c r="BS808" s="2" t="inlineStr">
        <is>
          <t>3|
3</t>
        </is>
      </c>
      <c r="BT808" s="2" t="inlineStr">
        <is>
          <t>admitted|
preferred</t>
        </is>
      </c>
      <c r="BU808" t="inlineStr">
        <is>
          <t>strument ta' dejn tas-swieq ta' kapital maħruġ minn gvern, organizzazzjoni internazzjonali jew entità korporattiva (id-debitur) għal mutwant (il-kreditur), li jipprovdi lill-mutwant b'fondi esterni li jridu jintraddu lura fuq ċertu perjodu ta' żmien b'rata ta' redditu fissa jew varjabbli, bil-għan li jiffinanzja proġett ta' natura ambjentali</t>
        </is>
      </c>
      <c r="BV808" s="2" t="inlineStr">
        <is>
          <t>groene obligatie</t>
        </is>
      </c>
      <c r="BW808" s="2" t="inlineStr">
        <is>
          <t>3</t>
        </is>
      </c>
      <c r="BX808" s="2" t="inlineStr">
        <is>
          <t/>
        </is>
      </c>
      <c r="BY808" t="inlineStr">
        <is>
          <t>"obligatie waarvan de opbrengst specifiek is bedoeld voor een duurzame investering"</t>
        </is>
      </c>
      <c r="BZ808" s="2" t="inlineStr">
        <is>
          <t>zielona obligacja|
obligacja ekologiczna</t>
        </is>
      </c>
      <c r="CA808" s="2" t="inlineStr">
        <is>
          <t>3|
3</t>
        </is>
      </c>
      <c r="CB808" s="2" t="inlineStr">
        <is>
          <t xml:space="preserve">|
</t>
        </is>
      </c>
      <c r="CC808" t="inlineStr">
        <is>
          <t>papier wartościowy o stałym dochodzie, emitowany w celu pozyskania kapitału finansującego projekty przyczyniające się do powstania niskoemisyjnej i odpornej na zmiany klimatu gospodarki</t>
        </is>
      </c>
      <c r="CD808" s="2" t="inlineStr">
        <is>
          <t>obrigação verde</t>
        </is>
      </c>
      <c r="CE808" s="2" t="inlineStr">
        <is>
          <t>3</t>
        </is>
      </c>
      <c r="CF808" s="2" t="inlineStr">
        <is>
          <t/>
        </is>
      </c>
      <c r="CG808" t="inlineStr">
        <is>
          <t/>
        </is>
      </c>
      <c r="CH808" s="2" t="inlineStr">
        <is>
          <t>obligațiune verde|
obligațiune ecologică</t>
        </is>
      </c>
      <c r="CI808" s="2" t="inlineStr">
        <is>
          <t>3|
3</t>
        </is>
      </c>
      <c r="CJ808" s="2" t="inlineStr">
        <is>
          <t xml:space="preserve">preferred|
</t>
        </is>
      </c>
      <c r="CK808" t="inlineStr">
        <is>
          <t/>
        </is>
      </c>
      <c r="CL808" s="2" t="inlineStr">
        <is>
          <t>zelený dlhopis</t>
        </is>
      </c>
      <c r="CM808" s="2" t="inlineStr">
        <is>
          <t>3</t>
        </is>
      </c>
      <c r="CN808" s="2" t="inlineStr">
        <is>
          <t/>
        </is>
      </c>
      <c r="CO808" t="inlineStr">
        <is>
          <t>investičný nástroj, ktorého výnosy smerujú do projektov a aktivít na podporu cieľov v oblasti klímy alebo iných cieľov súvisiacich s environmentálnou udržateľnosťou.</t>
        </is>
      </c>
      <c r="CP808" s="2" t="inlineStr">
        <is>
          <t>zelena obveznica</t>
        </is>
      </c>
      <c r="CQ808" s="2" t="inlineStr">
        <is>
          <t>3</t>
        </is>
      </c>
      <c r="CR808" s="2" t="inlineStr">
        <is>
          <t/>
        </is>
      </c>
      <c r="CS808" t="inlineStr">
        <is>
          <t/>
        </is>
      </c>
      <c r="CT808" s="2" t="inlineStr">
        <is>
          <t>grön obligation</t>
        </is>
      </c>
      <c r="CU808" s="2" t="inlineStr">
        <is>
          <t>3</t>
        </is>
      </c>
      <c r="CV808" s="2" t="inlineStr">
        <is>
          <t/>
        </is>
      </c>
      <c r="CW808" t="inlineStr">
        <is>
          <t/>
        </is>
      </c>
    </row>
    <row r="809">
      <c r="A809" s="1" t="str">
        <f>HYPERLINK("https://iate.europa.eu/entry/result/913642/all", "913642")</f>
        <v>913642</v>
      </c>
      <c r="B809" t="inlineStr">
        <is>
          <t>POLITICS;ECONOMICS</t>
        </is>
      </c>
      <c r="C809" t="inlineStr">
        <is>
          <t>POLITICS;ECONOMICS</t>
        </is>
      </c>
      <c r="D809" t="inlineStr">
        <is>
          <t>yes</t>
        </is>
      </c>
      <c r="E809" t="inlineStr">
        <is>
          <t/>
        </is>
      </c>
      <c r="F809" s="2" t="inlineStr">
        <is>
          <t>анализ на пропуските</t>
        </is>
      </c>
      <c r="G809" s="2" t="inlineStr">
        <is>
          <t>3</t>
        </is>
      </c>
      <c r="H809" s="2" t="inlineStr">
        <is>
          <t/>
        </is>
      </c>
      <c r="I809" t="inlineStr">
        <is>
          <t/>
        </is>
      </c>
      <c r="J809" s="2" t="inlineStr">
        <is>
          <t>analýza nedostatků|
analýza mezer</t>
        </is>
      </c>
      <c r="K809" s="2" t="inlineStr">
        <is>
          <t>3|
3</t>
        </is>
      </c>
      <c r="L809" s="2" t="inlineStr">
        <is>
          <t xml:space="preserve">|
</t>
        </is>
      </c>
      <c r="M809" t="inlineStr">
        <is>
          <t>rozdíl mezi požadovaným a skutečným výsledkem</t>
        </is>
      </c>
      <c r="N809" s="2" t="inlineStr">
        <is>
          <t>gap-analyse|
gabanalyse|
mangelanalyse</t>
        </is>
      </c>
      <c r="O809" s="2" t="inlineStr">
        <is>
          <t>3|
3|
3</t>
        </is>
      </c>
      <c r="P809" s="2" t="inlineStr">
        <is>
          <t xml:space="preserve">|
|
</t>
        </is>
      </c>
      <c r="Q809" t="inlineStr">
        <is>
          <t/>
        </is>
      </c>
      <c r="R809" s="2" t="inlineStr">
        <is>
          <t>Lückenanalyse</t>
        </is>
      </c>
      <c r="S809" s="2" t="inlineStr">
        <is>
          <t>3</t>
        </is>
      </c>
      <c r="T809" s="2" t="inlineStr">
        <is>
          <t/>
        </is>
      </c>
      <c r="U809" t="inlineStr">
        <is>
          <t>Darstellung von Abweichungen zwischen auf unterschiedlichen Annahmen basierenden, zukünftigen Entwicklungsverläufen des Geschäfts</t>
        </is>
      </c>
      <c r="V809" s="2" t="inlineStr">
        <is>
          <t>ανάλυση ελλείψεων|
μελέτη αποκλίσεων</t>
        </is>
      </c>
      <c r="W809" s="2" t="inlineStr">
        <is>
          <t>3|
3</t>
        </is>
      </c>
      <c r="X809" s="2" t="inlineStr">
        <is>
          <t xml:space="preserve">|
</t>
        </is>
      </c>
      <c r="Y809" t="inlineStr">
        <is>
          <t>διαδικασία σύγκρισης των πραγματικών επιδόσεων ή αποτελεσμάτων με τα αναμενόμενα ή επιθυμητά, ώστε να προσδιοριστούν τα μέτρα που πρέπει να ληφθούν για να καλυφθεί το κενό μεταξύ της υφιστάμενης και της επιθυμητής κατάστασης</t>
        </is>
      </c>
      <c r="Z809" s="2" t="inlineStr">
        <is>
          <t>gap analysis</t>
        </is>
      </c>
      <c r="AA809" s="2" t="inlineStr">
        <is>
          <t>3</t>
        </is>
      </c>
      <c r="AB809" s="2" t="inlineStr">
        <is>
          <t/>
        </is>
      </c>
      <c r="AC809" t="inlineStr">
        <is>
          <t>process that compares actual performance or
results with what is expected or desired in order determine what steps need to
be taken to address the gap between the current and desired state</t>
        </is>
      </c>
      <c r="AD809" s="2" t="inlineStr">
        <is>
          <t>análisis de deficiencias|
análisis de diferencias|
análisis de brecha|
análisis de carencias</t>
        </is>
      </c>
      <c r="AE809" s="2" t="inlineStr">
        <is>
          <t>3|
3|
2|
3</t>
        </is>
      </c>
      <c r="AF809" s="2" t="inlineStr">
        <is>
          <t xml:space="preserve">|
|
|
</t>
        </is>
      </c>
      <c r="AG809" t="inlineStr">
        <is>
          <t>Proceso para determinar las diferencias entre lo existente y lo que es necesario cumplir.</t>
        </is>
      </c>
      <c r="AH809" s="2" t="inlineStr">
        <is>
          <t>vajaduste analüüs</t>
        </is>
      </c>
      <c r="AI809" s="2" t="inlineStr">
        <is>
          <t>3</t>
        </is>
      </c>
      <c r="AJ809" s="2" t="inlineStr">
        <is>
          <t/>
        </is>
      </c>
      <c r="AK809" t="inlineStr">
        <is>
          <t/>
        </is>
      </c>
      <c r="AL809" s="2" t="inlineStr">
        <is>
          <t>kuiluanalyysi|
GAP-analyysi|
puuteanalyysi</t>
        </is>
      </c>
      <c r="AM809" s="2" t="inlineStr">
        <is>
          <t>3|
3|
3</t>
        </is>
      </c>
      <c r="AN809" s="2" t="inlineStr">
        <is>
          <t xml:space="preserve">|
|
</t>
        </is>
      </c>
      <c r="AO809" t="inlineStr">
        <is>
          <t>menetelmä, jolla voidaan mm. verrata ja kuvata nykytilan ja tavoitetilan välistä eroa</t>
        </is>
      </c>
      <c r="AP809" s="2" t="inlineStr">
        <is>
          <t>analyse des lacunes|
analyse des écarts</t>
        </is>
      </c>
      <c r="AQ809" s="2" t="inlineStr">
        <is>
          <t>3|
3</t>
        </is>
      </c>
      <c r="AR809" s="2" t="inlineStr">
        <is>
          <t xml:space="preserve">preferred|
</t>
        </is>
      </c>
      <c r="AS809" t="inlineStr">
        <is>
          <t>en gestion d'entreprise, outil dont l'objet est de comparer
la performance réelle avec des potentiels de performance , en identifiant des étapes et fonctionnalités manquantes entre l’état actuel d’un système et la cible à atteindre, en évaluant des risques relatifs aux étapes manquantes et en identifiant plusieurs stratégies de conduite du changement pour sélectionner la meilleure option</t>
        </is>
      </c>
      <c r="AT809" s="2" t="inlineStr">
        <is>
          <t>anailisiú ar bhearnaí</t>
        </is>
      </c>
      <c r="AU809" s="2" t="inlineStr">
        <is>
          <t>3</t>
        </is>
      </c>
      <c r="AV809" s="2" t="inlineStr">
        <is>
          <t/>
        </is>
      </c>
      <c r="AW809" t="inlineStr">
        <is>
          <t/>
        </is>
      </c>
      <c r="AX809" s="2" t="inlineStr">
        <is>
          <t>analiza nedostataka</t>
        </is>
      </c>
      <c r="AY809" s="2" t="inlineStr">
        <is>
          <t>3</t>
        </is>
      </c>
      <c r="AZ809" s="2" t="inlineStr">
        <is>
          <t/>
        </is>
      </c>
      <c r="BA809" t="inlineStr">
        <is>
          <t/>
        </is>
      </c>
      <c r="BB809" s="2" t="inlineStr">
        <is>
          <t>hiányelemzés</t>
        </is>
      </c>
      <c r="BC809" s="2" t="inlineStr">
        <is>
          <t>3</t>
        </is>
      </c>
      <c r="BD809" s="2" t="inlineStr">
        <is>
          <t/>
        </is>
      </c>
      <c r="BE809" t="inlineStr">
        <is>
          <t>olyan elemzés, amelynek célja annak feltárása, hogy a jelenlegi állapothoz képest a kitűzött cél milyen hiányok pótlásával érhető el</t>
        </is>
      </c>
      <c r="BF809" s="2" t="inlineStr">
        <is>
          <t>analisi del divario</t>
        </is>
      </c>
      <c r="BG809" s="2" t="inlineStr">
        <is>
          <t>3</t>
        </is>
      </c>
      <c r="BH809" s="2" t="inlineStr">
        <is>
          <t/>
        </is>
      </c>
      <c r="BI809" t="inlineStr">
        <is>
          <t>calcolo matematico che si effettua per studiare i motivi della differenza tra due curve, generalmente tra una curva degli obiettivi e una curva dei risultati (realizzati o previsti)</t>
        </is>
      </c>
      <c r="BJ809" s="2" t="inlineStr">
        <is>
          <t>trūkumų analizė</t>
        </is>
      </c>
      <c r="BK809" s="2" t="inlineStr">
        <is>
          <t>3</t>
        </is>
      </c>
      <c r="BL809" s="2" t="inlineStr">
        <is>
          <t/>
        </is>
      </c>
      <c r="BM809" t="inlineStr">
        <is>
          <t/>
        </is>
      </c>
      <c r="BN809" s="2" t="inlineStr">
        <is>
          <t>nepilnību analīze|
plaisas analīze</t>
        </is>
      </c>
      <c r="BO809" s="2" t="inlineStr">
        <is>
          <t>2|
2</t>
        </is>
      </c>
      <c r="BP809" s="2" t="inlineStr">
        <is>
          <t xml:space="preserve">|
</t>
        </is>
      </c>
      <c r="BQ809" t="inlineStr">
        <is>
          <t/>
        </is>
      </c>
      <c r="BR809" s="2" t="inlineStr">
        <is>
          <t>analiżi tal-lakuni|
analiżi tan-nuqqasijiet</t>
        </is>
      </c>
      <c r="BS809" s="2" t="inlineStr">
        <is>
          <t>3|
2</t>
        </is>
      </c>
      <c r="BT809" s="2" t="inlineStr">
        <is>
          <t xml:space="preserve">|
</t>
        </is>
      </c>
      <c r="BU809" t="inlineStr">
        <is>
          <t>proċess li jqabbel ir-riżultati jew il-prestazzjoni miksuba fil-preżent, ma' dak li jkun mistenni jew mixtieq bil-għan li jiġu ddeterminati x'passi jeħtieġ li jittieħdu biex tiġi indirizzata l-lakuna bejn l-istat preżenti u dak mixtieq</t>
        </is>
      </c>
      <c r="BV809" s="2" t="inlineStr">
        <is>
          <t>kloofanalyse|
hiaatanalyse|
gap-analyse</t>
        </is>
      </c>
      <c r="BW809" s="2" t="inlineStr">
        <is>
          <t>3|
2|
2</t>
        </is>
      </c>
      <c r="BX809" s="2" t="inlineStr">
        <is>
          <t xml:space="preserve">preferred|
|
</t>
        </is>
      </c>
      <c r="BY809" t="inlineStr">
        <is>
          <t>"analyse van verschillen tussen de gewenste en de huidige situatie"</t>
        </is>
      </c>
      <c r="BZ809" s="2" t="inlineStr">
        <is>
          <t>analiza luk</t>
        </is>
      </c>
      <c r="CA809" s="2" t="inlineStr">
        <is>
          <t>3</t>
        </is>
      </c>
      <c r="CB809" s="2" t="inlineStr">
        <is>
          <t/>
        </is>
      </c>
      <c r="CC809" t="inlineStr">
        <is>
          <t>porównanie rzeczywistych wyników lub rezultatów z oczekiwanymi lub pożądanymi w celu określenia działań, jakie należy podjąć w celu zniwelowania luki między stanem bieżącym a pożądanym</t>
        </is>
      </c>
      <c r="CD809" s="2" t="inlineStr">
        <is>
          <t>análise das lacunas</t>
        </is>
      </c>
      <c r="CE809" s="2" t="inlineStr">
        <is>
          <t>3</t>
        </is>
      </c>
      <c r="CF809" s="2" t="inlineStr">
        <is>
          <t/>
        </is>
      </c>
      <c r="CG809" t="inlineStr">
        <is>
          <t>Metodologia utilizada para identificar falhas na representação da biodiversidade em áreas geridas exclusiva ou primacialmente na perspectiva da preservação a longo prazo de populações de espécies nativas e de ecossistemas naturais, que consiste na sobreposição de mapas da riqueza vegetal e animal com mapas das áreas de propriedade pública e com mapas de gestão, e que tem por objectivo colmatar as falhas detectadas optimizando a gestão e o planeamento dessas áreas.</t>
        </is>
      </c>
      <c r="CH809" s="2" t="inlineStr">
        <is>
          <t>analiză a decalajelor</t>
        </is>
      </c>
      <c r="CI809" s="2" t="inlineStr">
        <is>
          <t>2</t>
        </is>
      </c>
      <c r="CJ809" s="2" t="inlineStr">
        <is>
          <t/>
        </is>
      </c>
      <c r="CK809" t="inlineStr">
        <is>
          <t/>
        </is>
      </c>
      <c r="CL809" s="2" t="inlineStr">
        <is>
          <t>diferenčná analýza</t>
        </is>
      </c>
      <c r="CM809" s="2" t="inlineStr">
        <is>
          <t>3</t>
        </is>
      </c>
      <c r="CN809" s="2" t="inlineStr">
        <is>
          <t/>
        </is>
      </c>
      <c r="CO809" t="inlineStr">
        <is>
          <t>proces, pri ktorom sa porovnáva skutočná výkonnosť alebo výsledky s tými, ktoré sa očakávajú, alebo s požadovaným stavom s cieľom stanoviť kroky, ktoré je potrebné urobiť, aby sa odstránil rozdiel medzi súčasným a požadovaným stavom</t>
        </is>
      </c>
      <c r="CP809" s="2" t="inlineStr">
        <is>
          <t>analiza vrzeli</t>
        </is>
      </c>
      <c r="CQ809" s="2" t="inlineStr">
        <is>
          <t>3</t>
        </is>
      </c>
      <c r="CR809" s="2" t="inlineStr">
        <is>
          <t/>
        </is>
      </c>
      <c r="CS809" t="inlineStr">
        <is>
          <t/>
        </is>
      </c>
      <c r="CT809" s="2" t="inlineStr">
        <is>
          <t>bristanalys|
gapanalys</t>
        </is>
      </c>
      <c r="CU809" s="2" t="inlineStr">
        <is>
          <t>3|
3</t>
        </is>
      </c>
      <c r="CV809" s="2" t="inlineStr">
        <is>
          <t xml:space="preserve">|
</t>
        </is>
      </c>
      <c r="CW809" t="inlineStr">
        <is>
          <t/>
        </is>
      </c>
    </row>
    <row r="810">
      <c r="A810" s="1" t="str">
        <f>HYPERLINK("https://iate.europa.eu/entry/result/1623566/all", "1623566")</f>
        <v>1623566</v>
      </c>
      <c r="B810" t="inlineStr">
        <is>
          <t>AGRICULTURE, FORESTRY AND FISHERIES</t>
        </is>
      </c>
      <c r="C810" t="inlineStr">
        <is>
          <t>AGRICULTURE, FORESTRY AND FISHERIES|forestry|forestry policy;AGRICULTURE, FORESTRY AND FISHERIES|forestry|forestry policy|forestry development</t>
        </is>
      </c>
      <c r="D810" t="inlineStr">
        <is>
          <t>yes</t>
        </is>
      </c>
      <c r="E810" t="inlineStr">
        <is>
          <t/>
        </is>
      </c>
      <c r="F810" s="2" t="inlineStr">
        <is>
          <t>повторно залесяване</t>
        </is>
      </c>
      <c r="G810" s="2" t="inlineStr">
        <is>
          <t>3</t>
        </is>
      </c>
      <c r="H810" s="2" t="inlineStr">
        <is>
          <t/>
        </is>
      </c>
      <c r="I810" t="inlineStr">
        <is>
          <t>Посаждане на нови дървета и особено типични за района растения в области, където растителната покривка е била унищожена. Практикува се за предпазване на земята срещу ерозия от вятър и вода и др.</t>
        </is>
      </c>
      <c r="J810" s="2" t="inlineStr">
        <is>
          <t>znovuzalesňování|
opětovné zalesňování</t>
        </is>
      </c>
      <c r="K810" s="2" t="inlineStr">
        <is>
          <t>3|
3</t>
        </is>
      </c>
      <c r="L810" s="2" t="inlineStr">
        <is>
          <t>|
preferred</t>
        </is>
      </c>
      <c r="M810" t="inlineStr">
        <is>
          <t/>
        </is>
      </c>
      <c r="N810" s="2" t="inlineStr">
        <is>
          <t>gentilplantning med skov|
genplantning af skov</t>
        </is>
      </c>
      <c r="O810" s="2" t="inlineStr">
        <is>
          <t>4|
4</t>
        </is>
      </c>
      <c r="P810" s="2" t="inlineStr">
        <is>
          <t xml:space="preserve">|
</t>
        </is>
      </c>
      <c r="Q810" t="inlineStr">
        <is>
          <t>Tilplantning med træer i et område, hvor der tidligere har været skov.</t>
        </is>
      </c>
      <c r="R810" s="2" t="inlineStr">
        <is>
          <t>Wiederbewaldung|
Wiederaufforstung</t>
        </is>
      </c>
      <c r="S810" s="2" t="inlineStr">
        <is>
          <t>2|
3</t>
        </is>
      </c>
      <c r="T810" s="2" t="inlineStr">
        <is>
          <t xml:space="preserve">|
</t>
        </is>
      </c>
      <c r="U810" t="inlineStr">
        <is>
          <t>Anpflanzen von Bäumen oder Aussaat von Samen als Wiederherstellung einer früheren, durch Abholzung, Sturmschäden, etc. verschwundenen Bewaldung</t>
        </is>
      </c>
      <c r="V810" s="2" t="inlineStr">
        <is>
          <t>αναδάσωση</t>
        </is>
      </c>
      <c r="W810" s="2" t="inlineStr">
        <is>
          <t>3</t>
        </is>
      </c>
      <c r="X810" s="2" t="inlineStr">
        <is>
          <t/>
        </is>
      </c>
      <c r="Y810" t="inlineStr">
        <is>
          <t>Εκ νέου φύτευση δένδρων σε περιοχή που είχε και προηγουμένως δάση</t>
        </is>
      </c>
      <c r="Z810" s="2" t="inlineStr">
        <is>
          <t>reforestation|
reafforestation|
restocking</t>
        </is>
      </c>
      <c r="AA810" s="2" t="inlineStr">
        <is>
          <t>4|
3|
3</t>
        </is>
      </c>
      <c r="AB810" s="2" t="inlineStr">
        <is>
          <t xml:space="preserve">|
|
</t>
        </is>
      </c>
      <c r="AC810" t="inlineStr">
        <is>
          <t>the reestablishment of forest cover either naturally (by natural seeding, coppice, or root suckers) or artificially (by direct seeding or planting)</t>
        </is>
      </c>
      <c r="AD810" s="2" t="inlineStr">
        <is>
          <t>reforestación|
repoblación forestal</t>
        </is>
      </c>
      <c r="AE810" s="2" t="inlineStr">
        <is>
          <t>3|
3</t>
        </is>
      </c>
      <c r="AF810" s="2" t="inlineStr">
        <is>
          <t xml:space="preserve">|
</t>
        </is>
      </c>
      <c r="AG810" t="inlineStr">
        <is>
          <t>"reforestación": repoblación de un terreno, que generalmente ya ha sido forestal, con especies forestales.
&lt;br&gt;"repoblación forestal": introducción de determinadas especies vegetales mediante siembra o plantación, en un medio con vocación forestal.</t>
        </is>
      </c>
      <c r="AH810" s="2" t="inlineStr">
        <is>
          <t>taasmetsastamine</t>
        </is>
      </c>
      <c r="AI810" s="2" t="inlineStr">
        <is>
          <t>3</t>
        </is>
      </c>
      <c r="AJ810" s="2" t="inlineStr">
        <is>
          <t/>
        </is>
      </c>
      <c r="AK810" t="inlineStr">
        <is>
          <t>otsesest inimtegevusest tingitud muutus, mille käigus metsata maa-ala, mis on olnud metsa all ja muudetud ilma metsata maa-alaks, muudetakse metsaks istutamise, külvamise või ja/või looduslikule uuenemisele inimtegevusega kaasaaitamise abil</t>
        </is>
      </c>
      <c r="AL810" s="2" t="inlineStr">
        <is>
          <t>uudelleen metsittäminen</t>
        </is>
      </c>
      <c r="AM810" s="2" t="inlineStr">
        <is>
          <t>2</t>
        </is>
      </c>
      <c r="AN810" s="2" t="inlineStr">
        <is>
          <t/>
        </is>
      </c>
      <c r="AO810" t="inlineStr">
        <is>
          <t>"Uudelleenmetsityksellä (
&lt;i&gt;reforestation&lt;/i&gt;) tarkoitetaan FAO:n määritelmän mukaan metsän uudistamista, mutta IPCC:n mukaan vain ei-metsämaan metsittämistä."</t>
        </is>
      </c>
      <c r="AP810" s="2" t="inlineStr">
        <is>
          <t>reforestation|
reboisement</t>
        </is>
      </c>
      <c r="AQ810" s="2" t="inlineStr">
        <is>
          <t>3|
3</t>
        </is>
      </c>
      <c r="AR810" s="2" t="inlineStr">
        <is>
          <t xml:space="preserve">|
</t>
        </is>
      </c>
      <c r="AS810" t="inlineStr">
        <is>
          <t>restauration ou création de zones boisées ou de forêts - par plantation, ensemencement et/ou promotion par l'homme d'un ensemencement naturel- sur des terrains ayant par le passé porté des forêts qui ont été détruites par coupe rase ("coupe à blanc") [ &lt;a href="/entry/result/1779558/all" id="ENTRY_TO_ENTRY_CONVERTER" target="_blank"&gt;IATE:1779558&lt;/a&gt; ], surexploitation, incendie, surpâturage, guerre...</t>
        </is>
      </c>
      <c r="AT810" s="2" t="inlineStr">
        <is>
          <t>athfhoraoisiú</t>
        </is>
      </c>
      <c r="AU810" s="2" t="inlineStr">
        <is>
          <t>3</t>
        </is>
      </c>
      <c r="AV810" s="2" t="inlineStr">
        <is>
          <t/>
        </is>
      </c>
      <c r="AW810" t="inlineStr">
        <is>
          <t/>
        </is>
      </c>
      <c r="AX810" s="2" t="inlineStr">
        <is>
          <t>ponovno pošumljavanje</t>
        </is>
      </c>
      <c r="AY810" s="2" t="inlineStr">
        <is>
          <t>3</t>
        </is>
      </c>
      <c r="AZ810" s="2" t="inlineStr">
        <is>
          <t/>
        </is>
      </c>
      <c r="BA810" t="inlineStr">
        <is>
          <t>prirodno ili umjetno ponovno stvaranje šuma ili popunjavanje prirodnoga podmlatka sadnjom sadnica ili sjetvom sjemena drveća i grmlja</t>
        </is>
      </c>
      <c r="BB810" s="2" t="inlineStr">
        <is>
          <t>újraerdősítés</t>
        </is>
      </c>
      <c r="BC810" s="2" t="inlineStr">
        <is>
          <t>3</t>
        </is>
      </c>
      <c r="BD810" s="2" t="inlineStr">
        <is>
          <t/>
        </is>
      </c>
      <c r="BE810" t="inlineStr">
        <is>
          <t>erdőnek nem minősülő földterület erdővé alakítása közvetlen emberi beavatkozás révén ültetéssel, magvetéssel és/vagy természetes magforrások emberi segítséggel végzett terjesztéséve</t>
        </is>
      </c>
      <c r="BF810" s="2" t="inlineStr">
        <is>
          <t>rimboschimento|
riforestazione</t>
        </is>
      </c>
      <c r="BG810" s="2" t="inlineStr">
        <is>
          <t>3|
3</t>
        </is>
      </c>
      <c r="BH810" s="2" t="inlineStr">
        <is>
          <t xml:space="preserve">|
</t>
        </is>
      </c>
      <c r="BI810" t="inlineStr">
        <is>
          <t>conversione, per azione antropica, in foresta di un terreno già in precedenza forestale, ma che nel passato è stato convertito ad altri usi, realizzata per mezzo di piantagione, semina e/o azione antropica di sostegno all’affermazione di modalità naturali di propagazione.</t>
        </is>
      </c>
      <c r="BJ810" s="2" t="inlineStr">
        <is>
          <t>miško atkūrimas</t>
        </is>
      </c>
      <c r="BK810" s="2" t="inlineStr">
        <is>
          <t>3</t>
        </is>
      </c>
      <c r="BL810" s="2" t="inlineStr">
        <is>
          <t/>
        </is>
      </c>
      <c r="BM810" t="inlineStr">
        <is>
          <t>kryptingas žmogaus vykdomas žemės, kuri nėra miškas, pavertimas vėl mišku apsodinant, apsėjant ir (arba) žmogui skatinant natūralų sėklų plitimą, taikomas tik žemei, kurioje ankščiau augo miškas</t>
        </is>
      </c>
      <c r="BN810" s="2" t="inlineStr">
        <is>
          <t>atkārtota apmežošana</t>
        </is>
      </c>
      <c r="BO810" s="2" t="inlineStr">
        <is>
          <t>3</t>
        </is>
      </c>
      <c r="BP810" s="2" t="inlineStr">
        <is>
          <t/>
        </is>
      </c>
      <c r="BQ810" t="inlineStr">
        <is>
          <t>meža stādīšana vai sēšana vietās, kurās mežs jau iepriekš bijis, bet cilvēka darbības (piem., kailcirtes) vai dabisku procesu (piem., dabas ugunsgrēku) rezultātā izzudis vai iznīcināts</t>
        </is>
      </c>
      <c r="BR810" s="2" t="inlineStr">
        <is>
          <t>riforestazzjoni</t>
        </is>
      </c>
      <c r="BS810" s="2" t="inlineStr">
        <is>
          <t>3</t>
        </is>
      </c>
      <c r="BT810" s="2" t="inlineStr">
        <is>
          <t/>
        </is>
      </c>
      <c r="BU810" t="inlineStr">
        <is>
          <t>kwalunkwe konverżjoni, li tirriżulta minn azzjoni diretta tal-bniedem, ta' art li mhijiex foresta għal foresta permezz tat-taħwil, taż-żrigħ u/jew tal-promozzjoni, li tirriżulta minn azzjoni tal-bniedem, ta' sorsi naturali taż-żrieragħ, fuq art li oriġinarjament kienet miksija b'foresta, iżda li mbagħad kienet inbidlet f'art mingħajr foresta</t>
        </is>
      </c>
      <c r="BV810" s="2" t="inlineStr">
        <is>
          <t>herbebossing</t>
        </is>
      </c>
      <c r="BW810" s="2" t="inlineStr">
        <is>
          <t>3</t>
        </is>
      </c>
      <c r="BX810" s="2" t="inlineStr">
        <is>
          <t/>
        </is>
      </c>
      <c r="BY810" t="inlineStr">
        <is>
          <t>aanplant of natuurlijke aangroei van een bos in een gebied dat voorheen bebost was</t>
        </is>
      </c>
      <c r="BZ810" s="2" t="inlineStr">
        <is>
          <t>ponowne zalesianie</t>
        </is>
      </c>
      <c r="CA810" s="2" t="inlineStr">
        <is>
          <t>2</t>
        </is>
      </c>
      <c r="CB810" s="2" t="inlineStr">
        <is>
          <t/>
        </is>
      </c>
      <c r="CC810" t="inlineStr">
        <is>
          <t>bezpośrednio spowodowane przez człowieka przekształcenie terenu niezalesionego w zalesiony przez sadzenie, siew i/lub promocję naturalnych zasobów nasion na terenie, który wcześniej był zalesiony i który został przekształcony w teren niezalesiony</t>
        </is>
      </c>
      <c r="CD810" s="2" t="inlineStr">
        <is>
          <t>reflorestação|
rearborização</t>
        </is>
      </c>
      <c r="CE810" s="2" t="inlineStr">
        <is>
          <t>3|
3</t>
        </is>
      </c>
      <c r="CF810" s="2" t="inlineStr">
        <is>
          <t xml:space="preserve">|
</t>
        </is>
      </c>
      <c r="CG810" t="inlineStr">
        <is>
          <t>Repovoamento, através de técnicas silvícolas, de um terreno não florestal que fora ocupado no passado por floresta.</t>
        </is>
      </c>
      <c r="CH810" s="2" t="inlineStr">
        <is>
          <t>reîmpădurire</t>
        </is>
      </c>
      <c r="CI810" s="2" t="inlineStr">
        <is>
          <t>3</t>
        </is>
      </c>
      <c r="CJ810" s="2" t="inlineStr">
        <is>
          <t/>
        </is>
      </c>
      <c r="CK810" t="inlineStr">
        <is>
          <t/>
        </is>
      </c>
      <c r="CL810" s="2" t="inlineStr">
        <is>
          <t>opätovné zalesňovanie|
obnova lesa</t>
        </is>
      </c>
      <c r="CM810" s="2" t="inlineStr">
        <is>
          <t>3|
3</t>
        </is>
      </c>
      <c r="CN810" s="2" t="inlineStr">
        <is>
          <t>|
preferred</t>
        </is>
      </c>
      <c r="CO810" t="inlineStr">
        <is>
          <t>umelé založenie lesa na pôde, na ktorej les predtým bol, pričom sa pôvodné druhy stromov môžu nahradiť novými a podstatne odlišnými druhmi alebo genetickými odrodami</t>
        </is>
      </c>
      <c r="CP810" s="2" t="inlineStr">
        <is>
          <t>ponovno pogozdovanje</t>
        </is>
      </c>
      <c r="CQ810" s="2" t="inlineStr">
        <is>
          <t>3</t>
        </is>
      </c>
      <c r="CR810" s="2" t="inlineStr">
        <is>
          <t/>
        </is>
      </c>
      <c r="CS810" t="inlineStr">
        <is>
          <t>Proces ponovnega sajenja dreves na ozemlju, na katerem so v relativno nedavni preteklosti gozdove krčili.</t>
        </is>
      </c>
      <c r="CT810" s="2" t="inlineStr">
        <is>
          <t>återbeskogning</t>
        </is>
      </c>
      <c r="CU810" s="2" t="inlineStr">
        <is>
          <t>3</t>
        </is>
      </c>
      <c r="CV810" s="2" t="inlineStr">
        <is>
          <t/>
        </is>
      </c>
      <c r="CW810" t="inlineStr">
        <is>
          <t>"återbeskogning, förnyelse av skog efter t.ex. avverkning eller brand. Ofta, men ologiskt, talar man om föryngring. Återbeskogning kan ske både på naturlig väg genom självsådd från kvarlämnade fröträd (vanligen tall) eller från omgivande bestånd och genom sådd eller (vanligast) plantering, i regel efter någon form av markberedning. "</t>
        </is>
      </c>
    </row>
    <row r="811">
      <c r="A811" s="1" t="str">
        <f>HYPERLINK("https://iate.europa.eu/entry/result/3572884/all", "3572884")</f>
        <v>3572884</v>
      </c>
      <c r="B811" t="inlineStr">
        <is>
          <t>ECONOMICS;ENVIRONMENT</t>
        </is>
      </c>
      <c r="C811" t="inlineStr">
        <is>
          <t>ECONOMICS;ENVIRONMENT|natural environment|natural resources</t>
        </is>
      </c>
      <c r="D811" t="inlineStr">
        <is>
          <t>yes</t>
        </is>
      </c>
      <c r="E811" t="inlineStr">
        <is>
          <t/>
        </is>
      </c>
      <c r="F811" t="inlineStr">
        <is>
          <t/>
        </is>
      </c>
      <c r="G811" t="inlineStr">
        <is>
          <t/>
        </is>
      </c>
      <c r="H811" t="inlineStr">
        <is>
          <t/>
        </is>
      </c>
      <c r="I811" t="inlineStr">
        <is>
          <t/>
        </is>
      </c>
      <c r="J811" t="inlineStr">
        <is>
          <t/>
        </is>
      </c>
      <c r="K811" t="inlineStr">
        <is>
          <t/>
        </is>
      </c>
      <c r="L811" t="inlineStr">
        <is>
          <t/>
        </is>
      </c>
      <c r="M811" t="inlineStr">
        <is>
          <t/>
        </is>
      </c>
      <c r="N811" t="inlineStr">
        <is>
          <t/>
        </is>
      </c>
      <c r="O811" t="inlineStr">
        <is>
          <t/>
        </is>
      </c>
      <c r="P811" t="inlineStr">
        <is>
          <t/>
        </is>
      </c>
      <c r="Q811" t="inlineStr">
        <is>
          <t/>
        </is>
      </c>
      <c r="R811" s="2" t="inlineStr">
        <is>
          <t>Naturkapitalbilanzierung</t>
        </is>
      </c>
      <c r="S811" s="2" t="inlineStr">
        <is>
          <t>3</t>
        </is>
      </c>
      <c r="T811" s="2" t="inlineStr">
        <is>
          <t/>
        </is>
      </c>
      <c r="U811" t="inlineStr">
        <is>
          <t>Verfahren, Naturkapital &lt;a href="/entry/result/3568348/all" id="ENTRY_TO_ENTRY_CONVERTER" target="_blank"&gt;IATE:3568348&lt;/a&gt; ökonomisch zu berechnen und zu bilanzieren, um den Wert von Ökosystemen, Ökosystemleistungen &lt;a href="/entry/result/2229358/all" id="ENTRY_TO_ENTRY_CONVERTER" target="_blank"&gt;IATE:2229358&lt;/a&gt; und Biodiversität &lt;a href="/entry/result/781392/all" id="ENTRY_TO_ENTRY_CONVERTER" target="_blank"&gt;IATE:781392&lt;/a&gt; in monetären Größen zu erfassen und in die volkswirtschaftliche Gesamtrechnung mit einzubeziehen</t>
        </is>
      </c>
      <c r="V811" s="2" t="inlineStr">
        <is>
          <t>λογιστική απεικόνιση του φυσικού κεφαλαίου</t>
        </is>
      </c>
      <c r="W811" s="2" t="inlineStr">
        <is>
          <t>3</t>
        </is>
      </c>
      <c r="X811" s="2" t="inlineStr">
        <is>
          <t/>
        </is>
      </c>
      <c r="Y811" t="inlineStr">
        <is>
          <t/>
        </is>
      </c>
      <c r="Z811" s="2" t="inlineStr">
        <is>
          <t>natural capital accounting</t>
        </is>
      </c>
      <c r="AA811" s="2" t="inlineStr">
        <is>
          <t>3</t>
        </is>
      </c>
      <c r="AB811" s="2" t="inlineStr">
        <is>
          <t/>
        </is>
      </c>
      <c r="AC811" t="inlineStr">
        <is>
          <t>process for going beyond traditional measuring of GDP by including and valuing 
&lt;i&gt;natural capital&lt;/i&gt; [ &lt;a href="/entry/result/3568348/all" id="ENTRY_TO_ENTRY_CONVERTER" target="_blank"&gt;IATE:3568348&lt;/a&gt; ] and 
&lt;i&gt;ecosystem services&lt;/i&gt; [ &lt;a href="/entry/result/2229358/all" id="ENTRY_TO_ENTRY_CONVERTER" target="_blank"&gt;IATE:2229358&lt;/a&gt; ] in national accounting</t>
        </is>
      </c>
      <c r="AD811" t="inlineStr">
        <is>
          <t/>
        </is>
      </c>
      <c r="AE811" t="inlineStr">
        <is>
          <t/>
        </is>
      </c>
      <c r="AF811" t="inlineStr">
        <is>
          <t/>
        </is>
      </c>
      <c r="AG811" t="inlineStr">
        <is>
          <t/>
        </is>
      </c>
      <c r="AH811" t="inlineStr">
        <is>
          <t/>
        </is>
      </c>
      <c r="AI811" t="inlineStr">
        <is>
          <t/>
        </is>
      </c>
      <c r="AJ811" t="inlineStr">
        <is>
          <t/>
        </is>
      </c>
      <c r="AK811" t="inlineStr">
        <is>
          <t/>
        </is>
      </c>
      <c r="AL811" s="2" t="inlineStr">
        <is>
          <t>luonnonpääoman tilinpitokäytäntö|
luonnonpääomaa koskeva tilinpito</t>
        </is>
      </c>
      <c r="AM811" s="2" t="inlineStr">
        <is>
          <t>3|
3</t>
        </is>
      </c>
      <c r="AN811" s="2" t="inlineStr">
        <is>
          <t xml:space="preserve">|
</t>
        </is>
      </c>
      <c r="AO811" t="inlineStr">
        <is>
          <t/>
        </is>
      </c>
      <c r="AP811" s="2" t="inlineStr">
        <is>
          <t>comptabilisation du capital naturel</t>
        </is>
      </c>
      <c r="AQ811" s="2" t="inlineStr">
        <is>
          <t>3</t>
        </is>
      </c>
      <c r="AR811" s="2" t="inlineStr">
        <is>
          <t/>
        </is>
      </c>
      <c r="AS811" t="inlineStr">
        <is>
          <t>processus visant à prendre en compte les richesses naturelles et à valoriser les services écosystémiques afin des les intégrer à la comptabilité nationale et d’aller au-delà de la mesure traditionnelle du PIB</t>
        </is>
      </c>
      <c r="AT811" s="2" t="inlineStr">
        <is>
          <t>cuntasaíocht an chaipitil nádúrtha</t>
        </is>
      </c>
      <c r="AU811" s="2" t="inlineStr">
        <is>
          <t>3</t>
        </is>
      </c>
      <c r="AV811" s="2" t="inlineStr">
        <is>
          <t/>
        </is>
      </c>
      <c r="AW811" t="inlineStr">
        <is>
          <t/>
        </is>
      </c>
      <c r="AX811" t="inlineStr">
        <is>
          <t/>
        </is>
      </c>
      <c r="AY811" t="inlineStr">
        <is>
          <t/>
        </is>
      </c>
      <c r="AZ811" t="inlineStr">
        <is>
          <t/>
        </is>
      </c>
      <c r="BA811" t="inlineStr">
        <is>
          <t/>
        </is>
      </c>
      <c r="BB811" t="inlineStr">
        <is>
          <t/>
        </is>
      </c>
      <c r="BC811" t="inlineStr">
        <is>
          <t/>
        </is>
      </c>
      <c r="BD811" t="inlineStr">
        <is>
          <t/>
        </is>
      </c>
      <c r="BE811" t="inlineStr">
        <is>
          <t/>
        </is>
      </c>
      <c r="BF811" t="inlineStr">
        <is>
          <t/>
        </is>
      </c>
      <c r="BG811" t="inlineStr">
        <is>
          <t/>
        </is>
      </c>
      <c r="BH811" t="inlineStr">
        <is>
          <t/>
        </is>
      </c>
      <c r="BI811" t="inlineStr">
        <is>
          <t/>
        </is>
      </c>
      <c r="BJ811" s="2" t="inlineStr">
        <is>
          <t>gamtinio kapitalo apskaita</t>
        </is>
      </c>
      <c r="BK811" s="2" t="inlineStr">
        <is>
          <t>3</t>
        </is>
      </c>
      <c r="BL811" s="2" t="inlineStr">
        <is>
          <t/>
        </is>
      </c>
      <c r="BM811" t="inlineStr">
        <is>
          <t>gamtinių išteklių, kurie gali būti tiesiogiai arba netiesiogiai susieti su žmogaus gerove, apskaita</t>
        </is>
      </c>
      <c r="BN811" t="inlineStr">
        <is>
          <t/>
        </is>
      </c>
      <c r="BO811" t="inlineStr">
        <is>
          <t/>
        </is>
      </c>
      <c r="BP811" t="inlineStr">
        <is>
          <t/>
        </is>
      </c>
      <c r="BQ811" t="inlineStr">
        <is>
          <t/>
        </is>
      </c>
      <c r="BR811" s="2" t="inlineStr">
        <is>
          <t>kontabilità tal-kapital naturali</t>
        </is>
      </c>
      <c r="BS811" s="2" t="inlineStr">
        <is>
          <t>3</t>
        </is>
      </c>
      <c r="BT811" s="2" t="inlineStr">
        <is>
          <t/>
        </is>
      </c>
      <c r="BU811" t="inlineStr">
        <is>
          <t>proċess biex immorru lill hinn mill-kalkolu tradizzjonli tal-PDG billi ninkludu u nagħtu valur lill-kapital naturali [ &lt;a href="/entry/result/3568348/all" id="ENTRY_TO_ENTRY_CONVERTER" target="_blank"&gt;IATE:3568348&lt;/a&gt; ] u s-servizzi tal-ekosistemi [ &lt;a href="/entry/result/2229358/all" id="ENTRY_TO_ENTRY_CONVERTER" target="_blank"&gt;IATE:2229358&lt;/a&gt; ] fil-kontabilità nazzjonali</t>
        </is>
      </c>
      <c r="BV811" s="2" t="inlineStr">
        <is>
          <t>boekhouding van natuurlijk kapitaal</t>
        </is>
      </c>
      <c r="BW811" s="2" t="inlineStr">
        <is>
          <t>3</t>
        </is>
      </c>
      <c r="BX811" s="2" t="inlineStr">
        <is>
          <t/>
        </is>
      </c>
      <c r="BY811" t="inlineStr">
        <is>
          <t>proces
 dat boven de traditionele methodes voor het berekenen van het bbp uitstijgt
 door natuurlijk kapitaal en ecosysteemdiensten mee te nemen in de nationale
 boekhouding</t>
        </is>
      </c>
      <c r="BZ811" s="2" t="inlineStr">
        <is>
          <t>rozliczanie kapitału naturalnego</t>
        </is>
      </c>
      <c r="CA811" s="2" t="inlineStr">
        <is>
          <t>3</t>
        </is>
      </c>
      <c r="CB811" s="2" t="inlineStr">
        <is>
          <t/>
        </is>
      </c>
      <c r="CC811" t="inlineStr">
        <is>
          <t/>
        </is>
      </c>
      <c r="CD811" s="2" t="inlineStr">
        <is>
          <t>contabilização do capital natural</t>
        </is>
      </c>
      <c r="CE811" s="2" t="inlineStr">
        <is>
          <t>3</t>
        </is>
      </c>
      <c r="CF811" s="2" t="inlineStr">
        <is>
          <t/>
        </is>
      </c>
      <c r="CG811" t="inlineStr">
        <is>
          <t/>
        </is>
      </c>
      <c r="CH811" s="2" t="inlineStr">
        <is>
          <t>contabilizare a capitalului natural</t>
        </is>
      </c>
      <c r="CI811" s="2" t="inlineStr">
        <is>
          <t>2</t>
        </is>
      </c>
      <c r="CJ811" s="2" t="inlineStr">
        <is>
          <t/>
        </is>
      </c>
      <c r="CK811" t="inlineStr">
        <is>
          <t/>
        </is>
      </c>
      <c r="CL811" t="inlineStr">
        <is>
          <t/>
        </is>
      </c>
      <c r="CM811" t="inlineStr">
        <is>
          <t/>
        </is>
      </c>
      <c r="CN811" t="inlineStr">
        <is>
          <t/>
        </is>
      </c>
      <c r="CO811" t="inlineStr">
        <is>
          <t/>
        </is>
      </c>
      <c r="CP811" s="2" t="inlineStr">
        <is>
          <t>računovodenje naravnega kapitala</t>
        </is>
      </c>
      <c r="CQ811" s="2" t="inlineStr">
        <is>
          <t>3</t>
        </is>
      </c>
      <c r="CR811" s="2" t="inlineStr">
        <is>
          <t/>
        </is>
      </c>
      <c r="CS811" t="inlineStr">
        <is>
          <t/>
        </is>
      </c>
      <c r="CT811" s="2" t="inlineStr">
        <is>
          <t>redovisning av naturkapital</t>
        </is>
      </c>
      <c r="CU811" s="2" t="inlineStr">
        <is>
          <t>3</t>
        </is>
      </c>
      <c r="CV811" s="2" t="inlineStr">
        <is>
          <t/>
        </is>
      </c>
      <c r="CW811" t="inlineStr">
        <is>
          <t/>
        </is>
      </c>
    </row>
    <row r="812">
      <c r="A812" s="1" t="str">
        <f>HYPERLINK("https://iate.europa.eu/entry/result/3608550/all", "3608550")</f>
        <v>3608550</v>
      </c>
      <c r="B812" t="inlineStr">
        <is>
          <t>AGRICULTURE, FORESTRY AND FISHERIES;EUROPEAN UNION</t>
        </is>
      </c>
      <c r="C812" t="inlineStr">
        <is>
          <t>AGRICULTURE, FORESTRY AND FISHERIES|forestry|forestry policy;EUROPEAN UNION|European Union law|intergovernmental legal instrument|common strategy</t>
        </is>
      </c>
      <c r="D812" t="inlineStr">
        <is>
          <t>yes</t>
        </is>
      </c>
      <c r="E812" t="inlineStr">
        <is>
          <t/>
        </is>
      </c>
      <c r="F812" s="2" t="inlineStr">
        <is>
          <t>стратегия на ЕС за горите</t>
        </is>
      </c>
      <c r="G812" s="2" t="inlineStr">
        <is>
          <t>3</t>
        </is>
      </c>
      <c r="H812" s="2" t="inlineStr">
        <is>
          <t/>
        </is>
      </c>
      <c r="I812" t="inlineStr">
        <is>
          <t/>
        </is>
      </c>
      <c r="J812" s="2" t="inlineStr">
        <is>
          <t>nová Lesní strategie EU do roku 2030|
Lesní strategie EU|
Lesní strategie EU do roku 2030</t>
        </is>
      </c>
      <c r="K812" s="2" t="inlineStr">
        <is>
          <t>3|
3|
3</t>
        </is>
      </c>
      <c r="L812" s="2" t="inlineStr">
        <is>
          <t xml:space="preserve">|
|
</t>
        </is>
      </c>
      <c r="M812" t="inlineStr">
        <is>
          <t>společná strategie EU, která stanoví vizi a konkrétní opatření ke zvýšení kvantity a 
kvality lesů v EU a posílení jejich ochrany, obnovy a odolnosti</t>
        </is>
      </c>
      <c r="N812" s="2" t="inlineStr">
        <is>
          <t>EU's skovstrategi for 2030|
EU's nye skovstrategi for 2030|
EU's skovstrategi</t>
        </is>
      </c>
      <c r="O812" s="2" t="inlineStr">
        <is>
          <t>3|
3|
3</t>
        </is>
      </c>
      <c r="P812" s="2" t="inlineStr">
        <is>
          <t xml:space="preserve">|
|
</t>
        </is>
      </c>
      <c r="Q812" t="inlineStr">
        <is>
          <t>fælles europæisk strategi,
der skal øge mængden af skove og kvaliteten heraf i EU og fremme beskyttelsen
og genopretningen af skove og styrke deres modstandsdygtighed</t>
        </is>
      </c>
      <c r="R812" s="2" t="inlineStr">
        <is>
          <t>EU-Waldstrategie für 2030|
EU-Waldstrategie|
neue EU-Waldstrategie für 2030</t>
        </is>
      </c>
      <c r="S812" s="2" t="inlineStr">
        <is>
          <t>3|
3|
3</t>
        </is>
      </c>
      <c r="T812" s="2" t="inlineStr">
        <is>
          <t xml:space="preserve">|
|
</t>
        </is>
      </c>
      <c r="U812" t="inlineStr">
        <is>
          <t/>
        </is>
      </c>
      <c r="V812" s="2" t="inlineStr">
        <is>
          <t>στρατηγική της ΕΕ για τα δάση με ορίζοντα το 2030|
δασική στρατηγική της ΕΕ|
νέα δασική στρατηγική της ΕΕ για το 2030</t>
        </is>
      </c>
      <c r="W812" s="2" t="inlineStr">
        <is>
          <t>3|
3|
3</t>
        </is>
      </c>
      <c r="X812" s="2" t="inlineStr">
        <is>
          <t xml:space="preserve">|
|
</t>
        </is>
      </c>
      <c r="Y812" t="inlineStr">
        <is>
          <t>κοινή ευρωπαϊκή στρατηγική για την αύξηση της ποσότητας και της ποιότητας των δασών στην ΕΕ και την ενίσχυση της προστασίας, της αποκατάστασης και της ανθεκτικότητάς τους</t>
        </is>
      </c>
      <c r="Z812" s="2" t="inlineStr">
        <is>
          <t>new EU Forest Strategy for 2030|
EU Forest Strategy|
EU Forest Strategy for 2030</t>
        </is>
      </c>
      <c r="AA812" s="2" t="inlineStr">
        <is>
          <t>3|
3|
3</t>
        </is>
      </c>
      <c r="AB812" s="2" t="inlineStr">
        <is>
          <t xml:space="preserve">|
|
</t>
        </is>
      </c>
      <c r="AC812" t="inlineStr">
        <is>
          <t>common European strategy for increasing the quantity and quality of forests in the EU and strengthening their protection, restoration and resilience</t>
        </is>
      </c>
      <c r="AD812" s="2" t="inlineStr">
        <is>
          <t>Nueva Estrategia de la UE en favor de los Bosques para 2030</t>
        </is>
      </c>
      <c r="AE812" s="2" t="inlineStr">
        <is>
          <t>3</t>
        </is>
      </c>
      <c r="AF812" s="2" t="inlineStr">
        <is>
          <t/>
        </is>
      </c>
      <c r="AG812" t="inlineStr">
        <is>
          <t>Estrategia de la UE que pretende apoyar a los propietarios y gestores forestales, favoreciendo medidas adecuadas de adaptación a los efectos del cambio climático y prácticas de gestión forestal que refuercen la resiliencia, y garantizar un aumento de la cantidad y calidad de la cubierta forestal de la UE durante las próximas décadas.</t>
        </is>
      </c>
      <c r="AH812" s="2" t="inlineStr">
        <is>
          <t>ELi metsastrateegia|
ELi uus metsastrateegia aastani 2030</t>
        </is>
      </c>
      <c r="AI812" s="2" t="inlineStr">
        <is>
          <t>3|
3</t>
        </is>
      </c>
      <c r="AJ812" s="2" t="inlineStr">
        <is>
          <t xml:space="preserve">|
</t>
        </is>
      </c>
      <c r="AK812" t="inlineStr">
        <is>
          <t>üks Euroopa rohelise kokkuleppe juhtalgatusi, mis aitab saavutada ELi eesmärki vähendada 2030. aastaks kasvuhoonegaaside heidet vähemalt 55% ja saada 2050. aastaks kliimaneutraalseks ning täita ELi võetud kohustust suurendada kasvuhoonegaaside sidumist looduslikes neeldajates, nagu on ette nähtud kliimamääruses</t>
        </is>
      </c>
      <c r="AL812" s="2" t="inlineStr">
        <is>
          <t>EU:n metsästrategia|
EU:n uusi metsästrategia 2030</t>
        </is>
      </c>
      <c r="AM812" s="2" t="inlineStr">
        <is>
          <t>3|
3</t>
        </is>
      </c>
      <c r="AN812" s="2" t="inlineStr">
        <is>
          <t xml:space="preserve">|
</t>
        </is>
      </c>
      <c r="AO812" t="inlineStr">
        <is>
          <t>yhteinen strategia, jolla pyritään parantamaan EU:n metsien laatua, määrää sekä selviytymis- ja sopeutumiskykyä, tuetaan metsänhoitajia ja metsäbiotaloutta, säilytetään metsien korjuu ja biomassan käyttö kestävänä ja vaalitaan luonnon monimuotoisuutta</t>
        </is>
      </c>
      <c r="AP812" s="2" t="inlineStr">
        <is>
          <t>stratégie de l'UE pour les forêts|
nouvelle stratégie de l'UE pour les forêts pour 2030|
stratégie de l'UE pour les forêts pour 2030</t>
        </is>
      </c>
      <c r="AQ812" s="2" t="inlineStr">
        <is>
          <t>3|
3|
3</t>
        </is>
      </c>
      <c r="AR812" s="2" t="inlineStr">
        <is>
          <t xml:space="preserve">|
|
</t>
        </is>
      </c>
      <c r="AS812" t="inlineStr">
        <is>
          <t/>
        </is>
      </c>
      <c r="AT812" s="2" t="inlineStr">
        <is>
          <t>Straitéis Foraoiseachta an Aontais Eorpaigh|
Straitéis Foraoiseachta an Aontais Eorpaigh le haghaidh 2030</t>
        </is>
      </c>
      <c r="AU812" s="2" t="inlineStr">
        <is>
          <t>3|
3</t>
        </is>
      </c>
      <c r="AV812" s="2" t="inlineStr">
        <is>
          <t xml:space="preserve">|
</t>
        </is>
      </c>
      <c r="AW812" t="inlineStr">
        <is>
          <t/>
        </is>
      </c>
      <c r="AX812" s="2" t="inlineStr">
        <is>
          <t>nova strategija EU-a za šume do 2030.|
strategija EU-a za šume|
strategija EU-a za šume do 2030.</t>
        </is>
      </c>
      <c r="AY812" s="2" t="inlineStr">
        <is>
          <t>3|
3|
3</t>
        </is>
      </c>
      <c r="AZ812" s="2" t="inlineStr">
        <is>
          <t xml:space="preserve">|
|
</t>
        </is>
      </c>
      <c r="BA812" t="inlineStr">
        <is>
          <t/>
        </is>
      </c>
      <c r="BB812" s="2" t="inlineStr">
        <is>
          <t>uniós erdőstratégia|
2030-ig tartó időszakra vonatkozó új uniós erdőstratégia</t>
        </is>
      </c>
      <c r="BC812" s="2" t="inlineStr">
        <is>
          <t>3|
3</t>
        </is>
      </c>
      <c r="BD812" s="2" t="inlineStr">
        <is>
          <t xml:space="preserve">|
</t>
        </is>
      </c>
      <c r="BE812" t="inlineStr">
        <is>
          <t/>
        </is>
      </c>
      <c r="BF812" s="2" t="inlineStr">
        <is>
          <t>nuova strategia dell'UE per le foreste per il 2030|
strategia dell'UE per le foreste per il 2030|
strategia dell'UE per le foreste</t>
        </is>
      </c>
      <c r="BG812" s="2" t="inlineStr">
        <is>
          <t>3|
3|
3</t>
        </is>
      </c>
      <c r="BH812" s="2" t="inlineStr">
        <is>
          <t xml:space="preserve">|
|
</t>
        </is>
      </c>
      <c r="BI812" t="inlineStr">
        <is>
          <t>strategia comune europea che definisce linee concettuali e azioni concrete per aumentare la quantità e la qualità delle foreste nell'UE e rafforzare la loro protezione, la loro ricostituzione e la loro resilienza</t>
        </is>
      </c>
      <c r="BJ812" s="2" t="inlineStr">
        <is>
          <t>ES miškų strategija|
2030 m. ES miškų strategija|
Naujoji 2030 m. ES miškų strategija</t>
        </is>
      </c>
      <c r="BK812" s="2" t="inlineStr">
        <is>
          <t>3|
3|
3</t>
        </is>
      </c>
      <c r="BL812" s="2" t="inlineStr">
        <is>
          <t xml:space="preserve">|
|
</t>
        </is>
      </c>
      <c r="BM812" t="inlineStr">
        <is>
          <t>viena iš Europos žaliojo kurso pavyzdinių iniciatyvų, kuri grindžiama ES 2030 m. biologinės įvairovės strategija ir kurioje aptariamos visos įvairialypės miškų funkcijos; ja padedama siekti tikslo iki 2030 m. ne mažiau kaip 55 proc. sumažinti ES išmetamą šiltnamio efektą sukeliančių dujų kiekį ir iki 2050 m. neutralizuoti poveikį klimatui, taip pat ES įsipareigojimo gerinti jų absorbavimą natūraliais absorbentais, kaip numatyta Klimato teisės akte</t>
        </is>
      </c>
      <c r="BN812" s="2" t="inlineStr">
        <is>
          <t>ES Meža stratēģija 2030. gadam|
ES Meža stratēģija|
jauna ES Meža stratēģija 2030. gadam</t>
        </is>
      </c>
      <c r="BO812" s="2" t="inlineStr">
        <is>
          <t>3|
3|
3</t>
        </is>
      </c>
      <c r="BP812" s="2" t="inlineStr">
        <is>
          <t xml:space="preserve">|
|
</t>
        </is>
      </c>
      <c r="BQ812" t="inlineStr">
        <is>
          <t/>
        </is>
      </c>
      <c r="BR812" s="2" t="inlineStr">
        <is>
          <t>Strateġija tal-UE għall-Foresti għall-2030|
Strateġija l-ġdida tal-UE għall-Foresti għall-2030|
Strateġija tal-UE għall-Foresti</t>
        </is>
      </c>
      <c r="BS812" s="2" t="inlineStr">
        <is>
          <t>3|
3|
3</t>
        </is>
      </c>
      <c r="BT812" s="2" t="inlineStr">
        <is>
          <t xml:space="preserve">|
|
</t>
        </is>
      </c>
      <c r="BU812" t="inlineStr">
        <is>
          <t>strateġija Ewropea komuni b'viżjoni u azzjonijiet konkreti biex jiżdiedu l-kwantità u l-kwalità tal-foresti fl-Unjoni Ewropea u biex jissaħħu l-ħarsien, ir-restawr u r-reżiljenza tagħhom, u li l-għan tagħha huwa li tadatta l-foresti tal-Ewropa għal kundizzjonijiet ġodda, għall-kundizzjonijiet tat-temp estremi u għall-inċertezzi kbar li jġib miegħu t-tibdil fil-klima</t>
        </is>
      </c>
      <c r="BV812" s="2" t="inlineStr">
        <is>
          <t>nieuwe EU-bosstrategie voor 2030|
EU-bosstrategie voor 2030|
EU-bosstrategie</t>
        </is>
      </c>
      <c r="BW812" s="2" t="inlineStr">
        <is>
          <t>3|
3|
3</t>
        </is>
      </c>
      <c r="BX812" s="2" t="inlineStr">
        <is>
          <t xml:space="preserve">|
|
</t>
        </is>
      </c>
      <c r="BY812" t="inlineStr">
        <is>
          <t>EU-strategie om de kwantiteit en kwaliteit van het bos in de EU te vergroten en de bescherming, het herstel en de veerkracht ervan te versterken</t>
        </is>
      </c>
      <c r="BZ812" s="2" t="inlineStr">
        <is>
          <t>nowa strategia leśna UE 2030|
strategia leśna UE|
nowa strategia leśna UE 2030</t>
        </is>
      </c>
      <c r="CA812" s="2" t="inlineStr">
        <is>
          <t>3|
3|
3</t>
        </is>
      </c>
      <c r="CB812" s="2" t="inlineStr">
        <is>
          <t xml:space="preserve">|
|
</t>
        </is>
      </c>
      <c r="CC812" t="inlineStr">
        <is>
          <t>jedna z inicjatyw przewodnich Europejskiego Zielonego Ładu, która opiera się na unijnej strategii na rzecz bioróżnorodności 2030 i obejmuje wszystkie różnorodne funkcje lasów; określono w niej wizję i konkretne działania na rzecz zwiększenia ilości i poprawy jakości lasów w UE oraz poprawy ich ochrony, odbudowy i odporności</t>
        </is>
      </c>
      <c r="CD812" s="2" t="inlineStr">
        <is>
          <t>Nova Estratégia da UE para as Florestas 2030|
Estratégia da UE para as Florestas</t>
        </is>
      </c>
      <c r="CE812" s="2" t="inlineStr">
        <is>
          <t>3|
3</t>
        </is>
      </c>
      <c r="CF812" s="2" t="inlineStr">
        <is>
          <t xml:space="preserve">|
</t>
        </is>
      </c>
      <c r="CG812" t="inlineStr">
        <is>
          <t>Estratégia que define uma visão e ações concretas para 
aumentar a quantidade e a qualidade das florestas na União Europeia e reforçar a sua
 proteção, recuperação e resiliência de forma a alcançar reduções das emissões de gases com efeito de estufa de, pelo menos, 55 % até 2030 e a neutralidade climática em 2050 na UE.</t>
        </is>
      </c>
      <c r="CH812" s="2" t="inlineStr">
        <is>
          <t>noua Strategie a UE pentru păduri pentru 2030|
noua strategie a UE pentru păduri pentru 2030</t>
        </is>
      </c>
      <c r="CI812" s="2" t="inlineStr">
        <is>
          <t>3|
3</t>
        </is>
      </c>
      <c r="CJ812" s="2" t="inlineStr">
        <is>
          <t xml:space="preserve">|
</t>
        </is>
      </c>
      <c r="CK812" t="inlineStr">
        <is>
          <t>strategie care urmărește să abordeze aceste aspecte pentru a sprijini proprietarii și gestionarii de păduri în eforturile lor, pentru a extinde pe scară largă utilizarea celor mai bune practici și pentru a asigura creșterea cantității și calității suprafețelor cu păduri ale UE pentru deceniile următoare</t>
        </is>
      </c>
      <c r="CL812" s="2" t="inlineStr">
        <is>
          <t>nová stratégia EÚ pre lesy do roku 2030|
stratégia EÚ pre lesy|
stratégia EÚ pre lesy do roku 2030</t>
        </is>
      </c>
      <c r="CM812" s="2" t="inlineStr">
        <is>
          <t>3|
3|
3</t>
        </is>
      </c>
      <c r="CN812" s="2" t="inlineStr">
        <is>
          <t xml:space="preserve">|
|
</t>
        </is>
      </c>
      <c r="CO812" t="inlineStr">
        <is>
          <t>spoločná európska stratégia zameraná na zvýšenie kvantity a kvality lesného porastu v EÚ a posilnenie ich ochrany, obnovy a odolnosti</t>
        </is>
      </c>
      <c r="CP812" s="2" t="inlineStr">
        <is>
          <t>nova strategija EU za gozdove do leta 2030|
strategija EU za gozdove|
strategija EU za gozdove do leta 2030</t>
        </is>
      </c>
      <c r="CQ812" s="2" t="inlineStr">
        <is>
          <t>3|
3|
3</t>
        </is>
      </c>
      <c r="CR812" s="2" t="inlineStr">
        <is>
          <t xml:space="preserve">|
|
</t>
        </is>
      </c>
      <c r="CS812" t="inlineStr">
        <is>
          <t/>
        </is>
      </c>
      <c r="CT812" s="2" t="inlineStr">
        <is>
          <t>EU:s skogsstrategi|
EU:s nya skogsstrategi för 2030|
EU:s skogsstrategi för 2030</t>
        </is>
      </c>
      <c r="CU812" s="2" t="inlineStr">
        <is>
          <t>3|
3|
3</t>
        </is>
      </c>
      <c r="CV812" s="2" t="inlineStr">
        <is>
          <t xml:space="preserve">|
|
</t>
        </is>
      </c>
      <c r="CW812" t="inlineStr">
        <is>
          <t/>
        </is>
      </c>
    </row>
    <row r="813">
      <c r="A813" s="1" t="str">
        <f>HYPERLINK("https://iate.europa.eu/entry/result/902747/all", "902747")</f>
        <v>902747</v>
      </c>
      <c r="B813" t="inlineStr">
        <is>
          <t>SOCIAL QUESTIONS</t>
        </is>
      </c>
      <c r="C813" t="inlineStr">
        <is>
          <t>SOCIAL QUESTIONS</t>
        </is>
      </c>
      <c r="D813" t="inlineStr">
        <is>
          <t>yes</t>
        </is>
      </c>
      <c r="E813" t="inlineStr">
        <is>
          <t/>
        </is>
      </c>
      <c r="F813" s="2" t="inlineStr">
        <is>
          <t>устойчивост|
издръжливост|
устойчивост на въздействия</t>
        </is>
      </c>
      <c r="G813" s="2" t="inlineStr">
        <is>
          <t>3|
3|
3</t>
        </is>
      </c>
      <c r="H813" s="2" t="inlineStr">
        <is>
          <t xml:space="preserve">|
preferred|
</t>
        </is>
      </c>
      <c r="I813" t="inlineStr">
        <is>
          <t>способността на дадено лице, домакинство, общност, държава или регион да издържа, да се приспособява и бързо да се възстановява от шокове и сътресения, като суша, насилие, конфликт или природно бедствие</t>
        </is>
      </c>
      <c r="J813" s="2" t="inlineStr">
        <is>
          <t>odolnost</t>
        </is>
      </c>
      <c r="K813" s="2" t="inlineStr">
        <is>
          <t>3</t>
        </is>
      </c>
      <c r="L813" s="2" t="inlineStr">
        <is>
          <t/>
        </is>
      </c>
      <c r="M813" t="inlineStr">
        <is>
          <t>schopnost jednotlivce, domácnosti, společenství, země nebo regionu přestát zátěž a otřesy, přizpůsobit se jim a rychle se z nich zotavit</t>
        </is>
      </c>
      <c r="N813" s="2" t="inlineStr">
        <is>
          <t>modstandsdygtighed|
resiliens|
robusthed</t>
        </is>
      </c>
      <c r="O813" s="2" t="inlineStr">
        <is>
          <t>3|
3|
3</t>
        </is>
      </c>
      <c r="P813" s="2" t="inlineStr">
        <is>
          <t xml:space="preserve">|
|
</t>
        </is>
      </c>
      <c r="Q813" t="inlineStr">
        <is>
          <t>et systems eller en enheds evne til at tilpasse sig eksterne såvel som interne forandringer, påvirkninger og udfordringer uden at ‘knække’, dvs. uden at miste de grundlæggende egenskaber og kvaliteter, som fandtes før udfordringen</t>
        </is>
      </c>
      <c r="R813" s="2" t="inlineStr">
        <is>
          <t>Resilienz|
Widerstandsfähigkeit</t>
        </is>
      </c>
      <c r="S813" s="2" t="inlineStr">
        <is>
          <t>3|
3</t>
        </is>
      </c>
      <c r="T813" s="2" t="inlineStr">
        <is>
          <t xml:space="preserve">|
</t>
        </is>
      </c>
      <c r="U813" t="inlineStr">
        <is>
          <t>Fähigkeit eines Systems, flexibel auf negative Einflüsse reagieren zu können und Störungen zu absorbieren oder abzufedern, ohne dass das gesamte System in seiner Struktur gefährdet wird</t>
        </is>
      </c>
      <c r="V813" s="2" t="inlineStr">
        <is>
          <t>ανθεκτικότητα</t>
        </is>
      </c>
      <c r="W813" s="2" t="inlineStr">
        <is>
          <t>4</t>
        </is>
      </c>
      <c r="X813" s="2" t="inlineStr">
        <is>
          <t>preferred</t>
        </is>
      </c>
      <c r="Y813" t="inlineStr">
        <is>
          <t>η ικανότητα ενός κοινωνικού συστήματος ή οικοσυστήματος να απορροφά διάφορες διαταραχές, διατηρώντας τη βασική δομή και τρόπους λειτουργίας του, τη δυνατότητα αυτό-οργάνωσης, καθώς και την προσαρμοστικότητά του στις πιέσεις και στις μεταβολές.</t>
        </is>
      </c>
      <c r="Z813" s="2" t="inlineStr">
        <is>
          <t>resilience</t>
        </is>
      </c>
      <c r="AA813" s="2" t="inlineStr">
        <is>
          <t>3</t>
        </is>
      </c>
      <c r="AB813" s="2" t="inlineStr">
        <is>
          <t/>
        </is>
      </c>
      <c r="AC813" t="inlineStr">
        <is>
          <t>ability of a social, ecological, or socio-ecological system and its components to anticipate, reduce, accommodate, or recover from the effects of a hazardous event or trend in a timely and efficient manner</t>
        </is>
      </c>
      <c r="AD813" s="2" t="inlineStr">
        <is>
          <t>capacidad de recuperación|
resiliencia|
capacidad de adaptación</t>
        </is>
      </c>
      <c r="AE813" s="2" t="inlineStr">
        <is>
          <t>2|
3|
2</t>
        </is>
      </c>
      <c r="AF813" s="2" t="inlineStr">
        <is>
          <t xml:space="preserve">|
|
</t>
        </is>
      </c>
      <c r="AG813" t="inlineStr">
        <is>
          <t>1) La capacidad de un sistema, comunidad o sociedad expuestos a una amenaza para resistir, absorber, adaptarse y recuperarse de sus efectos de manera oportuna y eficaz, lo que incluye la preservación y la restauración de sus estructuras y funciones básicas. 
&lt;br&gt;2) Capacidad de los sistemas sociales, económicos y ambientales de afrontar un fenómeno, tendencia o perturbación peligroso respondiendo o reorganizándose de modo que mantengan su función esencial, su identidad y su estructura, y conserven al mismo tiempo la capacidad de adaptación, aprendizaje y transformación.</t>
        </is>
      </c>
      <c r="AH813" s="2" t="inlineStr">
        <is>
          <t>vastupidavus|
taastuvus|
vastupanuvõime|
säilenõtkus|
toimetulekuvõime|
toimetulek</t>
        </is>
      </c>
      <c r="AI813" s="2" t="inlineStr">
        <is>
          <t>3|
3|
3|
3|
3|
3</t>
        </is>
      </c>
      <c r="AJ813" s="2" t="inlineStr">
        <is>
          <t xml:space="preserve">|
|
|
|
|
</t>
        </is>
      </c>
      <c r="AK813" t="inlineStr">
        <is>
          <t>sotsiaalse, ökoloogilise või sotsio-ökoloogilise süsteemi ja selle osade võime ohtliku sündmuse või suundumuse ebasoodsat mõju ennetada või vähendada, selle mõjuga toime tulla, sellest taastuda või sellega kohaneda</t>
        </is>
      </c>
      <c r="AL813" s="2" t="inlineStr">
        <is>
          <t>palautumiskyky|
resilienssi|
häiriönsietokyky|
kriisinkestävyys|
selviytymiskyky|
kriisinsietokyky</t>
        </is>
      </c>
      <c r="AM813" s="2" t="inlineStr">
        <is>
          <t>3|
3|
3|
3|
3|
2</t>
        </is>
      </c>
      <c r="AN813" s="2" t="inlineStr">
        <is>
          <t xml:space="preserve">|
|
|
|
|
</t>
        </is>
      </c>
      <c r="AO813" t="inlineStr">
        <is>
          <t>ihmisten, yhteisöjen ja järjestelmien kyky toimia muuttuvissa olosuhteissa, kohdata häiriöitä ja kriisejä ja palautua niistä</t>
        </is>
      </c>
      <c r="AP813" s="2" t="inlineStr">
        <is>
          <t>résilience</t>
        </is>
      </c>
      <c r="AQ813" s="2" t="inlineStr">
        <is>
          <t>3</t>
        </is>
      </c>
      <c r="AR813" s="2" t="inlineStr">
        <is>
          <t/>
        </is>
      </c>
      <c r="AS813" t="inlineStr">
        <is>
          <t>capacité d'un système, d'un organisme ou d'une population à se rétablir rapidement à la suite d'une perturbation, à s'adapter au stress et au changement et à retrouver un équilibre - différent ou non de celui qui prévalait avant cette pertubation</t>
        </is>
      </c>
      <c r="AT813" s="2" t="inlineStr">
        <is>
          <t>teacht aniar|
athléimneacht</t>
        </is>
      </c>
      <c r="AU813" s="2" t="inlineStr">
        <is>
          <t>3|
3</t>
        </is>
      </c>
      <c r="AV813" s="2" t="inlineStr">
        <is>
          <t>|
preferred</t>
        </is>
      </c>
      <c r="AW813" t="inlineStr">
        <is>
          <t/>
        </is>
      </c>
      <c r="AX813" s="2" t="inlineStr">
        <is>
          <t>otpornost</t>
        </is>
      </c>
      <c r="AY813" s="2" t="inlineStr">
        <is>
          <t>3</t>
        </is>
      </c>
      <c r="AZ813" s="2" t="inlineStr">
        <is>
          <t/>
        </is>
      </c>
      <c r="BA813" t="inlineStr">
        <is>
          <t>sposobnost društvenog, ekološkog ili društveno-ekološkog sustava i njegovih dijelova da pravovremeno i učinkovito predvide, ublaže, prihvate ili prevaziđu učinke opasnog događaja ili trenda</t>
        </is>
      </c>
      <c r="BB813" s="2" t="inlineStr">
        <is>
          <t>reziliencia</t>
        </is>
      </c>
      <c r="BC813" s="2" t="inlineStr">
        <is>
          <t>3</t>
        </is>
      </c>
      <c r="BD813" s="2" t="inlineStr">
        <is>
          <t/>
        </is>
      </c>
      <c r="BE813" t="inlineStr">
        <is>
          <t>Valamely ökológiai, társadalmi, gazdasági rendszer azon képessége, hogy külső stressz esetén is megőrizze működőképességét azáltal, hogy képes megújulni, a hátrányok csökkentésével és az előnyök felismerésével rugalmasan alkalmazkodni az új helyzethez.</t>
        </is>
      </c>
      <c r="BF813" s="2" t="inlineStr">
        <is>
          <t>resilienza</t>
        </is>
      </c>
      <c r="BG813" s="2" t="inlineStr">
        <is>
          <t>3</t>
        </is>
      </c>
      <c r="BH813" s="2" t="inlineStr">
        <is>
          <t/>
        </is>
      </c>
      <c r="BI813" t="inlineStr">
        <is>
          <t>la capacità di un organismo, un sistema sociale o una comunità di ritornare allo stato originario una volta che è terminata una pressione naturale o antropica che ne ha modificato i relativi caratteri strutturali e/o funzionali</t>
        </is>
      </c>
      <c r="BJ813" s="2" t="inlineStr">
        <is>
          <t>atsparumas</t>
        </is>
      </c>
      <c r="BK813" s="2" t="inlineStr">
        <is>
          <t>3</t>
        </is>
      </c>
      <c r="BL813" s="2" t="inlineStr">
        <is>
          <t/>
        </is>
      </c>
      <c r="BM813" t="inlineStr">
        <is>
          <t>socialinės, ekologinės arba socialinės ir ekologinės sistemos bei jos sudėtinių dalių gebėjimas laiku ir veiksmingai numatyti ir sumažinti pavojingo įvykio arba tendencijos poveikį, prie jo prisitaikyti arba po jo atsigauti</t>
        </is>
      </c>
      <c r="BN813" s="2" t="inlineStr">
        <is>
          <t>noturība|
izturētspēja</t>
        </is>
      </c>
      <c r="BO813" s="2" t="inlineStr">
        <is>
          <t>3|
3</t>
        </is>
      </c>
      <c r="BP813" s="2" t="inlineStr">
        <is>
          <t xml:space="preserve">|
</t>
        </is>
      </c>
      <c r="BQ813" t="inlineStr">
        <is>
          <t>Sistēmas spēja izturēt traucējumus un pārmaiņas, saglabājot struktūru un darbību, vai atjaunot darbību pēc traucējumiem.</t>
        </is>
      </c>
      <c r="BR813" s="2" t="inlineStr">
        <is>
          <t>reżiljenza</t>
        </is>
      </c>
      <c r="BS813" s="2" t="inlineStr">
        <is>
          <t>3</t>
        </is>
      </c>
      <c r="BT813" s="2" t="inlineStr">
        <is>
          <t/>
        </is>
      </c>
      <c r="BU813" t="inlineStr">
        <is>
          <t>il-kapaċità ta' sistema li żżomm ċerti funzjonijiet, proċessi jew popolazzjonijiet wara li tgħaddi minn tibdil jew ħsara</t>
        </is>
      </c>
      <c r="BV813" s="2" t="inlineStr">
        <is>
          <t>weerbaarheid|
veerkracht</t>
        </is>
      </c>
      <c r="BW813" s="2" t="inlineStr">
        <is>
          <t>3|
3</t>
        </is>
      </c>
      <c r="BX813" s="2" t="inlineStr">
        <is>
          <t xml:space="preserve">|
</t>
        </is>
      </c>
      <c r="BY813" t="inlineStr">
        <is>
          <t>"het vermogen van een systeem om verstoring te absorberen en zich tijdens veranderingen te reorganiseren, zodat het wezenlijk dezelfde functie, structuur en terugkoppelingen blijft behouden"</t>
        </is>
      </c>
      <c r="BZ813" s="2" t="inlineStr">
        <is>
          <t>odporność</t>
        </is>
      </c>
      <c r="CA813" s="2" t="inlineStr">
        <is>
          <t>3</t>
        </is>
      </c>
      <c r="CB813" s="2" t="inlineStr">
        <is>
          <t/>
        </is>
      </c>
      <c r="CC813" t="inlineStr">
        <is>
          <t>zdolność ekosystemów do funkcjonowania i pełnienia krytycznych funkcji w zmieniających się warunkach</t>
        </is>
      </c>
      <c r="CD813" s="2" t="inlineStr">
        <is>
          <t>resiliência</t>
        </is>
      </c>
      <c r="CE813" s="2" t="inlineStr">
        <is>
          <t>3</t>
        </is>
      </c>
      <c r="CF813" s="2" t="inlineStr">
        <is>
          <t/>
        </is>
      </c>
      <c r="CG813" t="inlineStr">
        <is>
          <t>Capacidade de um organismo, sistema, ou comunidade expostos a perigos ou ameaças se adaptarem, resistindo ou mudando, a fim de manter, reaver ou alcançar um nível aceitável de funcionamento e de estruturação.</t>
        </is>
      </c>
      <c r="CH813" s="2" t="inlineStr">
        <is>
          <t>reziliență</t>
        </is>
      </c>
      <c r="CI813" s="2" t="inlineStr">
        <is>
          <t>3</t>
        </is>
      </c>
      <c r="CJ813" s="2" t="inlineStr">
        <is>
          <t/>
        </is>
      </c>
      <c r="CK813" t="inlineStr">
        <is>
          <t/>
        </is>
      </c>
      <c r="CL813" s="2" t="inlineStr">
        <is>
          <t>odolnosť</t>
        </is>
      </c>
      <c r="CM813" s="2" t="inlineStr">
        <is>
          <t>3</t>
        </is>
      </c>
      <c r="CN813" s="2" t="inlineStr">
        <is>
          <t/>
        </is>
      </c>
      <c r="CO813" t="inlineStr">
        <is>
          <t>schopnosť jednotlivca, domácnosti, spoločenstva, krajiny alebo regiónu zniesť stresy a otrasy, prispôsobiť sa im a rýchlo sa z nich zotaviť</t>
        </is>
      </c>
      <c r="CP813" s="2" t="inlineStr">
        <is>
          <t>odpornost</t>
        </is>
      </c>
      <c r="CQ813" s="2" t="inlineStr">
        <is>
          <t>3</t>
        </is>
      </c>
      <c r="CR813" s="2" t="inlineStr">
        <is>
          <t/>
        </is>
      </c>
      <c r="CS813" t="inlineStr">
        <is>
          <t>sposobnost sistema, skupnosti ali družbe, ki je izpostavljena nevarnostim, da se pravočasno in učinkovito upre nevarnosti, jo sprejme, se ji prilagodi ter si opomore od njenih učinkov, vključno z obvarovanjem in obnovo njegovih temeljnih struktur in funkcij</t>
        </is>
      </c>
      <c r="CT813" s="2" t="inlineStr">
        <is>
          <t>resiliens</t>
        </is>
      </c>
      <c r="CU813" s="2" t="inlineStr">
        <is>
          <t>3</t>
        </is>
      </c>
      <c r="CV813" s="2" t="inlineStr">
        <is>
          <t/>
        </is>
      </c>
      <c r="CW813" t="inlineStr">
        <is>
          <t>Förmåga t.ex. hos eko­system att åter­hämta sig eller mot­stå o­lika störningar.</t>
        </is>
      </c>
    </row>
    <row r="814">
      <c r="A814" s="1" t="str">
        <f>HYPERLINK("https://iate.europa.eu/entry/result/3575771/all", "3575771")</f>
        <v>3575771</v>
      </c>
      <c r="B814" t="inlineStr">
        <is>
          <t>ENVIRONMENT;FINANCE;ECONOMICS</t>
        </is>
      </c>
      <c r="C814" t="inlineStr">
        <is>
          <t>ENVIRONMENT|environmental policy;FINANCE|financing and investment|financing|financing policy;ECONOMICS|economic policy|economic policy|development policy|sustainable development</t>
        </is>
      </c>
      <c r="D814" t="inlineStr">
        <is>
          <t>yes</t>
        </is>
      </c>
      <c r="E814" t="inlineStr">
        <is>
          <t/>
        </is>
      </c>
      <c r="F814" s="2" t="inlineStr">
        <is>
          <t>устойчиви финанси|
финансиране за устойчиво развитие</t>
        </is>
      </c>
      <c r="G814" s="2" t="inlineStr">
        <is>
          <t>4|
3</t>
        </is>
      </c>
      <c r="H814" s="2" t="inlineStr">
        <is>
          <t xml:space="preserve">|
</t>
        </is>
      </c>
      <c r="I814" t="inlineStr">
        <is>
          <t>процесът
 на вземане под внимание на екологичните и социалните аспекти при вземането на
 решения за инвестиции, което води до увеличаване на инвестициите в
 по-дъргосрочни и устойчиви дейности</t>
        </is>
      </c>
      <c r="J814" s="2" t="inlineStr">
        <is>
          <t>financování udržitelnosti|
udržitelné financování</t>
        </is>
      </c>
      <c r="K814" s="2" t="inlineStr">
        <is>
          <t>3|
4</t>
        </is>
      </c>
      <c r="L814" s="2" t="inlineStr">
        <is>
          <t xml:space="preserve">|
</t>
        </is>
      </c>
      <c r="M814" t="inlineStr">
        <is>
          <t>poskytování financí na investice při zohlednění jejich environmentálních, sociálních a správních aspektů</t>
        </is>
      </c>
      <c r="N814" s="2" t="inlineStr">
        <is>
          <t>bæredygtig finansiering</t>
        </is>
      </c>
      <c r="O814" s="2" t="inlineStr">
        <is>
          <t>3</t>
        </is>
      </c>
      <c r="P814" s="2" t="inlineStr">
        <is>
          <t/>
        </is>
      </c>
      <c r="Q814" t="inlineStr">
        <is>
          <t>behørig hensyntagen til miljømæssige og sociale aspekter i forbindelse med investeringsbeslutninger, hvilket fører til øgede investeringer i de mere langsigtede og bæredygtige aktiviteter</t>
        </is>
      </c>
      <c r="R814" s="2" t="inlineStr">
        <is>
          <t>nachhaltiges Finanzwesen|
nachhaltige Finanzierung|
nachhaltige Finanzwirtschaft</t>
        </is>
      </c>
      <c r="S814" s="2" t="inlineStr">
        <is>
          <t>3|
3|
3</t>
        </is>
      </c>
      <c r="T814" s="2" t="inlineStr">
        <is>
          <t xml:space="preserve">|
|
</t>
        </is>
      </c>
      <c r="U814" t="inlineStr">
        <is>
          <t>Ansatz zur Integration von Nachhaltigkeitsaspekten in das Finanzsystem, indem bei Investitionsentscheidungen umweltbezogene und soziale Erwägungen berücksichtigt werden, was zu mehr Investitionen in längerfristige und nachhaltige Aktivitäten führt</t>
        </is>
      </c>
      <c r="V814" s="2" t="inlineStr">
        <is>
          <t>βιώσιμη χρηματοδότηση|
βιώσιμα χρηματοοικονομικά</t>
        </is>
      </c>
      <c r="W814" s="2" t="inlineStr">
        <is>
          <t>3|
3</t>
        </is>
      </c>
      <c r="X814" s="2" t="inlineStr">
        <is>
          <t xml:space="preserve">|
</t>
        </is>
      </c>
      <c r="Y814" t="inlineStr">
        <is>
          <t>η επιδίωξη να λαμβάνονται δεόντως υπόψη οι περιβαλλοντικές και κοινωνικές παράμετροι στη λήψη επενδυτικών αποφάσεων, με αποτέλεσμα την αύξηση των επενδύσεων σε πιο μακροπρόθεσμες και αειφόρες δραστηριότητες</t>
        </is>
      </c>
      <c r="Z814" s="2" t="inlineStr">
        <is>
          <t>sustainable finance</t>
        </is>
      </c>
      <c r="AA814" s="2" t="inlineStr">
        <is>
          <t>3</t>
        </is>
      </c>
      <c r="AB814" s="2" t="inlineStr">
        <is>
          <t/>
        </is>
      </c>
      <c r="AC814" t="inlineStr">
        <is>
          <t>process of taking due account of environmental and social considerations in investment decision-making, leading to increased investments in longer-term and sustainable activities</t>
        </is>
      </c>
      <c r="AD814" s="2" t="inlineStr">
        <is>
          <t>finanzas sostenibles</t>
        </is>
      </c>
      <c r="AE814" s="2" t="inlineStr">
        <is>
          <t>3</t>
        </is>
      </c>
      <c r="AF814" s="2" t="inlineStr">
        <is>
          <t/>
        </is>
      </c>
      <c r="AG814" t="inlineStr">
        <is>
          <t>Proceso
de tener debidamente en cuenta las cuestiones ambientales y sociales en las
decisiones de inversión, lo que se traduce en una mayor inversión en
actividades sostenibles y a más largo plazo.</t>
        </is>
      </c>
      <c r="AH814" s="2" t="inlineStr">
        <is>
          <t>kestlik rahastamine|
kestlik rahandus</t>
        </is>
      </c>
      <c r="AI814" s="2" t="inlineStr">
        <is>
          <t>2|
3</t>
        </is>
      </c>
      <c r="AJ814" s="2" t="inlineStr">
        <is>
          <t xml:space="preserve">|
</t>
        </is>
      </c>
      <c r="AK814" t="inlineStr">
        <is>
          <t>keskkonna- ja sotsiaalsete kaalutluste nõuetekohane arvessevõtmine investeerimisotsuste tegemisel, mille tulemusena suurenevad investeeringud pikemaajalistesse ja jätkusuutlikesse tegevustesse</t>
        </is>
      </c>
      <c r="AL814" s="2" t="inlineStr">
        <is>
          <t>kestävä rahoitus</t>
        </is>
      </c>
      <c r="AM814" s="2" t="inlineStr">
        <is>
          <t>4</t>
        </is>
      </c>
      <c r="AN814" s="2" t="inlineStr">
        <is>
          <t/>
        </is>
      </c>
      <c r="AO814" t="inlineStr">
        <is>
          <t>yhteiskuntaan ja ympäristöön liittyvien näkökohtien huomioon ottaminen investointeja koskevassa päätöksenteossa, mikä tuo lisää investointeja pitkäjänteiseen ja kestävään toimintaan</t>
        </is>
      </c>
      <c r="AP814" s="2" t="inlineStr">
        <is>
          <t>finance durable</t>
        </is>
      </c>
      <c r="AQ814" s="2" t="inlineStr">
        <is>
          <t>3</t>
        </is>
      </c>
      <c r="AR814" s="2" t="inlineStr">
        <is>
          <t/>
        </is>
      </c>
      <c r="AS814" t="inlineStr">
        <is>
          <t>processus consistant à tenir dûment compte des
considérations environnementales et sociales dans la prise de décisions
d’investissement, ce qui se traduit par une hausse des investissements dans des
activités à plus long terme et durables</t>
        </is>
      </c>
      <c r="AT814" s="2" t="inlineStr">
        <is>
          <t>maoiniú inbhuanaithe</t>
        </is>
      </c>
      <c r="AU814" s="2" t="inlineStr">
        <is>
          <t>3</t>
        </is>
      </c>
      <c r="AV814" s="2" t="inlineStr">
        <is>
          <t/>
        </is>
      </c>
      <c r="AW814" t="inlineStr">
        <is>
          <t/>
        </is>
      </c>
      <c r="AX814" s="2" t="inlineStr">
        <is>
          <t>održivo financiranje</t>
        </is>
      </c>
      <c r="AY814" s="2" t="inlineStr">
        <is>
          <t>3</t>
        </is>
      </c>
      <c r="AZ814" s="2" t="inlineStr">
        <is>
          <t/>
        </is>
      </c>
      <c r="BA814" t="inlineStr">
        <is>
          <t>postupak uzimanja u obzir okolišnih i socijalnih aspekata u odlukama o ulaganju</t>
        </is>
      </c>
      <c r="BB814" s="2" t="inlineStr">
        <is>
          <t>fenntartható finanszírozás|
a fenntarthatóság szempontjait érvényesítő finanszírozás|
fenntarthatósági szempontú finanszírozás</t>
        </is>
      </c>
      <c r="BC814" s="2" t="inlineStr">
        <is>
          <t>3|
2|
2</t>
        </is>
      </c>
      <c r="BD814" s="2" t="inlineStr">
        <is>
          <t xml:space="preserve">|
|
</t>
        </is>
      </c>
      <c r="BE814" t="inlineStr">
        <is>
          <t>a környezeti, szociális és irányítási megfontolások befektetési döntéshozatalban való kellő figyelembevétele</t>
        </is>
      </c>
      <c r="BF814" s="2" t="inlineStr">
        <is>
          <t>finanza sostenibile</t>
        </is>
      </c>
      <c r="BG814" s="2" t="inlineStr">
        <is>
          <t>4</t>
        </is>
      </c>
      <c r="BH814" s="2" t="inlineStr">
        <is>
          <t/>
        </is>
      </c>
      <c r="BI814" t="inlineStr">
        <is>
          <t>processo di tenere in debita considerazione, nell’adozione di decisioni di investimento, i fattori ambientali e sociali, per ottenere maggiori investimenti in attività sostenibili e di più lungo termine</t>
        </is>
      </c>
      <c r="BJ814" s="2" t="inlineStr">
        <is>
          <t>tvarus finansavimas</t>
        </is>
      </c>
      <c r="BK814" s="2" t="inlineStr">
        <is>
          <t>3</t>
        </is>
      </c>
      <c r="BL814" s="2" t="inlineStr">
        <is>
          <t/>
        </is>
      </c>
      <c r="BM814" t="inlineStr">
        <is>
          <t>procesas, kai priimant sprendimus dėl investicijų atsižvelgiama
 į aplinkos ir socialinius aspektus, ir tai lemia didesnes investicijas į
 ilgalaikę ir tvarią veiklą</t>
        </is>
      </c>
      <c r="BN814" s="2" t="inlineStr">
        <is>
          <t>ilgtspējīgs finansējums</t>
        </is>
      </c>
      <c r="BO814" s="2" t="inlineStr">
        <is>
          <t>4</t>
        </is>
      </c>
      <c r="BP814" s="2" t="inlineStr">
        <is>
          <t/>
        </is>
      </c>
      <c r="BQ814" t="inlineStr">
        <is>
          <t>finansējums, kurā ņemti vērā vides, sociālie un pārvaldības apsvērumi</t>
        </is>
      </c>
      <c r="BR814" s="2" t="inlineStr">
        <is>
          <t>finanzi sostenibbli|
finanzjament sostenibbli</t>
        </is>
      </c>
      <c r="BS814" s="2" t="inlineStr">
        <is>
          <t>3|
4</t>
        </is>
      </c>
      <c r="BT814" s="2" t="inlineStr">
        <is>
          <t xml:space="preserve">|
</t>
        </is>
      </c>
      <c r="BU814" t="inlineStr">
        <is>
          <t>il-proċess li jqis kunsiderazzjonijiet ta' natura ambjentali u soċjali fit-teħid ta' deċiżijiet dwar l-investimenti, u li jwassal għal iżjed investimenti f'attivitajiet sostenibbli u ta' terminu itwal</t>
        </is>
      </c>
      <c r="BV814" s="2" t="inlineStr">
        <is>
          <t>duurzame financiering</t>
        </is>
      </c>
      <c r="BW814" s="2" t="inlineStr">
        <is>
          <t>3</t>
        </is>
      </c>
      <c r="BX814" s="2" t="inlineStr">
        <is>
          <t/>
        </is>
      </c>
      <c r="BY814" t="inlineStr">
        <is>
          <t>"proces van naar behoren rekening houden met ecologische en
 sociale overwegingen bij besluitvorming over investeringen, wat leidt tot
 meer investeringen in op de langere termijn gerichte en duurzame
 activiteiten"</t>
        </is>
      </c>
      <c r="BZ814" s="2" t="inlineStr">
        <is>
          <t>zrównoważone finansowanie</t>
        </is>
      </c>
      <c r="CA814" s="2" t="inlineStr">
        <is>
          <t>4</t>
        </is>
      </c>
      <c r="CB814" s="2" t="inlineStr">
        <is>
          <t/>
        </is>
      </c>
      <c r="CC814" t="inlineStr">
        <is>
          <t>finansowanie, które zapewnia zrównoważony rozwój</t>
        </is>
      </c>
      <c r="CD814" s="2" t="inlineStr">
        <is>
          <t>financiamento sustentável</t>
        </is>
      </c>
      <c r="CE814" s="2" t="inlineStr">
        <is>
          <t>3</t>
        </is>
      </c>
      <c r="CF814" s="2" t="inlineStr">
        <is>
          <t/>
        </is>
      </c>
      <c r="CG814" t="inlineStr">
        <is>
          <t>Processo pelo qual se integram devidamente as considerações ambientais e sociais na tomada de decisões de investimento, conduzindo a um maior investimento em atividades sustentáveis e de longo prazo.</t>
        </is>
      </c>
      <c r="CH814" s="2" t="inlineStr">
        <is>
          <t>finanțare durabilă</t>
        </is>
      </c>
      <c r="CI814" s="2" t="inlineStr">
        <is>
          <t>3</t>
        </is>
      </c>
      <c r="CJ814" s="2" t="inlineStr">
        <is>
          <t/>
        </is>
      </c>
      <c r="CK814" t="inlineStr">
        <is>
          <t>luarea în calcul în mod corespunzător a considerentelor sociale (chestiuni legate de inegalitate, incluziune, relații de muncă, investiții în capitalul uman și în comunități) și de mediu (atenuarea schimbărilor climatice și adaptarea la acestea, precum și protejarea mediul înconjurător în sens mai larg) în procesul de luare a deciziilor de investiții, ceea ce antrenează investiții sporite în activități durabile și pe termen mai lung</t>
        </is>
      </c>
      <c r="CL814" s="2" t="inlineStr">
        <is>
          <t>udržateľné financovanie|
udržateľné financie</t>
        </is>
      </c>
      <c r="CM814" s="2" t="inlineStr">
        <is>
          <t>3|
4</t>
        </is>
      </c>
      <c r="CN814" s="2" t="inlineStr">
        <is>
          <t xml:space="preserve">|
</t>
        </is>
      </c>
      <c r="CO814" t="inlineStr">
        <is>
          <t>zohľadnenie environmentálnych a sociálnych aspektov pri investičnom rozhodovaní, ktoré vedie k zvýšeným investíciám do dlhodobých a udržateľných činností</t>
        </is>
      </c>
      <c r="CP814" s="2" t="inlineStr">
        <is>
          <t>trajnostno financiranje</t>
        </is>
      </c>
      <c r="CQ814" s="2" t="inlineStr">
        <is>
          <t>3</t>
        </is>
      </c>
      <c r="CR814" s="2" t="inlineStr">
        <is>
          <t/>
        </is>
      </c>
      <c r="CS814" t="inlineStr">
        <is>
          <t>proces ustreznega upoštevanja okoljskih in družbenih vidikov pri
 odločanju o naložbah, kar privede do povečanja števila naložb v dolgoročnejše
 in trajnostne dejavnosti</t>
        </is>
      </c>
      <c r="CT814" s="2" t="inlineStr">
        <is>
          <t>hållbar finansmarknad|
hållbar finansiering</t>
        </is>
      </c>
      <c r="CU814" s="2" t="inlineStr">
        <is>
          <t>3|
3</t>
        </is>
      </c>
      <c r="CV814" s="2" t="inlineStr">
        <is>
          <t xml:space="preserve">|
</t>
        </is>
      </c>
      <c r="CW814" t="inlineStr">
        <is>
          <t>process i vilken miljö och samhällsansvar vägs in i investeringsbesluten, vilket leder till ökade investeringar i mer långsiktig och hållbar verksamhet</t>
        </is>
      </c>
    </row>
    <row r="815">
      <c r="A815" s="1" t="str">
        <f>HYPERLINK("https://iate.europa.eu/entry/result/3552613/all", "3552613")</f>
        <v>3552613</v>
      </c>
      <c r="B815" t="inlineStr">
        <is>
          <t>TRADE;INDUSTRY;ENERGY;PRODUCTION, TECHNOLOGY AND RESEARCH</t>
        </is>
      </c>
      <c r="C815" t="inlineStr">
        <is>
          <t>TRADE|distributive trades|distributive trades;INDUSTRY|electronics and electrical engineering|electrical engineering;ENERGY|electrical and nuclear industries|electrical industry;PRODUCTION, TECHNOLOGY AND RESEARCH|technology and technical regulations|technical regulations</t>
        </is>
      </c>
      <c r="D815" t="inlineStr">
        <is>
          <t>yes</t>
        </is>
      </c>
      <c r="E815" t="inlineStr">
        <is>
          <t/>
        </is>
      </c>
      <c r="F815" s="2" t="inlineStr">
        <is>
          <t>пазар в рамките на деня</t>
        </is>
      </c>
      <c r="G815" s="2" t="inlineStr">
        <is>
          <t>3</t>
        </is>
      </c>
      <c r="H815" s="2" t="inlineStr">
        <is>
          <t/>
        </is>
      </c>
      <c r="I815" t="inlineStr">
        <is>
          <t/>
        </is>
      </c>
      <c r="J815" s="2" t="inlineStr">
        <is>
          <t>vnitrodenní trh</t>
        </is>
      </c>
      <c r="K815" s="2" t="inlineStr">
        <is>
          <t>3</t>
        </is>
      </c>
      <c r="L815" s="2" t="inlineStr">
        <is>
          <t/>
        </is>
      </c>
      <c r="M815" t="inlineStr">
        <is>
          <t>organizovaný trh s elektřinou, na který lze podávat nabídky a poptávky na následující časový úsek uvnitř obchodního dne</t>
        </is>
      </c>
      <c r="N815" s="2" t="inlineStr">
        <is>
          <t>intradagmarked|
intraday-marked|
korttidsmarked</t>
        </is>
      </c>
      <c r="O815" s="2" t="inlineStr">
        <is>
          <t>2|
4|
2</t>
        </is>
      </c>
      <c r="P815" s="2" t="inlineStr">
        <is>
          <t xml:space="preserve">|
|
</t>
        </is>
      </c>
      <c r="Q815" t="inlineStr">
        <is>
          <t/>
        </is>
      </c>
      <c r="R815" s="2" t="inlineStr">
        <is>
          <t>Intraday-Markt</t>
        </is>
      </c>
      <c r="S815" s="2" t="inlineStr">
        <is>
          <t>3</t>
        </is>
      </c>
      <c r="T815" s="2" t="inlineStr">
        <is>
          <t/>
        </is>
      </c>
      <c r="U815" t="inlineStr">
        <is>
          <t/>
        </is>
      </c>
      <c r="V815" s="2" t="inlineStr">
        <is>
          <t>ενδοημερήσια αγορά</t>
        </is>
      </c>
      <c r="W815" s="2" t="inlineStr">
        <is>
          <t>3</t>
        </is>
      </c>
      <c r="X815" s="2" t="inlineStr">
        <is>
          <t/>
        </is>
      </c>
      <c r="Y815" t="inlineStr">
        <is>
          <t/>
        </is>
      </c>
      <c r="Z815" s="2" t="inlineStr">
        <is>
          <t>intra-day|
intraday market|
intra day</t>
        </is>
      </c>
      <c r="AA815" s="2" t="inlineStr">
        <is>
          <t>1|
3|
1</t>
        </is>
      </c>
      <c r="AB815" s="2" t="inlineStr">
        <is>
          <t xml:space="preserve">|
|
</t>
        </is>
      </c>
      <c r="AC815" t="inlineStr">
        <is>
          <t>electricity market which operates for the period of time between intraday cross zonal gate opening time and intraday cross zonal gate closure time, where commercial electricity transactions are executed prior to the delivery of traded products after day ahead market gate closure time for standard intraday products and non-standard intraday products</t>
        </is>
      </c>
      <c r="AD815" s="2" t="inlineStr">
        <is>
          <t>mercado intradiario</t>
        </is>
      </c>
      <c r="AE815" s="2" t="inlineStr">
        <is>
          <t>3</t>
        </is>
      </c>
      <c r="AF815" s="2" t="inlineStr">
        <is>
          <t/>
        </is>
      </c>
      <c r="AG815" t="inlineStr">
        <is>
          <t>Mercado de la electricidad posterior al mercado diario que opera durante el período comprendido entre la hora de apertura del mercado intradiario y el cierre del mercado intradiario, en el que las transacciones comerciales de electricidad se ejecutan antes de la entrega de los productos comerciados.</t>
        </is>
      </c>
      <c r="AH815" s="2" t="inlineStr">
        <is>
          <t>päevasisene turg</t>
        </is>
      </c>
      <c r="AI815" s="2" t="inlineStr">
        <is>
          <t>3</t>
        </is>
      </c>
      <c r="AJ815" s="2" t="inlineStr">
        <is>
          <t/>
        </is>
      </c>
      <c r="AK815" t="inlineStr">
        <is>
          <t/>
        </is>
      </c>
      <c r="AL815" s="2" t="inlineStr">
        <is>
          <t>päivänsisäiset markkinat</t>
        </is>
      </c>
      <c r="AM815" s="2" t="inlineStr">
        <is>
          <t>3</t>
        </is>
      </c>
      <c r="AN815" s="2" t="inlineStr">
        <is>
          <t/>
        </is>
      </c>
      <c r="AO815" t="inlineStr">
        <is>
          <t>sähkömarkkinat, jotka toimivat päivänsisäisen alueiden välisen kapasiteetin jakamisen alkamisajankohdan ja päivänsisäisen alueiden välisen kapasiteetin jakamisen sulkeutumisajankohdan välisenä aikana; näillä markkinoilla sähkökaupat tehdään ennen myytyjen tuotteiden toimittamista käyttäen standardoituja ja standardoimattomia päivänsisäisiä tuotteita vuorokausimarkkinoiden sulkeutumisajankohdan jälkeen</t>
        </is>
      </c>
      <c r="AP815" s="2" t="inlineStr">
        <is>
          <t>marché à moins d'un jour|
marché intrajournalier|
marché infrajournalier</t>
        </is>
      </c>
      <c r="AQ815" s="2" t="inlineStr">
        <is>
          <t>3|
3|
3</t>
        </is>
      </c>
      <c r="AR815" s="2" t="inlineStr">
        <is>
          <t xml:space="preserve">|
|
</t>
        </is>
      </c>
      <c r="AS815" t="inlineStr">
        <is>
          <t>marché de l'électricité qui fonctionne entre les heures d'ouverture et de fermeture du guichet infrajournalier entre zones, sur lequel des transactions commerciales d'électricité sont exécutées avant la livraison des produits vendus, après la fermeture du guichet à un jour pour les produits standard infrajournaliers et les produits non standard infrajournaliers</t>
        </is>
      </c>
      <c r="AT815" s="2" t="inlineStr">
        <is>
          <t>margadh ionlae</t>
        </is>
      </c>
      <c r="AU815" s="2" t="inlineStr">
        <is>
          <t>3</t>
        </is>
      </c>
      <c r="AV815" s="2" t="inlineStr">
        <is>
          <t/>
        </is>
      </c>
      <c r="AW815" t="inlineStr">
        <is>
          <t/>
        </is>
      </c>
      <c r="AX815" s="2" t="inlineStr">
        <is>
          <t>unutardnevno tržište</t>
        </is>
      </c>
      <c r="AY815" s="2" t="inlineStr">
        <is>
          <t>3</t>
        </is>
      </c>
      <c r="AZ815" s="2" t="inlineStr">
        <is>
          <t/>
        </is>
      </c>
      <c r="BA815" t="inlineStr">
        <is>
          <t/>
        </is>
      </c>
      <c r="BB815" s="2" t="inlineStr">
        <is>
          <t>napon belüli piac</t>
        </is>
      </c>
      <c r="BC815" s="2" t="inlineStr">
        <is>
          <t>4</t>
        </is>
      </c>
      <c r="BD815" s="2" t="inlineStr">
        <is>
          <t/>
        </is>
      </c>
      <c r="BE815" t="inlineStr">
        <is>
          <t>a másnapi piac zárása utáni kereskedés lebonyolítására és a pozíciók kiegyensúlyozására szolgáló piac</t>
        </is>
      </c>
      <c r="BF815" s="2" t="inlineStr">
        <is>
          <t>mercato infragiornaliero</t>
        </is>
      </c>
      <c r="BG815" s="2" t="inlineStr">
        <is>
          <t>3</t>
        </is>
      </c>
      <c r="BH815" s="2" t="inlineStr">
        <is>
          <t/>
        </is>
      </c>
      <c r="BI815" t="inlineStr">
        <is>
          <t>relativamente al mercato interno dell'energia, mercato che consente agli operatori di apportare modifiche ai programmi definiti nel &lt;i&gt;mercato del giorno prima &lt;/i&gt; [ &lt;a href="/entry/result/3509102/all" id="ENTRY_TO_ENTRY_CONVERTER" target="_blank"&gt;IATE:3509102&lt;/a&gt; ] attraverso ulteriori offerte di acquisto o vendita, poiché si svolge in quattro sessioni, tutte successive alla chiusura del mercato del giorno prima</t>
        </is>
      </c>
      <c r="BJ815" s="2" t="inlineStr">
        <is>
          <t>einamosios paros prekybos rinka|
einamosios paros rinka</t>
        </is>
      </c>
      <c r="BK815" s="2" t="inlineStr">
        <is>
          <t>3|
3</t>
        </is>
      </c>
      <c r="BL815" s="2" t="inlineStr">
        <is>
          <t xml:space="preserve">|
</t>
        </is>
      </c>
      <c r="BM815" t="inlineStr">
        <is>
          <t/>
        </is>
      </c>
      <c r="BN815" s="2" t="inlineStr">
        <is>
          <t>tekošās dienas tirgus</t>
        </is>
      </c>
      <c r="BO815" s="2" t="inlineStr">
        <is>
          <t>3</t>
        </is>
      </c>
      <c r="BP815" s="2" t="inlineStr">
        <is>
          <t/>
        </is>
      </c>
      <c r="BQ815" t="inlineStr">
        <is>
          <t>elektroenerģijas tirgus, kurš darbojas periodā no &lt;i&gt;tekošās dienas starpzonu tirgus atvēršanas laika&lt;/i&gt; [ &lt;a href="/entry/result/3552609/all" id="ENTRY_TO_ENTRY_CONVERTER" target="_blank"&gt;IATE:3552609&lt;/a&gt; ] līdz &lt;i&gt;tekošās dienas starpzonu tirgus slēgšanas laikam&lt;/i&gt; [ &lt;a href="/entry/result/3552608/all" id="ENTRY_TO_ENTRY_CONVERTER" target="_blank"&gt;IATE:3552608&lt;/a&gt; ] un kurā elektroenerģijas komercdarījumi tiek veikti pirms pārdoto produktu piegādes pēc &lt;i&gt;nākamās dienas tirgus slēgšanas laika&lt;/i&gt; [ &lt;a href="/entry/result/3552550/all" id="ENTRY_TO_ENTRY_CONVERTER" target="_blank"&gt;IATE:3552550&lt;/a&gt; ] attiecībā uz &lt;i&gt;standarta&lt;/i&gt; [ &lt;a href="/entry/result/3552671/all" id="ENTRY_TO_ENTRY_CONVERTER" target="_blank"&gt;IATE:3552671&lt;/a&gt; ] un &lt;i&gt;nestandarta tekošās dienas produktiem&lt;/i&gt; [ &lt;a href="/entry/result/3552635/all" id="ENTRY_TO_ENTRY_CONVERTER" target="_blank"&gt;IATE:3552635&lt;/a&gt; ]</t>
        </is>
      </c>
      <c r="BR815" s="2" t="inlineStr">
        <is>
          <t>suq tal-istess ġurnata|
suq għal negozju fl-istess jum</t>
        </is>
      </c>
      <c r="BS815" s="2" t="inlineStr">
        <is>
          <t>3|
3</t>
        </is>
      </c>
      <c r="BT815" s="2" t="inlineStr">
        <is>
          <t xml:space="preserve">preferred|
</t>
        </is>
      </c>
      <c r="BU815" t="inlineStr">
        <is>
          <t>suq tal-elettriku li jopera għall-perjodu ta’ żmien bejn ħin tal-ftuħ tan-negozju tal-kapaċità transżonali tal-istess ġurnata&lt;sup&gt;1&lt;/sup&gt; u ħin tal-għeluq tan-negozju tal-kapaċità transżonali tal-istess ġurnata&lt;sup&gt;2&lt;/sup&gt;, fejn it-tranżazzjonijiet kummerċjali tal-elettriku jiġu eżegwiti qabel il-konsenja tal-prodotti negozjati wara l-ħin tal-għeluq tan-negozju tas-suq ta’ ġurnata bil-quddiem&lt;sup&gt;3&lt;/sup&gt; għall-prodotti tal-istess ġurnata standard &lt;sup&gt;4&lt;/sup&gt;u prodott tal-istess ġurnata mhux standard&lt;sup&gt;5&lt;/sup&gt; &lt;p&gt; &lt;sup&gt;1&lt;/sup&gt;&lt;a href="/entry/result/3552609/all" id="ENTRY_TO_ENTRY_CONVERTER" target="_blank"&gt;IATE:3552609&lt;/a&gt; &lt;br&gt; &lt;sup&gt;2&lt;/sup&gt;&lt;a href="/entry/result/3552608/all" id="ENTRY_TO_ENTRY_CONVERTER" target="_blank"&gt;IATE:3552608&lt;/a&gt; &lt;br&gt; &lt;sup&gt;3&lt;/sup&gt;&lt;a href="/entry/result/3552550/all" id="ENTRY_TO_ENTRY_CONVERTER" target="_blank"&gt;IATE:3552550&lt;/a&gt; &lt;br&gt; &lt;sup&gt;4&lt;/sup&gt;&lt;a href="/entry/result/3552671/all" id="ENTRY_TO_ENTRY_CONVERTER" target="_blank"&gt;IATE:3552671&lt;/a&gt; &lt;br&gt; &lt;sup&gt;5&lt;/sup&gt;&lt;a href="/entry/result/3552635&lt;&gt;&lt;&gt;&lt;&gt;&lt;&gt;&lt;&gt;&lt;&gt;&lt;&gt;&lt;&gt;&lt;&gt;&lt;&gt;&lt;/all" id="ENTRY_TO_ENTRY_CONVERTER" target="_blank"&gt;IATE:3552635&amp;lt;&amp;gt;&amp;lt;&amp;gt;&amp;lt;&amp;gt;&amp;lt;&amp;gt;&amp;lt;&amp;gt;&amp;lt;&amp;gt;&amp;lt;&amp;gt;&amp;lt;&amp;gt;&amp;lt;&amp;gt;&amp;lt;&amp;gt;&amp;lt;&lt;/a&gt;&amp;gt;&lt;/p&gt;</t>
        </is>
      </c>
      <c r="BV815" s="2" t="inlineStr">
        <is>
          <t>intradaymarkt</t>
        </is>
      </c>
      <c r="BW815" s="2" t="inlineStr">
        <is>
          <t>3</t>
        </is>
      </c>
      <c r="BX815" s="2" t="inlineStr">
        <is>
          <t/>
        </is>
      </c>
      <c r="BY815" t="inlineStr">
        <is>
          <t>elektriciteitsmarkt met een tijdsbestek tussen de gate-openingtijd van de zoneoverschrijdende intradaymarkt en de gate-closuretijd van de zoneoverschrijdende intradaymarkt waarin commerciële elektriciteitstransacties plaatsvinden voorafgaand aan de levering van verhandelde producten na de gate-closuretijd van de day-aheadmarkt</t>
        </is>
      </c>
      <c r="BZ815" s="2" t="inlineStr">
        <is>
          <t>rynek dnia bieżącego</t>
        </is>
      </c>
      <c r="CA815" s="2" t="inlineStr">
        <is>
          <t>3</t>
        </is>
      </c>
      <c r="CB815" s="2" t="inlineStr">
        <is>
          <t/>
        </is>
      </c>
      <c r="CC815" t="inlineStr">
        <is>
          <t>rynek energii elektrycznej działający w przedziale między czasem otwarcia bramki dla transgranicznego rynku dnia bieżącego a czasem zamknięcia bramki dla transgranicznego rynku dnia bieżącego, na którym transakcje handlowe są realizowane przed dostawą produktów będących przedmiotem transakcji, po czasie zamknięciu bramki dla rynku dnia następnego dla standardowych i niestandardowych produktów rynku bieżącego</t>
        </is>
      </c>
      <c r="CD815" s="2" t="inlineStr">
        <is>
          <t>mercado intradiário</t>
        </is>
      </c>
      <c r="CE815" s="2" t="inlineStr">
        <is>
          <t>3</t>
        </is>
      </c>
      <c r="CF815" s="2" t="inlineStr">
        <is>
          <t/>
        </is>
      </c>
      <c r="CG815" t="inlineStr">
        <is>
          <t/>
        </is>
      </c>
      <c r="CH815" s="2" t="inlineStr">
        <is>
          <t>P.I.|
piață intrazilnică</t>
        </is>
      </c>
      <c r="CI815" s="2" t="inlineStr">
        <is>
          <t>3|
3</t>
        </is>
      </c>
      <c r="CJ815" s="2" t="inlineStr">
        <is>
          <t xml:space="preserve">|
</t>
        </is>
      </c>
      <c r="CK815" t="inlineStr">
        <is>
          <t>piață centralizată care oferă participanților la piață posibilitatea să își îmbunătățească echilibrarea portofoliului pentru o zi de livrare prin tranzacții efectuate în sesiuni desfășurate între încheierea tranzacțiilor pe piața pentru ziua următoare (PZU) pentru ziua respectivă de livrare și un anumit interval de timp înainte de începerea livrării</t>
        </is>
      </c>
      <c r="CL815" s="2" t="inlineStr">
        <is>
          <t>vnútrodenný trh</t>
        </is>
      </c>
      <c r="CM815" s="2" t="inlineStr">
        <is>
          <t>3</t>
        </is>
      </c>
      <c r="CN815" s="2" t="inlineStr">
        <is>
          <t/>
        </is>
      </c>
      <c r="CO815" t="inlineStr">
        <is>
          <t>trh s elektrinou, ktorý sa uskutočňuje medzi časom otvorenia vnútrodenného medzioblastného trhu a časom uzávierky vnútrodenného medzioblastného trhu, počas ktorého sa obchodné transakcie s elektrinou uskutočňujú pred dodaním zobchodovaných produktov po čase uzávierky denného trhu pre štandardný a neštandardný vnútrodenný produkt</t>
        </is>
      </c>
      <c r="CP815" s="2" t="inlineStr">
        <is>
          <t>trg znotraj dneva</t>
        </is>
      </c>
      <c r="CQ815" s="2" t="inlineStr">
        <is>
          <t>3</t>
        </is>
      </c>
      <c r="CR815" s="2" t="inlineStr">
        <is>
          <t/>
        </is>
      </c>
      <c r="CS815" t="inlineStr">
        <is>
          <t/>
        </is>
      </c>
      <c r="CT815" s="2" t="inlineStr">
        <is>
          <t>intradagsmarknad</t>
        </is>
      </c>
      <c r="CU815" s="2" t="inlineStr">
        <is>
          <t>3</t>
        </is>
      </c>
      <c r="CV815" s="2" t="inlineStr">
        <is>
          <t/>
        </is>
      </c>
      <c r="CW815" t="inlineStr">
        <is>
          <t>elmarknadens tidsram från öppningstid till stängningstid för kapacitetstilldelning mellan elområden på intradagsmarknaden, där produkter handlas för varje marknadstidsenhet, före leverans av de handlade produkterna</t>
        </is>
      </c>
    </row>
    <row r="816">
      <c r="A816" s="1" t="str">
        <f>HYPERLINK("https://iate.europa.eu/entry/result/3579042/all", "3579042")</f>
        <v>3579042</v>
      </c>
      <c r="B816" t="inlineStr">
        <is>
          <t>ENVIRONMENT;ENERGY</t>
        </is>
      </c>
      <c r="C816" t="inlineStr">
        <is>
          <t>ENVIRONMENT|environmental policy|climate change policy;ENERGY</t>
        </is>
      </c>
      <c r="D816" t="inlineStr">
        <is>
          <t>yes</t>
        </is>
      </c>
      <c r="E816" t="inlineStr">
        <is>
          <t/>
        </is>
      </c>
      <c r="F816" s="2" t="inlineStr">
        <is>
          <t>справедлив преход</t>
        </is>
      </c>
      <c r="G816" s="2" t="inlineStr">
        <is>
          <t>4</t>
        </is>
      </c>
      <c r="H816" s="2" t="inlineStr">
        <is>
          <t/>
        </is>
      </c>
      <c r="I816" t="inlineStr">
        <is>
          <t>преход към устойчив начин на производство при зачитане на правата на човека и трудовите права, при отчитане на социалните последици от прехода, включително обезщетяване, и на въпросите във връзка с приспособяването към изменението на климата, по-специално в най-бедните държави</t>
        </is>
      </c>
      <c r="J816" s="2" t="inlineStr">
        <is>
          <t>spravedlivý přechod|
spravedlivá transformace</t>
        </is>
      </c>
      <c r="K816" s="2" t="inlineStr">
        <is>
          <t>3|
3</t>
        </is>
      </c>
      <c r="L816" s="2" t="inlineStr">
        <is>
          <t xml:space="preserve">|
</t>
        </is>
      </c>
      <c r="M816" t="inlineStr">
        <is>
          <t>opatření pomáhající lidem v oblastech a pracovníkům v odvětvích, kde dochází k výrazným změnám v důsledku vnějších okolností</t>
        </is>
      </c>
      <c r="N816" s="2" t="inlineStr">
        <is>
          <t>retfærdig omstilling</t>
        </is>
      </c>
      <c r="O816" s="2" t="inlineStr">
        <is>
          <t>3</t>
        </is>
      </c>
      <c r="P816" s="2" t="inlineStr">
        <is>
          <t/>
        </is>
      </c>
      <c r="Q816" t="inlineStr">
        <is>
          <t/>
        </is>
      </c>
      <c r="R816" s="2" t="inlineStr">
        <is>
          <t>gerechter Übergang</t>
        </is>
      </c>
      <c r="S816" s="2" t="inlineStr">
        <is>
          <t>3</t>
        </is>
      </c>
      <c r="T816" s="2" t="inlineStr">
        <is>
          <t/>
        </is>
      </c>
      <c r="U816" t="inlineStr">
        <is>
          <t>Rahmen von
Maßnahmen zur Förderung von Menschen und Regionen, um Arbeitsplätze und
Lebensgrundlagen zu sichern, wenn die Wirtschaft zu nachhaltiger Produktion und
sauberer Energie übergeht, beispielsweise durch Förderung des Sozialschutzes, Weiterbildung
und Umschulung von Arbeitnehmern und sozialen Dialog</t>
        </is>
      </c>
      <c r="V816" s="2" t="inlineStr">
        <is>
          <t>δίκαιη μετάβαση</t>
        </is>
      </c>
      <c r="W816" s="2" t="inlineStr">
        <is>
          <t>3</t>
        </is>
      </c>
      <c r="X816" s="2" t="inlineStr">
        <is>
          <t/>
        </is>
      </c>
      <c r="Y816" t="inlineStr">
        <is>
          <t/>
        </is>
      </c>
      <c r="Z816" s="2" t="inlineStr">
        <is>
          <t>just transition</t>
        </is>
      </c>
      <c r="AA816" s="2" t="inlineStr">
        <is>
          <t>3</t>
        </is>
      </c>
      <c r="AB816" s="2" t="inlineStr">
        <is>
          <t/>
        </is>
      </c>
      <c r="AC816" t="inlineStr">
        <is>
          <t>framework of social interventions designed to protect workers' jobs and livelihoods when economies are shifting to sustainable production and clean energy, for example by promoting social protection, skills development and social dialogue</t>
        </is>
      </c>
      <c r="AD816" s="2" t="inlineStr">
        <is>
          <t>transición justa</t>
        </is>
      </c>
      <c r="AE816" s="2" t="inlineStr">
        <is>
          <t>3</t>
        </is>
      </c>
      <c r="AF816" s="2" t="inlineStr">
        <is>
          <t/>
        </is>
      </c>
      <c r="AG816" t="inlineStr">
        <is>
          <t>Marco de actuación que pretende gestionar las repercusiones de la acción por el clima en la economía con el fin de contribuir al logro de los objetivos del trabajo decente para todos, la inclusión social y la erradicación de la pobreza.</t>
        </is>
      </c>
      <c r="AH816" s="2" t="inlineStr">
        <is>
          <t>õiglane üleminek</t>
        </is>
      </c>
      <c r="AI816" s="2" t="inlineStr">
        <is>
          <t>3</t>
        </is>
      </c>
      <c r="AJ816" s="2" t="inlineStr">
        <is>
          <t/>
        </is>
      </c>
      <c r="AK816" t="inlineStr">
        <is>
          <t>sotsiaalsed sekkumised, mis on vajalikud töötajate töö ja elatise tagamiseks olukorras, kus majandus liigub jätkusuutlikuma tootmise suunas, vältides muu hulgas kliimamuutusi, kaitstes elurikkust ning lõpetades sõdasid</t>
        </is>
      </c>
      <c r="AL816" s="2" t="inlineStr">
        <is>
          <t>oikeudenmukainen siirtymä</t>
        </is>
      </c>
      <c r="AM816" s="2" t="inlineStr">
        <is>
          <t>3</t>
        </is>
      </c>
      <c r="AN816" s="2" t="inlineStr">
        <is>
          <t/>
        </is>
      </c>
      <c r="AO816" t="inlineStr">
        <is>
          <t>sosiaaliset toimet, joiden tarkoituksena on suojella tyontekijöiden oikeuksia ja toimeentuloa talouden siirtyessä kestävään tuotantoon ja puhtaaseen energiaan</t>
        </is>
      </c>
      <c r="AP816" s="2" t="inlineStr">
        <is>
          <t>transition équitable|
transition juste</t>
        </is>
      </c>
      <c r="AQ816" s="2" t="inlineStr">
        <is>
          <t>2|
3</t>
        </is>
      </c>
      <c r="AR816" s="2" t="inlineStr">
        <is>
          <t>|
preferred</t>
        </is>
      </c>
      <c r="AS816" t="inlineStr">
        <is>
          <t>transition industrielle vers une économie au bilan carbone neutre qui s’accompagne de mesures visant à protéger les travailleurs du monde entier contre l’impact du changement climatique et à veiller à ce qu’ils accèdent à des emplois décents, à une protection sociale, à une pension</t>
        </is>
      </c>
      <c r="AT816" s="2" t="inlineStr">
        <is>
          <t>aistriú cóir</t>
        </is>
      </c>
      <c r="AU816" s="2" t="inlineStr">
        <is>
          <t>3</t>
        </is>
      </c>
      <c r="AV816" s="2" t="inlineStr">
        <is>
          <t/>
        </is>
      </c>
      <c r="AW816" t="inlineStr">
        <is>
          <t/>
        </is>
      </c>
      <c r="AX816" s="2" t="inlineStr">
        <is>
          <t>pravedna tranzicija</t>
        </is>
      </c>
      <c r="AY816" s="2" t="inlineStr">
        <is>
          <t>3</t>
        </is>
      </c>
      <c r="AZ816" s="2" t="inlineStr">
        <is>
          <t/>
        </is>
      </c>
      <c r="BA816" t="inlineStr">
        <is>
          <t/>
        </is>
      </c>
      <c r="BB816" s="2" t="inlineStr">
        <is>
          <t>igazságos átmenet</t>
        </is>
      </c>
      <c r="BC816" s="2" t="inlineStr">
        <is>
          <t>3</t>
        </is>
      </c>
      <c r="BD816" s="2" t="inlineStr">
        <is>
          <t/>
        </is>
      </c>
      <c r="BE816" t="inlineStr">
        <is>
          <t>a gazdaságnak, az energiaszektornak stb. az éghajlat-változás megakadályozása érdekében a fenntartható termelés és források irányába történő elmozdítása által veszélyeztetett munkaerő és környezet védelme érdekében hozott intézkedések sora és az ezzel járó folyamat</t>
        </is>
      </c>
      <c r="BF816" s="2" t="inlineStr">
        <is>
          <t>transizione giusta|
giusta transizione|
transizione equa</t>
        </is>
      </c>
      <c r="BG816" s="2" t="inlineStr">
        <is>
          <t>3|
3|
3</t>
        </is>
      </c>
      <c r="BH816" s="2" t="inlineStr">
        <is>
          <t xml:space="preserve">preferred|
|
</t>
        </is>
      </c>
      <c r="BI816" t="inlineStr">
        <is>
          <t>transizione verso l'energia pulita e verso un'economia a zero emissioni nette effettuata in modo socialmente equo, vale a dire senza lasciare indietro alcun cittadino europeo né alcuna regione, e accompagnata da sistemi di protezione sociale adeguati e sistemi d'istruzione, formazione e apprendimento permanente inclusivi</t>
        </is>
      </c>
      <c r="BJ816" s="2" t="inlineStr">
        <is>
          <t>teisingas perėjimas|
teisinga pertvarka</t>
        </is>
      </c>
      <c r="BK816" s="2" t="inlineStr">
        <is>
          <t>3|
3</t>
        </is>
      </c>
      <c r="BL816" s="2" t="inlineStr">
        <is>
          <t xml:space="preserve">|
</t>
        </is>
      </c>
      <c r="BM816" t="inlineStr">
        <is>
          <t/>
        </is>
      </c>
      <c r="BN816" s="2" t="inlineStr">
        <is>
          <t>taisnīga pārkārtošanās</t>
        </is>
      </c>
      <c r="BO816" s="2" t="inlineStr">
        <is>
          <t>3</t>
        </is>
      </c>
      <c r="BP816" s="2" t="inlineStr">
        <is>
          <t/>
        </is>
      </c>
      <c r="BQ816" t="inlineStr">
        <is>
          <t>sociālo intervenču sistēma, kas paredzēta tam, lai, ekonomikai pārkārtojoties uz ilgtspējīgu ražošanu un tīru enerģiju, aizsargātu darbvietas un iztikas līdzekļus, piemēram, veicinot sociālo aizsardzību, prasmju attīstību un sociālo dialogu</t>
        </is>
      </c>
      <c r="BR816" s="2" t="inlineStr">
        <is>
          <t>tranżizzjoni ġusta</t>
        </is>
      </c>
      <c r="BS816" s="2" t="inlineStr">
        <is>
          <t>3</t>
        </is>
      </c>
      <c r="BT816" s="2" t="inlineStr">
        <is>
          <t/>
        </is>
      </c>
      <c r="BU816" t="inlineStr">
        <is>
          <t>firxa ta' interventi soċjali meħtieġa biex jiġu żgurati l-impjiegi u l-għajxien tal-ħaddiema meta l-ekonomiji jibdew jaqilbu għal produzzjoni sostenibbli, inkluż l-evitar tat-tibdil fil-klima, il-protezzjoni tal-bijodiversità, u jtemmu l-gwerer, fost sfidi oħra</t>
        </is>
      </c>
      <c r="BV816" s="2" t="inlineStr">
        <is>
          <t>rechtvaardige transitie|
billijke transitie</t>
        </is>
      </c>
      <c r="BW816" s="2" t="inlineStr">
        <is>
          <t>3|
3</t>
        </is>
      </c>
      <c r="BX816" s="2" t="inlineStr">
        <is>
          <t xml:space="preserve">preferred|
</t>
        </is>
      </c>
      <c r="BY816" t="inlineStr">
        <is>
          <t>geheel van (sociale) maatregelen dat erop gericht is rekening te houden met de impact van klimaatverandering op werknemers, en met de belangen van werknemers.</t>
        </is>
      </c>
      <c r="BZ816" s="2" t="inlineStr">
        <is>
          <t>sprawiedliwa transformacja</t>
        </is>
      </c>
      <c r="CA816" s="2" t="inlineStr">
        <is>
          <t>3</t>
        </is>
      </c>
      <c r="CB816" s="2" t="inlineStr">
        <is>
          <t/>
        </is>
      </c>
      <c r="CC816" t="inlineStr">
        <is>
          <t>całościowy proces planowania i wdrażania działań mających na celu redukcję emisji w oparciu o dialog społeczny między pracownikami i pracodawcami</t>
        </is>
      </c>
      <c r="CD816" s="2" t="inlineStr">
        <is>
          <t>transição justa</t>
        </is>
      </c>
      <c r="CE816" s="2" t="inlineStr">
        <is>
          <t>3</t>
        </is>
      </c>
      <c r="CF816" s="2" t="inlineStr">
        <is>
          <t/>
        </is>
      </c>
      <c r="CG816" t="inlineStr">
        <is>
          <t>&lt;div&gt;&lt;div&gt;Processo de modernização e transformação da economia que visa alcançar a neutralidade climática e que é acompanhado de medidas equitativas e inclusivas destinadas a proteger os setores, as regiões e as pessoas mais afetadas pela adoção de um modelo hipocarbónico e sustentável.&lt;/div&gt;&lt;/div&gt;</t>
        </is>
      </c>
      <c r="CH816" s="2" t="inlineStr">
        <is>
          <t>tranziție justă</t>
        </is>
      </c>
      <c r="CI816" s="2" t="inlineStr">
        <is>
          <t>3</t>
        </is>
      </c>
      <c r="CJ816" s="2" t="inlineStr">
        <is>
          <t/>
        </is>
      </c>
      <c r="CK816" t="inlineStr">
        <is>
          <t/>
        </is>
      </c>
      <c r="CL816" s="2" t="inlineStr">
        <is>
          <t>spravodlivá transformácia|
spravodlivý prechod</t>
        </is>
      </c>
      <c r="CM816" s="2" t="inlineStr">
        <is>
          <t>3|
3</t>
        </is>
      </c>
      <c r="CN816" s="2" t="inlineStr">
        <is>
          <t xml:space="preserve">preferred|
</t>
        </is>
      </c>
      <c r="CO816" t="inlineStr">
        <is>
          <t>opatrenia na pomoc ľuďom v oblastiach a pracovníkom v odvetviach, kde dochádza k výrazným zmenám v dôsledku vonkajších okolností</t>
        </is>
      </c>
      <c r="CP816" s="2" t="inlineStr">
        <is>
          <t>pravični prehod</t>
        </is>
      </c>
      <c r="CQ816" s="2" t="inlineStr">
        <is>
          <t>3</t>
        </is>
      </c>
      <c r="CR816" s="2" t="inlineStr">
        <is>
          <t/>
        </is>
      </c>
      <c r="CS816" t="inlineStr">
        <is>
          <t>&lt;div&gt;okvir ukrepov, s katerimi se zagotavlja podpora ljudem, gospodarstvom in okolju na območjih, ki se soočajo z resnimi socialno-ekonomskimi izzivi, izhajajočimi iz procesa prehoda na energetske in podnebne cilje Unije za leto 2030&lt;br&gt;&lt;/div&gt;</t>
        </is>
      </c>
      <c r="CT816" s="2" t="inlineStr">
        <is>
          <t>rättvis omställning</t>
        </is>
      </c>
      <c r="CU816" s="2" t="inlineStr">
        <is>
          <t>3</t>
        </is>
      </c>
      <c r="CV816" s="2" t="inlineStr">
        <is>
          <t/>
        </is>
      </c>
      <c r="CW816" t="inlineStr">
        <is>
          <t/>
        </is>
      </c>
    </row>
    <row r="817">
      <c r="A817" s="1" t="str">
        <f>HYPERLINK("https://iate.europa.eu/entry/result/3581944/all", "3581944")</f>
        <v>3581944</v>
      </c>
      <c r="B817" t="inlineStr">
        <is>
          <t>FINANCE;ECONOMICS</t>
        </is>
      </c>
      <c r="C817" t="inlineStr">
        <is>
          <t>FINANCE|free movement of capital|financial market|securities|bond;FINANCE|financing and investment|investment|investment policy;ECONOMICS|economic policy|economic policy|development policy|sustainable development</t>
        </is>
      </c>
      <c r="D817" t="inlineStr">
        <is>
          <t>yes</t>
        </is>
      </c>
      <c r="E817" t="inlineStr">
        <is>
          <t>proposed</t>
        </is>
      </c>
      <c r="F817" s="2" t="inlineStr">
        <is>
          <t>стандарт за европейските екосъобразни облигации|
стандарт на ЕС за „зелени“ облигации|
EU GBS</t>
        </is>
      </c>
      <c r="G817" s="2" t="inlineStr">
        <is>
          <t>3|
4|
4</t>
        </is>
      </c>
      <c r="H817" s="2" t="inlineStr">
        <is>
          <t xml:space="preserve">|
|
</t>
        </is>
      </c>
      <c r="I817" t="inlineStr">
        <is>
          <t>предложена
 доброволна рамка, базирана на връзката с таксономията на ЕС за устойчивост,
 на основни компоненти за „зелени“ облигации на ЕС за подобряване на
 ефективността, прозрачността, отговорността, сравнимостта и доверието в
 пазара на „зелени“ облигации и за увеличаване на потока от финанси към зелени
 и устойчиви проекти</t>
        </is>
      </c>
      <c r="J817" s="2" t="inlineStr">
        <is>
          <t>standard pro evropské zelené dluhopisy|
norma EU pro zelené dluhopisy</t>
        </is>
      </c>
      <c r="K817" s="2" t="inlineStr">
        <is>
          <t>3|
4</t>
        </is>
      </c>
      <c r="L817" s="2" t="inlineStr">
        <is>
          <t xml:space="preserve">|
</t>
        </is>
      </c>
      <c r="M817" t="inlineStr">
        <is>
          <t>navržený dobrovolný rámec klíčových prvků pro zelené dluhopisy EU k posílení efektivity, transparentnosti, odpovědnosti, srovnatelnosti a věrohodnosti trhu se zelenými dluhopisy a zvýšení toku finančních prostředků na zelené a udržitelné projekty</t>
        </is>
      </c>
      <c r="N817" s="2" t="inlineStr">
        <is>
          <t>europæisk standard for grønne obligationer</t>
        </is>
      </c>
      <c r="O817" s="2" t="inlineStr">
        <is>
          <t>3</t>
        </is>
      </c>
      <c r="P817" s="2" t="inlineStr">
        <is>
          <t/>
        </is>
      </c>
      <c r="Q817" t="inlineStr">
        <is>
          <t>standard, som skal forbedre transparens, sammenlignelighed og troværdighed på det grønne obligationsmarked</t>
        </is>
      </c>
      <c r="R817" s="2" t="inlineStr">
        <is>
          <t>EU-Standard für grüne Anleihen</t>
        </is>
      </c>
      <c r="S817" s="2" t="inlineStr">
        <is>
          <t>3</t>
        </is>
      </c>
      <c r="T817" s="2" t="inlineStr">
        <is>
          <t/>
        </is>
      </c>
      <c r="U817" t="inlineStr">
        <is>
          <t>auf der
 Grundlage der Assoziierung mit der EU-Taxonomie für nachhaltige Investitionen
 vorgeschlagener freiwilliger Rahmen für Kernbestandteile von grünen
 EU-Anleihen, um die Effektivität, Transparenz, Rechenschaftspflicht,
 Vergleichbarkeit und Glaubwürdigkeit des Marktes für grüne Anleihen zu
 verbessern und die Finanzströme für grüne und nachhaltige Projekte zu
 erhöhen</t>
        </is>
      </c>
      <c r="V817" s="2" t="inlineStr">
        <is>
          <t>ευρωπαϊκό πρότυπο πράσινου ομολόγου|
πιστοποιητικό πράσινου ομολόγου της ΕΕ</t>
        </is>
      </c>
      <c r="W817" s="2" t="inlineStr">
        <is>
          <t>3|
4</t>
        </is>
      </c>
      <c r="X817" s="2" t="inlineStr">
        <is>
          <t xml:space="preserve">|
</t>
        </is>
      </c>
      <c r="Y817" t="inlineStr">
        <is>
          <t>πρόταση
 ενός εθελοντικού πλαισίου, το οποίο βασίζεται στη συσχέτιση με τον μηχανισμό
 της ΕΕ για την ταξινόμηση της βιωσιμότητας, που αποτελείται από βασικές
 συνιστώσες των πράσινων ομολόγων της ΕΕ και έχει ως στόχο την ενίσχυση της
 αποτελεσματικότητας, της διαφάνειας, της λογοδοσίας, της συγκρισιμότητας και
 της αξιοπιστίας της αγοράς των πράσινων ομολόγων και την αύξηση των
 χρηματοδοτικών ροών για πράσινα και βιώσιμα έργα</t>
        </is>
      </c>
      <c r="Z817" s="2" t="inlineStr">
        <is>
          <t>EU GBS|
EU-GBS|
European green bond standard|
EU Green Bond Standard|
standard for European green bonds</t>
        </is>
      </c>
      <c r="AA817" s="2" t="inlineStr">
        <is>
          <t>1|
2|
3|
2|
1</t>
        </is>
      </c>
      <c r="AB817" s="2" t="inlineStr">
        <is>
          <t xml:space="preserve">|
obsolete|
|
obsolete|
</t>
        </is>
      </c>
      <c r="AC817" t="inlineStr">
        <is>
          <t>&lt;div&gt;voluntary framework, based on the association with the &lt;a href="https://iate.europa.eu/entry/result/3575948/en" target="_blank"&gt;EU sustainability taxonomy&lt;/a&gt;, of core components for&lt;a href="https://iate.europa.eu/entry/result/3589062/en" target="_blank"&gt; European green bonds&lt;/a&gt; to enhance the
effectiveness, transparency, accountability, comparability and credibility of
the green bond market, and to increase the flow of finance to green and
sustainable projects&lt;/div&gt;</t>
        </is>
      </c>
      <c r="AD817" s="2" t="inlineStr">
        <is>
          <t>estándar de bonos verdes europeos|
estándar de la UE sobre los bonos verdes</t>
        </is>
      </c>
      <c r="AE817" s="2" t="inlineStr">
        <is>
          <t>3|
4</t>
        </is>
      </c>
      <c r="AF817" s="2" t="inlineStr">
        <is>
          <t xml:space="preserve">preferred|
</t>
        </is>
      </c>
      <c r="AG817" t="inlineStr">
        <is>
          <t>Estándar
 voluntario de la Unión Europea basado en una verificación
 y una estructura de acreditación y estrechamente
 vinculado al nuevo sistema de clasificación a escala de la UE para
 actividades económicas ambientalmente sostenibles.</t>
        </is>
      </c>
      <c r="AH817" s="2" t="inlineStr">
        <is>
          <t>Euroopa roheliste võlakirjade standard</t>
        </is>
      </c>
      <c r="AI817" s="2" t="inlineStr">
        <is>
          <t>3</t>
        </is>
      </c>
      <c r="AJ817" s="2" t="inlineStr">
        <is>
          <t/>
        </is>
      </c>
      <c r="AK817" t="inlineStr">
        <is>
          <t>vabatahtlik raamistik, mis tugineb &lt;i&gt;taksonoomiamäärusele &lt;/i&gt;&lt;a href="/entry/result/3578666/all" id="ENTRY_TO_ENTRY_CONVERTER" target="_blank"&gt;IATE:3578666&lt;/a&gt; ja kajastab &lt;i&gt;Euroopa rohelise võlakirja&lt;/i&gt; &lt;a href="/entry/result/3589062/all" id="ENTRY_TO_ENTRY_CONVERTER" target="_blank"&gt;IATE:3589062&lt;/a&gt; peamisi omadusi, et suurendada roheliste võlakirjade turu läbipaistvust ja usaldusväärsust ning suurendada keskkonnahoidlike projektide rahastamist</t>
        </is>
      </c>
      <c r="AL817" s="2" t="inlineStr">
        <is>
          <t>vihreitä joukkolainoja koskeva eurooppalainen standardi</t>
        </is>
      </c>
      <c r="AM817" s="2" t="inlineStr">
        <is>
          <t>3</t>
        </is>
      </c>
      <c r="AN817" s="2" t="inlineStr">
        <is>
          <t/>
        </is>
      </c>
      <c r="AO817" t="inlineStr">
        <is>
          <t>ehdotettu
 EU:n vihreiden joukkovelkakirjojen keskeisten osatekijöiden vapaaehtoinen
 kehys, joka perustuu EU:n kestävää kehitystä koskevaan taksonomiaan ja jonka
 tavoitteena on vahvistaa vihreiden joukkovelkakirjojen markkinoiden
 tehokkuutta, avoimuutta, vastuullisuutta, vertailukelpoisuutta ja
 uskottavuutta ja lisätä vihreiden ja kestävien hankkeiden rahoitusta</t>
        </is>
      </c>
      <c r="AP817" s="2" t="inlineStr">
        <is>
          <t>norme des obligations vertes européennes</t>
        </is>
      </c>
      <c r="AQ817" s="2" t="inlineStr">
        <is>
          <t>3</t>
        </is>
      </c>
      <c r="AR817" s="2" t="inlineStr">
        <is>
          <t>proposed</t>
        </is>
      </c>
      <c r="AS817" t="inlineStr">
        <is>
          <t>norme d’application volontaire, fondée sur la &lt;a href="https://iate.europa.eu/entry/result/3575948/fr" target="_blank"&gt;taxinomie européenne de la durabilité&lt;/a&gt;, qui vise à augmenter les investissements publics
et privés dans les obligations durables sur le plan environnemental et instaure un label «&lt;a href="https://iate.europa.eu/entry/result/3589062/fr" target="_blank"&gt;obligation verte européenne&lt;/a&gt;»</t>
        </is>
      </c>
      <c r="AT817" s="2" t="inlineStr">
        <is>
          <t>caighdeán bannaí glasa Eorpacha</t>
        </is>
      </c>
      <c r="AU817" s="2" t="inlineStr">
        <is>
          <t>3</t>
        </is>
      </c>
      <c r="AV817" s="2" t="inlineStr">
        <is>
          <t/>
        </is>
      </c>
      <c r="AW817" t="inlineStr">
        <is>
          <t/>
        </is>
      </c>
      <c r="AX817" s="2" t="inlineStr">
        <is>
          <t>europski stanard za zelene obveznice</t>
        </is>
      </c>
      <c r="AY817" s="2" t="inlineStr">
        <is>
          <t>3</t>
        </is>
      </c>
      <c r="AZ817" s="2" t="inlineStr">
        <is>
          <t/>
        </is>
      </c>
      <c r="BA817" t="inlineStr">
        <is>
          <t>prijedlog neobaveznog okvira povezan s taksonomijom EU-a o
 održivosti, koji se sastoji od osnovnih elemenata zelene obveznice EU-a, s
 ciljem jačanja učinkovitosti, transparentnosti, odgovornosti, usporedivosti i
 vjerodostojnosti tržišta zelenim obveznicama za veće ulaganje u zelene i
 održive projekte</t>
        </is>
      </c>
      <c r="BB817" s="2" t="inlineStr">
        <is>
          <t>európai zöldkötvénystandard|
uniós zöldkötvény-szabvány|
uniós zöldkötvény-standard</t>
        </is>
      </c>
      <c r="BC817" s="2" t="inlineStr">
        <is>
          <t>4|
4|
4</t>
        </is>
      </c>
      <c r="BD817" s="2" t="inlineStr">
        <is>
          <t xml:space="preserve">preferred|
|
</t>
        </is>
      </c>
      <c r="BE817" t="inlineStr">
        <is>
          <t>a zöldkötvénypiac hatékonyságát, átláthatóságát, elszámoltathatóságát, összehasonlíthatóságát és hitelességét javítani hivatott jövőbeli önkéntes standard, amely a kötvénykibocsátókat arra ösztönözné, hogy uniós zöldkötvényként bocsássák ki a kötvényeiket</t>
        </is>
      </c>
      <c r="BF817" s="2" t="inlineStr">
        <is>
          <t>norma per le obbligazioni verdi europe</t>
        </is>
      </c>
      <c r="BG817" s="2" t="inlineStr">
        <is>
          <t>3</t>
        </is>
      </c>
      <c r="BH817" s="2" t="inlineStr">
        <is>
          <t/>
        </is>
      </c>
      <c r="BI817" t="inlineStr">
        <is>
          <t>norme tecniche che fissano criteri uniformi di ecosostenibilità applicabili a livello dell'UE alle obbligazioni emesse da società corporate o enti sovranazionali con lo scopo di utilizzare i fondi raccolti per finalità a difesa dell'ambiente e alla riduzione di emissioni di CO2</t>
        </is>
      </c>
      <c r="BJ817" s="2" t="inlineStr">
        <is>
          <t>Europos žaliųjų obligacijų standartas</t>
        </is>
      </c>
      <c r="BK817" s="2" t="inlineStr">
        <is>
          <t>3</t>
        </is>
      </c>
      <c r="BL817" s="2" t="inlineStr">
        <is>
          <t/>
        </is>
      </c>
      <c r="BM817" t="inlineStr">
        <is>
          <t>savanoriškas standartas, kuriuo siekiama didinti žaliųjų obligacijų rinkos efektyvumą, skaidrumą, atskaitingumą, palyginamumą ir patikimumą ir taip skatinti obligacijų emitentus leisti žaliąsias obligacijas, o investuotojus į jas investuoti</t>
        </is>
      </c>
      <c r="BN817" s="2" t="inlineStr">
        <is>
          <t>ES zaļo obligāciju standarts|
Eiropas zaļo obligāciju standarts</t>
        </is>
      </c>
      <c r="BO817" s="2" t="inlineStr">
        <is>
          <t>3|
3</t>
        </is>
      </c>
      <c r="BP817" s="2" t="inlineStr">
        <is>
          <t xml:space="preserve">|
</t>
        </is>
      </c>
      <c r="BQ817" t="inlineStr">
        <is>
          <t>ierosināta
 brīvprātīga sistēma, kuras pamatā ir asociācija ar ES ilgtspējības
 taksonomiju, par ES zaļo obligāciju pamatkomponentiem, lai vairotu zaļo
 obligāciju tirgus efektivitāti, pārredzamību, pārskatatbildību, salīdzināmību
 un ticamību un vairotu finanšu plūsmu zaļiem un ilgtspējīgiem projektiem</t>
        </is>
      </c>
      <c r="BR817" s="2" t="inlineStr">
        <is>
          <t>standard Ewropew għall-bonds ekoloġiċi|
Standard għall-Bonds Ħodor tal-UE</t>
        </is>
      </c>
      <c r="BS817" s="2" t="inlineStr">
        <is>
          <t>3|
4</t>
        </is>
      </c>
      <c r="BT817" s="2" t="inlineStr">
        <is>
          <t xml:space="preserve">|
</t>
        </is>
      </c>
      <c r="BU817" t="inlineStr">
        <is>
          <t>qafas volontarju stabbilit fl-2020 mill-Kummissjoni u bbażat fuq it-&lt;a href="https://iate.europa.eu/entry/result/3575948/mt" target="_blank"&gt;tassonomija ta’ sostenibbiltà tal-UE&lt;/a&gt;, li fih komponenti fondamentali għall-&lt;a href="https://iate.europa.eu/entry/result/3589062/mt" target="_blank"&gt;bonds ekoloġiċi Ewropej&lt;/a&gt; biex jissaħħu l-effikaċja, it-trasparenza, ir-responsabbiltà, il-komparabbiltà, u l-kredibbiltà tas-suq tal-bonds ekoloġiċi, u biex jiżdied il-fluss tal-finanzi għal proġetti ekoloġiċi u sostenibbli</t>
        </is>
      </c>
      <c r="BV817" s="2" t="inlineStr">
        <is>
          <t>Europese norm voor groene obligaties</t>
        </is>
      </c>
      <c r="BW817" s="2" t="inlineStr">
        <is>
          <t>3</t>
        </is>
      </c>
      <c r="BX817" s="2" t="inlineStr">
        <is>
          <t/>
        </is>
      </c>
      <c r="BY817" t="inlineStr">
        <is>
          <t>norm die op de toekomstige EU-duurzaamheidstaxonomie voortbouwt,
 om de integriteit van en het vertrouwen in de duurzame financiële markt te
 beschermen en voor beleggers de toegang tot die producten vergemakkelijkt,
 door middel van groene obligaties waardoor entiteiten (ondernemingen, banken,
 overheidsorganisaties, enz.) bijvoorbeeld geld lenen van beleggers om
 "groene" projecten, activa of bedrijfsactiviteiten te financieren
 of herfinancieren, deze leidt investeringen naar groene projecten</t>
        </is>
      </c>
      <c r="BZ817" s="2" t="inlineStr">
        <is>
          <t>EU-GBS|
unijna norma dotycząca zielonych obligacji|
unijna norma dotycząca obligacji ekologicznych|
europejski standard zielonych obligacji</t>
        </is>
      </c>
      <c r="CA817" s="2" t="inlineStr">
        <is>
          <t>2|
2|
2|
3</t>
        </is>
      </c>
      <c r="CB817" s="2" t="inlineStr">
        <is>
          <t>|
|
|
preferred</t>
        </is>
      </c>
      <c r="CC817" t="inlineStr">
        <is>
          <t>proponowany zestaw podstawowych elementów unijnych zielonych obligacji opracowany w celu zwiększenia efektywności, przejrzystości, odpowiedzialności, porównywalności i wiarygodności rynku zielonych obligacji oraz w celu zwiększenia przepływu środków finansowych do ekologicznych i zrównoważonych projektów</t>
        </is>
      </c>
      <c r="CD817" s="2" t="inlineStr">
        <is>
          <t>norma para as obrigações verdes europeias</t>
        </is>
      </c>
      <c r="CE817" s="2" t="inlineStr">
        <is>
          <t>3</t>
        </is>
      </c>
      <c r="CF817" s="2" t="inlineStr">
        <is>
          <t/>
        </is>
      </c>
      <c r="CG817" t="inlineStr">
        <is>
          <t>proposta
 de quadro voluntário baseado na
 associação com a taxonomia de sustentabilidade da UE, de componentes essenciais das obrigações verdes da
 UE para melhorar a eficiência, a transparência, a responsabilidade, a
 comparabilidade e a credibilidade do mercado de obrigações verdes e para
 aumentar o fluxo de financiamento para projetos verdes e sustentáveis</t>
        </is>
      </c>
      <c r="CH817" s="2" t="inlineStr">
        <is>
          <t>standard al UE privind obligațiunile verzi|
standard al UE pentru obligațiuni verzi</t>
        </is>
      </c>
      <c r="CI817" s="2" t="inlineStr">
        <is>
          <t>2|
4</t>
        </is>
      </c>
      <c r="CJ817" s="2" t="inlineStr">
        <is>
          <t xml:space="preserve">|
</t>
        </is>
      </c>
      <c r="CK817" t="inlineStr">
        <is>
          <t>cadru
 voluntar propus, bazat pe asocierea la taxonomia UE a durabilității, de
 componente de bază pentru obligațiuni verzi ale UE pentru a îmbunătăți
 eficacitatea, transparența și responsabilitatea, comparabilitatea și
 credibilitatea pieței de obligațiuni verzi și creșterea fluxului de finanțe
 către proiecte verzi și sustenabile</t>
        </is>
      </c>
      <c r="CL817" s="2" t="inlineStr">
        <is>
          <t>norma pre európske zelené dlhopisy</t>
        </is>
      </c>
      <c r="CM817" s="2" t="inlineStr">
        <is>
          <t>3</t>
        </is>
      </c>
      <c r="CN817" s="2" t="inlineStr">
        <is>
          <t/>
        </is>
      </c>
      <c r="CO817" t="inlineStr">
        <is>
          <t>navrhnutý dobrovoľný rámec kľúčových prvkov európskych &lt;a href="https://iate.europa.eu/entry/result/3530020/sk" target="_blank"&gt;zelených dlhopisov&lt;/a&gt; s cieľom zvýšiť účinnosť, transparentnosť, zodpovednosť, porovnateľnosť a dôveryhodnosť trhu so zelenými dlhopismi, ako aj zvýšiť tok finančných prostriedkov do zelených a udržateľných projektov</t>
        </is>
      </c>
      <c r="CP817" s="2" t="inlineStr">
        <is>
          <t>evropski standard za zelene obveznice</t>
        </is>
      </c>
      <c r="CQ817" s="2" t="inlineStr">
        <is>
          <t>3</t>
        </is>
      </c>
      <c r="CR817" s="2" t="inlineStr">
        <is>
          <t/>
        </is>
      </c>
      <c r="CS817" t="inlineStr">
        <is>
          <t>predlagani
 prostovoljni okvir osnovnih elementov za zelene obveznice EU, ki temelji na
 povezavi z EU taksonomijo trajnostnih dejavnosti, da se povečajo
 učinkovitost, preglednost, odgovornost, primerljivost in verodostojnost trga
 zelenih obveznic ter da se poveča pretok kapitala k zelenim in trajnostnim
 projektom</t>
        </is>
      </c>
      <c r="CT817" s="2" t="inlineStr">
        <is>
          <t>europeisk standard för gröna obligationer</t>
        </is>
      </c>
      <c r="CU817" s="2" t="inlineStr">
        <is>
          <t>3</t>
        </is>
      </c>
      <c r="CV817" s="2" t="inlineStr">
        <is>
          <t/>
        </is>
      </c>
      <c r="CW817" t="inlineStr">
        <is>
          <t>föreslagen
 frivillig ram baserad på kopplingen till EU:s hållbarhetstaxonomi, av
 kärnkomponenter för gröna EU-obligationer som syftar till att stärka
 effektiviteten, hållbarheten, insynen, ansvarsskyldigheten, jämförbarheten
 och trovärdigheten avseende marknaden för gröna obligationer samt till att
 öka finansieringsflödet till gröna och hållbara projekt</t>
        </is>
      </c>
    </row>
    <row r="818">
      <c r="A818" s="1" t="str">
        <f>HYPERLINK("https://iate.europa.eu/entry/result/3521739/all", "3521739")</f>
        <v>3521739</v>
      </c>
      <c r="B818" t="inlineStr">
        <is>
          <t>ENERGY</t>
        </is>
      </c>
      <c r="C818" t="inlineStr">
        <is>
          <t>ENERGY|oil industry|hydrocarbon</t>
        </is>
      </c>
      <c r="D818" t="inlineStr">
        <is>
          <t>yes</t>
        </is>
      </c>
      <c r="E818" t="inlineStr">
        <is>
          <t/>
        </is>
      </c>
      <c r="F818" s="2" t="inlineStr">
        <is>
          <t>шистов газ</t>
        </is>
      </c>
      <c r="G818" s="2" t="inlineStr">
        <is>
          <t>3</t>
        </is>
      </c>
      <c r="H818" s="2" t="inlineStr">
        <is>
          <t/>
        </is>
      </c>
      <c r="I818" t="inlineStr">
        <is>
          <t>природен газ, разположен в шистови и глинести слоеве, който не може да бъде извлечен с традиционния метод на сондиране, тъй като не се намира в концентрирани находища, а е затворен в пори и микропукнатини из пластовете</t>
        </is>
      </c>
      <c r="J818" s="2" t="inlineStr">
        <is>
          <t>zemní plyn z břidlic|
jílovcový plyn</t>
        </is>
      </c>
      <c r="K818" s="2" t="inlineStr">
        <is>
          <t>3|
3</t>
        </is>
      </c>
      <c r="L818" s="2" t="inlineStr">
        <is>
          <t xml:space="preserve">|
</t>
        </is>
      </c>
      <c r="M818" t="inlineStr">
        <is>
          <t>zemní plyn z plynodajných jílovců, nesprávně označovaných jako „břidlice“</t>
        </is>
      </c>
      <c r="N818" s="2" t="inlineStr">
        <is>
          <t>skifergas</t>
        </is>
      </c>
      <c r="O818" s="2" t="inlineStr">
        <is>
          <t>4</t>
        </is>
      </c>
      <c r="P818" s="2" t="inlineStr">
        <is>
          <t/>
        </is>
      </c>
      <c r="Q818" t="inlineStr">
        <is>
          <t>Naturgas, der ligger dybere nede i undergrunden end de gængse felter og i geologiske formationer.</t>
        </is>
      </c>
      <c r="R818" s="2" t="inlineStr">
        <is>
          <t>Schiefergas</t>
        </is>
      </c>
      <c r="S818" s="2" t="inlineStr">
        <is>
          <t>3</t>
        </is>
      </c>
      <c r="T818" s="2" t="inlineStr">
        <is>
          <t/>
        </is>
      </c>
      <c r="U818" t="inlineStr">
        <is>
          <t>in Schiefergestein enthaltenes Gas (vorwiegend Methan), das als Energiequelle genutzt werden kann</t>
        </is>
      </c>
      <c r="V818" s="2" t="inlineStr">
        <is>
          <t>σχιστολιθικό φυσικό αέριο|
ενδοσχισταργιλικό αέριο|
σχιστολιθικό αέριο</t>
        </is>
      </c>
      <c r="W818" s="2" t="inlineStr">
        <is>
          <t>3|
3|
3</t>
        </is>
      </c>
      <c r="X818" s="2" t="inlineStr">
        <is>
          <t xml:space="preserve">|
preferred|
</t>
        </is>
      </c>
      <c r="Y818" t="inlineStr">
        <is>
          <t>Aέριο, το οποίο συνίσταται κατά βάση από μεθάνιο ≥90% και βρίσκεται παγιδευμένο εντός σχιστολιθικών σχηματισμών πλούσιων σε οργανική ύλη.</t>
        </is>
      </c>
      <c r="Z818" s="2" t="inlineStr">
        <is>
          <t>shale gas</t>
        </is>
      </c>
      <c r="AA818" s="2" t="inlineStr">
        <is>
          <t>3</t>
        </is>
      </c>
      <c r="AB818" s="2" t="inlineStr">
        <is>
          <t/>
        </is>
      </c>
      <c r="AC818" t="inlineStr">
        <is>
          <t>&lt;i&gt;&lt;a href="https://iate.europa.eu/entry/result/950031/en" target="_blank"&gt;natural gas&lt;/a&gt;&lt;/i&gt; from shale formations</t>
        </is>
      </c>
      <c r="AD818" s="2" t="inlineStr">
        <is>
          <t>gas de lutita|
gas en esquistos|
gas de esquisto|
gas de pizarra</t>
        </is>
      </c>
      <c r="AE818" s="2" t="inlineStr">
        <is>
          <t>3|
3|
3|
3</t>
        </is>
      </c>
      <c r="AF818" s="2" t="inlineStr">
        <is>
          <t xml:space="preserve">preferred|
|
preferred|
</t>
        </is>
      </c>
      <c r="AG818" t="inlineStr">
        <is>
          <t>"Gas natural que se encuentra en yacimientos compuestos predominantemente por esquistos o pizarras (una roca sedimentaria de grano que se fractura fácilmente en láminas finas y paralelas)."</t>
        </is>
      </c>
      <c r="AH818" s="2" t="inlineStr">
        <is>
          <t>kildagaas</t>
        </is>
      </c>
      <c r="AI818" s="2" t="inlineStr">
        <is>
          <t>2</t>
        </is>
      </c>
      <c r="AJ818" s="2" t="inlineStr">
        <is>
          <t/>
        </is>
      </c>
      <c r="AK818" t="inlineStr">
        <is>
          <t>gaas, mis eraldub orgaanikat sisaldavates kivimites</t>
        </is>
      </c>
      <c r="AL818" s="2" t="inlineStr">
        <is>
          <t>liuskekaasu</t>
        </is>
      </c>
      <c r="AM818" s="2" t="inlineStr">
        <is>
          <t>3</t>
        </is>
      </c>
      <c r="AN818" s="2" t="inlineStr">
        <is>
          <t/>
        </is>
      </c>
      <c r="AO818" t="inlineStr">
        <is>
          <t>liuskekivikerroksiin varastoitunutta maakaasua</t>
        </is>
      </c>
      <c r="AP818" s="2" t="inlineStr">
        <is>
          <t>gaz de schiste|
gaz de schistes</t>
        </is>
      </c>
      <c r="AQ818" s="2" t="inlineStr">
        <is>
          <t>3|
3</t>
        </is>
      </c>
      <c r="AR818" s="2" t="inlineStr">
        <is>
          <t xml:space="preserve">|
</t>
        </is>
      </c>
      <c r="AS818" t="inlineStr">
        <is>
          <t>Gaz contenu dans des roches sédimentaires argileuses très compactes et très imperméables, qui renferment au moins 5 à 10 % de matière organique. Ces gaz font partie des types de gaz non conventionnels parce qu'ils ne peuvent pas être exploités avec les modes de production classiques.</t>
        </is>
      </c>
      <c r="AT818" s="2" t="inlineStr">
        <is>
          <t>gás scealla</t>
        </is>
      </c>
      <c r="AU818" s="2" t="inlineStr">
        <is>
          <t>3</t>
        </is>
      </c>
      <c r="AV818" s="2" t="inlineStr">
        <is>
          <t/>
        </is>
      </c>
      <c r="AW818" t="inlineStr">
        <is>
          <t/>
        </is>
      </c>
      <c r="AX818" s="2" t="inlineStr">
        <is>
          <t>plin iz škriljevca</t>
        </is>
      </c>
      <c r="AY818" s="2" t="inlineStr">
        <is>
          <t>3</t>
        </is>
      </c>
      <c r="AZ818" s="2" t="inlineStr">
        <is>
          <t/>
        </is>
      </c>
      <c r="BA818" t="inlineStr">
        <is>
          <t>﻿prirodni plin iz formacija škriljevca</t>
        </is>
      </c>
      <c r="BB818" s="2" t="inlineStr">
        <is>
          <t>palagáz</t>
        </is>
      </c>
      <c r="BC818" s="2" t="inlineStr">
        <is>
          <t>4</t>
        </is>
      </c>
      <c r="BD818" s="2" t="inlineStr">
        <is>
          <t/>
        </is>
      </c>
      <c r="BE818" t="inlineStr">
        <is>
          <t>Palaképződményekben található földgáz.</t>
        </is>
      </c>
      <c r="BF818" s="2" t="inlineStr">
        <is>
          <t>gas di scisto</t>
        </is>
      </c>
      <c r="BG818" s="2" t="inlineStr">
        <is>
          <t>2</t>
        </is>
      </c>
      <c r="BH818" s="2" t="inlineStr">
        <is>
          <t/>
        </is>
      </c>
      <c r="BI818" t="inlineStr">
        <is>
          <t>gas naturale estratto alla profondità di circa mille metri dallo scisto - roccia sedimentaria, detta scistosa in quanto si sfalda secondo piani paralleli, e particolarmente ricca di materiale organico</t>
        </is>
      </c>
      <c r="BJ818" s="2" t="inlineStr">
        <is>
          <t>skalūnų dujos</t>
        </is>
      </c>
      <c r="BK818" s="2" t="inlineStr">
        <is>
          <t>3</t>
        </is>
      </c>
      <c r="BL818" s="2" t="inlineStr">
        <is>
          <t/>
        </is>
      </c>
      <c r="BM818" t="inlineStr">
        <is>
          <t>gamtinės dujos, kurios nėra susikaupusios telkiniuose, o išsisklaidžiusios uolienų porose</t>
        </is>
      </c>
      <c r="BN818" s="2" t="inlineStr">
        <is>
          <t>slānekļa gāze</t>
        </is>
      </c>
      <c r="BO818" s="2" t="inlineStr">
        <is>
          <t>2</t>
        </is>
      </c>
      <c r="BP818" s="2" t="inlineStr">
        <is>
          <t/>
        </is>
      </c>
      <c r="BQ818" t="inlineStr">
        <is>
          <t>dabasgāze, kas uzkrājusies slānekļa un citu sīkgraudainu iežu mazās plaisās un porās ar ārkārtīgi zemu caurlaidību</t>
        </is>
      </c>
      <c r="BR818" s="2" t="inlineStr">
        <is>
          <t>gass tax-shale</t>
        </is>
      </c>
      <c r="BS818" s="2" t="inlineStr">
        <is>
          <t>3</t>
        </is>
      </c>
      <c r="BT818" s="2" t="inlineStr">
        <is>
          <t/>
        </is>
      </c>
      <c r="BU818" t="inlineStr">
        <is>
          <t>gass naturali li jittieħed mix-shale (li hija blata ratba stratifikata magħmula minn tajn jew tafal magħqud)</t>
        </is>
      </c>
      <c r="BV818" s="2" t="inlineStr">
        <is>
          <t>schaliegas|
leisteengas</t>
        </is>
      </c>
      <c r="BW818" s="2" t="inlineStr">
        <is>
          <t>3|
3</t>
        </is>
      </c>
      <c r="BX818" s="2" t="inlineStr">
        <is>
          <t xml:space="preserve">|
</t>
        </is>
      </c>
      <c r="BY818" t="inlineStr">
        <is>
          <t>onconventioneel gas dat zich onder of in klei-, leisteen- of schalielagen bevindt</t>
        </is>
      </c>
      <c r="BZ818" s="2" t="inlineStr">
        <is>
          <t>gaz łupkowy|
gaz z łupków</t>
        </is>
      </c>
      <c r="CA818" s="2" t="inlineStr">
        <is>
          <t>3|
3</t>
        </is>
      </c>
      <c r="CB818" s="2" t="inlineStr">
        <is>
          <t xml:space="preserve">|
</t>
        </is>
      </c>
      <c r="CC818" t="inlineStr">
        <is>
          <t>gaz ziemny należący do niekonwencjonalnych źródeł gazu, uzyskiwany z łupków osadowych; łupki są bogate w materiał organiczny (0.5% do 25%) i są zwykle skałami macierzystymi ropy naftowej, w których wysoka temperatura oraz ciśnienie doprowadziły do konwersji ropy naftowej w gaz ziemny</t>
        </is>
      </c>
      <c r="CD818" s="2" t="inlineStr">
        <is>
          <t>gás de xisto</t>
        </is>
      </c>
      <c r="CE818" s="2" t="inlineStr">
        <is>
          <t>3</t>
        </is>
      </c>
      <c r="CF818" s="2" t="inlineStr">
        <is>
          <t/>
        </is>
      </c>
      <c r="CG818" t="inlineStr">
        <is>
          <t>Gás natural disseminado nas rochas de xisto. 
&lt;br&gt;Trata-se de uma fonte energética não convencional cuja exploração cresceu exponencialmente nos últimos anos nos EUA, graças ao desenvolvimento de novas técnicas que permitem extrair o gás "encurralado" na rocha (injecção de água, areia e produtos químicos a alta pressão para criar fissuras na rocha e libertar o gás e perfuração horizontal). Estas técnicas suscitam no entanto preocupações ambientais (i.a. poluição dos solos e das águas subterrâneas e destruição da paisagem).</t>
        </is>
      </c>
      <c r="CH818" s="2" t="inlineStr">
        <is>
          <t>gaze naturale de șist|
gaz de șist</t>
        </is>
      </c>
      <c r="CI818" s="2" t="inlineStr">
        <is>
          <t>3|
3</t>
        </is>
      </c>
      <c r="CJ818" s="2" t="inlineStr">
        <is>
          <t xml:space="preserve">|
</t>
        </is>
      </c>
      <c r="CK818" t="inlineStr">
        <is>
          <t>molecule de gaz captive în formațiuni de rocă compactă cu permeabilitate și porozitate redusă, fiind plasate la adâncimi mari, de 2-3 km, cu mult sub nivelul zăcămintelor convenționale de hidrocarburi</t>
        </is>
      </c>
      <c r="CL818" s="2" t="inlineStr">
        <is>
          <t>bridlicový plyn</t>
        </is>
      </c>
      <c r="CM818" s="2" t="inlineStr">
        <is>
          <t>3</t>
        </is>
      </c>
      <c r="CN818" s="2" t="inlineStr">
        <is>
          <t/>
        </is>
      </c>
      <c r="CO818" t="inlineStr">
        <is>
          <t>zemný plyn z bridlicových formácií</t>
        </is>
      </c>
      <c r="CP818" s="2" t="inlineStr">
        <is>
          <t>plin iz skrilavca</t>
        </is>
      </c>
      <c r="CQ818" s="2" t="inlineStr">
        <is>
          <t>3</t>
        </is>
      </c>
      <c r="CR818" s="2" t="inlineStr">
        <is>
          <t/>
        </is>
      </c>
      <c r="CS818" t="inlineStr">
        <is>
          <t>nekovencionalen zemeljski plin, ki se pridobiva s horizontalnim vrtanjem in hidravlično frakcijo skal skrilavca</t>
        </is>
      </c>
      <c r="CT818" s="2" t="inlineStr">
        <is>
          <t>skiffergas</t>
        </is>
      </c>
      <c r="CU818" s="2" t="inlineStr">
        <is>
          <t>3</t>
        </is>
      </c>
      <c r="CV818" s="2" t="inlineStr">
        <is>
          <t/>
        </is>
      </c>
      <c r="CW818" t="inlineStr">
        <is>
          <t>naturgas (metan) som ansamlats i vissa förekomster av bergarten skiffer</t>
        </is>
      </c>
    </row>
    <row r="819">
      <c r="A819" s="1" t="str">
        <f>HYPERLINK("https://iate.europa.eu/entry/result/1367509/all", "1367509")</f>
        <v>1367509</v>
      </c>
      <c r="B819" t="inlineStr">
        <is>
          <t>SOCIAL QUESTIONS;ENVIRONMENT;ENERGY</t>
        </is>
      </c>
      <c r="C819" t="inlineStr">
        <is>
          <t>SOCIAL QUESTIONS|health;ENVIRONMENT;ENERGY|electrical and nuclear industries|nuclear industry</t>
        </is>
      </c>
      <c r="D819" t="inlineStr">
        <is>
          <t>yes</t>
        </is>
      </c>
      <c r="E819" t="inlineStr">
        <is>
          <t/>
        </is>
      </c>
      <c r="F819" s="2" t="inlineStr">
        <is>
          <t>радиационна защита</t>
        </is>
      </c>
      <c r="G819" s="2" t="inlineStr">
        <is>
          <t>4</t>
        </is>
      </c>
      <c r="H819" s="2" t="inlineStr">
        <is>
          <t/>
        </is>
      </c>
      <c r="I819" t="inlineStr">
        <is>
          <t>Комплекс от организационни и технически мерки, предназначени за защита на хората от облъчване с йонизиращи лъчения [ &lt;a href="/entry/result/1085127/all" id="ENTRY_TO_ENTRY_CONVERTER" target="_blank"&gt;IATE:1085127&lt;/a&gt; ], включително осигуряване безопасността на източници на йонизиращи лъчения и дейностите с тях, тоест осигуряване на минимален риск от необосновано облъчване, минимален брой облъчвани лица, минимално облъчване на хора без надвишаване на установените граници на дозите, предотвратяване на радиационни аварии и ограничаване на последиците от тях.</t>
        </is>
      </c>
      <c r="J819" s="2" t="inlineStr">
        <is>
          <t>radiační ochrana</t>
        </is>
      </c>
      <c r="K819" s="2" t="inlineStr">
        <is>
          <t>3</t>
        </is>
      </c>
      <c r="L819" s="2" t="inlineStr">
        <is>
          <t/>
        </is>
      </c>
      <c r="M819" t="inlineStr">
        <is>
          <t/>
        </is>
      </c>
      <c r="N819" s="2" t="inlineStr">
        <is>
          <t>beskyttelse mod stråling|
strålingsbeskyttelse</t>
        </is>
      </c>
      <c r="O819" s="2" t="inlineStr">
        <is>
          <t>3|
3</t>
        </is>
      </c>
      <c r="P819" s="2" t="inlineStr">
        <is>
          <t xml:space="preserve">|
</t>
        </is>
      </c>
      <c r="Q819" t="inlineStr">
        <is>
          <t>forholdsregler, der tages for at sikre beskyttelsen af mennesker og deres omgivelser mod resultaterne/konsekvenserne af ioniserende stråling</t>
        </is>
      </c>
      <c r="R819" s="2" t="inlineStr">
        <is>
          <t>Strahlenschutz|
Bestrahlungsschutz</t>
        </is>
      </c>
      <c r="S819" s="2" t="inlineStr">
        <is>
          <t>3|
3</t>
        </is>
      </c>
      <c r="T819" s="2" t="inlineStr">
        <is>
          <t xml:space="preserve">|
</t>
        </is>
      </c>
      <c r="U819" t="inlineStr">
        <is>
          <t>Maßnahmen zum Schutz des Menschen und seiner Umgebung gegen die Auswirkungen ionisierender Strahlen</t>
        </is>
      </c>
      <c r="V819" s="2" t="inlineStr">
        <is>
          <t>προστασία από τις ακτινοβολίες|
προστασία από την ακτινοβολία|
ακτινοπροστασία</t>
        </is>
      </c>
      <c r="W819" s="2" t="inlineStr">
        <is>
          <t>3|
2|
3</t>
        </is>
      </c>
      <c r="X819" s="2" t="inlineStr">
        <is>
          <t xml:space="preserve">|
|
</t>
        </is>
      </c>
      <c r="Y819" t="inlineStr">
        <is>
          <t>τα μέτρα που λαμβάνονται για να εξασφαλισθεί η προστασία του ανθρώπου και του περιβάλλοντός του από την επίδραση της ιονίζουσας ακτινοβολίας</t>
        </is>
      </c>
      <c r="Z819" s="2" t="inlineStr">
        <is>
          <t>radioprotection|
radiation protection|
radiological protection</t>
        </is>
      </c>
      <c r="AA819" s="2" t="inlineStr">
        <is>
          <t>1|
3|
3</t>
        </is>
      </c>
      <c r="AB819" s="2" t="inlineStr">
        <is>
          <t xml:space="preserve">|
|
</t>
        </is>
      </c>
      <c r="AC819" t="inlineStr">
        <is>
          <t>science of protecting people, animals, plants, objects and the environment in general from the harmful effects of ionizing radiation [ &lt;a href="/entry/result/1085127/all" id="ENTRY_TO_ENTRY_CONVERTER" target="_blank"&gt;IATE:1085127&lt;/a&gt; ], which includes both particle radiation and high energy electromagnetic radiation</t>
        </is>
      </c>
      <c r="AD819" s="2" t="inlineStr">
        <is>
          <t>radioprotección|
protección contra las radiaciones</t>
        </is>
      </c>
      <c r="AE819" s="2" t="inlineStr">
        <is>
          <t>3|
3</t>
        </is>
      </c>
      <c r="AF819" s="2" t="inlineStr">
        <is>
          <t xml:space="preserve">|
</t>
        </is>
      </c>
      <c r="AG819" t="inlineStr">
        <is>
          <t>conjunto de medidas que se adoptan para proteger a las personas y al medio contra las consecuencias de las radiaciones ionizantes</t>
        </is>
      </c>
      <c r="AH819" s="2" t="inlineStr">
        <is>
          <t>kiirguskaitse</t>
        </is>
      </c>
      <c r="AI819" s="2" t="inlineStr">
        <is>
          <t>3</t>
        </is>
      </c>
      <c r="AJ819" s="2" t="inlineStr">
        <is>
          <t/>
        </is>
      </c>
      <c r="AK819" t="inlineStr">
        <is>
          <t>inimeste kaitse ioniseeriva kiirguse mõju eest ning meetmed selle saavutamiseks</t>
        </is>
      </c>
      <c r="AL819" s="2" t="inlineStr">
        <is>
          <t>säteilysuojelu|
säteilysuojaus</t>
        </is>
      </c>
      <c r="AM819" s="2" t="inlineStr">
        <is>
          <t>3|
3</t>
        </is>
      </c>
      <c r="AN819" s="2" t="inlineStr">
        <is>
          <t xml:space="preserve">|
</t>
        </is>
      </c>
      <c r="AO819" t="inlineStr">
        <is>
          <t>ihmisten ym. suojelu ionisoivan säteilyn haitallisilta vaikutuksilta</t>
        </is>
      </c>
      <c r="AP819" s="2" t="inlineStr">
        <is>
          <t>radioprotection contre les rayonnements|
protection contre les rayonnements|
protection radiologique|
radioprotection|
radioprotection biologique|
protection contre les radiations</t>
        </is>
      </c>
      <c r="AQ819" s="2" t="inlineStr">
        <is>
          <t>3|
3|
3|
3|
3|
2</t>
        </is>
      </c>
      <c r="AR819" s="2" t="inlineStr">
        <is>
          <t xml:space="preserve">|
|
|
|
|
</t>
        </is>
      </c>
      <c r="AS819" t="inlineStr">
        <is>
          <t>branche de la science et des techniques qui traite de la protection des personnes et de leur environnement contre les effets nuisibles des rayonnements ionisants et non ionisants; branche des sciences physiques, biologiques et chimiques, s'appliquant à la prévention des risques présentés par les rayonnements ionisants; science de la protection contre les rayonnements; Ensemble des mesures destinées à assurer la protection de l'homme et de son milieu contre les effets des rayonnements ionisants</t>
        </is>
      </c>
      <c r="AT819" s="2" t="inlineStr">
        <is>
          <t>cosaint ar radaíocht</t>
        </is>
      </c>
      <c r="AU819" s="2" t="inlineStr">
        <is>
          <t>3</t>
        </is>
      </c>
      <c r="AV819" s="2" t="inlineStr">
        <is>
          <t/>
        </is>
      </c>
      <c r="AW819" t="inlineStr">
        <is>
          <t/>
        </is>
      </c>
      <c r="AX819" s="2" t="inlineStr">
        <is>
          <t>zaštita od zračenja</t>
        </is>
      </c>
      <c r="AY819" s="2" t="inlineStr">
        <is>
          <t>3</t>
        </is>
      </c>
      <c r="AZ819" s="2" t="inlineStr">
        <is>
          <t/>
        </is>
      </c>
      <c r="BA819" t="inlineStr">
        <is>
          <t/>
        </is>
      </c>
      <c r="BB819" s="2" t="inlineStr">
        <is>
          <t>sugárvédelem</t>
        </is>
      </c>
      <c r="BC819" s="2" t="inlineStr">
        <is>
          <t>4</t>
        </is>
      </c>
      <c r="BD819" s="2" t="inlineStr">
        <is>
          <t/>
        </is>
      </c>
      <c r="BE819" t="inlineStr">
        <is>
          <t/>
        </is>
      </c>
      <c r="BF819" s="2" t="inlineStr">
        <is>
          <t>protezione contro le radiazioni|
radioprotezione</t>
        </is>
      </c>
      <c r="BG819" s="2" t="inlineStr">
        <is>
          <t>3|
3</t>
        </is>
      </c>
      <c r="BH819" s="2" t="inlineStr">
        <is>
          <t xml:space="preserve">|
</t>
        </is>
      </c>
      <c r="BI819" t="inlineStr">
        <is>
          <t>Le misure adottate per garantire la protezione dell'uomo e del suo ambiente dalle conseguenze delle radiazioni ionizzanti</t>
        </is>
      </c>
      <c r="BJ819" s="2" t="inlineStr">
        <is>
          <t>radiacinė sauga|
RS</t>
        </is>
      </c>
      <c r="BK819" s="2" t="inlineStr">
        <is>
          <t>3|
3</t>
        </is>
      </c>
      <c r="BL819" s="2" t="inlineStr">
        <is>
          <t xml:space="preserve">|
</t>
        </is>
      </c>
      <c r="BM819" t="inlineStr">
        <is>
          <t>visuma teisinių, techninių, technologinių, statybos, higienos, darbų saugos, aplinkos apsaugos normų ir taisyklių bei priemonių, kuriomis užtikrinama žmonių ir aplinkos apsauga nuo žalingo jonizuojančiosios spinduliuotės poveikio</t>
        </is>
      </c>
      <c r="BN819" t="inlineStr">
        <is>
          <t/>
        </is>
      </c>
      <c r="BO819" t="inlineStr">
        <is>
          <t/>
        </is>
      </c>
      <c r="BP819" t="inlineStr">
        <is>
          <t/>
        </is>
      </c>
      <c r="BQ819" t="inlineStr">
        <is>
          <t/>
        </is>
      </c>
      <c r="BR819" s="2" t="inlineStr">
        <is>
          <t>radjuprotezzjoni|
protezzjoni radjoloġika|
protezzjoni mir-radjazzjoni</t>
        </is>
      </c>
      <c r="BS819" s="2" t="inlineStr">
        <is>
          <t>3|
3|
3</t>
        </is>
      </c>
      <c r="BT819" s="2" t="inlineStr">
        <is>
          <t xml:space="preserve">|
|
</t>
        </is>
      </c>
      <c r="BU819" t="inlineStr">
        <is>
          <t>il-protezzjoni tal-bniedem mill-effetti ħżiena tal-esponiment għar-radjazzjoni jonizzanti, u l-mezzi biex din tintlaħaq</t>
        </is>
      </c>
      <c r="BV819" s="2" t="inlineStr">
        <is>
          <t>beveiliging tegen straling|
stralingsbescherming</t>
        </is>
      </c>
      <c r="BW819" s="2" t="inlineStr">
        <is>
          <t>3|
3</t>
        </is>
      </c>
      <c r="BX819" s="2" t="inlineStr">
        <is>
          <t xml:space="preserve">|
</t>
        </is>
      </c>
      <c r="BY819" t="inlineStr">
        <is>
          <t>Voorzorgsmaatregelen ter bescherming van mens en milieu tegen de gevolgen van ioniserende straling</t>
        </is>
      </c>
      <c r="BZ819" s="2" t="inlineStr">
        <is>
          <t>ochrona przed promieniowaniem|
ochrona radiologiczna|
ochrona przed promieniowaniem jonizującym</t>
        </is>
      </c>
      <c r="CA819" s="2" t="inlineStr">
        <is>
          <t>3|
3|
3</t>
        </is>
      </c>
      <c r="CB819" s="2" t="inlineStr">
        <is>
          <t xml:space="preserve">|
preferred|
</t>
        </is>
      </c>
      <c r="CC819" t="inlineStr">
        <is>
          <t>zapobieganie narażeniu ludzi i skażeniu środowiska, a w przypadku braku możliwości zapobieżenia takim sytuacjom - ograniczenie ich skutków do poziomu tak niskiego, jak tylko jest to rozsądnie osiągalne, przy uwzględnieniu czynników ekonomicznych, społecznych i zdrowotnych</t>
        </is>
      </c>
      <c r="CD819" s="2" t="inlineStr">
        <is>
          <t>proteção radiológica|
radioproteção|
proteção contra as radiações|
proteção contra radiações</t>
        </is>
      </c>
      <c r="CE819" s="2" t="inlineStr">
        <is>
          <t>3|
3|
3|
3</t>
        </is>
      </c>
      <c r="CF819" s="2" t="inlineStr">
        <is>
          <t xml:space="preserve">|
|
|
</t>
        </is>
      </c>
      <c r="CG819" t="inlineStr">
        <is>
          <t>Medidas tomadas para assegurar a protecção do homem e do ambiente contra as consequências da radiação ionizante.</t>
        </is>
      </c>
      <c r="CH819" s="2" t="inlineStr">
        <is>
          <t>radioprotecție|
protecție radiologică</t>
        </is>
      </c>
      <c r="CI819" s="2" t="inlineStr">
        <is>
          <t>4|
4</t>
        </is>
      </c>
      <c r="CJ819" s="2" t="inlineStr">
        <is>
          <t xml:space="preserve">|
</t>
        </is>
      </c>
      <c r="CK819" t="inlineStr">
        <is>
          <t>Crearea de instalații și executarea de măsuri de protecție contra efectelor nocive ale radiațiilor ionizante.</t>
        </is>
      </c>
      <c r="CL819" t="inlineStr">
        <is>
          <t/>
        </is>
      </c>
      <c r="CM819" t="inlineStr">
        <is>
          <t/>
        </is>
      </c>
      <c r="CN819" t="inlineStr">
        <is>
          <t/>
        </is>
      </c>
      <c r="CO819" t="inlineStr">
        <is>
          <t/>
        </is>
      </c>
      <c r="CP819" s="2" t="inlineStr">
        <is>
          <t>varstvo pred sevanjem</t>
        </is>
      </c>
      <c r="CQ819" s="2" t="inlineStr">
        <is>
          <t>3</t>
        </is>
      </c>
      <c r="CR819" s="2" t="inlineStr">
        <is>
          <t/>
        </is>
      </c>
      <c r="CS819" t="inlineStr">
        <is>
          <t/>
        </is>
      </c>
      <c r="CT819" s="2" t="inlineStr">
        <is>
          <t>strålskydd</t>
        </is>
      </c>
      <c r="CU819" s="2" t="inlineStr">
        <is>
          <t>3</t>
        </is>
      </c>
      <c r="CV819" s="2" t="inlineStr">
        <is>
          <t/>
        </is>
      </c>
      <c r="CW819" t="inlineStr">
        <is>
          <t>tekniska eller administrativa åtgärder för att skydda människor, djur och miljö mot skadliga effekter av strålning</t>
        </is>
      </c>
    </row>
    <row r="820">
      <c r="A820" s="1" t="str">
        <f>HYPERLINK("https://iate.europa.eu/entry/result/2207185/all", "2207185")</f>
        <v>2207185</v>
      </c>
      <c r="B820" t="inlineStr">
        <is>
          <t>FINANCE;ENVIRONMENT</t>
        </is>
      </c>
      <c r="C820" t="inlineStr">
        <is>
          <t>FINANCE|financing and investment;ENVIRONMENT|environmental policy</t>
        </is>
      </c>
      <c r="D820" t="inlineStr">
        <is>
          <t>yes</t>
        </is>
      </c>
      <c r="E820" t="inlineStr">
        <is>
          <t/>
        </is>
      </c>
      <c r="F820" s="2" t="inlineStr">
        <is>
          <t>зелени инвестиции|
екосъобразни инвестиции</t>
        </is>
      </c>
      <c r="G820" s="2" t="inlineStr">
        <is>
          <t>3|
3</t>
        </is>
      </c>
      <c r="H820" s="2" t="inlineStr">
        <is>
          <t xml:space="preserve">|
</t>
        </is>
      </c>
      <c r="I820" t="inlineStr">
        <is>
          <t>инвестиции, чиято главна цел е опазване и повишаване на качеството на околната среда</t>
        </is>
      </c>
      <c r="J820" s="2" t="inlineStr">
        <is>
          <t>zelené investice|
ekologické investice</t>
        </is>
      </c>
      <c r="K820" s="2" t="inlineStr">
        <is>
          <t>3|
3</t>
        </is>
      </c>
      <c r="L820" s="2" t="inlineStr">
        <is>
          <t xml:space="preserve">|
</t>
        </is>
      </c>
      <c r="M820" t="inlineStr">
        <is>
          <t>investice, jejichž hlavním cílem je ochrana a zlepšení životního prostředí</t>
        </is>
      </c>
      <c r="N820" s="2" t="inlineStr">
        <is>
          <t>grøn investering</t>
        </is>
      </c>
      <c r="O820" s="2" t="inlineStr">
        <is>
          <t>3</t>
        </is>
      </c>
      <c r="P820" s="2" t="inlineStr">
        <is>
          <t/>
        </is>
      </c>
      <c r="Q820" t="inlineStr">
        <is>
          <t>investeringer med det primære mål at beskytte og forbedre miljøet</t>
        </is>
      </c>
      <c r="R820" s="2" t="inlineStr">
        <is>
          <t>grüne Investition|
ökologische Investition</t>
        </is>
      </c>
      <c r="S820" s="2" t="inlineStr">
        <is>
          <t>3|
3</t>
        </is>
      </c>
      <c r="T820" s="2" t="inlineStr">
        <is>
          <t xml:space="preserve">|
</t>
        </is>
      </c>
      <c r="U820" t="inlineStr">
        <is>
          <t>Investition mit dem vorrangigen Ziel, die Umwelt zu schützen und zu verbessern</t>
        </is>
      </c>
      <c r="V820" t="inlineStr">
        <is>
          <t/>
        </is>
      </c>
      <c r="W820" t="inlineStr">
        <is>
          <t/>
        </is>
      </c>
      <c r="X820" t="inlineStr">
        <is>
          <t/>
        </is>
      </c>
      <c r="Y820" t="inlineStr">
        <is>
          <t/>
        </is>
      </c>
      <c r="Z820" s="2" t="inlineStr">
        <is>
          <t>green investment</t>
        </is>
      </c>
      <c r="AA820" s="2" t="inlineStr">
        <is>
          <t>3</t>
        </is>
      </c>
      <c r="AB820" s="2" t="inlineStr">
        <is>
          <t/>
        </is>
      </c>
      <c r="AC820" t="inlineStr">
        <is>
          <t>investment with the primary aim of protecting and enhancing the environment</t>
        </is>
      </c>
      <c r="AD820" s="2" t="inlineStr">
        <is>
          <t>inversión verde|
inversión ecológica</t>
        </is>
      </c>
      <c r="AE820" s="2" t="inlineStr">
        <is>
          <t>3|
3</t>
        </is>
      </c>
      <c r="AF820" s="2" t="inlineStr">
        <is>
          <t xml:space="preserve">|
</t>
        </is>
      </c>
      <c r="AG820" t="inlineStr">
        <is>
          <t>Inversión que tiene como principal objetivo proteger y mejorar el medio ambiente.</t>
        </is>
      </c>
      <c r="AH820" s="2" t="inlineStr">
        <is>
          <t>keskkonnahoidlik investeering|
roheline investeering</t>
        </is>
      </c>
      <c r="AI820" s="2" t="inlineStr">
        <is>
          <t>3|
3</t>
        </is>
      </c>
      <c r="AJ820" s="2" t="inlineStr">
        <is>
          <t xml:space="preserve">|
</t>
        </is>
      </c>
      <c r="AK820" t="inlineStr">
        <is>
          <t>investeering, mille peamine eesmärk on kaitsta ja tugevdada keskkonda</t>
        </is>
      </c>
      <c r="AL820" t="inlineStr">
        <is>
          <t/>
        </is>
      </c>
      <c r="AM820" t="inlineStr">
        <is>
          <t/>
        </is>
      </c>
      <c r="AN820" t="inlineStr">
        <is>
          <t/>
        </is>
      </c>
      <c r="AO820" t="inlineStr">
        <is>
          <t/>
        </is>
      </c>
      <c r="AP820" s="2" t="inlineStr">
        <is>
          <t>investissement écologique</t>
        </is>
      </c>
      <c r="AQ820" s="2" t="inlineStr">
        <is>
          <t>2</t>
        </is>
      </c>
      <c r="AR820" s="2" t="inlineStr">
        <is>
          <t/>
        </is>
      </c>
      <c r="AS820" t="inlineStr">
        <is>
          <t>investissements ayant pour principal objet la protection de l’environnement et l'utilisation durable de l'énergie</t>
        </is>
      </c>
      <c r="AT820" s="2" t="inlineStr">
        <is>
          <t>infheistíocht ghlas</t>
        </is>
      </c>
      <c r="AU820" s="2" t="inlineStr">
        <is>
          <t>3</t>
        </is>
      </c>
      <c r="AV820" s="2" t="inlineStr">
        <is>
          <t/>
        </is>
      </c>
      <c r="AW820" t="inlineStr">
        <is>
          <t/>
        </is>
      </c>
      <c r="AX820" s="2" t="inlineStr">
        <is>
          <t>zeleno ulaganje</t>
        </is>
      </c>
      <c r="AY820" s="2" t="inlineStr">
        <is>
          <t>3</t>
        </is>
      </c>
      <c r="AZ820" s="2" t="inlineStr">
        <is>
          <t/>
        </is>
      </c>
      <c r="BA820" t="inlineStr">
        <is>
          <t/>
        </is>
      </c>
      <c r="BB820" s="2" t="inlineStr">
        <is>
          <t>zöld beruházás</t>
        </is>
      </c>
      <c r="BC820" s="2" t="inlineStr">
        <is>
          <t>2</t>
        </is>
      </c>
      <c r="BD820" s="2" t="inlineStr">
        <is>
          <t/>
        </is>
      </c>
      <c r="BE820" t="inlineStr">
        <is>
          <t>olyan beruházás, melynek elsődleges céja a környezet védelme és fejlesztése</t>
        </is>
      </c>
      <c r="BF820" s="2" t="inlineStr">
        <is>
          <t>investimento verde</t>
        </is>
      </c>
      <c r="BG820" s="2" t="inlineStr">
        <is>
          <t>3</t>
        </is>
      </c>
      <c r="BH820" s="2" t="inlineStr">
        <is>
          <t/>
        </is>
      </c>
      <c r="BI820" t="inlineStr">
        <is>
          <t>veicolo di investimento tradizionale (come azioni, fondi scambiati in borsa e fondi comuni) in cui le attività sottostanti sono in qualche modo coinvolte in operazioni volte a migliorare l'ambiente</t>
        </is>
      </c>
      <c r="BJ820" s="2" t="inlineStr">
        <is>
          <t>žaliosios investicijos</t>
        </is>
      </c>
      <c r="BK820" s="2" t="inlineStr">
        <is>
          <t>3</t>
        </is>
      </c>
      <c r="BL820" s="2" t="inlineStr">
        <is>
          <t/>
        </is>
      </c>
      <c r="BM820" t="inlineStr">
        <is>
          <t>investicijos, kurių svarbiausias tikslas – aplinkos apsauga ir gerinimas</t>
        </is>
      </c>
      <c r="BN820" s="2" t="inlineStr">
        <is>
          <t>zaļās investīcijas</t>
        </is>
      </c>
      <c r="BO820" s="2" t="inlineStr">
        <is>
          <t>3</t>
        </is>
      </c>
      <c r="BP820" s="2" t="inlineStr">
        <is>
          <t/>
        </is>
      </c>
      <c r="BQ820" t="inlineStr">
        <is>
          <t>investīcijas, kuru galvenais mērķis ir aizsargāt vidi</t>
        </is>
      </c>
      <c r="BR820" s="2" t="inlineStr">
        <is>
          <t>investiment ekoloġiku</t>
        </is>
      </c>
      <c r="BS820" s="2" t="inlineStr">
        <is>
          <t>3</t>
        </is>
      </c>
      <c r="BT820" s="2" t="inlineStr">
        <is>
          <t/>
        </is>
      </c>
      <c r="BU820" t="inlineStr">
        <is>
          <t>investiment bl-għan primarju tal-protezzjoni u t-titjib tal-ambjent</t>
        </is>
      </c>
      <c r="BV820" s="2" t="inlineStr">
        <is>
          <t>groene investering</t>
        </is>
      </c>
      <c r="BW820" s="2" t="inlineStr">
        <is>
          <t>3</t>
        </is>
      </c>
      <c r="BX820" s="2" t="inlineStr">
        <is>
          <t/>
        </is>
      </c>
      <c r="BY820" t="inlineStr">
        <is>
          <t>investering die gericht is op het beschermen of verbeteren van het milieu</t>
        </is>
      </c>
      <c r="BZ820" s="2" t="inlineStr">
        <is>
          <t>zielone inwestycje</t>
        </is>
      </c>
      <c r="CA820" s="2" t="inlineStr">
        <is>
          <t>3</t>
        </is>
      </c>
      <c r="CB820" s="2" t="inlineStr">
        <is>
          <t/>
        </is>
      </c>
      <c r="CC820" t="inlineStr">
        <is>
          <t>inwestycje z zakresu ochrony klimatu i redukcji emisji CO&lt;sub&gt;2&lt;/sub&gt;</t>
        </is>
      </c>
      <c r="CD820" s="2" t="inlineStr">
        <is>
          <t>investimento ecológico</t>
        </is>
      </c>
      <c r="CE820" s="2" t="inlineStr">
        <is>
          <t>2</t>
        </is>
      </c>
      <c r="CF820" s="2" t="inlineStr">
        <is>
          <t/>
        </is>
      </c>
      <c r="CG820" t="inlineStr">
        <is>
          <t>investimentos cujo objectivo primário é a protecção e a melhoria do ambiente</t>
        </is>
      </c>
      <c r="CH820" s="2" t="inlineStr">
        <is>
          <t>investiție verde</t>
        </is>
      </c>
      <c r="CI820" s="2" t="inlineStr">
        <is>
          <t>4</t>
        </is>
      </c>
      <c r="CJ820" s="2" t="inlineStr">
        <is>
          <t/>
        </is>
      </c>
      <c r="CK820" t="inlineStr">
        <is>
          <t/>
        </is>
      </c>
      <c r="CL820" s="2" t="inlineStr">
        <is>
          <t>zelené investície|
ekologické investície</t>
        </is>
      </c>
      <c r="CM820" s="2" t="inlineStr">
        <is>
          <t>3|
3</t>
        </is>
      </c>
      <c r="CN820" s="2" t="inlineStr">
        <is>
          <t xml:space="preserve">|
</t>
        </is>
      </c>
      <c r="CO820" t="inlineStr">
        <is>
          <t>investície, ktorých prvoradým cieľom je chrániť životné prostredie a zlepšovať ho</t>
        </is>
      </c>
      <c r="CP820" s="2" t="inlineStr">
        <is>
          <t>zelena naložba</t>
        </is>
      </c>
      <c r="CQ820" s="2" t="inlineStr">
        <is>
          <t>3</t>
        </is>
      </c>
      <c r="CR820" s="2" t="inlineStr">
        <is>
          <t/>
        </is>
      </c>
      <c r="CS820" t="inlineStr">
        <is>
          <t/>
        </is>
      </c>
      <c r="CT820" s="2" t="inlineStr">
        <is>
          <t>grön investering</t>
        </is>
      </c>
      <c r="CU820" s="2" t="inlineStr">
        <is>
          <t>3</t>
        </is>
      </c>
      <c r="CV820" s="2" t="inlineStr">
        <is>
          <t/>
        </is>
      </c>
      <c r="CW820" t="inlineStr">
        <is>
          <t>finansiella produkter som investerar i, och verkar för att främja, företag och organisationer vars verksamheter syftar till långsiktig samhällsnytta utifrån ett miljö-, natur- och klimatnyttoperspektiv</t>
        </is>
      </c>
    </row>
    <row r="821">
      <c r="A821" s="1" t="str">
        <f>HYPERLINK("https://iate.europa.eu/entry/result/1015167/all", "1015167")</f>
        <v>1015167</v>
      </c>
      <c r="B821" t="inlineStr">
        <is>
          <t>SCIENCE;PRODUCTION, TECHNOLOGY AND RESEARCH;INDUSTRY</t>
        </is>
      </c>
      <c r="C821" t="inlineStr">
        <is>
          <t>SCIENCE|natural and applied sciences;PRODUCTION, TECHNOLOGY AND RESEARCH|technology and technical regulations|industrial manufacturing;PRODUCTION, TECHNOLOGY AND RESEARCH|technology and technical regulations|materials technology;INDUSTRY</t>
        </is>
      </c>
      <c r="D821" t="inlineStr">
        <is>
          <t>yes</t>
        </is>
      </c>
      <c r="E821" t="inlineStr">
        <is>
          <t/>
        </is>
      </c>
      <c r="F821" s="2" t="inlineStr">
        <is>
          <t>NDT|
безразрушително изпитване</t>
        </is>
      </c>
      <c r="G821" s="2" t="inlineStr">
        <is>
          <t>3|
3</t>
        </is>
      </c>
      <c r="H821" s="2" t="inlineStr">
        <is>
          <t xml:space="preserve">|
</t>
        </is>
      </c>
      <c r="I821" t="inlineStr">
        <is>
          <t/>
        </is>
      </c>
      <c r="J821" s="2" t="inlineStr">
        <is>
          <t>nedestruktivní zkouška|
NDT</t>
        </is>
      </c>
      <c r="K821" s="2" t="inlineStr">
        <is>
          <t>3|
3</t>
        </is>
      </c>
      <c r="L821" s="2" t="inlineStr">
        <is>
          <t xml:space="preserve">|
</t>
        </is>
      </c>
      <c r="M821" t="inlineStr">
        <is>
          <t/>
        </is>
      </c>
      <c r="N821" s="2" t="inlineStr">
        <is>
          <t>NDT|
ikke-destruktiv afprøvning</t>
        </is>
      </c>
      <c r="O821" s="2" t="inlineStr">
        <is>
          <t>3|
3</t>
        </is>
      </c>
      <c r="P821" s="2" t="inlineStr">
        <is>
          <t xml:space="preserve">|
</t>
        </is>
      </c>
      <c r="Q821" t="inlineStr">
        <is>
          <t/>
        </is>
      </c>
      <c r="R821" s="2" t="inlineStr">
        <is>
          <t>ZfP|
zerstoerungsfreie Pruefung|
zerstoerungsfreies Pruefverfahren</t>
        </is>
      </c>
      <c r="S821" s="2" t="inlineStr">
        <is>
          <t>3|
3|
3</t>
        </is>
      </c>
      <c r="T821" s="2" t="inlineStr">
        <is>
          <t xml:space="preserve">|
|
</t>
        </is>
      </c>
      <c r="U821" t="inlineStr">
        <is>
          <t/>
        </is>
      </c>
      <c r="V821" s="2" t="inlineStr">
        <is>
          <t>μη καταστροφικές δοκιμές|
ΜΚΔ</t>
        </is>
      </c>
      <c r="W821" s="2" t="inlineStr">
        <is>
          <t>2|
2</t>
        </is>
      </c>
      <c r="X821" s="2" t="inlineStr">
        <is>
          <t xml:space="preserve">|
</t>
        </is>
      </c>
      <c r="Y821" t="inlineStr">
        <is>
          <t/>
        </is>
      </c>
      <c r="Z821" s="2" t="inlineStr">
        <is>
          <t>NDT|
non-destructive examination|
non-destructive test|
non-destructive assay|
nondestructive examination|
NDA|
non-destructive testing|
nondestructive testing|
NDE|
nondestructive assay|
nondestructive test</t>
        </is>
      </c>
      <c r="AA821" s="2" t="inlineStr">
        <is>
          <t>3|
3|
3|
3|
1|
3|
3|
1|
3|
1|
1</t>
        </is>
      </c>
      <c r="AB821" s="2" t="inlineStr">
        <is>
          <t xml:space="preserve">|
|
|
|
|
|
|
|
|
|
</t>
        </is>
      </c>
      <c r="AC821" t="inlineStr">
        <is>
          <t/>
        </is>
      </c>
      <c r="AD821" s="2" t="inlineStr">
        <is>
          <t>ensayo no destructivo</t>
        </is>
      </c>
      <c r="AE821" s="2" t="inlineStr">
        <is>
          <t>3</t>
        </is>
      </c>
      <c r="AF821" s="2" t="inlineStr">
        <is>
          <t/>
        </is>
      </c>
      <c r="AG821" t="inlineStr">
        <is>
          <t/>
        </is>
      </c>
      <c r="AH821" s="2" t="inlineStr">
        <is>
          <t>mittepurustav katse</t>
        </is>
      </c>
      <c r="AI821" s="2" t="inlineStr">
        <is>
          <t>3</t>
        </is>
      </c>
      <c r="AJ821" s="2" t="inlineStr">
        <is>
          <t/>
        </is>
      </c>
      <c r="AK821" t="inlineStr">
        <is>
          <t/>
        </is>
      </c>
      <c r="AL821" s="2" t="inlineStr">
        <is>
          <t>ainetta rikkomaton koe</t>
        </is>
      </c>
      <c r="AM821" s="2" t="inlineStr">
        <is>
          <t>3</t>
        </is>
      </c>
      <c r="AN821" s="2" t="inlineStr">
        <is>
          <t/>
        </is>
      </c>
      <c r="AO821" t="inlineStr">
        <is>
          <t/>
        </is>
      </c>
      <c r="AP821" s="2" t="inlineStr">
        <is>
          <t>END|
contrôle non destructif|
examen non destructif|
CND</t>
        </is>
      </c>
      <c r="AQ821" s="2" t="inlineStr">
        <is>
          <t>3|
3|
3|
3</t>
        </is>
      </c>
      <c r="AR821" s="2" t="inlineStr">
        <is>
          <t xml:space="preserve">|
|
|
</t>
        </is>
      </c>
      <c r="AS821" t="inlineStr">
        <is>
          <t/>
        </is>
      </c>
      <c r="AT821" s="2" t="inlineStr">
        <is>
          <t>tástáil neamhscriosach|
TNS</t>
        </is>
      </c>
      <c r="AU821" s="2" t="inlineStr">
        <is>
          <t>3|
3</t>
        </is>
      </c>
      <c r="AV821" s="2" t="inlineStr">
        <is>
          <t xml:space="preserve">|
</t>
        </is>
      </c>
      <c r="AW821" t="inlineStr">
        <is>
          <t/>
        </is>
      </c>
      <c r="AX821" t="inlineStr">
        <is>
          <t/>
        </is>
      </c>
      <c r="AY821" t="inlineStr">
        <is>
          <t/>
        </is>
      </c>
      <c r="AZ821" t="inlineStr">
        <is>
          <t/>
        </is>
      </c>
      <c r="BA821" t="inlineStr">
        <is>
          <t/>
        </is>
      </c>
      <c r="BB821" s="2" t="inlineStr">
        <is>
          <t>roncsolásmentes vizsgálat</t>
        </is>
      </c>
      <c r="BC821" s="2" t="inlineStr">
        <is>
          <t>3</t>
        </is>
      </c>
      <c r="BD821" s="2" t="inlineStr">
        <is>
          <t/>
        </is>
      </c>
      <c r="BE821" t="inlineStr">
        <is>
          <t/>
        </is>
      </c>
      <c r="BF821" s="2" t="inlineStr">
        <is>
          <t>controllo non distruttivo|
CND|
prove non distruttive|
PnC</t>
        </is>
      </c>
      <c r="BG821" s="2" t="inlineStr">
        <is>
          <t>3|
3|
3|
3</t>
        </is>
      </c>
      <c r="BH821" s="2" t="inlineStr">
        <is>
          <t xml:space="preserve">|
|
|
</t>
        </is>
      </c>
      <c r="BI821" t="inlineStr">
        <is>
          <t/>
        </is>
      </c>
      <c r="BJ821" s="2" t="inlineStr">
        <is>
          <t>neardomasis bandymas</t>
        </is>
      </c>
      <c r="BK821" s="2" t="inlineStr">
        <is>
          <t>3</t>
        </is>
      </c>
      <c r="BL821" s="2" t="inlineStr">
        <is>
          <t/>
        </is>
      </c>
      <c r="BM821" t="inlineStr">
        <is>
          <t/>
        </is>
      </c>
      <c r="BN821" s="2" t="inlineStr">
        <is>
          <t>nesagraujošais tests</t>
        </is>
      </c>
      <c r="BO821" s="2" t="inlineStr">
        <is>
          <t>3</t>
        </is>
      </c>
      <c r="BP821" s="2" t="inlineStr">
        <is>
          <t/>
        </is>
      </c>
      <c r="BQ821" t="inlineStr">
        <is>
          <t/>
        </is>
      </c>
      <c r="BR821" s="2" t="inlineStr">
        <is>
          <t>test dwar il-kapaċità dwar in-nuqqas tat-tħarbit|
test mhux distruttiv</t>
        </is>
      </c>
      <c r="BS821" s="2" t="inlineStr">
        <is>
          <t>2|
3</t>
        </is>
      </c>
      <c r="BT821" s="2" t="inlineStr">
        <is>
          <t>|
preferred</t>
        </is>
      </c>
      <c r="BU821" t="inlineStr">
        <is>
          <t/>
        </is>
      </c>
      <c r="BV821" s="2" t="inlineStr">
        <is>
          <t>N.D.O.|
niet-destructief onderzoek</t>
        </is>
      </c>
      <c r="BW821" s="2" t="inlineStr">
        <is>
          <t>3|
3</t>
        </is>
      </c>
      <c r="BX821" s="2" t="inlineStr">
        <is>
          <t xml:space="preserve">|
</t>
        </is>
      </c>
      <c r="BY821" t="inlineStr">
        <is>
          <t/>
        </is>
      </c>
      <c r="BZ821" s="2" t="inlineStr">
        <is>
          <t>próba nieniszcząca</t>
        </is>
      </c>
      <c r="CA821" s="2" t="inlineStr">
        <is>
          <t>3</t>
        </is>
      </c>
      <c r="CB821" s="2" t="inlineStr">
        <is>
          <t/>
        </is>
      </c>
      <c r="CC821" t="inlineStr">
        <is>
          <t/>
        </is>
      </c>
      <c r="CD821" s="2" t="inlineStr">
        <is>
          <t>ensaio de não destrutibilidade|
ensaio não destrutivo</t>
        </is>
      </c>
      <c r="CE821" s="2" t="inlineStr">
        <is>
          <t>2|
3</t>
        </is>
      </c>
      <c r="CF821" s="2" t="inlineStr">
        <is>
          <t xml:space="preserve">|
</t>
        </is>
      </c>
      <c r="CG821" t="inlineStr">
        <is>
          <t/>
        </is>
      </c>
      <c r="CH821" s="2" t="inlineStr">
        <is>
          <t>control nedestructiv|
CND|
încercare nedistructivă</t>
        </is>
      </c>
      <c r="CI821" s="2" t="inlineStr">
        <is>
          <t>2|
2|
3</t>
        </is>
      </c>
      <c r="CJ821" s="2" t="inlineStr">
        <is>
          <t xml:space="preserve">|
|
</t>
        </is>
      </c>
      <c r="CK821" t="inlineStr">
        <is>
          <t>încercări care nu provoacă deteriorări ale elementului în timpul investigaţiilor</t>
        </is>
      </c>
      <c r="CL821" s="2" t="inlineStr">
        <is>
          <t>nedeštruktívny test</t>
        </is>
      </c>
      <c r="CM821" s="2" t="inlineStr">
        <is>
          <t>3</t>
        </is>
      </c>
      <c r="CN821" s="2" t="inlineStr">
        <is>
          <t/>
        </is>
      </c>
      <c r="CO821" t="inlineStr">
        <is>
          <t/>
        </is>
      </c>
      <c r="CP821" s="2" t="inlineStr">
        <is>
          <t>neporušni preskus|
preskus brez porušitve</t>
        </is>
      </c>
      <c r="CQ821" s="2" t="inlineStr">
        <is>
          <t>3|
3</t>
        </is>
      </c>
      <c r="CR821" s="2" t="inlineStr">
        <is>
          <t xml:space="preserve">|
</t>
        </is>
      </c>
      <c r="CS821" t="inlineStr">
        <is>
          <t>preiskava materiala delov letalnika ( &lt;a href="/entry/result/29719/all" id="ENTRY_TO_ENTRY_CONVERTER" target="_blank"&gt;IATE:29719&lt;/a&gt; ) na načine, ki dela ne poškodujejo ali ne preprečijo njegovega pravilnega delovanja</t>
        </is>
      </c>
      <c r="CT821" s="2" t="inlineStr">
        <is>
          <t>oförstörande provning</t>
        </is>
      </c>
      <c r="CU821" s="2" t="inlineStr">
        <is>
          <t>3</t>
        </is>
      </c>
      <c r="CV821" s="2" t="inlineStr">
        <is>
          <t/>
        </is>
      </c>
      <c r="CW821" t="inlineStr">
        <is>
          <t/>
        </is>
      </c>
    </row>
    <row r="822">
      <c r="A822" s="1" t="str">
        <f>HYPERLINK("https://iate.europa.eu/entry/result/1153750/all", "1153750")</f>
        <v>1153750</v>
      </c>
      <c r="B822" t="inlineStr">
        <is>
          <t>SCIENCE</t>
        </is>
      </c>
      <c r="C822" t="inlineStr">
        <is>
          <t>SCIENCE|natural and applied sciences|physical sciences|thermodynamics</t>
        </is>
      </c>
      <c r="D822" t="inlineStr">
        <is>
          <t>yes</t>
        </is>
      </c>
      <c r="E822" t="inlineStr">
        <is>
          <t/>
        </is>
      </c>
      <c r="F822" t="inlineStr">
        <is>
          <t/>
        </is>
      </c>
      <c r="G822" t="inlineStr">
        <is>
          <t/>
        </is>
      </c>
      <c r="H822" t="inlineStr">
        <is>
          <t/>
        </is>
      </c>
      <c r="I822" t="inlineStr">
        <is>
          <t/>
        </is>
      </c>
      <c r="J822" t="inlineStr">
        <is>
          <t/>
        </is>
      </c>
      <c r="K822" t="inlineStr">
        <is>
          <t/>
        </is>
      </c>
      <c r="L822" t="inlineStr">
        <is>
          <t/>
        </is>
      </c>
      <c r="M822" t="inlineStr">
        <is>
          <t/>
        </is>
      </c>
      <c r="N822" s="2" t="inlineStr">
        <is>
          <t>varmetransmissionstal|
varmegennemgangstal</t>
        </is>
      </c>
      <c r="O822" s="2" t="inlineStr">
        <is>
          <t>3|
3</t>
        </is>
      </c>
      <c r="P822" s="2" t="inlineStr">
        <is>
          <t xml:space="preserve">|
</t>
        </is>
      </c>
      <c r="Q822" t="inlineStr">
        <is>
          <t/>
        </is>
      </c>
      <c r="R822" t="inlineStr">
        <is>
          <t/>
        </is>
      </c>
      <c r="S822" t="inlineStr">
        <is>
          <t/>
        </is>
      </c>
      <c r="T822" t="inlineStr">
        <is>
          <t/>
        </is>
      </c>
      <c r="U822" t="inlineStr">
        <is>
          <t/>
        </is>
      </c>
      <c r="V822" s="2" t="inlineStr">
        <is>
          <t>θερμοπερατότητα</t>
        </is>
      </c>
      <c r="W822" s="2" t="inlineStr">
        <is>
          <t>3</t>
        </is>
      </c>
      <c r="X822" s="2" t="inlineStr">
        <is>
          <t/>
        </is>
      </c>
      <c r="Y822" t="inlineStr">
        <is>
          <t>ποσότητα θερμότητας ανά μονάδα χρόνου που περνά μέσα από 1m² στοιχείου κατασκευής με πάχος d (m) όταν η διαφορά θερμοκρασίας μεταξύ των επιφανειών αυτών είναι ίση με 1 K.</t>
        </is>
      </c>
      <c r="Z822" s="2" t="inlineStr">
        <is>
          <t>thermal transmittance|
heat transmission rate</t>
        </is>
      </c>
      <c r="AA822" s="2" t="inlineStr">
        <is>
          <t>3|
1</t>
        </is>
      </c>
      <c r="AB822" s="2" t="inlineStr">
        <is>
          <t xml:space="preserve">|
</t>
        </is>
      </c>
      <c r="AC822" t="inlineStr">
        <is>
          <t>rate of transfer of heat through matter</t>
        </is>
      </c>
      <c r="AD822" s="2" t="inlineStr">
        <is>
          <t>transmitancia térmica</t>
        </is>
      </c>
      <c r="AE822" s="2" t="inlineStr">
        <is>
          <t>3</t>
        </is>
      </c>
      <c r="AF822" s="2" t="inlineStr">
        <is>
          <t/>
        </is>
      </c>
      <c r="AG822" t="inlineStr">
        <is>
          <t>Medida del calor que fluye por unidad de tiempo y superficie, transferido a través de un sistema constructivo, formado por una o más capas de material, de caras plano paralelas, cuando hay un gradiente térmico de 1°C (o 1K) de temperatura entre los dos ambientes que éste separa.</t>
        </is>
      </c>
      <c r="AH822" t="inlineStr">
        <is>
          <t/>
        </is>
      </c>
      <c r="AI822" t="inlineStr">
        <is>
          <t/>
        </is>
      </c>
      <c r="AJ822" t="inlineStr">
        <is>
          <t/>
        </is>
      </c>
      <c r="AK822" t="inlineStr">
        <is>
          <t/>
        </is>
      </c>
      <c r="AL822" s="2" t="inlineStr">
        <is>
          <t>lämmönläpäisykerroin</t>
        </is>
      </c>
      <c r="AM822" s="2" t="inlineStr">
        <is>
          <t>3</t>
        </is>
      </c>
      <c r="AN822" s="2" t="inlineStr">
        <is>
          <t/>
        </is>
      </c>
      <c r="AO822" t="inlineStr">
        <is>
          <t/>
        </is>
      </c>
      <c r="AP822" t="inlineStr">
        <is>
          <t/>
        </is>
      </c>
      <c r="AQ822" t="inlineStr">
        <is>
          <t/>
        </is>
      </c>
      <c r="AR822" t="inlineStr">
        <is>
          <t/>
        </is>
      </c>
      <c r="AS822" t="inlineStr">
        <is>
          <t/>
        </is>
      </c>
      <c r="AT822" s="2" t="inlineStr">
        <is>
          <t>tras-seoladh teirmeach</t>
        </is>
      </c>
      <c r="AU822" s="2" t="inlineStr">
        <is>
          <t>3</t>
        </is>
      </c>
      <c r="AV822" s="2" t="inlineStr">
        <is>
          <t/>
        </is>
      </c>
      <c r="AW822" t="inlineStr">
        <is>
          <t/>
        </is>
      </c>
      <c r="AX822" s="2" t="inlineStr">
        <is>
          <t>koeficijent prolaska topline</t>
        </is>
      </c>
      <c r="AY822" s="2" t="inlineStr">
        <is>
          <t>3</t>
        </is>
      </c>
      <c r="AZ822" s="2" t="inlineStr">
        <is>
          <t/>
        </is>
      </c>
      <c r="BA822" t="inlineStr">
        <is>
          <t/>
        </is>
      </c>
      <c r="BB822" t="inlineStr">
        <is>
          <t/>
        </is>
      </c>
      <c r="BC822" t="inlineStr">
        <is>
          <t/>
        </is>
      </c>
      <c r="BD822" t="inlineStr">
        <is>
          <t/>
        </is>
      </c>
      <c r="BE822" t="inlineStr">
        <is>
          <t/>
        </is>
      </c>
      <c r="BF822" s="2" t="inlineStr">
        <is>
          <t>trasmittanza termica</t>
        </is>
      </c>
      <c r="BG822" s="2" t="inlineStr">
        <is>
          <t>3</t>
        </is>
      </c>
      <c r="BH822" s="2" t="inlineStr">
        <is>
          <t/>
        </is>
      </c>
      <c r="BI822" t="inlineStr">
        <is>
          <t/>
        </is>
      </c>
      <c r="BJ822" t="inlineStr">
        <is>
          <t/>
        </is>
      </c>
      <c r="BK822" t="inlineStr">
        <is>
          <t/>
        </is>
      </c>
      <c r="BL822" t="inlineStr">
        <is>
          <t/>
        </is>
      </c>
      <c r="BM822" t="inlineStr">
        <is>
          <t/>
        </is>
      </c>
      <c r="BN822" t="inlineStr">
        <is>
          <t/>
        </is>
      </c>
      <c r="BO822" t="inlineStr">
        <is>
          <t/>
        </is>
      </c>
      <c r="BP822" t="inlineStr">
        <is>
          <t/>
        </is>
      </c>
      <c r="BQ822" t="inlineStr">
        <is>
          <t/>
        </is>
      </c>
      <c r="BR822" t="inlineStr">
        <is>
          <t/>
        </is>
      </c>
      <c r="BS822" t="inlineStr">
        <is>
          <t/>
        </is>
      </c>
      <c r="BT822" t="inlineStr">
        <is>
          <t/>
        </is>
      </c>
      <c r="BU822" t="inlineStr">
        <is>
          <t/>
        </is>
      </c>
      <c r="BV822" s="2" t="inlineStr">
        <is>
          <t>warmtedoorlating</t>
        </is>
      </c>
      <c r="BW822" s="2" t="inlineStr">
        <is>
          <t>3</t>
        </is>
      </c>
      <c r="BX822" s="2" t="inlineStr">
        <is>
          <t/>
        </is>
      </c>
      <c r="BY822" t="inlineStr">
        <is>
          <t>hoeveelheid warmte die er per seconde en per vierkante meter verloren gaat als het temperatuurverschil tussen binnen en buiten 1°C is</t>
        </is>
      </c>
      <c r="BZ822" s="2" t="inlineStr">
        <is>
          <t>przenikanie ciepła</t>
        </is>
      </c>
      <c r="CA822" s="2" t="inlineStr">
        <is>
          <t>3</t>
        </is>
      </c>
      <c r="CB822" s="2" t="inlineStr">
        <is>
          <t/>
        </is>
      </c>
      <c r="CC822" t="inlineStr">
        <is>
          <t>przekazywanie ciepła między dwoma substancjami rozgraniczonymi stałą przegrodą</t>
        </is>
      </c>
      <c r="CD822" s="2" t="inlineStr">
        <is>
          <t>transmitância térmica</t>
        </is>
      </c>
      <c r="CE822" s="2" t="inlineStr">
        <is>
          <t>3</t>
        </is>
      </c>
      <c r="CF822" s="2" t="inlineStr">
        <is>
          <t/>
        </is>
      </c>
      <c r="CG822" t="inlineStr">
        <is>
          <t/>
        </is>
      </c>
      <c r="CH822" s="2" t="inlineStr">
        <is>
          <t>transfer de căldură</t>
        </is>
      </c>
      <c r="CI822" s="2" t="inlineStr">
        <is>
          <t>3</t>
        </is>
      </c>
      <c r="CJ822" s="2" t="inlineStr">
        <is>
          <t/>
        </is>
      </c>
      <c r="CK822" t="inlineStr">
        <is>
          <t>știința proceselor spontane, ireversibile,de propagare a căldurii în 
spațiu, care reprezintă schimbul de energie termică între două corpuri, 
două regiuni ale unui corp sau două fluide sub acțiuneaunei diferențe de
 temperatură</t>
        </is>
      </c>
      <c r="CL822" t="inlineStr">
        <is>
          <t/>
        </is>
      </c>
      <c r="CM822" t="inlineStr">
        <is>
          <t/>
        </is>
      </c>
      <c r="CN822" t="inlineStr">
        <is>
          <t/>
        </is>
      </c>
      <c r="CO822" t="inlineStr">
        <is>
          <t/>
        </is>
      </c>
      <c r="CP822" s="2" t="inlineStr">
        <is>
          <t>toplotna prehodnost</t>
        </is>
      </c>
      <c r="CQ822" s="2" t="inlineStr">
        <is>
          <t>3</t>
        </is>
      </c>
      <c r="CR822" s="2" t="inlineStr">
        <is>
          <t/>
        </is>
      </c>
      <c r="CS822" t="inlineStr">
        <is>
          <t>specifični toplotni tok skozi gradbeni element zaradi razlike temperatur na obeh straneh</t>
        </is>
      </c>
      <c r="CT822" t="inlineStr">
        <is>
          <t/>
        </is>
      </c>
      <c r="CU822" t="inlineStr">
        <is>
          <t/>
        </is>
      </c>
      <c r="CV822" t="inlineStr">
        <is>
          <t/>
        </is>
      </c>
      <c r="CW822" t="inlineStr">
        <is>
          <t/>
        </is>
      </c>
    </row>
    <row r="823">
      <c r="A823" s="1" t="str">
        <f>HYPERLINK("https://iate.europa.eu/entry/result/916344/all", "916344")</f>
        <v>916344</v>
      </c>
      <c r="B823" t="inlineStr">
        <is>
          <t>INDUSTRY</t>
        </is>
      </c>
      <c r="C823" t="inlineStr">
        <is>
          <t>INDUSTRY|building and public works|building services|building insulation</t>
        </is>
      </c>
      <c r="D823" t="inlineStr">
        <is>
          <t>yes</t>
        </is>
      </c>
      <c r="E823" t="inlineStr">
        <is>
          <t/>
        </is>
      </c>
      <c r="F823" s="2" t="inlineStr">
        <is>
          <t>коефициент на топлопредаване</t>
        </is>
      </c>
      <c r="G823" s="2" t="inlineStr">
        <is>
          <t>3</t>
        </is>
      </c>
      <c r="H823" s="2" t="inlineStr">
        <is>
          <t/>
        </is>
      </c>
      <c r="I823" t="inlineStr">
        <is>
          <t/>
        </is>
      </c>
      <c r="J823" t="inlineStr">
        <is>
          <t/>
        </is>
      </c>
      <c r="K823" t="inlineStr">
        <is>
          <t/>
        </is>
      </c>
      <c r="L823" t="inlineStr">
        <is>
          <t/>
        </is>
      </c>
      <c r="M823" t="inlineStr">
        <is>
          <t/>
        </is>
      </c>
      <c r="N823" s="2" t="inlineStr">
        <is>
          <t>k-værdi</t>
        </is>
      </c>
      <c r="O823" s="2" t="inlineStr">
        <is>
          <t>3</t>
        </is>
      </c>
      <c r="P823" s="2" t="inlineStr">
        <is>
          <t/>
        </is>
      </c>
      <c r="Q823" t="inlineStr">
        <is>
          <t/>
        </is>
      </c>
      <c r="R823" s="2" t="inlineStr">
        <is>
          <t>K-Koeffizient|
k-Wert|
Wärmedurchgangszahl K|
Wärmedurchgangskoeffizient</t>
        </is>
      </c>
      <c r="S823" s="2" t="inlineStr">
        <is>
          <t>3|
3|
3|
3</t>
        </is>
      </c>
      <c r="T823" s="2" t="inlineStr">
        <is>
          <t xml:space="preserve">|
|
|
</t>
        </is>
      </c>
      <c r="U823" t="inlineStr">
        <is>
          <t/>
        </is>
      </c>
      <c r="V823" s="2" t="inlineStr">
        <is>
          <t>συντελεστής θερμοπερατότητας U|
τιμή U</t>
        </is>
      </c>
      <c r="W823" s="2" t="inlineStr">
        <is>
          <t>3|
3</t>
        </is>
      </c>
      <c r="X823" s="2" t="inlineStr">
        <is>
          <t xml:space="preserve">|
</t>
        </is>
      </c>
      <c r="Y823" t="inlineStr">
        <is>
          <t>η ποσότητα ηλεκτρικής ισχύος που χάνεται ανά τετραγωνικό μέτρο για κάθε βαθμό Κελσίου διαφοράς θερμοκρασίας μεταξύ του εσωτερικού και του εξωτερικού.</t>
        </is>
      </c>
      <c r="Z823" s="2" t="inlineStr">
        <is>
          <t>U-value|
U-coefficient</t>
        </is>
      </c>
      <c r="AA823" s="2" t="inlineStr">
        <is>
          <t>3|
1</t>
        </is>
      </c>
      <c r="AB823" s="2" t="inlineStr">
        <is>
          <t>|
deprecated</t>
        </is>
      </c>
      <c r="AC823" t="inlineStr">
        <is>
          <t>value representing &lt;a href="https://iate.europa.eu/entry/result/1153750/en" target="_blank"&gt;thermal transmittance&lt;/a&gt;, i.e. the rate of transfer of heat through a structure divided by the difference in temperature across that structure</t>
        </is>
      </c>
      <c r="AD823" s="2" t="inlineStr">
        <is>
          <t>coeficiente de transmisión de calor K|
coeficiente de transmisión térmica K|
coeficiente K</t>
        </is>
      </c>
      <c r="AE823" s="2" t="inlineStr">
        <is>
          <t>3|
3|
3</t>
        </is>
      </c>
      <c r="AF823" s="2" t="inlineStr">
        <is>
          <t xml:space="preserve">|
|
</t>
        </is>
      </c>
      <c r="AG823" t="inlineStr">
        <is>
          <t>Cantidad de calor que transmite un cerramiento, por metro cuadrado de superficie, por hora y por gradiente unitario de temperatura entre los ambientes interior y exterior.</t>
        </is>
      </c>
      <c r="AH823" t="inlineStr">
        <is>
          <t/>
        </is>
      </c>
      <c r="AI823" t="inlineStr">
        <is>
          <t/>
        </is>
      </c>
      <c r="AJ823" t="inlineStr">
        <is>
          <t/>
        </is>
      </c>
      <c r="AK823" t="inlineStr">
        <is>
          <t/>
        </is>
      </c>
      <c r="AL823" s="2" t="inlineStr">
        <is>
          <t>U-arvo|
k-arvo</t>
        </is>
      </c>
      <c r="AM823" s="2" t="inlineStr">
        <is>
          <t>3|
3</t>
        </is>
      </c>
      <c r="AN823" s="2" t="inlineStr">
        <is>
          <t xml:space="preserve">|
</t>
        </is>
      </c>
      <c r="AO823" t="inlineStr">
        <is>
          <t/>
        </is>
      </c>
      <c r="AP823" s="2" t="inlineStr">
        <is>
          <t>coefficient U|
coefficient K|
valeur U|
coefficient de transmission de chaleur K</t>
        </is>
      </c>
      <c r="AQ823" s="2" t="inlineStr">
        <is>
          <t>3|
3|
3|
3</t>
        </is>
      </c>
      <c r="AR823" s="2" t="inlineStr">
        <is>
          <t xml:space="preserve">|
|
|
</t>
        </is>
      </c>
      <c r="AS823" t="inlineStr">
        <is>
          <t>1) Coefficient de transfert de chaleur, qui mesure la capacité d'isolation d'une structure (mur extérieur, toit, etc.). Plus la valeur de U est faible, plus les propriétés isolantes de la structure sont bonnes. 2) Coefficient indiquant la quantité de chaleur transmise d'un milieu contigu à une paroi à l'autre milieu contigu à cette paroi, pour 1 m2 de surface, pendant 1 h, lorsque la difference T 2-T2 entre les températures de ces deux milieux est égale à 1 degré centigrade</t>
        </is>
      </c>
      <c r="AT823" s="2" t="inlineStr">
        <is>
          <t>U-luach</t>
        </is>
      </c>
      <c r="AU823" s="2" t="inlineStr">
        <is>
          <t>3</t>
        </is>
      </c>
      <c r="AV823" s="2" t="inlineStr">
        <is>
          <t/>
        </is>
      </c>
      <c r="AW823" t="inlineStr">
        <is>
          <t/>
        </is>
      </c>
      <c r="AX823" s="2" t="inlineStr">
        <is>
          <t>U-vrijednost</t>
        </is>
      </c>
      <c r="AY823" s="2" t="inlineStr">
        <is>
          <t>3</t>
        </is>
      </c>
      <c r="AZ823" s="2" t="inlineStr">
        <is>
          <t/>
        </is>
      </c>
      <c r="BA823" t="inlineStr">
        <is>
          <t/>
        </is>
      </c>
      <c r="BB823" t="inlineStr">
        <is>
          <t/>
        </is>
      </c>
      <c r="BC823" t="inlineStr">
        <is>
          <t/>
        </is>
      </c>
      <c r="BD823" t="inlineStr">
        <is>
          <t/>
        </is>
      </c>
      <c r="BE823" t="inlineStr">
        <is>
          <t/>
        </is>
      </c>
      <c r="BF823" s="2" t="inlineStr">
        <is>
          <t>K termico|
coefficiente di trasmissione termica</t>
        </is>
      </c>
      <c r="BG823" s="2" t="inlineStr">
        <is>
          <t>3|
3</t>
        </is>
      </c>
      <c r="BH823" s="2" t="inlineStr">
        <is>
          <t xml:space="preserve">|
</t>
        </is>
      </c>
      <c r="BI823" t="inlineStr">
        <is>
          <t/>
        </is>
      </c>
      <c r="BJ823" s="2" t="inlineStr">
        <is>
          <t>atitvaros šilumos perdavimo koeficientas|
U vertė</t>
        </is>
      </c>
      <c r="BK823" s="2" t="inlineStr">
        <is>
          <t>3|
2</t>
        </is>
      </c>
      <c r="BL823" s="2" t="inlineStr">
        <is>
          <t xml:space="preserve">|
</t>
        </is>
      </c>
      <c r="BM823" t="inlineStr">
        <is>
          <t/>
        </is>
      </c>
      <c r="BN823" t="inlineStr">
        <is>
          <t/>
        </is>
      </c>
      <c r="BO823" t="inlineStr">
        <is>
          <t/>
        </is>
      </c>
      <c r="BP823" t="inlineStr">
        <is>
          <t/>
        </is>
      </c>
      <c r="BQ823" t="inlineStr">
        <is>
          <t/>
        </is>
      </c>
      <c r="BR823" t="inlineStr">
        <is>
          <t/>
        </is>
      </c>
      <c r="BS823" t="inlineStr">
        <is>
          <t/>
        </is>
      </c>
      <c r="BT823" t="inlineStr">
        <is>
          <t/>
        </is>
      </c>
      <c r="BU823" t="inlineStr">
        <is>
          <t/>
        </is>
      </c>
      <c r="BV823" s="2" t="inlineStr">
        <is>
          <t>thermische transmissiecoëfficiënt|
warmtedoorgangscoëfficiënt|
doorlatendheidscoëfficiënt|
U-waarde|
transmissiecoëfficiënt|
K-waarde</t>
        </is>
      </c>
      <c r="BW823" s="2" t="inlineStr">
        <is>
          <t>3|
3|
2|
3|
2|
2</t>
        </is>
      </c>
      <c r="BX823" s="2" t="inlineStr">
        <is>
          <t xml:space="preserve">|
|
|
preferred|
|
</t>
        </is>
      </c>
      <c r="BY823" t="inlineStr">
        <is>
          <t>waarde die de warmtedoorlating van een bepaald constructiedeel van een woning weergeeft, zoals een wand, venster of dak, d.w.z. de hoeveelheid warmte die er per seconde en per vierkante meter verloren gaat als het temperatuurverschil tussen binnen en buiten 1°C is</t>
        </is>
      </c>
      <c r="BZ823" s="2" t="inlineStr">
        <is>
          <t>współczynnik U</t>
        </is>
      </c>
      <c r="CA823" s="2" t="inlineStr">
        <is>
          <t>3</t>
        </is>
      </c>
      <c r="CB823" s="2" t="inlineStr">
        <is>
          <t/>
        </is>
      </c>
      <c r="CC823" t="inlineStr">
        <is>
          <t>współczynnik &lt;a href="https://iate.europa.eu/entry/result/1153750/pl" target="_blank"&gt;przenikania ciepła&lt;/a&gt; [W/(m2K)] określający wielkość przepływu ciepła przez jednostkową powierzchnię danej przegrody budowlanej, jeśli po dwóch jej stronach panuje różnica temperatur w wysokości 1K</t>
        </is>
      </c>
      <c r="CD823" s="2" t="inlineStr">
        <is>
          <t>coeficiente U|
coeficiente de transmissão térmica</t>
        </is>
      </c>
      <c r="CE823" s="2" t="inlineStr">
        <is>
          <t>3|
3</t>
        </is>
      </c>
      <c r="CF823" s="2" t="inlineStr">
        <is>
          <t xml:space="preserve">|
</t>
        </is>
      </c>
      <c r="CG823" t="inlineStr">
        <is>
          <t/>
        </is>
      </c>
      <c r="CH823" t="inlineStr">
        <is>
          <t/>
        </is>
      </c>
      <c r="CI823" t="inlineStr">
        <is>
          <t/>
        </is>
      </c>
      <c r="CJ823" t="inlineStr">
        <is>
          <t/>
        </is>
      </c>
      <c r="CK823" t="inlineStr">
        <is>
          <t/>
        </is>
      </c>
      <c r="CL823" t="inlineStr">
        <is>
          <t/>
        </is>
      </c>
      <c r="CM823" t="inlineStr">
        <is>
          <t/>
        </is>
      </c>
      <c r="CN823" t="inlineStr">
        <is>
          <t/>
        </is>
      </c>
      <c r="CO823" t="inlineStr">
        <is>
          <t/>
        </is>
      </c>
      <c r="CP823" s="2" t="inlineStr">
        <is>
          <t>vrednost U</t>
        </is>
      </c>
      <c r="CQ823" s="2" t="inlineStr">
        <is>
          <t>3</t>
        </is>
      </c>
      <c r="CR823" s="2" t="inlineStr">
        <is>
          <t/>
        </is>
      </c>
      <c r="CS823" t="inlineStr">
        <is>
          <t/>
        </is>
      </c>
      <c r="CT823" s="2" t="inlineStr">
        <is>
          <t>U-värde|
värmegenomgångskoefficient</t>
        </is>
      </c>
      <c r="CU823" s="2" t="inlineStr">
        <is>
          <t>3|
3</t>
        </is>
      </c>
      <c r="CV823" s="2" t="inlineStr">
        <is>
          <t xml:space="preserve">|
</t>
        </is>
      </c>
      <c r="CW823" t="inlineStr">
        <is>
          <t/>
        </is>
      </c>
    </row>
    <row r="824">
      <c r="A824" s="1" t="str">
        <f>HYPERLINK("https://iate.europa.eu/entry/result/1407760/all", "1407760")</f>
        <v>1407760</v>
      </c>
      <c r="B824" t="inlineStr">
        <is>
          <t>ENVIRONMENT</t>
        </is>
      </c>
      <c r="C824" t="inlineStr">
        <is>
          <t>ENVIRONMENT</t>
        </is>
      </c>
      <c r="D824" t="inlineStr">
        <is>
          <t>no</t>
        </is>
      </c>
      <c r="E824" t="inlineStr">
        <is>
          <t/>
        </is>
      </c>
      <c r="F824" t="inlineStr">
        <is>
          <t/>
        </is>
      </c>
      <c r="G824" t="inlineStr">
        <is>
          <t/>
        </is>
      </c>
      <c r="H824" t="inlineStr">
        <is>
          <t/>
        </is>
      </c>
      <c r="I824" t="inlineStr">
        <is>
          <t/>
        </is>
      </c>
      <c r="J824" s="2" t="inlineStr">
        <is>
          <t>imisní limit</t>
        </is>
      </c>
      <c r="K824" s="2" t="inlineStr">
        <is>
          <t>3</t>
        </is>
      </c>
      <c r="L824" s="2" t="inlineStr">
        <is>
          <t/>
        </is>
      </c>
      <c r="M824" t="inlineStr">
        <is>
          <t/>
        </is>
      </c>
      <c r="N824" t="inlineStr">
        <is>
          <t/>
        </is>
      </c>
      <c r="O824" t="inlineStr">
        <is>
          <t/>
        </is>
      </c>
      <c r="P824" t="inlineStr">
        <is>
          <t/>
        </is>
      </c>
      <c r="Q824" t="inlineStr">
        <is>
          <t/>
        </is>
      </c>
      <c r="R824" s="2" t="inlineStr">
        <is>
          <t>Immissionsgrenzwert</t>
        </is>
      </c>
      <c r="S824" s="2" t="inlineStr">
        <is>
          <t>3</t>
        </is>
      </c>
      <c r="T824" s="2" t="inlineStr">
        <is>
          <t/>
        </is>
      </c>
      <c r="U824" t="inlineStr">
        <is>
          <t>durch Vorschriften festgelegter Wert fuer eine Immission, der nicht ueberschritten werden darf</t>
        </is>
      </c>
      <c r="V824" s="2" t="inlineStr">
        <is>
          <t>όριο όχλησης</t>
        </is>
      </c>
      <c r="W824" s="2" t="inlineStr">
        <is>
          <t>3</t>
        </is>
      </c>
      <c r="X824" s="2" t="inlineStr">
        <is>
          <t/>
        </is>
      </c>
      <c r="Y824" t="inlineStr">
        <is>
          <t/>
        </is>
      </c>
      <c r="Z824" s="2" t="inlineStr">
        <is>
          <t>immission standard</t>
        </is>
      </c>
      <c r="AA824" s="2" t="inlineStr">
        <is>
          <t>3</t>
        </is>
      </c>
      <c r="AB824" s="2" t="inlineStr">
        <is>
          <t/>
        </is>
      </c>
      <c r="AC824" t="inlineStr">
        <is>
          <t>a level of ambient air(water,etc.)quality that under the law must be maintained</t>
        </is>
      </c>
      <c r="AD824" s="2" t="inlineStr">
        <is>
          <t>límite de inmisión</t>
        </is>
      </c>
      <c r="AE824" s="2" t="inlineStr">
        <is>
          <t>3</t>
        </is>
      </c>
      <c r="AF824" s="2" t="inlineStr">
        <is>
          <t/>
        </is>
      </c>
      <c r="AG824" t="inlineStr">
        <is>
          <t>nivel de inmisión del ambiente que, de acuerdo con las leyes, no debe sobrepasarse</t>
        </is>
      </c>
      <c r="AH824" t="inlineStr">
        <is>
          <t/>
        </is>
      </c>
      <c r="AI824" t="inlineStr">
        <is>
          <t/>
        </is>
      </c>
      <c r="AJ824" t="inlineStr">
        <is>
          <t/>
        </is>
      </c>
      <c r="AK824" t="inlineStr">
        <is>
          <t/>
        </is>
      </c>
      <c r="AL824" t="inlineStr">
        <is>
          <t/>
        </is>
      </c>
      <c r="AM824" t="inlineStr">
        <is>
          <t/>
        </is>
      </c>
      <c r="AN824" t="inlineStr">
        <is>
          <t/>
        </is>
      </c>
      <c r="AO824" t="inlineStr">
        <is>
          <t/>
        </is>
      </c>
      <c r="AP824" s="2" t="inlineStr">
        <is>
          <t>limite de nuisance</t>
        </is>
      </c>
      <c r="AQ824" s="2" t="inlineStr">
        <is>
          <t>3</t>
        </is>
      </c>
      <c r="AR824" s="2" t="inlineStr">
        <is>
          <t/>
        </is>
      </c>
      <c r="AS824" t="inlineStr">
        <is>
          <t>niveau de nuisance qui ne doit pas être dépassé, selon la règlementation</t>
        </is>
      </c>
      <c r="AT824" t="inlineStr">
        <is>
          <t/>
        </is>
      </c>
      <c r="AU824" t="inlineStr">
        <is>
          <t/>
        </is>
      </c>
      <c r="AV824" t="inlineStr">
        <is>
          <t/>
        </is>
      </c>
      <c r="AW824" t="inlineStr">
        <is>
          <t/>
        </is>
      </c>
      <c r="AX824" t="inlineStr">
        <is>
          <t/>
        </is>
      </c>
      <c r="AY824" t="inlineStr">
        <is>
          <t/>
        </is>
      </c>
      <c r="AZ824" t="inlineStr">
        <is>
          <t/>
        </is>
      </c>
      <c r="BA824" t="inlineStr">
        <is>
          <t/>
        </is>
      </c>
      <c r="BB824" t="inlineStr">
        <is>
          <t/>
        </is>
      </c>
      <c r="BC824" t="inlineStr">
        <is>
          <t/>
        </is>
      </c>
      <c r="BD824" t="inlineStr">
        <is>
          <t/>
        </is>
      </c>
      <c r="BE824" t="inlineStr">
        <is>
          <t/>
        </is>
      </c>
      <c r="BF824" s="2" t="inlineStr">
        <is>
          <t>limite di nocività</t>
        </is>
      </c>
      <c r="BG824" s="2" t="inlineStr">
        <is>
          <t>3</t>
        </is>
      </c>
      <c r="BH824" s="2" t="inlineStr">
        <is>
          <t/>
        </is>
      </c>
      <c r="BI824" t="inlineStr">
        <is>
          <t/>
        </is>
      </c>
      <c r="BJ824" t="inlineStr">
        <is>
          <t/>
        </is>
      </c>
      <c r="BK824" t="inlineStr">
        <is>
          <t/>
        </is>
      </c>
      <c r="BL824" t="inlineStr">
        <is>
          <t/>
        </is>
      </c>
      <c r="BM824" t="inlineStr">
        <is>
          <t/>
        </is>
      </c>
      <c r="BN824" t="inlineStr">
        <is>
          <t/>
        </is>
      </c>
      <c r="BO824" t="inlineStr">
        <is>
          <t/>
        </is>
      </c>
      <c r="BP824" t="inlineStr">
        <is>
          <t/>
        </is>
      </c>
      <c r="BQ824" t="inlineStr">
        <is>
          <t/>
        </is>
      </c>
      <c r="BR824" t="inlineStr">
        <is>
          <t/>
        </is>
      </c>
      <c r="BS824" t="inlineStr">
        <is>
          <t/>
        </is>
      </c>
      <c r="BT824" t="inlineStr">
        <is>
          <t/>
        </is>
      </c>
      <c r="BU824" t="inlineStr">
        <is>
          <t/>
        </is>
      </c>
      <c r="BV824" t="inlineStr">
        <is>
          <t/>
        </is>
      </c>
      <c r="BW824" t="inlineStr">
        <is>
          <t/>
        </is>
      </c>
      <c r="BX824" t="inlineStr">
        <is>
          <t/>
        </is>
      </c>
      <c r="BY824" t="inlineStr">
        <is>
          <t/>
        </is>
      </c>
      <c r="BZ824" t="inlineStr">
        <is>
          <t/>
        </is>
      </c>
      <c r="CA824" t="inlineStr">
        <is>
          <t/>
        </is>
      </c>
      <c r="CB824" t="inlineStr">
        <is>
          <t/>
        </is>
      </c>
      <c r="CC824" t="inlineStr">
        <is>
          <t/>
        </is>
      </c>
      <c r="CD824" s="2" t="inlineStr">
        <is>
          <t>limite de contaminação</t>
        </is>
      </c>
      <c r="CE824" s="2" t="inlineStr">
        <is>
          <t>3</t>
        </is>
      </c>
      <c r="CF824" s="2" t="inlineStr">
        <is>
          <t/>
        </is>
      </c>
      <c r="CG824" t="inlineStr">
        <is>
          <t>nível de contaminação que,de acordo com os regulamentos,não deve ser excedido</t>
        </is>
      </c>
      <c r="CH824" t="inlineStr">
        <is>
          <t/>
        </is>
      </c>
      <c r="CI824" t="inlineStr">
        <is>
          <t/>
        </is>
      </c>
      <c r="CJ824" t="inlineStr">
        <is>
          <t/>
        </is>
      </c>
      <c r="CK824" t="inlineStr">
        <is>
          <t/>
        </is>
      </c>
      <c r="CL824" t="inlineStr">
        <is>
          <t/>
        </is>
      </c>
      <c r="CM824" t="inlineStr">
        <is>
          <t/>
        </is>
      </c>
      <c r="CN824" t="inlineStr">
        <is>
          <t/>
        </is>
      </c>
      <c r="CO824" t="inlineStr">
        <is>
          <t/>
        </is>
      </c>
      <c r="CP824" t="inlineStr">
        <is>
          <t/>
        </is>
      </c>
      <c r="CQ824" t="inlineStr">
        <is>
          <t/>
        </is>
      </c>
      <c r="CR824" t="inlineStr">
        <is>
          <t/>
        </is>
      </c>
      <c r="CS824" t="inlineStr">
        <is>
          <t/>
        </is>
      </c>
      <c r="CT824" t="inlineStr">
        <is>
          <t/>
        </is>
      </c>
      <c r="CU824" t="inlineStr">
        <is>
          <t/>
        </is>
      </c>
      <c r="CV824" t="inlineStr">
        <is>
          <t/>
        </is>
      </c>
      <c r="CW824" t="inlineStr">
        <is>
          <t/>
        </is>
      </c>
    </row>
    <row r="825">
      <c r="A825" s="1" t="str">
        <f>HYPERLINK("https://iate.europa.eu/entry/result/3569750/all", "3569750")</f>
        <v>3569750</v>
      </c>
      <c r="B825" t="inlineStr">
        <is>
          <t>EUROPEAN UNION;ENVIRONMENT</t>
        </is>
      </c>
      <c r="C825" t="inlineStr">
        <is>
          <t>EUROPEAN UNION;ENVIRONMENT|environmental policy|pollution control measures;ENVIRONMENT|deterioration of the environment|pollution|atmospheric pollution</t>
        </is>
      </c>
      <c r="D825" t="inlineStr">
        <is>
          <t>yes</t>
        </is>
      </c>
      <c r="E825" t="inlineStr">
        <is>
          <t/>
        </is>
      </c>
      <c r="F825" t="inlineStr">
        <is>
          <t/>
        </is>
      </c>
      <c r="G825" t="inlineStr">
        <is>
          <t/>
        </is>
      </c>
      <c r="H825" t="inlineStr">
        <is>
          <t/>
        </is>
      </c>
      <c r="I825" t="inlineStr">
        <is>
          <t/>
        </is>
      </c>
      <c r="J825" s="2" t="inlineStr">
        <is>
          <t>národní program omezování znečištění ovzduší</t>
        </is>
      </c>
      <c r="K825" s="2" t="inlineStr">
        <is>
          <t>3</t>
        </is>
      </c>
      <c r="L825" s="2" t="inlineStr">
        <is>
          <t/>
        </is>
      </c>
      <c r="M825" t="inlineStr">
        <is>
          <t/>
        </is>
      </c>
      <c r="N825" s="2" t="inlineStr">
        <is>
          <t>nationalt program for bekæmpelse af luftforurening</t>
        </is>
      </c>
      <c r="O825" s="2" t="inlineStr">
        <is>
          <t>3</t>
        </is>
      </c>
      <c r="P825" s="2" t="inlineStr">
        <is>
          <t/>
        </is>
      </c>
      <c r="Q825" t="inlineStr">
        <is>
          <t>program, som medlemsstaterne bør udarbejde, vedtage og gennemføre med henblik på at opfylde deres emissionsreduktionstilsagn og medvirke effektivt til virkeliggørelsen af EU's luftkvalitetsmålsætninger</t>
        </is>
      </c>
      <c r="R825" s="2" t="inlineStr">
        <is>
          <t>nationales Luftreinhalteprogramm</t>
        </is>
      </c>
      <c r="S825" s="2" t="inlineStr">
        <is>
          <t>3</t>
        </is>
      </c>
      <c r="T825" s="2" t="inlineStr">
        <is>
          <t/>
        </is>
      </c>
      <c r="U825" t="inlineStr">
        <is>
          <t>von jedem Mitgliedstaat zu erstellender und regelmäßig zu aktualisierender nationaler Plan für die Begrenzung der anthropogenen Emissionen</t>
        </is>
      </c>
      <c r="V825" s="2" t="inlineStr">
        <is>
          <t>εθνικό πρόγραμμα ελέγχου της ατμοσφαιρικής ρύπανσης|
ΕΠΕΑΡ</t>
        </is>
      </c>
      <c r="W825" s="2" t="inlineStr">
        <is>
          <t>3|
3</t>
        </is>
      </c>
      <c r="X825" s="2" t="inlineStr">
        <is>
          <t xml:space="preserve">|
</t>
        </is>
      </c>
      <c r="Y825" t="inlineStr">
        <is>
          <t/>
        </is>
      </c>
      <c r="Z825" s="2" t="inlineStr">
        <is>
          <t>national air pollution control programme|
NAPCP</t>
        </is>
      </c>
      <c r="AA825" s="2" t="inlineStr">
        <is>
          <t>3|
3</t>
        </is>
      </c>
      <c r="AB825" s="2" t="inlineStr">
        <is>
          <t xml:space="preserve">|
</t>
        </is>
      </c>
      <c r="AC825" t="inlineStr">
        <is>
          <t>plan to be adopted and implemented by the Member States with a view to meeting their emission reduction requirements and to contributing effectively to the achievement of the Union air quality objectives</t>
        </is>
      </c>
      <c r="AD825" s="2" t="inlineStr">
        <is>
          <t>programa nacional de control de la contaminación atmosférica</t>
        </is>
      </c>
      <c r="AE825" s="2" t="inlineStr">
        <is>
          <t>3</t>
        </is>
      </c>
      <c r="AF825" s="2" t="inlineStr">
        <is>
          <t/>
        </is>
      </c>
      <c r="AG825" t="inlineStr">
        <is>
          <t>Plan que cada Estado miembro debe elaborar, adoptar y aplicar con el fin de 
cumplir sus compromisos de reducción de emisiones y contribuir 
efectivamente a la consecución de los objetivos de calidad del aire.</t>
        </is>
      </c>
      <c r="AH825" t="inlineStr">
        <is>
          <t/>
        </is>
      </c>
      <c r="AI825" t="inlineStr">
        <is>
          <t/>
        </is>
      </c>
      <c r="AJ825" t="inlineStr">
        <is>
          <t/>
        </is>
      </c>
      <c r="AK825" t="inlineStr">
        <is>
          <t/>
        </is>
      </c>
      <c r="AL825" s="2" t="inlineStr">
        <is>
          <t>kansallinen ilmansuojeluohjelma</t>
        </is>
      </c>
      <c r="AM825" s="2" t="inlineStr">
        <is>
          <t>3</t>
        </is>
      </c>
      <c r="AN825" s="2" t="inlineStr">
        <is>
          <t/>
        </is>
      </c>
      <c r="AO825" t="inlineStr">
        <is>
          <t>suunnitelma, joka kunkin jäsenvaltion on hyväksyttävä ja toteutettava noudattaakseen päästövähennysvelvoitteitaan ja edistääkseen
tehokkaasti unionin ilmanlaatutavoitteiden saavuttamista</t>
        </is>
      </c>
      <c r="AP825" t="inlineStr">
        <is>
          <t/>
        </is>
      </c>
      <c r="AQ825" t="inlineStr">
        <is>
          <t/>
        </is>
      </c>
      <c r="AR825" t="inlineStr">
        <is>
          <t/>
        </is>
      </c>
      <c r="AS825" t="inlineStr">
        <is>
          <t/>
        </is>
      </c>
      <c r="AT825" s="2" t="inlineStr">
        <is>
          <t>clár náisiúnta um rialú ar thruailliú aeir</t>
        </is>
      </c>
      <c r="AU825" s="2" t="inlineStr">
        <is>
          <t>3</t>
        </is>
      </c>
      <c r="AV825" s="2" t="inlineStr">
        <is>
          <t/>
        </is>
      </c>
      <c r="AW825" t="inlineStr">
        <is>
          <t/>
        </is>
      </c>
      <c r="AX825" t="inlineStr">
        <is>
          <t/>
        </is>
      </c>
      <c r="AY825" t="inlineStr">
        <is>
          <t/>
        </is>
      </c>
      <c r="AZ825" t="inlineStr">
        <is>
          <t/>
        </is>
      </c>
      <c r="BA825" t="inlineStr">
        <is>
          <t/>
        </is>
      </c>
      <c r="BB825" s="2" t="inlineStr">
        <is>
          <t>nemzeti levegőszennyezés-csökkentési program</t>
        </is>
      </c>
      <c r="BC825" s="2" t="inlineStr">
        <is>
          <t>3</t>
        </is>
      </c>
      <c r="BD825" s="2" t="inlineStr">
        <is>
          <t/>
        </is>
      </c>
      <c r="BE825" t="inlineStr">
        <is>
          <t>az uniós tagállamok által elfogadandó és végrehajtandó program, amely a kibocsátáscsökkentési kötelezettségek teljesítésére és a levegőminőségi célkitűzések elérésére irányul</t>
        </is>
      </c>
      <c r="BF825" t="inlineStr">
        <is>
          <t/>
        </is>
      </c>
      <c r="BG825" t="inlineStr">
        <is>
          <t/>
        </is>
      </c>
      <c r="BH825" t="inlineStr">
        <is>
          <t/>
        </is>
      </c>
      <c r="BI825" t="inlineStr">
        <is>
          <t/>
        </is>
      </c>
      <c r="BJ825" s="2" t="inlineStr">
        <is>
          <t>NOTVP|
nacionalinė oro taršos valdymo programa</t>
        </is>
      </c>
      <c r="BK825" s="2" t="inlineStr">
        <is>
          <t>3|
3</t>
        </is>
      </c>
      <c r="BL825" s="2" t="inlineStr">
        <is>
          <t xml:space="preserve">|
</t>
        </is>
      </c>
      <c r="BM825" t="inlineStr">
        <is>
          <t>valstybės narės priemonių planas, sudarytas siekiant įvykdyti Direktyvoje (ES) 2016/2284 nustatytus 2020 ir 2030 m. išmetamųjų teršalų kiekio mažinimo įsipareigojimus ir prisidėti prie oro kokybės tikslų siekimo</t>
        </is>
      </c>
      <c r="BN825" s="2" t="inlineStr">
        <is>
          <t>nacionālā gaisa piesārņojuma ierobežošanas programma</t>
        </is>
      </c>
      <c r="BO825" s="2" t="inlineStr">
        <is>
          <t>3</t>
        </is>
      </c>
      <c r="BP825" s="2" t="inlineStr">
        <is>
          <t/>
        </is>
      </c>
      <c r="BQ825" t="inlineStr">
        <is>
          <t>programma, ko dalībvalsts izstrādā un īsteno, lai izpildītu tai noteiktās emisiju samazināšanas saistības un efektīvi sekmētu mērķu sasniegšanu gaisa kvalitātes jomā</t>
        </is>
      </c>
      <c r="BR825" s="2" t="inlineStr">
        <is>
          <t>programm nazzjonali għall-kontroll tat-tniġġis tal-arja</t>
        </is>
      </c>
      <c r="BS825" s="2" t="inlineStr">
        <is>
          <t>3</t>
        </is>
      </c>
      <c r="BT825" s="2" t="inlineStr">
        <is>
          <t/>
        </is>
      </c>
      <c r="BU825" t="inlineStr">
        <is>
          <t>pjan li għandu jiġi adottat u implimentat mill-Istati Membri sabiex jissodisfaw ir-rekwiżiti għat-tnaqqis ta' emissjonijiet bl-għan li jintlaħqu l-objettivi tal-Unjoni rigward il-kwalità tal-arja</t>
        </is>
      </c>
      <c r="BV825" t="inlineStr">
        <is>
          <t/>
        </is>
      </c>
      <c r="BW825" t="inlineStr">
        <is>
          <t/>
        </is>
      </c>
      <c r="BX825" t="inlineStr">
        <is>
          <t/>
        </is>
      </c>
      <c r="BY825" t="inlineStr">
        <is>
          <t/>
        </is>
      </c>
      <c r="BZ825" s="2" t="inlineStr">
        <is>
          <t>krajowy program ograniczania zanieczyszczenia powietrza|
KPOZP</t>
        </is>
      </c>
      <c r="CA825" s="2" t="inlineStr">
        <is>
          <t>3|
3</t>
        </is>
      </c>
      <c r="CB825" s="2" t="inlineStr">
        <is>
          <t xml:space="preserve">|
</t>
        </is>
      </c>
      <c r="CC825" t="inlineStr">
        <is>
          <t>plan przyjmowany i wdrażany przez państwa członkowskie w celu spełnienia przez nie wymogów redukcji emisji i ogólnej poprawy jakości powietrza w UE</t>
        </is>
      </c>
      <c r="CD825" s="2" t="inlineStr">
        <is>
          <t>programa nacional de controlo da poluição</t>
        </is>
      </c>
      <c r="CE825" s="2" t="inlineStr">
        <is>
          <t>3</t>
        </is>
      </c>
      <c r="CF825" s="2" t="inlineStr">
        <is>
          <t/>
        </is>
      </c>
      <c r="CG825" t="inlineStr">
        <is>
          <t>Plano que cada Estado-Membro deve elaborar, adotar e executar com vista a respeitar os seus compromissos de redução de emissões e a contribuir efetivamente para alcançar os objetivos da União em matéria de qualidade do ar.</t>
        </is>
      </c>
      <c r="CH825" s="2" t="inlineStr">
        <is>
          <t>PNCPA|
program național de control al poluării atmosferice</t>
        </is>
      </c>
      <c r="CI825" s="2" t="inlineStr">
        <is>
          <t>3|
3</t>
        </is>
      </c>
      <c r="CJ825" s="2" t="inlineStr">
        <is>
          <t xml:space="preserve">|
</t>
        </is>
      </c>
      <c r="CK825" t="inlineStr">
        <is>
          <t/>
        </is>
      </c>
      <c r="CL825" s="2" t="inlineStr">
        <is>
          <t>národný program riadenia znečisťovania ovzdušia</t>
        </is>
      </c>
      <c r="CM825" s="2" t="inlineStr">
        <is>
          <t>3</t>
        </is>
      </c>
      <c r="CN825" s="2" t="inlineStr">
        <is>
          <t/>
        </is>
      </c>
      <c r="CO825" t="inlineStr">
        <is>
          <t>plán, ktorý prijíma a vykonáva členský štát s cieľom plniť požiadavky na zníženie emisií a účinne prispievať k dosiahnutiu cieľov Únie v oblasti kvality ovzdušia</t>
        </is>
      </c>
      <c r="CP825" s="2" t="inlineStr">
        <is>
          <t>nacionalni program nadzora nad onesnaževanjem zraka</t>
        </is>
      </c>
      <c r="CQ825" s="2" t="inlineStr">
        <is>
          <t>3</t>
        </is>
      </c>
      <c r="CR825" s="2" t="inlineStr">
        <is>
          <t/>
        </is>
      </c>
      <c r="CS825" t="inlineStr">
        <is>
          <t/>
        </is>
      </c>
      <c r="CT825" t="inlineStr">
        <is>
          <t/>
        </is>
      </c>
      <c r="CU825" t="inlineStr">
        <is>
          <t/>
        </is>
      </c>
      <c r="CV825" t="inlineStr">
        <is>
          <t/>
        </is>
      </c>
      <c r="CW825" t="inlineStr">
        <is>
          <t/>
        </is>
      </c>
    </row>
    <row r="826">
      <c r="A826" s="1" t="str">
        <f>HYPERLINK("https://iate.europa.eu/entry/result/787655/all", "787655")</f>
        <v>787655</v>
      </c>
      <c r="B826" t="inlineStr">
        <is>
          <t>ENERGY</t>
        </is>
      </c>
      <c r="C826" t="inlineStr">
        <is>
          <t>ENERGY</t>
        </is>
      </c>
      <c r="D826" t="inlineStr">
        <is>
          <t>yes</t>
        </is>
      </c>
      <c r="E826" t="inlineStr">
        <is>
          <t/>
        </is>
      </c>
      <c r="F826" t="inlineStr">
        <is>
          <t/>
        </is>
      </c>
      <c r="G826" t="inlineStr">
        <is>
          <t/>
        </is>
      </c>
      <c r="H826" t="inlineStr">
        <is>
          <t/>
        </is>
      </c>
      <c r="I826" t="inlineStr">
        <is>
          <t/>
        </is>
      </c>
      <c r="J826" t="inlineStr">
        <is>
          <t/>
        </is>
      </c>
      <c r="K826" t="inlineStr">
        <is>
          <t/>
        </is>
      </c>
      <c r="L826" t="inlineStr">
        <is>
          <t/>
        </is>
      </c>
      <c r="M826" t="inlineStr">
        <is>
          <t/>
        </is>
      </c>
      <c r="N826" s="2" t="inlineStr">
        <is>
          <t>megaton olieækvivalenter|
mio. ton olieækvivalenter|
Mtoe</t>
        </is>
      </c>
      <c r="O826" s="2" t="inlineStr">
        <is>
          <t>3|
3|
3</t>
        </is>
      </c>
      <c r="P826" s="2" t="inlineStr">
        <is>
          <t xml:space="preserve">|
|
</t>
        </is>
      </c>
      <c r="Q826" t="inlineStr">
        <is>
          <t>måleenhed for energi, nemlig den mængde energi, der frigives ved afbrænding af en million ton råolie</t>
        </is>
      </c>
      <c r="R826" s="2" t="inlineStr">
        <is>
          <t>Millionen Tonnen Rohöleinheiten|
Mio. t RÖE|
Mio. Tonnen Rohöläquivalent</t>
        </is>
      </c>
      <c r="S826" s="2" t="inlineStr">
        <is>
          <t>3|
3|
3</t>
        </is>
      </c>
      <c r="T826" s="2" t="inlineStr">
        <is>
          <t xml:space="preserve">|
|
</t>
        </is>
      </c>
      <c r="U826" t="inlineStr">
        <is>
          <t/>
        </is>
      </c>
      <c r="V826" s="2" t="inlineStr">
        <is>
          <t>μεγατόνος ισοδύναμου πετρελαίου|
ένα εκατομμύριο τόνοι ισοδύναμου πετρελαίου|
εκατ. ΤΙΠ</t>
        </is>
      </c>
      <c r="W826" s="2" t="inlineStr">
        <is>
          <t>3|
3|
3</t>
        </is>
      </c>
      <c r="X826" s="2" t="inlineStr">
        <is>
          <t xml:space="preserve">|
|
</t>
        </is>
      </c>
      <c r="Y826" t="inlineStr">
        <is>
          <t/>
        </is>
      </c>
      <c r="Z826" s="2" t="inlineStr">
        <is>
          <t>mega tonne oil equivalent|
million tonnes of oil equivalent|
million tons of oil equivalent|
mega tonnes of oil equivalent|
mega ton oil equivalent|
Mtoe|
megaton oil equivalent|
mega tonne oil equivalent|
million tonnes oil equivalent</t>
        </is>
      </c>
      <c r="AA826" s="2" t="inlineStr">
        <is>
          <t>3|
3|
1|
3|
1|
3|
1|
1|
3</t>
        </is>
      </c>
      <c r="AB826" s="2" t="inlineStr">
        <is>
          <t>deprecated|
|
|
|
|
|
|
|
admitted</t>
        </is>
      </c>
      <c r="AC826" t="inlineStr">
        <is>
          <t>unit of energy used to describe the energy content of all fuels, equal to 4.1868 x 10&lt;sup&gt;16&lt;/sup&gt; Joules, or 41.868 petajoules</t>
        </is>
      </c>
      <c r="AD826" s="2" t="inlineStr">
        <is>
          <t>millón de toneladas equivalentes de petróleo|
Mtep</t>
        </is>
      </c>
      <c r="AE826" s="2" t="inlineStr">
        <is>
          <t>3|
3</t>
        </is>
      </c>
      <c r="AF826" s="2" t="inlineStr">
        <is>
          <t xml:space="preserve">|
</t>
        </is>
      </c>
      <c r="AG826" t="inlineStr">
        <is>
          <t>Unidad de medida del consumo de energía &lt;a href="/entry/result/1691471/all" id="ENTRY_TO_ENTRY_CONVERTER" target="_blank"&gt;IATE:1691471&lt;/a&gt; , equivalente a 1 millón de tep &lt;a href="/entry/result/791395/all" id="ENTRY_TO_ENTRY_CONVERTER" target="_blank"&gt;IATE:791395&lt;/a&gt; .</t>
        </is>
      </c>
      <c r="AH826" t="inlineStr">
        <is>
          <t/>
        </is>
      </c>
      <c r="AI826" t="inlineStr">
        <is>
          <t/>
        </is>
      </c>
      <c r="AJ826" t="inlineStr">
        <is>
          <t/>
        </is>
      </c>
      <c r="AK826" t="inlineStr">
        <is>
          <t/>
        </is>
      </c>
      <c r="AL826" s="2" t="inlineStr">
        <is>
          <t>miljoonaa öljytonnia vastaava energiamäärä|
miljoona öljyekvivalenttitonnia|
Mtoe</t>
        </is>
      </c>
      <c r="AM826" s="2" t="inlineStr">
        <is>
          <t>3|
3|
3</t>
        </is>
      </c>
      <c r="AN826" s="2" t="inlineStr">
        <is>
          <t xml:space="preserve">|
|
</t>
        </is>
      </c>
      <c r="AO826" t="inlineStr">
        <is>
          <t>1 Mtoe = 1000 ktoe = 11,63 TWh</t>
        </is>
      </c>
      <c r="AP826" s="2" t="inlineStr">
        <is>
          <t>Mtep|
million de tonnes équivalent pétrole|
mégatonne équivalent pétrole</t>
        </is>
      </c>
      <c r="AQ826" s="2" t="inlineStr">
        <is>
          <t>3|
3|
2</t>
        </is>
      </c>
      <c r="AR826" s="2" t="inlineStr">
        <is>
          <t xml:space="preserve">|
|
</t>
        </is>
      </c>
      <c r="AS826" t="inlineStr">
        <is>
          <t>Unité d'énergie qui mesure la quantité d'énergie produite par la combustion d'un million de tonnes de pétrole brut</t>
        </is>
      </c>
      <c r="AT826" s="2" t="inlineStr">
        <is>
          <t>Mtoe|
coibhéis milliún tona ola</t>
        </is>
      </c>
      <c r="AU826" s="2" t="inlineStr">
        <is>
          <t>3|
3</t>
        </is>
      </c>
      <c r="AV826" s="2" t="inlineStr">
        <is>
          <t xml:space="preserve">|
</t>
        </is>
      </c>
      <c r="AW826" t="inlineStr">
        <is>
          <t/>
        </is>
      </c>
      <c r="AX826" t="inlineStr">
        <is>
          <t/>
        </is>
      </c>
      <c r="AY826" t="inlineStr">
        <is>
          <t/>
        </is>
      </c>
      <c r="AZ826" t="inlineStr">
        <is>
          <t/>
        </is>
      </c>
      <c r="BA826" t="inlineStr">
        <is>
          <t/>
        </is>
      </c>
      <c r="BB826" s="2" t="inlineStr">
        <is>
          <t>Mtoe|
millió tonna olajegyenérték</t>
        </is>
      </c>
      <c r="BC826" s="2" t="inlineStr">
        <is>
          <t>3|
3</t>
        </is>
      </c>
      <c r="BD826" s="2" t="inlineStr">
        <is>
          <t xml:space="preserve">|
</t>
        </is>
      </c>
      <c r="BE826" t="inlineStr">
        <is>
          <t>olyan mértékegység, amely az adott mennyiségű energia előállításával egyenlő energiaértékű nyersolaj tömegét mutatja tonnában</t>
        </is>
      </c>
      <c r="BF826" s="2" t="inlineStr">
        <is>
          <t>Mtep|
megatonnellata di equivalente petrolio</t>
        </is>
      </c>
      <c r="BG826" s="2" t="inlineStr">
        <is>
          <t>3|
3</t>
        </is>
      </c>
      <c r="BH826" s="2" t="inlineStr">
        <is>
          <t xml:space="preserve">|
</t>
        </is>
      </c>
      <c r="BI826" t="inlineStr">
        <is>
          <t>unità
di misura corrispondente alla quantità di energia rilasciata dalla combustione di una tonnellata di
petrolio greggio, pari a circa 42 GJ</t>
        </is>
      </c>
      <c r="BJ826" s="2" t="inlineStr">
        <is>
          <t>milijonas tonų naftos ekvivalento|
mln. tne|
mln. tonų naftos ekvivalento</t>
        </is>
      </c>
      <c r="BK826" s="2" t="inlineStr">
        <is>
          <t>3|
3|
3</t>
        </is>
      </c>
      <c r="BL826" s="2" t="inlineStr">
        <is>
          <t xml:space="preserve">|
|
</t>
        </is>
      </c>
      <c r="BM826" t="inlineStr">
        <is>
          <t/>
        </is>
      </c>
      <c r="BN826" s="2" t="inlineStr">
        <is>
          <t>miljoni tonnu naftas ekvivalenta|
Mtoe</t>
        </is>
      </c>
      <c r="BO826" s="2" t="inlineStr">
        <is>
          <t>3|
3</t>
        </is>
      </c>
      <c r="BP826" s="2" t="inlineStr">
        <is>
          <t xml:space="preserve">|
</t>
        </is>
      </c>
      <c r="BQ826" t="inlineStr">
        <is>
          <t>līdzinās 41,868 MJ jeb 11,630 GWh</t>
        </is>
      </c>
      <c r="BR826" t="inlineStr">
        <is>
          <t/>
        </is>
      </c>
      <c r="BS826" t="inlineStr">
        <is>
          <t/>
        </is>
      </c>
      <c r="BT826" t="inlineStr">
        <is>
          <t/>
        </is>
      </c>
      <c r="BU826" t="inlineStr">
        <is>
          <t/>
        </is>
      </c>
      <c r="BV826" s="2" t="inlineStr">
        <is>
          <t>Mtoe|
megaton olie-equivalent</t>
        </is>
      </c>
      <c r="BW826" s="2" t="inlineStr">
        <is>
          <t>2|
2</t>
        </is>
      </c>
      <c r="BX826" s="2" t="inlineStr">
        <is>
          <t xml:space="preserve">|
</t>
        </is>
      </c>
      <c r="BY826" t="inlineStr">
        <is>
          <t/>
        </is>
      </c>
      <c r="BZ826" s="2" t="inlineStr">
        <is>
          <t>milion ton oleju ekwiwalentnego|
Mtoe|
megatona oleju ekwiwalentnego</t>
        </is>
      </c>
      <c r="CA826" s="2" t="inlineStr">
        <is>
          <t>3|
3|
2</t>
        </is>
      </c>
      <c r="CB826" s="2" t="inlineStr">
        <is>
          <t xml:space="preserve">|
|
</t>
        </is>
      </c>
      <c r="CC826" t="inlineStr">
        <is>
          <t>milion ton oleju ekwiwalentnego [ &lt;a href="/entry/result/791395/all" id="ENTRY_TO_ENTRY_CONVERTER" target="_blank"&gt;IATE:791395&lt;/a&gt; ]</t>
        </is>
      </c>
      <c r="CD826" s="2" t="inlineStr">
        <is>
          <t>Mtep|
megatonelada equivalente de petróleo</t>
        </is>
      </c>
      <c r="CE826" s="2" t="inlineStr">
        <is>
          <t>3|
3</t>
        </is>
      </c>
      <c r="CF826" s="2" t="inlineStr">
        <is>
          <t xml:space="preserve">|
</t>
        </is>
      </c>
      <c r="CG826" t="inlineStr">
        <is>
          <t>Quantidade de energia que se pode obter a partir de uma megatonelada de petróleo indiferenciado, sendo esse valor fixado por convenção em 10 petacalorias (ou em
unidades do Sistema Internacional: 41,868 petajoules ou 11,63 terawatts-hora).</t>
        </is>
      </c>
      <c r="CH826" s="2" t="inlineStr">
        <is>
          <t>Mtep|
milion de tone echivalent petrol</t>
        </is>
      </c>
      <c r="CI826" s="2" t="inlineStr">
        <is>
          <t>3|
3</t>
        </is>
      </c>
      <c r="CJ826" s="2" t="inlineStr">
        <is>
          <t xml:space="preserve">|
</t>
        </is>
      </c>
      <c r="CK826" t="inlineStr">
        <is>
          <t/>
        </is>
      </c>
      <c r="CL826" t="inlineStr">
        <is>
          <t/>
        </is>
      </c>
      <c r="CM826" t="inlineStr">
        <is>
          <t/>
        </is>
      </c>
      <c r="CN826" t="inlineStr">
        <is>
          <t/>
        </is>
      </c>
      <c r="CO826" t="inlineStr">
        <is>
          <t/>
        </is>
      </c>
      <c r="CP826" s="2" t="inlineStr">
        <is>
          <t>Mtoe|
milijoni ton oljnega ekvivalenta</t>
        </is>
      </c>
      <c r="CQ826" s="2" t="inlineStr">
        <is>
          <t>3|
3</t>
        </is>
      </c>
      <c r="CR826" s="2" t="inlineStr">
        <is>
          <t xml:space="preserve">|
</t>
        </is>
      </c>
      <c r="CS826" t="inlineStr">
        <is>
          <t/>
        </is>
      </c>
      <c r="CT826" s="2" t="inlineStr">
        <is>
          <t>Mtoe|
miljon ton oljeekvivalenter</t>
        </is>
      </c>
      <c r="CU826" s="2" t="inlineStr">
        <is>
          <t>3|
3</t>
        </is>
      </c>
      <c r="CV826" s="2" t="inlineStr">
        <is>
          <t xml:space="preserve">|
</t>
        </is>
      </c>
      <c r="CW826" t="inlineStr">
        <is>
          <t>energienhet som motsvarar den mängd energi som frigörs vid förbränning av 1 miljon ton råolja</t>
        </is>
      </c>
    </row>
    <row r="827">
      <c r="A827" s="1" t="str">
        <f>HYPERLINK("https://iate.europa.eu/entry/result/2246173/all", "2246173")</f>
        <v>2246173</v>
      </c>
      <c r="B827" t="inlineStr">
        <is>
          <t>ENERGY</t>
        </is>
      </c>
      <c r="C827" t="inlineStr">
        <is>
          <t>ENERGY|electrical and nuclear industries|electrical industry</t>
        </is>
      </c>
      <c r="D827" t="inlineStr">
        <is>
          <t>yes</t>
        </is>
      </c>
      <c r="E827" t="inlineStr">
        <is>
          <t/>
        </is>
      </c>
      <c r="F827" s="2" t="inlineStr">
        <is>
          <t>когенерация в малки мащаби</t>
        </is>
      </c>
      <c r="G827" s="2" t="inlineStr">
        <is>
          <t>2</t>
        </is>
      </c>
      <c r="H827" s="2" t="inlineStr">
        <is>
          <t/>
        </is>
      </c>
      <c r="I827" t="inlineStr">
        <is>
          <t>комбинирано производство на енергия с агрегат, чиято максимална електрогенерираща мощност е под 1 MWe</t>
        </is>
      </c>
      <c r="J827" s="2" t="inlineStr">
        <is>
          <t>malá kogenerace</t>
        </is>
      </c>
      <c r="K827" s="2" t="inlineStr">
        <is>
          <t>3</t>
        </is>
      </c>
      <c r="L827" s="2" t="inlineStr">
        <is>
          <t/>
        </is>
      </c>
      <c r="M827" t="inlineStr">
        <is>
          <t>kombinovaná výroba tepla a elektřiny za použití kogeneračních jednotek s instalovaným elektrickým výkonem od 50 kWe do 1 000 kWe</t>
        </is>
      </c>
      <c r="N827" s="2" t="inlineStr">
        <is>
          <t>lille kraftvarmeenhed</t>
        </is>
      </c>
      <c r="O827" s="2" t="inlineStr">
        <is>
          <t>3</t>
        </is>
      </c>
      <c r="P827" s="2" t="inlineStr">
        <is>
          <t/>
        </is>
      </c>
      <c r="Q827" t="inlineStr">
        <is>
          <t>produktion fra kraftvarmeenheder med en installeret effekt på mindre end 1 MWe</t>
        </is>
      </c>
      <c r="R827" s="2" t="inlineStr">
        <is>
          <t>Mini-Kraft-Wärme-Kopplung|
Mini-KWK</t>
        </is>
      </c>
      <c r="S827" s="2" t="inlineStr">
        <is>
          <t>3|
3</t>
        </is>
      </c>
      <c r="T827" s="2" t="inlineStr">
        <is>
          <t xml:space="preserve">|
</t>
        </is>
      </c>
      <c r="U827" t="inlineStr">
        <is>
          <t>KWK in einer kleinen Erzeugungseinheit mit einer Höchstkapazität von ab 50 kWel und von weniger als 1 MWel</t>
        </is>
      </c>
      <c r="V827" s="2" t="inlineStr">
        <is>
          <t>συμπαραγωγή μικρής κλίμακας</t>
        </is>
      </c>
      <c r="W827" s="2" t="inlineStr">
        <is>
          <t>2</t>
        </is>
      </c>
      <c r="X827" s="2" t="inlineStr">
        <is>
          <t/>
        </is>
      </c>
      <c r="Y827" t="inlineStr">
        <is>
          <t>οι μονάδες συμπαραγωγής με εγκατεστημένη ισχύ κάτω του 1 ΜWe</t>
        </is>
      </c>
      <c r="Z827" s="2" t="inlineStr">
        <is>
          <t>small scale cogeneration</t>
        </is>
      </c>
      <c r="AA827" s="2" t="inlineStr">
        <is>
          <t>3</t>
        </is>
      </c>
      <c r="AB827" s="2" t="inlineStr">
        <is>
          <t/>
        </is>
      </c>
      <c r="AC827" t="inlineStr">
        <is>
          <t>generation by cogeneration units with an installed capacity below 1 MWe (Megawatt electric)</t>
        </is>
      </c>
      <c r="AD827" s="2" t="inlineStr">
        <is>
          <t>cogeneración a pequeña escala</t>
        </is>
      </c>
      <c r="AE827" s="2" t="inlineStr">
        <is>
          <t>3</t>
        </is>
      </c>
      <c r="AF827" s="2" t="inlineStr">
        <is>
          <t/>
        </is>
      </c>
      <c r="AG827" t="inlineStr">
        <is>
          <t>Generación simultánea de calor y electricidad &lt;a href="/entry/result/1680968/all" id="ENTRY_TO_ENTRY_CONVERTER" target="_blank"&gt;IATE:1680968&lt;/a&gt; en pequeñas unidades de producción con una potencia instalada &lt;a href="/entry/result/1153700/all" id="ENTRY_TO_ENTRY_CONVERTER" target="_blank"&gt;IATE:1153700&lt;/a&gt; inferior a 1 MW&lt;sub&gt;e&lt;/sub&gt;.</t>
        </is>
      </c>
      <c r="AH827" s="2" t="inlineStr">
        <is>
          <t>väikekoostootmine</t>
        </is>
      </c>
      <c r="AI827" s="2" t="inlineStr">
        <is>
          <t>3</t>
        </is>
      </c>
      <c r="AJ827" s="2" t="inlineStr">
        <is>
          <t/>
        </is>
      </c>
      <c r="AK827" t="inlineStr">
        <is>
          <t>tootmine koostootmisseadmega, mille installeeritud võimsus on alla 1 MWe</t>
        </is>
      </c>
      <c r="AL827" s="2" t="inlineStr">
        <is>
          <t>pienimuotoinen yhteistuotanto</t>
        </is>
      </c>
      <c r="AM827" s="2" t="inlineStr">
        <is>
          <t>3</t>
        </is>
      </c>
      <c r="AN827" s="2" t="inlineStr">
        <is>
          <t/>
        </is>
      </c>
      <c r="AO827" t="inlineStr">
        <is>
          <t>sähkötehokapasiteetiltaan alle 1 megavolttiampeerin yhteistuotantolaitosten tuotanto</t>
        </is>
      </c>
      <c r="AP827" s="2" t="inlineStr">
        <is>
          <t>petite cogénération</t>
        </is>
      </c>
      <c r="AQ827" s="2" t="inlineStr">
        <is>
          <t>4</t>
        </is>
      </c>
      <c r="AR827" s="2" t="inlineStr">
        <is>
          <t/>
        </is>
      </c>
      <c r="AS827" t="inlineStr">
        <is>
          <t>production assurée par des unités de cogénération d'une puissance installée inférieure à 1 MWe (mégawatt électrique)</t>
        </is>
      </c>
      <c r="AT827" s="2" t="inlineStr">
        <is>
          <t>comhghiniúint ar mionscála</t>
        </is>
      </c>
      <c r="AU827" s="2" t="inlineStr">
        <is>
          <t>3</t>
        </is>
      </c>
      <c r="AV827" s="2" t="inlineStr">
        <is>
          <t/>
        </is>
      </c>
      <c r="AW827" t="inlineStr">
        <is>
          <t/>
        </is>
      </c>
      <c r="AX827" s="2" t="inlineStr">
        <is>
          <t>mala kogeneracija</t>
        </is>
      </c>
      <c r="AY827" s="2" t="inlineStr">
        <is>
          <t>2</t>
        </is>
      </c>
      <c r="AZ827" s="2" t="inlineStr">
        <is>
          <t/>
        </is>
      </c>
      <c r="BA827" t="inlineStr">
        <is>
          <t>---</t>
        </is>
      </c>
      <c r="BB827" s="2" t="inlineStr">
        <is>
          <t>kiserőműves kapcsolt energiatermelés|
kiserőműves kogeneráció</t>
        </is>
      </c>
      <c r="BC827" s="2" t="inlineStr">
        <is>
          <t>4|
4</t>
        </is>
      </c>
      <c r="BD827" s="2" t="inlineStr">
        <is>
          <t xml:space="preserve">|
</t>
        </is>
      </c>
      <c r="BE827" t="inlineStr">
        <is>
          <t>hasznos hő és villamos energia egyidejű termelése egyazon kisméretű (kisebb mint 1 MWe beépített teljesítményű) energiatermelő egységben</t>
        </is>
      </c>
      <c r="BF827" s="2" t="inlineStr">
        <is>
          <t>piccola cogenerazione</t>
        </is>
      </c>
      <c r="BG827" s="2" t="inlineStr">
        <is>
          <t>3</t>
        </is>
      </c>
      <c r="BH827" s="2" t="inlineStr">
        <is>
          <t/>
        </is>
      </c>
      <c r="BI827" t="inlineStr">
        <is>
          <t>generazione mediante unità di cogenerazione con una capacità installata inferiore a 1 MWe</t>
        </is>
      </c>
      <c r="BJ827" s="2" t="inlineStr">
        <is>
          <t>mažos galios kogeneracija</t>
        </is>
      </c>
      <c r="BK827" s="2" t="inlineStr">
        <is>
          <t>3</t>
        </is>
      </c>
      <c r="BL827" s="2" t="inlineStr">
        <is>
          <t/>
        </is>
      </c>
      <c r="BM827" t="inlineStr">
        <is>
          <t>mažesnės kaip 1 MWe įrengtosios galios kogeneracija</t>
        </is>
      </c>
      <c r="BN827" s="2" t="inlineStr">
        <is>
          <t>maza apjoma koģenerācija</t>
        </is>
      </c>
      <c r="BO827" s="2" t="inlineStr">
        <is>
          <t>3</t>
        </is>
      </c>
      <c r="BP827" s="2" t="inlineStr">
        <is>
          <t/>
        </is>
      </c>
      <c r="BQ827" t="inlineStr">
        <is>
          <t>koģenerācija [ &lt;a href="/entry/result/870218/all" id="ENTRY_TO_ENTRY_CONVERTER" target="_blank"&gt;IATE:870218&lt;/a&gt; ], ko veic ar koģenerācijas iekārtu, kuras maksimālā jauda nesasniedz 1 MWe [ sk. &lt;a href="/entry/result/3536224/all" id="ENTRY_TO_ENTRY_CONVERTER" target="_blank"&gt;IATE:3536224&lt;/a&gt; ]</t>
        </is>
      </c>
      <c r="BR827" s="2" t="inlineStr">
        <is>
          <t>koġenerazzjoni ta' skala żgħira</t>
        </is>
      </c>
      <c r="BS827" s="2" t="inlineStr">
        <is>
          <t>3</t>
        </is>
      </c>
      <c r="BT827" s="2" t="inlineStr">
        <is>
          <t/>
        </is>
      </c>
      <c r="BU827" t="inlineStr">
        <is>
          <t>ġenerazzjoni permezz ta' unitajiet ta' koġenerazzjoni b' kapaċità installata taħt 1 MWe</t>
        </is>
      </c>
      <c r="BV827" s="2" t="inlineStr">
        <is>
          <t>kleinschalige warmte-krachtkoppeling</t>
        </is>
      </c>
      <c r="BW827" s="2" t="inlineStr">
        <is>
          <t>3</t>
        </is>
      </c>
      <c r="BX827" s="2" t="inlineStr">
        <is>
          <t/>
        </is>
      </c>
      <c r="BY827" t="inlineStr">
        <is>
          <t>warmte-krachtkoppeling door middel van een eenheid met een geïnstalleerd vermogen van minder dan 1 MWe</t>
        </is>
      </c>
      <c r="BZ827" s="2" t="inlineStr">
        <is>
          <t>kogeneracja małoskalowa</t>
        </is>
      </c>
      <c r="CA827" s="2" t="inlineStr">
        <is>
          <t>3</t>
        </is>
      </c>
      <c r="CB827" s="2" t="inlineStr">
        <is>
          <t/>
        </is>
      </c>
      <c r="CC827" t="inlineStr">
        <is>
          <t>generacja przez jednostki kogeneracji o mocy zainstalowanej mniejszej niż 1 MWe</t>
        </is>
      </c>
      <c r="CD827" s="2" t="inlineStr">
        <is>
          <t>cogeração de pequena dimensão</t>
        </is>
      </c>
      <c r="CE827" s="2" t="inlineStr">
        <is>
          <t>3</t>
        </is>
      </c>
      <c r="CF827" s="2" t="inlineStr">
        <is>
          <t/>
        </is>
      </c>
      <c r="CG827" t="inlineStr">
        <is>
          <t>Geração de energia por unidades de cogeração com uma capacidade instalada inferior a 1 MWe.</t>
        </is>
      </c>
      <c r="CH827" s="2" t="inlineStr">
        <is>
          <t>cogenerare de mică putere</t>
        </is>
      </c>
      <c r="CI827" s="2" t="inlineStr">
        <is>
          <t>3</t>
        </is>
      </c>
      <c r="CJ827" s="2" t="inlineStr">
        <is>
          <t/>
        </is>
      </c>
      <c r="CK827" t="inlineStr">
        <is>
          <t>Cogenerare în cazul unei unități cu capacitate instalată mai mică de 1 MWe.</t>
        </is>
      </c>
      <c r="CL827" s="2" t="inlineStr">
        <is>
          <t>kombinovaná výroba malých výkonov|
kogenerácia malých výkonov</t>
        </is>
      </c>
      <c r="CM827" s="2" t="inlineStr">
        <is>
          <t>3|
3</t>
        </is>
      </c>
      <c r="CN827" s="2" t="inlineStr">
        <is>
          <t xml:space="preserve">|
</t>
        </is>
      </c>
      <c r="CO827" t="inlineStr">
        <is>
          <t>výroba tepla a elektriny zariadením s inštalovaným výkonom nižším ako 1 MWe</t>
        </is>
      </c>
      <c r="CP827" s="2" t="inlineStr">
        <is>
          <t>mala soproizvodnja|
mala kogeneracija</t>
        </is>
      </c>
      <c r="CQ827" s="2" t="inlineStr">
        <is>
          <t>3|
3</t>
        </is>
      </c>
      <c r="CR827" s="2" t="inlineStr">
        <is>
          <t xml:space="preserve">|
</t>
        </is>
      </c>
      <c r="CS827" t="inlineStr">
        <is>
          <t>sočasna proizvodnja toplote in električne energije v napravah z največjo močjo pod 1 MWe</t>
        </is>
      </c>
      <c r="CT827" s="2" t="inlineStr">
        <is>
          <t>småskalig kraftvärme</t>
        </is>
      </c>
      <c r="CU827" s="2" t="inlineStr">
        <is>
          <t>3</t>
        </is>
      </c>
      <c r="CV827" s="2" t="inlineStr">
        <is>
          <t/>
        </is>
      </c>
      <c r="CW827" t="inlineStr">
        <is>
          <t/>
        </is>
      </c>
    </row>
    <row r="828">
      <c r="A828" s="1" t="str">
        <f>HYPERLINK("https://iate.europa.eu/entry/result/1204113/all", "1204113")</f>
        <v>1204113</v>
      </c>
      <c r="B828" t="inlineStr">
        <is>
          <t>ENERGY;INDUSTRY</t>
        </is>
      </c>
      <c r="C828" t="inlineStr">
        <is>
          <t>ENERGY|oil industry;INDUSTRY|chemistry</t>
        </is>
      </c>
      <c r="D828" t="inlineStr">
        <is>
          <t>yes</t>
        </is>
      </c>
      <c r="E828" t="inlineStr">
        <is>
          <t/>
        </is>
      </c>
      <c r="F828" s="2" t="inlineStr">
        <is>
          <t>каталитичен крекинг</t>
        </is>
      </c>
      <c r="G828" s="2" t="inlineStr">
        <is>
          <t>4</t>
        </is>
      </c>
      <c r="H828" s="2" t="inlineStr">
        <is>
          <t/>
        </is>
      </c>
      <c r="I828" t="inlineStr">
        <is>
          <t>крекинг&lt;sup&gt;1&lt;/sup&gt;, който се осъществява при температура 450—475 °C с катализатори&lt;p&gt; &lt;sup&gt;1&lt;/sup&gt; [ &lt;a href="/entry/result/1075493/all" id="ENTRY_TO_ENTRY_CONVERTER" target="_blank"&gt;IATE:1075493&lt;/a&gt; ]&lt;/p&gt;</t>
        </is>
      </c>
      <c r="J828" s="2" t="inlineStr">
        <is>
          <t>katalytické krakování</t>
        </is>
      </c>
      <c r="K828" s="2" t="inlineStr">
        <is>
          <t>3</t>
        </is>
      </c>
      <c r="L828" s="2" t="inlineStr">
        <is>
          <t/>
        </is>
      </c>
      <c r="M828" t="inlineStr">
        <is>
          <t>technologie &lt;i&gt;krakování&lt;/i&gt; [ &lt;a href="/entry/result/3567696/all" id="ENTRY_TO_ENTRY_CONVERTER" target="_blank"&gt;IATE:3567696&lt;/a&gt; ] prováděná zejména na kyselých zeolitových katalyzátorech, jejímž produktem je směs rozvětvených nasycených uhlovodíků a aromatických uhlovodíků využívaných k výrobě motorových paliv</t>
        </is>
      </c>
      <c r="N828" s="2" t="inlineStr">
        <is>
          <t>katalytisk krakning</t>
        </is>
      </c>
      <c r="O828" s="2" t="inlineStr">
        <is>
          <t>3</t>
        </is>
      </c>
      <c r="P828" s="2" t="inlineStr">
        <is>
          <t/>
        </is>
      </c>
      <c r="Q828" t="inlineStr">
        <is>
          <t>metode til forarbejdning af olieprodukter efter raffineringen, hvorved tunge fraktioner af kulbrinter ved hjælp af en katalysator nedbrydes til en blanding af lette og tunge fraktioner, som så kan bruges til at lave benzin og diesel</t>
        </is>
      </c>
      <c r="R828" s="2" t="inlineStr">
        <is>
          <t>katalytisches Kracken</t>
        </is>
      </c>
      <c r="S828" s="2" t="inlineStr">
        <is>
          <t>3</t>
        </is>
      </c>
      <c r="T828" s="2" t="inlineStr">
        <is>
          <t/>
        </is>
      </c>
      <c r="U828" t="inlineStr">
        <is>
          <t/>
        </is>
      </c>
      <c r="V828" s="2" t="inlineStr">
        <is>
          <t>καταλυτική πυρόλυση</t>
        </is>
      </c>
      <c r="W828" s="2" t="inlineStr">
        <is>
          <t>3</t>
        </is>
      </c>
      <c r="X828" s="2" t="inlineStr">
        <is>
          <t/>
        </is>
      </c>
      <c r="Y828" t="inlineStr">
        <is>
          <t/>
        </is>
      </c>
      <c r="Z828" s="2" t="inlineStr">
        <is>
          <t>catalytic cracking|
cat cracking</t>
        </is>
      </c>
      <c r="AA828" s="2" t="inlineStr">
        <is>
          <t>3|
3</t>
        </is>
      </c>
      <c r="AB828" s="2" t="inlineStr">
        <is>
          <t xml:space="preserve">|
</t>
        </is>
      </c>
      <c r="AC828" t="inlineStr">
        <is>
          <t>any petroleum refinery process in which the molecular structure of hydrocarbon compounds are broken down to convert heavy hydrocarbon feedstock into lighter fractions such as kerosene, gasoline, liquified petroleum gas (LPG), heating oil, and petrochemical feedstock</t>
        </is>
      </c>
      <c r="AD828" s="2" t="inlineStr">
        <is>
          <t>craqueo catalítico</t>
        </is>
      </c>
      <c r="AE828" s="2" t="inlineStr">
        <is>
          <t>3</t>
        </is>
      </c>
      <c r="AF828" s="2" t="inlineStr">
        <is>
          <t/>
        </is>
      </c>
      <c r="AG828" t="inlineStr">
        <is>
          <t>Craqueo [ &lt;a href="/entry/result/1075493/all" id="ENTRY_TO_ENTRY_CONVERTER" target="_blank"&gt;IATE:1075493&lt;/a&gt; ] llevado a cabo con ayuda de un catalizador.</t>
        </is>
      </c>
      <c r="AH828" s="2" t="inlineStr">
        <is>
          <t>katalüütiline krakkimine</t>
        </is>
      </c>
      <c r="AI828" s="2" t="inlineStr">
        <is>
          <t>3</t>
        </is>
      </c>
      <c r="AJ828" s="2" t="inlineStr">
        <is>
          <t/>
        </is>
      </c>
      <c r="AK828" t="inlineStr">
        <is>
          <t>termiline krakkimine, millele on lisatud katalüsaatori toime</t>
        </is>
      </c>
      <c r="AL828" s="2" t="inlineStr">
        <is>
          <t>katalyyttinen krakkaus</t>
        </is>
      </c>
      <c r="AM828" s="2" t="inlineStr">
        <is>
          <t>3</t>
        </is>
      </c>
      <c r="AN828" s="2" t="inlineStr">
        <is>
          <t/>
        </is>
      </c>
      <c r="AO828" t="inlineStr">
        <is>
          <t>hiilivetyjen pilkkominen pienemmiksi molekyyleiksi katalyyttien avulla</t>
        </is>
      </c>
      <c r="AP828" s="2" t="inlineStr">
        <is>
          <t>craquage catalytique|
cracking catalytique</t>
        </is>
      </c>
      <c r="AQ828" s="2" t="inlineStr">
        <is>
          <t>3|
3</t>
        </is>
      </c>
      <c r="AR828" s="2" t="inlineStr">
        <is>
          <t xml:space="preserve">|
</t>
        </is>
      </c>
      <c r="AS828" t="inlineStr">
        <is>
          <t>procédé de raffinage pétrolier par modification moléculaire d'une fraction du mélange sous l'action d'un catalyseur</t>
        </is>
      </c>
      <c r="AT828" s="2" t="inlineStr">
        <is>
          <t>craiceáil chatalaíoch</t>
        </is>
      </c>
      <c r="AU828" s="2" t="inlineStr">
        <is>
          <t>3</t>
        </is>
      </c>
      <c r="AV828" s="2" t="inlineStr">
        <is>
          <t/>
        </is>
      </c>
      <c r="AW828" t="inlineStr">
        <is>
          <t/>
        </is>
      </c>
      <c r="AX828" s="2" t="inlineStr">
        <is>
          <t>katalitički kreking|
katalitičko krekiranje</t>
        </is>
      </c>
      <c r="AY828" s="2" t="inlineStr">
        <is>
          <t>3|
3</t>
        </is>
      </c>
      <c r="AZ828" s="2" t="inlineStr">
        <is>
          <t xml:space="preserve">|
</t>
        </is>
      </c>
      <c r="BA828" t="inlineStr">
        <is>
          <t>proces toplinske razgradnje ugljikovodika uz sudjelovanje katalizatora (zeoliti), s ciljem pretvorbe ugljikovodika iz višeg destilacijskog područja u frakciju benzina, uz ostale produkte (mehanizmi reakcija karbokationa)</t>
        </is>
      </c>
      <c r="BB828" s="2" t="inlineStr">
        <is>
          <t>katalitikus krakkolás</t>
        </is>
      </c>
      <c r="BC828" s="2" t="inlineStr">
        <is>
          <t>4</t>
        </is>
      </c>
      <c r="BD828" s="2" t="inlineStr">
        <is>
          <t/>
        </is>
      </c>
      <c r="BE828" t="inlineStr">
        <is>
          <t>szénhidrogének alumínium-szilikát típusú katalizátorokon (elsősorban zeolitokon), 400-500 °C hőmérsékleten, motorhajtó anyagok előállítása céljából végzett hőbontási eljárása</t>
        </is>
      </c>
      <c r="BF828" s="2" t="inlineStr">
        <is>
          <t>cracking catalitico</t>
        </is>
      </c>
      <c r="BG828" s="2" t="inlineStr">
        <is>
          <t>3</t>
        </is>
      </c>
      <c r="BH828" s="2" t="inlineStr">
        <is>
          <t/>
        </is>
      </c>
      <c r="BI828" t="inlineStr">
        <is>
          <t>processo industriale attraverso il quale, grazie ad una reazione ottenuta in presenza di catalizzatori a base di silice e alluminia, si ricavano idrocarburi paraffinici leggeri per rottura delle molecole di idrocarburi paraffinici pesanti</t>
        </is>
      </c>
      <c r="BJ828" s="2" t="inlineStr">
        <is>
          <t>katalizinis krekingas</t>
        </is>
      </c>
      <c r="BK828" s="2" t="inlineStr">
        <is>
          <t>3</t>
        </is>
      </c>
      <c r="BL828" s="2" t="inlineStr">
        <is>
          <t/>
        </is>
      </c>
      <c r="BM828" t="inlineStr">
        <is>
          <t/>
        </is>
      </c>
      <c r="BN828" s="2" t="inlineStr">
        <is>
          <t>katalītiskais krekings</t>
        </is>
      </c>
      <c r="BO828" s="2" t="inlineStr">
        <is>
          <t>3</t>
        </is>
      </c>
      <c r="BP828" s="2" t="inlineStr">
        <is>
          <t/>
        </is>
      </c>
      <c r="BQ828" t="inlineStr">
        <is>
          <t/>
        </is>
      </c>
      <c r="BR828" s="2" t="inlineStr">
        <is>
          <t>krekkjar katalitiku</t>
        </is>
      </c>
      <c r="BS828" s="2" t="inlineStr">
        <is>
          <t>3</t>
        </is>
      </c>
      <c r="BT828" s="2" t="inlineStr">
        <is>
          <t/>
        </is>
      </c>
      <c r="BU828" t="inlineStr">
        <is>
          <t>proċess industrijali li permezz tiegħu b'reazzjoni li sseħħ fil-preżenza ta' katalizzatur abbażi tas-siliċje u tal-aluminju jiġu estratti idrokarburi paraffiniċi ħfief mill-molekuli tal-idrokarburi paraffiniċi tqal</t>
        </is>
      </c>
      <c r="BV828" s="2" t="inlineStr">
        <is>
          <t>katalytisch kraken</t>
        </is>
      </c>
      <c r="BW828" s="2" t="inlineStr">
        <is>
          <t>3</t>
        </is>
      </c>
      <c r="BX828" s="2" t="inlineStr">
        <is>
          <t/>
        </is>
      </c>
      <c r="BY828" t="inlineStr">
        <is>
          <t>proces waarbij zwaardere koolwaterstoffen met behulp van een katalysator in lichte koolwaterstoffen worden gesplitst</t>
        </is>
      </c>
      <c r="BZ828" s="2" t="inlineStr">
        <is>
          <t>krakowanie katalityczne|
kraking katalityczny</t>
        </is>
      </c>
      <c r="CA828" s="2" t="inlineStr">
        <is>
          <t>3|
3</t>
        </is>
      </c>
      <c r="CB828" s="2" t="inlineStr">
        <is>
          <t>|
preferred</t>
        </is>
      </c>
      <c r="CC828" t="inlineStr">
        <is>
          <t>proces technologiczny polegający na rozszczepianiu wielkich cząsteczek węglowodorów na cząsteczki zawierające mniej atomów węgla, zachodzący w wyniku rozrywania wiązań między atomami węgla</t>
        </is>
      </c>
      <c r="CD828" s="2" t="inlineStr">
        <is>
          <t>craqueamento catalítico</t>
        </is>
      </c>
      <c r="CE828" s="2" t="inlineStr">
        <is>
          <t>3</t>
        </is>
      </c>
      <c r="CF828" s="2" t="inlineStr">
        <is>
          <t/>
        </is>
      </c>
      <c r="CG828" t="inlineStr">
        <is>
          <t>Transformação por rutura das moléculas de hidrocarbonetos de cadeias longas com o objetivo de se obterem moléculas de cadeias mais curtas, aumentando desta maneira a proporção dos produtos mais leves e voláteis, utilizando catalisadores que permitem, a igual temperatura, a transformação mais profunda e mais seletiva de frações que podem ser mais pesadas.</t>
        </is>
      </c>
      <c r="CH828" s="2" t="inlineStr">
        <is>
          <t>cracare catalitică</t>
        </is>
      </c>
      <c r="CI828" s="2" t="inlineStr">
        <is>
          <t>4</t>
        </is>
      </c>
      <c r="CJ828" s="2" t="inlineStr">
        <is>
          <t/>
        </is>
      </c>
      <c r="CK828" t="inlineStr">
        <is>
          <t>scindare a HC cu catena mare în omologi inferiori cu cifră octanică mai mare</t>
        </is>
      </c>
      <c r="CL828" s="2" t="inlineStr">
        <is>
          <t>katalytické krakovanie</t>
        </is>
      </c>
      <c r="CM828" s="2" t="inlineStr">
        <is>
          <t>3</t>
        </is>
      </c>
      <c r="CN828" s="2" t="inlineStr">
        <is>
          <t/>
        </is>
      </c>
      <c r="CO828" t="inlineStr">
        <is>
          <t>proces na štiepenie biomasy na motorové palivá a plyny vhodné nachemické spracovanie a výrobu palív alkyláciou; uskutočňuje sa v prítomnosti kyslého katalyzátorav podmienkach vhodných na štiepenie, disproporcionáciu vodíka, izomerizáciu produktov štiepenia,aromatizácie, kondenzácie, polymerizácie a koksovania</t>
        </is>
      </c>
      <c r="CP828" s="2" t="inlineStr">
        <is>
          <t>katalitični kreking</t>
        </is>
      </c>
      <c r="CQ828" s="2" t="inlineStr">
        <is>
          <t>3</t>
        </is>
      </c>
      <c r="CR828" s="2" t="inlineStr">
        <is>
          <t/>
        </is>
      </c>
      <c r="CS828" t="inlineStr">
        <is>
          <t/>
        </is>
      </c>
      <c r="CT828" s="2" t="inlineStr">
        <is>
          <t>katalytisk krackning</t>
        </is>
      </c>
      <c r="CU828" s="2" t="inlineStr">
        <is>
          <t>3</t>
        </is>
      </c>
      <c r="CV828" s="2" t="inlineStr">
        <is>
          <t/>
        </is>
      </c>
      <c r="CW828" t="inlineStr">
        <is>
          <t>sönderdelning, med hjälp av katalysatorer, av tunga kolväten i petroleum i lättare kolväten</t>
        </is>
      </c>
    </row>
    <row r="829">
      <c r="A829" s="1" t="str">
        <f>HYPERLINK("https://iate.europa.eu/entry/result/1350033/all", "1350033")</f>
        <v>1350033</v>
      </c>
      <c r="B829" t="inlineStr">
        <is>
          <t>SCIENCE</t>
        </is>
      </c>
      <c r="C829" t="inlineStr">
        <is>
          <t>SCIENCE|natural and applied sciences|applied sciences</t>
        </is>
      </c>
      <c r="D829" t="inlineStr">
        <is>
          <t>yes</t>
        </is>
      </c>
      <c r="E829" t="inlineStr">
        <is>
          <t/>
        </is>
      </c>
      <c r="F829" s="2" t="inlineStr">
        <is>
          <t>фотоелектрична клетка|
фотоклетка|
фотоелектричен рецептор</t>
        </is>
      </c>
      <c r="G829" s="2" t="inlineStr">
        <is>
          <t>3|
3|
3</t>
        </is>
      </c>
      <c r="H829" s="2" t="inlineStr">
        <is>
          <t xml:space="preserve">|
|
</t>
        </is>
      </c>
      <c r="I829" t="inlineStr">
        <is>
          <t>устройство, което произвежда електричество, когато го освети светлина</t>
        </is>
      </c>
      <c r="J829" t="inlineStr">
        <is>
          <t/>
        </is>
      </c>
      <c r="K829" t="inlineStr">
        <is>
          <t/>
        </is>
      </c>
      <c r="L829" t="inlineStr">
        <is>
          <t/>
        </is>
      </c>
      <c r="M829" t="inlineStr">
        <is>
          <t/>
        </is>
      </c>
      <c r="N829" s="2" t="inlineStr">
        <is>
          <t>fotomodstandscelle|
fotocelle</t>
        </is>
      </c>
      <c r="O829" s="2" t="inlineStr">
        <is>
          <t>3|
3</t>
        </is>
      </c>
      <c r="P829" s="2" t="inlineStr">
        <is>
          <t xml:space="preserve">|
</t>
        </is>
      </c>
      <c r="Q829" t="inlineStr">
        <is>
          <t>fotoelektrisk detektor der udnytter den emission af elektroner der skyldes optisk stråling</t>
        </is>
      </c>
      <c r="R829" s="2" t="inlineStr">
        <is>
          <t>Fotozelle|
Photozelle|
lichtelektrische Zelle</t>
        </is>
      </c>
      <c r="S829" s="2" t="inlineStr">
        <is>
          <t>3|
3|
3</t>
        </is>
      </c>
      <c r="T829" s="2" t="inlineStr">
        <is>
          <t xml:space="preserve">|
|
</t>
        </is>
      </c>
      <c r="U829" t="inlineStr">
        <is>
          <t>Stromquelle, die bei auftreffender elektromagnetischer Strahlung (wie Licht) Strom abgeben kann</t>
        </is>
      </c>
      <c r="V829" s="2" t="inlineStr">
        <is>
          <t>φωτοκύτταρο</t>
        </is>
      </c>
      <c r="W829" s="2" t="inlineStr">
        <is>
          <t>4</t>
        </is>
      </c>
      <c r="X829" s="2" t="inlineStr">
        <is>
          <t/>
        </is>
      </c>
      <c r="Y829" t="inlineStr">
        <is>
          <t/>
        </is>
      </c>
      <c r="Z829" s="2" t="inlineStr">
        <is>
          <t>photoelectric cell|
photoelectric receptor|
photocell</t>
        </is>
      </c>
      <c r="AA829" s="2" t="inlineStr">
        <is>
          <t>3|
3|
3</t>
        </is>
      </c>
      <c r="AB829" s="2" t="inlineStr">
        <is>
          <t xml:space="preserve">|
|
</t>
        </is>
      </c>
      <c r="AC829" t="inlineStr">
        <is>
          <t>device that produces electricity when light shines on it</t>
        </is>
      </c>
      <c r="AD829" s="2" t="inlineStr">
        <is>
          <t>célula fotoeléctrica|
fotocélula|
receptor fotoeléctrico</t>
        </is>
      </c>
      <c r="AE829" s="2" t="inlineStr">
        <is>
          <t>3|
3|
2</t>
        </is>
      </c>
      <c r="AF829" s="2" t="inlineStr">
        <is>
          <t xml:space="preserve">|
|
</t>
        </is>
      </c>
      <c r="AG829" t="inlineStr">
        <is>
          <t>Dispositivo que transforma en corriente eléctrica las variaciones de intensidad de la luz que incide sobre un cátodo por extracción de electrones mediante efecto fotoeléctrico.</t>
        </is>
      </c>
      <c r="AH829" s="2" t="inlineStr">
        <is>
          <t>fotoelement</t>
        </is>
      </c>
      <c r="AI829" s="2" t="inlineStr">
        <is>
          <t>3</t>
        </is>
      </c>
      <c r="AJ829" s="2" t="inlineStr">
        <is>
          <t/>
        </is>
      </c>
      <c r="AK829" t="inlineStr">
        <is>
          <t/>
        </is>
      </c>
      <c r="AL829" s="2" t="inlineStr">
        <is>
          <t>valokenno</t>
        </is>
      </c>
      <c r="AM829" s="2" t="inlineStr">
        <is>
          <t>3</t>
        </is>
      </c>
      <c r="AN829" s="2" t="inlineStr">
        <is>
          <t/>
        </is>
      </c>
      <c r="AO829" t="inlineStr">
        <is>
          <t>laite, joka muuttaa valon energiaa sähköenergiaksi</t>
        </is>
      </c>
      <c r="AP829" s="2" t="inlineStr">
        <is>
          <t>récepteur photo-électrique|
cellule photo-électrique</t>
        </is>
      </c>
      <c r="AQ829" s="2" t="inlineStr">
        <is>
          <t>3|
3</t>
        </is>
      </c>
      <c r="AR829" s="2" t="inlineStr">
        <is>
          <t xml:space="preserve">|
</t>
        </is>
      </c>
      <c r="AS829" t="inlineStr">
        <is>
          <t>senseur électrique sensible à la lumière, utilisant la propriété que possèdent certains métaux alcalins, tels que le potassium et le rubidium, de libérer des électrons lorsqu'ils sont éclairés, ou bien mettant en jeu la propriété que possèdent certaines substances, tels que lesélénium ou du sulfure de cadmium, d'accuser des variations de résistance ohmique sous l'action de la lumière</t>
        </is>
      </c>
      <c r="AT829" s="2" t="inlineStr">
        <is>
          <t>cill fhótaileictreach|
fótaichill</t>
        </is>
      </c>
      <c r="AU829" s="2" t="inlineStr">
        <is>
          <t>3|
3</t>
        </is>
      </c>
      <c r="AV829" s="2" t="inlineStr">
        <is>
          <t xml:space="preserve">|
</t>
        </is>
      </c>
      <c r="AW829" t="inlineStr">
        <is>
          <t/>
        </is>
      </c>
      <c r="AX829" t="inlineStr">
        <is>
          <t/>
        </is>
      </c>
      <c r="AY829" t="inlineStr">
        <is>
          <t/>
        </is>
      </c>
      <c r="AZ829" t="inlineStr">
        <is>
          <t/>
        </is>
      </c>
      <c r="BA829" t="inlineStr">
        <is>
          <t/>
        </is>
      </c>
      <c r="BB829" s="2" t="inlineStr">
        <is>
          <t>fotocella</t>
        </is>
      </c>
      <c r="BC829" s="2" t="inlineStr">
        <is>
          <t>3</t>
        </is>
      </c>
      <c r="BD829" s="2" t="inlineStr">
        <is>
          <t/>
        </is>
      </c>
      <c r="BE829" t="inlineStr">
        <is>
          <t>fényelektromos hatáson alapuló fényérzékeny berendezés, amely a fényhullámokra elektromos választ ad.</t>
        </is>
      </c>
      <c r="BF829" s="2" t="inlineStr">
        <is>
          <t>cellula fotoelettrica|
fotocellula</t>
        </is>
      </c>
      <c r="BG829" s="2" t="inlineStr">
        <is>
          <t>3|
3</t>
        </is>
      </c>
      <c r="BH829" s="2" t="inlineStr">
        <is>
          <t xml:space="preserve">|
</t>
        </is>
      </c>
      <c r="BI829" t="inlineStr">
        <is>
          <t>dispositivo in grado di rivelare la radiazione elettromagnetica fornendo in uscita un segnale con intensità di corrente proporzionale all'intensità della radiazione rilevata</t>
        </is>
      </c>
      <c r="BJ829" s="2" t="inlineStr">
        <is>
          <t>fotoelementas</t>
        </is>
      </c>
      <c r="BK829" s="2" t="inlineStr">
        <is>
          <t>2</t>
        </is>
      </c>
      <c r="BL829" s="2" t="inlineStr">
        <is>
          <t/>
        </is>
      </c>
      <c r="BM829" t="inlineStr">
        <is>
          <t>prietaisas, kuris optinės spinduliuotės veikiamas sukuria elektros srovę</t>
        </is>
      </c>
      <c r="BN829" s="2" t="inlineStr">
        <is>
          <t>fotoelements</t>
        </is>
      </c>
      <c r="BO829" s="2" t="inlineStr">
        <is>
          <t>3</t>
        </is>
      </c>
      <c r="BP829" s="2" t="inlineStr">
        <is>
          <t/>
        </is>
      </c>
      <c r="BQ829" t="inlineStr">
        <is>
          <t>ierīce, kas, izmantojot fotoefektu, pārvērš gaismas enerģiju elektriskajā enerģijā</t>
        </is>
      </c>
      <c r="BR829" s="2" t="inlineStr">
        <is>
          <t>fotoċellula</t>
        </is>
      </c>
      <c r="BS829" s="2" t="inlineStr">
        <is>
          <t>3</t>
        </is>
      </c>
      <c r="BT829" s="2" t="inlineStr">
        <is>
          <t/>
        </is>
      </c>
      <c r="BU829" t="inlineStr">
        <is>
          <t>apparat li jiġġenera enerġija elettrika minn enerġija tad-dawl, normalment bħala voltaġġ jew kurrent</t>
        </is>
      </c>
      <c r="BV829" s="2" t="inlineStr">
        <is>
          <t>lichtgevoelige weerstand|
fotocel|
foto-elektrische ontvanger</t>
        </is>
      </c>
      <c r="BW829" s="2" t="inlineStr">
        <is>
          <t>3|
3|
3</t>
        </is>
      </c>
      <c r="BX829" s="2" t="inlineStr">
        <is>
          <t xml:space="preserve">|
|
</t>
        </is>
      </c>
      <c r="BY829" t="inlineStr">
        <is>
          <t/>
        </is>
      </c>
      <c r="BZ829" s="2" t="inlineStr">
        <is>
          <t>fotoogniwo|
komórka fotoelektryczna|
fotokomórka</t>
        </is>
      </c>
      <c r="CA829" s="2" t="inlineStr">
        <is>
          <t>3|
3|
3</t>
        </is>
      </c>
      <c r="CB829" s="2" t="inlineStr">
        <is>
          <t xml:space="preserve">preferred|
|
</t>
        </is>
      </c>
      <c r="CC829" t="inlineStr">
        <is>
          <t>element półprzewodnikowy, w którym następuje przemiana (konwersja) energii promieniowania słonecznego (światła) w energię elektryczną w wyniku zjawiska fotowoltaicznego</t>
        </is>
      </c>
      <c r="CD829" s="2" t="inlineStr">
        <is>
          <t>célula fotoelétrica|
fotocélula</t>
        </is>
      </c>
      <c r="CE829" s="2" t="inlineStr">
        <is>
          <t>3|
3</t>
        </is>
      </c>
      <c r="CF829" s="2" t="inlineStr">
        <is>
          <t xml:space="preserve">|
</t>
        </is>
      </c>
      <c r="CG829" t="inlineStr">
        <is>
          <t/>
        </is>
      </c>
      <c r="CH829" s="2" t="inlineStr">
        <is>
          <t>celulă fotoelectrică</t>
        </is>
      </c>
      <c r="CI829" s="2" t="inlineStr">
        <is>
          <t>3</t>
        </is>
      </c>
      <c r="CJ829" s="2" t="inlineStr">
        <is>
          <t/>
        </is>
      </c>
      <c r="CK829" t="inlineStr">
        <is>
          <t/>
        </is>
      </c>
      <c r="CL829" s="2" t="inlineStr">
        <is>
          <t>fotovoltický článok|
fotoelektrický článok|
fotočlánok</t>
        </is>
      </c>
      <c r="CM829" s="2" t="inlineStr">
        <is>
          <t>3|
3|
3</t>
        </is>
      </c>
      <c r="CN829" s="2" t="inlineStr">
        <is>
          <t xml:space="preserve">|
|
</t>
        </is>
      </c>
      <c r="CO829" t="inlineStr">
        <is>
          <t>zariadenie, v ktorom nastáva konverzia energie absorbovaného elektromagnetického žiarenia na elektrickú energiu</t>
        </is>
      </c>
      <c r="CP829" s="2" t="inlineStr">
        <is>
          <t>fotocelica</t>
        </is>
      </c>
      <c r="CQ829" s="2" t="inlineStr">
        <is>
          <t>3</t>
        </is>
      </c>
      <c r="CR829" s="2" t="inlineStr">
        <is>
          <t/>
        </is>
      </c>
      <c r="CS829" t="inlineStr">
        <is>
          <t>Elektronska naprava, ki je občutljiva na svetlobo. Osnova delovanja fotocelice je fotoelektrični efekt.</t>
        </is>
      </c>
      <c r="CT829" s="2" t="inlineStr">
        <is>
          <t>fotomotstånd</t>
        </is>
      </c>
      <c r="CU829" s="2" t="inlineStr">
        <is>
          <t>3</t>
        </is>
      </c>
      <c r="CV829" s="2" t="inlineStr">
        <is>
          <t/>
        </is>
      </c>
      <c r="CW829" t="inlineStr">
        <is>
          <t/>
        </is>
      </c>
    </row>
    <row r="830">
      <c r="A830" s="1" t="str">
        <f>HYPERLINK("https://iate.europa.eu/entry/result/1407832/all", "1407832")</f>
        <v>1407832</v>
      </c>
      <c r="B830" t="inlineStr">
        <is>
          <t>ENERGY;INDUSTRY</t>
        </is>
      </c>
      <c r="C830" t="inlineStr">
        <is>
          <t>ENERGY|coal and mining industries;INDUSTRY|iron, steel and other metal industries</t>
        </is>
      </c>
      <c r="D830" t="inlineStr">
        <is>
          <t>yes</t>
        </is>
      </c>
      <c r="E830" t="inlineStr">
        <is>
          <t/>
        </is>
      </c>
      <c r="F830" s="2" t="inlineStr">
        <is>
          <t>брикетиране</t>
        </is>
      </c>
      <c r="G830" s="2" t="inlineStr">
        <is>
          <t>3</t>
        </is>
      </c>
      <c r="H830" s="2" t="inlineStr">
        <is>
          <t/>
        </is>
      </c>
      <c r="I830" t="inlineStr">
        <is>
          <t>процес на уедряване на ситни материали чрез пресоване в късове с правилна и еднообразна форма</t>
        </is>
      </c>
      <c r="J830" s="2" t="inlineStr">
        <is>
          <t>briketování</t>
        </is>
      </c>
      <c r="K830" s="2" t="inlineStr">
        <is>
          <t>3</t>
        </is>
      </c>
      <c r="L830" s="2" t="inlineStr">
        <is>
          <t/>
        </is>
      </c>
      <c r="M830" t="inlineStr">
        <is>
          <t>stmelování jemnozrnných materiálů (např. rudy nebo uhelného prachu) tlakem do pravidelných geometrických tvarů (briket)</t>
        </is>
      </c>
      <c r="N830" s="2" t="inlineStr">
        <is>
          <t>brikettering</t>
        </is>
      </c>
      <c r="O830" s="2" t="inlineStr">
        <is>
          <t>4</t>
        </is>
      </c>
      <c r="P830" s="2" t="inlineStr">
        <is>
          <t/>
        </is>
      </c>
      <c r="Q830" t="inlineStr">
        <is>
          <t/>
        </is>
      </c>
      <c r="R830" s="2" t="inlineStr">
        <is>
          <t>Brikettierung</t>
        </is>
      </c>
      <c r="S830" s="2" t="inlineStr">
        <is>
          <t>3</t>
        </is>
      </c>
      <c r="T830" s="2" t="inlineStr">
        <is>
          <t/>
        </is>
      </c>
      <c r="U830" t="inlineStr">
        <is>
          <t>Verdichtung von Stäuben oder Spänen zu zylinderförmigen oder achteckigen Briketts durch Zusammenballung der Partikel des Materials unter erhöhtem Druck</t>
        </is>
      </c>
      <c r="V830" s="2" t="inlineStr">
        <is>
          <t>συσσωμάτωση|
συσσωμάτωση σε μπρικέτες|
πλινθοποίηση</t>
        </is>
      </c>
      <c r="W830" s="2" t="inlineStr">
        <is>
          <t>3|
3|
3</t>
        </is>
      </c>
      <c r="X830" s="2" t="inlineStr">
        <is>
          <t xml:space="preserve">|
|
</t>
        </is>
      </c>
      <c r="Y830" t="inlineStr">
        <is>
          <t/>
        </is>
      </c>
      <c r="Z830" s="2" t="inlineStr">
        <is>
          <t>briquetting</t>
        </is>
      </c>
      <c r="AA830" s="2" t="inlineStr">
        <is>
          <t>3</t>
        </is>
      </c>
      <c r="AB830" s="2" t="inlineStr">
        <is>
          <t/>
        </is>
      </c>
      <c r="AC830" t="inlineStr">
        <is>
          <t>process of binding together pulverized minerals, such as coal dust, into briquettes under pressure, often with the aid of a binder, such as asphalt</t>
        </is>
      </c>
      <c r="AD830" s="2" t="inlineStr">
        <is>
          <t>briqueteado|
aglomeración</t>
        </is>
      </c>
      <c r="AE830" s="2" t="inlineStr">
        <is>
          <t>3|
3</t>
        </is>
      </c>
      <c r="AF830" s="2" t="inlineStr">
        <is>
          <t xml:space="preserve">|
</t>
        </is>
      </c>
      <c r="AG830" t="inlineStr">
        <is>
          <t>Operación de aglutinar minerales pulverizados, tal como polvo de carbón, en briquetas bajo presión, a menudo con ayuda de un aglutinante, tal como el asfalto.</t>
        </is>
      </c>
      <c r="AH830" s="2" t="inlineStr">
        <is>
          <t>brikettimine</t>
        </is>
      </c>
      <c r="AI830" s="2" t="inlineStr">
        <is>
          <t>3</t>
        </is>
      </c>
      <c r="AJ830" s="2" t="inlineStr">
        <is>
          <t/>
        </is>
      </c>
      <c r="AK830" t="inlineStr">
        <is>
          <t>peene lähtematerjali tükistamine pressvormides kokkupressimise teel sideainet kasutades või ilma</t>
        </is>
      </c>
      <c r="AL830" s="2" t="inlineStr">
        <is>
          <t>briketöinti</t>
        </is>
      </c>
      <c r="AM830" s="2" t="inlineStr">
        <is>
          <t>3</t>
        </is>
      </c>
      <c r="AN830" s="2" t="inlineStr">
        <is>
          <t/>
        </is>
      </c>
      <c r="AO830" t="inlineStr">
        <is>
          <t>kiinteäksi rakeeksi puristaminen</t>
        </is>
      </c>
      <c r="AP830" s="2" t="inlineStr">
        <is>
          <t>briquetage|
agglomération|
fabrication de briquettes</t>
        </is>
      </c>
      <c r="AQ830" s="2" t="inlineStr">
        <is>
          <t>3|
3|
2</t>
        </is>
      </c>
      <c r="AR830" s="2" t="inlineStr">
        <is>
          <t xml:space="preserve">|
|
</t>
        </is>
      </c>
      <c r="AS830" t="inlineStr">
        <is>
          <t>en métallurgie, assemblage de minerais avec un combustible, des fondants, comme étape préliminaire éventuelle à l'élaboration de produits finis dans le haut-fourneau</t>
        </is>
      </c>
      <c r="AT830" s="2" t="inlineStr">
        <is>
          <t>fáisceadh</t>
        </is>
      </c>
      <c r="AU830" s="2" t="inlineStr">
        <is>
          <t>3</t>
        </is>
      </c>
      <c r="AV830" s="2" t="inlineStr">
        <is>
          <t/>
        </is>
      </c>
      <c r="AW830" t="inlineStr">
        <is>
          <t/>
        </is>
      </c>
      <c r="AX830" s="2" t="inlineStr">
        <is>
          <t>briketiranje</t>
        </is>
      </c>
      <c r="AY830" s="2" t="inlineStr">
        <is>
          <t>2</t>
        </is>
      </c>
      <c r="AZ830" s="2" t="inlineStr">
        <is>
          <t/>
        </is>
      </c>
      <c r="BA830" t="inlineStr">
        <is>
          <t/>
        </is>
      </c>
      <c r="BB830" s="2" t="inlineStr">
        <is>
          <t>brikettezés|
brikettgyártás|
brikettálás</t>
        </is>
      </c>
      <c r="BC830" s="2" t="inlineStr">
        <is>
          <t>4|
3|
3</t>
        </is>
      </c>
      <c r="BD830" s="2" t="inlineStr">
        <is>
          <t xml:space="preserve">|
|
</t>
        </is>
      </c>
      <c r="BE830" t="inlineStr">
        <is>
          <t>aprószemcsés, laza anyagok formába préselése</t>
        </is>
      </c>
      <c r="BF830" s="2" t="inlineStr">
        <is>
          <t>bricchettazione|
bricchettatura|
bricchettaggio</t>
        </is>
      </c>
      <c r="BG830" s="2" t="inlineStr">
        <is>
          <t>3|
3|
3</t>
        </is>
      </c>
      <c r="BH830" s="2" t="inlineStr">
        <is>
          <t xml:space="preserve">|
|
</t>
        </is>
      </c>
      <c r="BI830" t="inlineStr">
        <is>
          <t>compattazione delle polveri con contenuto metallico provenienti dalle fonderie dei non ferrosi e dalle acciaierie in bricchette</t>
        </is>
      </c>
      <c r="BJ830" s="2" t="inlineStr">
        <is>
          <t>briketavimas</t>
        </is>
      </c>
      <c r="BK830" s="2" t="inlineStr">
        <is>
          <t>3</t>
        </is>
      </c>
      <c r="BL830" s="2" t="inlineStr">
        <is>
          <t/>
        </is>
      </c>
      <c r="BM830" t="inlineStr">
        <is>
          <t>birios medžiagos presavimas į briketus</t>
        </is>
      </c>
      <c r="BN830" s="2" t="inlineStr">
        <is>
          <t>briketēšana</t>
        </is>
      </c>
      <c r="BO830" s="2" t="inlineStr">
        <is>
          <t>3</t>
        </is>
      </c>
      <c r="BP830" s="2" t="inlineStr">
        <is>
          <t/>
        </is>
      </c>
      <c r="BQ830" t="inlineStr">
        <is>
          <t/>
        </is>
      </c>
      <c r="BR830" s="2" t="inlineStr">
        <is>
          <t>agglomerazzjoni</t>
        </is>
      </c>
      <c r="BS830" s="2" t="inlineStr">
        <is>
          <t>3</t>
        </is>
      </c>
      <c r="BT830" s="2" t="inlineStr">
        <is>
          <t/>
        </is>
      </c>
      <c r="BU830" t="inlineStr">
        <is>
          <t>proċess li jgħaqqad flimkien il-minerali pulverizzati, bħat-trab tal-faħam, fi briquets taħt pressjoni, spiss bl-għajnuna ta' legant bħall-asfalt</t>
        </is>
      </c>
      <c r="BV830" s="2" t="inlineStr">
        <is>
          <t>brikettering|
briketteren</t>
        </is>
      </c>
      <c r="BW830" s="2" t="inlineStr">
        <is>
          <t>3|
3</t>
        </is>
      </c>
      <c r="BX830" s="2" t="inlineStr">
        <is>
          <t xml:space="preserve">admitted|
</t>
        </is>
      </c>
      <c r="BY830" t="inlineStr">
        <is>
          <t>proces waarbij poedervormige delfstoffen&lt;sup&gt;1&lt;/sup&gt;, vaak in combinatie met een bindmiddel, worden samengeperst tot briketten &lt;p&gt;&lt;sup&gt;1&lt;/sup&gt;&lt;i&gt;delfstof&lt;/i&gt; [ &lt;a href="/entry/result/47646/all" id="ENTRY_TO_ENTRY_CONVERTER" target="_blank"&gt;IATE:47646&lt;/a&gt; ]&lt;/p&gt;</t>
        </is>
      </c>
      <c r="BZ830" s="2" t="inlineStr">
        <is>
          <t>brykietowanie</t>
        </is>
      </c>
      <c r="CA830" s="2" t="inlineStr">
        <is>
          <t>3</t>
        </is>
      </c>
      <c r="CB830" s="2" t="inlineStr">
        <is>
          <t/>
        </is>
      </c>
      <c r="CC830" t="inlineStr">
        <is>
          <t>formowanie sypkich, luźnych, drobnoziarnistych substancji, np. rud czy miału węglowego, w zwięzłe bryły o kształcie najczęściej prostopadłościanu lub kuli</t>
        </is>
      </c>
      <c r="CD830" s="2" t="inlineStr">
        <is>
          <t>briquetagem|
aglomeração</t>
        </is>
      </c>
      <c r="CE830" s="2" t="inlineStr">
        <is>
          <t>3|
3</t>
        </is>
      </c>
      <c r="CF830" s="2" t="inlineStr">
        <is>
          <t xml:space="preserve">|
</t>
        </is>
      </c>
      <c r="CG830" t="inlineStr">
        <is>
          <t>Processo que consiste em aglomerar um combustível de granulometria fina, moldando-o por pressão, com ou sem aglomerante, para obter produtos com a mesma forma e dimensões.</t>
        </is>
      </c>
      <c r="CH830" s="2" t="inlineStr">
        <is>
          <t>brichetare</t>
        </is>
      </c>
      <c r="CI830" s="2" t="inlineStr">
        <is>
          <t>4</t>
        </is>
      </c>
      <c r="CJ830" s="2" t="inlineStr">
        <is>
          <t/>
        </is>
      </c>
      <c r="CK830" t="inlineStr">
        <is>
          <t>acțiunea de a face brichete&lt;sup&gt;1&lt;/sup&gt; prin aglomerarea sau presarea materialelor mărunte sau pulverulente</t>
        </is>
      </c>
      <c r="CL830" s="2" t="inlineStr">
        <is>
          <t>briketovanie</t>
        </is>
      </c>
      <c r="CM830" s="2" t="inlineStr">
        <is>
          <t>3</t>
        </is>
      </c>
      <c r="CN830" s="2" t="inlineStr">
        <is>
          <t/>
        </is>
      </c>
      <c r="CO830" t="inlineStr">
        <is>
          <t>lisovanie pravidelne tvarovaných kusov stmeleného jemnozrnného sypkého materiálu</t>
        </is>
      </c>
      <c r="CP830" s="2" t="inlineStr">
        <is>
          <t>briketiranje</t>
        </is>
      </c>
      <c r="CQ830" s="2" t="inlineStr">
        <is>
          <t>3</t>
        </is>
      </c>
      <c r="CR830" s="2" t="inlineStr">
        <is>
          <t/>
        </is>
      </c>
      <c r="CS830" t="inlineStr">
        <is>
          <t>stiskanje drobnega materiala v trdne kepe z dodatkom veziva</t>
        </is>
      </c>
      <c r="CT830" s="2" t="inlineStr">
        <is>
          <t>brikettering</t>
        </is>
      </c>
      <c r="CU830" s="2" t="inlineStr">
        <is>
          <t>2</t>
        </is>
      </c>
      <c r="CV830" s="2" t="inlineStr">
        <is>
          <t/>
        </is>
      </c>
      <c r="CW830" t="inlineStr">
        <is>
          <t>sammanpressning av löst material till större stycken, briketter, med eller utan användning av bindemedel</t>
        </is>
      </c>
    </row>
    <row r="831">
      <c r="A831" s="1" t="str">
        <f>HYPERLINK("https://iate.europa.eu/entry/result/1407736/all", "1407736")</f>
        <v>1407736</v>
      </c>
      <c r="B831" t="inlineStr">
        <is>
          <t>ENERGY</t>
        </is>
      </c>
      <c r="C831" t="inlineStr">
        <is>
          <t>ENERGY|oil industry|hydrocarbon</t>
        </is>
      </c>
      <c r="D831" t="inlineStr">
        <is>
          <t>yes</t>
        </is>
      </c>
      <c r="E831" t="inlineStr">
        <is>
          <t/>
        </is>
      </c>
      <c r="F831" s="2" t="inlineStr">
        <is>
          <t>подземно съхранение</t>
        </is>
      </c>
      <c r="G831" s="2" t="inlineStr">
        <is>
          <t>3</t>
        </is>
      </c>
      <c r="H831" s="2" t="inlineStr">
        <is>
          <t/>
        </is>
      </c>
      <c r="I831" t="inlineStr">
        <is>
          <t/>
        </is>
      </c>
      <c r="J831" t="inlineStr">
        <is>
          <t/>
        </is>
      </c>
      <c r="K831" t="inlineStr">
        <is>
          <t/>
        </is>
      </c>
      <c r="L831" t="inlineStr">
        <is>
          <t/>
        </is>
      </c>
      <c r="M831" t="inlineStr">
        <is>
          <t/>
        </is>
      </c>
      <c r="N831" s="2" t="inlineStr">
        <is>
          <t>underjordisk gaslagringsanlæg|
underjordisk lagring af gas|
lagring i undergrunden|
underjordisk lagring</t>
        </is>
      </c>
      <c r="O831" s="2" t="inlineStr">
        <is>
          <t>3|
3|
3|
3</t>
        </is>
      </c>
      <c r="P831" s="2" t="inlineStr">
        <is>
          <t xml:space="preserve">|
|
|
</t>
        </is>
      </c>
      <c r="Q831" t="inlineStr">
        <is>
          <t/>
        </is>
      </c>
      <c r="R831" s="2" t="inlineStr">
        <is>
          <t>unterirdische Speicherung|
Untergrundspeicherung|
unterirdische Lagerung|
Untertagespeicherung</t>
        </is>
      </c>
      <c r="S831" s="2" t="inlineStr">
        <is>
          <t>3|
3|
3|
3</t>
        </is>
      </c>
      <c r="T831" s="2" t="inlineStr">
        <is>
          <t xml:space="preserve">|
|
|
</t>
        </is>
      </c>
      <c r="U831" t="inlineStr">
        <is>
          <t>Speicherung von Erdgas in natürlichen oder künstlichen Hohlräumen unter der Erdoberfläche, vorwiegend zum Ausgleich von Ungleichgewichten zwischen Angebot/Förderung und Nachfrage/Verbrauch sowie der Erhöhung der Versorgungssicherheit</t>
        </is>
      </c>
      <c r="V831" s="2" t="inlineStr">
        <is>
          <t>υπόγεια αποθήκευση</t>
        </is>
      </c>
      <c r="W831" s="2" t="inlineStr">
        <is>
          <t>3</t>
        </is>
      </c>
      <c r="X831" s="2" t="inlineStr">
        <is>
          <t/>
        </is>
      </c>
      <c r="Y831" t="inlineStr">
        <is>
          <t/>
        </is>
      </c>
      <c r="Z831" s="2" t="inlineStr">
        <is>
          <t>underground storage|
subterranean storage|
underground gas storage|
subsurface storage|
underground gas storage system</t>
        </is>
      </c>
      <c r="AA831" s="2" t="inlineStr">
        <is>
          <t>3|
3|
3|
3|
3</t>
        </is>
      </c>
      <c r="AB831" s="2" t="inlineStr">
        <is>
          <t xml:space="preserve">|
|
|
|
</t>
        </is>
      </c>
      <c r="AC831" t="inlineStr">
        <is>
          <t>storage in porous geological formations,natural or artificially created cavities,suitable for the storage of gaseous fuels</t>
        </is>
      </c>
      <c r="AD831" s="2" t="inlineStr">
        <is>
          <t>almacenamiento subterráneo de gas|
almacenamiento subterráneo</t>
        </is>
      </c>
      <c r="AE831" s="2" t="inlineStr">
        <is>
          <t>3|
3</t>
        </is>
      </c>
      <c r="AF831" s="2" t="inlineStr">
        <is>
          <t xml:space="preserve">|
</t>
        </is>
      </c>
      <c r="AG831" t="inlineStr">
        <is>
          <t>capas geológicas porosas o también cavidades naturales o artificiales, adecuadas para el almacenaje de gases combustibles</t>
        </is>
      </c>
      <c r="AH831" t="inlineStr">
        <is>
          <t/>
        </is>
      </c>
      <c r="AI831" t="inlineStr">
        <is>
          <t/>
        </is>
      </c>
      <c r="AJ831" t="inlineStr">
        <is>
          <t/>
        </is>
      </c>
      <c r="AK831" t="inlineStr">
        <is>
          <t/>
        </is>
      </c>
      <c r="AL831" s="2" t="inlineStr">
        <is>
          <t>maanalainen varasto</t>
        </is>
      </c>
      <c r="AM831" s="2" t="inlineStr">
        <is>
          <t>3</t>
        </is>
      </c>
      <c r="AN831" s="2" t="inlineStr">
        <is>
          <t/>
        </is>
      </c>
      <c r="AO831" t="inlineStr">
        <is>
          <t/>
        </is>
      </c>
      <c r="AP831" s="2" t="inlineStr">
        <is>
          <t>stockage souterrain|
stockage souterrain de gaz</t>
        </is>
      </c>
      <c r="AQ831" s="2" t="inlineStr">
        <is>
          <t>3|
3</t>
        </is>
      </c>
      <c r="AR831" s="2" t="inlineStr">
        <is>
          <t xml:space="preserve">|
</t>
        </is>
      </c>
      <c r="AS831" t="inlineStr">
        <is>
          <t>couches géologiques poreuses ou encore cavités naturelles ou créées artificiellement qui conviennent pour le stockage des gaz combustibles</t>
        </is>
      </c>
      <c r="AT831" s="2" t="inlineStr">
        <is>
          <t>córas stórála gáis faoi thalamh</t>
        </is>
      </c>
      <c r="AU831" s="2" t="inlineStr">
        <is>
          <t>3</t>
        </is>
      </c>
      <c r="AV831" s="2" t="inlineStr">
        <is>
          <t/>
        </is>
      </c>
      <c r="AW831" t="inlineStr">
        <is>
          <t/>
        </is>
      </c>
      <c r="AX831" t="inlineStr">
        <is>
          <t/>
        </is>
      </c>
      <c r="AY831" t="inlineStr">
        <is>
          <t/>
        </is>
      </c>
      <c r="AZ831" t="inlineStr">
        <is>
          <t/>
        </is>
      </c>
      <c r="BA831" t="inlineStr">
        <is>
          <t/>
        </is>
      </c>
      <c r="BB831" t="inlineStr">
        <is>
          <t/>
        </is>
      </c>
      <c r="BC831" t="inlineStr">
        <is>
          <t/>
        </is>
      </c>
      <c r="BD831" t="inlineStr">
        <is>
          <t/>
        </is>
      </c>
      <c r="BE831" t="inlineStr">
        <is>
          <t/>
        </is>
      </c>
      <c r="BF831" s="2" t="inlineStr">
        <is>
          <t>stoccaggio sotterraneo di gas</t>
        </is>
      </c>
      <c r="BG831" s="2" t="inlineStr">
        <is>
          <t>3</t>
        </is>
      </c>
      <c r="BH831" s="2" t="inlineStr">
        <is>
          <t/>
        </is>
      </c>
      <c r="BI831" t="inlineStr">
        <is>
          <t/>
        </is>
      </c>
      <c r="BJ831" t="inlineStr">
        <is>
          <t/>
        </is>
      </c>
      <c r="BK831" t="inlineStr">
        <is>
          <t/>
        </is>
      </c>
      <c r="BL831" t="inlineStr">
        <is>
          <t/>
        </is>
      </c>
      <c r="BM831" t="inlineStr">
        <is>
          <t/>
        </is>
      </c>
      <c r="BN831" s="2" t="inlineStr">
        <is>
          <t>pazemes gāzes krātuve</t>
        </is>
      </c>
      <c r="BO831" s="2" t="inlineStr">
        <is>
          <t>3</t>
        </is>
      </c>
      <c r="BP831" s="2" t="inlineStr">
        <is>
          <t/>
        </is>
      </c>
      <c r="BQ831" t="inlineStr">
        <is>
          <t>dabiskas izcelsmes krātuve porainā smilšakmens slānī 700–800 metru dziļumā, ko izmanto, lai uzkrātu gāzi ziemas mēnešiem</t>
        </is>
      </c>
      <c r="BR831" t="inlineStr">
        <is>
          <t/>
        </is>
      </c>
      <c r="BS831" t="inlineStr">
        <is>
          <t/>
        </is>
      </c>
      <c r="BT831" t="inlineStr">
        <is>
          <t/>
        </is>
      </c>
      <c r="BU831" t="inlineStr">
        <is>
          <t/>
        </is>
      </c>
      <c r="BV831" s="2" t="inlineStr">
        <is>
          <t>ondergrondse gasopslag</t>
        </is>
      </c>
      <c r="BW831" s="2" t="inlineStr">
        <is>
          <t>3</t>
        </is>
      </c>
      <c r="BX831" s="2" t="inlineStr">
        <is>
          <t/>
        </is>
      </c>
      <c r="BY831" t="inlineStr">
        <is>
          <t>het opslaan van reservevoorraden gas onder de grond</t>
        </is>
      </c>
      <c r="BZ831" t="inlineStr">
        <is>
          <t/>
        </is>
      </c>
      <c r="CA831" t="inlineStr">
        <is>
          <t/>
        </is>
      </c>
      <c r="CB831" t="inlineStr">
        <is>
          <t/>
        </is>
      </c>
      <c r="CC831" t="inlineStr">
        <is>
          <t/>
        </is>
      </c>
      <c r="CD831" s="2" t="inlineStr">
        <is>
          <t>armazenagem subterrânea de gás|
armazenagem subterrânea</t>
        </is>
      </c>
      <c r="CE831" s="2" t="inlineStr">
        <is>
          <t>3|
3</t>
        </is>
      </c>
      <c r="CF831" s="2" t="inlineStr">
        <is>
          <t xml:space="preserve">|
</t>
        </is>
      </c>
      <c r="CG831" t="inlineStr">
        <is>
          <t>formações geológicas porosas ou cavidades naturais ou artificiais,adequadas para a armazenagem de gases combustíveis ; formação geológica porosa,ou cavidade de origem natural ou artificial,utilizada na armazenagem de hidrocarbonetos líquidos ou gasosos</t>
        </is>
      </c>
      <c r="CH831" s="2" t="inlineStr">
        <is>
          <t>înmagazinare subterană</t>
        </is>
      </c>
      <c r="CI831" s="2" t="inlineStr">
        <is>
          <t>3</t>
        </is>
      </c>
      <c r="CJ831" s="2" t="inlineStr">
        <is>
          <t/>
        </is>
      </c>
      <c r="CK831" t="inlineStr">
        <is>
          <t>înmagazinare în spațiul din scoarța terestră având calități naturale sau dobândite ca urmare a unor operațiuni petroliere sau activități miniere anterioare, proprii pentru injectarea, depozitarea și extragerea unor volume de gaze naturale</t>
        </is>
      </c>
      <c r="CL831" t="inlineStr">
        <is>
          <t/>
        </is>
      </c>
      <c r="CM831" t="inlineStr">
        <is>
          <t/>
        </is>
      </c>
      <c r="CN831" t="inlineStr">
        <is>
          <t/>
        </is>
      </c>
      <c r="CO831" t="inlineStr">
        <is>
          <t/>
        </is>
      </c>
      <c r="CP831" t="inlineStr">
        <is>
          <t/>
        </is>
      </c>
      <c r="CQ831" t="inlineStr">
        <is>
          <t/>
        </is>
      </c>
      <c r="CR831" t="inlineStr">
        <is>
          <t/>
        </is>
      </c>
      <c r="CS831" t="inlineStr">
        <is>
          <t/>
        </is>
      </c>
      <c r="CT831" s="2" t="inlineStr">
        <is>
          <t>underjordisk lagring</t>
        </is>
      </c>
      <c r="CU831" s="2" t="inlineStr">
        <is>
          <t>3</t>
        </is>
      </c>
      <c r="CV831" s="2" t="inlineStr">
        <is>
          <t/>
        </is>
      </c>
      <c r="CW831" t="inlineStr">
        <is>
          <t/>
        </is>
      </c>
    </row>
    <row r="832">
      <c r="A832" s="1" t="str">
        <f>HYPERLINK("https://iate.europa.eu/entry/result/3552636/all", "3552636")</f>
        <v>3552636</v>
      </c>
      <c r="B832" t="inlineStr">
        <is>
          <t>ENERGY;PRODUCTION, TECHNOLOGY AND RESEARCH</t>
        </is>
      </c>
      <c r="C832" t="inlineStr">
        <is>
          <t>ENERGY|electrical and nuclear industries|electrical industry;PRODUCTION, TECHNOLOGY AND RESEARCH|technology and technical regulations|technical regulations</t>
        </is>
      </c>
      <c r="D832" t="inlineStr">
        <is>
          <t>yes</t>
        </is>
      </c>
      <c r="E832" t="inlineStr">
        <is>
          <t/>
        </is>
      </c>
      <c r="F832" t="inlineStr">
        <is>
          <t/>
        </is>
      </c>
      <c r="G832" t="inlineStr">
        <is>
          <t/>
        </is>
      </c>
      <c r="H832" t="inlineStr">
        <is>
          <t/>
        </is>
      </c>
      <c r="I832" t="inlineStr">
        <is>
          <t/>
        </is>
      </c>
      <c r="J832" t="inlineStr">
        <is>
          <t/>
        </is>
      </c>
      <c r="K832" t="inlineStr">
        <is>
          <t/>
        </is>
      </c>
      <c r="L832" t="inlineStr">
        <is>
          <t/>
        </is>
      </c>
      <c r="M832" t="inlineStr">
        <is>
          <t/>
        </is>
      </c>
      <c r="N832" t="inlineStr">
        <is>
          <t/>
        </is>
      </c>
      <c r="O832" t="inlineStr">
        <is>
          <t/>
        </is>
      </c>
      <c r="P832" t="inlineStr">
        <is>
          <t/>
        </is>
      </c>
      <c r="Q832" t="inlineStr">
        <is>
          <t/>
        </is>
      </c>
      <c r="R832" t="inlineStr">
        <is>
          <t/>
        </is>
      </c>
      <c r="S832" t="inlineStr">
        <is>
          <t/>
        </is>
      </c>
      <c r="T832" t="inlineStr">
        <is>
          <t/>
        </is>
      </c>
      <c r="U832" t="inlineStr">
        <is>
          <t/>
        </is>
      </c>
      <c r="V832" s="2" t="inlineStr">
        <is>
          <t>διαχειριστής συστήματος μεταφοράς υπεύθυνος συντονισμού διακοπών</t>
        </is>
      </c>
      <c r="W832" s="2" t="inlineStr">
        <is>
          <t>3</t>
        </is>
      </c>
      <c r="X832" s="2" t="inlineStr">
        <is>
          <t/>
        </is>
      </c>
      <c r="Y832" t="inlineStr">
        <is>
          <t/>
        </is>
      </c>
      <c r="Z832" s="2" t="inlineStr">
        <is>
          <t>outage coordinating TSO|
transmission system operator</t>
        </is>
      </c>
      <c r="AA832" s="2" t="inlineStr">
        <is>
          <t>3|
1</t>
        </is>
      </c>
      <c r="AB832" s="2" t="inlineStr">
        <is>
          <t xml:space="preserve">|
</t>
        </is>
      </c>
      <c r="AC832" t="inlineStr">
        <is>
          <t>transmission system operator (TSO) to which a relevant asset is directly connected to its transmission system or connected via a transmission connected distribution network or a transmission connected closed distribution network</t>
        </is>
      </c>
      <c r="AD832" s="2" t="inlineStr">
        <is>
          <t>GRT responsable de la coordinación de las indisponibilidades</t>
        </is>
      </c>
      <c r="AE832" s="2" t="inlineStr">
        <is>
          <t>3</t>
        </is>
      </c>
      <c r="AF832" s="2" t="inlineStr">
        <is>
          <t/>
        </is>
      </c>
      <c r="AG832" t="inlineStr">
        <is>
          <t>Gestor de red de transporte (GRT) [ &lt;a href="/entry/result/2250949/all" id="ENTRY_TO_ENTRY_CONVERTER" target="_blank"&gt;IATE:2250949&lt;/a&gt; ] a cuya red de transporte está conectado un activo relevante [ &lt;a href="/entry/result/3553151/all" id="ENTRY_TO_ENTRY_CONVERTER" target="_blank"&gt;IATE:3553151&lt;/a&gt; ] directamente o a través de una red de distribución o una red de distribución cerrada conectadas a la red de transporte.</t>
        </is>
      </c>
      <c r="AH832" s="2" t="inlineStr">
        <is>
          <t>katkestusi koordineeriv põhivõrguettevõtja</t>
        </is>
      </c>
      <c r="AI832" s="2" t="inlineStr">
        <is>
          <t>3</t>
        </is>
      </c>
      <c r="AJ832" s="2" t="inlineStr">
        <is>
          <t/>
        </is>
      </c>
      <c r="AK832" t="inlineStr">
        <is>
          <t/>
        </is>
      </c>
      <c r="AL832" t="inlineStr">
        <is>
          <t/>
        </is>
      </c>
      <c r="AM832" t="inlineStr">
        <is>
          <t/>
        </is>
      </c>
      <c r="AN832" t="inlineStr">
        <is>
          <t/>
        </is>
      </c>
      <c r="AO832" t="inlineStr">
        <is>
          <t/>
        </is>
      </c>
      <c r="AP832" t="inlineStr">
        <is>
          <t/>
        </is>
      </c>
      <c r="AQ832" t="inlineStr">
        <is>
          <t/>
        </is>
      </c>
      <c r="AR832" t="inlineStr">
        <is>
          <t/>
        </is>
      </c>
      <c r="AS832" t="inlineStr">
        <is>
          <t/>
        </is>
      </c>
      <c r="AT832" s="2" t="inlineStr">
        <is>
          <t>OCT do chomhordú éaradh seirbhíse</t>
        </is>
      </c>
      <c r="AU832" s="2" t="inlineStr">
        <is>
          <t>3</t>
        </is>
      </c>
      <c r="AV832" s="2" t="inlineStr">
        <is>
          <t/>
        </is>
      </c>
      <c r="AW832" t="inlineStr">
        <is>
          <t/>
        </is>
      </c>
      <c r="AX832" s="2" t="inlineStr">
        <is>
          <t>OPS koji sudjeluje u koordinaciji isključenja</t>
        </is>
      </c>
      <c r="AY832" s="2" t="inlineStr">
        <is>
          <t>3</t>
        </is>
      </c>
      <c r="AZ832" s="2" t="inlineStr">
        <is>
          <t/>
        </is>
      </c>
      <c r="BA832" t="inlineStr">
        <is>
          <t>operator prijenosnog sustava (OPS) na čiju je prijenosnu mrežu predmetni objekt izravno povezan ili je na prijenosnu mrežu povezan preko distribucijske mreže</t>
        </is>
      </c>
      <c r="BB832" s="2" t="inlineStr">
        <is>
          <t>kikapcsolásokat összehangoló TSO</t>
        </is>
      </c>
      <c r="BC832" s="2" t="inlineStr">
        <is>
          <t>3</t>
        </is>
      </c>
      <c r="BD832" s="2" t="inlineStr">
        <is>
          <t/>
        </is>
      </c>
      <c r="BE832" t="inlineStr">
        <is>
          <t/>
        </is>
      </c>
      <c r="BF832" t="inlineStr">
        <is>
          <t/>
        </is>
      </c>
      <c r="BG832" t="inlineStr">
        <is>
          <t/>
        </is>
      </c>
      <c r="BH832" t="inlineStr">
        <is>
          <t/>
        </is>
      </c>
      <c r="BI832" t="inlineStr">
        <is>
          <t/>
        </is>
      </c>
      <c r="BJ832" s="2" t="inlineStr">
        <is>
          <t>atjungimą koordinuojantis PSO</t>
        </is>
      </c>
      <c r="BK832" s="2" t="inlineStr">
        <is>
          <t>3</t>
        </is>
      </c>
      <c r="BL832" s="2" t="inlineStr">
        <is>
          <t/>
        </is>
      </c>
      <c r="BM832" t="inlineStr">
        <is>
          <t>PSO, prie kurio perdavimo tinklo svarbus elementas yra prijungtas tiesiogiai, per skirstomąjį tinklą arba per uždarąjį skirstomąjį tinklą</t>
        </is>
      </c>
      <c r="BN832" t="inlineStr">
        <is>
          <t/>
        </is>
      </c>
      <c r="BO832" t="inlineStr">
        <is>
          <t/>
        </is>
      </c>
      <c r="BP832" t="inlineStr">
        <is>
          <t/>
        </is>
      </c>
      <c r="BQ832" t="inlineStr">
        <is>
          <t/>
        </is>
      </c>
      <c r="BR832" s="2" t="inlineStr">
        <is>
          <t>TSO koordinatur tal-indisponibilità/qtugħ</t>
        </is>
      </c>
      <c r="BS832" s="2" t="inlineStr">
        <is>
          <t>3</t>
        </is>
      </c>
      <c r="BT832" s="2" t="inlineStr">
        <is>
          <t/>
        </is>
      </c>
      <c r="BU832" t="inlineStr">
        <is>
          <t>operatur tas-sistema ta’ trażmissjoni (TSO) &lt;sup&gt;1&lt;/sup&gt; li assi rilevanti tkun konnessa direttament mas-sistema ta’ trażmissjoni tiegħu jew konnessa tramite network ta’ distribuzzjoni konness mat-trażmissjoni, jew network ta’ distribuzzjoni magħluq konness mat-trażmissjoni&lt;sup&gt;2&lt;/sup&gt; &lt;p&gt; &lt;sup&gt;1&lt;/sup&gt;&lt;a href="/entry/result/2250949/all" id="ENTRY_TO_ENTRY_CONVERTER" target="_blank"&gt;IATE:2250949&lt;/a&gt; &lt;br&gt; &lt;sup&gt;2&lt;/sup&gt;&lt;a href="/entry/result/3552782&lt;&gt;&lt;&gt;&lt;&gt;&lt;&gt;&lt;&gt;&lt;&gt;&lt;&gt;&lt;&gt;&lt;/all" id="ENTRY_TO_ENTRY_CONVERTER" target="_blank"&gt;IATE:3552782&amp;lt;&amp;gt;&amp;lt;&amp;gt;&amp;lt;&amp;gt;&amp;lt;&amp;gt;&amp;lt;&amp;gt;&amp;lt;&amp;gt;&amp;lt;&amp;gt;&amp;lt;&amp;gt;&amp;lt;&lt;/a&gt;&amp;gt;&lt;/p&gt;</t>
        </is>
      </c>
      <c r="BV832" t="inlineStr">
        <is>
          <t/>
        </is>
      </c>
      <c r="BW832" t="inlineStr">
        <is>
          <t/>
        </is>
      </c>
      <c r="BX832" t="inlineStr">
        <is>
          <t/>
        </is>
      </c>
      <c r="BY832" t="inlineStr">
        <is>
          <t/>
        </is>
      </c>
      <c r="BZ832" t="inlineStr">
        <is>
          <t/>
        </is>
      </c>
      <c r="CA832" t="inlineStr">
        <is>
          <t/>
        </is>
      </c>
      <c r="CB832" t="inlineStr">
        <is>
          <t/>
        </is>
      </c>
      <c r="CC832" t="inlineStr">
        <is>
          <t/>
        </is>
      </c>
      <c r="CD832" s="2" t="inlineStr">
        <is>
          <t>ORT coordenador de indisponibilidades</t>
        </is>
      </c>
      <c r="CE832" s="2" t="inlineStr">
        <is>
          <t>3</t>
        </is>
      </c>
      <c r="CF832" s="2" t="inlineStr">
        <is>
          <t/>
        </is>
      </c>
      <c r="CG832" t="inlineStr">
        <is>
          <t>Operador de rede de transporte (ORT) a cuja rede de transporte está ligado um ativo relevante, diretamente ou através de uma rede de distribuição ou de uma rede de distribuição fechada.</t>
        </is>
      </c>
      <c r="CH832" t="inlineStr">
        <is>
          <t/>
        </is>
      </c>
      <c r="CI832" t="inlineStr">
        <is>
          <t/>
        </is>
      </c>
      <c r="CJ832" t="inlineStr">
        <is>
          <t/>
        </is>
      </c>
      <c r="CK832" t="inlineStr">
        <is>
          <t/>
        </is>
      </c>
      <c r="CL832" t="inlineStr">
        <is>
          <t/>
        </is>
      </c>
      <c r="CM832" t="inlineStr">
        <is>
          <t/>
        </is>
      </c>
      <c r="CN832" t="inlineStr">
        <is>
          <t/>
        </is>
      </c>
      <c r="CO832" t="inlineStr">
        <is>
          <t/>
        </is>
      </c>
      <c r="CP832" t="inlineStr">
        <is>
          <t/>
        </is>
      </c>
      <c r="CQ832" t="inlineStr">
        <is>
          <t/>
        </is>
      </c>
      <c r="CR832" t="inlineStr">
        <is>
          <t/>
        </is>
      </c>
      <c r="CS832" t="inlineStr">
        <is>
          <t/>
        </is>
      </c>
      <c r="CT832" t="inlineStr">
        <is>
          <t/>
        </is>
      </c>
      <c r="CU832" t="inlineStr">
        <is>
          <t/>
        </is>
      </c>
      <c r="CV832" t="inlineStr">
        <is>
          <t/>
        </is>
      </c>
      <c r="CW832" t="inlineStr">
        <is>
          <t/>
        </is>
      </c>
    </row>
    <row r="833">
      <c r="A833" s="1" t="str">
        <f>HYPERLINK("https://iate.europa.eu/entry/result/3552654/all", "3552654")</f>
        <v>3552654</v>
      </c>
      <c r="B833" t="inlineStr">
        <is>
          <t>TRADE;ENERGY;PRODUCTION, TECHNOLOGY AND RESEARCH</t>
        </is>
      </c>
      <c r="C833" t="inlineStr">
        <is>
          <t>TRADE|distributive trades|distributive trades;ENERGY|energy policy;ENERGY|electrical and nuclear industries|electrical industry;PRODUCTION, TECHNOLOGY AND RESEARCH|technology and technical regulations|technical regulations</t>
        </is>
      </c>
      <c r="D833" t="inlineStr">
        <is>
          <t>yes</t>
        </is>
      </c>
      <c r="E833" t="inlineStr">
        <is>
          <t/>
        </is>
      </c>
      <c r="F833" s="2" t="inlineStr">
        <is>
          <t>ОПС, включващ резерв</t>
        </is>
      </c>
      <c r="G833" s="2" t="inlineStr">
        <is>
          <t>3</t>
        </is>
      </c>
      <c r="H833" s="2" t="inlineStr">
        <is>
          <t/>
        </is>
      </c>
      <c r="I833" t="inlineStr">
        <is>
          <t>ОПС, отговарящ за зоната за наблюдение, към която се свързва единица, предоставяща резерв, или група, предоставяща резерв</t>
        </is>
      </c>
      <c r="J833" s="2" t="inlineStr">
        <is>
          <t>provozovatel přenosové soustavy s připojenými zálohami</t>
        </is>
      </c>
      <c r="K833" s="2" t="inlineStr">
        <is>
          <t>3</t>
        </is>
      </c>
      <c r="L833" s="2" t="inlineStr">
        <is>
          <t/>
        </is>
      </c>
      <c r="M833" t="inlineStr">
        <is>
          <t>provozovatel přenosové soustavy odpovědný za monitorovanou oblast, ke které je připojena jednotka poskytující zálohy nebo skupina poskytující zálohy</t>
        </is>
      </c>
      <c r="N833" s="2" t="inlineStr">
        <is>
          <t>TSO, der tilslutter reserver</t>
        </is>
      </c>
      <c r="O833" s="2" t="inlineStr">
        <is>
          <t>3</t>
        </is>
      </c>
      <c r="P833" s="2" t="inlineStr">
        <is>
          <t/>
        </is>
      </c>
      <c r="Q833" t="inlineStr">
        <is>
          <t>TSO, der har ansvaret for det overvågningsområde, som en reserveleverende enhed eller reserveleverende gruppe er tilsluttet</t>
        </is>
      </c>
      <c r="R833" s="2" t="inlineStr">
        <is>
          <t>Reserven anschließender ÜNB</t>
        </is>
      </c>
      <c r="S833" s="2" t="inlineStr">
        <is>
          <t>3</t>
        </is>
      </c>
      <c r="T833" s="2" t="inlineStr">
        <is>
          <t/>
        </is>
      </c>
      <c r="U833" t="inlineStr">
        <is>
          <t>Übertragungsnetzbetreiber, der für das Monitoring-Gebiet zuständig ist, an das eine Reserven bereitstellende Einheit oder Gruppe angeschlossen ist</t>
        </is>
      </c>
      <c r="V833" s="2" t="inlineStr">
        <is>
          <t>ΔΣΜ σύνδεσης ισχύος εφεδρείας|
ΔΣΜ σύνδεσης εφεδρείας</t>
        </is>
      </c>
      <c r="W833" s="2" t="inlineStr">
        <is>
          <t>3|
3</t>
        </is>
      </c>
      <c r="X833" s="2" t="inlineStr">
        <is>
          <t xml:space="preserve">|
</t>
        </is>
      </c>
      <c r="Y833" t="inlineStr">
        <is>
          <t>ο ΔΣΜ που είναι υπεύθυνος για την περιοχή παρακολούθησης στην οποία συνδέεται μονάδα παροχής εφεδρείας ή ομάδα παροχής εφεδρείας</t>
        </is>
      </c>
      <c r="Z833" s="2" t="inlineStr">
        <is>
          <t>transmission system operator|
reserve connecting TSO</t>
        </is>
      </c>
      <c r="AA833" s="2" t="inlineStr">
        <is>
          <t>1|
3</t>
        </is>
      </c>
      <c r="AB833" s="2" t="inlineStr">
        <is>
          <t xml:space="preserve">|
</t>
        </is>
      </c>
      <c r="AC833" t="inlineStr">
        <is>
          <t>transmission system operator (TSO) responsible for the monitoring area to which a reserve providing unit or reserve providing group is connected</t>
        </is>
      </c>
      <c r="AD833" s="2" t="inlineStr">
        <is>
          <t>GRT de conexión con reservas</t>
        </is>
      </c>
      <c r="AE833" s="2" t="inlineStr">
        <is>
          <t>3</t>
        </is>
      </c>
      <c r="AF833" s="2" t="inlineStr">
        <is>
          <t/>
        </is>
      </c>
      <c r="AG833" t="inlineStr">
        <is>
          <t>Gestor de red de transporte (GRT) [ &lt;a href="/entry/result/2250949/all" id="ENTRY_TO_ENTRY_CONVERTER" target="_blank"&gt;IATE:2250949&lt;/a&gt; ] responsable de la zona de supervisión a la que se conecta una unidad suministradora de reserva o un grupo suministrador de reserva.</t>
        </is>
      </c>
      <c r="AH833" s="2" t="inlineStr">
        <is>
          <t>ühendav põhivõrguettevõtja</t>
        </is>
      </c>
      <c r="AI833" s="2" t="inlineStr">
        <is>
          <t>3</t>
        </is>
      </c>
      <c r="AJ833" s="2" t="inlineStr">
        <is>
          <t/>
        </is>
      </c>
      <c r="AK833" t="inlineStr">
        <is>
          <t>põhivõrguettevõtja, kes vastutab selle jälgimisala eest, millega on ühendatud reserve pakkuv üksus või rühm</t>
        </is>
      </c>
      <c r="AL833" s="2" t="inlineStr">
        <is>
          <t>reservejä liittävä siirtoverkonhaltija</t>
        </is>
      </c>
      <c r="AM833" s="2" t="inlineStr">
        <is>
          <t>3</t>
        </is>
      </c>
      <c r="AN833" s="2" t="inlineStr">
        <is>
          <t/>
        </is>
      </c>
      <c r="AO833" t="inlineStr">
        <is>
          <t>siitä seuranta-alueesta vastaava siirtoverkonhaltija, johon reservejä tarjoava yksikkö tai reservejä tarjoava ryhmä on liitetty</t>
        </is>
      </c>
      <c r="AP833" s="2" t="inlineStr">
        <is>
          <t>GRT de raccordement aux réserves</t>
        </is>
      </c>
      <c r="AQ833" s="2" t="inlineStr">
        <is>
          <t>3</t>
        </is>
      </c>
      <c r="AR833" s="2" t="inlineStr">
        <is>
          <t/>
        </is>
      </c>
      <c r="AS833" t="inlineStr">
        <is>
          <t>gestionnaire de réseau de transport responsable d'une zone de surveillance à laquelle est raccordé(e) une unité fournissant des réserves ou un groupe fournissant des réserves</t>
        </is>
      </c>
      <c r="AT833" s="2" t="inlineStr">
        <is>
          <t>OCT lena nasctar cúltaca|
OCT lena bhfuil cúltaca nasctha</t>
        </is>
      </c>
      <c r="AU833" s="2" t="inlineStr">
        <is>
          <t>1|
3</t>
        </is>
      </c>
      <c r="AV833" s="2" t="inlineStr">
        <is>
          <t xml:space="preserve">|
</t>
        </is>
      </c>
      <c r="AW833" t="inlineStr">
        <is>
          <t/>
        </is>
      </c>
      <c r="AX833" s="2" t="inlineStr">
        <is>
          <t>OPS sa priključenim pružateljem rezervi</t>
        </is>
      </c>
      <c r="AY833" s="2" t="inlineStr">
        <is>
          <t>3</t>
        </is>
      </c>
      <c r="AZ833" s="2" t="inlineStr">
        <is>
          <t/>
        </is>
      </c>
      <c r="BA833" t="inlineStr">
        <is>
          <t>operator prijenosnog sustava odgovoran za kontrolno područje na koje je priključena jedinica ili grupa za pružanje rezervi</t>
        </is>
      </c>
      <c r="BB833" s="2" t="inlineStr">
        <is>
          <t>tartalékszolgáltatás számára hálózati csatlakozást biztosító TSO</t>
        </is>
      </c>
      <c r="BC833" s="2" t="inlineStr">
        <is>
          <t>4</t>
        </is>
      </c>
      <c r="BD833" s="2" t="inlineStr">
        <is>
          <t/>
        </is>
      </c>
      <c r="BE833" t="inlineStr">
        <is>
          <t>tartalék-ellenőrzési területért felelős átvitelirendszer-irányító</t>
        </is>
      </c>
      <c r="BF833" s="2" t="inlineStr">
        <is>
          <t>TSO di connessione delle riserve</t>
        </is>
      </c>
      <c r="BG833" s="2" t="inlineStr">
        <is>
          <t>3</t>
        </is>
      </c>
      <c r="BH833" s="2" t="inlineStr">
        <is>
          <t/>
        </is>
      </c>
      <c r="BI833" t="inlineStr">
        <is>
          <t>TSO responsabile dell'area di monitoraggio cui è connessa un'unità o un gruppo di erogazione delle riserve</t>
        </is>
      </c>
      <c r="BJ833" s="2" t="inlineStr">
        <is>
          <t>rezervą jungiantis PSO</t>
        </is>
      </c>
      <c r="BK833" s="2" t="inlineStr">
        <is>
          <t>3</t>
        </is>
      </c>
      <c r="BL833" s="2" t="inlineStr">
        <is>
          <t/>
        </is>
      </c>
      <c r="BM833" t="inlineStr">
        <is>
          <t>PSO, atsakingas už stebimąjį rajoną, prie kurio yra prijungtas rezervą teikiantis modulis ar rezervą teikianti modulių grupė</t>
        </is>
      </c>
      <c r="BN833" s="2" t="inlineStr">
        <is>
          <t>rezerves pieslēdzošais PSO</t>
        </is>
      </c>
      <c r="BO833" s="2" t="inlineStr">
        <is>
          <t>3</t>
        </is>
      </c>
      <c r="BP833" s="2" t="inlineStr">
        <is>
          <t/>
        </is>
      </c>
      <c r="BQ833" t="inlineStr">
        <is>
          <t>pārvades sistēmu operators, kas atbildīgs par monitoringa zonu, kurai pieslēgta rezervju piegādātājvienība vai rezervju piegādātājgrupa</t>
        </is>
      </c>
      <c r="BR833" s="2" t="inlineStr">
        <is>
          <t>TSO tal-konnessjoni mar-riżervi</t>
        </is>
      </c>
      <c r="BS833" s="2" t="inlineStr">
        <is>
          <t>3</t>
        </is>
      </c>
      <c r="BT833" s="2" t="inlineStr">
        <is>
          <t/>
        </is>
      </c>
      <c r="BU833" t="inlineStr">
        <is>
          <t>operatur tas-sistema ta' trażmissjoni (TSO)&lt;sup&gt;1&lt;/sup&gt; responsabbli għaż-żona ta’ monitoraġġ&lt;sup&gt;2&lt;/sup&gt; li magħha jkunu konnessi unità tal-forniment tar-riżervi&lt;sup&gt;3&lt;/sup&gt; jew grupp tal-forniment tar-riżervi&lt;sup&gt;4&lt;/sup&gt;&lt;p&gt; &lt;sup&gt;1&lt;/sup&gt; operatur tas-sistema ta' trażmissjoni [ &lt;a href="/entry/result/913925/all" id="ENTRY_TO_ENTRY_CONVERTER" target="_blank"&gt;IATE:913925&lt;/a&gt; ]&lt;br&gt; &lt;sup&gt;2&lt;/sup&gt; żona ta’ monitoraġġ [ &lt;a href="/entry/result/3552631/all" id="ENTRY_TO_ENTRY_CONVERTER" target="_blank"&gt;IATE:3552631&lt;/a&gt; ]&lt;br&gt; &lt;sup&gt;3&lt;/sup&gt; unità tal-forniment tar-riżervi [ &lt;a href="/entry/result/3552658/all" id="ENTRY_TO_ENTRY_CONVERTER" target="_blank"&gt;IATE:3552658&lt;/a&gt; ]&lt;br&gt; &lt;sup&gt;4&lt;/sup&gt; grupp tal-forniment tar-riżervi [ &lt;a href="/entry/result/3552657/all" id="ENTRY_TO_ENTRY_CONVERTER" target="_blank"&gt;IATE:3552657&lt;/a&gt; ]&lt;/p&gt;</t>
        </is>
      </c>
      <c r="BV833" s="2" t="inlineStr">
        <is>
          <t>reserveconnecterende TSB|
reserveconnecterende transmissiesysteembeheerder</t>
        </is>
      </c>
      <c r="BW833" s="2" t="inlineStr">
        <is>
          <t>4|
4</t>
        </is>
      </c>
      <c r="BX833" s="2" t="inlineStr">
        <is>
          <t xml:space="preserve">|
</t>
        </is>
      </c>
      <c r="BY833" t="inlineStr">
        <is>
          <t>transmissiesysteembeheerder die verantwoordelijk is voor de monitoringzone waarop een reserveleverende eenheid of reserveleverende groep is aangesloten</t>
        </is>
      </c>
      <c r="BZ833" s="2" t="inlineStr">
        <is>
          <t>OSP przyłączający rezerwy</t>
        </is>
      </c>
      <c r="CA833" s="2" t="inlineStr">
        <is>
          <t>3</t>
        </is>
      </c>
      <c r="CB833" s="2" t="inlineStr">
        <is>
          <t/>
        </is>
      </c>
      <c r="CC833" t="inlineStr">
        <is>
          <t>&lt;i&gt;operator systemu przesyłowego&lt;/i&gt; [ &lt;a href="/entry/result/2250949/all" id="ENTRY_TO_ENTRY_CONVERTER" target="_blank"&gt;IATE:2250949&lt;/a&gt; ] odpowiedzialny za obszar monitorowania, do którego są przyłączone jednostka lub grupa zapewniające rezerwy</t>
        </is>
      </c>
      <c r="CD833" s="2" t="inlineStr">
        <is>
          <t>ORT de ligação de reserva</t>
        </is>
      </c>
      <c r="CE833" s="2" t="inlineStr">
        <is>
          <t>3</t>
        </is>
      </c>
      <c r="CF833" s="2" t="inlineStr">
        <is>
          <t/>
        </is>
      </c>
      <c r="CG833" t="inlineStr">
        <is>
          <t>Operador de rede de transporte responsável pela zona de monitorização à qual uma unidade fornecedora de reserva ou um grupo fornecedor de reserva estão ligados.</t>
        </is>
      </c>
      <c r="CH833" s="2" t="inlineStr">
        <is>
          <t>OST responsabil cu rezerva operațională</t>
        </is>
      </c>
      <c r="CI833" s="2" t="inlineStr">
        <is>
          <t>2</t>
        </is>
      </c>
      <c r="CJ833" s="2" t="inlineStr">
        <is>
          <t/>
        </is>
      </c>
      <c r="CK833" t="inlineStr">
        <is>
          <t/>
        </is>
      </c>
      <c r="CL833" s="2" t="inlineStr">
        <is>
          <t>PPS pripájajúci rezervu</t>
        </is>
      </c>
      <c r="CM833" s="2" t="inlineStr">
        <is>
          <t>3</t>
        </is>
      </c>
      <c r="CN833" s="2" t="inlineStr">
        <is>
          <t/>
        </is>
      </c>
      <c r="CO833" t="inlineStr">
        <is>
          <t>PPS zodpovedný za oblasť monitorovania, ku ktorej je pripojená jednotka poskytujúca rezervu alebo skupina poskytujúca rezervu</t>
        </is>
      </c>
      <c r="CP833" s="2" t="inlineStr">
        <is>
          <t>operater prenosnega sistema s priključenimi viri rezerv</t>
        </is>
      </c>
      <c r="CQ833" s="2" t="inlineStr">
        <is>
          <t>3</t>
        </is>
      </c>
      <c r="CR833" s="2" t="inlineStr">
        <is>
          <t/>
        </is>
      </c>
      <c r="CS833" t="inlineStr">
        <is>
          <t>operater prenosnega sistema, odgovoren za območje nadzora, na katero je priključena enota ali skupina za zagotavljanje rezerv</t>
        </is>
      </c>
      <c r="CT833" s="2" t="inlineStr">
        <is>
          <t>systemansvarig för överföringssystem som ansluter reserver</t>
        </is>
      </c>
      <c r="CU833" s="2" t="inlineStr">
        <is>
          <t>2</t>
        </is>
      </c>
      <c r="CV833" s="2" t="inlineStr">
        <is>
          <t/>
        </is>
      </c>
      <c r="CW833" t="inlineStr">
        <is>
          <t>systemansvarig för överföringssystem som ansvarar för det 
övervakningsområde till vilket en enhet som tillhandahåller reserver eller en grupp som tillhandahåller reserver är 
ansluten</t>
        </is>
      </c>
    </row>
    <row r="834">
      <c r="A834" s="1" t="str">
        <f>HYPERLINK("https://iate.europa.eu/entry/result/3552564/all", "3552564")</f>
        <v>3552564</v>
      </c>
      <c r="B834" t="inlineStr">
        <is>
          <t>TRADE;ENERGY;PRODUCTION, TECHNOLOGY AND RESEARCH</t>
        </is>
      </c>
      <c r="C834" t="inlineStr">
        <is>
          <t>TRADE|distributive trades|distributive trades;ENERGY|energy policy;ENERGY|electrical and nuclear industries|electrical industry;PRODUCTION, TECHNOLOGY AND RESEARCH|technology and technical regulations|technical regulations</t>
        </is>
      </c>
      <c r="D834" t="inlineStr">
        <is>
          <t>yes</t>
        </is>
      </c>
      <c r="E834" t="inlineStr">
        <is>
          <t/>
        </is>
      </c>
      <c r="F834" s="2" t="inlineStr">
        <is>
          <t>график за външен ОПС</t>
        </is>
      </c>
      <c r="G834" s="2" t="inlineStr">
        <is>
          <t>3</t>
        </is>
      </c>
      <c r="H834" s="2" t="inlineStr">
        <is>
          <t/>
        </is>
      </c>
      <c r="I834" t="inlineStr">
        <is>
          <t>график, представящ търговския обмен на електроенергия между оператори на преносни системи от различни зони за съставяне на график</t>
        </is>
      </c>
      <c r="J834" s="2" t="inlineStr">
        <is>
          <t>vnější plán provozovatelů přenosových soustav</t>
        </is>
      </c>
      <c r="K834" s="2" t="inlineStr">
        <is>
          <t>3</t>
        </is>
      </c>
      <c r="L834" s="2" t="inlineStr">
        <is>
          <t/>
        </is>
      </c>
      <c r="M834" t="inlineStr">
        <is>
          <t>plán představující výměnu elektrické energie mezi provozovateli přenosových soustav v různých oblastech plánování</t>
        </is>
      </c>
      <c r="N834" t="inlineStr">
        <is>
          <t/>
        </is>
      </c>
      <c r="O834" t="inlineStr">
        <is>
          <t/>
        </is>
      </c>
      <c r="P834" t="inlineStr">
        <is>
          <t/>
        </is>
      </c>
      <c r="Q834" t="inlineStr">
        <is>
          <t/>
        </is>
      </c>
      <c r="R834" s="2" t="inlineStr">
        <is>
          <t>externer ÜNB-Fahrplan</t>
        </is>
      </c>
      <c r="S834" s="2" t="inlineStr">
        <is>
          <t>3</t>
        </is>
      </c>
      <c r="T834" s="2" t="inlineStr">
        <is>
          <t/>
        </is>
      </c>
      <c r="U834" t="inlineStr">
        <is>
          <t>Fahrplan für den Stromaustausch zwischen ÜNB verschiedener Fahrplangebiete</t>
        </is>
      </c>
      <c r="V834" s="2" t="inlineStr">
        <is>
          <t>εξωτερικό πρόγραμμα διαχειριστή συστήματος μεταφοράς</t>
        </is>
      </c>
      <c r="W834" s="2" t="inlineStr">
        <is>
          <t>3</t>
        </is>
      </c>
      <c r="X834" s="2" t="inlineStr">
        <is>
          <t/>
        </is>
      </c>
      <c r="Y834" t="inlineStr">
        <is>
          <t/>
        </is>
      </c>
      <c r="Z834" s="2" t="inlineStr">
        <is>
          <t>external TSO schedule|
transmission system operator</t>
        </is>
      </c>
      <c r="AA834" s="2" t="inlineStr">
        <is>
          <t>3|
1</t>
        </is>
      </c>
      <c r="AB834" s="2" t="inlineStr">
        <is>
          <t xml:space="preserve">|
</t>
        </is>
      </c>
      <c r="AC834" t="inlineStr">
        <is>
          <t>schedule representing the exchange of electricity of transmission system operators (TSOs) between different scheduling areas</t>
        </is>
      </c>
      <c r="AD834" s="2" t="inlineStr">
        <is>
          <t>programa exterior de GRT</t>
        </is>
      </c>
      <c r="AE834" s="2" t="inlineStr">
        <is>
          <t>3</t>
        </is>
      </c>
      <c r="AF834" s="2" t="inlineStr">
        <is>
          <t/>
        </is>
      </c>
      <c r="AG834" t="inlineStr">
        <is>
          <t>Programa [ &lt;a href="/entry/result/3552662/all" id="ENTRY_TO_ENTRY_CONVERTER" target="_blank"&gt;IATE:3552662&lt;/a&gt; ] que representa el intercambio de electricidad de gestores de redes de transporte (GRT) [ &lt;a href="/entry/result/2250949/all" id="ENTRY_TO_ENTRY_CONVERTER" target="_blank"&gt;IATE:2250949&lt;/a&gt; ] entre zonas de programación diferentes.</t>
        </is>
      </c>
      <c r="AH834" s="2" t="inlineStr">
        <is>
          <t>süsteemidevaheline võimsusgraafik|
plaanimisaladeväline võimsuse vahetusgraafik</t>
        </is>
      </c>
      <c r="AI834" s="2" t="inlineStr">
        <is>
          <t>3|
3</t>
        </is>
      </c>
      <c r="AJ834" s="2" t="inlineStr">
        <is>
          <t xml:space="preserve">|
</t>
        </is>
      </c>
      <c r="AK834" t="inlineStr">
        <is>
          <t/>
        </is>
      </c>
      <c r="AL834" s="2" t="inlineStr">
        <is>
          <t>ulkoinen siirtoverkonhaltijan suunnitelma</t>
        </is>
      </c>
      <c r="AM834" s="2" t="inlineStr">
        <is>
          <t>3</t>
        </is>
      </c>
      <c r="AN834" s="2" t="inlineStr">
        <is>
          <t/>
        </is>
      </c>
      <c r="AO834" t="inlineStr">
        <is>
          <t>suunnitelma, joka edustaa siirtoverkonhaltijoiden välistä sähkönsiirtoa eri suunnittelualueilla</t>
        </is>
      </c>
      <c r="AP834" t="inlineStr">
        <is>
          <t/>
        </is>
      </c>
      <c r="AQ834" t="inlineStr">
        <is>
          <t/>
        </is>
      </c>
      <c r="AR834" t="inlineStr">
        <is>
          <t/>
        </is>
      </c>
      <c r="AS834" t="inlineStr">
        <is>
          <t/>
        </is>
      </c>
      <c r="AT834" s="2" t="inlineStr">
        <is>
          <t>sceideal OCT seachtrach</t>
        </is>
      </c>
      <c r="AU834" s="2" t="inlineStr">
        <is>
          <t>3</t>
        </is>
      </c>
      <c r="AV834" s="2" t="inlineStr">
        <is>
          <t/>
        </is>
      </c>
      <c r="AW834" t="inlineStr">
        <is>
          <t/>
        </is>
      </c>
      <c r="AX834" s="2" t="inlineStr">
        <is>
          <t>prekogranični plan OPS-a</t>
        </is>
      </c>
      <c r="AY834" s="2" t="inlineStr">
        <is>
          <t>3</t>
        </is>
      </c>
      <c r="AZ834" s="2" t="inlineStr">
        <is>
          <t/>
        </is>
      </c>
      <c r="BA834" t="inlineStr">
        <is>
          <t/>
        </is>
      </c>
      <c r="BB834" s="2" t="inlineStr">
        <is>
          <t>rendszerirányítói határkeresztező menetrend</t>
        </is>
      </c>
      <c r="BC834" s="2" t="inlineStr">
        <is>
          <t>3</t>
        </is>
      </c>
      <c r="BD834" s="2" t="inlineStr">
        <is>
          <t/>
        </is>
      </c>
      <c r="BE834" t="inlineStr">
        <is>
          <t>különböző területek átvitelirendszer-irányítói közötti villamosenergia-csere menetrendje</t>
        </is>
      </c>
      <c r="BF834" s="2" t="inlineStr">
        <is>
          <t>programma di scambio esterno del TSO</t>
        </is>
      </c>
      <c r="BG834" s="2" t="inlineStr">
        <is>
          <t>3</t>
        </is>
      </c>
      <c r="BH834" s="2" t="inlineStr">
        <is>
          <t/>
        </is>
      </c>
      <c r="BI834" t="inlineStr">
        <is>
          <t>programma che rappresenta lo scambio di energia elettrica tra diverse aree di programmazione</t>
        </is>
      </c>
      <c r="BJ834" s="2" t="inlineStr">
        <is>
          <t>PSO išorės mainų planas</t>
        </is>
      </c>
      <c r="BK834" s="2" t="inlineStr">
        <is>
          <t>3</t>
        </is>
      </c>
      <c r="BL834" s="2" t="inlineStr">
        <is>
          <t/>
        </is>
      </c>
      <c r="BM834" t="inlineStr">
        <is>
          <t>skirtingų planavimo rajonų PSO elektros energijos tarpusavio mainų tvarkaraštis</t>
        </is>
      </c>
      <c r="BN834" s="2" t="inlineStr">
        <is>
          <t>ārējais PSO grafiks</t>
        </is>
      </c>
      <c r="BO834" s="2" t="inlineStr">
        <is>
          <t>2</t>
        </is>
      </c>
      <c r="BP834" s="2" t="inlineStr">
        <is>
          <t/>
        </is>
      </c>
      <c r="BQ834" t="inlineStr">
        <is>
          <t>grafiks, kas atspoguļo elektroenerģijas apmaiņu starp PSO [&lt;i&gt;pārvades sistēmas operatora&lt;/i&gt; &lt;a href="/entry/result/225949/all" id="ENTRY_TO_ENTRY_CONVERTER" target="_blank"&gt;IATE:225949&lt;/a&gt; ] dažādās grafika sastādīšanas zonās</t>
        </is>
      </c>
      <c r="BR834" s="2" t="inlineStr">
        <is>
          <t>skeda esterna tat-TSOs</t>
        </is>
      </c>
      <c r="BS834" s="2" t="inlineStr">
        <is>
          <t>3</t>
        </is>
      </c>
      <c r="BT834" s="2" t="inlineStr">
        <is>
          <t/>
        </is>
      </c>
      <c r="BU834" t="inlineStr">
        <is>
          <t>skeda&lt;sup&gt;1&lt;/sup&gt; li tirrappreżenta skambju ta’ elettriku minn operaturi ta’ sistema tat-trażmissjoni&lt;sup&gt;2&lt;/sup&gt; (TSOs) bejn żoni ta’ skedar differenti &lt;p&gt; &lt;sup&gt;1&lt;/sup&gt;&lt;a href="/entry/result/3552662/all" id="ENTRY_TO_ENTRY_CONVERTER" target="_blank"&gt;IATE:3552662&lt;/a&gt; &lt;br&gt; &lt;sup&gt;2&lt;/sup&gt;&lt;a href="/entry/result/2250949&lt;&gt;&lt;&gt;&lt;&gt;&lt;&gt;&lt;&gt;&lt;&gt;&lt;&gt;&lt;&gt;&lt;&gt;&lt;&gt;&lt;&gt;&lt;&gt;&lt;&gt;&lt;&gt;&lt;&gt;&lt;/all" id="ENTRY_TO_ENTRY_CONVERTER" target="_blank"&gt;IATE:2250949&amp;lt;&amp;gt;&amp;lt;&amp;gt;&amp;lt;&amp;gt;&amp;lt;&amp;gt;&amp;lt;&amp;gt;&amp;lt;&amp;gt;&amp;lt;&amp;gt;&amp;lt;&amp;gt;&amp;lt;&amp;gt;&amp;lt;&amp;gt;&amp;lt;&amp;gt;&amp;lt;&amp;gt;&amp;lt;&amp;gt;&amp;lt;&amp;gt;&amp;lt;&amp;gt;&amp;lt;&lt;/a&gt;&amp;gt;&lt;/p&gt;</t>
        </is>
      </c>
      <c r="BV834" s="2" t="inlineStr">
        <is>
          <t>extern TSB-programma|
extern transmissiesysteembeheerdersprogramma</t>
        </is>
      </c>
      <c r="BW834" s="2" t="inlineStr">
        <is>
          <t>4|
3</t>
        </is>
      </c>
      <c r="BX834" s="2" t="inlineStr">
        <is>
          <t>preferred|
admitted</t>
        </is>
      </c>
      <c r="BY834" t="inlineStr">
        <is>
          <t>programma voor de uitwisseling van elektriciteit tussen transmissiesysteembeheerders in verschillende programmeringszones</t>
        </is>
      </c>
      <c r="BZ834" s="2" t="inlineStr">
        <is>
          <t>zewnętrzny grafik OSP</t>
        </is>
      </c>
      <c r="CA834" s="2" t="inlineStr">
        <is>
          <t>3</t>
        </is>
      </c>
      <c r="CB834" s="2" t="inlineStr">
        <is>
          <t/>
        </is>
      </c>
      <c r="CC834" t="inlineStr">
        <is>
          <t>grafik przedstawiający wymianę energii elektrycznej pomiędzy OSP w różnych obszarach grafikowych</t>
        </is>
      </c>
      <c r="CD834" s="2" t="inlineStr">
        <is>
          <t>programa de ORT externo</t>
        </is>
      </c>
      <c r="CE834" s="2" t="inlineStr">
        <is>
          <t>3</t>
        </is>
      </c>
      <c r="CF834" s="2" t="inlineStr">
        <is>
          <t/>
        </is>
      </c>
      <c r="CG834" t="inlineStr">
        <is>
          <t>Programa representativo das trocas de eletricidade entre ORT de zonas de programação diferentes.</t>
        </is>
      </c>
      <c r="CH834" s="2" t="inlineStr">
        <is>
          <t>program al schimburilor de energie între OST</t>
        </is>
      </c>
      <c r="CI834" s="2" t="inlineStr">
        <is>
          <t>3</t>
        </is>
      </c>
      <c r="CJ834" s="2" t="inlineStr">
        <is>
          <t/>
        </is>
      </c>
      <c r="CK834" t="inlineStr">
        <is>
          <t/>
        </is>
      </c>
      <c r="CL834" t="inlineStr">
        <is>
          <t/>
        </is>
      </c>
      <c r="CM834" t="inlineStr">
        <is>
          <t/>
        </is>
      </c>
      <c r="CN834" t="inlineStr">
        <is>
          <t/>
        </is>
      </c>
      <c r="CO834" t="inlineStr">
        <is>
          <t/>
        </is>
      </c>
      <c r="CP834" s="2" t="inlineStr">
        <is>
          <t>zunanji vozni red operaterja prenosnega sistema</t>
        </is>
      </c>
      <c r="CQ834" s="2" t="inlineStr">
        <is>
          <t>3</t>
        </is>
      </c>
      <c r="CR834" s="2" t="inlineStr">
        <is>
          <t/>
        </is>
      </c>
      <c r="CS834" t="inlineStr">
        <is>
          <t>vozni red, ki predstavlja izmenjavo električne energije med operaterji prenosnih sistemov na različnih območjih voznih redov</t>
        </is>
      </c>
      <c r="CT834" s="2" t="inlineStr">
        <is>
          <t>extern utväxlingsplan mellan systemansvariga för överföringssystem</t>
        </is>
      </c>
      <c r="CU834" s="2" t="inlineStr">
        <is>
          <t>3</t>
        </is>
      </c>
      <c r="CV834" s="2" t="inlineStr">
        <is>
          <t/>
        </is>
      </c>
      <c r="CW834" t="inlineStr">
        <is>
          <t>plan som visar utbytet av el mellan systemansvariga för överföringssystem i olika planeringsområden</t>
        </is>
      </c>
    </row>
    <row r="835">
      <c r="A835" s="1" t="str">
        <f>HYPERLINK("https://iate.europa.eu/entry/result/772052/all", "772052")</f>
        <v>772052</v>
      </c>
      <c r="B835" t="inlineStr">
        <is>
          <t>ENVIRONMENT;ENERGY;INDUSTRY</t>
        </is>
      </c>
      <c r="C835" t="inlineStr">
        <is>
          <t>ENVIRONMENT;ENERGY;INDUSTRY|industrial structures and policy</t>
        </is>
      </c>
      <c r="D835" t="inlineStr">
        <is>
          <t>yes</t>
        </is>
      </c>
      <c r="E835" t="inlineStr">
        <is>
          <t/>
        </is>
      </c>
      <c r="F835" s="2" t="inlineStr">
        <is>
          <t>енергоемък отрасъл</t>
        </is>
      </c>
      <c r="G835" s="2" t="inlineStr">
        <is>
          <t>3</t>
        </is>
      </c>
      <c r="H835" s="2" t="inlineStr">
        <is>
          <t/>
        </is>
      </c>
      <c r="I835" t="inlineStr">
        <is>
          <t>отрасъл, който употребява значително количество енергия</t>
        </is>
      </c>
      <c r="J835" s="2" t="inlineStr">
        <is>
          <t>energeticky náročné průmyslové odvětví</t>
        </is>
      </c>
      <c r="K835" s="2" t="inlineStr">
        <is>
          <t>3</t>
        </is>
      </c>
      <c r="L835" s="2" t="inlineStr">
        <is>
          <t/>
        </is>
      </c>
      <c r="M835" t="inlineStr">
        <is>
          <t>průmyslové odvětví, které spotřebovává velké množství energie a je tedy významným
zdrojem emisí skleníkových plynů</t>
        </is>
      </c>
      <c r="N835" s="2" t="inlineStr">
        <is>
          <t>energiintensiv industri|
energitung industri</t>
        </is>
      </c>
      <c r="O835" s="2" t="inlineStr">
        <is>
          <t>3|
3</t>
        </is>
      </c>
      <c r="P835" s="2" t="inlineStr">
        <is>
          <t xml:space="preserve">|
</t>
        </is>
      </c>
      <c r="Q835" t="inlineStr">
        <is>
          <t>industri, som forbruger megen energi</t>
        </is>
      </c>
      <c r="R835" s="2" t="inlineStr">
        <is>
          <t>energieintensive Branche|
energieintensive Industrie</t>
        </is>
      </c>
      <c r="S835" s="2" t="inlineStr">
        <is>
          <t>2|
3</t>
        </is>
      </c>
      <c r="T835" s="2" t="inlineStr">
        <is>
          <t xml:space="preserve">|
</t>
        </is>
      </c>
      <c r="U835" t="inlineStr">
        <is>
          <t>Industrie oder Industriezweig, deren/ dessen Produktionsprozesse durch großen Energieverbrauch und einen entsprechend hohen Emissionsausstoß gekennzeichnet sind</t>
        </is>
      </c>
      <c r="V835" s="2" t="inlineStr">
        <is>
          <t>ενεργειοβόρος βιομηχανία|
ενεργοβόρος βιομηχανία</t>
        </is>
      </c>
      <c r="W835" s="2" t="inlineStr">
        <is>
          <t>2|
4</t>
        </is>
      </c>
      <c r="X835" s="2" t="inlineStr">
        <is>
          <t xml:space="preserve">|
</t>
        </is>
      </c>
      <c r="Y835" t="inlineStr">
        <is>
          <t/>
        </is>
      </c>
      <c r="Z835" s="2" t="inlineStr">
        <is>
          <t>energy-intensive industry|
EII</t>
        </is>
      </c>
      <c r="AA835" s="2" t="inlineStr">
        <is>
          <t>3|
3</t>
        </is>
      </c>
      <c r="AB835" s="2" t="inlineStr">
        <is>
          <t xml:space="preserve">|
</t>
        </is>
      </c>
      <c r="AC835" t="inlineStr">
        <is>
          <t>industry which uses large amounts of energy, and therefore produces high emissions, as part of its production procedure</t>
        </is>
      </c>
      <c r="AD835" s="2" t="inlineStr">
        <is>
          <t>industria de gran consumo de energía|
industria con gran intensidad de energía</t>
        </is>
      </c>
      <c r="AE835" s="2" t="inlineStr">
        <is>
          <t>3|
3</t>
        </is>
      </c>
      <c r="AF835" s="2" t="inlineStr">
        <is>
          <t xml:space="preserve">|
</t>
        </is>
      </c>
      <c r="AG835" t="inlineStr">
        <is>
          <t>Industria que necesita mucha energía para elaborar sus productos, por ejemplo la producción de cemento, de acero, de aluminio, etc.</t>
        </is>
      </c>
      <c r="AH835" s="2" t="inlineStr">
        <is>
          <t>energiamahukas tööstusharu</t>
        </is>
      </c>
      <c r="AI835" s="2" t="inlineStr">
        <is>
          <t>3</t>
        </is>
      </c>
      <c r="AJ835" s="2" t="inlineStr">
        <is>
          <t/>
        </is>
      </c>
      <c r="AK835" t="inlineStr">
        <is>
          <t/>
        </is>
      </c>
      <c r="AL835" s="2" t="inlineStr">
        <is>
          <t>energiaintensiivinen teollisuus|
energiavaltainen teollisuus</t>
        </is>
      </c>
      <c r="AM835" s="2" t="inlineStr">
        <is>
          <t>3|
3</t>
        </is>
      </c>
      <c r="AN835" s="2" t="inlineStr">
        <is>
          <t>|
preferred</t>
        </is>
      </c>
      <c r="AO835" t="inlineStr">
        <is>
          <t>teollisuudenala, jossa tuotteiden valmistaminen kuluttaa runsaasti energiaa</t>
        </is>
      </c>
      <c r="AP835" s="2" t="inlineStr">
        <is>
          <t>IGCE|
industrie à forte intensité énergétique|
industrie grande consommatrice d'énergie|
industrie énergivore</t>
        </is>
      </c>
      <c r="AQ835" s="2" t="inlineStr">
        <is>
          <t>3|
2|
3|
2</t>
        </is>
      </c>
      <c r="AR835" s="2" t="inlineStr">
        <is>
          <t xml:space="preserve">|
|
|
</t>
        </is>
      </c>
      <c r="AS835" t="inlineStr">
        <is>
          <t>industrie consommant beaucoup d'énergie - donc source de fortes émissions de gaz à effet de serre - dans son processus de production, par ex. ciment, acier, aluminium, etc.</t>
        </is>
      </c>
      <c r="AT835" s="2" t="inlineStr">
        <is>
          <t>tionscal dianfhuinnimh</t>
        </is>
      </c>
      <c r="AU835" s="2" t="inlineStr">
        <is>
          <t>4</t>
        </is>
      </c>
      <c r="AV835" s="2" t="inlineStr">
        <is>
          <t/>
        </is>
      </c>
      <c r="AW835" t="inlineStr">
        <is>
          <t>tionscal a úsáideann mórchuid fuinnimh, agus mar sin, a chuireann mórchuid astaíochtaí amach, mar chuid dá ghnáthamh táirgeachta</t>
        </is>
      </c>
      <c r="AX835" s="2" t="inlineStr">
        <is>
          <t>energetski intenzivna industrija</t>
        </is>
      </c>
      <c r="AY835" s="2" t="inlineStr">
        <is>
          <t>3</t>
        </is>
      </c>
      <c r="AZ835" s="2" t="inlineStr">
        <is>
          <t/>
        </is>
      </c>
      <c r="BA835" t="inlineStr">
        <is>
          <t/>
        </is>
      </c>
      <c r="BB835" s="2" t="inlineStr">
        <is>
          <t>energiaigényes iparág</t>
        </is>
      </c>
      <c r="BC835" s="2" t="inlineStr">
        <is>
          <t>3</t>
        </is>
      </c>
      <c r="BD835" s="2" t="inlineStr">
        <is>
          <t/>
        </is>
      </c>
      <c r="BE835" t="inlineStr">
        <is>
          <t>olyan iparág, amely a gyártási folyamatok során nagy mennyiségű energiát
használ fel és ebből kifolyólag magas kibocsátás jellemzi</t>
        </is>
      </c>
      <c r="BF835" s="2" t="inlineStr">
        <is>
          <t>industria ad alta intensità energetica</t>
        </is>
      </c>
      <c r="BG835" s="2" t="inlineStr">
        <is>
          <t>3</t>
        </is>
      </c>
      <c r="BH835" s="2" t="inlineStr">
        <is>
          <t/>
        </is>
      </c>
      <c r="BI835" t="inlineStr">
        <is>
          <t>industria il cui processo di produzione richiede grandi quantità di energia, determinando livelli elevati di emissioni di gas serra</t>
        </is>
      </c>
      <c r="BJ835" s="2" t="inlineStr">
        <is>
          <t>energijai imli pramonė|
daug energijos suvartojantis pramonės sektorius</t>
        </is>
      </c>
      <c r="BK835" s="2" t="inlineStr">
        <is>
          <t>3|
3</t>
        </is>
      </c>
      <c r="BL835" s="2" t="inlineStr">
        <is>
          <t xml:space="preserve">|
</t>
        </is>
      </c>
      <c r="BM835" t="inlineStr">
        <is>
          <t>pramonės sektorius, kuriame suvartojami dideli energijos kiekiai ir todėl gamybos proceso metu pagaminama daug išmetamųjų dujų</t>
        </is>
      </c>
      <c r="BN835" s="2" t="inlineStr">
        <is>
          <t>energoietilpīga nozare|
energoietilpīga rūpniecības nozare</t>
        </is>
      </c>
      <c r="BO835" s="2" t="inlineStr">
        <is>
          <t>3|
3</t>
        </is>
      </c>
      <c r="BP835" s="2" t="inlineStr">
        <is>
          <t xml:space="preserve">|
</t>
        </is>
      </c>
      <c r="BQ835" t="inlineStr">
        <is>
          <t>tautsaimniecības nozare, kuras produkcijas ražošanā nozīmīgs īpatsvars ir energoresursiem</t>
        </is>
      </c>
      <c r="BR835" s="2" t="inlineStr">
        <is>
          <t>EII|
industrija intensiva fl-enerġija</t>
        </is>
      </c>
      <c r="BS835" s="2" t="inlineStr">
        <is>
          <t>3|
3</t>
        </is>
      </c>
      <c r="BT835" s="2" t="inlineStr">
        <is>
          <t xml:space="preserve">|
</t>
        </is>
      </c>
      <c r="BU835" t="inlineStr">
        <is>
          <t>industrija li tuża ammonti kbar ta' enerġija, u għalhekk tipproduċi livelli għoljin ta' emissjonijiet, bħala parti mill-proċedura tal-produzzjoni tagħha</t>
        </is>
      </c>
      <c r="BV835" s="2" t="inlineStr">
        <is>
          <t>energie-intensieve sector|
energie-intensieve industrie</t>
        </is>
      </c>
      <c r="BW835" s="2" t="inlineStr">
        <is>
          <t>3|
3</t>
        </is>
      </c>
      <c r="BX835" s="2" t="inlineStr">
        <is>
          <t xml:space="preserve">|
</t>
        </is>
      </c>
      <c r="BY835" t="inlineStr">
        <is>
          <t>economische sector met een hoog energieverbruik, en die daardoor tijdens het productieproces veel uitstoot veroorzaakt</t>
        </is>
      </c>
      <c r="BZ835" s="2" t="inlineStr">
        <is>
          <t>sektor energochłonny</t>
        </is>
      </c>
      <c r="CA835" s="2" t="inlineStr">
        <is>
          <t>3</t>
        </is>
      </c>
      <c r="CB835" s="2" t="inlineStr">
        <is>
          <t/>
        </is>
      </c>
      <c r="CC835" t="inlineStr">
        <is>
          <t>gałąź przemysłu zużywająca dużą ilość energii</t>
        </is>
      </c>
      <c r="CD835" s="2" t="inlineStr">
        <is>
          <t>indústria energeticamente intensiva|
setor energívoro|
indústria com utilização intensiva de energia|
setor energeticamente intensivo</t>
        </is>
      </c>
      <c r="CE835" s="2" t="inlineStr">
        <is>
          <t>3|
3|
3|
3</t>
        </is>
      </c>
      <c r="CF835" s="2" t="inlineStr">
        <is>
          <t xml:space="preserve">|
|
|
</t>
        </is>
      </c>
      <c r="CG835" t="inlineStr">
        <is>
          <t>Indústria que, no âmbito do processo produtivo, é de elevado consumo de energia. 
&lt;br&gt;Exemplos de indústrias deste tipo são a indústria química, a siderurgia, a produção e transformação de metais ferrosos, a indústria cimenteira, a produção de cal, a indústria vidreira e cerâmica e a produção de pasta de papel, papel e cartão.</t>
        </is>
      </c>
      <c r="CH835" s="2" t="inlineStr">
        <is>
          <t>industrie energointensivă</t>
        </is>
      </c>
      <c r="CI835" s="2" t="inlineStr">
        <is>
          <t>3</t>
        </is>
      </c>
      <c r="CJ835" s="2" t="inlineStr">
        <is>
          <t/>
        </is>
      </c>
      <c r="CK835" t="inlineStr">
        <is>
          <t>industrie mare consumatoare de energie</t>
        </is>
      </c>
      <c r="CL835" s="2" t="inlineStr">
        <is>
          <t>energeticky náročné priemyselné odvetvie</t>
        </is>
      </c>
      <c r="CM835" s="2" t="inlineStr">
        <is>
          <t>3</t>
        </is>
      </c>
      <c r="CN835" s="2" t="inlineStr">
        <is>
          <t/>
        </is>
      </c>
      <c r="CO835" t="inlineStr">
        <is>
          <t/>
        </is>
      </c>
      <c r="CP835" s="2" t="inlineStr">
        <is>
          <t>energetsko intenzivna industrija|
energetsko intenziven sektor|
energijsko intenzivna panoga|
energetsko intenzivna panoga</t>
        </is>
      </c>
      <c r="CQ835" s="2" t="inlineStr">
        <is>
          <t>3|
3|
3|
3</t>
        </is>
      </c>
      <c r="CR835" s="2" t="inlineStr">
        <is>
          <t xml:space="preserve">|
|
|
</t>
        </is>
      </c>
      <c r="CS835" t="inlineStr">
        <is>
          <t/>
        </is>
      </c>
      <c r="CT835" s="2" t="inlineStr">
        <is>
          <t>energiintensiv industri</t>
        </is>
      </c>
      <c r="CU835" s="2" t="inlineStr">
        <is>
          <t>3</t>
        </is>
      </c>
      <c r="CV835" s="2" t="inlineStr">
        <is>
          <t/>
        </is>
      </c>
      <c r="CW835" t="inlineStr">
        <is>
          <t>industriell verksamhet där energikostnaden är relativt hög</t>
        </is>
      </c>
    </row>
    <row r="836">
      <c r="A836" s="1" t="str">
        <f>HYPERLINK("https://iate.europa.eu/entry/result/789131/all", "789131")</f>
        <v>789131</v>
      </c>
      <c r="B836" t="inlineStr">
        <is>
          <t>ENERGY</t>
        </is>
      </c>
      <c r="C836" t="inlineStr">
        <is>
          <t>ENERGY|energy policy|energy policy|energy audit|energy supply</t>
        </is>
      </c>
      <c r="D836" t="inlineStr">
        <is>
          <t>yes</t>
        </is>
      </c>
      <c r="E836" t="inlineStr">
        <is>
          <t/>
        </is>
      </c>
      <c r="F836" s="2" t="inlineStr">
        <is>
          <t>сигурност на снабдяването|
сигурност на енергийните доставки</t>
        </is>
      </c>
      <c r="G836" s="2" t="inlineStr">
        <is>
          <t>3|
3</t>
        </is>
      </c>
      <c r="H836" s="2" t="inlineStr">
        <is>
          <t xml:space="preserve">|
</t>
        </is>
      </c>
      <c r="I836" t="inlineStr">
        <is>
          <t/>
        </is>
      </c>
      <c r="J836" s="2" t="inlineStr">
        <is>
          <t>bezpečnost dodávek energie|
zabezpečení dodávek energie</t>
        </is>
      </c>
      <c r="K836" s="2" t="inlineStr">
        <is>
          <t>3|
3</t>
        </is>
      </c>
      <c r="L836" s="2" t="inlineStr">
        <is>
          <t xml:space="preserve">preferred|
</t>
        </is>
      </c>
      <c r="M836" t="inlineStr">
        <is>
          <t>zabezpečení stálé dostupnosti zdrojů energie (plynu, ropy, elektřiny atd.) v potřebné kvalitě i množství</t>
        </is>
      </c>
      <c r="N836" s="2" t="inlineStr">
        <is>
          <t>forsyningssikkerhed|
energiforsyningssikkerhed</t>
        </is>
      </c>
      <c r="O836" s="2" t="inlineStr">
        <is>
          <t>3|
3</t>
        </is>
      </c>
      <c r="P836" s="2" t="inlineStr">
        <is>
          <t xml:space="preserve">|
</t>
        </is>
      </c>
      <c r="Q836" t="inlineStr">
        <is>
          <t>sandsynlighed for, at en aftager af bestemte varer eller af energi, f.eks. elektricitet, kan blive forsynet efter behov i forskellige situationer</t>
        </is>
      </c>
      <c r="R836" s="2" t="inlineStr">
        <is>
          <t>Energieversorgungssicherheit|
Sicherheit der Energieversorgung|
Versorgungssicherheit|
Stromversorgungssicherheit</t>
        </is>
      </c>
      <c r="S836" s="2" t="inlineStr">
        <is>
          <t>3|
3|
3|
3</t>
        </is>
      </c>
      <c r="T836" s="2" t="inlineStr">
        <is>
          <t xml:space="preserve">|
|
|
</t>
        </is>
      </c>
      <c r="U836" t="inlineStr">
        <is>
          <t>I.e.S. unterbrechungsfreie Versorgung (z.B. mit Energie); &lt;br&gt;i.w.S. langfristige Verfügbarkeit der notwendigen Ressourcen</t>
        </is>
      </c>
      <c r="V836" s="2" t="inlineStr">
        <is>
          <t>ασφάλεια του ενεργειακού εφοδιασμού</t>
        </is>
      </c>
      <c r="W836" s="2" t="inlineStr">
        <is>
          <t>3</t>
        </is>
      </c>
      <c r="X836" s="2" t="inlineStr">
        <is>
          <t/>
        </is>
      </c>
      <c r="Y836" t="inlineStr">
        <is>
          <t/>
        </is>
      </c>
      <c r="Z836" s="2" t="inlineStr">
        <is>
          <t>energy supply security|
security of supply|
security of energy supply|
security of supply chain|
security of energy supplies</t>
        </is>
      </c>
      <c r="AA836" s="2" t="inlineStr">
        <is>
          <t>3|
3|
3|
1|
1</t>
        </is>
      </c>
      <c r="AB836" s="2" t="inlineStr">
        <is>
          <t xml:space="preserve">|
|
|
|
</t>
        </is>
      </c>
      <c r="AC836" t="inlineStr">
        <is>
          <t>uninterrupted availability of energy, in particular the ability of the energy system to react promptly to sudden changes within the supply-demand balance</t>
        </is>
      </c>
      <c r="AD836" s="2" t="inlineStr">
        <is>
          <t>seguridad del abastecimiento|
seguridad del suministro|
seguridad del abastecimiento energético|
seguridad del abastecimiento de energía</t>
        </is>
      </c>
      <c r="AE836" s="2" t="inlineStr">
        <is>
          <t>3|
3|
4|
3</t>
        </is>
      </c>
      <c r="AF836" s="2" t="inlineStr">
        <is>
          <t xml:space="preserve">|
|
|
</t>
        </is>
      </c>
      <c r="AG836" t="inlineStr">
        <is>
          <t>Disponibilidad física y constante de los productos energéticos en el mercado a un precio asequible para todos los consumidores, teniendo en cuenta las preocupaciones ecológicas y con la perspectiva de lograr un desarrollo sostenible.</t>
        </is>
      </c>
      <c r="AH836" s="2" t="inlineStr">
        <is>
          <t>energiavarustuskindlus|
energiavarustuse kindlus</t>
        </is>
      </c>
      <c r="AI836" s="2" t="inlineStr">
        <is>
          <t>3|
3</t>
        </is>
      </c>
      <c r="AJ836" s="2" t="inlineStr">
        <is>
          <t xml:space="preserve">preferred|
</t>
        </is>
      </c>
      <c r="AK836" t="inlineStr">
        <is>
          <t>üldise hüvangu ja majanduse tõrgeteta toimimise eesmärgil erinevat liiki ja kvaliteedinõuetele vastava energia pideva füüsilise kättesaadavuse tagamine piisavas koguses, et kindlustada teenuse katkemise tõsist ohtu tekitamata kõigile või enamikele era- ja tööstustarbijatele lähituleviku jooksul taskukohase hinnaga juurdepääs energiaressurssidele</t>
        </is>
      </c>
      <c r="AL836" s="2" t="inlineStr">
        <is>
          <t>energiahuoltovarmuus|
energian toimitusvarmuus|
energian huoltovarmuus</t>
        </is>
      </c>
      <c r="AM836" s="2" t="inlineStr">
        <is>
          <t>3|
3|
3</t>
        </is>
      </c>
      <c r="AN836" s="2" t="inlineStr">
        <is>
          <t xml:space="preserve">|
|
</t>
        </is>
      </c>
      <c r="AO836" t="inlineStr">
        <is>
          <t>"Kyky(..) sellaisten yhteiskunnan taloudellisten perustoimintojen ylläpitämiseen, jotka ovat välttämättömiä väestön elinmahdollisuuksien, yhteiskunnan toimivuuden ja turvallisuuden sekä maanpuolustuksen materiaalisten edellytysten turvaamiseksi vakavissa häiriöissä ja poikkeusoloissa."</t>
        </is>
      </c>
      <c r="AP836" s="2" t="inlineStr">
        <is>
          <t>sécurité de l'approvisionnement en énergie|
sécurité d'approvisionnement énergétique|
sécurité d'approvisionnement|
sécurité de l'approvisionnement énergétique</t>
        </is>
      </c>
      <c r="AQ836" s="2" t="inlineStr">
        <is>
          <t>3|
3|
3|
3</t>
        </is>
      </c>
      <c r="AR836" s="2" t="inlineStr">
        <is>
          <t xml:space="preserve">|
|
|
</t>
        </is>
      </c>
      <c r="AS836" t="inlineStr">
        <is>
          <t>assurance de disposer à tout moment de sources d'énergie (gaz, pétrole, électricité, etc.) en quantité et en qualité voulues</t>
        </is>
      </c>
      <c r="AT836" s="2" t="inlineStr">
        <is>
          <t>slándáil an tsoláthair fuinnimh</t>
        </is>
      </c>
      <c r="AU836" s="2" t="inlineStr">
        <is>
          <t>3</t>
        </is>
      </c>
      <c r="AV836" s="2" t="inlineStr">
        <is>
          <t/>
        </is>
      </c>
      <c r="AW836" t="inlineStr">
        <is>
          <t/>
        </is>
      </c>
      <c r="AX836" s="2" t="inlineStr">
        <is>
          <t>sigurnost opskrbe energijom|
sigurnost opskrbe</t>
        </is>
      </c>
      <c r="AY836" s="2" t="inlineStr">
        <is>
          <t>3|
2</t>
        </is>
      </c>
      <c r="AZ836" s="2" t="inlineStr">
        <is>
          <t xml:space="preserve">|
</t>
        </is>
      </c>
      <c r="BA836" t="inlineStr">
        <is>
          <t>neprekinuta dostupnost energije</t>
        </is>
      </c>
      <c r="BB836" s="2" t="inlineStr">
        <is>
          <t>az energiaellátás biztonsága|
az ellátás biztonsága|
ellátásbiztonság</t>
        </is>
      </c>
      <c r="BC836" s="2" t="inlineStr">
        <is>
          <t>4|
3|
3</t>
        </is>
      </c>
      <c r="BD836" s="2" t="inlineStr">
        <is>
          <t xml:space="preserve">|
|
</t>
        </is>
      </c>
      <c r="BE836" t="inlineStr">
        <is>
          <t>olyan helyzet, amelyben mindig mindenütt elegendő energia áll rendelkezésre, a fogyasztók által kívánt mennyiségben és minőségben, a fogyasztó-berendezések megszabta összetételben</t>
        </is>
      </c>
      <c r="BF836" s="2" t="inlineStr">
        <is>
          <t>sicurezza dell'approvvigionamento di energia|
sicurezza dell'approvvigionamento|
sicurezza dell'approvvigionamento energetico</t>
        </is>
      </c>
      <c r="BG836" s="2" t="inlineStr">
        <is>
          <t>2|
2|
3</t>
        </is>
      </c>
      <c r="BH836" s="2" t="inlineStr">
        <is>
          <t xml:space="preserve">|
|
</t>
        </is>
      </c>
      <c r="BI836" t="inlineStr">
        <is>
          <t>sicurezza relativa all'effettiva disponibilità delle fonti di energia in qualsiasi momento e nelle quantità desiderate</t>
        </is>
      </c>
      <c r="BJ836" s="2" t="inlineStr">
        <is>
          <t>energijos tiekimo saugumas</t>
        </is>
      </c>
      <c r="BK836" s="2" t="inlineStr">
        <is>
          <t>4</t>
        </is>
      </c>
      <c r="BL836" s="2" t="inlineStr">
        <is>
          <t/>
        </is>
      </c>
      <c r="BM836" t="inlineStr">
        <is>
          <t>sąlygų, užtikrinančių tradicinių ir atsinaujinančių pirminių energijos šaltinių įvairovę, energijos tiekimo įvairovę ir patikimumą bei nepriklausomybę nuo monopolinio tiekėjo diktato, energijos prieinamumą vartotojui priimtinomis kainomis konkurencingoje energijos rinkoje, visuma</t>
        </is>
      </c>
      <c r="BN836" s="2" t="inlineStr">
        <is>
          <t>enerģijas piegādes drošība|
energoapgādes drošība</t>
        </is>
      </c>
      <c r="BO836" s="2" t="inlineStr">
        <is>
          <t>3|
3</t>
        </is>
      </c>
      <c r="BP836" s="2" t="inlineStr">
        <is>
          <t xml:space="preserve">|
</t>
        </is>
      </c>
      <c r="BQ836" t="inlineStr">
        <is>
          <t>stāvoklis, kad energosistēma darbojas bez traucējumiem, un patērētāji tiek apgādāti ar enerģiju vajadzīgajā kvalitātē un kvantitātē</t>
        </is>
      </c>
      <c r="BR836" s="2" t="inlineStr">
        <is>
          <t>sigurtà tal-provvista tal-enerġija</t>
        </is>
      </c>
      <c r="BS836" s="2" t="inlineStr">
        <is>
          <t>3</t>
        </is>
      </c>
      <c r="BT836" s="2" t="inlineStr">
        <is>
          <t/>
        </is>
      </c>
      <c r="BU836" t="inlineStr">
        <is>
          <t>l-iżgurar tad-disponibbiltà tal-enerġija elettrika bla qtugħ u bi prezzijiet raġonevoli</t>
        </is>
      </c>
      <c r="BV836" s="2" t="inlineStr">
        <is>
          <t>continuïteit van de energievoorziening|
voorzieningszekerheid|
energievoorzieningszekerheid</t>
        </is>
      </c>
      <c r="BW836" s="2" t="inlineStr">
        <is>
          <t>3|
3|
3</t>
        </is>
      </c>
      <c r="BX836" s="2" t="inlineStr">
        <is>
          <t xml:space="preserve">|
|
</t>
        </is>
      </c>
      <c r="BY836" t="inlineStr">
        <is>
          <t>ononderbroken beschikbaarheid van energie</t>
        </is>
      </c>
      <c r="BZ836" s="2" t="inlineStr">
        <is>
          <t>bezpieczeństwo dostaw energii</t>
        </is>
      </c>
      <c r="CA836" s="2" t="inlineStr">
        <is>
          <t>3</t>
        </is>
      </c>
      <c r="CB836" s="2" t="inlineStr">
        <is>
          <t/>
        </is>
      </c>
      <c r="CC836" t="inlineStr">
        <is>
          <t>dostęp odbiorców do energii elektrycznej w czasie, kiedy jej potrzebują, o określonej jakości tej energii, po przejrzystych, zależnych od kosztów cenach</t>
        </is>
      </c>
      <c r="CD836" s="2" t="inlineStr">
        <is>
          <t>segurança do aprovisionamento energético|
segurança do abastecimento energético|
segurança do abastecimento de energia|
segurança do fornecimento</t>
        </is>
      </c>
      <c r="CE836" s="2" t="inlineStr">
        <is>
          <t>3|
3|
3|
3</t>
        </is>
      </c>
      <c r="CF836" s="2" t="inlineStr">
        <is>
          <t xml:space="preserve">|
|
|
</t>
        </is>
      </c>
      <c r="CG836" t="inlineStr">
        <is>
          <t>Em sentido estrito e tradicional, capacidade física de fornecer energia em quantidades suficientes e sem interrupção. A segurança do abastecimento é hoje em dia cada vez mais abordada numa perspetiva de sustentabilidade económica e ambiental, sendo estes aspetos muitas vezes (mas não sempre) integrados na própria noção de segurança do abastecimento.&lt;p&gt;Segundo a definição recente do &lt;i&gt;Cambridge Energy Research Associates&lt;/i&gt;, a segurança do abastecimento energético consiste num "fluxo de abastecimento de energia que satisfaz a procura de uma forma e a um nível de preço que não perturbam o curso da economia e de um modo ambientalmente sustentável", identificando-se praticamente com a noção atual de &lt;b&gt;&lt;i&gt;segurança energética&lt;/i&gt;&lt;/b&gt; [&lt;a href="/entry/result/911103/all" id="ENTRY_TO_ENTRY_CONVERTER" target="_blank"&gt;IATE:911103&lt;/a&gt; ].&lt;/p&gt;</t>
        </is>
      </c>
      <c r="CH836" s="2" t="inlineStr">
        <is>
          <t>securitate a aprovizionării cu energie|
securitate a aprovizionării|
siguranța alimentării|
siguranța alimentării cu energie</t>
        </is>
      </c>
      <c r="CI836" s="2" t="inlineStr">
        <is>
          <t>3|
3|
3|
3</t>
        </is>
      </c>
      <c r="CJ836" s="2" t="inlineStr">
        <is>
          <t xml:space="preserve">|
|
|
</t>
        </is>
      </c>
      <c r="CK836" t="inlineStr">
        <is>
          <t>asigurare a capacității tehnice a unui sistem energetic de a alimenta cu energie utilizatorii acestui sistem</t>
        </is>
      </c>
      <c r="CL836" s="2" t="inlineStr">
        <is>
          <t>bezpečnosť dodávok energie|
bezpečnosť dodávok</t>
        </is>
      </c>
      <c r="CM836" s="2" t="inlineStr">
        <is>
          <t>4|
3</t>
        </is>
      </c>
      <c r="CN836" s="2" t="inlineStr">
        <is>
          <t xml:space="preserve">|
</t>
        </is>
      </c>
      <c r="CO836" t="inlineStr">
        <is>
          <t>zabezpečenie neprerušenej dostupnosti zdrojov energie (plyn, ropa, elektrina atď.) potrebnej kvality a v požadovanom množstve</t>
        </is>
      </c>
      <c r="CP836" s="2" t="inlineStr">
        <is>
          <t>zanesljiva oskrba z energijo</t>
        </is>
      </c>
      <c r="CQ836" s="2" t="inlineStr">
        <is>
          <t>3</t>
        </is>
      </c>
      <c r="CR836" s="2" t="inlineStr">
        <is>
          <t/>
        </is>
      </c>
      <c r="CS836" t="inlineStr">
        <is>
          <t>zagotavljanje potrebnih količin energije</t>
        </is>
      </c>
      <c r="CT836" s="2" t="inlineStr">
        <is>
          <t>trygg energiförsörjning|
försörjningstrygghet</t>
        </is>
      </c>
      <c r="CU836" s="2" t="inlineStr">
        <is>
          <t>3|
3</t>
        </is>
      </c>
      <c r="CV836" s="2" t="inlineStr">
        <is>
          <t xml:space="preserve">|
</t>
        </is>
      </c>
      <c r="CW836" t="inlineStr">
        <is>
          <t/>
        </is>
      </c>
    </row>
    <row r="837">
      <c r="A837" s="1" t="str">
        <f>HYPERLINK("https://iate.europa.eu/entry/result/933196/all", "933196")</f>
        <v>933196</v>
      </c>
      <c r="B837" t="inlineStr">
        <is>
          <t>ENVIRONMENT;ENERGY</t>
        </is>
      </c>
      <c r="C837" t="inlineStr">
        <is>
          <t>ENVIRONMENT;ENERGY;ENERGY|electrical and nuclear industries|electrical industry</t>
        </is>
      </c>
      <c r="D837" t="inlineStr">
        <is>
          <t>yes</t>
        </is>
      </c>
      <c r="E837" t="inlineStr">
        <is>
          <t/>
        </is>
      </c>
      <c r="F837" s="2" t="inlineStr">
        <is>
          <t>преференциална тарифа за изкупуване|
преференциална тарифа</t>
        </is>
      </c>
      <c r="G837" s="2" t="inlineStr">
        <is>
          <t>3|
3</t>
        </is>
      </c>
      <c r="H837" s="2" t="inlineStr">
        <is>
          <t xml:space="preserve">preferred|
</t>
        </is>
      </c>
      <c r="I837" t="inlineStr">
        <is>
          <t/>
        </is>
      </c>
      <c r="J837" s="2" t="inlineStr">
        <is>
          <t>výkupní tarif|
výkupní cena|
tarif výkupních cen</t>
        </is>
      </c>
      <c r="K837" s="2" t="inlineStr">
        <is>
          <t>3|
3|
3</t>
        </is>
      </c>
      <c r="L837" s="2" t="inlineStr">
        <is>
          <t xml:space="preserve">|
|
</t>
        </is>
      </c>
      <c r="M837" t="inlineStr">
        <is>
          <t>Cena, kterou provozovatel přenosové soustavy nebo provozovatel distribuční soustavy platí výrobci energie z obnovitelných zdrojů za 1 kWh.</t>
        </is>
      </c>
      <c r="N837" s="2" t="inlineStr">
        <is>
          <t>feed-in tarif|
fast afregningstarif|
garanteret afregningspris</t>
        </is>
      </c>
      <c r="O837" s="2" t="inlineStr">
        <is>
          <t>4|
4|
4</t>
        </is>
      </c>
      <c r="P837" s="2" t="inlineStr">
        <is>
          <t xml:space="preserve">|
|
</t>
        </is>
      </c>
      <c r="Q837" t="inlineStr">
        <is>
          <t>"Feed-in tariffer: Betegnelse for forhøjede afregningstariffer, der gives til producenten, for den strøm der sendes ud på nettet. Feed-in tariffer anvendes i visse strategier som en motiverende faktor."</t>
        </is>
      </c>
      <c r="R837" s="2" t="inlineStr">
        <is>
          <t>Einspeisungstarif|
Einspeisetarif</t>
        </is>
      </c>
      <c r="S837" s="2" t="inlineStr">
        <is>
          <t>2|
3</t>
        </is>
      </c>
      <c r="T837" s="2" t="inlineStr">
        <is>
          <t xml:space="preserve">|
</t>
        </is>
      </c>
      <c r="U837" t="inlineStr">
        <is>
          <t>Preis je Einheit Elektrizität, den ein Versorgungs- oder Lieferunternehmen für erneuerbaren Strom von privaten Stromerzeugern zahlen muss</t>
        </is>
      </c>
      <c r="V837" s="2" t="inlineStr">
        <is>
          <t>τιμολόγιο τροφοδότησης|
διατίμηση στην παροχή|
εγγυημένη τιμή αγοράς</t>
        </is>
      </c>
      <c r="W837" s="2" t="inlineStr">
        <is>
          <t>3|
3|
3</t>
        </is>
      </c>
      <c r="X837" s="2" t="inlineStr">
        <is>
          <t xml:space="preserve">|
|
</t>
        </is>
      </c>
      <c r="Y837" t="inlineStr">
        <is>
          <t/>
        </is>
      </c>
      <c r="Z837" s="2" t="inlineStr">
        <is>
          <t>feed-in tariff</t>
        </is>
      </c>
      <c r="AA837" s="2" t="inlineStr">
        <is>
          <t>3</t>
        </is>
      </c>
      <c r="AB837" s="2" t="inlineStr">
        <is>
          <t/>
        </is>
      </c>
      <c r="AC837" t="inlineStr">
        <is>
          <t>The price per unit of electricity that a utility or supplier has to pay for renewable electricity from private generators. The government regulates the tariff rate.</t>
        </is>
      </c>
      <c r="AD837" s="2" t="inlineStr">
        <is>
          <t>tarifa regulada</t>
        </is>
      </c>
      <c r="AE837" s="2" t="inlineStr">
        <is>
          <t>3</t>
        </is>
      </c>
      <c r="AF837" s="2" t="inlineStr">
        <is>
          <t/>
        </is>
      </c>
      <c r="AG837" t="inlineStr">
        <is>
          <t>Precio por unidad de energía eléctrica -regulado por las autoridades públicas- que un proveedor de electricidad debe abonar por la electricidad generada por particulares a partir de fuentes de energía renovables.</t>
        </is>
      </c>
      <c r="AH837" s="2" t="inlineStr">
        <is>
          <t>soodustariif|
soodustariifimakse|
sisendtariif</t>
        </is>
      </c>
      <c r="AI837" s="2" t="inlineStr">
        <is>
          <t>3|
3|
3</t>
        </is>
      </c>
      <c r="AJ837" s="2" t="inlineStr">
        <is>
          <t xml:space="preserve">preferred|
|
</t>
        </is>
      </c>
      <c r="AK837" t="inlineStr">
        <is>
          <t>poliitikamehhanism, mis on kavandatud taastuvenergia tehnoloogiatesse tehtavate investeeringute kiirendamiseks, võimaldades taastuvenergia tootjatele pikaajalisi lepinguid, mis enamasti põhinevad konkreetse tehnoloogiaga seotud tootmise maksumusel</t>
        </is>
      </c>
      <c r="AL837" s="2" t="inlineStr">
        <is>
          <t>syöttötariffi</t>
        </is>
      </c>
      <c r="AM837" s="2" t="inlineStr">
        <is>
          <t>3</t>
        </is>
      </c>
      <c r="AN837" s="2" t="inlineStr">
        <is>
          <t/>
        </is>
      </c>
      <c r="AO837" t="inlineStr">
        <is>
          <t>uusiutuvista lähteistä tuotetun energian tuottajalle maksettava takuuhinta (joko kiinteä summa tai prosenttiosuus markkinahinnan päälle)</t>
        </is>
      </c>
      <c r="AP837" s="2" t="inlineStr">
        <is>
          <t>tarif de rachat|
prix de rachat</t>
        </is>
      </c>
      <c r="AQ837" s="2" t="inlineStr">
        <is>
          <t>3|
2</t>
        </is>
      </c>
      <c r="AR837" s="2" t="inlineStr">
        <is>
          <t xml:space="preserve">|
</t>
        </is>
      </c>
      <c r="AS837" t="inlineStr">
        <is>
          <t>Prix par unité d'électricité, contrôlé par le gouvernement, auquel le fournisseur ou l'entreprise de service public doit racheter aux producteurs privés l'électricité issue de sources d'énergie renouvelables.</t>
        </is>
      </c>
      <c r="AT837" s="2" t="inlineStr">
        <is>
          <t>taraif ar sholáthar leictreachais</t>
        </is>
      </c>
      <c r="AU837" s="2" t="inlineStr">
        <is>
          <t>3</t>
        </is>
      </c>
      <c r="AV837" s="2" t="inlineStr">
        <is>
          <t/>
        </is>
      </c>
      <c r="AW837" t="inlineStr">
        <is>
          <t/>
        </is>
      </c>
      <c r="AX837" t="inlineStr">
        <is>
          <t/>
        </is>
      </c>
      <c r="AY837" t="inlineStr">
        <is>
          <t/>
        </is>
      </c>
      <c r="AZ837" t="inlineStr">
        <is>
          <t/>
        </is>
      </c>
      <c r="BA837" t="inlineStr">
        <is>
          <t/>
        </is>
      </c>
      <c r="BB837" s="2" t="inlineStr">
        <is>
          <t>betáplálási tarifa|
átvételi ár</t>
        </is>
      </c>
      <c r="BC837" s="2" t="inlineStr">
        <is>
          <t>3|
4</t>
        </is>
      </c>
      <c r="BD837" s="2" t="inlineStr">
        <is>
          <t>|
preferred</t>
        </is>
      </c>
      <c r="BE837" t="inlineStr">
        <is>
          <t>A villamos energia azon egységnyi ára, amelyet egy szolgáltatónak vagy közszolgáltató vállalkozásnak kell a magánkézben lévő energiatermelőktől származó megújuló villamos energiáért fizetnie.</t>
        </is>
      </c>
      <c r="BF837" s="2" t="inlineStr">
        <is>
          <t>tariffa di riacquisto|
tariffa onnicomprensiva</t>
        </is>
      </c>
      <c r="BG837" s="2" t="inlineStr">
        <is>
          <t>3|
4</t>
        </is>
      </c>
      <c r="BH837" s="2" t="inlineStr">
        <is>
          <t xml:space="preserve">|
</t>
        </is>
      </c>
      <c r="BI837" t="inlineStr">
        <is>
          <t>Il prezzo, fissato da un ente pubblico, a cui viene acquistata l'energia prodotta da fonti rinnovabili in impianti di proprietà privata.</t>
        </is>
      </c>
      <c r="BJ837" t="inlineStr">
        <is>
          <t/>
        </is>
      </c>
      <c r="BK837" t="inlineStr">
        <is>
          <t/>
        </is>
      </c>
      <c r="BL837" t="inlineStr">
        <is>
          <t/>
        </is>
      </c>
      <c r="BM837" t="inlineStr">
        <is>
          <t/>
        </is>
      </c>
      <c r="BN837" t="inlineStr">
        <is>
          <t/>
        </is>
      </c>
      <c r="BO837" t="inlineStr">
        <is>
          <t/>
        </is>
      </c>
      <c r="BP837" t="inlineStr">
        <is>
          <t/>
        </is>
      </c>
      <c r="BQ837" t="inlineStr">
        <is>
          <t/>
        </is>
      </c>
      <c r="BR837" s="2" t="inlineStr">
        <is>
          <t>tariffa "feed-in"|
tariffa garantita</t>
        </is>
      </c>
      <c r="BS837" s="2" t="inlineStr">
        <is>
          <t>3|
3</t>
        </is>
      </c>
      <c r="BT837" s="2" t="inlineStr">
        <is>
          <t xml:space="preserve">|
</t>
        </is>
      </c>
      <c r="BU837" t="inlineStr">
        <is>
          <t>Il-prezz għal kull unità tal-elettriku, li bih il-fornitur jew l-impriża tas-servizz pubbliku għandha tixtri mingħand il-produtturi l-elettriku li ġej minn sorsi tal-enerġija rinnovabbli. Dan il-prezz huwa kkontrollat mill-gvern.</t>
        </is>
      </c>
      <c r="BV837" s="2" t="inlineStr">
        <is>
          <t>teruglevertarief</t>
        </is>
      </c>
      <c r="BW837" s="2" t="inlineStr">
        <is>
          <t>3</t>
        </is>
      </c>
      <c r="BX837" s="2" t="inlineStr">
        <is>
          <t/>
        </is>
      </c>
      <c r="BY837" t="inlineStr">
        <is>
          <t>tarief dat energieproducenten hanteren voor de betaling van de hernieuwbare energie die zelfproducenten aan het net leveren</t>
        </is>
      </c>
      <c r="BZ837" s="2" t="inlineStr">
        <is>
          <t>taryfa gwarantowana</t>
        </is>
      </c>
      <c r="CA837" s="2" t="inlineStr">
        <is>
          <t>3</t>
        </is>
      </c>
      <c r="CB837" s="2" t="inlineStr">
        <is>
          <t/>
        </is>
      </c>
      <c r="CC837" t="inlineStr">
        <is>
          <t>Określona na szczeblu regulacyjnym stała cena energii elektrycznej ze źródeł odnawialnych, którą dystrybutorzy energii płacą jej wytwórcom. Następnie koszty przenoszone są na operatora systemu przesyłowego, zaś ostateczny koszt ponoszą konsumenci.</t>
        </is>
      </c>
      <c r="CD837" s="2" t="inlineStr">
        <is>
          <t>tarifa de aquisição</t>
        </is>
      </c>
      <c r="CE837" s="2" t="inlineStr">
        <is>
          <t>3</t>
        </is>
      </c>
      <c r="CF837" s="2" t="inlineStr">
        <is>
          <t/>
        </is>
      </c>
      <c r="CG837" t="inlineStr">
        <is>
          <t>Tarifa que se carateriza por um preço específico (fixo) por unidade de energia que é pago ao produtor de energia renovável, válido para um período de vários anos, e que deve ser pago pelas empresas de eletricidade.</t>
        </is>
      </c>
      <c r="CH837" s="2" t="inlineStr">
        <is>
          <t>tarif fix</t>
        </is>
      </c>
      <c r="CI837" s="2" t="inlineStr">
        <is>
          <t>3</t>
        </is>
      </c>
      <c r="CJ837" s="2" t="inlineStr">
        <is>
          <t/>
        </is>
      </c>
      <c r="CK837" t="inlineStr">
        <is>
          <t/>
        </is>
      </c>
      <c r="CL837" s="2" t="inlineStr">
        <is>
          <t>výkupná sadzba|
výkupná tarifa|
výkupná cena</t>
        </is>
      </c>
      <c r="CM837" s="2" t="inlineStr">
        <is>
          <t>3|
3|
3</t>
        </is>
      </c>
      <c r="CN837" s="2" t="inlineStr">
        <is>
          <t xml:space="preserve">|
|
</t>
        </is>
      </c>
      <c r="CO837" t="inlineStr">
        <is>
          <t>Cena za určité množstvo elektrickej energie, ktorú musí distribučná spoločnosť alebo dodávateľ zaplatiť súkromným výrobcom za elektrickú energiu vyrobenú z obnoviteľných zdrojov energie. Výšku tejto ceny upravuje vláda.</t>
        </is>
      </c>
      <c r="CP837" s="2" t="inlineStr">
        <is>
          <t>tarifa za dovajanje toka|
zagotovljena odkupna cena</t>
        </is>
      </c>
      <c r="CQ837" s="2" t="inlineStr">
        <is>
          <t>2|
3</t>
        </is>
      </c>
      <c r="CR837" s="2" t="inlineStr">
        <is>
          <t xml:space="preserve">|
</t>
        </is>
      </c>
      <c r="CS837" t="inlineStr">
        <is>
          <t>cena na enoto električne energije, ki jo mora upravljalec omrežja plačati za električno energijo iz obnovljivih virov; cene regulira vlada</t>
        </is>
      </c>
      <c r="CT837" s="2" t="inlineStr">
        <is>
          <t>inmatningspris</t>
        </is>
      </c>
      <c r="CU837" s="2" t="inlineStr">
        <is>
          <t>3</t>
        </is>
      </c>
      <c r="CV837" s="2" t="inlineStr">
        <is>
          <t/>
        </is>
      </c>
      <c r="CW837" t="inlineStr">
        <is>
          <t/>
        </is>
      </c>
    </row>
    <row r="838">
      <c r="A838" s="1" t="str">
        <f>HYPERLINK("https://iate.europa.eu/entry/result/911103/all", "911103")</f>
        <v>911103</v>
      </c>
      <c r="B838" t="inlineStr">
        <is>
          <t>ENERGY</t>
        </is>
      </c>
      <c r="C838" t="inlineStr">
        <is>
          <t>ENERGY</t>
        </is>
      </c>
      <c r="D838" t="inlineStr">
        <is>
          <t>yes</t>
        </is>
      </c>
      <c r="E838" t="inlineStr">
        <is>
          <t/>
        </is>
      </c>
      <c r="F838" s="2" t="inlineStr">
        <is>
          <t>енергийна сигурност</t>
        </is>
      </c>
      <c r="G838" s="2" t="inlineStr">
        <is>
          <t>3</t>
        </is>
      </c>
      <c r="H838" s="2" t="inlineStr">
        <is>
          <t/>
        </is>
      </c>
      <c r="I838" t="inlineStr">
        <is>
          <t>понятие, обхващащо, наред със сигурността на енергийните доставки, и други аспекти на енергетиката, като напр. баланса между търсене и предлагане, диверсификацията на снабдяването с енергия и неговата надеждност, управлението на цените на енергията, енергийната ефективност, запасите от нефт и газ, устойчивото развитие и екологичните аспекти</t>
        </is>
      </c>
      <c r="J838" s="2" t="inlineStr">
        <is>
          <t>energetická bezpečnost</t>
        </is>
      </c>
      <c r="K838" s="2" t="inlineStr">
        <is>
          <t>3</t>
        </is>
      </c>
      <c r="L838" s="2" t="inlineStr">
        <is>
          <t/>
        </is>
      </c>
      <c r="M838" t="inlineStr">
        <is>
          <t>záležitosti týkající se zabezpečení dodávek energie [ &lt;a href="/entry/result/789131/all" id="ENTRY_TO_ENTRY_CONVERTER" target="_blank"&gt;IATE:789131&lt;/a&gt; ], přiměřenosti (tuzemských) dodávek, spolehlivosti (z fyzického a politického hlediska), jejich cenové dostupnosti a dlouhodobé udržitelnosti možností výběru energie</t>
        </is>
      </c>
      <c r="N838" s="2" t="inlineStr">
        <is>
          <t>energisikkerhed</t>
        </is>
      </c>
      <c r="O838" s="2" t="inlineStr">
        <is>
          <t>4</t>
        </is>
      </c>
      <c r="P838" s="2" t="inlineStr">
        <is>
          <t/>
        </is>
      </c>
      <c r="Q838" t="inlineStr">
        <is>
          <t>Generelt begreb, der kan omfatte såvel aspekter af forsyningssikkerhed og energieffektivitet som bæredygtighedsaspekter og politiske, økonomiske og tekniske aspekter.</t>
        </is>
      </c>
      <c r="R838" s="2" t="inlineStr">
        <is>
          <t>Sicherheit der Energieversorgung|
Energieversorgungssicherheit|
Versorgungssicherheit|
Energiesicherheit</t>
        </is>
      </c>
      <c r="S838" s="2" t="inlineStr">
        <is>
          <t>3|
3|
2|
2</t>
        </is>
      </c>
      <c r="T838" s="2" t="inlineStr">
        <is>
          <t>|
preferred|
|
admitted</t>
        </is>
      </c>
      <c r="U838" t="inlineStr">
        <is>
          <t>weitgefasster
Begriff für die Gewährleistung einer möglichst sicheren, preisgünstigen,
verbraucherfreundlichen, effizienten und umweltverträglichen Versorgung der
Allgemeinheit mit Energie</t>
        </is>
      </c>
      <c r="V838" s="2" t="inlineStr">
        <is>
          <t>ενεργειακή ασφάλεια</t>
        </is>
      </c>
      <c r="W838" s="2" t="inlineStr">
        <is>
          <t>4</t>
        </is>
      </c>
      <c r="X838" s="2" t="inlineStr">
        <is>
          <t/>
        </is>
      </c>
      <c r="Y838" t="inlineStr">
        <is>
          <t/>
        </is>
      </c>
      <c r="Z838" s="2" t="inlineStr">
        <is>
          <t>security of supply|
energy security|
security of energy supply</t>
        </is>
      </c>
      <c r="AA838" s="2" t="inlineStr">
        <is>
          <t>3|
3|
3</t>
        </is>
      </c>
      <c r="AB838" s="2" t="inlineStr">
        <is>
          <t xml:space="preserve">|
preferred|
</t>
        </is>
      </c>
      <c r="AC838" t="inlineStr">
        <is>
          <t>situation of security in terms of energy encompassing not only adequacy of (domestic) &lt;a href="https://iate.europa.eu/entry/result/789131" target="_blank"&gt;energy supply&lt;/a&gt;, but also reliability (from a physical and from a political point of view), affordability and the long-term sustainability of energy choices</t>
        </is>
      </c>
      <c r="AD838" s="2" t="inlineStr">
        <is>
          <t>seguridad energética</t>
        </is>
      </c>
      <c r="AE838" s="2" t="inlineStr">
        <is>
          <t>4</t>
        </is>
      </c>
      <c r="AF838" s="2" t="inlineStr">
        <is>
          <t/>
        </is>
      </c>
      <c r="AG838" t="inlineStr">
        <is>
          <t>Garantía de disponibilidad física continuada de productos energéticos a un precio asequible para todos los consumidores en condiciones compatibles con un desarrollo sostenible.</t>
        </is>
      </c>
      <c r="AH838" s="2" t="inlineStr">
        <is>
          <t>energiajulgeolek</t>
        </is>
      </c>
      <c r="AI838" s="2" t="inlineStr">
        <is>
          <t>3</t>
        </is>
      </c>
      <c r="AJ838" s="2" t="inlineStr">
        <is>
          <t/>
        </is>
      </c>
      <c r="AK838" t="inlineStr">
        <is>
          <t>&lt;div&gt;&lt;i&gt;energiavarustuskindlusega&lt;/i&gt; &lt;a href="/entry/result/789131/all" id="ENTRY_TO_ENTRY_CONVERTER" target="_blank"&gt;IATE:789131&lt;/a&gt; seotud küsimused, mis ei hõlma üksnes (riigisisese) energiavarustuse piisavust, vaid ka usaldusväärsust (füüsilisest ja poliitilisest seisukohast), energiavalikute taskukohasust ja pikaajalist jätkusuutlikkust&lt;/div&gt;</t>
        </is>
      </c>
      <c r="AL838" s="2" t="inlineStr">
        <is>
          <t>energiavarmuus|
energiaturvallisuus</t>
        </is>
      </c>
      <c r="AM838" s="2" t="inlineStr">
        <is>
          <t>3|
3</t>
        </is>
      </c>
      <c r="AN838" s="2" t="inlineStr">
        <is>
          <t>|
preferred</t>
        </is>
      </c>
      <c r="AO838" t="inlineStr">
        <is>
          <t>kohtuuhintaisen energian jatkuva ja keskeytyksetön saatavuus</t>
        </is>
      </c>
      <c r="AP838" s="2" t="inlineStr">
        <is>
          <t>sécurité énergétique</t>
        </is>
      </c>
      <c r="AQ838" s="2" t="inlineStr">
        <is>
          <t>3</t>
        </is>
      </c>
      <c r="AR838" s="2" t="inlineStr">
        <is>
          <t/>
        </is>
      </c>
      <c r="AS838" t="inlineStr">
        <is>
          <t>notion comprenant, au-delà de la seule question de l'approvisionnement, d'autres aspects tels que l'équilibre entre l'offre et la demande, la diversification des sources d'approvisionnement et leur fiabilité (du point de vue physique mais aussi politique), la maîtrise des prix de l'énergie, les questions liées à l'efficacité énergétique, aux stocks de pétrole, au développement durable ainsi qu'aux aspects environnementaux.</t>
        </is>
      </c>
      <c r="AT838" s="2" t="inlineStr">
        <is>
          <t>slándáil fuinnimh</t>
        </is>
      </c>
      <c r="AU838" s="2" t="inlineStr">
        <is>
          <t>3</t>
        </is>
      </c>
      <c r="AV838" s="2" t="inlineStr">
        <is>
          <t/>
        </is>
      </c>
      <c r="AW838" t="inlineStr">
        <is>
          <t>ábhair a bhaineann le slándáil an tsoláthair fuinnimh, lena n-áirítear ní amháin leordhóthanacht an tsoláthair (intíre) ach freisin iontaofacht (ní hamháin ó thaobh fisiciúil de ach a mhéid a bhaineann leis an bpolaitíocht chomh maith) agus inacmhainneacht</t>
        </is>
      </c>
      <c r="AX838" s="2" t="inlineStr">
        <is>
          <t>energetska sigurnost</t>
        </is>
      </c>
      <c r="AY838" s="2" t="inlineStr">
        <is>
          <t>3</t>
        </is>
      </c>
      <c r="AZ838" s="2" t="inlineStr">
        <is>
          <t/>
        </is>
      </c>
      <c r="BA838" t="inlineStr">
        <is>
          <t/>
        </is>
      </c>
      <c r="BB838" s="2" t="inlineStr">
        <is>
          <t>energiabiztonság</t>
        </is>
      </c>
      <c r="BC838" s="2" t="inlineStr">
        <is>
          <t>3</t>
        </is>
      </c>
      <c r="BD838" s="2" t="inlineStr">
        <is>
          <t/>
        </is>
      </c>
      <c r="BE838" t="inlineStr">
        <is>
          <t>energiahordozókkal való megfelelő, folyamatos és stabil ellátottság</t>
        </is>
      </c>
      <c r="BF838" s="2" t="inlineStr">
        <is>
          <t>sicurezza energetica</t>
        </is>
      </c>
      <c r="BG838" s="2" t="inlineStr">
        <is>
          <t>3</t>
        </is>
      </c>
      <c r="BH838" s="2" t="inlineStr">
        <is>
          <t/>
        </is>
      </c>
      <c r="BI838" t="inlineStr">
        <is>
          <t>1. possibilità di garantire, per il benessere dei cittadini e il buon
funzionamento dell'economia, la disponibilità fisica e continua dei prodotti energetici sul
mercato ad un prezzo accessibile a tutti i consumatori (privati e industriali), nella prospettiva
dello sviluppo sostenibile&lt;br&gt;&lt;div&gt;2. ininterrotta disponibilità fisica di prodotti energetici sul mercato, a un prezzo accessibile per tutti i consumatori (privati e industriali), nel rispetto delle preoccupazioni ambientali e guardando allo sviluppo sostenibile&lt;/div&gt;</t>
        </is>
      </c>
      <c r="BJ838" s="2" t="inlineStr">
        <is>
          <t>energetinis saugumas</t>
        </is>
      </c>
      <c r="BK838" s="2" t="inlineStr">
        <is>
          <t>3</t>
        </is>
      </c>
      <c r="BL838" s="2" t="inlineStr">
        <is>
          <t/>
        </is>
      </c>
      <c r="BM838" t="inlineStr">
        <is>
          <t/>
        </is>
      </c>
      <c r="BN838" s="2" t="inlineStr">
        <is>
          <t>enerģētiskā drošība</t>
        </is>
      </c>
      <c r="BO838" s="2" t="inlineStr">
        <is>
          <t>3</t>
        </is>
      </c>
      <c r="BP838" s="2" t="inlineStr">
        <is>
          <t/>
        </is>
      </c>
      <c r="BQ838" t="inlineStr">
        <is>
          <t/>
        </is>
      </c>
      <c r="BR838" s="2" t="inlineStr">
        <is>
          <t>sigurtà tal-enerġija</t>
        </is>
      </c>
      <c r="BS838" s="2" t="inlineStr">
        <is>
          <t>3</t>
        </is>
      </c>
      <c r="BT838" s="2" t="inlineStr">
        <is>
          <t/>
        </is>
      </c>
      <c r="BU838" t="inlineStr">
        <is>
          <t>kwistjonijiet relatati mal-affordabbiltà, l-affidabbiltà, is-sostenibbiltà fit-tul u s-sigurtà tal-provvista tal-enerġija [ &lt;a href="/entry/result/789131/all" id="ENTRY_TO_ENTRY_CONVERTER" target="_blank"&gt;IATE:789131&lt;/a&gt; ]</t>
        </is>
      </c>
      <c r="BV838" s="2" t="inlineStr">
        <is>
          <t>energievoorzieningszekerheid|
voorzieningszekerheid|
energiezekerheid</t>
        </is>
      </c>
      <c r="BW838" s="2" t="inlineStr">
        <is>
          <t>3|
3|
3</t>
        </is>
      </c>
      <c r="BX838" s="2" t="inlineStr">
        <is>
          <t xml:space="preserve">|
preferred|
</t>
        </is>
      </c>
      <c r="BY838" t="inlineStr">
        <is>
          <t>in brede zin de garantie dat er steeds voldoende, betaalbare, duurzame, hernieuwbare en toegankelijk energie beschikbaar is</t>
        </is>
      </c>
      <c r="BZ838" s="2" t="inlineStr">
        <is>
          <t>bezpieczeństwo energetyczne</t>
        </is>
      </c>
      <c r="CA838" s="2" t="inlineStr">
        <is>
          <t>3</t>
        </is>
      </c>
      <c r="CB838" s="2" t="inlineStr">
        <is>
          <t/>
        </is>
      </c>
      <c r="CC838" t="inlineStr">
        <is>
          <t>stan gospodarki umożliwiający pokrycie bieżącego i perspektywicznego zapotrzebowania odbiorców na paliwa i energię w sposób technicznie i ekonomicznie uzasadniony, przy zachowaniu wymagań ochrony środowiska</t>
        </is>
      </c>
      <c r="CD838" s="2" t="inlineStr">
        <is>
          <t>segurança energética</t>
        </is>
      </c>
      <c r="CE838" s="2" t="inlineStr">
        <is>
          <t>3</t>
        </is>
      </c>
      <c r="CF838" s="2" t="inlineStr">
        <is>
          <t/>
        </is>
      </c>
      <c r="CG838" t="inlineStr">
        <is>
          <t>Capacidade de o sistema de abastecimento energético (fornecedores, transportadores, distribuidores e instituições reguladoras, financeiras e de investigação e desenvolvimento) fornecer a todos os consumidores, a preços competitivos, as quantidades de energia de que necessitam, no momento certo e segundo padrões adequados de fiabilidade, qualidade, segurança física e impacto ambiental, numa ampla gama de condições geopolíticas, económicas, sociais, tecnológicas e meteorológicas. 
&lt;p&gt;Trata-se de um conceito multifacetado e evolutivo. Nos anos 70 e 80, centrava-se na segurança do abastecimento físico de petróleo. Progressivamente, passou a abranger as outras fontes energéticas e os preços, a ter em conta todos os elos da cadeia de abastecimento até ao consumidor final e todos os factores susceptíveis de afectar o abastecimento a curto e longo prazo (falta de recursos naturais, falhas técnicas, deficiências a nível de investimentos, regulação ou mercado, instabilidade social, catástrofes naturais, terrorismo, alterações geopolíticas, etc.) e, na sua acepção mais vasta, a integrar uma componente ambiental e de desenvolvimento sustentável.&lt;/p&gt;</t>
        </is>
      </c>
      <c r="CH838" s="2" t="inlineStr">
        <is>
          <t>securitate energetică</t>
        </is>
      </c>
      <c r="CI838" s="2" t="inlineStr">
        <is>
          <t>3</t>
        </is>
      </c>
      <c r="CJ838" s="2" t="inlineStr">
        <is>
          <t/>
        </is>
      </c>
      <c r="CK838" t="inlineStr">
        <is>
          <t/>
        </is>
      </c>
      <c r="CL838" s="2" t="inlineStr">
        <is>
          <t>energetická bezpečnosť</t>
        </is>
      </c>
      <c r="CM838" s="2" t="inlineStr">
        <is>
          <t>3</t>
        </is>
      </c>
      <c r="CN838" s="2" t="inlineStr">
        <is>
          <t/>
        </is>
      </c>
      <c r="CO838" t="inlineStr">
        <is>
          <t>záležitosti týkajúce sa bezpečnosti dodávok energie, primeranosti, spoľahlivosti (z fyzického aj politického hľadiska) a cenovej dostupnosti dodávok energie a diverzifikácie zdrojov energie, v rámci ktorých sa zohľadňujú environmentálne hľadiská a požiadavky na energetickú efektívnosť a udržateľný rozvoj</t>
        </is>
      </c>
      <c r="CP838" s="2" t="inlineStr">
        <is>
          <t>energetska varnost</t>
        </is>
      </c>
      <c r="CQ838" s="2" t="inlineStr">
        <is>
          <t>3</t>
        </is>
      </c>
      <c r="CR838" s="2" t="inlineStr">
        <is>
          <t/>
        </is>
      </c>
      <c r="CS838" t="inlineStr">
        <is>
          <t/>
        </is>
      </c>
      <c r="CT838" s="2" t="inlineStr">
        <is>
          <t>energisäkerhet|
energitrygghet</t>
        </is>
      </c>
      <c r="CU838" s="2" t="inlineStr">
        <is>
          <t>3|
3</t>
        </is>
      </c>
      <c r="CV838" s="2" t="inlineStr">
        <is>
          <t xml:space="preserve">|
</t>
        </is>
      </c>
      <c r="CW838" t="inlineStr">
        <is>
          <t>Energitrygghet är ett generellt begrepp som täcker dels aspekten 
&lt;i&gt;trygg energiförsörjning (security of energy supply/sécurité d'approvisionnement énergétique)&lt;/i&gt; dels aspekter som rör miljö och energieffektivitet.</t>
        </is>
      </c>
    </row>
    <row r="839">
      <c r="A839" s="1" t="str">
        <f>HYPERLINK("https://iate.europa.eu/entry/result/1620758/all", "1620758")</f>
        <v>1620758</v>
      </c>
      <c r="B839" t="inlineStr">
        <is>
          <t>SCIENCE</t>
        </is>
      </c>
      <c r="C839" t="inlineStr">
        <is>
          <t>SCIENCE|natural and applied sciences|physical sciences</t>
        </is>
      </c>
      <c r="D839" t="inlineStr">
        <is>
          <t>yes</t>
        </is>
      </c>
      <c r="E839" t="inlineStr">
        <is>
          <t/>
        </is>
      </c>
      <c r="F839" t="inlineStr">
        <is>
          <t/>
        </is>
      </c>
      <c r="G839" t="inlineStr">
        <is>
          <t/>
        </is>
      </c>
      <c r="H839" t="inlineStr">
        <is>
          <t/>
        </is>
      </c>
      <c r="I839" t="inlineStr">
        <is>
          <t/>
        </is>
      </c>
      <c r="J839" s="2" t="inlineStr">
        <is>
          <t>sypná hmotnost|
zdánlivá hustota|
objemová hmotnost</t>
        </is>
      </c>
      <c r="K839" s="2" t="inlineStr">
        <is>
          <t>3|
3|
3</t>
        </is>
      </c>
      <c r="L839" s="2" t="inlineStr">
        <is>
          <t xml:space="preserve">|
|
</t>
        </is>
      </c>
      <c r="M839" t="inlineStr">
        <is>
          <t>poměr hmotnosti tělesa ku celkovému objemu &lt;i&gt;V&lt;/i&gt;&lt;sub&gt;c&lt;/sub&gt; tělesa včetně pórů, mezer a dutin, tedy objemu stanoveného z tzv. vnějších rozměrů</t>
        </is>
      </c>
      <c r="N839" s="2" t="inlineStr">
        <is>
          <t>bulkdensitet|
øjensynlig tæthed|
rumvægt|
rystevægt|
stor tæthed|
rumvægt ved et givet fugtindhold|
vægtfylde|
aflæst vægtfylde</t>
        </is>
      </c>
      <c r="O839" s="2" t="inlineStr">
        <is>
          <t>4|
3|
3|
3|
3|
3|
3|
3</t>
        </is>
      </c>
      <c r="P839" s="2" t="inlineStr">
        <is>
          <t xml:space="preserve">|
|
|
|
|
|
|
</t>
        </is>
      </c>
      <c r="Q839" t="inlineStr">
        <is>
          <t>vægten af en volumeenhed pulverformet materiale</t>
        </is>
      </c>
      <c r="R839" s="2" t="inlineStr">
        <is>
          <t>Schüttdichte|
Schüttgewicht|
Rüttelgewicht|
scheinbare Dichte|
Rohdichte</t>
        </is>
      </c>
      <c r="S839" s="2" t="inlineStr">
        <is>
          <t>3|
3|
3|
3|
3</t>
        </is>
      </c>
      <c r="T839" s="2" t="inlineStr">
        <is>
          <t xml:space="preserve">|
|
|
|
</t>
        </is>
      </c>
      <c r="U839" t="inlineStr">
        <is>
          <t/>
        </is>
      </c>
      <c r="V839" s="2" t="inlineStr">
        <is>
          <t>φαινόμενη πυκνότητα</t>
        </is>
      </c>
      <c r="W839" s="2" t="inlineStr">
        <is>
          <t>3</t>
        </is>
      </c>
      <c r="X839" s="2" t="inlineStr">
        <is>
          <t/>
        </is>
      </c>
      <c r="Y839" t="inlineStr">
        <is>
          <t/>
        </is>
      </c>
      <c r="Z839" s="2" t="inlineStr">
        <is>
          <t>apparent density|
volume weight|
bulk density</t>
        </is>
      </c>
      <c r="AA839" s="2" t="inlineStr">
        <is>
          <t>3|
3|
3</t>
        </is>
      </c>
      <c r="AB839" s="2" t="inlineStr">
        <is>
          <t xml:space="preserve">|
|
</t>
        </is>
      </c>
      <c r="AC839" t="inlineStr">
        <is>
          <t>mass of a material divided by the total volume the particles of the material occupy</t>
        </is>
      </c>
      <c r="AD839" s="2" t="inlineStr">
        <is>
          <t>densidad de esponjamiento|
densidad aparente</t>
        </is>
      </c>
      <c r="AE839" s="2" t="inlineStr">
        <is>
          <t>2|
3</t>
        </is>
      </c>
      <c r="AF839" s="2" t="inlineStr">
        <is>
          <t xml:space="preserve">|
</t>
        </is>
      </c>
      <c r="AG839" t="inlineStr">
        <is>
          <t>masa de la unidad de volumen del combustible envasado en determinadas condiciones que deben precisarse</t>
        </is>
      </c>
      <c r="AH839" t="inlineStr">
        <is>
          <t/>
        </is>
      </c>
      <c r="AI839" t="inlineStr">
        <is>
          <t/>
        </is>
      </c>
      <c r="AJ839" t="inlineStr">
        <is>
          <t/>
        </is>
      </c>
      <c r="AK839" t="inlineStr">
        <is>
          <t/>
        </is>
      </c>
      <c r="AL839" s="2" t="inlineStr">
        <is>
          <t>tilavuuspaino|
irtotilavuuspaino|
irtotiheys</t>
        </is>
      </c>
      <c r="AM839" s="2" t="inlineStr">
        <is>
          <t>3|
3|
3</t>
        </is>
      </c>
      <c r="AN839" s="2" t="inlineStr">
        <is>
          <t xml:space="preserve">|
|
</t>
        </is>
      </c>
      <c r="AO839" t="inlineStr">
        <is>
          <t/>
        </is>
      </c>
      <c r="AP839" s="2" t="inlineStr">
        <is>
          <t>densité en vrac|
masse volumique apparente|
masse volumique en vrac|
densité apparente</t>
        </is>
      </c>
      <c r="AQ839" s="2" t="inlineStr">
        <is>
          <t>3|
3|
2|
3</t>
        </is>
      </c>
      <c r="AR839" s="2" t="inlineStr">
        <is>
          <t xml:space="preserve">|
|
|
</t>
        </is>
      </c>
      <c r="AS839" t="inlineStr">
        <is>
          <t>en général: masse par unité de volume apparent, c.à.d. par unité de volume du matériel solide et des vides 2)en pédologie: masse de sol anhydre par unité de volume apparent avant dessication</t>
        </is>
      </c>
      <c r="AT839" t="inlineStr">
        <is>
          <t/>
        </is>
      </c>
      <c r="AU839" t="inlineStr">
        <is>
          <t/>
        </is>
      </c>
      <c r="AV839" t="inlineStr">
        <is>
          <t/>
        </is>
      </c>
      <c r="AW839" t="inlineStr">
        <is>
          <t/>
        </is>
      </c>
      <c r="AX839" t="inlineStr">
        <is>
          <t/>
        </is>
      </c>
      <c r="AY839" t="inlineStr">
        <is>
          <t/>
        </is>
      </c>
      <c r="AZ839" t="inlineStr">
        <is>
          <t/>
        </is>
      </c>
      <c r="BA839" t="inlineStr">
        <is>
          <t/>
        </is>
      </c>
      <c r="BB839" t="inlineStr">
        <is>
          <t/>
        </is>
      </c>
      <c r="BC839" t="inlineStr">
        <is>
          <t/>
        </is>
      </c>
      <c r="BD839" t="inlineStr">
        <is>
          <t/>
        </is>
      </c>
      <c r="BE839" t="inlineStr">
        <is>
          <t/>
        </is>
      </c>
      <c r="BF839" s="2" t="inlineStr">
        <is>
          <t>peso volumico|
densità apparente|
peso specifico apparente</t>
        </is>
      </c>
      <c r="BG839" s="2" t="inlineStr">
        <is>
          <t>3|
3|
3</t>
        </is>
      </c>
      <c r="BH839" s="2" t="inlineStr">
        <is>
          <t xml:space="preserve">|
|
</t>
        </is>
      </c>
      <c r="BI839" t="inlineStr">
        <is>
          <t>(1)(in generale) peso per unità di volume apparente ad una datatensione idrica, cioè di materiali solidi più i pori(=spazi vuoti)(2)pedologia)= densità apparente. Il peso di suolo secco per unità di volume apparente misurato prima dell'essiccazione</t>
        </is>
      </c>
      <c r="BJ839" s="2" t="inlineStr">
        <is>
          <t>piltinis tankis</t>
        </is>
      </c>
      <c r="BK839" s="2" t="inlineStr">
        <is>
          <t>3</t>
        </is>
      </c>
      <c r="BL839" s="2" t="inlineStr">
        <is>
          <t/>
        </is>
      </c>
      <c r="BM839" t="inlineStr">
        <is>
          <t>laisvai supiltos birios medžiagos vienetinio tūrio masė</t>
        </is>
      </c>
      <c r="BN839" s="2" t="inlineStr">
        <is>
          <t>tilpummasa</t>
        </is>
      </c>
      <c r="BO839" s="2" t="inlineStr">
        <is>
          <t>3</t>
        </is>
      </c>
      <c r="BP839" s="2" t="inlineStr">
        <is>
          <t/>
        </is>
      </c>
      <c r="BQ839" t="inlineStr">
        <is>
          <t>materiāla tilpuma vienības dabiskā masa (ietverot poras)</t>
        </is>
      </c>
      <c r="BR839" s="2" t="inlineStr">
        <is>
          <t>densità volumetrika tal-massa apparenti|
densità tal-massa</t>
        </is>
      </c>
      <c r="BS839" s="2" t="inlineStr">
        <is>
          <t>3|
2</t>
        </is>
      </c>
      <c r="BT839" s="2" t="inlineStr">
        <is>
          <t>|
admitted</t>
        </is>
      </c>
      <c r="BU839" t="inlineStr">
        <is>
          <t>il-massa ta' bosta partikoli tal-materjal diviża bil-volum totali li jokkupa</t>
        </is>
      </c>
      <c r="BV839" s="2" t="inlineStr">
        <is>
          <t>schijnbaar soortelijk gewicht|
volumedichtheid|
dichtheid</t>
        </is>
      </c>
      <c r="BW839" s="2" t="inlineStr">
        <is>
          <t>3|
3|
3</t>
        </is>
      </c>
      <c r="BX839" s="2" t="inlineStr">
        <is>
          <t xml:space="preserve">|
|
</t>
        </is>
      </c>
      <c r="BY839" t="inlineStr">
        <is>
          <t/>
        </is>
      </c>
      <c r="BZ839" s="2" t="inlineStr">
        <is>
          <t>gęstość objętościowa</t>
        </is>
      </c>
      <c r="CA839" s="2" t="inlineStr">
        <is>
          <t>3</t>
        </is>
      </c>
      <c r="CB839" s="2" t="inlineStr">
        <is>
          <t/>
        </is>
      </c>
      <c r="CC839" t="inlineStr">
        <is>
          <t>stosunek całkowitej masy do całkowitej objętości (danego materiału, np. gruntu, betonu itd.)</t>
        </is>
      </c>
      <c r="CD839" s="2" t="inlineStr">
        <is>
          <t>massa volúmica aparente|
densidade aparente</t>
        </is>
      </c>
      <c r="CE839" s="2" t="inlineStr">
        <is>
          <t>3|
3</t>
        </is>
      </c>
      <c r="CF839" s="2" t="inlineStr">
        <is>
          <t xml:space="preserve">|
</t>
        </is>
      </c>
      <c r="CG839" t="inlineStr">
        <is>
          <t>massa da unidade de volume ocupado pelo combustível a granel; devem ser indicadas as condições em que é feita a medição</t>
        </is>
      </c>
      <c r="CH839" s="2" t="inlineStr">
        <is>
          <t>densitate aparentă</t>
        </is>
      </c>
      <c r="CI839" s="2" t="inlineStr">
        <is>
          <t>3</t>
        </is>
      </c>
      <c r="CJ839" s="2" t="inlineStr">
        <is>
          <t/>
        </is>
      </c>
      <c r="CK839" t="inlineStr">
        <is>
          <t/>
        </is>
      </c>
      <c r="CL839" t="inlineStr">
        <is>
          <t/>
        </is>
      </c>
      <c r="CM839" t="inlineStr">
        <is>
          <t/>
        </is>
      </c>
      <c r="CN839" t="inlineStr">
        <is>
          <t/>
        </is>
      </c>
      <c r="CO839" t="inlineStr">
        <is>
          <t/>
        </is>
      </c>
      <c r="CP839" s="2" t="inlineStr">
        <is>
          <t>nasipna gostota</t>
        </is>
      </c>
      <c r="CQ839" s="2" t="inlineStr">
        <is>
          <t>3</t>
        </is>
      </c>
      <c r="CR839" s="2" t="inlineStr">
        <is>
          <t/>
        </is>
      </c>
      <c r="CS839" t="inlineStr">
        <is>
          <t/>
        </is>
      </c>
      <c r="CT839" s="2" t="inlineStr">
        <is>
          <t>bulkdensitet|
skrymdensitet</t>
        </is>
      </c>
      <c r="CU839" s="2" t="inlineStr">
        <is>
          <t>3|
3</t>
        </is>
      </c>
      <c r="CV839" s="2" t="inlineStr">
        <is>
          <t xml:space="preserve">|
</t>
        </is>
      </c>
      <c r="CW839" t="inlineStr">
        <is>
          <t>kvot av massa och skrymvolym ; (för material:)densitet då volymen av porer eller andra håligheter inräknats</t>
        </is>
      </c>
    </row>
    <row r="840">
      <c r="A840" s="1" t="str">
        <f>HYPERLINK("https://iate.europa.eu/entry/result/2243580/all", "2243580")</f>
        <v>2243580</v>
      </c>
      <c r="B840" t="inlineStr">
        <is>
          <t>ENERGY;INDUSTRY</t>
        </is>
      </c>
      <c r="C840" t="inlineStr">
        <is>
          <t>ENERGY|energy policy|energy policy|energy transport;ENERGY|oil industry|hydrocarbon|natural gas;INDUSTRY|chemistry|chemical element|hydrogen</t>
        </is>
      </c>
      <c r="D840" t="inlineStr">
        <is>
          <t>yes</t>
        </is>
      </c>
      <c r="E840" t="inlineStr">
        <is>
          <t/>
        </is>
      </c>
      <c r="F840" s="2" t="inlineStr">
        <is>
          <t>прекъсваем капацитет</t>
        </is>
      </c>
      <c r="G840" s="2" t="inlineStr">
        <is>
          <t>3</t>
        </is>
      </c>
      <c r="H840" s="2" t="inlineStr">
        <is>
          <t/>
        </is>
      </c>
      <c r="I840" t="inlineStr">
        <is>
          <t>газов капацитет за пренос, който може да бъде прекъсван от оператора на газопреносна и/или газоразпределителна система в съответствие с условията, залегнали в договора за пренос</t>
        </is>
      </c>
      <c r="J840" s="2" t="inlineStr">
        <is>
          <t>přerušitelná kapacita</t>
        </is>
      </c>
      <c r="K840" s="2" t="inlineStr">
        <is>
          <t>3</t>
        </is>
      </c>
      <c r="L840" s="2" t="inlineStr">
        <is>
          <t/>
        </is>
      </c>
      <c r="M840" t="inlineStr">
        <is>
          <t>kapacita přepravy zemního plynu, kterou může provozovatel přepravní soustavy v souladu s podmínkami přepravní smlouvy přerušit</t>
        </is>
      </c>
      <c r="N840" s="2" t="inlineStr">
        <is>
          <t>afbrydelig kapacitet</t>
        </is>
      </c>
      <c r="O840" s="2" t="inlineStr">
        <is>
          <t>3</t>
        </is>
      </c>
      <c r="P840" s="2" t="inlineStr">
        <is>
          <t/>
        </is>
      </c>
      <c r="Q840" t="inlineStr">
        <is>
          <t>gastransmissionskapacitet, der kan afbrydes af &lt;i&gt;transmissionssystemoperatøren&lt;/i&gt; [ &lt;a href="/entry/result/2250950/all" id="ENTRY_TO_ENTRY_CONVERTER" target="_blank"&gt;IATE:2250950&lt;/a&gt; ] på de betingelser, der er fastlagt i transportaftalen</t>
        </is>
      </c>
      <c r="R840" s="2" t="inlineStr">
        <is>
          <t>unterbrechbare Kapazität</t>
        </is>
      </c>
      <c r="S840" s="2" t="inlineStr">
        <is>
          <t>3</t>
        </is>
      </c>
      <c r="T840" s="2" t="inlineStr">
        <is>
          <t/>
        </is>
      </c>
      <c r="U840" t="inlineStr">
        <is>
          <t>Erdgasfernleitungskapazität, die von dem Fernleitungsnetzbetreiber gemäß den im Transportvertrag festgelegten Bedingungen unterbrochen werden kann</t>
        </is>
      </c>
      <c r="V840" s="2" t="inlineStr">
        <is>
          <t>διακοπτόμενη δυναμικότητα</t>
        </is>
      </c>
      <c r="W840" s="2" t="inlineStr">
        <is>
          <t>2</t>
        </is>
      </c>
      <c r="X840" s="2" t="inlineStr">
        <is>
          <t/>
        </is>
      </c>
      <c r="Y840" t="inlineStr">
        <is>
          <t>η δυναμικότητα μεταφοράς φυσικού αερίου που είναι δυνατόν να διακόπτεται από τον διαχειριστή του δικτύου μεταφοράς ανάλογα με τους όρους που καθορίζονται στη σύμβαση μεταφοράς</t>
        </is>
      </c>
      <c r="Z840" s="2" t="inlineStr">
        <is>
          <t>interruptible capacity</t>
        </is>
      </c>
      <c r="AA840" s="2" t="inlineStr">
        <is>
          <t>3</t>
        </is>
      </c>
      <c r="AB840" s="2" t="inlineStr">
        <is>
          <t/>
        </is>
      </c>
      <c r="AC840" t="inlineStr">
        <is>
          <t>&lt;a href="https://iate.europa.eu/entry/result/151516/en" target="_blank"&gt;gas &lt;i&gt;transmission&lt;/i&gt;&lt;/a&gt; capacity that may be interrupted by the &lt;i&gt;transmission system operator&lt;/i&gt; [ &lt;a href="/entry/result/2250950/all" id="ENTRY_TO_ENTRY_CONVERTER" target="_blank"&gt;IATE:2250950&lt;/a&gt; ] in accordance with the conditions stipulated in the transport contract</t>
        </is>
      </c>
      <c r="AD840" s="2" t="inlineStr">
        <is>
          <t>capacidad interrumpible</t>
        </is>
      </c>
      <c r="AE840" s="2" t="inlineStr">
        <is>
          <t>3</t>
        </is>
      </c>
      <c r="AF840" s="2" t="inlineStr">
        <is>
          <t/>
        </is>
      </c>
      <c r="AG840" t="inlineStr">
        <is>
          <t>Capacidad de «transporte» [ &lt;a href="/entry/result/151516/all" id="ENTRY_TO_ENTRY_CONVERTER" target="_blank"&gt;IATE:151516&lt;/a&gt; ] que puede ser interrumpida por el «gestor de la red de transporte» [ &lt;a href="/entry/result/2250950/all" id="ENTRY_TO_ENTRY_CONVERTER" target="_blank"&gt;IATE:2250950&lt;/a&gt; ] con arreglo a las condiciones estipuladas en el contrato de transporte.</t>
        </is>
      </c>
      <c r="AH840" s="2" t="inlineStr">
        <is>
          <t>katkestatav võimsus</t>
        </is>
      </c>
      <c r="AI840" s="2" t="inlineStr">
        <is>
          <t>3</t>
        </is>
      </c>
      <c r="AJ840" s="2" t="inlineStr">
        <is>
          <t/>
        </is>
      </c>
      <c r="AK840" t="inlineStr">
        <is>
          <t>maagaasi &lt;i&gt;ülekande&lt;/i&gt;võimsus [ &lt;a href="/entry/result/151516/all" id="ENTRY_TO_ENTRY_CONVERTER" target="_blank"&gt;IATE:151516&lt;/a&gt; ], mille kasutamise võib &lt;i&gt;ülekandesüsteemi haldur&lt;/i&gt; [ &lt;a href="/entry/result/2250950/all" id="ENTRY_TO_ENTRY_CONVERTER" target="_blank"&gt;IATE:2250950&lt;/a&gt; ] katkestada vastavalt ülekandelepingus sätestatud tingimustele</t>
        </is>
      </c>
      <c r="AL840" s="2" t="inlineStr">
        <is>
          <t>keskeytyvä kapasiteetti</t>
        </is>
      </c>
      <c r="AM840" s="2" t="inlineStr">
        <is>
          <t>3</t>
        </is>
      </c>
      <c r="AN840" s="2" t="inlineStr">
        <is>
          <t/>
        </is>
      </c>
      <c r="AO840" t="inlineStr">
        <is>
          <t>kaasunsiirtokapasiteetti, jonka käytön siirtoverkonhaltija [ &lt;a href="/entry/result/2250950/all" id="ENTRY_TO_ENTRY_CONVERTER" target="_blank"&gt;IATE:2250950&lt;/a&gt; ] voi keskeyttää siirtosopimuksessa asetetuin ehdoin</t>
        </is>
      </c>
      <c r="AP840" s="2" t="inlineStr">
        <is>
          <t>capacité interruptible</t>
        </is>
      </c>
      <c r="AQ840" s="2" t="inlineStr">
        <is>
          <t>3</t>
        </is>
      </c>
      <c r="AR840" s="2" t="inlineStr">
        <is>
          <t/>
        </is>
      </c>
      <c r="AS840" t="inlineStr">
        <is>
          <t>&lt;i&gt;capacité de transport de gaz&lt;/i&gt; [ &lt;a href="/entry/result/151516/all" id="ENTRY_TO_ENTRY_CONVERTER" target="_blank"&gt;IATE:151516&lt;/a&gt; ] qui peut être interrompue par le &lt;i&gt;gestionnaire de réseau de transport&lt;/i&gt; [ &lt;a href="/entry/result/2250950/all" id="ENTRY_TO_ENTRY_CONVERTER" target="_blank"&gt;IATE:2250950&lt;/a&gt; ] conformément aux conditions stipulées dans le contrat de transport</t>
        </is>
      </c>
      <c r="AT840" s="2" t="inlineStr">
        <is>
          <t>acmhainn in-idirbhriste</t>
        </is>
      </c>
      <c r="AU840" s="2" t="inlineStr">
        <is>
          <t>3</t>
        </is>
      </c>
      <c r="AV840" s="2" t="inlineStr">
        <is>
          <t/>
        </is>
      </c>
      <c r="AW840" t="inlineStr">
        <is>
          <t/>
        </is>
      </c>
      <c r="AX840" s="2" t="inlineStr">
        <is>
          <t>prekidivi kapacitet</t>
        </is>
      </c>
      <c r="AY840" s="2" t="inlineStr">
        <is>
          <t>3</t>
        </is>
      </c>
      <c r="AZ840" s="2" t="inlineStr">
        <is>
          <t/>
        </is>
      </c>
      <c r="BA840" t="inlineStr">
        <is>
          <t/>
        </is>
      </c>
      <c r="BB840" s="2" t="inlineStr">
        <is>
          <t>megszakítható kapacitás</t>
        </is>
      </c>
      <c r="BC840" s="2" t="inlineStr">
        <is>
          <t>4</t>
        </is>
      </c>
      <c r="BD840" s="2" t="inlineStr">
        <is>
          <t/>
        </is>
      </c>
      <c r="BE840" t="inlineStr">
        <is>
          <t>olyan gázszállítási kapacitás, amelyet a szállításirendszer-üzemeltető a szállítási szerződésben meghatározott feltételekkel összhangban megszakíthat</t>
        </is>
      </c>
      <c r="BF840" s="2" t="inlineStr">
        <is>
          <t>capacità interrompibile</t>
        </is>
      </c>
      <c r="BG840" s="2" t="inlineStr">
        <is>
          <t>3</t>
        </is>
      </c>
      <c r="BH840" s="2" t="inlineStr">
        <is>
          <t/>
        </is>
      </c>
      <c r="BI840" t="inlineStr">
        <is>
          <t>nell'ambito delle reti di trasporto del gas naturale, apacità di trasporto del gas che può essere interrotta dal gestore del sistema di trasporto secondo le condizioni stipulate nel contratto di trasporto</t>
        </is>
      </c>
      <c r="BJ840" s="2" t="inlineStr">
        <is>
          <t>pertraukiamasis pajėgumas</t>
        </is>
      </c>
      <c r="BK840" s="2" t="inlineStr">
        <is>
          <t>3</t>
        </is>
      </c>
      <c r="BL840" s="2" t="inlineStr">
        <is>
          <t/>
        </is>
      </c>
      <c r="BM840" t="inlineStr">
        <is>
          <t>dujų perdavimo pajėgumas, kurio veikimą gali nutraukti perdavimo sistemos operatorius transportavimo sutartyje numatytomis sąlygomis</t>
        </is>
      </c>
      <c r="BN840" s="2" t="inlineStr">
        <is>
          <t>atslēdzama jauda|
atslēdzamā jauda</t>
        </is>
      </c>
      <c r="BO840" s="2" t="inlineStr">
        <is>
          <t>3|
2</t>
        </is>
      </c>
      <c r="BP840" s="2" t="inlineStr">
        <is>
          <t>|
preferred</t>
        </is>
      </c>
      <c r="BQ840" t="inlineStr">
        <is>
          <t>gāzes pārvades jauda, ko &lt;i&gt;pārvades sistēmas operators&lt;/i&gt; [ &lt;a href="/entry/result/2250950/all" id="ENTRY_TO_ENTRY_CONVERTER" target="_blank"&gt;IATE:2250950&lt;/a&gt; ] var atslēgt saskaņā ar līgumā paredzētajiem nosacījumiem</t>
        </is>
      </c>
      <c r="BR840" s="2" t="inlineStr">
        <is>
          <t>kapaċità interrompibbli</t>
        </is>
      </c>
      <c r="BS840" s="2" t="inlineStr">
        <is>
          <t>3</t>
        </is>
      </c>
      <c r="BT840" s="2" t="inlineStr">
        <is>
          <t/>
        </is>
      </c>
      <c r="BU840" t="inlineStr">
        <is>
          <t>kapaċità ta’ trażmissjoni ta’ gass li tista’ tiġi interrotta mill-operatur tas-sistema ta’ trażmissjoni b'mod konformi mal-kundizzjonijiet stipulati fil-kuntratt tat-trasport</t>
        </is>
      </c>
      <c r="BV840" s="2" t="inlineStr">
        <is>
          <t>afschakelbare capaciteit</t>
        </is>
      </c>
      <c r="BW840" s="2" t="inlineStr">
        <is>
          <t>3</t>
        </is>
      </c>
      <c r="BX840" s="2" t="inlineStr">
        <is>
          <t/>
        </is>
      </c>
      <c r="BY840" t="inlineStr">
        <is>
          <t>&lt;i&gt;gastransmissiecapaciteit&lt;/i&gt; [ &lt;a href="/entry/result/151516/all" id="ENTRY_TO_ENTRY_CONVERTER" target="_blank"&gt;IATE:151516&lt;/a&gt; ] die door de &lt;i&gt;transmissiesysteembeheerder&lt;/i&gt; [ &lt;a href="/entry/result/2250950/all" id="ENTRY_TO_ENTRY_CONVERTER" target="_blank"&gt;IATE:2250950&lt;/a&gt; ] kan worden afgeschakeld overeenkomstig de voorwaarden van het transportcontract</t>
        </is>
      </c>
      <c r="BZ840" s="2" t="inlineStr">
        <is>
          <t>zdolność przerywana</t>
        </is>
      </c>
      <c r="CA840" s="2" t="inlineStr">
        <is>
          <t>3</t>
        </is>
      </c>
      <c r="CB840" s="2" t="inlineStr">
        <is>
          <t/>
        </is>
      </c>
      <c r="CC840" t="inlineStr">
        <is>
          <t>zdolność przesyłowa gazu, która może zostać przerwana przez operatora systemu przesyłowego zgodnie z warunkami określonymi w umowie przesyłowej</t>
        </is>
      </c>
      <c r="CD840" s="2" t="inlineStr">
        <is>
          <t>capacidade interruptível</t>
        </is>
      </c>
      <c r="CE840" s="2" t="inlineStr">
        <is>
          <t>3</t>
        </is>
      </c>
      <c r="CF840" s="2" t="inlineStr">
        <is>
          <t/>
        </is>
      </c>
      <c r="CG840" t="inlineStr">
        <is>
          <t>Capacidade de transporte de gás que pode ser interrompida pelo operador da rede de transporte de acordo com as condições previstas no contrato de transporte.</t>
        </is>
      </c>
      <c r="CH840" s="2" t="inlineStr">
        <is>
          <t>capacitate întreruptibilă</t>
        </is>
      </c>
      <c r="CI840" s="2" t="inlineStr">
        <is>
          <t>3</t>
        </is>
      </c>
      <c r="CJ840" s="2" t="inlineStr">
        <is>
          <t/>
        </is>
      </c>
      <c r="CK840" t="inlineStr">
        <is>
          <t>capacitatea care poate fi întreruptă de operatorul sistemului [ &lt;a href="/entry/result/2250950/all" id="ENTRY_TO_ENTRY_CONVERTER" target="_blank"&gt;IATE:2250950&lt;/a&gt; ], în conformitate cu condițiile prevăzute în contractul cu utilizatorul rețelei [ &lt;a href="/entry/result/2243574/all" id="ENTRY_TO_ENTRY_CONVERTER" target="_blank"&gt;IATE:2243574&lt;/a&gt; ] sau prin reglementările specifice</t>
        </is>
      </c>
      <c r="CL840" s="2" t="inlineStr">
        <is>
          <t>prerušiteľná kapacita</t>
        </is>
      </c>
      <c r="CM840" s="2" t="inlineStr">
        <is>
          <t>3</t>
        </is>
      </c>
      <c r="CN840" s="2" t="inlineStr">
        <is>
          <t/>
        </is>
      </c>
      <c r="CO840" t="inlineStr">
        <is>
          <t>kapacita prepravy plynu, ktorú môže prevádzkovateľ prepravnej siete prerušiť podľa podmienok ustanovených v zmluve o preprave</t>
        </is>
      </c>
      <c r="CP840" s="2" t="inlineStr">
        <is>
          <t>prekinljiva zmogljivost</t>
        </is>
      </c>
      <c r="CQ840" s="2" t="inlineStr">
        <is>
          <t>3</t>
        </is>
      </c>
      <c r="CR840" s="2" t="inlineStr">
        <is>
          <t/>
        </is>
      </c>
      <c r="CS840" t="inlineStr">
        <is>
          <t>prenosna zmogljivost plina, ki jo operater prenosnega sistema lahko prekine v skladu s pogoji, določenimi v pogodbi o prenosu</t>
        </is>
      </c>
      <c r="CT840" s="2" t="inlineStr">
        <is>
          <t>avbrytbar kapacitet|
frånkopplingsbar kapacitet</t>
        </is>
      </c>
      <c r="CU840" s="2" t="inlineStr">
        <is>
          <t>3|
3</t>
        </is>
      </c>
      <c r="CV840" s="2" t="inlineStr">
        <is>
          <t>|
preferred</t>
        </is>
      </c>
      <c r="CW840" t="inlineStr">
        <is>
          <t>gasöverföringskapacitet som kan avbrytas av den systemansvariga för överföringssystemet i enlighet med villkoren i transportavtalet</t>
        </is>
      </c>
    </row>
    <row r="841">
      <c r="A841" s="1" t="str">
        <f>HYPERLINK("https://iate.europa.eu/entry/result/929135/all", "929135")</f>
        <v>929135</v>
      </c>
      <c r="B841" t="inlineStr">
        <is>
          <t>ENERGY;BUSINESS AND COMPETITION</t>
        </is>
      </c>
      <c r="C841" t="inlineStr">
        <is>
          <t>ENERGY;BUSINESS AND COMPETITION|competition</t>
        </is>
      </c>
      <c r="D841" t="inlineStr">
        <is>
          <t>yes</t>
        </is>
      </c>
      <c r="E841" t="inlineStr">
        <is>
          <t/>
        </is>
      </c>
      <c r="F841" s="2" t="inlineStr">
        <is>
          <t>отделяне на собствеността</t>
        </is>
      </c>
      <c r="G841" s="2" t="inlineStr">
        <is>
          <t>3</t>
        </is>
      </c>
      <c r="H841" s="2" t="inlineStr">
        <is>
          <t/>
        </is>
      </c>
      <c r="I841" t="inlineStr">
        <is>
          <t>в секторите на природния газ и електроенергията — отделяне на собствеността върху предприятията за производство и системите за доставка от собствеността върху мрежите за пренос и разпределителните мрежи</t>
        </is>
      </c>
      <c r="J841" s="2" t="inlineStr">
        <is>
          <t>oddělené vlastnictví|
vlastnické oddělení</t>
        </is>
      </c>
      <c r="K841" s="2" t="inlineStr">
        <is>
          <t>3|
3</t>
        </is>
      </c>
      <c r="L841" s="2" t="inlineStr">
        <is>
          <t xml:space="preserve">|
</t>
        </is>
      </c>
      <c r="M841" t="inlineStr">
        <is>
          <t>v odvětví plynu a elektrické energie oddělení vlastnictví spojeného s funkcí dodávek a výroby a vlastnictví spojeného s funkcí přenosu a distribuce</t>
        </is>
      </c>
      <c r="N841" s="2" t="inlineStr">
        <is>
          <t>ejerskabsadskillelse|
ejerskabsmæssig adskillelse|
ejermæssig adskillelse</t>
        </is>
      </c>
      <c r="O841" s="2" t="inlineStr">
        <is>
          <t>4|
4|
4</t>
        </is>
      </c>
      <c r="P841" s="2" t="inlineStr">
        <is>
          <t xml:space="preserve">|
|
</t>
        </is>
      </c>
      <c r="Q841" t="inlineStr">
        <is>
          <t/>
        </is>
      </c>
      <c r="R841" s="2" t="inlineStr">
        <is>
          <t>Entflechtung der Eigentumsverhältnisse</t>
        </is>
      </c>
      <c r="S841" s="2" t="inlineStr">
        <is>
          <t>3</t>
        </is>
      </c>
      <c r="T841" s="2" t="inlineStr">
        <is>
          <t/>
        </is>
      </c>
      <c r="U841" t="inlineStr">
        <is>
          <t>Trennung der Energiekonzerne in Einheiten, die den Netzwerksbetrieb bzw. die Energieerzeugung sicherstellen</t>
        </is>
      </c>
      <c r="V841" s="2" t="inlineStr">
        <is>
          <t>ιδιοκτησιακός διαχωρισμός|
αποσύνδεση των ιδιοκτησιακών σχέσεων</t>
        </is>
      </c>
      <c r="W841" s="2" t="inlineStr">
        <is>
          <t>1|
3</t>
        </is>
      </c>
      <c r="X841" s="2" t="inlineStr">
        <is>
          <t xml:space="preserve">|
</t>
        </is>
      </c>
      <c r="Y841" t="inlineStr">
        <is>
          <t/>
        </is>
      </c>
      <c r="Z841" s="2" t="inlineStr">
        <is>
          <t>ownership unbundling</t>
        </is>
      </c>
      <c r="AA841" s="2" t="inlineStr">
        <is>
          <t>3</t>
        </is>
      </c>
      <c r="AB841" s="2" t="inlineStr">
        <is>
          <t/>
        </is>
      </c>
      <c r="AC841" t="inlineStr">
        <is>
          <t>In the gas and electricity sectors, separation of ownership of the supply/generation function from ownership of the transmission/distribution function.</t>
        </is>
      </c>
      <c r="AD841" s="2" t="inlineStr">
        <is>
          <t>separación de la propiedad</t>
        </is>
      </c>
      <c r="AE841" s="2" t="inlineStr">
        <is>
          <t>3</t>
        </is>
      </c>
      <c r="AF841" s="2" t="inlineStr">
        <is>
          <t/>
        </is>
      </c>
      <c r="AG841" t="inlineStr">
        <is>
          <t>En los sectores del gas y la electricidad, régimen en que las empresas operadoras deben separar la propiedad de las funciones de generación de la propiedad de las funciones de distribución.</t>
        </is>
      </c>
      <c r="AH841" s="2" t="inlineStr">
        <is>
          <t>omandisuhete eraldamine</t>
        </is>
      </c>
      <c r="AI841" s="2" t="inlineStr">
        <is>
          <t>3</t>
        </is>
      </c>
      <c r="AJ841" s="2" t="inlineStr">
        <is>
          <t/>
        </is>
      </c>
      <c r="AK841" t="inlineStr">
        <is>
          <t>selle tagamine, et samal isikul või samadel isikutel ei ole õigust kontrollida tootmise või tarnimisega tegelevaid ettevõtjaid ning kontrollida samal ajal mõnd põhivõrguettevõtjat või põhivõrku või teostada selle suhtes mis tahes õigusi</t>
        </is>
      </c>
      <c r="AL841" s="2" t="inlineStr">
        <is>
          <t>omistajuuden eriyttäminen|
omistuksen eriyttäminen</t>
        </is>
      </c>
      <c r="AM841" s="2" t="inlineStr">
        <is>
          <t>3|
3</t>
        </is>
      </c>
      <c r="AN841" s="2" t="inlineStr">
        <is>
          <t xml:space="preserve">preferred|
</t>
        </is>
      </c>
      <c r="AO841" t="inlineStr">
        <is>
          <t/>
        </is>
      </c>
      <c r="AP841" s="2" t="inlineStr">
        <is>
          <t>dissociation des structures de propriété|
séparation patrimoniale</t>
        </is>
      </c>
      <c r="AQ841" s="2" t="inlineStr">
        <is>
          <t>3|
4</t>
        </is>
      </c>
      <c r="AR841" s="2" t="inlineStr">
        <is>
          <t xml:space="preserve">|
</t>
        </is>
      </c>
      <c r="AS841" t="inlineStr">
        <is>
          <t>Dans le secteur du gaz et de l'électricité, dissociation de la propriété et de l'exploitation des réseaux</t>
        </is>
      </c>
      <c r="AT841" s="2" t="inlineStr">
        <is>
          <t>díchuachadh úinéireachta</t>
        </is>
      </c>
      <c r="AU841" s="2" t="inlineStr">
        <is>
          <t>3</t>
        </is>
      </c>
      <c r="AV841" s="2" t="inlineStr">
        <is>
          <t/>
        </is>
      </c>
      <c r="AW841" t="inlineStr">
        <is>
          <t/>
        </is>
      </c>
      <c r="AX841" s="2" t="inlineStr">
        <is>
          <t>razdvajanje vlasništva</t>
        </is>
      </c>
      <c r="AY841" s="2" t="inlineStr">
        <is>
          <t>2</t>
        </is>
      </c>
      <c r="AZ841" s="2" t="inlineStr">
        <is>
          <t/>
        </is>
      </c>
      <c r="BA841" t="inlineStr">
        <is>
          <t>u sektorima električne energije i plina, odvajanje vlasništva funkcija opskrbe i proizvodnje od vlasništva funkcije prijenosa i distribucije</t>
        </is>
      </c>
      <c r="BB841" s="2" t="inlineStr">
        <is>
          <t>tulajdonjogi szétválasztás</t>
        </is>
      </c>
      <c r="BC841" s="2" t="inlineStr">
        <is>
          <t>4</t>
        </is>
      </c>
      <c r="BD841" s="2" t="inlineStr">
        <is>
          <t/>
        </is>
      </c>
      <c r="BE841" t="inlineStr">
        <is>
          <t>a gáz- és villamosenergia-ágazatban az ellátási és termelési tevékenységeknek a hálózatüzemeltetési tevékenységtől való elkülönítése tulajdonjogi szempontból</t>
        </is>
      </c>
      <c r="BF841" s="2" t="inlineStr">
        <is>
          <t>separazione proprietaria</t>
        </is>
      </c>
      <c r="BG841" s="2" t="inlineStr">
        <is>
          <t>3</t>
        </is>
      </c>
      <c r="BH841" s="2" t="inlineStr">
        <is>
          <t/>
        </is>
      </c>
      <c r="BI841" t="inlineStr">
        <is>
          <t>nel settore del gas e dell'energia elettrica separazione della proprietà della funzione di fornitura/generazione dalla proprietà della funzione di trasmissione/distribuzione</t>
        </is>
      </c>
      <c r="BJ841" s="2" t="inlineStr">
        <is>
          <t>nuosavybės atskyrimas|
nuosavybės išskaidymas</t>
        </is>
      </c>
      <c r="BK841" s="2" t="inlineStr">
        <is>
          <t>3|
2</t>
        </is>
      </c>
      <c r="BL841" s="2" t="inlineStr">
        <is>
          <t xml:space="preserve">preferred|
</t>
        </is>
      </c>
      <c r="BM841" t="inlineStr">
        <is>
          <t>tiekimo (gamybos) funkcijų savininko atskyrimas nuo perdavimo (paskirstymo) funkcijų savininko dujų ir elektros energijos sektoriuose</t>
        </is>
      </c>
      <c r="BN841" s="2" t="inlineStr">
        <is>
          <t>īpašumtiesību nodalīšana</t>
        </is>
      </c>
      <c r="BO841" s="2" t="inlineStr">
        <is>
          <t>3</t>
        </is>
      </c>
      <c r="BP841" s="2" t="inlineStr">
        <is>
          <t/>
        </is>
      </c>
      <c r="BQ841" t="inlineStr">
        <is>
          <t>interešu konflikta novēršana gāzes un elektroenerģijas nozarēs, nodalot ražošanas vai piegādes funkciju īpašumtiesības no pārvades funkciju īpašumtiesībām</t>
        </is>
      </c>
      <c r="BR841" s="2" t="inlineStr">
        <is>
          <t>separazzjoni tad-dritt ta' proprjetà|
separazzjoni tas-sjieda</t>
        </is>
      </c>
      <c r="BS841" s="2" t="inlineStr">
        <is>
          <t>3|
3</t>
        </is>
      </c>
      <c r="BT841" s="2" t="inlineStr">
        <is>
          <t xml:space="preserve">|
</t>
        </is>
      </c>
      <c r="BU841" t="inlineStr">
        <is>
          <t>fis-setturi tal-gass u tal-elettriku, is-separazzjoni ta' min hu proprjetarju tal-funzjoni tal-provvista/ġenerazzjoni mill-proprjetarju tal-funzjoni tat-trażmissjoni/distribuzzjoni</t>
        </is>
      </c>
      <c r="BV841" s="2" t="inlineStr">
        <is>
          <t>eigendomsontvlechting</t>
        </is>
      </c>
      <c r="BW841" s="2" t="inlineStr">
        <is>
          <t>3</t>
        </is>
      </c>
      <c r="BX841" s="2" t="inlineStr">
        <is>
          <t/>
        </is>
      </c>
      <c r="BY841" t="inlineStr">
        <is>
          <t>situatie waarin afzonderlijke activiteiten ter wille van de onafhankelijkheid door individuele bedrijven met verschillende eigenaars worden verzorgd</t>
        </is>
      </c>
      <c r="BZ841" s="2" t="inlineStr">
        <is>
          <t>rozdzielenie własnościowe|
rozdział własnościowy|
rozdzielenie własności</t>
        </is>
      </c>
      <c r="CA841" s="2" t="inlineStr">
        <is>
          <t>3|
3|
3</t>
        </is>
      </c>
      <c r="CB841" s="2" t="inlineStr">
        <is>
          <t xml:space="preserve">|
preferred|
</t>
        </is>
      </c>
      <c r="CC841" t="inlineStr">
        <is>
          <t>w sektorze elektroenergetycznym: wyprowadzenie podmiotów prowadzących działalność w zakresie wytwarzania i dystrybucji poza obręb zintegrowanej struktury</t>
        </is>
      </c>
      <c r="CD841" s="2" t="inlineStr">
        <is>
          <t>separação da propriedade</t>
        </is>
      </c>
      <c r="CE841" s="2" t="inlineStr">
        <is>
          <t>2</t>
        </is>
      </c>
      <c r="CF841" s="2" t="inlineStr">
        <is>
          <t/>
        </is>
      </c>
      <c r="CG841" t="inlineStr">
        <is>
          <t/>
        </is>
      </c>
      <c r="CH841" s="2" t="inlineStr">
        <is>
          <t>separarea dreptului de proprietate</t>
        </is>
      </c>
      <c r="CI841" s="2" t="inlineStr">
        <is>
          <t>3</t>
        </is>
      </c>
      <c r="CJ841" s="2" t="inlineStr">
        <is>
          <t/>
        </is>
      </c>
      <c r="CK841" t="inlineStr">
        <is>
          <t>Separarea operatorului de distribuție de celelalte activități care nu au legatura cu distribuția, din punct de vedere legal, funcțional și contabil.</t>
        </is>
      </c>
      <c r="CL841" t="inlineStr">
        <is>
          <t/>
        </is>
      </c>
      <c r="CM841" t="inlineStr">
        <is>
          <t/>
        </is>
      </c>
      <c r="CN841" t="inlineStr">
        <is>
          <t/>
        </is>
      </c>
      <c r="CO841" t="inlineStr">
        <is>
          <t/>
        </is>
      </c>
      <c r="CP841" s="2" t="inlineStr">
        <is>
          <t>ločevanje lastništva</t>
        </is>
      </c>
      <c r="CQ841" s="2" t="inlineStr">
        <is>
          <t>3</t>
        </is>
      </c>
      <c r="CR841" s="2" t="inlineStr">
        <is>
          <t/>
        </is>
      </c>
      <c r="CS841" t="inlineStr">
        <is>
          <t/>
        </is>
      </c>
      <c r="CT841" s="2" t="inlineStr">
        <is>
          <t>åtskillnad beträffande ägandet|
åtskilt ägande</t>
        </is>
      </c>
      <c r="CU841" s="2" t="inlineStr">
        <is>
          <t>3|
2</t>
        </is>
      </c>
      <c r="CV841" s="2" t="inlineStr">
        <is>
          <t xml:space="preserve">|
</t>
        </is>
      </c>
      <c r="CW841" t="inlineStr">
        <is>
          <t/>
        </is>
      </c>
    </row>
    <row r="842">
      <c r="A842" s="1" t="str">
        <f>HYPERLINK("https://iate.europa.eu/entry/result/1407730/all", "1407730")</f>
        <v>1407730</v>
      </c>
      <c r="B842" t="inlineStr">
        <is>
          <t>PRODUCTION, TECHNOLOGY AND RESEARCH;ENERGY</t>
        </is>
      </c>
      <c r="C842" t="inlineStr">
        <is>
          <t>PRODUCTION, TECHNOLOGY AND RESEARCH|technology and technical regulations|materials technology|technological process|physical process;ENERGY|oil industry|hydrocarbon|natural gas</t>
        </is>
      </c>
      <c r="D842" t="inlineStr">
        <is>
          <t>yes</t>
        </is>
      </c>
      <c r="E842" t="inlineStr">
        <is>
          <t/>
        </is>
      </c>
      <c r="F842" s="2" t="inlineStr">
        <is>
          <t>втечняване</t>
        </is>
      </c>
      <c r="G842" s="2" t="inlineStr">
        <is>
          <t>3</t>
        </is>
      </c>
      <c r="H842" s="2" t="inlineStr">
        <is>
          <t/>
        </is>
      </c>
      <c r="I842" t="inlineStr">
        <is>
          <t/>
        </is>
      </c>
      <c r="J842" s="2" t="inlineStr">
        <is>
          <t>zkapalňování zemního plynu|
zkapalnění</t>
        </is>
      </c>
      <c r="K842" s="2" t="inlineStr">
        <is>
          <t>3|
3</t>
        </is>
      </c>
      <c r="L842" s="2" t="inlineStr">
        <is>
          <t xml:space="preserve">|
</t>
        </is>
      </c>
      <c r="M842" t="inlineStr">
        <is>
          <t>Proces, kterým se zemní plyn zkapalní.</t>
        </is>
      </c>
      <c r="N842" s="2" t="inlineStr">
        <is>
          <t>likvefaktion|
flydendegørelse</t>
        </is>
      </c>
      <c r="O842" s="2" t="inlineStr">
        <is>
          <t>4|
4</t>
        </is>
      </c>
      <c r="P842" s="2" t="inlineStr">
        <is>
          <t xml:space="preserve">|
</t>
        </is>
      </c>
      <c r="Q842" t="inlineStr">
        <is>
          <t/>
        </is>
      </c>
      <c r="R842" s="2" t="inlineStr">
        <is>
          <t>Verfluessigung|
Verflüssigung</t>
        </is>
      </c>
      <c r="S842" s="2" t="inlineStr">
        <is>
          <t>3|
3</t>
        </is>
      </c>
      <c r="T842" s="2" t="inlineStr">
        <is>
          <t xml:space="preserve">|
</t>
        </is>
      </c>
      <c r="U842" t="inlineStr">
        <is>
          <t>Verfahren der Ueberfuehrung des gasfoermigen Erdgases in die fluessige Phase</t>
        </is>
      </c>
      <c r="V842" s="2" t="inlineStr">
        <is>
          <t>υγροποίηση</t>
        </is>
      </c>
      <c r="W842" s="2" t="inlineStr">
        <is>
          <t>3</t>
        </is>
      </c>
      <c r="X842" s="2" t="inlineStr">
        <is>
          <t/>
        </is>
      </c>
      <c r="Y842" t="inlineStr">
        <is>
          <t/>
        </is>
      </c>
      <c r="Z842" s="2" t="inlineStr">
        <is>
          <t>liquefying|
liquifying|
natural gas liquifaction|
natural gas liquefaction|
liquefaction|
liquifaction</t>
        </is>
      </c>
      <c r="AA842" s="2" t="inlineStr">
        <is>
          <t>1|
1|
1|
3|
3|
1</t>
        </is>
      </c>
      <c r="AB842" s="2" t="inlineStr">
        <is>
          <t xml:space="preserve">|
|
|
|
|
</t>
        </is>
      </c>
      <c r="AC842" t="inlineStr">
        <is>
          <t>process by which &lt;a href="https://iate.europa.eu/entry/result/950031/en" target="_blank"&gt;natural gas&lt;/a&gt; is converted into &lt;a href="https://iate.europa.eu/entry/result/787316/en" target="_blank"&gt;liquefied natural gas&lt;/a&gt;</t>
        </is>
      </c>
      <c r="AD842" s="2" t="inlineStr">
        <is>
          <t>licuefacción de gas natural|
licuado</t>
        </is>
      </c>
      <c r="AE842" s="2" t="inlineStr">
        <is>
          <t>3|
3</t>
        </is>
      </c>
      <c r="AF842" s="2" t="inlineStr">
        <is>
          <t xml:space="preserve">|
</t>
        </is>
      </c>
      <c r="AG842" t="inlineStr">
        <is>
          <t>Proceso por el cual el &lt;a href="https://iate.europa.eu/entry/result/950031/es" target="_blank"&gt;gas natural&lt;/a&gt; se transforma en &lt;a href="https://iate.europa.eu/entry/result/787316/es" target="_blank"&gt;gas natural licuado (GNL)&lt;/a&gt; para ser transportado en forma líquida.</t>
        </is>
      </c>
      <c r="AH842" s="2" t="inlineStr">
        <is>
          <t>veeldamine</t>
        </is>
      </c>
      <c r="AI842" s="2" t="inlineStr">
        <is>
          <t>3</t>
        </is>
      </c>
      <c r="AJ842" s="2" t="inlineStr">
        <is>
          <t/>
        </is>
      </c>
      <c r="AK842" t="inlineStr">
        <is>
          <t/>
        </is>
      </c>
      <c r="AL842" s="2" t="inlineStr">
        <is>
          <t>nesteytys|
nesteytyminen</t>
        </is>
      </c>
      <c r="AM842" s="2" t="inlineStr">
        <is>
          <t>3|
2</t>
        </is>
      </c>
      <c r="AN842" s="2" t="inlineStr">
        <is>
          <t xml:space="preserve">|
</t>
        </is>
      </c>
      <c r="AO842" t="inlineStr">
        <is>
          <t/>
        </is>
      </c>
      <c r="AP842" s="2" t="inlineStr">
        <is>
          <t>liquéfaction</t>
        </is>
      </c>
      <c r="AQ842" s="2" t="inlineStr">
        <is>
          <t>3</t>
        </is>
      </c>
      <c r="AR842" s="2" t="inlineStr">
        <is>
          <t/>
        </is>
      </c>
      <c r="AS842" t="inlineStr">
        <is>
          <t>opération qui consiste à transformer le gaz naturel en une phase liquide</t>
        </is>
      </c>
      <c r="AT842" s="2" t="inlineStr">
        <is>
          <t>leachtú|
leachtú gáis nádúrtha</t>
        </is>
      </c>
      <c r="AU842" s="2" t="inlineStr">
        <is>
          <t>3|
3</t>
        </is>
      </c>
      <c r="AV842" s="2" t="inlineStr">
        <is>
          <t xml:space="preserve">|
</t>
        </is>
      </c>
      <c r="AW842" t="inlineStr">
        <is>
          <t/>
        </is>
      </c>
      <c r="AX842" s="2" t="inlineStr">
        <is>
          <t>ukapljivanje prirodnog plina</t>
        </is>
      </c>
      <c r="AY842" s="2" t="inlineStr">
        <is>
          <t>3</t>
        </is>
      </c>
      <c r="AZ842" s="2" t="inlineStr">
        <is>
          <t/>
        </is>
      </c>
      <c r="BA842" t="inlineStr">
        <is>
          <t/>
        </is>
      </c>
      <c r="BB842" s="2" t="inlineStr">
        <is>
          <t>cseppfolyósítás</t>
        </is>
      </c>
      <c r="BC842" s="2" t="inlineStr">
        <is>
          <t>4</t>
        </is>
      </c>
      <c r="BD842" s="2" t="inlineStr">
        <is>
          <t/>
        </is>
      </c>
      <c r="BE842" t="inlineStr">
        <is>
          <t>földgáz vagy más gáz folyékony halmazállapotúvá alakítása</t>
        </is>
      </c>
      <c r="BF842" s="2" t="inlineStr">
        <is>
          <t>liquefazione del gas naturale</t>
        </is>
      </c>
      <c r="BG842" s="2" t="inlineStr">
        <is>
          <t>3</t>
        </is>
      </c>
      <c r="BH842" s="2" t="inlineStr">
        <is>
          <t/>
        </is>
      </c>
      <c r="BI842" t="inlineStr">
        <is>
          <t>passaggio dallo stato gassoso allo stato liquido</t>
        </is>
      </c>
      <c r="BJ842" s="2" t="inlineStr">
        <is>
          <t>gamtinių dujų suskystinimas|
skystinimas|
gamtinių dujų skystinimas|
suskystinimas</t>
        </is>
      </c>
      <c r="BK842" s="2" t="inlineStr">
        <is>
          <t>3|
3|
3|
3</t>
        </is>
      </c>
      <c r="BL842" s="2" t="inlineStr">
        <is>
          <t xml:space="preserve">|
|
|
</t>
        </is>
      </c>
      <c r="BM842" t="inlineStr">
        <is>
          <t>gamtinių dujų (pa)vertimas skysčiu, taip pat suskystintųjų gamtinių dujų priėmimas, laikymas ir dujinimas</t>
        </is>
      </c>
      <c r="BN842" s="2" t="inlineStr">
        <is>
          <t>sašķidrināšana</t>
        </is>
      </c>
      <c r="BO842" s="2" t="inlineStr">
        <is>
          <t>3</t>
        </is>
      </c>
      <c r="BP842" s="2" t="inlineStr">
        <is>
          <t/>
        </is>
      </c>
      <c r="BQ842" t="inlineStr">
        <is>
          <t>tehnisks paņēmiens gāzes pārvēršanai šķidrumā, palielinot spiedienu vai pazeminot temperatūru</t>
        </is>
      </c>
      <c r="BR842" s="2" t="inlineStr">
        <is>
          <t>likwefazzjoni</t>
        </is>
      </c>
      <c r="BS842" s="2" t="inlineStr">
        <is>
          <t>3</t>
        </is>
      </c>
      <c r="BT842" s="2" t="inlineStr">
        <is>
          <t/>
        </is>
      </c>
      <c r="BU842" t="inlineStr">
        <is>
          <t>Il-proċess li bih gass naturali jinbidel f'gass naturali likwidu.</t>
        </is>
      </c>
      <c r="BV842" s="2" t="inlineStr">
        <is>
          <t>vloeibaar maken van aardgas|
aardgasliquefactie</t>
        </is>
      </c>
      <c r="BW842" s="2" t="inlineStr">
        <is>
          <t>3|
3</t>
        </is>
      </c>
      <c r="BX842" s="2" t="inlineStr">
        <is>
          <t xml:space="preserve">|
</t>
        </is>
      </c>
      <c r="BY842" t="inlineStr">
        <is>
          <t>proces waarbij aardgas wordt omgezet in vloeibaar aardgas</t>
        </is>
      </c>
      <c r="BZ842" s="2" t="inlineStr">
        <is>
          <t>skraplanie gazu ziemnego|
skraplanie</t>
        </is>
      </c>
      <c r="CA842" s="2" t="inlineStr">
        <is>
          <t>3|
3</t>
        </is>
      </c>
      <c r="CB842" s="2" t="inlineStr">
        <is>
          <t xml:space="preserve">|
</t>
        </is>
      </c>
      <c r="CC842" t="inlineStr">
        <is>
          <t>zjawisko zmiany stanu skupienia, przejścia substancji z fazy gazowej w fazę ciekłą. Może zachodzić przy odpowiednim ciśnieniu i w temperaturze niższej od temperatury krytycznej/otoczenia</t>
        </is>
      </c>
      <c r="CD842" s="2" t="inlineStr">
        <is>
          <t>liquefação</t>
        </is>
      </c>
      <c r="CE842" s="2" t="inlineStr">
        <is>
          <t>3</t>
        </is>
      </c>
      <c r="CF842" s="2" t="inlineStr">
        <is>
          <t/>
        </is>
      </c>
      <c r="CG842" t="inlineStr">
        <is>
          <t>passagem de um gás à fase líquida</t>
        </is>
      </c>
      <c r="CH842" s="2" t="inlineStr">
        <is>
          <t>lichefiere</t>
        </is>
      </c>
      <c r="CI842" s="2" t="inlineStr">
        <is>
          <t>3</t>
        </is>
      </c>
      <c r="CJ842" s="2" t="inlineStr">
        <is>
          <t/>
        </is>
      </c>
      <c r="CK842" t="inlineStr">
        <is>
          <t>Transformarea gazului natural în stare lichidă.</t>
        </is>
      </c>
      <c r="CL842" s="2" t="inlineStr">
        <is>
          <t>skvapalnenie</t>
        </is>
      </c>
      <c r="CM842" s="2" t="inlineStr">
        <is>
          <t>3</t>
        </is>
      </c>
      <c r="CN842" s="2" t="inlineStr">
        <is>
          <t/>
        </is>
      </c>
      <c r="CO842" t="inlineStr">
        <is>
          <t>proces, pri ktorom sa zemný plyn mení na skvapalnený zemný plyn</t>
        </is>
      </c>
      <c r="CP842" s="2" t="inlineStr">
        <is>
          <t>utekočinjenje (plina)</t>
        </is>
      </c>
      <c r="CQ842" s="2" t="inlineStr">
        <is>
          <t>3</t>
        </is>
      </c>
      <c r="CR842" s="2" t="inlineStr">
        <is>
          <t/>
        </is>
      </c>
      <c r="CS842" t="inlineStr">
        <is>
          <t>Pretvorba plina v tekoče agregatno stanje s hlajenjem ali kompresijo.</t>
        </is>
      </c>
      <c r="CT842" s="2" t="inlineStr">
        <is>
          <t>kondensering</t>
        </is>
      </c>
      <c r="CU842" s="2" t="inlineStr">
        <is>
          <t>3</t>
        </is>
      </c>
      <c r="CV842" s="2" t="inlineStr">
        <is>
          <t/>
        </is>
      </c>
      <c r="CW842" t="inlineStr">
        <is>
          <t/>
        </is>
      </c>
    </row>
    <row r="843">
      <c r="A843" s="1" t="str">
        <f>HYPERLINK("https://iate.europa.eu/entry/result/1899588/all", "1899588")</f>
        <v>1899588</v>
      </c>
      <c r="B843" t="inlineStr">
        <is>
          <t>EUROPEAN UNION;BUSINESS AND COMPETITION</t>
        </is>
      </c>
      <c r="C843" t="inlineStr">
        <is>
          <t>EUROPEAN UNION|European Union law;BUSINESS AND COMPETITION|competition|competition law</t>
        </is>
      </c>
      <c r="D843" t="inlineStr">
        <is>
          <t>yes</t>
        </is>
      </c>
      <c r="E843" t="inlineStr">
        <is>
          <t/>
        </is>
      </c>
      <c r="F843" t="inlineStr">
        <is>
          <t/>
        </is>
      </c>
      <c r="G843" t="inlineStr">
        <is>
          <t/>
        </is>
      </c>
      <c r="H843" t="inlineStr">
        <is>
          <t/>
        </is>
      </c>
      <c r="I843" t="inlineStr">
        <is>
          <t/>
        </is>
      </c>
      <c r="J843" t="inlineStr">
        <is>
          <t/>
        </is>
      </c>
      <c r="K843" t="inlineStr">
        <is>
          <t/>
        </is>
      </c>
      <c r="L843" t="inlineStr">
        <is>
          <t/>
        </is>
      </c>
      <c r="M843" t="inlineStr">
        <is>
          <t/>
        </is>
      </c>
      <c r="N843" s="2" t="inlineStr">
        <is>
          <t>"take or pay"-kontrakt</t>
        </is>
      </c>
      <c r="O843" s="2" t="inlineStr">
        <is>
          <t>3</t>
        </is>
      </c>
      <c r="P843" s="2" t="inlineStr">
        <is>
          <t/>
        </is>
      </c>
      <c r="Q843" t="inlineStr">
        <is>
          <t>"Kontrakt mellem en køber og en sælger, hvorved førstnævnte indvilliger i at aftage en bestemt mængde af et produkt fra sidstnævnte til en given pris over en bestemt periode. Uanset den mængde, køberen i sidste instans har brug for og får leveret, er han bundet af sine tilsagn og skal betale for hele den mængde, der er solgt på de aftalte kontraktvilkår."</t>
        </is>
      </c>
      <c r="R843" s="2" t="inlineStr">
        <is>
          <t>Vertrag mit unbedingter Zahlungsverpflichtung</t>
        </is>
      </c>
      <c r="S843" s="2" t="inlineStr">
        <is>
          <t>3</t>
        </is>
      </c>
      <c r="T843" s="2" t="inlineStr">
        <is>
          <t/>
        </is>
      </c>
      <c r="U843" t="inlineStr">
        <is>
          <t>Vertrag zwischen einem Käufer und einem Lieferanten, in dem sich der Käufer zum Bezug einer festgelegten Menge eines Produkts zu einem bestimmten Preis während eines gewissen Zeitraums verpflichtet</t>
        </is>
      </c>
      <c r="V843" s="2" t="inlineStr">
        <is>
          <t>συµβάσεις με ρήτρα πληρωμής ανεξαρτήτως παραλαβής</t>
        </is>
      </c>
      <c r="W843" s="2" t="inlineStr">
        <is>
          <t>4</t>
        </is>
      </c>
      <c r="X843" s="2" t="inlineStr">
        <is>
          <t/>
        </is>
      </c>
      <c r="Y843" t="inlineStr">
        <is>
          <t>Σύµβαση µεταξύ αγοραστή και πωλητή µε την οποία ο αγοραστής συµφωνεί να αγοράσει από τον πωλητή ορισμένη ποσότητα ενός προϊόντος σε δεδοµένη τιµή και επί ορισµένο χρονικό διάστημα. Ανεξάρτητα από την ποσότητα που τελικά χρειάζεται και µεταβιβάζεται, ο αγοραστής είναι δεσµευµένος να καταβάλει την αξία ολόκληρης της ποσότητας στην τιµή και µε τους όρους που είχε συµφωνήσει.</t>
        </is>
      </c>
      <c r="Z843" s="2" t="inlineStr">
        <is>
          <t>take or pay contract</t>
        </is>
      </c>
      <c r="AA843" s="2" t="inlineStr">
        <is>
          <t>3</t>
        </is>
      </c>
      <c r="AB843" s="2" t="inlineStr">
        <is>
          <t/>
        </is>
      </c>
      <c r="AC843" t="inlineStr">
        <is>
          <t>contract between a buyer and a seller, whereby the former agrees to purchase from the latter a fixed quantity of a product for a given price over a certain period of time</t>
        </is>
      </c>
      <c r="AD843" s="2" t="inlineStr">
        <is>
          <t>contrato de compra obligatoria</t>
        </is>
      </c>
      <c r="AE843" s="2" t="inlineStr">
        <is>
          <t>3</t>
        </is>
      </c>
      <c r="AF843" s="2" t="inlineStr">
        <is>
          <t/>
        </is>
      </c>
      <c r="AG843" t="inlineStr">
        <is>
          <t>Contrato entre un comprador y un vendedor por el que el primero acuerda comprar al último una cantidad fija de un producto a un precio determinado durante un período dado.</t>
        </is>
      </c>
      <c r="AH843" t="inlineStr">
        <is>
          <t/>
        </is>
      </c>
      <c r="AI843" t="inlineStr">
        <is>
          <t/>
        </is>
      </c>
      <c r="AJ843" t="inlineStr">
        <is>
          <t/>
        </is>
      </c>
      <c r="AK843" t="inlineStr">
        <is>
          <t/>
        </is>
      </c>
      <c r="AL843" s="2" t="inlineStr">
        <is>
          <t>ota tai maksa -sopimus</t>
        </is>
      </c>
      <c r="AM843" s="2" t="inlineStr">
        <is>
          <t>3</t>
        </is>
      </c>
      <c r="AN843" s="2" t="inlineStr">
        <is>
          <t/>
        </is>
      </c>
      <c r="AO843" t="inlineStr">
        <is>
          <t>ostajan ja myyjän välinen sopimus, jonka mukaan ostaja sitoutuu ostamaan myyjältä tietyn määrän tuotetta vahvistettuun hintaan tietyn ajanjakson aikana</t>
        </is>
      </c>
      <c r="AP843" s="2" t="inlineStr">
        <is>
          <t>contrats de prise ferme</t>
        </is>
      </c>
      <c r="AQ843" s="2" t="inlineStr">
        <is>
          <t>3</t>
        </is>
      </c>
      <c r="AR843" s="2" t="inlineStr">
        <is>
          <t/>
        </is>
      </c>
      <c r="AS843" t="inlineStr">
        <is>
          <t>Contrat conclu entre un acheteur et un vendeur, par lequel le premier convient d'acheter au second une quantité déterminée d'un produit à un prix donné pendant une certaine période. Indépendamment de la quantité nécessaire et transférée, l'acheteur est lié par ses engagements et est tenu d'acquitter le montant total des ventes aux conditions contractuelles approuvées d'un commun accord</t>
        </is>
      </c>
      <c r="AT843" s="2" t="inlineStr">
        <is>
          <t>conarthaí lena ngabhann dearbhoibleagáid íocaíochta</t>
        </is>
      </c>
      <c r="AU843" s="2" t="inlineStr">
        <is>
          <t>3</t>
        </is>
      </c>
      <c r="AV843" s="2" t="inlineStr">
        <is>
          <t/>
        </is>
      </c>
      <c r="AW843" t="inlineStr">
        <is>
          <t/>
        </is>
      </c>
      <c r="AX843" t="inlineStr">
        <is>
          <t/>
        </is>
      </c>
      <c r="AY843" t="inlineStr">
        <is>
          <t/>
        </is>
      </c>
      <c r="AZ843" t="inlineStr">
        <is>
          <t/>
        </is>
      </c>
      <c r="BA843" t="inlineStr">
        <is>
          <t/>
        </is>
      </c>
      <c r="BB843" s="2" t="inlineStr">
        <is>
          <t>vidd-vagy-fizess szerződés|
take-or-pay szerződés</t>
        </is>
      </c>
      <c r="BC843" s="2" t="inlineStr">
        <is>
          <t>4|
3</t>
        </is>
      </c>
      <c r="BD843" s="2" t="inlineStr">
        <is>
          <t>preferred|
admitted</t>
        </is>
      </c>
      <c r="BE843" t="inlineStr">
        <is>
          <t>eladó és vevő közötti szerződés, amely szerint a vevő mindenképpen köteles a termékért vagy szolgáltatásért fizetni, függetlenül a szállítástól</t>
        </is>
      </c>
      <c r="BF843" s="2" t="inlineStr">
        <is>
          <t>contratti "take or pay"</t>
        </is>
      </c>
      <c r="BG843" s="2" t="inlineStr">
        <is>
          <t>3</t>
        </is>
      </c>
      <c r="BH843" s="2" t="inlineStr">
        <is>
          <t/>
        </is>
      </c>
      <c r="BI843" t="inlineStr">
        <is>
          <t>Contratti conclusi tra venditore e acquirente, in forza dei quali quest'ultimo accetta di acquistare dal primo una quantità fissa di un prodotto ad un prezzo specifico per un determinato periodo di tempo. Indipendentemente dal quantitativo effettivamente richiesto e trasferito, l'acquirente è tenuto a rispettare il proprio obbligo e deve pagare interamente la fornitura ai termini contrattuali pattuiti.</t>
        </is>
      </c>
      <c r="BJ843" t="inlineStr">
        <is>
          <t/>
        </is>
      </c>
      <c r="BK843" t="inlineStr">
        <is>
          <t/>
        </is>
      </c>
      <c r="BL843" t="inlineStr">
        <is>
          <t/>
        </is>
      </c>
      <c r="BM843" t="inlineStr">
        <is>
          <t/>
        </is>
      </c>
      <c r="BN843" s="2" t="inlineStr">
        <is>
          <t>fiksēta maksājuma apjoma līgums|
“ņem vai maksā” līgums</t>
        </is>
      </c>
      <c r="BO843" s="2" t="inlineStr">
        <is>
          <t>2|
2</t>
        </is>
      </c>
      <c r="BP843" s="2" t="inlineStr">
        <is>
          <t xml:space="preserve">|
</t>
        </is>
      </c>
      <c r="BQ843" t="inlineStr">
        <is>
          <t>līgums, kas paredz pienākumu pircējam no pārdevēja iegādāties noteiktu minimālo piegādājamās preces apjomu no kopējā pasūtītā apjoma gadā, pretējā gadījumā lietotājam ir jāsamaksā starpība starp minimālo apjomu un faktiski nopirkto apjomu; parasti šādus līgumus izmanto enerģētikā (piem., dabasgāzes piegādes līgumos)</t>
        </is>
      </c>
      <c r="BR843" s="2" t="inlineStr">
        <is>
          <t>appalti "take-or-pay"|
kuntratti ta' xiri obbligatorju</t>
        </is>
      </c>
      <c r="BS843" s="2" t="inlineStr">
        <is>
          <t>2|
2</t>
        </is>
      </c>
      <c r="BT843" s="2" t="inlineStr">
        <is>
          <t xml:space="preserve">|
</t>
        </is>
      </c>
      <c r="BU843" t="inlineStr">
        <is>
          <t>Kuntratt bejn xerrej u bejjiegħ, fejn ta' l-ewwel jaqbel li jixtri minn tal-aħħar kwantità fissa ta' prodott għal prezz partikolari fuq ċertu perjodu ta' żmien. Irrispettivament mill-kwantità li hemm bżonn u li fl-aħħar tiġi ttrasferita, ix-xerrej huwa marbut bl-impenji li ħa u huwa meħtieġ iħallas għall-volum kollu tal-bejgħ skond it-termini kuntrattwali maqbula</t>
        </is>
      </c>
      <c r="BV843" s="2" t="inlineStr">
        <is>
          <t>take-or-pay-contract</t>
        </is>
      </c>
      <c r="BW843" s="2" t="inlineStr">
        <is>
          <t>3</t>
        </is>
      </c>
      <c r="BX843" s="2" t="inlineStr">
        <is>
          <t/>
        </is>
      </c>
      <c r="BY843" t="inlineStr">
        <is>
          <t>Contract tussen een aanbieder en afnemer, waarbij de afnemer erin toestemt gedurende een bepaalde tijdsperiode van de aanbieder een vastgestelde hoeveelheid product tegen een gegeven prijs af te nemen. Ongeacht de hoeveelheid die uiteindelijk nodig is en overgedragen wordt, is de afnemer gebonden aan contractueel vastgelegde toezeggingen en moet hij tegen de afgesproken contractvoorwaarden betalen voor het totale af te nemen volume.</t>
        </is>
      </c>
      <c r="BZ843" t="inlineStr">
        <is>
          <t/>
        </is>
      </c>
      <c r="CA843" t="inlineStr">
        <is>
          <t/>
        </is>
      </c>
      <c r="CB843" t="inlineStr">
        <is>
          <t/>
        </is>
      </c>
      <c r="CC843" t="inlineStr">
        <is>
          <t/>
        </is>
      </c>
      <c r="CD843" s="2" t="inlineStr">
        <is>
          <t>contrato de aquisição firme</t>
        </is>
      </c>
      <c r="CE843" s="2" t="inlineStr">
        <is>
          <t>3</t>
        </is>
      </c>
      <c r="CF843" s="2" t="inlineStr">
        <is>
          <t/>
        </is>
      </c>
      <c r="CG843" t="inlineStr">
        <is>
          <t>Contrato entre um adquirente e um vendedor, pelo qual o primeiro aceita adquirir ao último uma quantidade fixa de um produto a um determinado preço durante um certo período de tempo.</t>
        </is>
      </c>
      <c r="CH843" t="inlineStr">
        <is>
          <t/>
        </is>
      </c>
      <c r="CI843" t="inlineStr">
        <is>
          <t/>
        </is>
      </c>
      <c r="CJ843" t="inlineStr">
        <is>
          <t/>
        </is>
      </c>
      <c r="CK843" t="inlineStr">
        <is>
          <t/>
        </is>
      </c>
      <c r="CL843" s="2" t="inlineStr">
        <is>
          <t>zmluva typu zober alebo zaplať</t>
        </is>
      </c>
      <c r="CM843" s="2" t="inlineStr">
        <is>
          <t>3</t>
        </is>
      </c>
      <c r="CN843" s="2" t="inlineStr">
        <is>
          <t/>
        </is>
      </c>
      <c r="CO843" t="inlineStr">
        <is>
          <t>zmluva medzi kupujúcim a predávajúcim, v ktorých kupujúci súhlasí, že kúpi od predávajúceho vopred určené množstvo výrobku za danú cenu v určitom období</t>
        </is>
      </c>
      <c r="CP843" s="2" t="inlineStr">
        <is>
          <t>pogodba vzemi ali plačaj</t>
        </is>
      </c>
      <c r="CQ843" s="2" t="inlineStr">
        <is>
          <t>3</t>
        </is>
      </c>
      <c r="CR843" s="2" t="inlineStr">
        <is>
          <t/>
        </is>
      </c>
      <c r="CS843" t="inlineStr">
        <is>
          <t>pogodba, v kateri mora kupec plačati določene zneske ne glede na to ali prevzame pogodbeno blago ali storitve</t>
        </is>
      </c>
      <c r="CT843" s="2" t="inlineStr">
        <is>
          <t>take-or-pay-avtal</t>
        </is>
      </c>
      <c r="CU843" s="2" t="inlineStr">
        <is>
          <t>2</t>
        </is>
      </c>
      <c r="CV843" s="2" t="inlineStr">
        <is>
          <t/>
        </is>
      </c>
      <c r="CW843" t="inlineStr">
        <is>
          <t>avtal mellan en köpare och en säljare varigenom köparen förbinder sig att köpa in en viss mängd av en produkt till ett visst pris under en viss period</t>
        </is>
      </c>
    </row>
    <row r="844">
      <c r="A844" s="1" t="str">
        <f>HYPERLINK("https://iate.europa.eu/entry/result/3552980/all", "3552980")</f>
        <v>3552980</v>
      </c>
      <c r="B844" t="inlineStr">
        <is>
          <t>ENERGY</t>
        </is>
      </c>
      <c r="C844" t="inlineStr">
        <is>
          <t>ENERGY|energy policy|energy industry;ENERGY|oil industry|hydrocarbon</t>
        </is>
      </c>
      <c r="D844" t="inlineStr">
        <is>
          <t>yes</t>
        </is>
      </c>
      <c r="E844" t="inlineStr">
        <is>
          <t/>
        </is>
      </c>
      <c r="F844" s="2" t="inlineStr">
        <is>
          <t>неконвенционален газ|
газ от неконвенционални източници</t>
        </is>
      </c>
      <c r="G844" s="2" t="inlineStr">
        <is>
          <t>3|
3</t>
        </is>
      </c>
      <c r="H844" s="2" t="inlineStr">
        <is>
          <t xml:space="preserve">|
</t>
        </is>
      </c>
      <c r="I844" t="inlineStr">
        <is>
          <t/>
        </is>
      </c>
      <c r="J844" s="2" t="inlineStr">
        <is>
          <t>nekonvenční zemní plyn|
nekonvenční plyn</t>
        </is>
      </c>
      <c r="K844" s="2" t="inlineStr">
        <is>
          <t>3|
3</t>
        </is>
      </c>
      <c r="L844" s="2" t="inlineStr">
        <is>
          <t xml:space="preserve">|
</t>
        </is>
      </c>
      <c r="M844" t="inlineStr">
        <is>
          <t>zemní plyn nacházející se v nekonvenčních (netradičních) ložiscích zemního plynu</t>
        </is>
      </c>
      <c r="N844" s="2" t="inlineStr">
        <is>
          <t>ikke-konventionel gas|
ukonventionel gas</t>
        </is>
      </c>
      <c r="O844" s="2" t="inlineStr">
        <is>
          <t>4|
4</t>
        </is>
      </c>
      <c r="P844" s="2" t="inlineStr">
        <is>
          <t xml:space="preserve">|
</t>
        </is>
      </c>
      <c r="Q844" t="inlineStr">
        <is>
          <t>en af tre forskellige naturgasressourcer, skifergas, Tight Gas, og CBM (Coal-Bed Methane), der er lagret i en bjergart med lav permeabilitet (gennemstrømmelighed)</t>
        </is>
      </c>
      <c r="R844" s="2" t="inlineStr">
        <is>
          <t>nichtkonventionelles Gas|
unkonventionelles Erdgas|
unkonventionelles Gas</t>
        </is>
      </c>
      <c r="S844" s="2" t="inlineStr">
        <is>
          <t>3|
3|
3</t>
        </is>
      </c>
      <c r="T844" s="2" t="inlineStr">
        <is>
          <t xml:space="preserve">|
|
</t>
        </is>
      </c>
      <c r="U844" t="inlineStr">
        <is>
          <t>Gas in relativ undurchlässigen Gesteinsformationen</t>
        </is>
      </c>
      <c r="V844" s="2" t="inlineStr">
        <is>
          <t>μη συμβατικό φυσικό αέριο</t>
        </is>
      </c>
      <c r="W844" s="2" t="inlineStr">
        <is>
          <t>3</t>
        </is>
      </c>
      <c r="X844" s="2" t="inlineStr">
        <is>
          <t/>
        </is>
      </c>
      <c r="Y844" t="inlineStr">
        <is>
          <t/>
        </is>
      </c>
      <c r="Z844" s="2" t="inlineStr">
        <is>
          <t>unconventional natural gas|
continuous gas|
unconventional gas</t>
        </is>
      </c>
      <c r="AA844" s="2" t="inlineStr">
        <is>
          <t>3|
3|
3</t>
        </is>
      </c>
      <c r="AB844" s="2" t="inlineStr">
        <is>
          <t xml:space="preserve">|
|
</t>
        </is>
      </c>
      <c r="AC844" t="inlineStr">
        <is>
          <t>&lt;a href="https://iate.europa.eu/entry/result/950031/en" target="_blank"&gt;&lt;i&gt;natural gas&lt;/i&gt;&lt;/a&gt; from unconventional formations</t>
        </is>
      </c>
      <c r="AD844" s="2" t="inlineStr">
        <is>
          <t>gas no convencional</t>
        </is>
      </c>
      <c r="AE844" s="2" t="inlineStr">
        <is>
          <t>3</t>
        </is>
      </c>
      <c r="AF844" s="2" t="inlineStr">
        <is>
          <t/>
        </is>
      </c>
      <c r="AG844" t="inlineStr">
        <is>
          <t>Gas que se encuentra en unas condiciones que no permiten el movimiento del fluido, por lo que se requiere el empleo de tecnologías especiales para su extracción.</t>
        </is>
      </c>
      <c r="AH844" s="2" t="inlineStr">
        <is>
          <t>ebatraditsiooniline gaas</t>
        </is>
      </c>
      <c r="AI844" s="2" t="inlineStr">
        <is>
          <t>3</t>
        </is>
      </c>
      <c r="AJ844" s="2" t="inlineStr">
        <is>
          <t/>
        </is>
      </c>
      <c r="AK844" t="inlineStr">
        <is>
          <t/>
        </is>
      </c>
      <c r="AL844" s="2" t="inlineStr">
        <is>
          <t>epätavanomainen maakaasu|
epäkonventionaalinen maakaasu</t>
        </is>
      </c>
      <c r="AM844" s="2" t="inlineStr">
        <is>
          <t>3|
3</t>
        </is>
      </c>
      <c r="AN844" s="2" t="inlineStr">
        <is>
          <t xml:space="preserve">|
</t>
        </is>
      </c>
      <c r="AO844" t="inlineStr">
        <is>
          <t>kaasu, joka on jäänyt tavallisesti tuotannolle liian vaikeina tai kalliina pidettyihin varantoihin</t>
        </is>
      </c>
      <c r="AP844" s="2" t="inlineStr">
        <is>
          <t>gaz non conventionnel</t>
        </is>
      </c>
      <c r="AQ844" s="2" t="inlineStr">
        <is>
          <t>3</t>
        </is>
      </c>
      <c r="AR844" s="2" t="inlineStr">
        <is>
          <t/>
        </is>
      </c>
      <c r="AS844" t="inlineStr">
        <is>
          <t>gaz naturel se différenciant des gaz traditionnellement exploités par la nature géologique des formations qui les contiennent</t>
        </is>
      </c>
      <c r="AT844" s="2" t="inlineStr">
        <is>
          <t>gás ó fhoinse neamhghnách</t>
        </is>
      </c>
      <c r="AU844" s="2" t="inlineStr">
        <is>
          <t>3</t>
        </is>
      </c>
      <c r="AV844" s="2" t="inlineStr">
        <is>
          <t/>
        </is>
      </c>
      <c r="AW844" t="inlineStr">
        <is>
          <t/>
        </is>
      </c>
      <c r="AX844" t="inlineStr">
        <is>
          <t/>
        </is>
      </c>
      <c r="AY844" t="inlineStr">
        <is>
          <t/>
        </is>
      </c>
      <c r="AZ844" t="inlineStr">
        <is>
          <t/>
        </is>
      </c>
      <c r="BA844" t="inlineStr">
        <is>
          <t/>
        </is>
      </c>
      <c r="BB844" s="2" t="inlineStr">
        <is>
          <t>nem konvencionális földgáz|
nem konvencionális gáz|
nem hagyományos földgáz|
nem hagyományos gáz</t>
        </is>
      </c>
      <c r="BC844" s="2" t="inlineStr">
        <is>
          <t>3|
3|
3|
3</t>
        </is>
      </c>
      <c r="BD844" s="2" t="inlineStr">
        <is>
          <t xml:space="preserve">|
|
|
</t>
        </is>
      </c>
      <c r="BE844" t="inlineStr">
        <is>
          <t>általában nagy területen elszórt, speciális kitermelést igénylő földgáz, pl. a palagáz</t>
        </is>
      </c>
      <c r="BF844" s="2" t="inlineStr">
        <is>
          <t>gas non convenzionale</t>
        </is>
      </c>
      <c r="BG844" s="2" t="inlineStr">
        <is>
          <t>3</t>
        </is>
      </c>
      <c r="BH844" s="2" t="inlineStr">
        <is>
          <t/>
        </is>
      </c>
      <c r="BI844" t="inlineStr">
        <is>
          <t>gas naturale contenuto in formazioni geologiche meno permeabili rispetto a quelle convenzionali, che richiedono particolari tecniche di estrazione</t>
        </is>
      </c>
      <c r="BJ844" s="2" t="inlineStr">
        <is>
          <t>netradicinės gavybos dujos</t>
        </is>
      </c>
      <c r="BK844" s="2" t="inlineStr">
        <is>
          <t>3</t>
        </is>
      </c>
      <c r="BL844" s="2" t="inlineStr">
        <is>
          <t>preferred</t>
        </is>
      </c>
      <c r="BM844" t="inlineStr">
        <is>
          <t>mažai laidžių molingų ar tankių neporingų nuolaužinių ir (ar) karbonatinių uolienų sluoksniuose susikaupusios gamtinės dujos</t>
        </is>
      </c>
      <c r="BN844" s="2" t="inlineStr">
        <is>
          <t>netradicionāla gāze|
nekonvenciāla gāze</t>
        </is>
      </c>
      <c r="BO844" s="2" t="inlineStr">
        <is>
          <t>3|
3</t>
        </is>
      </c>
      <c r="BP844" s="2" t="inlineStr">
        <is>
          <t>|
preferred</t>
        </is>
      </c>
      <c r="BQ844" t="inlineStr">
        <is>
          <t>gāze no netradicionālām formācijām</t>
        </is>
      </c>
      <c r="BR844" s="2" t="inlineStr">
        <is>
          <t>gass mhux konvenzjonali</t>
        </is>
      </c>
      <c r="BS844" s="2" t="inlineStr">
        <is>
          <t>3</t>
        </is>
      </c>
      <c r="BT844" s="2" t="inlineStr">
        <is>
          <t/>
        </is>
      </c>
      <c r="BU844" t="inlineStr">
        <is>
          <t>riżorsa identika għall-gass naturali konvenzjonali f'termini ta' kompożizzjoni kimika (primarjament metan) iżda li tinsab f'postijiet ġeoloġiċi atipiċi, l-iktar fi blat kumpatt ħafna jew saffi ta' faħam u li teżiġi sett speċifiku ta' tekniki ta' produzzjoni</t>
        </is>
      </c>
      <c r="BV844" s="2" t="inlineStr">
        <is>
          <t>onconventioneel (aard)gas|
niet-conventioneel (aard)gas</t>
        </is>
      </c>
      <c r="BW844" s="2" t="inlineStr">
        <is>
          <t>3|
3</t>
        </is>
      </c>
      <c r="BX844" s="2" t="inlineStr">
        <is>
          <t xml:space="preserve">|
</t>
        </is>
      </c>
      <c r="BY844" t="inlineStr">
        <is>
          <t>gas dat zich in slecht doorlatend gesteente bevindt en alleen met aangepaste technieken (o.a. fraccen [ &lt;a href="/entry/result/750567/all" id="ENTRY_TO_ENTRY_CONVERTER" target="_blank"&gt;IATE:750567&lt;/a&gt; ] kan worden gewonnen</t>
        </is>
      </c>
      <c r="BZ844" s="2" t="inlineStr">
        <is>
          <t>gaz ze złóż niekonwencjonalnych</t>
        </is>
      </c>
      <c r="CA844" s="2" t="inlineStr">
        <is>
          <t>3</t>
        </is>
      </c>
      <c r="CB844" s="2" t="inlineStr">
        <is>
          <t/>
        </is>
      </c>
      <c r="CC844" t="inlineStr">
        <is>
          <t>gaz ziemny znajdujący się w różnych formacjach skalnych, niemożliwy do wydobycia w tradycyjny sposób</t>
        </is>
      </c>
      <c r="CD844" s="2" t="inlineStr">
        <is>
          <t>gás não convencional|
gás natural não convencional</t>
        </is>
      </c>
      <c r="CE844" s="2" t="inlineStr">
        <is>
          <t>3|
3</t>
        </is>
      </c>
      <c r="CF844" s="2" t="inlineStr">
        <is>
          <t xml:space="preserve">|
</t>
        </is>
      </c>
      <c r="CG844" t="inlineStr">
        <is>
          <t>Gás natural cuja extração é mais complexa e menos atrativa economicamente.</t>
        </is>
      </c>
      <c r="CH844" s="2" t="inlineStr">
        <is>
          <t>gaze neconvenționale</t>
        </is>
      </c>
      <c r="CI844" s="2" t="inlineStr">
        <is>
          <t>3</t>
        </is>
      </c>
      <c r="CJ844" s="2" t="inlineStr">
        <is>
          <t/>
        </is>
      </c>
      <c r="CK844" t="inlineStr">
        <is>
          <t>---</t>
        </is>
      </c>
      <c r="CL844" s="2" t="inlineStr">
        <is>
          <t>nekonvenčný zemný plyn|
nekonvenčný plyn</t>
        </is>
      </c>
      <c r="CM844" s="2" t="inlineStr">
        <is>
          <t>3|
3</t>
        </is>
      </c>
      <c r="CN844" s="2" t="inlineStr">
        <is>
          <t xml:space="preserve">|
</t>
        </is>
      </c>
      <c r="CO844" t="inlineStr">
        <is>
          <t>zemný plyn získavaný z netradičných zdrojov: &lt;br&gt;-	plyn obsiahnutý v bridliciach, &lt;br&gt; -	plyn v spevnených, nízko priepustných horninách, &lt;br&gt; -	plyn vo veľkých hĺbkach, viac ako 5 000 m, &lt;br&gt; -	uhoľný plyn, &lt;br&gt; -	akviférový plyn, &lt;br&gt; -	hydráty metánu</t>
        </is>
      </c>
      <c r="CP844" s="2" t="inlineStr">
        <is>
          <t>nekonvencionalni plin|
nekonvencionalni zemeljski plin|
nekonvencionalni viri zemeljskega plina</t>
        </is>
      </c>
      <c r="CQ844" s="2" t="inlineStr">
        <is>
          <t>3|
3|
3</t>
        </is>
      </c>
      <c r="CR844" s="2" t="inlineStr">
        <is>
          <t>|
|
preferred</t>
        </is>
      </c>
      <c r="CS844" t="inlineStr">
        <is>
          <t/>
        </is>
      </c>
      <c r="CT844" s="2" t="inlineStr">
        <is>
          <t>okonventionell gas</t>
        </is>
      </c>
      <c r="CU844" s="2" t="inlineStr">
        <is>
          <t>3</t>
        </is>
      </c>
      <c r="CV844" s="2" t="inlineStr">
        <is>
          <t/>
        </is>
      </c>
      <c r="CW844" t="inlineStr">
        <is>
          <t/>
        </is>
      </c>
    </row>
    <row r="845">
      <c r="A845" s="1" t="str">
        <f>HYPERLINK("https://iate.europa.eu/entry/result/3528942/all", "3528942")</f>
        <v>3528942</v>
      </c>
      <c r="B845" t="inlineStr">
        <is>
          <t>ENERGY</t>
        </is>
      </c>
      <c r="C845" t="inlineStr">
        <is>
          <t>ENERGY|oil industry</t>
        </is>
      </c>
      <c r="D845" t="inlineStr">
        <is>
          <t>yes</t>
        </is>
      </c>
      <c r="E845" t="inlineStr">
        <is>
          <t/>
        </is>
      </c>
      <c r="F845" s="2" t="inlineStr">
        <is>
          <t>капацитет за обратен поток</t>
        </is>
      </c>
      <c r="G845" s="2" t="inlineStr">
        <is>
          <t>3</t>
        </is>
      </c>
      <c r="H845" s="2" t="inlineStr">
        <is>
          <t/>
        </is>
      </c>
      <c r="I845" t="inlineStr">
        <is>
          <t/>
        </is>
      </c>
      <c r="J845" s="2" t="inlineStr">
        <is>
          <t>zpětný tok|
kapacita zpětného toku</t>
        </is>
      </c>
      <c r="K845" s="2" t="inlineStr">
        <is>
          <t>3|
3</t>
        </is>
      </c>
      <c r="L845" s="2" t="inlineStr">
        <is>
          <t xml:space="preserve">|
</t>
        </is>
      </c>
      <c r="M845" t="inlineStr">
        <is>
          <t>technické řešení, díky němuž plynný či tekutý nosič energie [ &lt;a href="/entry/result/760430/all" id="ENTRY_TO_ENTRY_CONVERTER" target="_blank"&gt;IATE:760430&lt;/a&gt; ] proudí potrubím v opačném směru, než v jakém je obvykle přepravován</t>
        </is>
      </c>
      <c r="N845" s="2" t="inlineStr">
        <is>
          <t>reverse flow-kapacitet|
kapacitet til tilbagegående strømme|
tilbagegående strømme|
reverse flow</t>
        </is>
      </c>
      <c r="O845" s="2" t="inlineStr">
        <is>
          <t>3|
3|
3|
3</t>
        </is>
      </c>
      <c r="P845" s="2" t="inlineStr">
        <is>
          <t xml:space="preserve">|
|
|
</t>
        </is>
      </c>
      <c r="Q845" t="inlineStr">
        <is>
          <t>I forb. med energi.</t>
        </is>
      </c>
      <c r="R845" s="2" t="inlineStr">
        <is>
          <t>Kapazität für den Umkehrfluss|
Umkehrfluss</t>
        </is>
      </c>
      <c r="S845" s="2" t="inlineStr">
        <is>
          <t>3|
3</t>
        </is>
      </c>
      <c r="T845" s="2" t="inlineStr">
        <is>
          <t xml:space="preserve">|
</t>
        </is>
      </c>
      <c r="U845" t="inlineStr">
        <is>
          <t>technische Vorkehrung, durch die es ermöglicht wird, dass ein gasförmiger oder flüssiger Energieträger &lt;a href="/entry/result/760430/all" id="ENTRY_TO_ENTRY_CONVERTER" target="_blank"&gt;IATE:760430&lt;/a&gt; entgegen der eigentlichen Richtung, d.h. der Haupt-Flussrichtung, transportiert wird</t>
        </is>
      </c>
      <c r="V845" s="2" t="inlineStr">
        <is>
          <t>αντίστροφη ροή</t>
        </is>
      </c>
      <c r="W845" s="2" t="inlineStr">
        <is>
          <t>3</t>
        </is>
      </c>
      <c r="X845" s="2" t="inlineStr">
        <is>
          <t/>
        </is>
      </c>
      <c r="Y845" t="inlineStr">
        <is>
          <t/>
        </is>
      </c>
      <c r="Z845" s="2" t="inlineStr">
        <is>
          <t>reverse-flow capacity|
reverse-flow|
reverse-flow capabilities|
reverse flow|
reverse-flow capability|
reverse flow capability|
reverse flow capabilities|
reverse flow capacity</t>
        </is>
      </c>
      <c r="AA845" s="2" t="inlineStr">
        <is>
          <t>3|
1|
1|
3|
1|
1|
1|
1</t>
        </is>
      </c>
      <c r="AB845" s="2" t="inlineStr">
        <is>
          <t xml:space="preserve">|
|
|
|
|
|
|
</t>
        </is>
      </c>
      <c r="AC845" t="inlineStr">
        <is>
          <t>technical arrangement whereby a gaseous or liquid energy carrier [ &lt;a href="/entry/result/760430/all" id="ENTRY_TO_ENTRY_CONVERTER" target="_blank"&gt;IATE:760430&lt;/a&gt; ] flows, through a pipeline, in the opposite direction to that in which it is normally transported</t>
        </is>
      </c>
      <c r="AD845" s="2" t="inlineStr">
        <is>
          <t>capacidad de flujo en sentido inverso</t>
        </is>
      </c>
      <c r="AE845" s="2" t="inlineStr">
        <is>
          <t>3</t>
        </is>
      </c>
      <c r="AF845" s="2" t="inlineStr">
        <is>
          <t/>
        </is>
      </c>
      <c r="AG845" t="inlineStr">
        <is>
          <t>Posibilidad técnica de que un combustible fluido o gaseoso fluya a través de una tubería en sentido inverso al habitual.</t>
        </is>
      </c>
      <c r="AH845" s="2" t="inlineStr">
        <is>
          <t>vastassuunavoog|
vastassuunavoogude läbilaske võimsus</t>
        </is>
      </c>
      <c r="AI845" s="2" t="inlineStr">
        <is>
          <t>3|
2</t>
        </is>
      </c>
      <c r="AJ845" s="2" t="inlineStr">
        <is>
          <t xml:space="preserve">|
</t>
        </is>
      </c>
      <c r="AK845" t="inlineStr">
        <is>
          <t/>
        </is>
      </c>
      <c r="AL845" s="2" t="inlineStr">
        <is>
          <t>vastakkaisvirtaus|
vastakkaisvirtauskapasiteetti</t>
        </is>
      </c>
      <c r="AM845" s="2" t="inlineStr">
        <is>
          <t>3|
3</t>
        </is>
      </c>
      <c r="AN845" s="2" t="inlineStr">
        <is>
          <t xml:space="preserve">|
</t>
        </is>
      </c>
      <c r="AO845" t="inlineStr">
        <is>
          <t/>
        </is>
      </c>
      <c r="AP845" s="2" t="inlineStr">
        <is>
          <t>capacité de flux inversé|
flux inversé</t>
        </is>
      </c>
      <c r="AQ845" s="2" t="inlineStr">
        <is>
          <t>3|
3</t>
        </is>
      </c>
      <c r="AR845" s="2" t="inlineStr">
        <is>
          <t xml:space="preserve">|
</t>
        </is>
      </c>
      <c r="AS845" t="inlineStr">
        <is>
          <t/>
        </is>
      </c>
      <c r="AT845" s="2" t="inlineStr">
        <is>
          <t>sreabh chúltreo</t>
        </is>
      </c>
      <c r="AU845" s="2" t="inlineStr">
        <is>
          <t>2</t>
        </is>
      </c>
      <c r="AV845" s="2" t="inlineStr">
        <is>
          <t/>
        </is>
      </c>
      <c r="AW845" t="inlineStr">
        <is>
          <t/>
        </is>
      </c>
      <c r="AX845" s="2" t="inlineStr">
        <is>
          <t>protok u suprotnom smjeru|
kapacitet protoka u suprotnom smjeru</t>
        </is>
      </c>
      <c r="AY845" s="2" t="inlineStr">
        <is>
          <t>3|
3</t>
        </is>
      </c>
      <c r="AZ845" s="2" t="inlineStr">
        <is>
          <t xml:space="preserve">|
</t>
        </is>
      </c>
      <c r="BA845" t="inlineStr">
        <is>
          <t/>
        </is>
      </c>
      <c r="BB845" s="2" t="inlineStr">
        <is>
          <t>kétirányú szállításra alkalmas infrastruktúra</t>
        </is>
      </c>
      <c r="BC845" s="2" t="inlineStr">
        <is>
          <t>4</t>
        </is>
      </c>
      <c r="BD845" s="2" t="inlineStr">
        <is>
          <t/>
        </is>
      </c>
      <c r="BE845" t="inlineStr">
        <is>
          <t>olyan technikai megoldás, amely lehetővé teszi a gáznemű vagy folyékony energiahordozó szokásos szállítási iránnyal ellentétes irányba való áramoltatását</t>
        </is>
      </c>
      <c r="BF845" s="2" t="inlineStr">
        <is>
          <t>capacità di flusso invertito|
flusso invertito</t>
        </is>
      </c>
      <c r="BG845" s="2" t="inlineStr">
        <is>
          <t>3|
3</t>
        </is>
      </c>
      <c r="BH845" s="2" t="inlineStr">
        <is>
          <t xml:space="preserve">|
</t>
        </is>
      </c>
      <c r="BI845" t="inlineStr">
        <is>
          <t>nel trasporto di energia, capacità di un liquido o di un gas, a seguito dell'installazione di un dispositivo tecnico, di fluire in un condotto in direzione opposta alla normale direzione di trasporto (dalla fonte a una stazione ricevente)</t>
        </is>
      </c>
      <c r="BJ845" s="2" t="inlineStr">
        <is>
          <t>srauto priešinga kryptimi pajėgumai|
srautas priešinga kryptimi|
dvikryptis transportavimas|
reversinis tiekimas</t>
        </is>
      </c>
      <c r="BK845" s="2" t="inlineStr">
        <is>
          <t>3|
3|
2|
2</t>
        </is>
      </c>
      <c r="BL845" s="2" t="inlineStr">
        <is>
          <t xml:space="preserve">|
|
|
</t>
        </is>
      </c>
      <c r="BM845" t="inlineStr">
        <is>
          <t>techininės priemonės, kuriomis užtikrinamas dujų arba skysto energijos nešiklio ( &lt;a href="/entry/result/760430/all" id="ENTRY_TO_ENTRY_CONVERTER" target="_blank"&gt;IATE:760430&lt;/a&gt; ) srautas priešinga kryptimi, nei jie įprastai perduodami</t>
        </is>
      </c>
      <c r="BN845" s="2" t="inlineStr">
        <is>
          <t>reversā plūsma|
reversās plūsmas jauda</t>
        </is>
      </c>
      <c r="BO845" s="2" t="inlineStr">
        <is>
          <t>3|
3</t>
        </is>
      </c>
      <c r="BP845" s="2" t="inlineStr">
        <is>
          <t xml:space="preserve">|
</t>
        </is>
      </c>
      <c r="BQ845" t="inlineStr">
        <is>
          <t>tehnisks mehānisms, ar kura palīdzību gāzveida vai šķidrs enerģijas nesējs [ &lt;a href="/entry/result/760430/all" id="ENTRY_TO_ENTRY_CONVERTER" target="_blank"&gt;IATE:760430&lt;/a&gt; ] pa cauruļvadiem plūst pretējā virzienā, nevis tajā, kādā tas tiek parasti transportēts</t>
        </is>
      </c>
      <c r="BR845" s="2" t="inlineStr">
        <is>
          <t>kapaċità ta' fluss fid-direzzjoni opposta|
fluss fid-direzzjoni opposta</t>
        </is>
      </c>
      <c r="BS845" s="2" t="inlineStr">
        <is>
          <t>3|
3</t>
        </is>
      </c>
      <c r="BT845" s="2" t="inlineStr">
        <is>
          <t xml:space="preserve">|
</t>
        </is>
      </c>
      <c r="BU845" t="inlineStr">
        <is>
          <t>arranġament tekniku li fih l-enerġija f'forma ta' gass jew likwidu tkun tista' tiġi trasportata, permezz ta' pipeline, fid-direzzjoni opposta għal dik normali</t>
        </is>
      </c>
      <c r="BV845" s="2" t="inlineStr">
        <is>
          <t>reverse-flowcapaciteit</t>
        </is>
      </c>
      <c r="BW845" s="2" t="inlineStr">
        <is>
          <t>3</t>
        </is>
      </c>
      <c r="BX845" s="2" t="inlineStr">
        <is>
          <t/>
        </is>
      </c>
      <c r="BY845" t="inlineStr">
        <is>
          <t/>
        </is>
      </c>
      <c r="BZ845" s="2" t="inlineStr">
        <is>
          <t>przepływ zwrotny|
odwrócenie przepływu|
przepływ w kierunku przeciwnym do głównego</t>
        </is>
      </c>
      <c r="CA845" s="2" t="inlineStr">
        <is>
          <t>3|
3|
2</t>
        </is>
      </c>
      <c r="CB845" s="2" t="inlineStr">
        <is>
          <t xml:space="preserve">preferred|
|
</t>
        </is>
      </c>
      <c r="CC845" t="inlineStr">
        <is>
          <t/>
        </is>
      </c>
      <c r="CD845" s="2" t="inlineStr">
        <is>
          <t>capacidade de fluxo bidirecional|
fluxo bidirecional|
fluxo invertido</t>
        </is>
      </c>
      <c r="CE845" s="2" t="inlineStr">
        <is>
          <t>3|
3|
3</t>
        </is>
      </c>
      <c r="CF845" s="2" t="inlineStr">
        <is>
          <t xml:space="preserve">|
|
</t>
        </is>
      </c>
      <c r="CG845" t="inlineStr">
        <is>
          <t>Dispositivo técnico que permite encaminhar combustíveis em estado gasoso ou líquido na direção inversa ao fluxo normal.</t>
        </is>
      </c>
      <c r="CH845" s="2" t="inlineStr">
        <is>
          <t>capacitate de flux inversat|
flux inversat</t>
        </is>
      </c>
      <c r="CI845" s="2" t="inlineStr">
        <is>
          <t>3|
3</t>
        </is>
      </c>
      <c r="CJ845" s="2" t="inlineStr">
        <is>
          <t xml:space="preserve">|
</t>
        </is>
      </c>
      <c r="CK845" t="inlineStr">
        <is>
          <t/>
        </is>
      </c>
      <c r="CL845" s="2" t="inlineStr">
        <is>
          <t>kapacita spätného toku|
spätný tok</t>
        </is>
      </c>
      <c r="CM845" s="2" t="inlineStr">
        <is>
          <t>3|
3</t>
        </is>
      </c>
      <c r="CN845" s="2" t="inlineStr">
        <is>
          <t xml:space="preserve">|
</t>
        </is>
      </c>
      <c r="CO845" t="inlineStr">
        <is>
          <t>technické riešenie, vďaka ktorému prúdi plynný alebo kvapalný energetický nosič [ &lt;a href="/entry/result/760430/all" id="ENTRY_TO_ENTRY_CONVERTER" target="_blank"&gt;IATE:760430&lt;/a&gt; ] v potrubí opačným smerom, než ktorým sa zvyčajne prepravuje</t>
        </is>
      </c>
      <c r="CP845" s="2" t="inlineStr">
        <is>
          <t>zmogljivost povratnega toka|
povratni tok</t>
        </is>
      </c>
      <c r="CQ845" s="2" t="inlineStr">
        <is>
          <t>2|
2</t>
        </is>
      </c>
      <c r="CR845" s="2" t="inlineStr">
        <is>
          <t xml:space="preserve">|
</t>
        </is>
      </c>
      <c r="CS845" t="inlineStr">
        <is>
          <t/>
        </is>
      </c>
      <c r="CT845" s="2" t="inlineStr">
        <is>
          <t>reversibelt flöde</t>
        </is>
      </c>
      <c r="CU845" s="2" t="inlineStr">
        <is>
          <t>3</t>
        </is>
      </c>
      <c r="CV845" s="2" t="inlineStr">
        <is>
          <t/>
        </is>
      </c>
      <c r="CW845" t="inlineStr">
        <is>
          <t/>
        </is>
      </c>
    </row>
    <row r="846">
      <c r="A846" s="1" t="str">
        <f>HYPERLINK("https://iate.europa.eu/entry/result/2243568/all", "2243568")</f>
        <v>2243568</v>
      </c>
      <c r="B846" t="inlineStr">
        <is>
          <t>ENERGY;INDUSTRY;TRANSPORT</t>
        </is>
      </c>
      <c r="C846" t="inlineStr">
        <is>
          <t>ENERGY|oil industry|hydrocarbon|natural gas;INDUSTRY|chemistry|chemical element|hydrogen;TRANSPORT|organisation of transport|mode of transport</t>
        </is>
      </c>
      <c r="D846" t="inlineStr">
        <is>
          <t>yes</t>
        </is>
      </c>
      <c r="E846" t="inlineStr">
        <is>
          <t/>
        </is>
      </c>
      <c r="F846" s="2" t="inlineStr">
        <is>
          <t>управление на претоварването</t>
        </is>
      </c>
      <c r="G846" s="2" t="inlineStr">
        <is>
          <t>3</t>
        </is>
      </c>
      <c r="H846" s="2" t="inlineStr">
        <is>
          <t/>
        </is>
      </c>
      <c r="I846" t="inlineStr">
        <is>
          <t>управление на капацитетите за пренос на оператора на преносна система с оглед оптимално и максимално използване на техническия капацитет и навременно откриване на точки на бъдещо претоварване и насищане</t>
        </is>
      </c>
      <c r="J846" s="2" t="inlineStr">
        <is>
          <t>řízení překročení kapacity</t>
        </is>
      </c>
      <c r="K846" s="2" t="inlineStr">
        <is>
          <t>3</t>
        </is>
      </c>
      <c r="L846" s="2" t="inlineStr">
        <is>
          <t/>
        </is>
      </c>
      <c r="M846" t="inlineStr">
        <is>
          <t>v kontextu trhu se zemním plynem: řízení portfolia kapacity provozovatele přepravní soustavy za účelem optimálního a maximálního využití technické kapacity a včasného zjišťování budoucího překročení kapacity a bodů nasycení</t>
        </is>
      </c>
      <c r="N846" s="2" t="inlineStr">
        <is>
          <t>håndtering af kapacitetsbegrænsninger</t>
        </is>
      </c>
      <c r="O846" s="2" t="inlineStr">
        <is>
          <t>3</t>
        </is>
      </c>
      <c r="P846" s="2" t="inlineStr">
        <is>
          <t/>
        </is>
      </c>
      <c r="Q846" t="inlineStr">
        <is>
          <t>forvaltning af &lt;i&gt;transmissionssystemoperatørens&lt;/i&gt; [ &lt;a href="/entry/result/2250950/all" id="ENTRY_TO_ENTRY_CONVERTER" target="_blank"&gt;IATE:2250950&lt;/a&gt; ] kapacitetsudbud med henblik på, at den tekniske kapacitet udnyttes optimalt og maksimalt, og at overbelastnings- og mætningspunkter opdages i tide</t>
        </is>
      </c>
      <c r="R846" s="2" t="inlineStr">
        <is>
          <t>Engpassmanagement</t>
        </is>
      </c>
      <c r="S846" s="2" t="inlineStr">
        <is>
          <t>3</t>
        </is>
      </c>
      <c r="T846" s="2" t="inlineStr">
        <is>
          <t/>
        </is>
      </c>
      <c r="U846" t="inlineStr">
        <is>
          <t>Management des Kapazitätsportfolios des Fernleitungsnetzbetreibers zur optimalen und maximalen Nutzung der technischen Kapazität und zur rechtzeitigen Feststellung künftiger Engpass- und Sättigungsstellen</t>
        </is>
      </c>
      <c r="V846" s="2" t="inlineStr">
        <is>
          <t>διαχείριση συμφόρησης</t>
        </is>
      </c>
      <c r="W846" s="2" t="inlineStr">
        <is>
          <t>3</t>
        </is>
      </c>
      <c r="X846" s="2" t="inlineStr">
        <is>
          <t/>
        </is>
      </c>
      <c r="Y846" t="inlineStr">
        <is>
          <t>η διαχείριση του χαρτοφυλακίου δυναμικότητας του διαχειριστή δικτύου μεταφοράς με στόχο τη βέλτιστη και μέγιστη χρήση των τεχνικών δυνατοτήτων και τον έγκαιρο εντοπισμό των μελλοντικών σημείων συμφόρησης και κορεσμού</t>
        </is>
      </c>
      <c r="Z846" s="2" t="inlineStr">
        <is>
          <t>congestion management</t>
        </is>
      </c>
      <c r="AA846" s="2" t="inlineStr">
        <is>
          <t>3</t>
        </is>
      </c>
      <c r="AB846" s="2" t="inlineStr">
        <is>
          <t/>
        </is>
      </c>
      <c r="AC846" t="inlineStr">
        <is>
          <t>(in the natural gas market) management of the capacity portfolio of the &lt;i&gt;transmission system operator&lt;/i&gt; [ &lt;a href="/entry/result/2250950/all" id="ENTRY_TO_ENTRY_CONVERTER" target="_blank"&gt;IATE:2250950&lt;/a&gt; ] with a view to optimal and maximum use of the technical capacity and the timely detection of future congestion and saturation points in the natural gas market</t>
        </is>
      </c>
      <c r="AD846" s="2" t="inlineStr">
        <is>
          <t>gestión de la congestión</t>
        </is>
      </c>
      <c r="AE846" s="2" t="inlineStr">
        <is>
          <t>3</t>
        </is>
      </c>
      <c r="AF846" s="2" t="inlineStr">
        <is>
          <t/>
        </is>
      </c>
      <c r="AG846" t="inlineStr">
        <is>
          <t>Gestión del conjunto de capacidades del «gestor de la red de transporte» [ &lt;a href="/entry/result/2250950/all" id="ENTRY_TO_ENTRY_CONVERTER" target="_blank"&gt;IATE:2250950&lt;/a&gt; ] con la finalidad de aprovechar al máximo y de forma óptima la capacidad técnica y de detectar por anticipado los puntos de saturación y congestión futuros.</t>
        </is>
      </c>
      <c r="AH846" s="2" t="inlineStr">
        <is>
          <t>ülekoormuse juhtimine</t>
        </is>
      </c>
      <c r="AI846" s="2" t="inlineStr">
        <is>
          <t>3</t>
        </is>
      </c>
      <c r="AJ846" s="2" t="inlineStr">
        <is>
          <t/>
        </is>
      </c>
      <c r="AK846" t="inlineStr">
        <is>
          <t/>
        </is>
      </c>
      <c r="AL846" s="2" t="inlineStr">
        <is>
          <t>ylikuormituksen hallinta</t>
        </is>
      </c>
      <c r="AM846" s="2" t="inlineStr">
        <is>
          <t>3</t>
        </is>
      </c>
      <c r="AN846" s="2" t="inlineStr">
        <is>
          <t/>
        </is>
      </c>
      <c r="AO846" t="inlineStr">
        <is>
          <t>siirtoverkonhaltijan kapasiteetin hallinta, jonka tavoitteena on optimoida ja maksimoida teknisen kapasiteetin käyttö ja havaita ajoissa tulevat ylikuormitus- ja kyllästymispisteet</t>
        </is>
      </c>
      <c r="AP846" s="2" t="inlineStr">
        <is>
          <t>gestion de la congestion</t>
        </is>
      </c>
      <c r="AQ846" s="2" t="inlineStr">
        <is>
          <t>3</t>
        </is>
      </c>
      <c r="AR846" s="2" t="inlineStr">
        <is>
          <t/>
        </is>
      </c>
      <c r="AS846" t="inlineStr">
        <is>
          <t>sur le marché du gaz naturel, gestion du portefeuille de capacités du &lt;i&gt;gestionnaire du réseau de transport&lt;/i&gt; [ &lt;a href="/entry/result/2250950/all" id="ENTRY_TO_ENTRY_CONVERTER" target="_blank"&gt;IATE:2250950&lt;/a&gt; ] en vue de l'utilisation optimale et maximale de la capacité technique et de la détection en temps utile des futurs points de congestion et de saturation</t>
        </is>
      </c>
      <c r="AT846" s="2" t="inlineStr">
        <is>
          <t>bainistiú ar phlódú</t>
        </is>
      </c>
      <c r="AU846" s="2" t="inlineStr">
        <is>
          <t>3</t>
        </is>
      </c>
      <c r="AV846" s="2" t="inlineStr">
        <is>
          <t/>
        </is>
      </c>
      <c r="AW846" t="inlineStr">
        <is>
          <t/>
        </is>
      </c>
      <c r="AX846" t="inlineStr">
        <is>
          <t/>
        </is>
      </c>
      <c r="AY846" t="inlineStr">
        <is>
          <t/>
        </is>
      </c>
      <c r="AZ846" t="inlineStr">
        <is>
          <t/>
        </is>
      </c>
      <c r="BA846" t="inlineStr">
        <is>
          <t/>
        </is>
      </c>
      <c r="BB846" s="2" t="inlineStr">
        <is>
          <t>szűkületkezelés</t>
        </is>
      </c>
      <c r="BC846" s="2" t="inlineStr">
        <is>
          <t>4</t>
        </is>
      </c>
      <c r="BD846" s="2" t="inlineStr">
        <is>
          <t/>
        </is>
      </c>
      <c r="BE846" t="inlineStr">
        <is>
          <t>a szállításirendszer-üzemeltető kapacitásportfóliójának olyan kezelését jelenti, amely a műszaki kapacitás optimális és maximális használatát és a jövőbeni szűkületi és telítődési pontok kellő időben való észrevételét célozza meg</t>
        </is>
      </c>
      <c r="BF846" s="2" t="inlineStr">
        <is>
          <t>gestione della congestione</t>
        </is>
      </c>
      <c r="BG846" s="2" t="inlineStr">
        <is>
          <t>3</t>
        </is>
      </c>
      <c r="BH846" s="2" t="inlineStr">
        <is>
          <t/>
        </is>
      </c>
      <c r="BI846" t="inlineStr">
        <is>
          <t>nell'ambito delle reti di trasporto del gas naturale, gestione del portafoglio di capacità del gestore del sistema di trasporto per conseguire un uso ottimale e massimo della capacità tecnica e identificare tempestivamente i futuri punti di congestione e saturazione</t>
        </is>
      </c>
      <c r="BJ846" s="2" t="inlineStr">
        <is>
          <t>perkrovos valdymas</t>
        </is>
      </c>
      <c r="BK846" s="2" t="inlineStr">
        <is>
          <t>3</t>
        </is>
      </c>
      <c r="BL846" s="2" t="inlineStr">
        <is>
          <t/>
        </is>
      </c>
      <c r="BM846" t="inlineStr">
        <is>
          <t>perdavimo sistemos operatoriaus pajėgumų visumos valdymas siekiant optimaliai ir maksimaliai išnaudoti techninius pajėgumus ir laiku nustatyti būsimos perkrovos ir perpildymo vietas</t>
        </is>
      </c>
      <c r="BN846" s="2" t="inlineStr">
        <is>
          <t>pārslodzes vadība</t>
        </is>
      </c>
      <c r="BO846" s="2" t="inlineStr">
        <is>
          <t>3</t>
        </is>
      </c>
      <c r="BP846" s="2" t="inlineStr">
        <is>
          <t/>
        </is>
      </c>
      <c r="BQ846" t="inlineStr">
        <is>
          <t>&lt;i&gt;pārvades sistēmas operatora&lt;/i&gt; [ &lt;a href="/entry/result/2250950/all" id="ENTRY_TO_ENTRY_CONVERTER" target="_blank"&gt;IATE:2250950&lt;/a&gt; ] pienākumu izpilde attiecībā uz jaudu tā, lai optimāli un maksimāli izmantotu tehniskās jaudas un savlaicīgi konstatētu paredzamos pārslodzes un iespēju robežu līmeņus</t>
        </is>
      </c>
      <c r="BR846" s="2" t="inlineStr">
        <is>
          <t>ġestjoni tal-konġestjoni</t>
        </is>
      </c>
      <c r="BS846" s="2" t="inlineStr">
        <is>
          <t>3</t>
        </is>
      </c>
      <c r="BT846" s="2" t="inlineStr">
        <is>
          <t/>
        </is>
      </c>
      <c r="BU846" t="inlineStr">
        <is>
          <t>ġestjoni tal-portafoll tal-kapaċità tal-operatur tas-sistema ta’ trażmissjoni bil-ħsieb tal-użu ottimali u massimu tal-kapaċità teknika u d-detezzjoni fil-ħin ta' punti ta’ konġestjoni u saturazzjoni futuri</t>
        </is>
      </c>
      <c r="BV846" s="2" t="inlineStr">
        <is>
          <t>congestiebeheer</t>
        </is>
      </c>
      <c r="BW846" s="2" t="inlineStr">
        <is>
          <t>3</t>
        </is>
      </c>
      <c r="BX846" s="2" t="inlineStr">
        <is>
          <t/>
        </is>
      </c>
      <c r="BY846" t="inlineStr">
        <is>
          <t>beheer van de capaciteitsportefeuille van de transmissiesysteembeheerder met het oog op het optimale en maximale gebruik van de technische capaciteit en de tijdige detectie van toekomstige congestie- en saturatiepunten</t>
        </is>
      </c>
      <c r="BZ846" s="2" t="inlineStr">
        <is>
          <t>zarządzanie ograniczeniami</t>
        </is>
      </c>
      <c r="CA846" s="2" t="inlineStr">
        <is>
          <t>3</t>
        </is>
      </c>
      <c r="CB846" s="2" t="inlineStr">
        <is>
          <t/>
        </is>
      </c>
      <c r="CC846" t="inlineStr">
        <is>
          <t>portfelowe zarządzanie zdolnościami operatora systemu przesyłowego w celu optymalnego i maksymalnego wykorzystania zdolności technicznej oraz wykrycie we właściwym czasie przyszłych ograniczeń oraz wąskich gardeł</t>
        </is>
      </c>
      <c r="CD846" s="2" t="inlineStr">
        <is>
          <t>gestão de congestionamentos</t>
        </is>
      </c>
      <c r="CE846" s="2" t="inlineStr">
        <is>
          <t>3</t>
        </is>
      </c>
      <c r="CF846" s="2" t="inlineStr">
        <is>
          <t/>
        </is>
      </c>
      <c r="CG846" t="inlineStr">
        <is>
          <t>Gestão do espetro de capacidade do operador da rede de transporte com o objetivo de otimizar e maximizar a utilização da capacidade técnica e de detetar oportunamente futuros pontos de congestionamento e saturação.</t>
        </is>
      </c>
      <c r="CH846" s="2" t="inlineStr">
        <is>
          <t>management al congestiilor</t>
        </is>
      </c>
      <c r="CI846" s="2" t="inlineStr">
        <is>
          <t>3</t>
        </is>
      </c>
      <c r="CJ846" s="2" t="inlineStr">
        <is>
          <t/>
        </is>
      </c>
      <c r="CK846" t="inlineStr">
        <is>
          <t>totalitatea activităților, programelor și acțiunilor întreprinse de operatorul de transport și de sistem [ &lt;a href="/entry/result/2250950/all" id="ENTRY_TO_ENTRY_CONVERTER" target="_blank"&gt;IATE:2250950&lt;/a&gt; ] pentru a elimina congestiile ce apar la programarea funcționării sau la funcționarea în timp real a sistemului electroenergetic</t>
        </is>
      </c>
      <c r="CL846" s="2" t="inlineStr">
        <is>
          <t>riadenie preťaženia</t>
        </is>
      </c>
      <c r="CM846" s="2" t="inlineStr">
        <is>
          <t>3</t>
        </is>
      </c>
      <c r="CN846" s="2" t="inlineStr">
        <is>
          <t/>
        </is>
      </c>
      <c r="CO846" t="inlineStr">
        <is>
          <t>riadenie portfólia kapacít prevádzkovateľa prepravnej siete s cieľom optimálne a maximálne využiť technickú kapacitu a včas zistiť budúce body preťaženia a nasýtenia</t>
        </is>
      </c>
      <c r="CP846" s="2" t="inlineStr">
        <is>
          <t>upravljanje prezasedenosti</t>
        </is>
      </c>
      <c r="CQ846" s="2" t="inlineStr">
        <is>
          <t>3</t>
        </is>
      </c>
      <c r="CR846" s="2" t="inlineStr">
        <is>
          <t/>
        </is>
      </c>
      <c r="CS846" t="inlineStr">
        <is>
          <t>upravljanje portfelja zmogljivosti operaterja prenosnega sistema z namenom doseči optimalno in najučinkovitejšo uporabo tehnične zmogljivosti ter pravočasno odkrivanje prezasedenosti in zasičenosti v prihodnosti</t>
        </is>
      </c>
      <c r="CT846" s="2" t="inlineStr">
        <is>
          <t>hantering av överbelastning</t>
        </is>
      </c>
      <c r="CU846" s="2" t="inlineStr">
        <is>
          <t>3</t>
        </is>
      </c>
      <c r="CV846" s="2" t="inlineStr">
        <is>
          <t/>
        </is>
      </c>
      <c r="CW846" t="inlineStr">
        <is>
          <t>hantering av den systemansvarigas kapacitetsportfölj, så att dels den tekniska kapaciteten utnyttjas på bästa möjliga sätt och i högsta möjliga grad, dels eventuella överbelastningar och flaskhalsar upptäcks i tid</t>
        </is>
      </c>
    </row>
    <row r="847">
      <c r="A847" s="1" t="str">
        <f>HYPERLINK("https://iate.europa.eu/entry/result/3552694/all", "3552694")</f>
        <v>3552694</v>
      </c>
      <c r="B847" t="inlineStr">
        <is>
          <t>TRADE;INDUSTRY;ENERGY;PRODUCTION, TECHNOLOGY AND RESEARCH</t>
        </is>
      </c>
      <c r="C847" t="inlineStr">
        <is>
          <t>TRADE|distributive trades|distributive trades;INDUSTRY|electronics and electrical engineering|electrical engineering;ENERGY|electrical and nuclear industries|electrical industry;PRODUCTION, TECHNOLOGY AND RESEARCH|technology and technical regulations|technical regulations</t>
        </is>
      </c>
      <c r="D847" t="inlineStr">
        <is>
          <t>yes</t>
        </is>
      </c>
      <c r="E847" t="inlineStr">
        <is>
          <t/>
        </is>
      </c>
      <c r="F847" s="2" t="inlineStr">
        <is>
          <t>възможност за пускане без външно захранване</t>
        </is>
      </c>
      <c r="G847" s="2" t="inlineStr">
        <is>
          <t>3</t>
        </is>
      </c>
      <c r="H847" s="2" t="inlineStr">
        <is>
          <t/>
        </is>
      </c>
      <c r="I847" t="inlineStr">
        <is>
          <t>способността на електрогенерираща система да се възстанови самостоятелно след пълно или частично спиране на преносната система</t>
        </is>
      </c>
      <c r="J847" s="2" t="inlineStr">
        <is>
          <t>schopnost startu ze tmy</t>
        </is>
      </c>
      <c r="K847" s="2" t="inlineStr">
        <is>
          <t>3</t>
        </is>
      </c>
      <c r="L847" s="2" t="inlineStr">
        <is>
          <t/>
        </is>
      </c>
      <c r="M847" t="inlineStr">
        <is>
          <t>schopnost startu &lt;i&gt;výrobního modulu&lt;/i&gt; [ &lt;a href="/entry/result/3552642/all" id="ENTRY_TO_ENTRY_CONVERTER" target="_blank"&gt;IATE:3552642&lt;/a&gt; ] po jeho úplné odstávce prostřednictvím vyhrazeného pomocného zdroje energie bez dodávky elektrické energie, jež nepochází přímo z výrobny elektřiny</t>
        </is>
      </c>
      <c r="N847" s="2" t="inlineStr">
        <is>
          <t>evne til start fra dødt net</t>
        </is>
      </c>
      <c r="O847" s="2" t="inlineStr">
        <is>
          <t>3</t>
        </is>
      </c>
      <c r="P847" s="2" t="inlineStr">
        <is>
          <t/>
        </is>
      </c>
      <c r="Q847" t="inlineStr">
        <is>
          <t>et produktionsanlægs evne til at retablere sig efter en fuld nedlukning ved hjælp af særlige hjælpestrømforsyninger og uden nogen form for forsyning af ekstern elektrisk energi til elværket</t>
        </is>
      </c>
      <c r="R847" s="2" t="inlineStr">
        <is>
          <t>Schwarzstartfähigkeit</t>
        </is>
      </c>
      <c r="S847" s="2" t="inlineStr">
        <is>
          <t>3</t>
        </is>
      </c>
      <c r="T847" s="2" t="inlineStr">
        <is>
          <t/>
        </is>
      </c>
      <c r="U847" t="inlineStr">
        <is>
          <t>Eigenschaft einer Erzeugungseinheit, bei Trennung vom Netz autark mit netzunabhängigen Mitteln zu starten, auf Leerlaufbedingungen hoch laufen und Last übernehmen zu können</t>
        </is>
      </c>
      <c r="V847" s="2" t="inlineStr">
        <is>
          <t>δυνατότητα επανεκκίνησης από ολική διακοπή|
ικανότητα παροχής υπηρεσίας επανεκκίνησης συστήματος|
ικανότητα επανεκκίνησης|
δυνατότητα επαναφοράς σταθμού μετά από σφάλμα χωρίς εξάρτηση από το εξωτερικό σύστημα μεταφοράς ενέργειας</t>
        </is>
      </c>
      <c r="W847" s="2" t="inlineStr">
        <is>
          <t>3|
3|
3|
3</t>
        </is>
      </c>
      <c r="X847" s="2" t="inlineStr">
        <is>
          <t xml:space="preserve">|
|
|
</t>
        </is>
      </c>
      <c r="Y847" t="inlineStr">
        <is>
          <t>η δυνατότητα μιας μονάδας παραγωγής να μεταβεί από κατάσταση σβέσης σε κατάσταση λειτουργίας και να αρχίσει διανέμει ισχύ χωρίς βοήθεια από το ηλεκτρικό σύστημα</t>
        </is>
      </c>
      <c r="Z847" s="2" t="inlineStr">
        <is>
          <t>black start capability|
black-starting capability|
black-start capability|
blackstart capability</t>
        </is>
      </c>
      <c r="AA847" s="2" t="inlineStr">
        <is>
          <t>3|
1|
1|
1</t>
        </is>
      </c>
      <c r="AB847" s="2" t="inlineStr">
        <is>
          <t xml:space="preserve">|
|
|
</t>
        </is>
      </c>
      <c r="AC847" t="inlineStr">
        <is>
          <t>capability of recovery of a power-generating module from a total shutdown through a dedicated auxiliary power source without any electrical energy supply external to the power-generating facility</t>
        </is>
      </c>
      <c r="AD847" s="2" t="inlineStr">
        <is>
          <t>capacidad de reposición del servicio</t>
        </is>
      </c>
      <c r="AE847" s="2" t="inlineStr">
        <is>
          <t>3</t>
        </is>
      </c>
      <c r="AF847" s="2" t="inlineStr">
        <is>
          <t/>
        </is>
      </c>
      <c r="AG847" t="inlineStr">
        <is>
          <t>Capacidad de un sistema de generación de electricidad para recuperarse de un apagado total de manera autónoma, sin obtener ningún suministro de energía externo a la instalación generadora de electricidad.</t>
        </is>
      </c>
      <c r="AH847" s="2" t="inlineStr">
        <is>
          <t>isekäivitusvõime</t>
        </is>
      </c>
      <c r="AI847" s="2" t="inlineStr">
        <is>
          <t>3</t>
        </is>
      </c>
      <c r="AJ847" s="2" t="inlineStr">
        <is>
          <t/>
        </is>
      </c>
      <c r="AK847" t="inlineStr">
        <is>
          <t/>
        </is>
      </c>
      <c r="AL847" s="2" t="inlineStr">
        <is>
          <t>pimeäkäynnistysominaisuus</t>
        </is>
      </c>
      <c r="AM847" s="2" t="inlineStr">
        <is>
          <t>3</t>
        </is>
      </c>
      <c r="AN847" s="2" t="inlineStr">
        <is>
          <t/>
        </is>
      </c>
      <c r="AO847" t="inlineStr">
        <is>
          <t>voimalaitoksen kyky käynnistää sähköntuotanto oman voimanlähteen avulla, ilman ulkoista sähkönsyöttöä sähköverkosta</t>
        </is>
      </c>
      <c r="AP847" s="2" t="inlineStr">
        <is>
          <t>capacité de démarrage autonome</t>
        </is>
      </c>
      <c r="AQ847" s="2" t="inlineStr">
        <is>
          <t>3</t>
        </is>
      </c>
      <c r="AR847" s="2" t="inlineStr">
        <is>
          <t/>
        </is>
      </c>
      <c r="AS847" t="inlineStr">
        <is>
          <t>capacité de reprise d'un module de production d'électricité après un arrêt complet, au moyen d'une source d'électricité auxiliaire dédiée, sans aucun apport d'énergie électrique extérieure à l'installation de production d'électricité</t>
        </is>
      </c>
      <c r="AT847" s="2" t="inlineStr">
        <is>
          <t>acmhainn athshlánaithe i ndiaidh múchta</t>
        </is>
      </c>
      <c r="AU847" s="2" t="inlineStr">
        <is>
          <t>3</t>
        </is>
      </c>
      <c r="AV847" s="2" t="inlineStr">
        <is>
          <t/>
        </is>
      </c>
      <c r="AW847" t="inlineStr">
        <is>
          <t/>
        </is>
      </c>
      <c r="AX847" s="2" t="inlineStr">
        <is>
          <t>sposobnost crnog starta</t>
        </is>
      </c>
      <c r="AY847" s="2" t="inlineStr">
        <is>
          <t>3</t>
        </is>
      </c>
      <c r="AZ847" s="2" t="inlineStr">
        <is>
          <t/>
        </is>
      </c>
      <c r="BA847" t="inlineStr">
        <is>
          <t>pokretanje proizvodne jedinice iz izvanpogonskog stanja bez prisustva mrežnog napona u stanje spremnosti za sinkronizaciju, odnosno preuzimanje opterećenja</t>
        </is>
      </c>
      <c r="BB847" s="2" t="inlineStr">
        <is>
          <t>újraindulási képesség|
black start képesség</t>
        </is>
      </c>
      <c r="BC847" s="2" t="inlineStr">
        <is>
          <t>3|
3</t>
        </is>
      </c>
      <c r="BD847" s="2" t="inlineStr">
        <is>
          <t xml:space="preserve">|
</t>
        </is>
      </c>
      <c r="BE847" t="inlineStr">
        <is>
          <t>villamosenergia-átviteli rendszer azon képessége, hogy részleges vagy teljes leállást követően önállóan képes újraindítani magát</t>
        </is>
      </c>
      <c r="BF847" s="2" t="inlineStr">
        <is>
          <t>capacità di black start</t>
        </is>
      </c>
      <c r="BG847" s="2" t="inlineStr">
        <is>
          <t>3</t>
        </is>
      </c>
      <c r="BH847" s="2" t="inlineStr">
        <is>
          <t/>
        </is>
      </c>
      <c r="BI847" t="inlineStr">
        <is>
          <t>capacità di un gruppo di generazione di avviarsi autonomamente in caso di assenza di tensione sulla rete mediante una fonte di alimentazione ausiliaria dedicata e senza alcuna alimentazione elettrica esterna all'impianto di generazione</t>
        </is>
      </c>
      <c r="BJ847" s="2" t="inlineStr">
        <is>
          <t>paleidimo po visuotinės avarijos galimybė</t>
        </is>
      </c>
      <c r="BK847" s="2" t="inlineStr">
        <is>
          <t>3</t>
        </is>
      </c>
      <c r="BL847" s="2" t="inlineStr">
        <is>
          <t/>
        </is>
      </c>
      <c r="BM847" t="inlineStr">
        <is>
          <t>visiškai išsijungusio elektros energijos gamybos modulio gebėjimas pradėti vėl veikti, kai jam elektros energiją tiekia specialus pagalbinis elektros energijos šaltinis, o iš išorės energija netiekiama</t>
        </is>
      </c>
      <c r="BN847" s="2" t="inlineStr">
        <is>
          <t>spēja atjaunot darbību pēc izslēgšanās</t>
        </is>
      </c>
      <c r="BO847" s="2" t="inlineStr">
        <is>
          <t>3</t>
        </is>
      </c>
      <c r="BP847" s="2" t="inlineStr">
        <is>
          <t/>
        </is>
      </c>
      <c r="BQ847" t="inlineStr">
        <is>
          <t>elektroenerģijas ražošanas moduļa spēja atjaunot darbību pēc pilnīgas izslēgšanās, izmantojot šim mērķim īpaši paredzētu palīgbarošanas avotu, bez elektroenerģijas piegādes ārpus elektroenerģijas ražošanas ietaises</t>
        </is>
      </c>
      <c r="BR847" s="2" t="inlineStr">
        <is>
          <t>abilità ta’ startjar minn mitfi totali</t>
        </is>
      </c>
      <c r="BS847" s="2" t="inlineStr">
        <is>
          <t>3</t>
        </is>
      </c>
      <c r="BT847" s="2" t="inlineStr">
        <is>
          <t/>
        </is>
      </c>
      <c r="BU847" t="inlineStr">
        <is>
          <t>kapaċità ta’ sistema ta’ ġenerazzjoni tal-potenza biex tirkupra b'mod awtonomu minn indisponibilità totali jew parzjali tas-sistema ta’ trażmissjoni&lt;sup&gt;1&lt;/sup&gt; li tkun ikkawżat telf estensiv ta’ provvisti &lt;p&gt; &lt;sup&gt;1&lt;/sup&gt;&lt;a href="/entry/result/1407047&lt;&gt;&lt;&gt;&lt;&gt;&lt;&gt;&lt;&gt;&lt;&gt;&lt;&gt;&lt;&gt;&lt;&gt;&lt;&gt;&lt;&gt;&lt;&gt;&lt;/all" id="ENTRY_TO_ENTRY_CONVERTER" target="_blank"&gt;IATE:1407047&amp;lt;&amp;gt;&amp;lt;&amp;gt;&amp;lt;&amp;gt;&amp;lt;&amp;gt;&amp;lt;&amp;gt;&amp;lt;&amp;gt;&amp;lt;&amp;gt;&amp;lt;&amp;gt;&amp;lt;&amp;gt;&amp;lt;&amp;gt;&amp;lt;&amp;gt;&amp;lt;&amp;gt;&amp;lt;&lt;/a&gt;&amp;gt;&lt;/p&gt;</t>
        </is>
      </c>
      <c r="BV847" s="2" t="inlineStr">
        <is>
          <t>black-start-mogelijkheden|
black-startcapaciteit</t>
        </is>
      </c>
      <c r="BW847" s="2" t="inlineStr">
        <is>
          <t>3|
3</t>
        </is>
      </c>
      <c r="BX847" s="2" t="inlineStr">
        <is>
          <t xml:space="preserve">|
</t>
        </is>
      </c>
      <c r="BY847" t="inlineStr">
        <is>
          <t>capaciteit van een elektriciteitsproductie-eenheid om bij een spanningsloos net de eigen energievoorziening onder spanning te brengen, waarna de productie van elektriciteit kan worden hervat</t>
        </is>
      </c>
      <c r="BZ847" s="2" t="inlineStr">
        <is>
          <t>zdolność do rozruchu autonomicznego</t>
        </is>
      </c>
      <c r="CA847" s="2" t="inlineStr">
        <is>
          <t>3</t>
        </is>
      </c>
      <c r="CB847" s="2" t="inlineStr">
        <is>
          <t/>
        </is>
      </c>
      <c r="CC847" t="inlineStr">
        <is>
          <t>zdolność elektrowni do rozruchu bez poboru mocy ze źródeł zewnętrznych</t>
        </is>
      </c>
      <c r="CD847" s="2" t="inlineStr">
        <is>
          <t>capacidade de arranque autónomo|
capacidade de reposição do serviço</t>
        </is>
      </c>
      <c r="CE847" s="2" t="inlineStr">
        <is>
          <t>3|
3</t>
        </is>
      </c>
      <c r="CF847" s="2" t="inlineStr">
        <is>
          <t xml:space="preserve">|
</t>
        </is>
      </c>
      <c r="CG847" t="inlineStr">
        <is>
          <t>Capacidade de restabelecimento de um módulo gerador de uma paragem total, através de uma fonte de energia auxiliar a isso destinada, sem qualquer alimentação de energia elétrica exterior à instalação geradora.</t>
        </is>
      </c>
      <c r="CH847" s="2" t="inlineStr">
        <is>
          <t>capacitate de pornire fără sursă de tensiune din sistem|
capacitate de pornire fără alimentare din sistem|
capacitate de pornire cu surse proprii</t>
        </is>
      </c>
      <c r="CI847" s="2" t="inlineStr">
        <is>
          <t>3|
3|
3</t>
        </is>
      </c>
      <c r="CJ847" s="2" t="inlineStr">
        <is>
          <t xml:space="preserve">|
|
</t>
        </is>
      </c>
      <c r="CK847" t="inlineStr">
        <is>
          <t>&lt;div&gt;capacitatea de repornire a unui grup generator sincron 
după o cădere totală de tensiune cu ajutorul unei surse 
auxiliare de alimentare dedicate, fără ca grupul generator 
sincron să beneficieze de nici o sursă de alimentare 
externă&lt;/div&gt;</t>
        </is>
      </c>
      <c r="CL847" s="2" t="inlineStr">
        <is>
          <t>schopnosť štartu z tmy</t>
        </is>
      </c>
      <c r="CM847" s="2" t="inlineStr">
        <is>
          <t>3</t>
        </is>
      </c>
      <c r="CN847" s="2" t="inlineStr">
        <is>
          <t/>
        </is>
      </c>
      <c r="CO847" t="inlineStr">
        <is>
          <t>schopnosť nabehnutia bloku elektrárne bez podpory vonkajšieho zdroja napätia, schopnosť dosiahnuť dané napätie, možnosť pripojenia k sieti a jej napájanie v ostrovnom režime</t>
        </is>
      </c>
      <c r="CP847" s="2" t="inlineStr">
        <is>
          <t>zmožnost zagona brez zunanjega vira napajanja</t>
        </is>
      </c>
      <c r="CQ847" s="2" t="inlineStr">
        <is>
          <t>3</t>
        </is>
      </c>
      <c r="CR847" s="2" t="inlineStr">
        <is>
          <t/>
        </is>
      </c>
      <c r="CS847" t="inlineStr">
        <is>
          <t>sposobnost ponovnega zagona elektroenergijskega modula iz popolnega izklopa z namenskim pomožnim virom energije brez kakršne koli oskrbe z električno energijo iz vira zunaj objekta za proizvodnjo električne energije</t>
        </is>
      </c>
      <c r="CT847" s="2" t="inlineStr">
        <is>
          <t>förmåga till dödnätsstart|
utrustad för dödnätsstart|
dödnätsstartsförmåga</t>
        </is>
      </c>
      <c r="CU847" s="2" t="inlineStr">
        <is>
          <t>3|
2|
2</t>
        </is>
      </c>
      <c r="CV847" s="2" t="inlineStr">
        <is>
          <t xml:space="preserve">|
|
</t>
        </is>
      </c>
      <c r="CW847" t="inlineStr">
        <is>
          <t>återställningsförmågan hos en kraftproduktionsmodul efter en total nedstängning, med hjälp av en särskilt avsedd hjälpkraftkälla utan någon yttre försörjning av elektrisk energi till kraftproduktionsanläggningen</t>
        </is>
      </c>
    </row>
    <row r="848">
      <c r="A848" s="1" t="str">
        <f>HYPERLINK("https://iate.europa.eu/entry/result/3572381/all", "3572381")</f>
        <v>3572381</v>
      </c>
      <c r="B848" t="inlineStr">
        <is>
          <t>ENERGY</t>
        </is>
      </c>
      <c r="C848" t="inlineStr">
        <is>
          <t>ENERGY|energy policy;ENERGY|electrical and nuclear industries|electrical industry</t>
        </is>
      </c>
      <c r="D848" t="inlineStr">
        <is>
          <t>yes</t>
        </is>
      </c>
      <c r="E848" t="inlineStr">
        <is>
          <t/>
        </is>
      </c>
      <c r="F848" t="inlineStr">
        <is>
          <t/>
        </is>
      </c>
      <c r="G848" t="inlineStr">
        <is>
          <t/>
        </is>
      </c>
      <c r="H848" t="inlineStr">
        <is>
          <t/>
        </is>
      </c>
      <c r="I848" t="inlineStr">
        <is>
          <t/>
        </is>
      </c>
      <c r="J848" s="2" t="inlineStr">
        <is>
          <t>přidelený objem</t>
        </is>
      </c>
      <c r="K848" s="2" t="inlineStr">
        <is>
          <t>3</t>
        </is>
      </c>
      <c r="L848" s="2" t="inlineStr">
        <is>
          <t/>
        </is>
      </c>
      <c r="M848" t="inlineStr">
        <is>
          <t>objem elektrické energie fyzicky dodávaný do soustavy nebo ze soustavy odebíraný a přiřazený určitému subjektu zúčtování, který slouží pro výpočet odchylek tohoto subjektu zúčtování</t>
        </is>
      </c>
      <c r="N848" t="inlineStr">
        <is>
          <t/>
        </is>
      </c>
      <c r="O848" t="inlineStr">
        <is>
          <t/>
        </is>
      </c>
      <c r="P848" t="inlineStr">
        <is>
          <t/>
        </is>
      </c>
      <c r="Q848" t="inlineStr">
        <is>
          <t/>
        </is>
      </c>
      <c r="R848" s="2" t="inlineStr">
        <is>
          <t>zugeordnetes Volumen</t>
        </is>
      </c>
      <c r="S848" s="2" t="inlineStr">
        <is>
          <t>3</t>
        </is>
      </c>
      <c r="T848" s="2" t="inlineStr">
        <is>
          <t/>
        </is>
      </c>
      <c r="U848" t="inlineStr">
        <is>
          <t>physisch in das System eingespeistes bzw. aus dem System entnommenes Energievolumen, das einem Bilanzkreisverantwortlichen zugewiesen und bei der Berechnung der Bilanzkreisabweichung dieses Bilanzkreisverantwortlichen verwendet wird</t>
        </is>
      </c>
      <c r="V848" t="inlineStr">
        <is>
          <t/>
        </is>
      </c>
      <c r="W848" t="inlineStr">
        <is>
          <t/>
        </is>
      </c>
      <c r="X848" t="inlineStr">
        <is>
          <t/>
        </is>
      </c>
      <c r="Y848" t="inlineStr">
        <is>
          <t/>
        </is>
      </c>
      <c r="Z848" s="2" t="inlineStr">
        <is>
          <t>allocated volume</t>
        </is>
      </c>
      <c r="AA848" s="2" t="inlineStr">
        <is>
          <t>3</t>
        </is>
      </c>
      <c r="AB848" s="2" t="inlineStr">
        <is>
          <t/>
        </is>
      </c>
      <c r="AC848" t="inlineStr">
        <is>
          <t>an energy volume physically injected or withdrawn from the system and attributed to a balance responsible party, for the calculation of the imbalance of that balance responsible party</t>
        </is>
      </c>
      <c r="AD848" t="inlineStr">
        <is>
          <t/>
        </is>
      </c>
      <c r="AE848" t="inlineStr">
        <is>
          <t/>
        </is>
      </c>
      <c r="AF848" t="inlineStr">
        <is>
          <t/>
        </is>
      </c>
      <c r="AG848" t="inlineStr">
        <is>
          <t/>
        </is>
      </c>
      <c r="AH848" s="2" t="inlineStr">
        <is>
          <t>eraldatud maht</t>
        </is>
      </c>
      <c r="AI848" s="2" t="inlineStr">
        <is>
          <t>3</t>
        </is>
      </c>
      <c r="AJ848" s="2" t="inlineStr">
        <is>
          <t/>
        </is>
      </c>
      <c r="AK848" t="inlineStr">
        <is>
          <t>energia, mis on tegelikult süsteemi sisestatud või süsteemist võetud ja mis on omistatud tasakaaluhaldurile tema tasakaalustamatuse arvutamiseks</t>
        </is>
      </c>
      <c r="AL848" t="inlineStr">
        <is>
          <t/>
        </is>
      </c>
      <c r="AM848" t="inlineStr">
        <is>
          <t/>
        </is>
      </c>
      <c r="AN848" t="inlineStr">
        <is>
          <t/>
        </is>
      </c>
      <c r="AO848" t="inlineStr">
        <is>
          <t/>
        </is>
      </c>
      <c r="AP848" t="inlineStr">
        <is>
          <t/>
        </is>
      </c>
      <c r="AQ848" t="inlineStr">
        <is>
          <t/>
        </is>
      </c>
      <c r="AR848" t="inlineStr">
        <is>
          <t/>
        </is>
      </c>
      <c r="AS848" t="inlineStr">
        <is>
          <t/>
        </is>
      </c>
      <c r="AT848" s="2" t="inlineStr">
        <is>
          <t>toirt leithdháilte</t>
        </is>
      </c>
      <c r="AU848" s="2" t="inlineStr">
        <is>
          <t>3</t>
        </is>
      </c>
      <c r="AV848" s="2" t="inlineStr">
        <is>
          <t/>
        </is>
      </c>
      <c r="AW848" t="inlineStr">
        <is>
          <t/>
        </is>
      </c>
      <c r="AX848" t="inlineStr">
        <is>
          <t/>
        </is>
      </c>
      <c r="AY848" t="inlineStr">
        <is>
          <t/>
        </is>
      </c>
      <c r="AZ848" t="inlineStr">
        <is>
          <t/>
        </is>
      </c>
      <c r="BA848" t="inlineStr">
        <is>
          <t/>
        </is>
      </c>
      <c r="BB848" t="inlineStr">
        <is>
          <t/>
        </is>
      </c>
      <c r="BC848" t="inlineStr">
        <is>
          <t/>
        </is>
      </c>
      <c r="BD848" t="inlineStr">
        <is>
          <t/>
        </is>
      </c>
      <c r="BE848" t="inlineStr">
        <is>
          <t/>
        </is>
      </c>
      <c r="BF848" t="inlineStr">
        <is>
          <t/>
        </is>
      </c>
      <c r="BG848" t="inlineStr">
        <is>
          <t/>
        </is>
      </c>
      <c r="BH848" t="inlineStr">
        <is>
          <t/>
        </is>
      </c>
      <c r="BI848" t="inlineStr">
        <is>
          <t/>
        </is>
      </c>
      <c r="BJ848" s="2" t="inlineStr">
        <is>
          <t>paskirtas kiekis</t>
        </is>
      </c>
      <c r="BK848" s="2" t="inlineStr">
        <is>
          <t>3</t>
        </is>
      </c>
      <c r="BL848" s="2" t="inlineStr">
        <is>
          <t/>
        </is>
      </c>
      <c r="BM848" t="inlineStr">
        <is>
          <t>už balansą atsakingai šaliai priskiriamas į sistemą fiziškai patiektos arba iš jos paimtos energijos kiekis, naudojamas tos šalies disbalansui apskaičiuoti</t>
        </is>
      </c>
      <c r="BN848" t="inlineStr">
        <is>
          <t/>
        </is>
      </c>
      <c r="BO848" t="inlineStr">
        <is>
          <t/>
        </is>
      </c>
      <c r="BP848" t="inlineStr">
        <is>
          <t/>
        </is>
      </c>
      <c r="BQ848" t="inlineStr">
        <is>
          <t/>
        </is>
      </c>
      <c r="BR848" t="inlineStr">
        <is>
          <t/>
        </is>
      </c>
      <c r="BS848" t="inlineStr">
        <is>
          <t/>
        </is>
      </c>
      <c r="BT848" t="inlineStr">
        <is>
          <t/>
        </is>
      </c>
      <c r="BU848" t="inlineStr">
        <is>
          <t/>
        </is>
      </c>
      <c r="BV848" t="inlineStr">
        <is>
          <t/>
        </is>
      </c>
      <c r="BW848" t="inlineStr">
        <is>
          <t/>
        </is>
      </c>
      <c r="BX848" t="inlineStr">
        <is>
          <t/>
        </is>
      </c>
      <c r="BY848" t="inlineStr">
        <is>
          <t/>
        </is>
      </c>
      <c r="BZ848" s="2" t="inlineStr">
        <is>
          <t>przydzielona ilość</t>
        </is>
      </c>
      <c r="CA848" s="2" t="inlineStr">
        <is>
          <t>3</t>
        </is>
      </c>
      <c r="CB848" s="2" t="inlineStr">
        <is>
          <t/>
        </is>
      </c>
      <c r="CC848" t="inlineStr">
        <is>
          <t>ilość energii fizycznie wprowadzoną do systemu lub z niego wycofaną i przypisaną do danego podmiotu odpowiedzialnego za bilansowanie na potrzeby obliczenia niezbilansowania tego podmiotu odpowiedzialnego za bilansowanie</t>
        </is>
      </c>
      <c r="CD848" t="inlineStr">
        <is>
          <t/>
        </is>
      </c>
      <c r="CE848" t="inlineStr">
        <is>
          <t/>
        </is>
      </c>
      <c r="CF848" t="inlineStr">
        <is>
          <t/>
        </is>
      </c>
      <c r="CG848" t="inlineStr">
        <is>
          <t/>
        </is>
      </c>
      <c r="CH848" s="2" t="inlineStr">
        <is>
          <t>volum alocat</t>
        </is>
      </c>
      <c r="CI848" s="2" t="inlineStr">
        <is>
          <t>3</t>
        </is>
      </c>
      <c r="CJ848" s="2" t="inlineStr">
        <is>
          <t/>
        </is>
      </c>
      <c r="CK848" t="inlineStr">
        <is>
          <t>volum de energie injectat sau extras fizic din sistem și atribuit unei părți responsabile cu echilibrarea, pentru calcularea dezechilibrului respectivei părți responsabile cu echilibrarea</t>
        </is>
      </c>
      <c r="CL848" t="inlineStr">
        <is>
          <t/>
        </is>
      </c>
      <c r="CM848" t="inlineStr">
        <is>
          <t/>
        </is>
      </c>
      <c r="CN848" t="inlineStr">
        <is>
          <t/>
        </is>
      </c>
      <c r="CO848" t="inlineStr">
        <is>
          <t/>
        </is>
      </c>
      <c r="CP848" t="inlineStr">
        <is>
          <t/>
        </is>
      </c>
      <c r="CQ848" t="inlineStr">
        <is>
          <t/>
        </is>
      </c>
      <c r="CR848" t="inlineStr">
        <is>
          <t/>
        </is>
      </c>
      <c r="CS848" t="inlineStr">
        <is>
          <t/>
        </is>
      </c>
      <c r="CT848" s="2" t="inlineStr">
        <is>
          <t>tilldelad volym</t>
        </is>
      </c>
      <c r="CU848" s="2" t="inlineStr">
        <is>
          <t>3</t>
        </is>
      </c>
      <c r="CV848" s="2" t="inlineStr">
        <is>
          <t/>
        </is>
      </c>
      <c r="CW848" t="inlineStr">
        <is>
          <t>energivolym som fysiskt matas in eller tas ut från systemet och som tillskrivs en balansansvarig part, för beräkningen av obalansen hos den balansansvarige parten</t>
        </is>
      </c>
    </row>
    <row r="849">
      <c r="A849" s="1" t="str">
        <f>HYPERLINK("https://iate.europa.eu/entry/result/1746650/all", "1746650")</f>
        <v>1746650</v>
      </c>
      <c r="B849" t="inlineStr">
        <is>
          <t>ENERGY</t>
        </is>
      </c>
      <c r="C849" t="inlineStr">
        <is>
          <t>ENERGY|electrical and nuclear industries</t>
        </is>
      </c>
      <c r="D849" t="inlineStr">
        <is>
          <t>yes</t>
        </is>
      </c>
      <c r="E849" t="inlineStr">
        <is>
          <t/>
        </is>
      </c>
      <c r="F849" t="inlineStr">
        <is>
          <t/>
        </is>
      </c>
      <c r="G849" t="inlineStr">
        <is>
          <t/>
        </is>
      </c>
      <c r="H849" t="inlineStr">
        <is>
          <t/>
        </is>
      </c>
      <c r="I849" t="inlineStr">
        <is>
          <t/>
        </is>
      </c>
      <c r="J849" s="2" t="inlineStr">
        <is>
          <t>zátěžový profil</t>
        </is>
      </c>
      <c r="K849" s="2" t="inlineStr">
        <is>
          <t>3</t>
        </is>
      </c>
      <c r="L849" s="2" t="inlineStr">
        <is>
          <t/>
        </is>
      </c>
      <c r="M849" t="inlineStr">
        <is>
          <t/>
        </is>
      </c>
      <c r="N849" s="2" t="inlineStr">
        <is>
          <t>belastningsprofil|
varighedskurve</t>
        </is>
      </c>
      <c r="O849" s="2" t="inlineStr">
        <is>
          <t>3|
3</t>
        </is>
      </c>
      <c r="P849" s="2" t="inlineStr">
        <is>
          <t xml:space="preserve">|
</t>
        </is>
      </c>
      <c r="Q849" t="inlineStr">
        <is>
          <t/>
        </is>
      </c>
      <c r="R849" s="2" t="inlineStr">
        <is>
          <t>Lastprofil</t>
        </is>
      </c>
      <c r="S849" s="2" t="inlineStr">
        <is>
          <t>3</t>
        </is>
      </c>
      <c r="T849" s="2" t="inlineStr">
        <is>
          <t/>
        </is>
      </c>
      <c r="U849" t="inlineStr">
        <is>
          <t/>
        </is>
      </c>
      <c r="V849" s="2" t="inlineStr">
        <is>
          <t>διάγραμμα φορτίου</t>
        </is>
      </c>
      <c r="W849" s="2" t="inlineStr">
        <is>
          <t>3</t>
        </is>
      </c>
      <c r="X849" s="2" t="inlineStr">
        <is>
          <t/>
        </is>
      </c>
      <c r="Y849" t="inlineStr">
        <is>
          <t>το διάγραμμα ή η σχηματομορφή φόρτισης της χρήσης ενέργειας για δεδομένη χρονική περίοδο, συνήθως ημέρα, εποχή ή έτος,</t>
        </is>
      </c>
      <c r="Z849" s="2" t="inlineStr">
        <is>
          <t>load profile</t>
        </is>
      </c>
      <c r="AA849" s="2" t="inlineStr">
        <is>
          <t>3</t>
        </is>
      </c>
      <c r="AB849" s="2" t="inlineStr">
        <is>
          <t/>
        </is>
      </c>
      <c r="AC849" t="inlineStr">
        <is>
          <t>graph plotting variations in electrical load over time</t>
        </is>
      </c>
      <c r="AD849" s="2" t="inlineStr">
        <is>
          <t>perfil de carga</t>
        </is>
      </c>
      <c r="AE849" s="2" t="inlineStr">
        <is>
          <t>3</t>
        </is>
      </c>
      <c r="AF849" s="2" t="inlineStr">
        <is>
          <t/>
        </is>
      </c>
      <c r="AG849" t="inlineStr">
        <is>
          <t/>
        </is>
      </c>
      <c r="AH849" s="2" t="inlineStr">
        <is>
          <t>koormusgraafik|
koormusprofiil</t>
        </is>
      </c>
      <c r="AI849" s="2" t="inlineStr">
        <is>
          <t>3|
2</t>
        </is>
      </c>
      <c r="AJ849" s="2" t="inlineStr">
        <is>
          <t xml:space="preserve">preferred|
</t>
        </is>
      </c>
      <c r="AK849" t="inlineStr">
        <is>
          <t>tegeliku või oodatava koormuse ajas muutumise graafik</t>
        </is>
      </c>
      <c r="AL849" s="2" t="inlineStr">
        <is>
          <t>kuormitusprofiili</t>
        </is>
      </c>
      <c r="AM849" s="2" t="inlineStr">
        <is>
          <t>3</t>
        </is>
      </c>
      <c r="AN849" s="2" t="inlineStr">
        <is>
          <t/>
        </is>
      </c>
      <c r="AO849" t="inlineStr">
        <is>
          <t/>
        </is>
      </c>
      <c r="AP849" s="2" t="inlineStr">
        <is>
          <t>profil de charge</t>
        </is>
      </c>
      <c r="AQ849" s="2" t="inlineStr">
        <is>
          <t>2</t>
        </is>
      </c>
      <c r="AR849" s="2" t="inlineStr">
        <is>
          <t/>
        </is>
      </c>
      <c r="AS849" t="inlineStr">
        <is>
          <t>courbe représentant l’évolution dans le temps de l’utilisation de l’énergie</t>
        </is>
      </c>
      <c r="AT849" s="2" t="inlineStr">
        <is>
          <t>lódphróifíl</t>
        </is>
      </c>
      <c r="AU849" s="2" t="inlineStr">
        <is>
          <t>3</t>
        </is>
      </c>
      <c r="AV849" s="2" t="inlineStr">
        <is>
          <t/>
        </is>
      </c>
      <c r="AW849" t="inlineStr">
        <is>
          <t/>
        </is>
      </c>
      <c r="AX849" t="inlineStr">
        <is>
          <t/>
        </is>
      </c>
      <c r="AY849" t="inlineStr">
        <is>
          <t/>
        </is>
      </c>
      <c r="AZ849" t="inlineStr">
        <is>
          <t/>
        </is>
      </c>
      <c r="BA849" t="inlineStr">
        <is>
          <t/>
        </is>
      </c>
      <c r="BB849" s="2" t="inlineStr">
        <is>
          <t>terhelési profil</t>
        </is>
      </c>
      <c r="BC849" s="2" t="inlineStr">
        <is>
          <t>4</t>
        </is>
      </c>
      <c r="BD849" s="2" t="inlineStr">
        <is>
          <t/>
        </is>
      </c>
      <c r="BE849" t="inlineStr">
        <is>
          <t/>
        </is>
      </c>
      <c r="BF849" s="2" t="inlineStr">
        <is>
          <t>profilo di carico</t>
        </is>
      </c>
      <c r="BG849" s="2" t="inlineStr">
        <is>
          <t>3</t>
        </is>
      </c>
      <c r="BH849" s="2" t="inlineStr">
        <is>
          <t/>
        </is>
      </c>
      <c r="BI849" t="inlineStr">
        <is>
          <t>grafico della variazione del carico elettrico nel tempo o&lt;br&gt;(se riferito ai consumi idrici)&lt;br&gt;sequenza determinata di aspirazioni di acqua</t>
        </is>
      </c>
      <c r="BJ849" s="2" t="inlineStr">
        <is>
          <t>apkrovos profilis</t>
        </is>
      </c>
      <c r="BK849" s="2" t="inlineStr">
        <is>
          <t>2</t>
        </is>
      </c>
      <c r="BL849" s="2" t="inlineStr">
        <is>
          <t/>
        </is>
      </c>
      <c r="BM849" t="inlineStr">
        <is>
          <t>grafinis energinės apkrovos per tam tikrą laikotarpį planas</t>
        </is>
      </c>
      <c r="BN849" s="2" t="inlineStr">
        <is>
          <t>slodzes profils</t>
        </is>
      </c>
      <c r="BO849" s="2" t="inlineStr">
        <is>
          <t>2</t>
        </is>
      </c>
      <c r="BP849" s="2" t="inlineStr">
        <is>
          <t/>
        </is>
      </c>
      <c r="BQ849" t="inlineStr">
        <is>
          <t/>
        </is>
      </c>
      <c r="BR849" s="2" t="inlineStr">
        <is>
          <t>profil tat-tagħbija</t>
        </is>
      </c>
      <c r="BS849" s="2" t="inlineStr">
        <is>
          <t>3</t>
        </is>
      </c>
      <c r="BT849" s="2" t="inlineStr">
        <is>
          <t/>
        </is>
      </c>
      <c r="BU849" t="inlineStr">
        <is>
          <t>sekwenza partikulari ta’ ħruġ tal-ilma</t>
        </is>
      </c>
      <c r="BV849" s="2" t="inlineStr">
        <is>
          <t>capaciteitsprofiel|
belastingsprofiel</t>
        </is>
      </c>
      <c r="BW849" s="2" t="inlineStr">
        <is>
          <t>3|
3</t>
        </is>
      </c>
      <c r="BX849" s="2" t="inlineStr">
        <is>
          <t xml:space="preserve">|
</t>
        </is>
      </c>
      <c r="BY849" t="inlineStr">
        <is>
          <t>grafische weergave van de variatie van elektrische belasting in de tijd</t>
        </is>
      </c>
      <c r="BZ849" s="2" t="inlineStr">
        <is>
          <t>profil obciążeń</t>
        </is>
      </c>
      <c r="CA849" s="2" t="inlineStr">
        <is>
          <t>3</t>
        </is>
      </c>
      <c r="CB849" s="2" t="inlineStr">
        <is>
          <t/>
        </is>
      </c>
      <c r="CC849" t="inlineStr">
        <is>
          <t/>
        </is>
      </c>
      <c r="CD849" s="2" t="inlineStr">
        <is>
          <t>perfil de carga</t>
        </is>
      </c>
      <c r="CE849" s="2" t="inlineStr">
        <is>
          <t>3</t>
        </is>
      </c>
      <c r="CF849" s="2" t="inlineStr">
        <is>
          <t/>
        </is>
      </c>
      <c r="CG849" t="inlineStr">
        <is>
          <t/>
        </is>
      </c>
      <c r="CH849" s="2" t="inlineStr">
        <is>
          <t>grafic de sarcină|
profil de sarcină|
curbă de sarcină</t>
        </is>
      </c>
      <c r="CI849" s="2" t="inlineStr">
        <is>
          <t>3|
3|
3</t>
        </is>
      </c>
      <c r="CJ849" s="2" t="inlineStr">
        <is>
          <t xml:space="preserve">|
|
</t>
        </is>
      </c>
      <c r="CK849" t="inlineStr">
        <is>
          <t>variatia in timp a sarcinilor electrice, pe o perioada determinata</t>
        </is>
      </c>
      <c r="CL849" s="2" t="inlineStr">
        <is>
          <t>záťažový profil</t>
        </is>
      </c>
      <c r="CM849" s="2" t="inlineStr">
        <is>
          <t>3</t>
        </is>
      </c>
      <c r="CN849" s="2" t="inlineStr">
        <is>
          <t/>
        </is>
      </c>
      <c r="CO849" t="inlineStr">
        <is>
          <t/>
        </is>
      </c>
      <c r="CP849" s="2" t="inlineStr">
        <is>
          <t>profil rabe</t>
        </is>
      </c>
      <c r="CQ849" s="2" t="inlineStr">
        <is>
          <t>3</t>
        </is>
      </c>
      <c r="CR849" s="2" t="inlineStr">
        <is>
          <t/>
        </is>
      </c>
      <c r="CS849" t="inlineStr">
        <is>
          <t/>
        </is>
      </c>
      <c r="CT849" s="2" t="inlineStr">
        <is>
          <t>belastningsprofil</t>
        </is>
      </c>
      <c r="CU849" s="2" t="inlineStr">
        <is>
          <t>3</t>
        </is>
      </c>
      <c r="CV849" s="2" t="inlineStr">
        <is>
          <t/>
        </is>
      </c>
      <c r="CW849" t="inlineStr">
        <is>
          <t/>
        </is>
      </c>
    </row>
    <row r="850">
      <c r="A850" s="1" t="str">
        <f>HYPERLINK("https://iate.europa.eu/entry/result/3579366/all", "3579366")</f>
        <v>3579366</v>
      </c>
      <c r="B850" t="inlineStr">
        <is>
          <t>ECONOMICS;ENVIRONMENT;PRODUCTION, TECHNOLOGY AND RESEARCH</t>
        </is>
      </c>
      <c r="C850" t="inlineStr">
        <is>
          <t>ECONOMICS|economic policy|economic policy;ENVIRONMENT|environmental policy|waste management|waste recycling;PRODUCTION, TECHNOLOGY AND RESEARCH|technology and technical regulations|technology|recycling technology</t>
        </is>
      </c>
      <c r="D850" t="inlineStr">
        <is>
          <t>yes</t>
        </is>
      </c>
      <c r="E850" t="inlineStr">
        <is>
          <t/>
        </is>
      </c>
      <c r="F850" s="2" t="inlineStr">
        <is>
          <t>Алианс "Пластмаси за кръговата икономика"</t>
        </is>
      </c>
      <c r="G850" s="2" t="inlineStr">
        <is>
          <t>3</t>
        </is>
      </c>
      <c r="H850" s="2" t="inlineStr">
        <is>
          <t/>
        </is>
      </c>
      <c r="I850" t="inlineStr">
        <is>
          <t/>
        </is>
      </c>
      <c r="J850" s="2" t="inlineStr">
        <is>
          <t>Aliance pro plasty v oběhovém hospodářství</t>
        </is>
      </c>
      <c r="K850" s="2" t="inlineStr">
        <is>
          <t>3</t>
        </is>
      </c>
      <c r="L850" s="2" t="inlineStr">
        <is>
          <t/>
        </is>
      </c>
      <c r="M850" t="inlineStr">
        <is>
          <t>platforma klíčových subjektů v odvětví hodnotového řetězce plastů, jejímž cílem je zlepšit ekonomiku a kvalitu plastů recyklovaných v Evropě</t>
        </is>
      </c>
      <c r="N850" s="2" t="inlineStr">
        <is>
          <t>Alliancen for Cirkulær Plast</t>
        </is>
      </c>
      <c r="O850" s="2" t="inlineStr">
        <is>
          <t>3</t>
        </is>
      </c>
      <c r="P850" s="2" t="inlineStr">
        <is>
          <t/>
        </is>
      </c>
      <c r="Q850" t="inlineStr">
        <is>
          <t>samarbejde mellem SMV’er, store selskaber, erhvervssammenslutninger, standardiseringsorganisationer, forskningsinstitutter og lokale og nationale myndigheder, der har til formål at fremme frivillige tiltag for et velfungerende EU-marked for genanvendt plast</t>
        </is>
      </c>
      <c r="R850" s="2" t="inlineStr">
        <is>
          <t>Allianz für die Kunststoffkreislaufwirtschaft</t>
        </is>
      </c>
      <c r="S850" s="2" t="inlineStr">
        <is>
          <t>3</t>
        </is>
      </c>
      <c r="T850" s="2" t="inlineStr">
        <is>
          <t/>
        </is>
      </c>
      <c r="U850" t="inlineStr">
        <is>
          <t>hochrangige Multi-Stakeholder-Plattform, in der wichtige Industrieakteure entlang der gesamten Wertschöpfungskette für Kunststoffe zusammenkommen – von Abfallentsorgungs- und Recyclingunternehmen bis hin zu Primärherstellern und Verarbeitern, Markeneigentümern und Einzelhändlern, insbesondere aus der Verpackungs-, der Bau- und der Autobranche</t>
        </is>
      </c>
      <c r="V850" s="2" t="inlineStr">
        <is>
          <t>Συμμαχία για την Ανακύκλωση των Πλαστικών</t>
        </is>
      </c>
      <c r="W850" s="2" t="inlineStr">
        <is>
          <t>4</t>
        </is>
      </c>
      <c r="X850" s="2" t="inlineStr">
        <is>
          <t/>
        </is>
      </c>
      <c r="Y850" t="inlineStr">
        <is>
          <t>σύνδεσμος που συγκεντρώνει δημόσιους και ιδιωτικούς ενδιαφερόμενους φορείς στις αξιακές αλυσίδες των πλαστικών με στόχο την προώθηση οικειοθελών δράσεων και δεσμεύσεων για την αύξηση της ανακύκλωσης των πλαστικών</t>
        </is>
      </c>
      <c r="Z850" s="2" t="inlineStr">
        <is>
          <t>CPA|
Circular Plastics Alliance</t>
        </is>
      </c>
      <c r="AA850" s="2" t="inlineStr">
        <is>
          <t>3|
3</t>
        </is>
      </c>
      <c r="AB850" s="2" t="inlineStr">
        <is>
          <t xml:space="preserve">|
</t>
        </is>
      </c>
      <c r="AC850" t="inlineStr">
        <is>
          <t>high-level platform gathering key industry stakeholders from the packaging, construction and automotive sectors to improve the economics and quality of plastics recycling in Europe</t>
        </is>
      </c>
      <c r="AD850" s="2" t="inlineStr">
        <is>
          <t>Alianza para la Gestión Circular del Plástico</t>
        </is>
      </c>
      <c r="AE850" s="2" t="inlineStr">
        <is>
          <t>3</t>
        </is>
      </c>
      <c r="AF850" s="2" t="inlineStr">
        <is>
          <t>proposed</t>
        </is>
      </c>
      <c r="AG850" t="inlineStr">
        <is>
          <t>Plataforma que integra a partes interesadas, públicas y privadas, en la cadena de valor del plástico constituida con el objetivo de potenciar la vertiente económica y la calidad del reciclado de materiales plásticos en la Unión Europea y alcanzar el objetivo de que, en 2025, diez millones de toneladas de plástico reciclado se conviertan en nuevos productos en el mercado de la UE.</t>
        </is>
      </c>
      <c r="AH850" s="2" t="inlineStr">
        <is>
          <t>plasti ringlussevõtu liit</t>
        </is>
      </c>
      <c r="AI850" s="2" t="inlineStr">
        <is>
          <t>3</t>
        </is>
      </c>
      <c r="AJ850" s="2" t="inlineStr">
        <is>
          <t/>
        </is>
      </c>
      <c r="AK850" t="inlineStr">
        <is>
          <t/>
        </is>
      </c>
      <c r="AL850" s="2" t="inlineStr">
        <is>
          <t>kiertomuoviallianssi</t>
        </is>
      </c>
      <c r="AM850" s="2" t="inlineStr">
        <is>
          <t>3</t>
        </is>
      </c>
      <c r="AN850" s="2" t="inlineStr">
        <is>
          <t/>
        </is>
      </c>
      <c r="AO850" t="inlineStr">
        <is>
          <t>korkean tason sidosryhmäfoorumi, joka yhdistää keskeiset teollisuuden sidosryhmät muovin kierrätyksen taloudellisten näkökohtien ja laadun parantamiseksi Euroopassa</t>
        </is>
      </c>
      <c r="AP850" s="2" t="inlineStr">
        <is>
          <t>alliance pour les plastiques circulaires</t>
        </is>
      </c>
      <c r="AQ850" s="2" t="inlineStr">
        <is>
          <t>4</t>
        </is>
      </c>
      <c r="AR850" s="2" t="inlineStr">
        <is>
          <t/>
        </is>
      </c>
      <c r="AS850" t="inlineStr">
        <is>
          <t>plateforme pluripartite à haut niveau regroupant les principaux acteurs
concernés du secteur, présents sur l'ensemble de la chaîne de valeur des
plastiques, depuis les collecteurs de déchets jusqu'aux recycleurs et depuis
les producteurs primaires jusqu'aux transformateurs, propriétaires de marques
et détaillants, y compris les secteurs de l'emballage, de la construction et de
l'automobile</t>
        </is>
      </c>
      <c r="AT850" s="2" t="inlineStr">
        <is>
          <t>Comhghuaillíocht na bPlaisteach Ciorclach</t>
        </is>
      </c>
      <c r="AU850" s="2" t="inlineStr">
        <is>
          <t>2</t>
        </is>
      </c>
      <c r="AV850" s="2" t="inlineStr">
        <is>
          <t/>
        </is>
      </c>
      <c r="AW850" t="inlineStr">
        <is>
          <t/>
        </is>
      </c>
      <c r="AX850" s="2" t="inlineStr">
        <is>
          <t>Savez za kružnu plastiku</t>
        </is>
      </c>
      <c r="AY850" s="2" t="inlineStr">
        <is>
          <t>2</t>
        </is>
      </c>
      <c r="AZ850" s="2" t="inlineStr">
        <is>
          <t/>
        </is>
      </c>
      <c r="BA850" t="inlineStr">
        <is>
          <t/>
        </is>
      </c>
      <c r="BB850" s="2" t="inlineStr">
        <is>
          <t>Műanyagkörforgási Szövetség</t>
        </is>
      </c>
      <c r="BC850" s="2" t="inlineStr">
        <is>
          <t>3</t>
        </is>
      </c>
      <c r="BD850" s="2" t="inlineStr">
        <is>
          <t/>
        </is>
      </c>
      <c r="BE850" t="inlineStr">
        <is>
          <t>a csomagoló, építőipari és autógyártó ágazat fő szereplőit összefogó magas szintű platform, amelynek célja a műanyag újrafeldolgozásának és újrafelhasználásának javítása Európa-szerte</t>
        </is>
      </c>
      <c r="BF850" s="2" t="inlineStr">
        <is>
          <t>Alleanza per la plastica circolare</t>
        </is>
      </c>
      <c r="BG850" s="2" t="inlineStr">
        <is>
          <t>3</t>
        </is>
      </c>
      <c r="BH850" s="2" t="inlineStr">
        <is>
          <t/>
        </is>
      </c>
      <c r="BI850" t="inlineStr">
        <is>
          <t>piattaforma
multilaterale ad alto livello cui la Commissione europea ha dato il via per
incentivare un stretta collaborazione tra tutti gli anelli della catena del
valore della plastica al fine di creare una vera economia circolare della
plastica e garantire che la plastica riciclata sia utilizzata per realizzare
nuovi prodotti invece di finire nelle discariche o negli inceneritori</t>
        </is>
      </c>
      <c r="BJ850" s="2" t="inlineStr">
        <is>
          <t>Žiedinės plastikų ekonomikos aljansas</t>
        </is>
      </c>
      <c r="BK850" s="2" t="inlineStr">
        <is>
          <t>3</t>
        </is>
      </c>
      <c r="BL850" s="2" t="inlineStr">
        <is>
          <t/>
        </is>
      </c>
      <c r="BM850" t="inlineStr">
        <is>
          <t>įvairių Europos pramonės šakų subjektų susivienijimas plastikų perdirbimo klausimams spręsti</t>
        </is>
      </c>
      <c r="BN850" s="2" t="inlineStr">
        <is>
          <t>Plastmasas aprites alianse</t>
        </is>
      </c>
      <c r="BO850" s="2" t="inlineStr">
        <is>
          <t>2</t>
        </is>
      </c>
      <c r="BP850" s="2" t="inlineStr">
        <is>
          <t/>
        </is>
      </c>
      <c r="BQ850" t="inlineStr">
        <is>
          <t>alianse, kas apvieno nozares galvenās ieinteresētās personas plastmasas vērtības veidošanas ķēdē, un tās mērķis ir uzlabot plastmasas reciklēšanas ekonomiskos rādītājus un kvalitāti Eiropā</t>
        </is>
      </c>
      <c r="BR850" s="2" t="inlineStr">
        <is>
          <t>Alleanza għall-Plastiks Ċirkolari</t>
        </is>
      </c>
      <c r="BS850" s="2" t="inlineStr">
        <is>
          <t>3</t>
        </is>
      </c>
      <c r="BT850" s="2" t="inlineStr">
        <is>
          <t>preferred</t>
        </is>
      </c>
      <c r="BU850" t="inlineStr">
        <is>
          <t>alleanza tal-partijiet ikkonċernati prinċipali tal-industrija li tkopri l-katina tal-valur sħiħa tal-plastik bħala parti mill-isforzi persistenti tagħha biex jitnaqqas l-iskart tal-plastik, jiżdied is-sehem ta' plastik riċiklat u tiġi stimulata l-innovazzjoni tas-suq</t>
        </is>
      </c>
      <c r="BV850" s="2" t="inlineStr">
        <is>
          <t>Alliantie voor een circulaire kunststofeconomie</t>
        </is>
      </c>
      <c r="BW850" s="2" t="inlineStr">
        <is>
          <t>3</t>
        </is>
      </c>
      <c r="BX850" s="2" t="inlineStr">
        <is>
          <t/>
        </is>
      </c>
      <c r="BY850" t="inlineStr">
        <is>
          <t/>
        </is>
      </c>
      <c r="BZ850" s="2" t="inlineStr">
        <is>
          <t>sojusz na rzecz tworzyw sztucznych o zamkniętym cyklu życia</t>
        </is>
      </c>
      <c r="CA850" s="2" t="inlineStr">
        <is>
          <t>3</t>
        </is>
      </c>
      <c r="CB850" s="2" t="inlineStr">
        <is>
          <t/>
        </is>
      </c>
      <c r="CC850" t="inlineStr">
        <is>
          <t>sojusz głównych zainteresowanych stron z branży, obejmujący podmioty reprezentujące cały łańcuch wartości plastików i mający na celu zwiększenie opłacalności i podniesienie jakości recyklingu tworzyw sztucznych w Europie, a w szczególności zwiększenie dostosowania podaży do popytu na tworzywa sztuczne pochodzące z recyklingu</t>
        </is>
      </c>
      <c r="CD850" s="2" t="inlineStr">
        <is>
          <t>Aliança para a Economia Circular do Plástico|
Aliança para os Plásticos Circulares</t>
        </is>
      </c>
      <c r="CE850" s="2" t="inlineStr">
        <is>
          <t>3|
3</t>
        </is>
      </c>
      <c r="CF850" s="2" t="inlineStr">
        <is>
          <t xml:space="preserve">|
</t>
        </is>
      </c>
      <c r="CG850" t="inlineStr">
        <is>
          <t/>
        </is>
      </c>
      <c r="CH850" s="2" t="inlineStr">
        <is>
          <t>Alianța pentru circularitate în domeniul maselor plastice</t>
        </is>
      </c>
      <c r="CI850" s="2" t="inlineStr">
        <is>
          <t>3</t>
        </is>
      </c>
      <c r="CJ850" s="2" t="inlineStr">
        <is>
          <t/>
        </is>
      </c>
      <c r="CK850" t="inlineStr">
        <is>
          <t/>
        </is>
      </c>
      <c r="CL850" s="2" t="inlineStr">
        <is>
          <t>Aliancia pre plasty v obehovom hospodárstve</t>
        </is>
      </c>
      <c r="CM850" s="2" t="inlineStr">
        <is>
          <t>3</t>
        </is>
      </c>
      <c r="CN850" s="2" t="inlineStr">
        <is>
          <t/>
        </is>
      </c>
      <c r="CO850" t="inlineStr">
        <is>
          <t/>
        </is>
      </c>
      <c r="CP850" s="2" t="inlineStr">
        <is>
          <t>zavezništvo za krožno plastiko</t>
        </is>
      </c>
      <c r="CQ850" s="2" t="inlineStr">
        <is>
          <t>3</t>
        </is>
      </c>
      <c r="CR850" s="2" t="inlineStr">
        <is>
          <t/>
        </is>
      </c>
      <c r="CS850" t="inlineStr">
        <is>
          <t/>
        </is>
      </c>
      <c r="CT850" s="2" t="inlineStr">
        <is>
          <t>alliansen för cirkulär plast</t>
        </is>
      </c>
      <c r="CU850" s="2" t="inlineStr">
        <is>
          <t>3</t>
        </is>
      </c>
      <c r="CV850" s="2" t="inlineStr">
        <is>
          <t/>
        </is>
      </c>
      <c r="CW850" t="inlineStr">
        <is>
          <t/>
        </is>
      </c>
    </row>
    <row r="851">
      <c r="A851" s="1" t="str">
        <f>HYPERLINK("https://iate.europa.eu/entry/result/785114/all", "785114")</f>
        <v>785114</v>
      </c>
      <c r="B851" t="inlineStr">
        <is>
          <t>EUROPEAN UNION;ENERGY</t>
        </is>
      </c>
      <c r="C851" t="inlineStr">
        <is>
          <t>EUROPEAN UNION|European construction|deepening of the European Union|single market;ENERGY</t>
        </is>
      </c>
      <c r="D851" t="inlineStr">
        <is>
          <t>yes</t>
        </is>
      </c>
      <c r="E851" t="inlineStr">
        <is>
          <t/>
        </is>
      </c>
      <c r="F851" s="2" t="inlineStr">
        <is>
          <t>вътрешен енергиен пазар</t>
        </is>
      </c>
      <c r="G851" s="2" t="inlineStr">
        <is>
          <t>3</t>
        </is>
      </c>
      <c r="H851" s="2" t="inlineStr">
        <is>
          <t/>
        </is>
      </c>
      <c r="I851" t="inlineStr">
        <is>
          <t>пазарът на газ и електроенергия в ЕС</t>
        </is>
      </c>
      <c r="J851" s="2" t="inlineStr">
        <is>
          <t>vnitřní trh s energií</t>
        </is>
      </c>
      <c r="K851" s="2" t="inlineStr">
        <is>
          <t>3</t>
        </is>
      </c>
      <c r="L851" s="2" t="inlineStr">
        <is>
          <t/>
        </is>
      </c>
      <c r="M851" t="inlineStr">
        <is>
          <t/>
        </is>
      </c>
      <c r="N851" s="2" t="inlineStr">
        <is>
          <t>indre energimarked|
indre marked for energi</t>
        </is>
      </c>
      <c r="O851" s="2" t="inlineStr">
        <is>
          <t>3|
3</t>
        </is>
      </c>
      <c r="P851" s="2" t="inlineStr">
        <is>
          <t xml:space="preserve">|
</t>
        </is>
      </c>
      <c r="Q851" t="inlineStr">
        <is>
          <t>EU's marked for gas og elektricitet</t>
        </is>
      </c>
      <c r="R851" s="2" t="inlineStr">
        <is>
          <t>Binnenmarkt für Energie|
Energiebinnenmarkt</t>
        </is>
      </c>
      <c r="S851" s="2" t="inlineStr">
        <is>
          <t>3|
3</t>
        </is>
      </c>
      <c r="T851" s="2" t="inlineStr">
        <is>
          <t xml:space="preserve">|
</t>
        </is>
      </c>
      <c r="U851" t="inlineStr">
        <is>
          <t>Oberbegriff für Erdgasbinnenmarkt &lt;a href="/entry/result/1229547/all" id="ENTRY_TO_ENTRY_CONVERTER" target="_blank"&gt;IATE:1229547&lt;/a&gt; und Elektrizitätsbinnenmarkt &lt;a href="/entry/result/1229546/all" id="ENTRY_TO_ENTRY_CONVERTER" target="_blank"&gt;IATE:1229546&lt;/a&gt;</t>
        </is>
      </c>
      <c r="V851" s="2" t="inlineStr">
        <is>
          <t>εσωτερική αγορά ενέργειας</t>
        </is>
      </c>
      <c r="W851" s="2" t="inlineStr">
        <is>
          <t>3</t>
        </is>
      </c>
      <c r="X851" s="2" t="inlineStr">
        <is>
          <t/>
        </is>
      </c>
      <c r="Y851" t="inlineStr">
        <is>
          <t/>
        </is>
      </c>
      <c r="Z851" s="2" t="inlineStr">
        <is>
          <t>single european energy market|
internal market in energy|
internal energy market</t>
        </is>
      </c>
      <c r="AA851" s="2" t="inlineStr">
        <is>
          <t>1|
1|
4</t>
        </is>
      </c>
      <c r="AB851" s="2" t="inlineStr">
        <is>
          <t xml:space="preserve">|
|
</t>
        </is>
      </c>
      <c r="AC851" t="inlineStr">
        <is>
          <t>EU market for gas and electricity</t>
        </is>
      </c>
      <c r="AD851" s="2" t="inlineStr">
        <is>
          <t>mercado interior de la energía</t>
        </is>
      </c>
      <c r="AE851" s="2" t="inlineStr">
        <is>
          <t>3</t>
        </is>
      </c>
      <c r="AF851" s="2" t="inlineStr">
        <is>
          <t/>
        </is>
      </c>
      <c r="AG851" t="inlineStr">
        <is>
          <t>Mercado de gas y electricidad de la Unión Europea.</t>
        </is>
      </c>
      <c r="AH851" s="2" t="inlineStr">
        <is>
          <t>energia siseturg</t>
        </is>
      </c>
      <c r="AI851" s="2" t="inlineStr">
        <is>
          <t>3</t>
        </is>
      </c>
      <c r="AJ851" s="2" t="inlineStr">
        <is>
          <t/>
        </is>
      </c>
      <c r="AK851" t="inlineStr">
        <is>
          <t>ELi gaasi- ja elektriturg</t>
        </is>
      </c>
      <c r="AL851" s="2" t="inlineStr">
        <is>
          <t>energian sisämarkkinat</t>
        </is>
      </c>
      <c r="AM851" s="2" t="inlineStr">
        <is>
          <t>3</t>
        </is>
      </c>
      <c r="AN851" s="2" t="inlineStr">
        <is>
          <t/>
        </is>
      </c>
      <c r="AO851" t="inlineStr">
        <is>
          <t>EU:n kaasu- ja sähkömarkkinat</t>
        </is>
      </c>
      <c r="AP851" s="2" t="inlineStr">
        <is>
          <t>marché intérieur de l'énergie</t>
        </is>
      </c>
      <c r="AQ851" s="2" t="inlineStr">
        <is>
          <t>4</t>
        </is>
      </c>
      <c r="AR851" s="2" t="inlineStr">
        <is>
          <t/>
        </is>
      </c>
      <c r="AS851" t="inlineStr">
        <is>
          <t>marché de l'UE du gaz et de l'électricité</t>
        </is>
      </c>
      <c r="AT851" s="2" t="inlineStr">
        <is>
          <t>margadh inmheánach fuinnimh</t>
        </is>
      </c>
      <c r="AU851" s="2" t="inlineStr">
        <is>
          <t>3</t>
        </is>
      </c>
      <c r="AV851" s="2" t="inlineStr">
        <is>
          <t/>
        </is>
      </c>
      <c r="AW851" t="inlineStr">
        <is>
          <t/>
        </is>
      </c>
      <c r="AX851" s="2" t="inlineStr">
        <is>
          <t>unutarnje energetsko tržište</t>
        </is>
      </c>
      <c r="AY851" s="2" t="inlineStr">
        <is>
          <t>3</t>
        </is>
      </c>
      <c r="AZ851" s="2" t="inlineStr">
        <is>
          <t/>
        </is>
      </c>
      <c r="BA851" t="inlineStr">
        <is>
          <t/>
        </is>
      </c>
      <c r="BB851" s="2" t="inlineStr">
        <is>
          <t>belső energiapiac</t>
        </is>
      </c>
      <c r="BC851" s="2" t="inlineStr">
        <is>
          <t>4</t>
        </is>
      </c>
      <c r="BD851" s="2" t="inlineStr">
        <is>
          <t/>
        </is>
      </c>
      <c r="BE851" t="inlineStr">
        <is>
          <t>a földgáz és a villamos energia uniós piaca</t>
        </is>
      </c>
      <c r="BF851" s="2" t="inlineStr">
        <is>
          <t>mercato interno dell'energia</t>
        </is>
      </c>
      <c r="BG851" s="2" t="inlineStr">
        <is>
          <t>4</t>
        </is>
      </c>
      <c r="BH851" s="2" t="inlineStr">
        <is>
          <t/>
        </is>
      </c>
      <c r="BI851" t="inlineStr">
        <is>
          <t>mercato UE del gas e dell'elettricità</t>
        </is>
      </c>
      <c r="BJ851" s="2" t="inlineStr">
        <is>
          <t>energijos vidaus rinka</t>
        </is>
      </c>
      <c r="BK851" s="2" t="inlineStr">
        <is>
          <t>3</t>
        </is>
      </c>
      <c r="BL851" s="2" t="inlineStr">
        <is>
          <t/>
        </is>
      </c>
      <c r="BM851" t="inlineStr">
        <is>
          <t>ES dujų bei elektros energijos rinka ir šiltnamio efektą sukeliančių dujų apyvartinių taršos leidimų prekybos sistema (&lt;a href="/entry/result/933374/all" id="ENTRY_TO_ENTRY_CONVERTER" target="_blank"&gt;IATE:933374&lt;/a&gt; )</t>
        </is>
      </c>
      <c r="BN851" s="2" t="inlineStr">
        <is>
          <t>iekšējais enerģijas tirgus</t>
        </is>
      </c>
      <c r="BO851" s="2" t="inlineStr">
        <is>
          <t>3</t>
        </is>
      </c>
      <c r="BP851" s="2" t="inlineStr">
        <is>
          <t/>
        </is>
      </c>
      <c r="BQ851" t="inlineStr">
        <is>
          <t>Eiropas Savienības gāzes un elektroenerģijas tirgus</t>
        </is>
      </c>
      <c r="BR851" s="2" t="inlineStr">
        <is>
          <t>suq intern tal-enerġija</t>
        </is>
      </c>
      <c r="BS851" s="2" t="inlineStr">
        <is>
          <t>3</t>
        </is>
      </c>
      <c r="BT851" s="2" t="inlineStr">
        <is>
          <t/>
        </is>
      </c>
      <c r="BU851" t="inlineStr">
        <is>
          <t>is-suq tal-UE għall-gass u l-elettriku</t>
        </is>
      </c>
      <c r="BV851" s="2" t="inlineStr">
        <is>
          <t>interne energiemarkt</t>
        </is>
      </c>
      <c r="BW851" s="2" t="inlineStr">
        <is>
          <t>3</t>
        </is>
      </c>
      <c r="BX851" s="2" t="inlineStr">
        <is>
          <t/>
        </is>
      </c>
      <c r="BY851" t="inlineStr">
        <is>
          <t>EU-markt voor gas en elektriciteit</t>
        </is>
      </c>
      <c r="BZ851" s="2" t="inlineStr">
        <is>
          <t>wewnętrzny rynek energii</t>
        </is>
      </c>
      <c r="CA851" s="2" t="inlineStr">
        <is>
          <t>3</t>
        </is>
      </c>
      <c r="CB851" s="2" t="inlineStr">
        <is>
          <t/>
        </is>
      </c>
      <c r="CC851" t="inlineStr">
        <is>
          <t>wspólny europejski rynek energii złożony z otwartych i konkurencyjnych rynków wszystkich państw członkowskich</t>
        </is>
      </c>
      <c r="CD851" s="2" t="inlineStr">
        <is>
          <t>mercado interno da energia</t>
        </is>
      </c>
      <c r="CE851" s="2" t="inlineStr">
        <is>
          <t>3</t>
        </is>
      </c>
      <c r="CF851" s="2" t="inlineStr">
        <is>
          <t/>
        </is>
      </c>
      <c r="CG851" t="inlineStr">
        <is>
          <t>Mercado concorrencial no domínio do gás e da eletricidade em fase de instauração à escala da UE e que constitui uma das suas prioridades. Assente na separação entre a rede de transporte e os fornecedores de energia e numa infraestrutura interconetada, tem por objetivo oferecer aos consumidores europeus a escolha entre diferentes fornecedores de gás e eletricidade a preços justos, permitindo o acesso de todas as empresas ao mercado, na perspetiva da diversificação e da segurança do abastecimento.</t>
        </is>
      </c>
      <c r="CH851" s="2" t="inlineStr">
        <is>
          <t>piața internă a energiei</t>
        </is>
      </c>
      <c r="CI851" s="2" t="inlineStr">
        <is>
          <t>3</t>
        </is>
      </c>
      <c r="CJ851" s="2" t="inlineStr">
        <is>
          <t/>
        </is>
      </c>
      <c r="CK851" t="inlineStr">
        <is>
          <t/>
        </is>
      </c>
      <c r="CL851" s="2" t="inlineStr">
        <is>
          <t>vnútorný trh s energiou|
vnútorný trh s energiami</t>
        </is>
      </c>
      <c r="CM851" s="2" t="inlineStr">
        <is>
          <t>3|
3</t>
        </is>
      </c>
      <c r="CN851" s="2" t="inlineStr">
        <is>
          <t xml:space="preserve">|
</t>
        </is>
      </c>
      <c r="CO851" t="inlineStr">
        <is>
          <t>trh EÚ s elektrickou energiou a plynom</t>
        </is>
      </c>
      <c r="CP851" s="2" t="inlineStr">
        <is>
          <t>notranji trg z energijo|
notranji energijski trg</t>
        </is>
      </c>
      <c r="CQ851" s="2" t="inlineStr">
        <is>
          <t>3|
3</t>
        </is>
      </c>
      <c r="CR851" s="2" t="inlineStr">
        <is>
          <t xml:space="preserve">|
</t>
        </is>
      </c>
      <c r="CS851" t="inlineStr">
        <is>
          <t>trg EU za zagotavljanje konkurenčnosti, trajnosti in zanesljivosti dobave električne energije in zemeljskega plina</t>
        </is>
      </c>
      <c r="CT851" s="2" t="inlineStr">
        <is>
          <t>den inre marknaden för energi|
den inre energimarknaden</t>
        </is>
      </c>
      <c r="CU851" s="2" t="inlineStr">
        <is>
          <t>3|
3</t>
        </is>
      </c>
      <c r="CV851" s="2" t="inlineStr">
        <is>
          <t xml:space="preserve">|
</t>
        </is>
      </c>
      <c r="CW851" t="inlineStr">
        <is>
          <t/>
        </is>
      </c>
    </row>
    <row r="852">
      <c r="A852" s="1" t="str">
        <f>HYPERLINK("https://iate.europa.eu/entry/result/1876233/all", "1876233")</f>
        <v>1876233</v>
      </c>
      <c r="B852" t="inlineStr">
        <is>
          <t>TRANSPORT</t>
        </is>
      </c>
      <c r="C852" t="inlineStr">
        <is>
          <t>TRANSPORT|organisation of transport|mode of transport;TRANSPORT|organisation of transport|organisation of transport</t>
        </is>
      </c>
      <c r="D852" t="inlineStr">
        <is>
          <t>yes</t>
        </is>
      </c>
      <c r="E852" t="inlineStr">
        <is>
          <t/>
        </is>
      </c>
      <c r="F852" s="2" t="inlineStr">
        <is>
          <t>мултимодален транспорт|
мултимодален превоз</t>
        </is>
      </c>
      <c r="G852" s="2" t="inlineStr">
        <is>
          <t>3|
3</t>
        </is>
      </c>
      <c r="H852" s="2" t="inlineStr">
        <is>
          <t xml:space="preserve">|
</t>
        </is>
      </c>
      <c r="I852" t="inlineStr">
        <is>
          <t>превоз на товари с два или повече вида транспорт</t>
        </is>
      </c>
      <c r="J852" s="2" t="inlineStr">
        <is>
          <t>multimodální přeprava|
multimodální doprava</t>
        </is>
      </c>
      <c r="K852" s="2" t="inlineStr">
        <is>
          <t>3|
3</t>
        </is>
      </c>
      <c r="L852" s="2" t="inlineStr">
        <is>
          <t xml:space="preserve">|
</t>
        </is>
      </c>
      <c r="M852" t="inlineStr">
        <is>
          <t>přeprava zboží nejméně dvěma různými druhy dopravy</t>
        </is>
      </c>
      <c r="N852" s="2" t="inlineStr">
        <is>
          <t>multimodal transport</t>
        </is>
      </c>
      <c r="O852" s="2" t="inlineStr">
        <is>
          <t>3</t>
        </is>
      </c>
      <c r="P852" s="2" t="inlineStr">
        <is>
          <t/>
        </is>
      </c>
      <c r="Q852" t="inlineStr">
        <is>
          <t>"Transport, typisk containere, med forskellige transportmidler, fx bil, bane, skib og fly. I modsætning til gennemgangstransporter: transporter med samme art transportmiddel."</t>
        </is>
      </c>
      <c r="R852" s="2" t="inlineStr">
        <is>
          <t>kombinierter Verkehr|
multimodaler Verkehr</t>
        </is>
      </c>
      <c r="S852" s="2" t="inlineStr">
        <is>
          <t>3|
3</t>
        </is>
      </c>
      <c r="T852" s="2" t="inlineStr">
        <is>
          <t xml:space="preserve">|
</t>
        </is>
      </c>
      <c r="U852" t="inlineStr">
        <is>
          <t>Transport von Gütern mit zwei oder mehreren verschiedenen Verkehrsträgern</t>
        </is>
      </c>
      <c r="V852" s="2" t="inlineStr">
        <is>
          <t>πολυτροπική μεταφορά</t>
        </is>
      </c>
      <c r="W852" s="2" t="inlineStr">
        <is>
          <t>3</t>
        </is>
      </c>
      <c r="X852" s="2" t="inlineStr">
        <is>
          <t/>
        </is>
      </c>
      <c r="Y852" t="inlineStr">
        <is>
          <t>Μεταφορά εμπορευμάτων με χρήση δύο ή περισσότερων διαφορετικών τρόπων μεταφοράς (πχ σιδηρόδρομος και πλοίο).</t>
        </is>
      </c>
      <c r="Z852" s="2" t="inlineStr">
        <is>
          <t>multimodal transport|
multimodal transport of goods</t>
        </is>
      </c>
      <c r="AA852" s="2" t="inlineStr">
        <is>
          <t>3|
3</t>
        </is>
      </c>
      <c r="AB852" s="2" t="inlineStr">
        <is>
          <t xml:space="preserve">|
</t>
        </is>
      </c>
      <c r="AC852" t="inlineStr">
        <is>
          <t>carriage of goods by two or more modes of transport</t>
        </is>
      </c>
      <c r="AD852" s="2" t="inlineStr">
        <is>
          <t>transporte multimodal</t>
        </is>
      </c>
      <c r="AE852" s="2" t="inlineStr">
        <is>
          <t>3</t>
        </is>
      </c>
      <c r="AF852" s="2" t="inlineStr">
        <is>
          <t/>
        </is>
      </c>
      <c r="AG852" t="inlineStr">
        <is>
          <t>transporte de mercancías mediante dos o más modos de transporte</t>
        </is>
      </c>
      <c r="AH852" s="2" t="inlineStr">
        <is>
          <t>mitmeliigiline transport</t>
        </is>
      </c>
      <c r="AI852" s="2" t="inlineStr">
        <is>
          <t>2</t>
        </is>
      </c>
      <c r="AJ852" s="2" t="inlineStr">
        <is>
          <t/>
        </is>
      </c>
      <c r="AK852" t="inlineStr">
        <is>
          <t/>
        </is>
      </c>
      <c r="AL852" s="2" t="inlineStr">
        <is>
          <t>monivälinekuljetus|
multimodaalinen kuljetus</t>
        </is>
      </c>
      <c r="AM852" s="2" t="inlineStr">
        <is>
          <t>3|
3</t>
        </is>
      </c>
      <c r="AN852" s="2" t="inlineStr">
        <is>
          <t xml:space="preserve">|
</t>
        </is>
      </c>
      <c r="AO852" t="inlineStr">
        <is>
          <t>vähintään kahta kuljetusmuotoa käyttävä kuljetus</t>
        </is>
      </c>
      <c r="AP852" s="2" t="inlineStr">
        <is>
          <t>transport multimodal</t>
        </is>
      </c>
      <c r="AQ852" s="2" t="inlineStr">
        <is>
          <t>3</t>
        </is>
      </c>
      <c r="AR852" s="2" t="inlineStr">
        <is>
          <t/>
        </is>
      </c>
      <c r="AS852" t="inlineStr">
        <is>
          <t>acheminement de voyageurs ou de marchandises par au moins deux modes de transport successifs.</t>
        </is>
      </c>
      <c r="AT852" s="2" t="inlineStr">
        <is>
          <t>iompar ilmhódach|
iompar ilmhódúil</t>
        </is>
      </c>
      <c r="AU852" s="2" t="inlineStr">
        <is>
          <t>3|
3</t>
        </is>
      </c>
      <c r="AV852" s="2" t="inlineStr">
        <is>
          <t xml:space="preserve">|
</t>
        </is>
      </c>
      <c r="AW852" t="inlineStr">
        <is>
          <t/>
        </is>
      </c>
      <c r="AX852" t="inlineStr">
        <is>
          <t/>
        </is>
      </c>
      <c r="AY852" t="inlineStr">
        <is>
          <t/>
        </is>
      </c>
      <c r="AZ852" t="inlineStr">
        <is>
          <t/>
        </is>
      </c>
      <c r="BA852" t="inlineStr">
        <is>
          <t/>
        </is>
      </c>
      <c r="BB852" s="2" t="inlineStr">
        <is>
          <t>multimodális szállítás</t>
        </is>
      </c>
      <c r="BC852" s="2" t="inlineStr">
        <is>
          <t>4</t>
        </is>
      </c>
      <c r="BD852" s="2" t="inlineStr">
        <is>
          <t/>
        </is>
      </c>
      <c r="BE852" t="inlineStr">
        <is>
          <t>az áru fuvarozása két vagy több szállítási mód igénybevételével, függetlenül a rakomány típusától, egyetlen szállítási láncon belül</t>
        </is>
      </c>
      <c r="BF852" s="2" t="inlineStr">
        <is>
          <t>trasporto multimodale</t>
        </is>
      </c>
      <c r="BG852" s="2" t="inlineStr">
        <is>
          <t>3</t>
        </is>
      </c>
      <c r="BH852" s="2" t="inlineStr">
        <is>
          <t/>
        </is>
      </c>
      <c r="BI852" t="inlineStr">
        <is>
          <t>trasporto di merce con l'utilizzo di due o più modi di trasporto</t>
        </is>
      </c>
      <c r="BJ852" s="2" t="inlineStr">
        <is>
          <t>multimodalinis vežimas|
daugiarūšis vežimas|
daugiarūšis transportas</t>
        </is>
      </c>
      <c r="BK852" s="2" t="inlineStr">
        <is>
          <t>3|
3|
3</t>
        </is>
      </c>
      <c r="BL852" s="2" t="inlineStr">
        <is>
          <t xml:space="preserve">admitted|
preferred|
</t>
        </is>
      </c>
      <c r="BM852" t="inlineStr">
        <is>
          <t>krovinio gabenimas naudojant ne mažiau kaip dvi transporto rūšis, nepaisant krovinio tipo</t>
        </is>
      </c>
      <c r="BN852" s="2" t="inlineStr">
        <is>
          <t>multimodālie pārvadājumi</t>
        </is>
      </c>
      <c r="BO852" s="2" t="inlineStr">
        <is>
          <t>3</t>
        </is>
      </c>
      <c r="BP852" s="2" t="inlineStr">
        <is>
          <t/>
        </is>
      </c>
      <c r="BQ852" t="inlineStr">
        <is>
          <t>Ar diviem vai vairākiem transporta veidiem veikti kravas pārvadājumi</t>
        </is>
      </c>
      <c r="BR852" t="inlineStr">
        <is>
          <t/>
        </is>
      </c>
      <c r="BS852" t="inlineStr">
        <is>
          <t/>
        </is>
      </c>
      <c r="BT852" t="inlineStr">
        <is>
          <t/>
        </is>
      </c>
      <c r="BU852" t="inlineStr">
        <is>
          <t/>
        </is>
      </c>
      <c r="BV852" s="2" t="inlineStr">
        <is>
          <t>multimodaal vervoer</t>
        </is>
      </c>
      <c r="BW852" s="2" t="inlineStr">
        <is>
          <t>3</t>
        </is>
      </c>
      <c r="BX852" s="2" t="inlineStr">
        <is>
          <t/>
        </is>
      </c>
      <c r="BY852" t="inlineStr">
        <is>
          <t>transport van goederen (containers) met behulp van ten minste twee verschillende vervoerswijzen</t>
        </is>
      </c>
      <c r="BZ852" s="2" t="inlineStr">
        <is>
          <t>transport multimodalny</t>
        </is>
      </c>
      <c r="CA852" s="2" t="inlineStr">
        <is>
          <t>3</t>
        </is>
      </c>
      <c r="CB852" s="2" t="inlineStr">
        <is>
          <t/>
        </is>
      </c>
      <c r="CC852" t="inlineStr">
        <is>
          <t>przewóz towarów przy użyciu co najmniej dwóch różnych rodzajów transportu</t>
        </is>
      </c>
      <c r="CD852" s="2" t="inlineStr">
        <is>
          <t>transporte multimodal</t>
        </is>
      </c>
      <c r="CE852" s="2" t="inlineStr">
        <is>
          <t>3</t>
        </is>
      </c>
      <c r="CF852" s="2" t="inlineStr">
        <is>
          <t/>
        </is>
      </c>
      <c r="CG852" t="inlineStr">
        <is>
          <t>Transporte de mercadorias efetuado, pelo menos por dois modos diferentes de transporte.</t>
        </is>
      </c>
      <c r="CH852" t="inlineStr">
        <is>
          <t/>
        </is>
      </c>
      <c r="CI852" t="inlineStr">
        <is>
          <t/>
        </is>
      </c>
      <c r="CJ852" t="inlineStr">
        <is>
          <t/>
        </is>
      </c>
      <c r="CK852" t="inlineStr">
        <is>
          <t/>
        </is>
      </c>
      <c r="CL852" s="2" t="inlineStr">
        <is>
          <t>multimodálna doprava</t>
        </is>
      </c>
      <c r="CM852" s="2" t="inlineStr">
        <is>
          <t>3</t>
        </is>
      </c>
      <c r="CN852" s="2" t="inlineStr">
        <is>
          <t/>
        </is>
      </c>
      <c r="CO852" t="inlineStr">
        <is>
          <t>preprava tovaru dvoma alebo viacerými druhmi dopravy</t>
        </is>
      </c>
      <c r="CP852" s="2" t="inlineStr">
        <is>
          <t>multimodalni prevoz|
multimodalni transport</t>
        </is>
      </c>
      <c r="CQ852" s="2" t="inlineStr">
        <is>
          <t>2|
2</t>
        </is>
      </c>
      <c r="CR852" s="2" t="inlineStr">
        <is>
          <t xml:space="preserve">|
</t>
        </is>
      </c>
      <c r="CS852" t="inlineStr">
        <is>
          <t>Multimodalni prevoz tovora definiramo kot prevoz tovora z najmanj dvema različnima prevoznima sredstvoma, za katerega velja enotni režim odgovornosti podjemnika (podjetnika) multimodalnega prevoza. Za multimodalni prevoz se uporabljajo tudi drugi izrazi, na primer kombinirani ali mešani prevoz blaga, vendar sta pojma primernejša za prevoz z več prevoznimi sredstvi, pri čemer organizator prevoza (npr. špediter) oziroma prevoznik, ki sklene pogodbo s pošiljateljem, odgovarja po predpisih tiste prevozne panoge, med katero je nastala škoda.V teoriji uvrščamo multimodalni transport v širšo skupino intermodalnih prevozov, kamor spada tudi segmentni prevoz blaga. Ta se od multimodalnega loči po odgovornosti prevoznikov, ki so pri segmentnem prevozu odgovorni vsak za svoj del poti po prevoznih predpisih, ki veljajo za ta del, pri multimodalnem prevozu pa podjemnik odgovarja za celotno potovanje oziroma za vse udeležene prvoznike (Pavliha, 2002, str. 287).</t>
        </is>
      </c>
      <c r="CT852" s="2" t="inlineStr">
        <is>
          <t>kombinerad transport|
kombination av olika transportsätt|
multimodal transport</t>
        </is>
      </c>
      <c r="CU852" s="2" t="inlineStr">
        <is>
          <t>3|
3|
3</t>
        </is>
      </c>
      <c r="CV852" s="2" t="inlineStr">
        <is>
          <t xml:space="preserve">|
|
</t>
        </is>
      </c>
      <c r="CW852" t="inlineStr">
        <is>
          <t>transportsystem där olika transportmedel ingår, t.ex. landsväg-järnväg, landsväg-sjö</t>
        </is>
      </c>
    </row>
    <row r="853">
      <c r="A853" s="1" t="str">
        <f>HYPERLINK("https://iate.europa.eu/entry/result/1139513/all", "1139513")</f>
        <v>1139513</v>
      </c>
      <c r="B853" t="inlineStr">
        <is>
          <t>EUROPEAN UNION;LAW</t>
        </is>
      </c>
      <c r="C853" t="inlineStr">
        <is>
          <t>EUROPEAN UNION;LAW</t>
        </is>
      </c>
      <c r="D853" t="inlineStr">
        <is>
          <t>yes</t>
        </is>
      </c>
      <c r="E853" t="inlineStr">
        <is>
          <t/>
        </is>
      </c>
      <c r="F853" s="2" t="inlineStr">
        <is>
          <t>проект от общ интерес</t>
        </is>
      </c>
      <c r="G853" s="2" t="inlineStr">
        <is>
          <t>3</t>
        </is>
      </c>
      <c r="H853" s="2" t="inlineStr">
        <is>
          <t/>
        </is>
      </c>
      <c r="I853" t="inlineStr">
        <is>
          <t/>
        </is>
      </c>
      <c r="J853" s="2" t="inlineStr">
        <is>
          <t>projekt společného zájmu</t>
        </is>
      </c>
      <c r="K853" s="2" t="inlineStr">
        <is>
          <t>3</t>
        </is>
      </c>
      <c r="L853" s="2" t="inlineStr">
        <is>
          <t/>
        </is>
      </c>
      <c r="M853" t="inlineStr">
        <is>
          <t/>
        </is>
      </c>
      <c r="N853" s="2" t="inlineStr">
        <is>
          <t>projekt af fælles interesse</t>
        </is>
      </c>
      <c r="O853" s="2" t="inlineStr">
        <is>
          <t>4</t>
        </is>
      </c>
      <c r="P853" s="2" t="inlineStr">
        <is>
          <t/>
        </is>
      </c>
      <c r="Q853" t="inlineStr">
        <is>
          <t/>
        </is>
      </c>
      <c r="R853" s="2" t="inlineStr">
        <is>
          <t>Vorhaben von gemeinsamem Interesse</t>
        </is>
      </c>
      <c r="S853" s="2" t="inlineStr">
        <is>
          <t>3</t>
        </is>
      </c>
      <c r="T853" s="2" t="inlineStr">
        <is>
          <t/>
        </is>
      </c>
      <c r="U853" t="inlineStr">
        <is>
          <t/>
        </is>
      </c>
      <c r="V853" s="2" t="inlineStr">
        <is>
          <t>σχέδιο κοινού ενδιαφέροντος</t>
        </is>
      </c>
      <c r="W853" s="2" t="inlineStr">
        <is>
          <t>3</t>
        </is>
      </c>
      <c r="X853" s="2" t="inlineStr">
        <is>
          <t/>
        </is>
      </c>
      <c r="Y853" t="inlineStr">
        <is>
          <t/>
        </is>
      </c>
      <c r="Z853" s="2" t="inlineStr">
        <is>
          <t>project of common interest|
projects of common interest|
PCI|
projects</t>
        </is>
      </c>
      <c r="AA853" s="2" t="inlineStr">
        <is>
          <t>3|
1|
3|
1</t>
        </is>
      </c>
      <c r="AB853" s="2" t="inlineStr">
        <is>
          <t xml:space="preserve">|
|
|
</t>
        </is>
      </c>
      <c r="AC853" t="inlineStr">
        <is>
          <t/>
        </is>
      </c>
      <c r="AD853" s="2" t="inlineStr">
        <is>
          <t>proyecto de interés común|
PIC</t>
        </is>
      </c>
      <c r="AE853" s="2" t="inlineStr">
        <is>
          <t>3|
2</t>
        </is>
      </c>
      <c r="AF853" s="2" t="inlineStr">
        <is>
          <t xml:space="preserve">|
</t>
        </is>
      </c>
      <c r="AG853" t="inlineStr">
        <is>
          <t>Proyecto del ámbito de las redes transeuropeas de transportes, telecomunicaciones y energía, que podrán apoyar la Unión y los Estados miembros con el objetivo de crear un espacio sin fronteras interiores y mercados abiertos y competitivos.</t>
        </is>
      </c>
      <c r="AH853" s="2" t="inlineStr">
        <is>
          <t>ühist huvi pakkuv projekt|
ühishuviprojekt</t>
        </is>
      </c>
      <c r="AI853" s="2" t="inlineStr">
        <is>
          <t>3|
3</t>
        </is>
      </c>
      <c r="AJ853" s="2" t="inlineStr">
        <is>
          <t xml:space="preserve">|
</t>
        </is>
      </c>
      <c r="AK853" t="inlineStr">
        <is>
          <t/>
        </is>
      </c>
      <c r="AL853" s="2" t="inlineStr">
        <is>
          <t>yhteistä etua koskeva hanke|
PCI-hanke</t>
        </is>
      </c>
      <c r="AM853" s="2" t="inlineStr">
        <is>
          <t>3|
3</t>
        </is>
      </c>
      <c r="AN853" s="2" t="inlineStr">
        <is>
          <t xml:space="preserve">|
</t>
        </is>
      </c>
      <c r="AO853" t="inlineStr">
        <is>
          <t/>
        </is>
      </c>
      <c r="AP853" s="2" t="inlineStr">
        <is>
          <t>projet d'intérêt commun|
PIC</t>
        </is>
      </c>
      <c r="AQ853" s="2" t="inlineStr">
        <is>
          <t>3|
3</t>
        </is>
      </c>
      <c r="AR853" s="2" t="inlineStr">
        <is>
          <t xml:space="preserve">|
</t>
        </is>
      </c>
      <c r="AS853" t="inlineStr">
        <is>
          <t>projet d'infrastructure essentiel, qui aide les États membres à intégrer leurs marchés du transport, des télécommunications ou de l'énergie dans le cadre des réseaux transeuropéens</t>
        </is>
      </c>
      <c r="AT853" s="2" t="inlineStr">
        <is>
          <t>tionscadal ar mhaithe le leas na hEorpa i gcoitinne|
tionscadal leasa choitinn</t>
        </is>
      </c>
      <c r="AU853" s="2" t="inlineStr">
        <is>
          <t>3|
3</t>
        </is>
      </c>
      <c r="AV853" s="2" t="inlineStr">
        <is>
          <t xml:space="preserve">|
</t>
        </is>
      </c>
      <c r="AW853" t="inlineStr">
        <is>
          <t/>
        </is>
      </c>
      <c r="AX853" s="2" t="inlineStr">
        <is>
          <t>projekt od zajedničkog interesa</t>
        </is>
      </c>
      <c r="AY853" s="2" t="inlineStr">
        <is>
          <t>3</t>
        </is>
      </c>
      <c r="AZ853" s="2" t="inlineStr">
        <is>
          <t/>
        </is>
      </c>
      <c r="BA853" t="inlineStr">
        <is>
          <t/>
        </is>
      </c>
      <c r="BB853" s="2" t="inlineStr">
        <is>
          <t>közös érdekű projekt</t>
        </is>
      </c>
      <c r="BC853" s="2" t="inlineStr">
        <is>
          <t>4</t>
        </is>
      </c>
      <c r="BD853" s="2" t="inlineStr">
        <is>
          <t/>
        </is>
      </c>
      <c r="BE853" t="inlineStr">
        <is>
          <t/>
        </is>
      </c>
      <c r="BF853" s="2" t="inlineStr">
        <is>
          <t>progetto di interesse comune|
PCI</t>
        </is>
      </c>
      <c r="BG853" s="2" t="inlineStr">
        <is>
          <t>3|
3</t>
        </is>
      </c>
      <c r="BH853" s="2" t="inlineStr">
        <is>
          <t xml:space="preserve">|
</t>
        </is>
      </c>
      <c r="BI853" t="inlineStr">
        <is>
          <t/>
        </is>
      </c>
      <c r="BJ853" s="2" t="inlineStr">
        <is>
          <t>bendro intereso projektas</t>
        </is>
      </c>
      <c r="BK853" s="2" t="inlineStr">
        <is>
          <t>3</t>
        </is>
      </c>
      <c r="BL853" s="2" t="inlineStr">
        <is>
          <t/>
        </is>
      </c>
      <c r="BM853" t="inlineStr">
        <is>
          <t/>
        </is>
      </c>
      <c r="BN853" s="2" t="inlineStr">
        <is>
          <t>KIP|
projekts, kas rada kopēju ieinteresētību|
vispārējas intereses projekts|
kopīgu interešu projekts</t>
        </is>
      </c>
      <c r="BO853" s="2" t="inlineStr">
        <is>
          <t>3|
2|
2|
3</t>
        </is>
      </c>
      <c r="BP853" s="2" t="inlineStr">
        <is>
          <t>|
|
|
preferred</t>
        </is>
      </c>
      <c r="BQ853" t="inlineStr">
        <is>
          <t/>
        </is>
      </c>
      <c r="BR853" s="2" t="inlineStr">
        <is>
          <t>PCI|
proġett ta' interess komuni</t>
        </is>
      </c>
      <c r="BS853" s="2" t="inlineStr">
        <is>
          <t>2|
3</t>
        </is>
      </c>
      <c r="BT853" s="2" t="inlineStr">
        <is>
          <t xml:space="preserve">|
</t>
        </is>
      </c>
      <c r="BU853" t="inlineStr">
        <is>
          <t/>
        </is>
      </c>
      <c r="BV853" s="2" t="inlineStr">
        <is>
          <t>PGB|
project van gemeenschappelijk belang</t>
        </is>
      </c>
      <c r="BW853" s="2" t="inlineStr">
        <is>
          <t>3|
3</t>
        </is>
      </c>
      <c r="BX853" s="2" t="inlineStr">
        <is>
          <t xml:space="preserve">|
</t>
        </is>
      </c>
      <c r="BY853" t="inlineStr">
        <is>
          <t>project op het gebied van trans-Europese netwerken tussen EU-lidstaten</t>
        </is>
      </c>
      <c r="BZ853" s="2" t="inlineStr">
        <is>
          <t>projekt będący przedmiotem wspólnego zainteresowania</t>
        </is>
      </c>
      <c r="CA853" s="2" t="inlineStr">
        <is>
          <t>3</t>
        </is>
      </c>
      <c r="CB853" s="2" t="inlineStr">
        <is>
          <t/>
        </is>
      </c>
      <c r="CC853" t="inlineStr">
        <is>
          <t/>
        </is>
      </c>
      <c r="CD853" s="2" t="inlineStr">
        <is>
          <t>PIC|
projeto de interesse comum</t>
        </is>
      </c>
      <c r="CE853" s="2" t="inlineStr">
        <is>
          <t>3|
3</t>
        </is>
      </c>
      <c r="CF853" s="2" t="inlineStr">
        <is>
          <t xml:space="preserve">|
</t>
        </is>
      </c>
      <c r="CG853" t="inlineStr">
        <is>
          <t>Projeto suscetível de contribuir para a plena realização do mercado interno, assim como para o reforço da coesão económica, social e territorial da União, mediante o desenvolvimento de redes transeuropeias nos setores das infraestruturas dos transportes, das telecomunicações e da energia.</t>
        </is>
      </c>
      <c r="CH853" s="2" t="inlineStr">
        <is>
          <t>proiect de interes comun|
PIC</t>
        </is>
      </c>
      <c r="CI853" s="2" t="inlineStr">
        <is>
          <t>3|
3</t>
        </is>
      </c>
      <c r="CJ853" s="2" t="inlineStr">
        <is>
          <t xml:space="preserve">|
</t>
        </is>
      </c>
      <c r="CK853" t="inlineStr">
        <is>
          <t/>
        </is>
      </c>
      <c r="CL853" s="2" t="inlineStr">
        <is>
          <t>projekt spoločného záujmu</t>
        </is>
      </c>
      <c r="CM853" s="2" t="inlineStr">
        <is>
          <t>4</t>
        </is>
      </c>
      <c r="CN853" s="2" t="inlineStr">
        <is>
          <t/>
        </is>
      </c>
      <c r="CO853" t="inlineStr">
        <is>
          <t/>
        </is>
      </c>
      <c r="CP853" s="2" t="inlineStr">
        <is>
          <t>projekti skupnega interesa</t>
        </is>
      </c>
      <c r="CQ853" s="2" t="inlineStr">
        <is>
          <t>4</t>
        </is>
      </c>
      <c r="CR853" s="2" t="inlineStr">
        <is>
          <t/>
        </is>
      </c>
      <c r="CS853" t="inlineStr">
        <is>
          <t/>
        </is>
      </c>
      <c r="CT853" s="2" t="inlineStr">
        <is>
          <t>projekt av gemensamt intresse</t>
        </is>
      </c>
      <c r="CU853" s="2" t="inlineStr">
        <is>
          <t>3</t>
        </is>
      </c>
      <c r="CV853" s="2" t="inlineStr">
        <is>
          <t/>
        </is>
      </c>
      <c r="CW853" t="inlineStr">
        <is>
          <t/>
        </is>
      </c>
    </row>
    <row r="854">
      <c r="A854" s="1" t="str">
        <f>HYPERLINK("https://iate.europa.eu/entry/result/1178933/all", "1178933")</f>
        <v>1178933</v>
      </c>
      <c r="B854" t="inlineStr">
        <is>
          <t>FINANCE;ENVIRONMENT</t>
        </is>
      </c>
      <c r="C854" t="inlineStr">
        <is>
          <t>FINANCE|taxation;ENVIRONMENT</t>
        </is>
      </c>
      <c r="D854" t="inlineStr">
        <is>
          <t>yes</t>
        </is>
      </c>
      <c r="E854" t="inlineStr">
        <is>
          <t/>
        </is>
      </c>
      <c r="F854" t="inlineStr">
        <is>
          <t/>
        </is>
      </c>
      <c r="G854" t="inlineStr">
        <is>
          <t/>
        </is>
      </c>
      <c r="H854" t="inlineStr">
        <is>
          <t/>
        </is>
      </c>
      <c r="I854" t="inlineStr">
        <is>
          <t/>
        </is>
      </c>
      <c r="J854" t="inlineStr">
        <is>
          <t/>
        </is>
      </c>
      <c r="K854" t="inlineStr">
        <is>
          <t/>
        </is>
      </c>
      <c r="L854" t="inlineStr">
        <is>
          <t/>
        </is>
      </c>
      <c r="M854" t="inlineStr">
        <is>
          <t/>
        </is>
      </c>
      <c r="N854" s="2" t="inlineStr">
        <is>
          <t>miljøorienteret skattesystem</t>
        </is>
      </c>
      <c r="O854" s="2" t="inlineStr">
        <is>
          <t>3</t>
        </is>
      </c>
      <c r="P854" s="2" t="inlineStr">
        <is>
          <t/>
        </is>
      </c>
      <c r="Q854" t="inlineStr">
        <is>
          <t/>
        </is>
      </c>
      <c r="R854" s="2" t="inlineStr">
        <is>
          <t>ökologisch ausgerichtete Steuern</t>
        </is>
      </c>
      <c r="S854" s="2" t="inlineStr">
        <is>
          <t>3</t>
        </is>
      </c>
      <c r="T854" s="2" t="inlineStr">
        <is>
          <t/>
        </is>
      </c>
      <c r="U854" t="inlineStr">
        <is>
          <t/>
        </is>
      </c>
      <c r="V854" s="2" t="inlineStr">
        <is>
          <t>οικολογική φορολογία</t>
        </is>
      </c>
      <c r="W854" s="2" t="inlineStr">
        <is>
          <t>3</t>
        </is>
      </c>
      <c r="X854" s="2" t="inlineStr">
        <is>
          <t/>
        </is>
      </c>
      <c r="Y854" t="inlineStr">
        <is>
          <t/>
        </is>
      </c>
      <c r="Z854" s="2" t="inlineStr">
        <is>
          <t>eco-tax|
green tax|
environmental tax|
ecotax</t>
        </is>
      </c>
      <c r="AA854" s="2" t="inlineStr">
        <is>
          <t>1|
3|
3|
3</t>
        </is>
      </c>
      <c r="AB854" s="2" t="inlineStr">
        <is>
          <t xml:space="preserve">|
|
preferred|
</t>
        </is>
      </c>
      <c r="AC854" t="inlineStr">
        <is>
          <t>tax whose tax base is a physical unit (or a proxy of it) that has a proven specific negative impact on the environment</t>
        </is>
      </c>
      <c r="AD854" s="2" t="inlineStr">
        <is>
          <t>impuesto medioambiental|
fiscalidad ecológica</t>
        </is>
      </c>
      <c r="AE854" s="2" t="inlineStr">
        <is>
          <t>3|
3</t>
        </is>
      </c>
      <c r="AF854" s="2" t="inlineStr">
        <is>
          <t xml:space="preserve">|
</t>
        </is>
      </c>
      <c r="AG854" t="inlineStr">
        <is>
          <t/>
        </is>
      </c>
      <c r="AH854" t="inlineStr">
        <is>
          <t/>
        </is>
      </c>
      <c r="AI854" t="inlineStr">
        <is>
          <t/>
        </is>
      </c>
      <c r="AJ854" t="inlineStr">
        <is>
          <t/>
        </is>
      </c>
      <c r="AK854" t="inlineStr">
        <is>
          <t/>
        </is>
      </c>
      <c r="AL854" s="2" t="inlineStr">
        <is>
          <t>ympäristövero</t>
        </is>
      </c>
      <c r="AM854" s="2" t="inlineStr">
        <is>
          <t>3</t>
        </is>
      </c>
      <c r="AN854" s="2" t="inlineStr">
        <is>
          <t/>
        </is>
      </c>
      <c r="AO854" t="inlineStr">
        <is>
          <t>maksu, joka lisätään saastuttavia tuotteita tai toimintoja ostettaessa tai käytettäessä maksettavaan hintaan ja joka vähentää halukkuutta kuluttaa ja tuottaa niitä</t>
        </is>
      </c>
      <c r="AP854" t="inlineStr">
        <is>
          <t/>
        </is>
      </c>
      <c r="AQ854" t="inlineStr">
        <is>
          <t/>
        </is>
      </c>
      <c r="AR854" t="inlineStr">
        <is>
          <t/>
        </is>
      </c>
      <c r="AS854" t="inlineStr">
        <is>
          <t/>
        </is>
      </c>
      <c r="AT854" s="2" t="inlineStr">
        <is>
          <t>cáin chomhshaoil</t>
        </is>
      </c>
      <c r="AU854" s="2" t="inlineStr">
        <is>
          <t>3</t>
        </is>
      </c>
      <c r="AV854" s="2" t="inlineStr">
        <is>
          <t/>
        </is>
      </c>
      <c r="AW854" t="inlineStr">
        <is>
          <t/>
        </is>
      </c>
      <c r="AX854" t="inlineStr">
        <is>
          <t/>
        </is>
      </c>
      <c r="AY854" t="inlineStr">
        <is>
          <t/>
        </is>
      </c>
      <c r="AZ854" t="inlineStr">
        <is>
          <t/>
        </is>
      </c>
      <c r="BA854" t="inlineStr">
        <is>
          <t/>
        </is>
      </c>
      <c r="BB854" s="2" t="inlineStr">
        <is>
          <t>környezetvédelmi adó|
környezeti adó</t>
        </is>
      </c>
      <c r="BC854" s="2" t="inlineStr">
        <is>
          <t>4|
4</t>
        </is>
      </c>
      <c r="BD854" s="2" t="inlineStr">
        <is>
          <t xml:space="preserve">preferred|
</t>
        </is>
      </c>
      <c r="BE854" t="inlineStr">
        <is>
          <t>olyan adó, amelynél az adóalap egy olyan fizikai egység (vagy annak valamilyen közelítő mutatószáma), amelynek bizonyítottan káros hatása van a környezetre</t>
        </is>
      </c>
      <c r="BF854" s="2" t="inlineStr">
        <is>
          <t>tassa ambientale</t>
        </is>
      </c>
      <c r="BG854" s="2" t="inlineStr">
        <is>
          <t>3</t>
        </is>
      </c>
      <c r="BH854" s="2" t="inlineStr">
        <is>
          <t/>
        </is>
      </c>
      <c r="BI854" t="inlineStr">
        <is>
          <t>qualsiasi imposta con una specifica base imponibile che abbia manifesti effetti negativi sull’ambiente o che sia intesa a gravare su determinate attività o determinati beni e servizi in modo tale che il prezzo dei medesimi possa includere i costi ambientali e/o in modo tale che i produttori e i consumatori si orientino verso attività più rispettose dell’ambiente</t>
        </is>
      </c>
      <c r="BJ854" t="inlineStr">
        <is>
          <t/>
        </is>
      </c>
      <c r="BK854" t="inlineStr">
        <is>
          <t/>
        </is>
      </c>
      <c r="BL854" t="inlineStr">
        <is>
          <t/>
        </is>
      </c>
      <c r="BM854" t="inlineStr">
        <is>
          <t/>
        </is>
      </c>
      <c r="BN854" s="2" t="inlineStr">
        <is>
          <t>vides nodoklis</t>
        </is>
      </c>
      <c r="BO854" s="2" t="inlineStr">
        <is>
          <t>3</t>
        </is>
      </c>
      <c r="BP854" s="2" t="inlineStr">
        <is>
          <t/>
        </is>
      </c>
      <c r="BQ854" t="inlineStr">
        <is>
          <t>nodoklis, kura nodokļa bāze ir kaut kā tāda fiziska vienība (vai fiziskas vienības aizstājējs), kam ir pierādīta konkrēta negatīva ietekme uz vidi</t>
        </is>
      </c>
      <c r="BR854" s="2" t="inlineStr">
        <is>
          <t>taxxa ambjentali</t>
        </is>
      </c>
      <c r="BS854" s="2" t="inlineStr">
        <is>
          <t>3</t>
        </is>
      </c>
      <c r="BT854" s="2" t="inlineStr">
        <is>
          <t/>
        </is>
      </c>
      <c r="BU854" t="inlineStr">
        <is>
          <t>taxxa li tippermetti li t-tniggis jew l-istorjbu jiġu emessi jew li tippremja servizzi għat-trattament tal-iskart jew li tinżamm fuq prodotti li x'aktarx iniġġsu</t>
        </is>
      </c>
      <c r="BV854" s="2" t="inlineStr">
        <is>
          <t>op milieusteun gerichte belastingregeling|
op de milieuzorg toegesneden fiscale regeling</t>
        </is>
      </c>
      <c r="BW854" s="2" t="inlineStr">
        <is>
          <t>3|
3</t>
        </is>
      </c>
      <c r="BX854" s="2" t="inlineStr">
        <is>
          <t xml:space="preserve">|
</t>
        </is>
      </c>
      <c r="BY854" t="inlineStr">
        <is>
          <t/>
        </is>
      </c>
      <c r="BZ854" s="2" t="inlineStr">
        <is>
          <t>podatek na ochronę środowiska|
podatek ekologiczny</t>
        </is>
      </c>
      <c r="CA854" s="2" t="inlineStr">
        <is>
          <t>3|
3</t>
        </is>
      </c>
      <c r="CB854" s="2" t="inlineStr">
        <is>
          <t xml:space="preserve">|
</t>
        </is>
      </c>
      <c r="CC854" t="inlineStr">
        <is>
          <t>podatek ze szczególną podstawą opodatkowania, która ma wyraźnie negatywny wpływ na środowisko, lub podatek, który służy opodatkowaniu niektórych działań, towarów lub usług w celu włączenia w ich cenę kosztów ochrony środowiska lub w celu ukierunkowania producentów i konsumentów na działania charakteryzujące się większym poszanowaniem dla środowiska</t>
        </is>
      </c>
      <c r="CD854" s="2" t="inlineStr">
        <is>
          <t>fiscalidade ecológica</t>
        </is>
      </c>
      <c r="CE854" s="2" t="inlineStr">
        <is>
          <t>3</t>
        </is>
      </c>
      <c r="CF854" s="2" t="inlineStr">
        <is>
          <t/>
        </is>
      </c>
      <c r="CG854" t="inlineStr">
        <is>
          <t/>
        </is>
      </c>
      <c r="CH854" t="inlineStr">
        <is>
          <t/>
        </is>
      </c>
      <c r="CI854" t="inlineStr">
        <is>
          <t/>
        </is>
      </c>
      <c r="CJ854" t="inlineStr">
        <is>
          <t/>
        </is>
      </c>
      <c r="CK854" t="inlineStr">
        <is>
          <t/>
        </is>
      </c>
      <c r="CL854" t="inlineStr">
        <is>
          <t/>
        </is>
      </c>
      <c r="CM854" t="inlineStr">
        <is>
          <t/>
        </is>
      </c>
      <c r="CN854" t="inlineStr">
        <is>
          <t/>
        </is>
      </c>
      <c r="CO854" t="inlineStr">
        <is>
          <t/>
        </is>
      </c>
      <c r="CP854" t="inlineStr">
        <is>
          <t/>
        </is>
      </c>
      <c r="CQ854" t="inlineStr">
        <is>
          <t/>
        </is>
      </c>
      <c r="CR854" t="inlineStr">
        <is>
          <t/>
        </is>
      </c>
      <c r="CS854" t="inlineStr">
        <is>
          <t/>
        </is>
      </c>
      <c r="CT854" t="inlineStr">
        <is>
          <t/>
        </is>
      </c>
      <c r="CU854" t="inlineStr">
        <is>
          <t/>
        </is>
      </c>
      <c r="CV854" t="inlineStr">
        <is>
          <t/>
        </is>
      </c>
      <c r="CW854" t="inlineStr">
        <is>
          <t/>
        </is>
      </c>
    </row>
    <row r="855">
      <c r="A855" s="1" t="str">
        <f>HYPERLINK("https://iate.europa.eu/entry/result/1407742/all", "1407742")</f>
        <v>1407742</v>
      </c>
      <c r="B855" t="inlineStr">
        <is>
          <t>ENERGY;INDUSTRY</t>
        </is>
      </c>
      <c r="C855" t="inlineStr">
        <is>
          <t>ENERGY|electrical and nuclear industries;ENERGY|electrical and nuclear industries|nuclear energy;INDUSTRY;INDUSTRY|chemistry</t>
        </is>
      </c>
      <c r="D855" t="inlineStr">
        <is>
          <t>yes</t>
        </is>
      </c>
      <c r="E855" t="inlineStr">
        <is>
          <t/>
        </is>
      </c>
      <c r="F855" s="2" t="inlineStr">
        <is>
          <t>природен уран</t>
        </is>
      </c>
      <c r="G855" s="2" t="inlineStr">
        <is>
          <t>3</t>
        </is>
      </c>
      <c r="H855" s="2" t="inlineStr">
        <is>
          <t/>
        </is>
      </c>
      <c r="I855" t="inlineStr">
        <is>
          <t/>
        </is>
      </c>
      <c r="J855" t="inlineStr">
        <is>
          <t/>
        </is>
      </c>
      <c r="K855" t="inlineStr">
        <is>
          <t/>
        </is>
      </c>
      <c r="L855" t="inlineStr">
        <is>
          <t/>
        </is>
      </c>
      <c r="M855" t="inlineStr">
        <is>
          <t/>
        </is>
      </c>
      <c r="N855" s="2" t="inlineStr">
        <is>
          <t>naturligt uran|
natururan</t>
        </is>
      </c>
      <c r="O855" s="2" t="inlineStr">
        <is>
          <t>3|
4</t>
        </is>
      </c>
      <c r="P855" s="2" t="inlineStr">
        <is>
          <t xml:space="preserve">|
</t>
        </is>
      </c>
      <c r="Q855" t="inlineStr">
        <is>
          <t/>
        </is>
      </c>
      <c r="R855" s="2" t="inlineStr">
        <is>
          <t>natürliches Uran|
Natururan</t>
        </is>
      </c>
      <c r="S855" s="2" t="inlineStr">
        <is>
          <t>3|
3</t>
        </is>
      </c>
      <c r="T855" s="2" t="inlineStr">
        <is>
          <t xml:space="preserve">|
</t>
        </is>
      </c>
      <c r="U855" t="inlineStr">
        <is>
          <t>Uran mit einer natürlich vorkommenden Mischung von Isotopen</t>
        </is>
      </c>
      <c r="V855" s="2" t="inlineStr">
        <is>
          <t>φυσικό ουράνιο</t>
        </is>
      </c>
      <c r="W855" s="2" t="inlineStr">
        <is>
          <t>3</t>
        </is>
      </c>
      <c r="X855" s="2" t="inlineStr">
        <is>
          <t/>
        </is>
      </c>
      <c r="Y855" t="inlineStr">
        <is>
          <t/>
        </is>
      </c>
      <c r="Z855" s="2" t="inlineStr">
        <is>
          <t>natural uranium</t>
        </is>
      </c>
      <c r="AA855" s="2" t="inlineStr">
        <is>
          <t>3</t>
        </is>
      </c>
      <c r="AB855" s="2" t="inlineStr">
        <is>
          <t/>
        </is>
      </c>
      <c r="AC855" t="inlineStr">
        <is>
          <t>uranium containing the mixtures of isotopes occurring in nature</t>
        </is>
      </c>
      <c r="AD855" s="2" t="inlineStr">
        <is>
          <t>uranio natural</t>
        </is>
      </c>
      <c r="AE855" s="2" t="inlineStr">
        <is>
          <t>3</t>
        </is>
      </c>
      <c r="AF855" s="2" t="inlineStr">
        <is>
          <t/>
        </is>
      </c>
      <c r="AG855" t="inlineStr">
        <is>
          <t>uranio de composición isotópica natural</t>
        </is>
      </c>
      <c r="AH855" s="2" t="inlineStr">
        <is>
          <t>looduslik uraan</t>
        </is>
      </c>
      <c r="AI855" s="2" t="inlineStr">
        <is>
          <t>3</t>
        </is>
      </c>
      <c r="AJ855" s="2" t="inlineStr">
        <is>
          <t/>
        </is>
      </c>
      <c r="AK855" t="inlineStr">
        <is>
          <t/>
        </is>
      </c>
      <c r="AL855" s="2" t="inlineStr">
        <is>
          <t>luonnonuraani</t>
        </is>
      </c>
      <c r="AM855" s="2" t="inlineStr">
        <is>
          <t>3</t>
        </is>
      </c>
      <c r="AN855" s="2" t="inlineStr">
        <is>
          <t/>
        </is>
      </c>
      <c r="AO855" t="inlineStr">
        <is>
          <t>maaperässä, pohjavedessä ja merivedessä pieninä pitoisuuksina tavattava, ydinenergian lähtöaineeksi soveltuva aine</t>
        </is>
      </c>
      <c r="AP855" s="2" t="inlineStr">
        <is>
          <t>uranium naturel</t>
        </is>
      </c>
      <c r="AQ855" s="2" t="inlineStr">
        <is>
          <t>3</t>
        </is>
      </c>
      <c r="AR855" s="2" t="inlineStr">
        <is>
          <t/>
        </is>
      </c>
      <c r="AS855" t="inlineStr">
        <is>
          <t>uranium dont la composition isotopique est naturelle</t>
        </is>
      </c>
      <c r="AT855" t="inlineStr">
        <is>
          <t/>
        </is>
      </c>
      <c r="AU855" t="inlineStr">
        <is>
          <t/>
        </is>
      </c>
      <c r="AV855" t="inlineStr">
        <is>
          <t/>
        </is>
      </c>
      <c r="AW855" t="inlineStr">
        <is>
          <t/>
        </is>
      </c>
      <c r="AX855" s="2" t="inlineStr">
        <is>
          <t>prirodni uranij</t>
        </is>
      </c>
      <c r="AY855" s="2" t="inlineStr">
        <is>
          <t>4</t>
        </is>
      </c>
      <c r="AZ855" s="2" t="inlineStr">
        <is>
          <t/>
        </is>
      </c>
      <c r="BA855" t="inlineStr">
        <is>
          <t/>
        </is>
      </c>
      <c r="BB855" t="inlineStr">
        <is>
          <t/>
        </is>
      </c>
      <c r="BC855" t="inlineStr">
        <is>
          <t/>
        </is>
      </c>
      <c r="BD855" t="inlineStr">
        <is>
          <t/>
        </is>
      </c>
      <c r="BE855" t="inlineStr">
        <is>
          <t/>
        </is>
      </c>
      <c r="BF855" s="2" t="inlineStr">
        <is>
          <t>uranio naturale</t>
        </is>
      </c>
      <c r="BG855" s="2" t="inlineStr">
        <is>
          <t>3</t>
        </is>
      </c>
      <c r="BH855" s="2" t="inlineStr">
        <is>
          <t/>
        </is>
      </c>
      <c r="BI855" t="inlineStr">
        <is>
          <t/>
        </is>
      </c>
      <c r="BJ855" t="inlineStr">
        <is>
          <t/>
        </is>
      </c>
      <c r="BK855" t="inlineStr">
        <is>
          <t/>
        </is>
      </c>
      <c r="BL855" t="inlineStr">
        <is>
          <t/>
        </is>
      </c>
      <c r="BM855" t="inlineStr">
        <is>
          <t/>
        </is>
      </c>
      <c r="BN855" t="inlineStr">
        <is>
          <t/>
        </is>
      </c>
      <c r="BO855" t="inlineStr">
        <is>
          <t/>
        </is>
      </c>
      <c r="BP855" t="inlineStr">
        <is>
          <t/>
        </is>
      </c>
      <c r="BQ855" t="inlineStr">
        <is>
          <t/>
        </is>
      </c>
      <c r="BR855" t="inlineStr">
        <is>
          <t/>
        </is>
      </c>
      <c r="BS855" t="inlineStr">
        <is>
          <t/>
        </is>
      </c>
      <c r="BT855" t="inlineStr">
        <is>
          <t/>
        </is>
      </c>
      <c r="BU855" t="inlineStr">
        <is>
          <t/>
        </is>
      </c>
      <c r="BV855" s="2" t="inlineStr">
        <is>
          <t>natuurlijk uranium</t>
        </is>
      </c>
      <c r="BW855" s="2" t="inlineStr">
        <is>
          <t>3</t>
        </is>
      </c>
      <c r="BX855" s="2" t="inlineStr">
        <is>
          <t/>
        </is>
      </c>
      <c r="BY855" t="inlineStr">
        <is>
          <t/>
        </is>
      </c>
      <c r="BZ855" s="2" t="inlineStr">
        <is>
          <t>uran naturalny</t>
        </is>
      </c>
      <c r="CA855" s="2" t="inlineStr">
        <is>
          <t>3</t>
        </is>
      </c>
      <c r="CB855" s="2" t="inlineStr">
        <is>
          <t/>
        </is>
      </c>
      <c r="CC855" t="inlineStr">
        <is>
          <t>uran posiadający naturalnie występujący rozkład izotopów uranu</t>
        </is>
      </c>
      <c r="CD855" s="2" t="inlineStr">
        <is>
          <t>urânio natural</t>
        </is>
      </c>
      <c r="CE855" s="2" t="inlineStr">
        <is>
          <t>3</t>
        </is>
      </c>
      <c r="CF855" s="2" t="inlineStr">
        <is>
          <t/>
        </is>
      </c>
      <c r="CG855" t="inlineStr">
        <is>
          <t>Urânio com uma composição isotópica igual àquela com que aparece normalmente na natureza.</t>
        </is>
      </c>
      <c r="CH855" t="inlineStr">
        <is>
          <t/>
        </is>
      </c>
      <c r="CI855" t="inlineStr">
        <is>
          <t/>
        </is>
      </c>
      <c r="CJ855" t="inlineStr">
        <is>
          <t/>
        </is>
      </c>
      <c r="CK855" t="inlineStr">
        <is>
          <t/>
        </is>
      </c>
      <c r="CL855" t="inlineStr">
        <is>
          <t/>
        </is>
      </c>
      <c r="CM855" t="inlineStr">
        <is>
          <t/>
        </is>
      </c>
      <c r="CN855" t="inlineStr">
        <is>
          <t/>
        </is>
      </c>
      <c r="CO855" t="inlineStr">
        <is>
          <t/>
        </is>
      </c>
      <c r="CP855" s="2" t="inlineStr">
        <is>
          <t>naravni uran</t>
        </is>
      </c>
      <c r="CQ855" s="2" t="inlineStr">
        <is>
          <t>3</t>
        </is>
      </c>
      <c r="CR855" s="2" t="inlineStr">
        <is>
          <t/>
        </is>
      </c>
      <c r="CS855" t="inlineStr">
        <is>
          <t>zmes treh izotopov: U 238 (99,276 %), U 235 (0,718 %) in U 234 (0,0056 %)</t>
        </is>
      </c>
      <c r="CT855" t="inlineStr">
        <is>
          <t/>
        </is>
      </c>
      <c r="CU855" t="inlineStr">
        <is>
          <t/>
        </is>
      </c>
      <c r="CV855" t="inlineStr">
        <is>
          <t/>
        </is>
      </c>
      <c r="CW855" t="inlineStr">
        <is>
          <t/>
        </is>
      </c>
    </row>
    <row r="856">
      <c r="A856" s="1" t="str">
        <f>HYPERLINK("https://iate.europa.eu/entry/result/2250038/all", "2250038")</f>
        <v>2250038</v>
      </c>
      <c r="B856" t="inlineStr">
        <is>
          <t>ENERGY</t>
        </is>
      </c>
      <c r="C856" t="inlineStr">
        <is>
          <t>ENERGY</t>
        </is>
      </c>
      <c r="D856" t="inlineStr">
        <is>
          <t>yes</t>
        </is>
      </c>
      <c r="E856" t="inlineStr">
        <is>
          <t/>
        </is>
      </c>
      <c r="F856" s="2" t="inlineStr">
        <is>
          <t>Съюз за европейски научни изследвания в областта на енергетиката</t>
        </is>
      </c>
      <c r="G856" s="2" t="inlineStr">
        <is>
          <t>3</t>
        </is>
      </c>
      <c r="H856" s="2" t="inlineStr">
        <is>
          <t/>
        </is>
      </c>
      <c r="I856" t="inlineStr">
        <is>
          <t/>
        </is>
      </c>
      <c r="J856" s="2" t="inlineStr">
        <is>
          <t>EERA|
Evropská aliance pro energetický výzkum</t>
        </is>
      </c>
      <c r="K856" s="2" t="inlineStr">
        <is>
          <t>3|
3</t>
        </is>
      </c>
      <c r="L856" s="2" t="inlineStr">
        <is>
          <t xml:space="preserve">|
</t>
        </is>
      </c>
      <c r="M856" t="inlineStr">
        <is>
          <t/>
        </is>
      </c>
      <c r="N856" s="2" t="inlineStr">
        <is>
          <t>europæisk energiforskningsalliance|
EERA</t>
        </is>
      </c>
      <c r="O856" s="2" t="inlineStr">
        <is>
          <t>4|
4</t>
        </is>
      </c>
      <c r="P856" s="2" t="inlineStr">
        <is>
          <t xml:space="preserve">|
</t>
        </is>
      </c>
      <c r="Q856" t="inlineStr">
        <is>
          <t>alliance mellem ca. 200 forskningsinstitutioner fra hele Europa inden for energiforskning</t>
        </is>
      </c>
      <c r="R856" s="2" t="inlineStr">
        <is>
          <t>europäisches Energieforschungsbündnis|
EERA</t>
        </is>
      </c>
      <c r="S856" s="2" t="inlineStr">
        <is>
          <t>3|
2</t>
        </is>
      </c>
      <c r="T856" s="2" t="inlineStr">
        <is>
          <t xml:space="preserve">|
</t>
        </is>
      </c>
      <c r="U856" t="inlineStr">
        <is>
          <t>Kooperationsstruktur nationaler Forschungsinstitute und ähnlicher Einrichtungen (z.B. Universitäten) mit dem Ziel, Programme (z.B. auf den Gebieten Grundlagenforschung und –technologien, bahnbrechende Technologien und fortgeschrittene Energieeffizienz) mit den Prioritäten des SET-Plans &lt;a href="/entry/result/2228864/all" id="ENTRY_TO_ENTRY_CONVERTER" target="_blank"&gt;IATE:2228864&lt;/a&gt; in Einklang zu bringen, zersplitterte Kapazitäten zu vernetzen und dauerhafte Partnerschaften mit der Industrie aufzubauen</t>
        </is>
      </c>
      <c r="V856" s="2" t="inlineStr">
        <is>
          <t>Ευρωπαϊκός Συνασπισμός ενεργειακής έρευνας</t>
        </is>
      </c>
      <c r="W856" s="2" t="inlineStr">
        <is>
          <t>3</t>
        </is>
      </c>
      <c r="X856" s="2" t="inlineStr">
        <is>
          <t/>
        </is>
      </c>
      <c r="Y856" t="inlineStr">
        <is>
          <t/>
        </is>
      </c>
      <c r="Z856" s="2" t="inlineStr">
        <is>
          <t>European Energy Research Alliance|
EERA</t>
        </is>
      </c>
      <c r="AA856" s="2" t="inlineStr">
        <is>
          <t>3|
3</t>
        </is>
      </c>
      <c r="AB856" s="2" t="inlineStr">
        <is>
          <t xml:space="preserve">|
</t>
        </is>
      </c>
      <c r="AC856" t="inlineStr">
        <is>
          <t/>
        </is>
      </c>
      <c r="AD856" s="2" t="inlineStr">
        <is>
          <t>Alianza Europea para la Investigación en el Sector Energético|
EERA</t>
        </is>
      </c>
      <c r="AE856" s="2" t="inlineStr">
        <is>
          <t>3|
2</t>
        </is>
      </c>
      <c r="AF856" s="2" t="inlineStr">
        <is>
          <t xml:space="preserve">|
</t>
        </is>
      </c>
      <c r="AG856" t="inlineStr">
        <is>
          <t>Iniciativa de la Comisión tendente a intensificar la colaboración entre institutos nacionales de investigación energética de los distintos Estados miembros, pasando del actual modelo de colaboración basada en proyectos y redes a uno de programas conjuntos.&lt;br&gt;El objetivo es acelerar el desarrollo de nuevas tecnologías energéticas mediante la concepción y ejecución de programas conjuntos de investigación en apoyo del Plan Estratégico Europeo de Tecnología Energética (EETE) &lt;a href="/entry/result/2228864/all" id="ENTRY_TO_ENTRY_CONVERTER" target="_blank"&gt;IATE:2228864&lt;/a&gt; , a través de la puesta en común y la integración de las actividades y los recursos, la combinación de fuentes de financiación nacionales y de la Unión, y el máximo aprovechamiento de las complementariedades y sinergias.</t>
        </is>
      </c>
      <c r="AH856" s="2" t="inlineStr">
        <is>
          <t>EERA|
Euroopa Energiaalaste Teadusuuringute Liit</t>
        </is>
      </c>
      <c r="AI856" s="2" t="inlineStr">
        <is>
          <t>3|
3</t>
        </is>
      </c>
      <c r="AJ856" s="2" t="inlineStr">
        <is>
          <t xml:space="preserve">|
</t>
        </is>
      </c>
      <c r="AK856" t="inlineStr">
        <is>
          <t>sõltumatu liit, mis ühendab avalik-õiguslikke uurimiskeskusi ja ülikoole kogu Euroopast</t>
        </is>
      </c>
      <c r="AL856" s="2" t="inlineStr">
        <is>
          <t>Euroopan energiatutkimuksen yhteenliittymä</t>
        </is>
      </c>
      <c r="AM856" s="2" t="inlineStr">
        <is>
          <t>2</t>
        </is>
      </c>
      <c r="AN856" s="2" t="inlineStr">
        <is>
          <t/>
        </is>
      </c>
      <c r="AO856" t="inlineStr">
        <is>
          <t/>
        </is>
      </c>
      <c r="AP856" s="2" t="inlineStr">
        <is>
          <t>alliance européenne de la recherche dans le domaine de l'énergie</t>
        </is>
      </c>
      <c r="AQ856" s="2" t="inlineStr">
        <is>
          <t>3</t>
        </is>
      </c>
      <c r="AR856" s="2" t="inlineStr">
        <is>
          <t/>
        </is>
      </c>
      <c r="AS856" t="inlineStr">
        <is>
          <t>Regroupement d'instituts de recherche européens chargé de coordonner les programmes nationaux et européens de recherche dans le domaine de l'énergie, en vue d'accélérer le développement de nouvelles technologies énergétiques. À cet effet, l'alliance met en place des programmes de recherche conjoints et promeut le partage d'installations nationales de recherche.</t>
        </is>
      </c>
      <c r="AT856" s="2" t="inlineStr">
        <is>
          <t>an Chomhghuaillíocht Eorpach um Thaighde san Fhuinneamh|
EERA</t>
        </is>
      </c>
      <c r="AU856" s="2" t="inlineStr">
        <is>
          <t>3|
3</t>
        </is>
      </c>
      <c r="AV856" s="2" t="inlineStr">
        <is>
          <t xml:space="preserve">|
</t>
        </is>
      </c>
      <c r="AW856" t="inlineStr">
        <is>
          <t/>
        </is>
      </c>
      <c r="AX856" s="2" t="inlineStr">
        <is>
          <t>Europski savez za istraživanje energije|
EERA</t>
        </is>
      </c>
      <c r="AY856" s="2" t="inlineStr">
        <is>
          <t>3|
3</t>
        </is>
      </c>
      <c r="AZ856" s="2" t="inlineStr">
        <is>
          <t xml:space="preserve">|
</t>
        </is>
      </c>
      <c r="BA856" t="inlineStr">
        <is>
          <t/>
        </is>
      </c>
      <c r="BB856" s="2" t="inlineStr">
        <is>
          <t>Európai Energiakutatási Szövetség</t>
        </is>
      </c>
      <c r="BC856" s="2" t="inlineStr">
        <is>
          <t>4</t>
        </is>
      </c>
      <c r="BD856" s="2" t="inlineStr">
        <is>
          <t/>
        </is>
      </c>
      <c r="BE856" t="inlineStr">
        <is>
          <t>Európa vezető kutatási intézetei által létrehozott szövetség, amelynek feladata a hatékonyabb kutatási együttműködés elősegítése és az alacsony széndioxid-kibocsátású technológiák fejlesztése.</t>
        </is>
      </c>
      <c r="BF856" s="2" t="inlineStr">
        <is>
          <t>alleanza europea per la ricerca nel settore dell’energia|
EERA</t>
        </is>
      </c>
      <c r="BG856" s="2" t="inlineStr">
        <is>
          <t>3|
3</t>
        </is>
      </c>
      <c r="BH856" s="2" t="inlineStr">
        <is>
          <t xml:space="preserve">|
</t>
        </is>
      </c>
      <c r="BI856" t="inlineStr">
        <is>
          <t>raggruppamento dei principali istituti europei di ricerca energetica allo scopo di accelerare lo sviluppo delle nuove tecnologie energetiche Organismo di cui la Commissione europea propone l'istituzione al fine di rafforzare la cooperazione a livello comunitario tra gli istituti nazionali di ricerca per l’energia e i gruppi di ricerca operanti in università e centri specializzati e promuovere una più efficace utilizzazione delle risorse.</t>
        </is>
      </c>
      <c r="BJ856" s="2" t="inlineStr">
        <is>
          <t>Europos energijos gamybos mokslinių tyrimų sąjunga</t>
        </is>
      </c>
      <c r="BK856" s="2" t="inlineStr">
        <is>
          <t>3</t>
        </is>
      </c>
      <c r="BL856" s="2" t="inlineStr">
        <is>
          <t/>
        </is>
      </c>
      <c r="BM856" t="inlineStr">
        <is>
          <t/>
        </is>
      </c>
      <c r="BN856" s="2" t="inlineStr">
        <is>
          <t>Eiropas Enerģētikas pētniecības alianse</t>
        </is>
      </c>
      <c r="BO856" s="2" t="inlineStr">
        <is>
          <t>3</t>
        </is>
      </c>
      <c r="BP856" s="2" t="inlineStr">
        <is>
          <t/>
        </is>
      </c>
      <c r="BQ856" t="inlineStr">
        <is>
          <t/>
        </is>
      </c>
      <c r="BR856" s="2" t="inlineStr">
        <is>
          <t>EERA|
Alleanza Ewropea għar-Riċerka dwar l-Enerġija</t>
        </is>
      </c>
      <c r="BS856" s="2" t="inlineStr">
        <is>
          <t>3|
3</t>
        </is>
      </c>
      <c r="BT856" s="2" t="inlineStr">
        <is>
          <t xml:space="preserve">|
</t>
        </is>
      </c>
      <c r="BU856" t="inlineStr">
        <is>
          <t>alleanza ta' organizzazzjonijiet li jinsabu fuq quddiem fil-kamp tar-riċerka dwar l-enerġija, bil-għan ssaħħaħ, twessa' u ttejjeb kemm jista' jkun il-kapaċitajiet tal-UE għar-riċerka dwar l-enerġija permezz tal-kondiviżjoni ta' faċilitajiet nazzjonali ta' klassi mondjali u t-twettiq konġunt ta' programmi ta' riċerka pan-Ewropej</t>
        </is>
      </c>
      <c r="BV856" s="2" t="inlineStr">
        <is>
          <t>Europese alliantie voor energieonderzoek</t>
        </is>
      </c>
      <c r="BW856" s="2" t="inlineStr">
        <is>
          <t>3</t>
        </is>
      </c>
      <c r="BX856" s="2" t="inlineStr">
        <is>
          <t/>
        </is>
      </c>
      <c r="BY856" t="inlineStr">
        <is>
          <t/>
        </is>
      </c>
      <c r="BZ856" s="2" t="inlineStr">
        <is>
          <t>europejskie stowarzyszenie badań nad energią</t>
        </is>
      </c>
      <c r="CA856" s="2" t="inlineStr">
        <is>
          <t>3</t>
        </is>
      </c>
      <c r="CB856" s="2" t="inlineStr">
        <is>
          <t/>
        </is>
      </c>
      <c r="CC856" t="inlineStr">
        <is>
          <t/>
        </is>
      </c>
      <c r="CD856" s="2" t="inlineStr">
        <is>
          <t>Aliança Europeia de Investigação Energética</t>
        </is>
      </c>
      <c r="CE856" s="2" t="inlineStr">
        <is>
          <t>3</t>
        </is>
      </c>
      <c r="CF856" s="2" t="inlineStr">
        <is>
          <t/>
        </is>
      </c>
      <c r="CG856" t="inlineStr">
        <is>
          <t>Instância de cooperação surgida em 2008, por iniciativa e com o apoio da Comissão Europeia, que agrupa os principais organismos de investigação europeus no domínio da energia e que tem como principal objetivo reforçar e optimizar os recursos da UE nesta matéria.</t>
        </is>
      </c>
      <c r="CH856" s="2" t="inlineStr">
        <is>
          <t>alianța europeană de cercetare în domeniul energetic</t>
        </is>
      </c>
      <c r="CI856" s="2" t="inlineStr">
        <is>
          <t>3</t>
        </is>
      </c>
      <c r="CJ856" s="2" t="inlineStr">
        <is>
          <t/>
        </is>
      </c>
      <c r="CK856" t="inlineStr">
        <is>
          <t/>
        </is>
      </c>
      <c r="CL856" s="2" t="inlineStr">
        <is>
          <t>Európska aliancia pre energetický výskum|
EERA</t>
        </is>
      </c>
      <c r="CM856" s="2" t="inlineStr">
        <is>
          <t>3|
3</t>
        </is>
      </c>
      <c r="CN856" s="2" t="inlineStr">
        <is>
          <t xml:space="preserve">|
</t>
        </is>
      </c>
      <c r="CO856" t="inlineStr">
        <is>
          <t>nezávislé združenie verejných výskumných centier a univerzít v celej EÚ, ktoré je jedným zo základných pilierov Európskeho strategického plánu pre energetické technológie (plánu SET)</t>
        </is>
      </c>
      <c r="CP856" s="2" t="inlineStr">
        <is>
          <t>Evropska zveza za energetsko raziskovanje</t>
        </is>
      </c>
      <c r="CQ856" s="2" t="inlineStr">
        <is>
          <t>2</t>
        </is>
      </c>
      <c r="CR856" s="2" t="inlineStr">
        <is>
          <t/>
        </is>
      </c>
      <c r="CS856" t="inlineStr">
        <is>
          <t/>
        </is>
      </c>
      <c r="CT856" s="2" t="inlineStr">
        <is>
          <t>den europeiska alliansen för energiforskning|
EERA</t>
        </is>
      </c>
      <c r="CU856" s="2" t="inlineStr">
        <is>
          <t>3|
3</t>
        </is>
      </c>
      <c r="CV856" s="2" t="inlineStr">
        <is>
          <t xml:space="preserve">|
</t>
        </is>
      </c>
      <c r="CW856" t="inlineStr">
        <is>
          <t/>
        </is>
      </c>
    </row>
    <row r="857">
      <c r="A857" s="1" t="str">
        <f>HYPERLINK("https://iate.europa.eu/entry/result/927288/all", "927288")</f>
        <v>927288</v>
      </c>
      <c r="B857" t="inlineStr">
        <is>
          <t>ENVIRONMENT;ENERGY</t>
        </is>
      </c>
      <c r="C857" t="inlineStr">
        <is>
          <t>ENVIRONMENT;ENERGY</t>
        </is>
      </c>
      <c r="D857" t="inlineStr">
        <is>
          <t>yes</t>
        </is>
      </c>
      <c r="E857" t="inlineStr">
        <is>
          <t/>
        </is>
      </c>
      <c r="F857" s="2" t="inlineStr">
        <is>
          <t>микс на горива|
горивен микс</t>
        </is>
      </c>
      <c r="G857" s="2" t="inlineStr">
        <is>
          <t>3|
3</t>
        </is>
      </c>
      <c r="H857" s="2" t="inlineStr">
        <is>
          <t xml:space="preserve">|
</t>
        </is>
      </c>
      <c r="I857" t="inlineStr">
        <is>
          <t>комбинация и съотношение на енергийните ресурси по видове - въглища, нефт, ядрена енергия, природен газ, биомаса, водна енергия - използвани от дадена държава за генерирането на електричество</t>
        </is>
      </c>
      <c r="J857" s="2" t="inlineStr">
        <is>
          <t>skladba paliv|
palivová skladba</t>
        </is>
      </c>
      <c r="K857" s="2" t="inlineStr">
        <is>
          <t>3|
3</t>
        </is>
      </c>
      <c r="L857" s="2" t="inlineStr">
        <is>
          <t xml:space="preserve">|
</t>
        </is>
      </c>
      <c r="M857" t="inlineStr">
        <is>
          <t/>
        </is>
      </c>
      <c r="N857" s="2" t="inlineStr">
        <is>
          <t>brændselssammensætning|
brændselsmiks</t>
        </is>
      </c>
      <c r="O857" s="2" t="inlineStr">
        <is>
          <t>3|
3</t>
        </is>
      </c>
      <c r="P857" s="2" t="inlineStr">
        <is>
          <t xml:space="preserve">|
</t>
        </is>
      </c>
      <c r="Q857" t="inlineStr">
        <is>
          <t>kombinationen af og proportionalitetsforholdet mellem forskellige brændsler, der anvendes til at fremstille elektricitet (f.eks. i et elektricitetsværk)</t>
        </is>
      </c>
      <c r="R857" s="2" t="inlineStr">
        <is>
          <t>Brennstoffmix</t>
        </is>
      </c>
      <c r="S857" s="2" t="inlineStr">
        <is>
          <t>3</t>
        </is>
      </c>
      <c r="T857" s="2" t="inlineStr">
        <is>
          <t/>
        </is>
      </c>
      <c r="U857" t="inlineStr">
        <is>
          <t>Kombination der Brennstoff-/ Primärenergiequellen wie Kohle, Erdgas, erneurbare Energien, Kernkraft, die ein Land zur Stromerzeugung nutzt</t>
        </is>
      </c>
      <c r="V857" s="2" t="inlineStr">
        <is>
          <t>ενεργειακό μείγμα|
συνδυασμός καυσίμων</t>
        </is>
      </c>
      <c r="W857" s="2" t="inlineStr">
        <is>
          <t>3|
3</t>
        </is>
      </c>
      <c r="X857" s="2" t="inlineStr">
        <is>
          <t xml:space="preserve">|
</t>
        </is>
      </c>
      <c r="Y857" t="inlineStr">
        <is>
          <t/>
        </is>
      </c>
      <c r="Z857" s="2" t="inlineStr">
        <is>
          <t>fuel mix</t>
        </is>
      </c>
      <c r="AA857" s="2" t="inlineStr">
        <is>
          <t>3</t>
        </is>
      </c>
      <c r="AB857" s="2" t="inlineStr">
        <is>
          <t/>
        </is>
      </c>
      <c r="AC857" t="inlineStr">
        <is>
          <t>combination of and proportional relationship between different fuels used to generate electricity (e.g. by a power plant)</t>
        </is>
      </c>
      <c r="AD857" s="2" t="inlineStr">
        <is>
          <t>combinación de combustibles|
cesta de combustibles</t>
        </is>
      </c>
      <c r="AE857" s="2" t="inlineStr">
        <is>
          <t>3|
3</t>
        </is>
      </c>
      <c r="AF857" s="2" t="inlineStr">
        <is>
          <t xml:space="preserve">|
</t>
        </is>
      </c>
      <c r="AG857" t="inlineStr">
        <is>
          <t>Combinación de fuentes de energía (tales como carbón, gas natural, energía nuclear y energías renovables) utilizada por un país para la generación de electricidad.</t>
        </is>
      </c>
      <c r="AH857" s="2" t="inlineStr">
        <is>
          <t>kütusekasutuse struktuur</t>
        </is>
      </c>
      <c r="AI857" s="2" t="inlineStr">
        <is>
          <t>3</t>
        </is>
      </c>
      <c r="AJ857" s="2" t="inlineStr">
        <is>
          <t/>
        </is>
      </c>
      <c r="AK857" t="inlineStr">
        <is>
          <t>kütuse- või primaarenergiaallikate (näiteks süsi, maagaas, taastuvenergia, tuumaenergia) kombinatsioon, mida riigis kasutatakse elektrienergia tootmiseks</t>
        </is>
      </c>
      <c r="AL857" s="2" t="inlineStr">
        <is>
          <t>polttoainevalikoima</t>
        </is>
      </c>
      <c r="AM857" s="2" t="inlineStr">
        <is>
          <t>3</t>
        </is>
      </c>
      <c r="AN857" s="2" t="inlineStr">
        <is>
          <t/>
        </is>
      </c>
      <c r="AO857" t="inlineStr">
        <is>
          <t/>
        </is>
      </c>
      <c r="AP857" s="2" t="inlineStr">
        <is>
          <t>combinaison de combustibles</t>
        </is>
      </c>
      <c r="AQ857" s="2" t="inlineStr">
        <is>
          <t>3</t>
        </is>
      </c>
      <c r="AR857" s="2" t="inlineStr">
        <is>
          <t/>
        </is>
      </c>
      <c r="AS857" t="inlineStr">
        <is>
          <t/>
        </is>
      </c>
      <c r="AT857" s="2" t="inlineStr">
        <is>
          <t>meascán breosla</t>
        </is>
      </c>
      <c r="AU857" s="2" t="inlineStr">
        <is>
          <t>3</t>
        </is>
      </c>
      <c r="AV857" s="2" t="inlineStr">
        <is>
          <t/>
        </is>
      </c>
      <c r="AW857" t="inlineStr">
        <is>
          <t>meascán d'fhoinsí breosla amhail guail, gás nádúrtha, fuinneamh in-athnuaite agus núicléach a úsáideann tír chun leictreachas a ghiniúint</t>
        </is>
      </c>
      <c r="AX857" t="inlineStr">
        <is>
          <t/>
        </is>
      </c>
      <c r="AY857" t="inlineStr">
        <is>
          <t/>
        </is>
      </c>
      <c r="AZ857" t="inlineStr">
        <is>
          <t/>
        </is>
      </c>
      <c r="BA857" t="inlineStr">
        <is>
          <t/>
        </is>
      </c>
      <c r="BB857" s="2" t="inlineStr">
        <is>
          <t>tüzelőanyag-szerkezet</t>
        </is>
      </c>
      <c r="BC857" s="2" t="inlineStr">
        <is>
          <t>4</t>
        </is>
      </c>
      <c r="BD857" s="2" t="inlineStr">
        <is>
          <t/>
        </is>
      </c>
      <c r="BE857" t="inlineStr">
        <is>
          <t>a villamos energia előállítása céljából használt tüzelőanyagforrások adott országban alkalmazott kombinációja</t>
        </is>
      </c>
      <c r="BF857" s="2" t="inlineStr">
        <is>
          <t>miscela di combustibili</t>
        </is>
      </c>
      <c r="BG857" s="2" t="inlineStr">
        <is>
          <t>3</t>
        </is>
      </c>
      <c r="BH857" s="2" t="inlineStr">
        <is>
          <t/>
        </is>
      </c>
      <c r="BI857" t="inlineStr">
        <is>
          <t>combinazione di fonti di energia (come carbone, gas naturale, energie rinnovabili ed energia nucleare) utilizzata da un pasese per la generazione di elettricità</t>
        </is>
      </c>
      <c r="BJ857" s="2" t="inlineStr">
        <is>
          <t>kuro rūšių derinys</t>
        </is>
      </c>
      <c r="BK857" s="2" t="inlineStr">
        <is>
          <t>3</t>
        </is>
      </c>
      <c r="BL857" s="2" t="inlineStr">
        <is>
          <t/>
        </is>
      </c>
      <c r="BM857" t="inlineStr">
        <is>
          <t>kuro rūšių, kurios naudojamos elektros energijai gaminti, pavyzdžiui, elektrinėje, „krepšelis“</t>
        </is>
      </c>
      <c r="BN857" s="2" t="inlineStr">
        <is>
          <t>kurināmā struktūra|
kurināmo kombinācija</t>
        </is>
      </c>
      <c r="BO857" s="2" t="inlineStr">
        <is>
          <t>3|
3</t>
        </is>
      </c>
      <c r="BP857" s="2" t="inlineStr">
        <is>
          <t xml:space="preserve">|
</t>
        </is>
      </c>
      <c r="BQ857" t="inlineStr">
        <is>
          <t>energoresursu kopums, ko izmanto enerģijas ražošanai uzņēmuma, apdzīvotas vietas, valsts, valstu savienības utt. līmenī</t>
        </is>
      </c>
      <c r="BR857" s="2" t="inlineStr">
        <is>
          <t>taħlita ta' fjuwils</t>
        </is>
      </c>
      <c r="BS857" s="2" t="inlineStr">
        <is>
          <t>3</t>
        </is>
      </c>
      <c r="BT857" s="2" t="inlineStr">
        <is>
          <t/>
        </is>
      </c>
      <c r="BU857" t="inlineStr">
        <is>
          <t>kombinazzjoni ta' sorsi ta' fjuwil bħal faħam, gass naturali, enerġija rinnovabbli u enerġija nukleari użati minn pajjiż għall-ġenerazzjoni tal-elettriku</t>
        </is>
      </c>
      <c r="BV857" s="2" t="inlineStr">
        <is>
          <t>brandstofmix</t>
        </is>
      </c>
      <c r="BW857" s="2" t="inlineStr">
        <is>
          <t>3</t>
        </is>
      </c>
      <c r="BX857" s="2" t="inlineStr">
        <is>
          <t/>
        </is>
      </c>
      <c r="BY857" t="inlineStr">
        <is>
          <t>de wijze waarop de combinatie van verschillende brandstoffen vanuit een bepaald oogpunt (prijs, milieu, elektriciteitsvoorziening) voor een bepaald segment (wegverkeer, luchtvaart) is samengesteld</t>
        </is>
      </c>
      <c r="BZ857" s="2" t="inlineStr">
        <is>
          <t>koszyk paliw|
miks paliwowy</t>
        </is>
      </c>
      <c r="CA857" s="2" t="inlineStr">
        <is>
          <t>2|
3</t>
        </is>
      </c>
      <c r="CB857" s="2" t="inlineStr">
        <is>
          <t xml:space="preserve">|
</t>
        </is>
      </c>
      <c r="CC857" t="inlineStr">
        <is>
          <t>portfel paliw, które wykorzystuje
dane przedsiębiorstwo do produkcji energii w należących do niego źródłach wytwórczych</t>
        </is>
      </c>
      <c r="CD857" s="2" t="inlineStr">
        <is>
          <t>combinação de combustíveis</t>
        </is>
      </c>
      <c r="CE857" s="2" t="inlineStr">
        <is>
          <t>3</t>
        </is>
      </c>
      <c r="CF857" s="2" t="inlineStr">
        <is>
          <t/>
        </is>
      </c>
      <c r="CG857" t="inlineStr">
        <is>
          <t>Combinação e proporção dos diferentes combustíveis utilizados para a produção de eletricidade (p. ex., numa central elétrica).</t>
        </is>
      </c>
      <c r="CH857" s="2" t="inlineStr">
        <is>
          <t>mix de combustibili</t>
        </is>
      </c>
      <c r="CI857" s="2" t="inlineStr">
        <is>
          <t>3</t>
        </is>
      </c>
      <c r="CJ857" s="2" t="inlineStr">
        <is>
          <t/>
        </is>
      </c>
      <c r="CK857" t="inlineStr">
        <is>
          <t>combinație de surse de energie (precum cărbunele, gazul natural, energia din surse regenerabile sau energia nucleară) utilizată în scopul generării de electricitate</t>
        </is>
      </c>
      <c r="CL857" s="2" t="inlineStr">
        <is>
          <t>palivový mix</t>
        </is>
      </c>
      <c r="CM857" s="2" t="inlineStr">
        <is>
          <t>3</t>
        </is>
      </c>
      <c r="CN857" s="2" t="inlineStr">
        <is>
          <t/>
        </is>
      </c>
      <c r="CO857" t="inlineStr">
        <is>
          <t>kombinácia zdrojov energie, ako sú napr. uhlie, zemný plyn, energia z obnoviteľných zdrojov a jadrová energia, ktoré určitá krajina využíva na výrobu elektrickej energie</t>
        </is>
      </c>
      <c r="CP857" s="2" t="inlineStr">
        <is>
          <t>mešanica goriv</t>
        </is>
      </c>
      <c r="CQ857" s="2" t="inlineStr">
        <is>
          <t>3</t>
        </is>
      </c>
      <c r="CR857" s="2" t="inlineStr">
        <is>
          <t/>
        </is>
      </c>
      <c r="CS857" t="inlineStr">
        <is>
          <t/>
        </is>
      </c>
      <c r="CT857" s="2" t="inlineStr">
        <is>
          <t>bränslemix</t>
        </is>
      </c>
      <c r="CU857" s="2" t="inlineStr">
        <is>
          <t>3</t>
        </is>
      </c>
      <c r="CV857" s="2" t="inlineStr">
        <is>
          <t/>
        </is>
      </c>
      <c r="CW857" t="inlineStr">
        <is>
          <t/>
        </is>
      </c>
    </row>
    <row r="858">
      <c r="A858" s="1" t="str">
        <f>HYPERLINK("https://iate.europa.eu/entry/result/3568555/all", "3568555")</f>
        <v>3568555</v>
      </c>
      <c r="B858" t="inlineStr">
        <is>
          <t>ENVIRONMENT;ENERGY;INDUSTRY</t>
        </is>
      </c>
      <c r="C858" t="inlineStr">
        <is>
          <t>ENVIRONMENT|environmental policy|waste management;ENERGY|oil industry|hydrocarbon;INDUSTRY|miscellaneous industries|refrigeration industry</t>
        </is>
      </c>
      <c r="D858" t="inlineStr">
        <is>
          <t>yes</t>
        </is>
      </c>
      <c r="E858" t="inlineStr">
        <is>
          <t/>
        </is>
      </c>
      <c r="F858" t="inlineStr">
        <is>
          <t/>
        </is>
      </c>
      <c r="G858" t="inlineStr">
        <is>
          <t/>
        </is>
      </c>
      <c r="H858" t="inlineStr">
        <is>
          <t/>
        </is>
      </c>
      <c r="I858" t="inlineStr">
        <is>
          <t/>
        </is>
      </c>
      <c r="J858" t="inlineStr">
        <is>
          <t/>
        </is>
      </c>
      <c r="K858" t="inlineStr">
        <is>
          <t/>
        </is>
      </c>
      <c r="L858" t="inlineStr">
        <is>
          <t/>
        </is>
      </c>
      <c r="M858" t="inlineStr">
        <is>
          <t/>
        </is>
      </c>
      <c r="N858" t="inlineStr">
        <is>
          <t/>
        </is>
      </c>
      <c r="O858" t="inlineStr">
        <is>
          <t/>
        </is>
      </c>
      <c r="P858" t="inlineStr">
        <is>
          <t/>
        </is>
      </c>
      <c r="Q858" t="inlineStr">
        <is>
          <t/>
        </is>
      </c>
      <c r="R858" t="inlineStr">
        <is>
          <t/>
        </is>
      </c>
      <c r="S858" t="inlineStr">
        <is>
          <t/>
        </is>
      </c>
      <c r="T858" t="inlineStr">
        <is>
          <t/>
        </is>
      </c>
      <c r="U858" t="inlineStr">
        <is>
          <t/>
        </is>
      </c>
      <c r="V858" t="inlineStr">
        <is>
          <t/>
        </is>
      </c>
      <c r="W858" t="inlineStr">
        <is>
          <t/>
        </is>
      </c>
      <c r="X858" t="inlineStr">
        <is>
          <t/>
        </is>
      </c>
      <c r="Y858" t="inlineStr">
        <is>
          <t/>
        </is>
      </c>
      <c r="Z858" s="2" t="inlineStr">
        <is>
          <t>cold energy|
waste cold</t>
        </is>
      </c>
      <c r="AA858" s="2" t="inlineStr">
        <is>
          <t>3|
3</t>
        </is>
      </c>
      <c r="AB858" s="2" t="inlineStr">
        <is>
          <t>deprecated|
preferred</t>
        </is>
      </c>
      <c r="AC858" t="inlineStr">
        <is>
          <t>unavoidable cold generated as a by-product in industrial or power generation installations, or in the tertiary sector, which would be dissipated unused in air or water without access to a district cooling system, where a cogeneration process has been used or will be used or where cogeneration is not feasible</t>
        </is>
      </c>
      <c r="AD858" t="inlineStr">
        <is>
          <t/>
        </is>
      </c>
      <c r="AE858" t="inlineStr">
        <is>
          <t/>
        </is>
      </c>
      <c r="AF858" t="inlineStr">
        <is>
          <t/>
        </is>
      </c>
      <c r="AG858" t="inlineStr">
        <is>
          <t/>
        </is>
      </c>
      <c r="AH858" s="2" t="inlineStr">
        <is>
          <t>heitjahutusenergia</t>
        </is>
      </c>
      <c r="AI858" s="2" t="inlineStr">
        <is>
          <t>3</t>
        </is>
      </c>
      <c r="AJ858" s="2" t="inlineStr">
        <is>
          <t/>
        </is>
      </c>
      <c r="AK858" t="inlineStr">
        <is>
          <t/>
        </is>
      </c>
      <c r="AL858" s="2" t="inlineStr">
        <is>
          <t>hukkakylmä</t>
        </is>
      </c>
      <c r="AM858" s="2" t="inlineStr">
        <is>
          <t>3</t>
        </is>
      </c>
      <c r="AN858" s="2" t="inlineStr">
        <is>
          <t/>
        </is>
      </c>
      <c r="AO858" t="inlineStr">
        <is>
          <t/>
        </is>
      </c>
      <c r="AP858" t="inlineStr">
        <is>
          <t/>
        </is>
      </c>
      <c r="AQ858" t="inlineStr">
        <is>
          <t/>
        </is>
      </c>
      <c r="AR858" t="inlineStr">
        <is>
          <t/>
        </is>
      </c>
      <c r="AS858" t="inlineStr">
        <is>
          <t/>
        </is>
      </c>
      <c r="AT858" s="2" t="inlineStr">
        <is>
          <t>dramhfhuacht</t>
        </is>
      </c>
      <c r="AU858" s="2" t="inlineStr">
        <is>
          <t>3</t>
        </is>
      </c>
      <c r="AV858" s="2" t="inlineStr">
        <is>
          <t/>
        </is>
      </c>
      <c r="AW858" t="inlineStr">
        <is>
          <t/>
        </is>
      </c>
      <c r="AX858" t="inlineStr">
        <is>
          <t/>
        </is>
      </c>
      <c r="AY858" t="inlineStr">
        <is>
          <t/>
        </is>
      </c>
      <c r="AZ858" t="inlineStr">
        <is>
          <t/>
        </is>
      </c>
      <c r="BA858" t="inlineStr">
        <is>
          <t/>
        </is>
      </c>
      <c r="BB858" t="inlineStr">
        <is>
          <t/>
        </is>
      </c>
      <c r="BC858" t="inlineStr">
        <is>
          <t/>
        </is>
      </c>
      <c r="BD858" t="inlineStr">
        <is>
          <t/>
        </is>
      </c>
      <c r="BE858" t="inlineStr">
        <is>
          <t/>
        </is>
      </c>
      <c r="BF858" s="2" t="inlineStr">
        <is>
          <t>freddo di scarto</t>
        </is>
      </c>
      <c r="BG858" s="2" t="inlineStr">
        <is>
          <t>3</t>
        </is>
      </c>
      <c r="BH858" s="2" t="inlineStr">
        <is>
          <t/>
        </is>
      </c>
      <c r="BI858" t="inlineStr">
        <is>
          <t>freddo inevitabilmente ottenuto come sottoprodotto negli impianti industriali o di produzione di energia che si disperderebbe nell'aria o nell'acqua rimanendo inutilizzato e che invece viene recuperato per essere riutilizzato, ad esempio, in sistemi di teleraffreddamento</t>
        </is>
      </c>
      <c r="BJ858" s="2" t="inlineStr">
        <is>
          <t>atliekinė vėsuma</t>
        </is>
      </c>
      <c r="BK858" s="2" t="inlineStr">
        <is>
          <t>3</t>
        </is>
      </c>
      <c r="BL858" s="2" t="inlineStr">
        <is>
          <t/>
        </is>
      </c>
      <c r="BM858" t="inlineStr">
        <is>
          <t>pramoniniuose ar energijos gamybos įrenginiuose arba tretiniame sektoriuje neišvengiamai sukuriama perteklinė vėsuma</t>
        </is>
      </c>
      <c r="BN858" s="2" t="inlineStr">
        <is>
          <t>atlikumaukstums</t>
        </is>
      </c>
      <c r="BO858" s="2" t="inlineStr">
        <is>
          <t>3</t>
        </is>
      </c>
      <c r="BP858" s="2" t="inlineStr">
        <is>
          <t/>
        </is>
      </c>
      <c r="BQ858" t="inlineStr">
        <is>
          <t/>
        </is>
      </c>
      <c r="BR858" t="inlineStr">
        <is>
          <t/>
        </is>
      </c>
      <c r="BS858" t="inlineStr">
        <is>
          <t/>
        </is>
      </c>
      <c r="BT858" t="inlineStr">
        <is>
          <t/>
        </is>
      </c>
      <c r="BU858" t="inlineStr">
        <is>
          <t/>
        </is>
      </c>
      <c r="BV858" s="2" t="inlineStr">
        <is>
          <t>afvalkoude</t>
        </is>
      </c>
      <c r="BW858" s="2" t="inlineStr">
        <is>
          <t>3</t>
        </is>
      </c>
      <c r="BX858" s="2" t="inlineStr">
        <is>
          <t/>
        </is>
      </c>
      <c r="BY858" t="inlineStr">
        <is>
          <t>overschot aan koude die vooral ontstaat in installaties zoals terminals voor vloeibaar aardgas en gasnetwerken, en voor recuperatie in aanmerking komt</t>
        </is>
      </c>
      <c r="BZ858" s="2" t="inlineStr">
        <is>
          <t>chłód odpadowy</t>
        </is>
      </c>
      <c r="CA858" s="2" t="inlineStr">
        <is>
          <t>3</t>
        </is>
      </c>
      <c r="CB858" s="2" t="inlineStr">
        <is>
          <t/>
        </is>
      </c>
      <c r="CC858" t="inlineStr">
        <is>
          <t/>
        </is>
      </c>
      <c r="CD858" s="2" t="inlineStr">
        <is>
          <t>frio residual</t>
        </is>
      </c>
      <c r="CE858" s="2" t="inlineStr">
        <is>
          <t>3</t>
        </is>
      </c>
      <c r="CF858" s="2" t="inlineStr">
        <is>
          <t/>
        </is>
      </c>
      <c r="CG858" t="inlineStr">
        <is>
          <t>Frio inevitável gerado como subproduto em instalações industriais ou de produção de eletricidade, ou no setor terciário, e que, sem acesso a um sistema de arrefecimento urbano, não seja utilizado e seja dissipado no ar ou na água, caso tenha sido utilizado ou venha a ser utilizado o processo de cogeração ou caso não seja viável a cogeração.</t>
        </is>
      </c>
      <c r="CH858" t="inlineStr">
        <is>
          <t/>
        </is>
      </c>
      <c r="CI858" t="inlineStr">
        <is>
          <t/>
        </is>
      </c>
      <c r="CJ858" t="inlineStr">
        <is>
          <t/>
        </is>
      </c>
      <c r="CK858" t="inlineStr">
        <is>
          <t/>
        </is>
      </c>
      <c r="CL858" t="inlineStr">
        <is>
          <t/>
        </is>
      </c>
      <c r="CM858" t="inlineStr">
        <is>
          <t/>
        </is>
      </c>
      <c r="CN858" t="inlineStr">
        <is>
          <t/>
        </is>
      </c>
      <c r="CO858" t="inlineStr">
        <is>
          <t/>
        </is>
      </c>
      <c r="CP858" t="inlineStr">
        <is>
          <t/>
        </is>
      </c>
      <c r="CQ858" t="inlineStr">
        <is>
          <t/>
        </is>
      </c>
      <c r="CR858" t="inlineStr">
        <is>
          <t/>
        </is>
      </c>
      <c r="CS858" t="inlineStr">
        <is>
          <t/>
        </is>
      </c>
      <c r="CT858" t="inlineStr">
        <is>
          <t/>
        </is>
      </c>
      <c r="CU858" t="inlineStr">
        <is>
          <t/>
        </is>
      </c>
      <c r="CV858" t="inlineStr">
        <is>
          <t/>
        </is>
      </c>
      <c r="CW858" t="inlineStr">
        <is>
          <t/>
        </is>
      </c>
    </row>
    <row r="859">
      <c r="A859" s="1" t="str">
        <f>HYPERLINK("https://iate.europa.eu/entry/result/930969/all", "930969")</f>
        <v>930969</v>
      </c>
      <c r="B859" t="inlineStr">
        <is>
          <t>ENERGY</t>
        </is>
      </c>
      <c r="C859" t="inlineStr">
        <is>
          <t>ENERGY</t>
        </is>
      </c>
      <c r="D859" t="inlineStr">
        <is>
          <t>yes</t>
        </is>
      </c>
      <c r="E859" t="inlineStr">
        <is>
          <t/>
        </is>
      </c>
      <c r="F859" s="2" t="inlineStr">
        <is>
          <t>съотношение електроенергия / топлинна енергия</t>
        </is>
      </c>
      <c r="G859" s="2" t="inlineStr">
        <is>
          <t>3</t>
        </is>
      </c>
      <c r="H859" s="2" t="inlineStr">
        <is>
          <t/>
        </is>
      </c>
      <c r="I859" t="inlineStr">
        <is>
          <t>съотношението на електроенергията от комбинирано производство на енергия спрямо полезната топлинна енергия, когато се работи при пълен режим на комбинирано производство на енергия, като се използват експлоатационните данни на конкретния агрегат</t>
        </is>
      </c>
      <c r="J859" s="2" t="inlineStr">
        <is>
          <t>poměr elektrické energie a tepla|
poměr elektřiny a tepla</t>
        </is>
      </c>
      <c r="K859" s="2" t="inlineStr">
        <is>
          <t>2|
3</t>
        </is>
      </c>
      <c r="L859" s="2" t="inlineStr">
        <is>
          <t xml:space="preserve">|
</t>
        </is>
      </c>
      <c r="M859" t="inlineStr">
        <is>
          <t>poměr mezi elektřinou z kombinované výroby tepla a elektřiny a užitečným teplem při plném kombinovaném režimu na základě provozních dat konkrétní jednotky</t>
        </is>
      </c>
      <c r="N859" s="2" t="inlineStr">
        <is>
          <t>el-/varmeforhold</t>
        </is>
      </c>
      <c r="O859" s="2" t="inlineStr">
        <is>
          <t>4</t>
        </is>
      </c>
      <c r="P859" s="2" t="inlineStr">
        <is>
          <t/>
        </is>
      </c>
      <c r="Q859" t="inlineStr">
        <is>
          <t>forholdet mellem el fra kraftvarmeproduktion og nyttevarme ved fuld kraftvarmeproduktion på baggrund af driftsdata for den bestemte enhed</t>
        </is>
      </c>
      <c r="R859" s="2" t="inlineStr">
        <is>
          <t>Kraft-Wärme-Verhältnis|
Stromkennzahl</t>
        </is>
      </c>
      <c r="S859" s="2" t="inlineStr">
        <is>
          <t>3|
3</t>
        </is>
      </c>
      <c r="T859" s="2" t="inlineStr">
        <is>
          <t xml:space="preserve">|
</t>
        </is>
      </c>
      <c r="U859" t="inlineStr">
        <is>
          <t>das Verhältnis von nutzbarer elektrischer und thermischer Energie in einer Anlage mit Kraft-Wärme-Kopplung (KWK) &lt;a href="/entry/result/870218/all" id="ENTRY_TO_ENTRY_CONVERTER" target="_blank"&gt;IATE:870218&lt;/a&gt;</t>
        </is>
      </c>
      <c r="V859" s="2" t="inlineStr">
        <is>
          <t>λόγος ηλεκτρικής ενέργειας / θερμότητας</t>
        </is>
      </c>
      <c r="W859" s="2" t="inlineStr">
        <is>
          <t>3</t>
        </is>
      </c>
      <c r="X859" s="2" t="inlineStr">
        <is>
          <t/>
        </is>
      </c>
      <c r="Y859" t="inlineStr">
        <is>
          <t>ο λόγος της ηλεκτρικής ενέργειας από συμπαραγωγή προς την ωφέλιμη θερμότητα, υπό πλήρη κατάσταση λειτουργίας συμπαραγωγής, με χρήση των επιχειρησιακών δεδομένων της συγκεκριμένης μονάδας.</t>
        </is>
      </c>
      <c r="Z859" s="2" t="inlineStr">
        <is>
          <t>cogeneration index|
power-to-heat ratio|
P:H ratio|
power to heat ratio</t>
        </is>
      </c>
      <c r="AA859" s="2" t="inlineStr">
        <is>
          <t>2|
3|
3|
1</t>
        </is>
      </c>
      <c r="AB859" s="2" t="inlineStr">
        <is>
          <t xml:space="preserve">deprecated|
|
|
</t>
        </is>
      </c>
      <c r="AC859" t="inlineStr">
        <is>
          <t>ratio of electrical energy generated to useful heat extracted during combined heat and power (CHP) generation ("cogeneration")</t>
        </is>
      </c>
      <c r="AD859" s="2" t="inlineStr">
        <is>
          <t>relación entre electricidad y calor</t>
        </is>
      </c>
      <c r="AE859" s="2" t="inlineStr">
        <is>
          <t>3</t>
        </is>
      </c>
      <c r="AF859" s="2" t="inlineStr">
        <is>
          <t/>
        </is>
      </c>
      <c r="AG859" t="inlineStr">
        <is>
          <t>La relación entre la electricidad de cogeneración y el calor útil &lt;a href="/entry/result/933135/all" id="ENTRY_TO_ENTRY_CONVERTER" target="_blank"&gt;IATE:933135&lt;/a&gt; cuando se funciona en modo de cogeneración total, utilizando datos operativos de la unidad concreta.</t>
        </is>
      </c>
      <c r="AH859" s="2" t="inlineStr">
        <is>
          <t>elektri- ja soojusenergia suhtarv</t>
        </is>
      </c>
      <c r="AI859" s="2" t="inlineStr">
        <is>
          <t>3</t>
        </is>
      </c>
      <c r="AJ859" s="2" t="inlineStr">
        <is>
          <t/>
        </is>
      </c>
      <c r="AK859" t="inlineStr">
        <is>
          <t>koostoodetud elektri ja kasuliku soojuse suhtarv täielikul koostootmisrežiimil konkreetse seadme talitlusandmete põhjal</t>
        </is>
      </c>
      <c r="AL859" s="2" t="inlineStr">
        <is>
          <t>rakennusaste|
rakennussuhde</t>
        </is>
      </c>
      <c r="AM859" s="2" t="inlineStr">
        <is>
          <t>3|
3</t>
        </is>
      </c>
      <c r="AN859" s="2" t="inlineStr">
        <is>
          <t xml:space="preserve">|
</t>
        </is>
      </c>
      <c r="AO859" t="inlineStr">
        <is>
          <t>"Tarkoittaa energialaitoksen sähkön ja lämmön tuotannon suhdetta (sähköteho/lämpöteho), kun myös lauhde-energia lasketaan mukaan. Mitä pienempi rakennussuhde, sitä pienempi osa tuotetusta energiasta on sähköä."</t>
        </is>
      </c>
      <c r="AP859" s="2" t="inlineStr">
        <is>
          <t>rapport électricité/chaleur</t>
        </is>
      </c>
      <c r="AQ859" s="2" t="inlineStr">
        <is>
          <t>3</t>
        </is>
      </c>
      <c r="AR859" s="2" t="inlineStr">
        <is>
          <t/>
        </is>
      </c>
      <c r="AS859" t="inlineStr">
        <is>
          <t>"Rapport entre l'électricité issue de la cogénération et la chaleur utile lors d'un fonctionnement uniquement en mode de cogénération fondé sur les données opérationnelles d'une unité spécifique."</t>
        </is>
      </c>
      <c r="AT859" s="2" t="inlineStr">
        <is>
          <t>cóimheas idir cumhacht agus teas</t>
        </is>
      </c>
      <c r="AU859" s="2" t="inlineStr">
        <is>
          <t>3</t>
        </is>
      </c>
      <c r="AV859" s="2" t="inlineStr">
        <is>
          <t/>
        </is>
      </c>
      <c r="AW859" t="inlineStr">
        <is>
          <t/>
        </is>
      </c>
      <c r="AX859" s="2" t="inlineStr">
        <is>
          <t>omjer električne i toplinske energije</t>
        </is>
      </c>
      <c r="AY859" s="2" t="inlineStr">
        <is>
          <t>3</t>
        </is>
      </c>
      <c r="AZ859" s="2" t="inlineStr">
        <is>
          <t/>
        </is>
      </c>
      <c r="BA859" t="inlineStr">
        <is>
          <t>omjer između električne energije iz kogeneracije i korisne topline u isključivo kogeneracijskom pogonu, uz korištenje radnih podataka određene jedinice</t>
        </is>
      </c>
      <c r="BB859" s="2" t="inlineStr">
        <is>
          <t>villamos energia/hő arány</t>
        </is>
      </c>
      <c r="BC859" s="2" t="inlineStr">
        <is>
          <t>4</t>
        </is>
      </c>
      <c r="BD859" s="2" t="inlineStr">
        <is>
          <t/>
        </is>
      </c>
      <c r="BE859" t="inlineStr">
        <is>
          <t>A kapcsolt energiatermelésből származó villamos energia és a hasznos hő ( &lt;a href="/entry/result/933135/all" id="ENTRY_TO_ENTRY_CONVERTER" target="_blank"&gt;IATE:933135&lt;/a&gt; ) aránya teljes kapcsolt energiatermelési üzemmódban, az adott egység üzemeltetési adatainak felhasználásával számítva.</t>
        </is>
      </c>
      <c r="BF859" s="2" t="inlineStr">
        <is>
          <t>rapporto energia/calore</t>
        </is>
      </c>
      <c r="BG859" s="2" t="inlineStr">
        <is>
          <t>3</t>
        </is>
      </c>
      <c r="BH859" s="2" t="inlineStr">
        <is>
          <t/>
        </is>
      </c>
      <c r="BI859" t="inlineStr">
        <is>
          <t>rapporto tra elettricità da cogenerazione e calore utile durante il funzionamento in pieno regime di cogenerazione usando dati operativi dell'unità specifica</t>
        </is>
      </c>
      <c r="BJ859" s="2" t="inlineStr">
        <is>
          <t>elektros energijos ir šilumos santykis</t>
        </is>
      </c>
      <c r="BK859" s="2" t="inlineStr">
        <is>
          <t>3</t>
        </is>
      </c>
      <c r="BL859" s="2" t="inlineStr">
        <is>
          <t/>
        </is>
      </c>
      <c r="BM859" t="inlineStr">
        <is>
          <t>kogeneracijos būdu pagamintos elektros energijos ir naudingosios šilumos santykis, kai gamyba visu pajėgumu vykdoma kogeneracijos režimu remiantis konkretaus įrenginio darbiniais duomenimis</t>
        </is>
      </c>
      <c r="BN859" s="2" t="inlineStr">
        <is>
          <t>attiecība starp elektroenerģiju un siltumu|
elektriskās un siltuma jaudas attiecība</t>
        </is>
      </c>
      <c r="BO859" s="2" t="inlineStr">
        <is>
          <t>3|
3</t>
        </is>
      </c>
      <c r="BP859" s="2" t="inlineStr">
        <is>
          <t xml:space="preserve">|
</t>
        </is>
      </c>
      <c r="BQ859" t="inlineStr">
        <is>
          <t>attiecība starp koģenerācijas režīmā saražoto elektroenerģiju un lietderīgo siltumu, ko, izmantojot attiecīgās iekārtas darbības datus, aprēķina laikā, kad iekārta pilnībā darbojas koģenerācijas režīmā</t>
        </is>
      </c>
      <c r="BR859" s="2" t="inlineStr">
        <is>
          <t>proporzjon tal-enerġija għas-sħana</t>
        </is>
      </c>
      <c r="BS859" s="2" t="inlineStr">
        <is>
          <t>3</t>
        </is>
      </c>
      <c r="BT859" s="2" t="inlineStr">
        <is>
          <t/>
        </is>
      </c>
      <c r="BU859" t="inlineStr">
        <is>
          <t>il-proporzjon tal-elettriku mill-koġenerazzjoni għas-sħana utli meta t-tagħmir jopera f'modalità ta' koġenerazzjoni sħiħa fejn tintuża d-data operattiva tal-unità speċifika</t>
        </is>
      </c>
      <c r="BV859" s="2" t="inlineStr">
        <is>
          <t>warmte-krachtverhouding|
elektriciteit-warmteratio</t>
        </is>
      </c>
      <c r="BW859" s="2" t="inlineStr">
        <is>
          <t>3|
3</t>
        </is>
      </c>
      <c r="BX859" s="2" t="inlineStr">
        <is>
          <t xml:space="preserve">|
</t>
        </is>
      </c>
      <c r="BY859" t="inlineStr">
        <is>
          <t>"de verhouding tussen elektriciteit uit warmte-krachtkoppeling en nuttige warmte wanneer de warmte-krachtkoppelingsmodus volledig in bedrijf is, op basis van operationele gegevens van de specifieke eenheid"</t>
        </is>
      </c>
      <c r="BZ859" s="2" t="inlineStr">
        <is>
          <t>stosunek energii elektrycznej do ciepła</t>
        </is>
      </c>
      <c r="CA859" s="2" t="inlineStr">
        <is>
          <t>3</t>
        </is>
      </c>
      <c r="CB859" s="2" t="inlineStr">
        <is>
          <t/>
        </is>
      </c>
      <c r="CC859" t="inlineStr">
        <is>
          <t>stosunek energii elektrycznej z kogeneracji do ciepła użytkowego wytworzonych przy pełnej zdolności w trybie kogeneracji, z zastosowaniem danych eksploatacyjnych konkretnej jednostki</t>
        </is>
      </c>
      <c r="CD859" s="2" t="inlineStr">
        <is>
          <t>rácio eletricidade/calor|
REC|
relação eletricidade/calor</t>
        </is>
      </c>
      <c r="CE859" s="2" t="inlineStr">
        <is>
          <t>3|
3|
3</t>
        </is>
      </c>
      <c r="CF859" s="2" t="inlineStr">
        <is>
          <t xml:space="preserve">|
|
</t>
        </is>
      </c>
      <c r="CG859" t="inlineStr">
        <is>
          <t>Relação entre a eletricidade produzida em cogeração e o calor útil produzido exclusivamente em modo de cogeração utilizando dados operacionais da unidade em causa.</t>
        </is>
      </c>
      <c r="CH859" s="2" t="inlineStr">
        <is>
          <t>raport între energia electrică și energia termică</t>
        </is>
      </c>
      <c r="CI859" s="2" t="inlineStr">
        <is>
          <t>3</t>
        </is>
      </c>
      <c r="CJ859" s="2" t="inlineStr">
        <is>
          <t/>
        </is>
      </c>
      <c r="CK859" t="inlineStr">
        <is>
          <t>raportul dintre energia electrică produsă prin cogenerare și energia termică utilă la funcționare exclusiv în regim de cogenerare, utilizând datele operaționale ale unei unități specifice</t>
        </is>
      </c>
      <c r="CL859" s="2" t="inlineStr">
        <is>
          <t>pomer elektriny a tepla</t>
        </is>
      </c>
      <c r="CM859" s="2" t="inlineStr">
        <is>
          <t>3</t>
        </is>
      </c>
      <c r="CN859" s="2" t="inlineStr">
        <is>
          <t/>
        </is>
      </c>
      <c r="CO859" t="inlineStr">
        <is>
          <t>pomer elektriny z kombinovanej výroby a využiteľného tepla pri prevádzke v režime úplnej kombinovanej výroby vychádzajúci z prevádzkových údajov konkrétneho zariadenia</t>
        </is>
      </c>
      <c r="CP859" s="2" t="inlineStr">
        <is>
          <t>razmerje med električno energijo in toploto</t>
        </is>
      </c>
      <c r="CQ859" s="2" t="inlineStr">
        <is>
          <t>3</t>
        </is>
      </c>
      <c r="CR859" s="2" t="inlineStr">
        <is>
          <t/>
        </is>
      </c>
      <c r="CS859" t="inlineStr">
        <is>
          <t>razmerje med električno energijo iz soproizvodnje in koristno toploto pri polnem obratovanju soproizvodnje z uporabo obratovalnih podatkov določene naprave</t>
        </is>
      </c>
      <c r="CT859" s="2" t="inlineStr">
        <is>
          <t>el–värmeförhållande</t>
        </is>
      </c>
      <c r="CU859" s="2" t="inlineStr">
        <is>
          <t>3</t>
        </is>
      </c>
      <c r="CV859" s="2" t="inlineStr">
        <is>
          <t/>
        </is>
      </c>
      <c r="CW859" t="inlineStr">
        <is>
          <t>förhållandet mellan kraftvärmeproducerad el och nyttiggjord värme</t>
        </is>
      </c>
    </row>
    <row r="860">
      <c r="A860" s="1" t="str">
        <f>HYPERLINK("https://iate.europa.eu/entry/result/3536228/all", "3536228")</f>
        <v>3536228</v>
      </c>
      <c r="B860" t="inlineStr">
        <is>
          <t>ENERGY;ENVIRONMENT</t>
        </is>
      </c>
      <c r="C860" t="inlineStr">
        <is>
          <t>ENERGY|energy policy|energy policy;ENVIRONMENT|environmental policy|climate change policy|adaptation to climate change</t>
        </is>
      </c>
      <c r="D860" t="inlineStr">
        <is>
          <t>yes</t>
        </is>
      </c>
      <c r="E860" t="inlineStr">
        <is>
          <t/>
        </is>
      </c>
      <c r="F860" s="2" t="inlineStr">
        <is>
          <t>значително преоборудване</t>
        </is>
      </c>
      <c r="G860" s="2" t="inlineStr">
        <is>
          <t>3</t>
        </is>
      </c>
      <c r="H860" s="2" t="inlineStr">
        <is>
          <t/>
        </is>
      </c>
      <c r="I860" t="inlineStr">
        <is>
          <t>преоборудване, разходите за което надхвърлят 50 % от инвестиционните разходи за съпоставим нов агрегат</t>
        </is>
      </c>
      <c r="J860" s="2" t="inlineStr">
        <is>
          <t>podstatná rekonstrukce</t>
        </is>
      </c>
      <c r="K860" s="2" t="inlineStr">
        <is>
          <t>3</t>
        </is>
      </c>
      <c r="L860" s="2" t="inlineStr">
        <is>
          <t/>
        </is>
      </c>
      <c r="M860" t="inlineStr">
        <is>
          <t>rekonstrukce, jejíž náklady přesáhnou 50 % investičních nákladů na novou srovnatelnou jednotku</t>
        </is>
      </c>
      <c r="N860" s="2" t="inlineStr">
        <is>
          <t>omfattende renovering</t>
        </is>
      </c>
      <c r="O860" s="2" t="inlineStr">
        <is>
          <t>3</t>
        </is>
      </c>
      <c r="P860" s="2" t="inlineStr">
        <is>
          <t/>
        </is>
      </c>
      <c r="Q860" t="inlineStr">
        <is>
          <t>renovering, hvis omkostninger overstiger 50 % af investeringsomkostningerne for en ny lignende enhed</t>
        </is>
      </c>
      <c r="R860" s="2" t="inlineStr">
        <is>
          <t>erhebliche Modernisierung</t>
        </is>
      </c>
      <c r="S860" s="2" t="inlineStr">
        <is>
          <t>3</t>
        </is>
      </c>
      <c r="T860" s="2" t="inlineStr">
        <is>
          <t/>
        </is>
      </c>
      <c r="U860" t="inlineStr">
        <is>
          <t>Modernisierung, deren Kosten mehr als 50 % der Investitionskosten für eine neue vergleichbare Anlage betragen</t>
        </is>
      </c>
      <c r="V860" s="2" t="inlineStr">
        <is>
          <t>εκτεταμένη ανακαίνιση|
ουσιαστική ανακαίνιση</t>
        </is>
      </c>
      <c r="W860" s="2" t="inlineStr">
        <is>
          <t>2|
3</t>
        </is>
      </c>
      <c r="X860" s="2" t="inlineStr">
        <is>
          <t xml:space="preserve">|
</t>
        </is>
      </c>
      <c r="Y860" t="inlineStr">
        <is>
          <t>ανακαίνιση της οποίας το κόστος υπερβαίνει το 50% του κόστους επένδυσης για νέα συγκρίσιμη μονάδα</t>
        </is>
      </c>
      <c r="Z860" s="2" t="inlineStr">
        <is>
          <t>substantial refurbishment</t>
        </is>
      </c>
      <c r="AA860" s="2" t="inlineStr">
        <is>
          <t>3</t>
        </is>
      </c>
      <c r="AB860" s="2" t="inlineStr">
        <is>
          <t/>
        </is>
      </c>
      <c r="AC860" t="inlineStr">
        <is>
          <t>refurbishment whose cost exceeds 50% of the investment cost for a new comparable unit</t>
        </is>
      </c>
      <c r="AD860" s="2" t="inlineStr">
        <is>
          <t>renovación sustancial</t>
        </is>
      </c>
      <c r="AE860" s="2" t="inlineStr">
        <is>
          <t>3</t>
        </is>
      </c>
      <c r="AF860" s="2" t="inlineStr">
        <is>
          <t/>
        </is>
      </c>
      <c r="AG860" t="inlineStr">
        <is>
          <t>Toda renovación cuyo coste supere el 50 % del 
coste de inversión que correspondería a una unidad nueva comparable.</t>
        </is>
      </c>
      <c r="AH860" s="2" t="inlineStr">
        <is>
          <t>oluline remont</t>
        </is>
      </c>
      <c r="AI860" s="2" t="inlineStr">
        <is>
          <t>3</t>
        </is>
      </c>
      <c r="AJ860" s="2" t="inlineStr">
        <is>
          <t/>
        </is>
      </c>
      <c r="AK860" t="inlineStr">
        <is>
          <t>remont, mille maksumus ületab 50 % uue samaväärse seadme investeerimiskuludest</t>
        </is>
      </c>
      <c r="AL860" s="2" t="inlineStr">
        <is>
          <t>merkittävä uudistaminen</t>
        </is>
      </c>
      <c r="AM860" s="2" t="inlineStr">
        <is>
          <t>3</t>
        </is>
      </c>
      <c r="AN860" s="2" t="inlineStr">
        <is>
          <t/>
        </is>
      </c>
      <c r="AO860" t="inlineStr">
        <is>
          <t>uudistustyöt, joiden kustannukset ylittävät 50 prosenttia uuden vastaavan yksikön investointikustannuksista</t>
        </is>
      </c>
      <c r="AP860" s="2" t="inlineStr">
        <is>
          <t>rénovation substantielle</t>
        </is>
      </c>
      <c r="AQ860" s="2" t="inlineStr">
        <is>
          <t>3</t>
        </is>
      </c>
      <c r="AR860" s="2" t="inlineStr">
        <is>
          <t/>
        </is>
      </c>
      <c r="AS860" t="inlineStr">
        <is>
          <t>rénovation dont le coût dépasse 50 % du coût d'investissement pour une unité neuve comparable</t>
        </is>
      </c>
      <c r="AT860" s="2" t="inlineStr">
        <is>
          <t>athchóiriú substaintiúil</t>
        </is>
      </c>
      <c r="AU860" s="2" t="inlineStr">
        <is>
          <t>3</t>
        </is>
      </c>
      <c r="AV860" s="2" t="inlineStr">
        <is>
          <t/>
        </is>
      </c>
      <c r="AW860" t="inlineStr">
        <is>
          <t>athchóiriú ar mó a chostas ná 50 % den chostas infheistíochta d’aonad nua inchomparáide</t>
        </is>
      </c>
      <c r="AX860" s="2" t="inlineStr">
        <is>
          <t>preuređenje u značajnoj mjeri</t>
        </is>
      </c>
      <c r="AY860" s="2" t="inlineStr">
        <is>
          <t>3</t>
        </is>
      </c>
      <c r="AZ860" s="2" t="inlineStr">
        <is>
          <t/>
        </is>
      </c>
      <c r="BA860" t="inlineStr">
        <is>
          <t>preuređenje čiji troškovi prelaze 50 % troškova ulaganja za novu usporedivu jedinicu</t>
        </is>
      </c>
      <c r="BB860" s="2" t="inlineStr">
        <is>
          <t>jelentős korszerűsítés</t>
        </is>
      </c>
      <c r="BC860" s="2" t="inlineStr">
        <is>
          <t>3</t>
        </is>
      </c>
      <c r="BD860" s="2" t="inlineStr">
        <is>
          <t/>
        </is>
      </c>
      <c r="BE860" t="inlineStr">
        <is>
          <t>olyan korszerűsítés, amelynek költségei meghaladják egy hasonló új egység beruházási költségeinek 50 %-át</t>
        </is>
      </c>
      <c r="BF860" s="2" t="inlineStr">
        <is>
          <t>ammodernamento sostanziale</t>
        </is>
      </c>
      <c r="BG860" s="2" t="inlineStr">
        <is>
          <t>3</t>
        </is>
      </c>
      <c r="BH860" s="2" t="inlineStr">
        <is>
          <t/>
        </is>
      </c>
      <c r="BI860" t="inlineStr">
        <is>
          <t>ammodernamento il cui costo è superiore al 50 % dei costi di investimento per una nuova unità comparabile</t>
        </is>
      </c>
      <c r="BJ860" s="2" t="inlineStr">
        <is>
          <t>esminis atnaujinimas</t>
        </is>
      </c>
      <c r="BK860" s="2" t="inlineStr">
        <is>
          <t>3</t>
        </is>
      </c>
      <c r="BL860" s="2" t="inlineStr">
        <is>
          <t/>
        </is>
      </c>
      <c r="BM860" t="inlineStr">
        <is>
          <t>objekto atnaujinimas, kuriam būtini investiciniai kaštai viršija 50 proc. panašaus naujo objekto investicinių kaštų</t>
        </is>
      </c>
      <c r="BN860" s="2" t="inlineStr">
        <is>
          <t>būtiska pārjaunošana</t>
        </is>
      </c>
      <c r="BO860" s="2" t="inlineStr">
        <is>
          <t>2</t>
        </is>
      </c>
      <c r="BP860" s="2" t="inlineStr">
        <is>
          <t/>
        </is>
      </c>
      <c r="BQ860" t="inlineStr">
        <is>
          <t>pārjaunošana, kuras izmaksas pārsniedz 50 % no investīciju izmaksām par līdzvērtīgu jaunu iekārtu</t>
        </is>
      </c>
      <c r="BR860" s="2" t="inlineStr">
        <is>
          <t>rinnovazzjoni sostanzjali</t>
        </is>
      </c>
      <c r="BS860" s="2" t="inlineStr">
        <is>
          <t>3</t>
        </is>
      </c>
      <c r="BT860" s="2" t="inlineStr">
        <is>
          <t/>
        </is>
      </c>
      <c r="BU860" t="inlineStr">
        <is>
          <t>rinnovazzjoni li l-kost tagħha jaqbeż il-50 % tal-kost tal-investiment għal unità ġdida komparabbli</t>
        </is>
      </c>
      <c r="BV860" s="2" t="inlineStr">
        <is>
          <t>ingrijpende renovatie</t>
        </is>
      </c>
      <c r="BW860" s="2" t="inlineStr">
        <is>
          <t>3</t>
        </is>
      </c>
      <c r="BX860" s="2" t="inlineStr">
        <is>
          <t/>
        </is>
      </c>
      <c r="BY860" t="inlineStr">
        <is>
          <t>"renovatie waarvan de kosten hoger liggen dan 50 % van de investeringskosten voor een nieuwe vergelijkbare eenheid"</t>
        </is>
      </c>
      <c r="BZ860" s="2" t="inlineStr">
        <is>
          <t>znaczna modernizacja</t>
        </is>
      </c>
      <c r="CA860" s="2" t="inlineStr">
        <is>
          <t>3</t>
        </is>
      </c>
      <c r="CB860" s="2" t="inlineStr">
        <is>
          <t/>
        </is>
      </c>
      <c r="CC860" t="inlineStr">
        <is>
          <t>modernizacja, której koszt przekracza 50 % kosztu inwestycyjnego nowej porównywalnej jednostki</t>
        </is>
      </c>
      <c r="CD860" s="2" t="inlineStr">
        <is>
          <t>renovação substancial</t>
        </is>
      </c>
      <c r="CE860" s="2" t="inlineStr">
        <is>
          <t>3</t>
        </is>
      </c>
      <c r="CF860" s="2" t="inlineStr">
        <is>
          <t/>
        </is>
      </c>
      <c r="CG860" t="inlineStr">
        <is>
          <t>Renovação cujo custo seja superior a 50 % do custo do investimento numa nova unidade comparável.</t>
        </is>
      </c>
      <c r="CH860" s="2" t="inlineStr">
        <is>
          <t>reabilitare substanțială</t>
        </is>
      </c>
      <c r="CI860" s="2" t="inlineStr">
        <is>
          <t>3</t>
        </is>
      </c>
      <c r="CJ860" s="2" t="inlineStr">
        <is>
          <t/>
        </is>
      </c>
      <c r="CK860" t="inlineStr">
        <is>
          <t>reabilitare ale cărei costuri depășesc 50 % din costurile de investiții pentru o nouă unitate comparabilă</t>
        </is>
      </c>
      <c r="CL860" s="2" t="inlineStr">
        <is>
          <t>významná obnova</t>
        </is>
      </c>
      <c r="CM860" s="2" t="inlineStr">
        <is>
          <t>3</t>
        </is>
      </c>
      <c r="CN860" s="2" t="inlineStr">
        <is>
          <t/>
        </is>
      </c>
      <c r="CO860" t="inlineStr">
        <is>
          <t>obnova, ktorej náklady presahujú 50 % investičných nákladov
 na nové porovnateľné zariadenie</t>
        </is>
      </c>
      <c r="CP860" s="2" t="inlineStr">
        <is>
          <t>obsežna prenova</t>
        </is>
      </c>
      <c r="CQ860" s="2" t="inlineStr">
        <is>
          <t>3</t>
        </is>
      </c>
      <c r="CR860" s="2" t="inlineStr">
        <is>
          <t/>
        </is>
      </c>
      <c r="CS860" t="inlineStr">
        <is>
          <t>prenova, katere stroški presegajo 50 % vrednosti naložbe za novo primerljivo napravo</t>
        </is>
      </c>
      <c r="CT860" s="2" t="inlineStr">
        <is>
          <t>omfattande uppgradering</t>
        </is>
      </c>
      <c r="CU860" s="2" t="inlineStr">
        <is>
          <t>3</t>
        </is>
      </c>
      <c r="CV860" s="2" t="inlineStr">
        <is>
          <t/>
        </is>
      </c>
      <c r="CW860" t="inlineStr">
        <is>
          <t>uppgradering vars kostnad överskrider 50 % av investeringskostnaderna för en ny jämförbar enhet.</t>
        </is>
      </c>
    </row>
    <row r="861">
      <c r="A861" s="1" t="str">
        <f>HYPERLINK("https://iate.europa.eu/entry/result/3547956/all", "3547956")</f>
        <v>3547956</v>
      </c>
      <c r="B861" t="inlineStr">
        <is>
          <t>ENERGY</t>
        </is>
      </c>
      <c r="C861" t="inlineStr">
        <is>
          <t>ENERGY</t>
        </is>
      </c>
      <c r="D861" t="inlineStr">
        <is>
          <t>yes</t>
        </is>
      </c>
      <c r="E861" t="inlineStr">
        <is>
          <t/>
        </is>
      </c>
      <c r="F861" t="inlineStr">
        <is>
          <t/>
        </is>
      </c>
      <c r="G861" t="inlineStr">
        <is>
          <t/>
        </is>
      </c>
      <c r="H861" t="inlineStr">
        <is>
          <t/>
        </is>
      </c>
      <c r="I861" t="inlineStr">
        <is>
          <t/>
        </is>
      </c>
      <c r="J861" s="2" t="inlineStr">
        <is>
          <t>redispečink</t>
        </is>
      </c>
      <c r="K861" s="2" t="inlineStr">
        <is>
          <t>3</t>
        </is>
      </c>
      <c r="L861" s="2" t="inlineStr">
        <is>
          <t/>
        </is>
      </c>
      <c r="M861" t="inlineStr">
        <is>
          <t>opatření aktivované jedním nebo několika provozovateli přenosových soustav změnou struktury výroby nebo zatížení tak, aby se změnily fyzické toky v přenosové soustavě a uvolnilo se fyzické přetížení</t>
        </is>
      </c>
      <c r="N861" t="inlineStr">
        <is>
          <t/>
        </is>
      </c>
      <c r="O861" t="inlineStr">
        <is>
          <t/>
        </is>
      </c>
      <c r="P861" t="inlineStr">
        <is>
          <t/>
        </is>
      </c>
      <c r="Q861" t="inlineStr">
        <is>
          <t/>
        </is>
      </c>
      <c r="R861" s="2" t="inlineStr">
        <is>
          <t>Redispatch|
Redispatching</t>
        </is>
      </c>
      <c r="S861" s="2" t="inlineStr">
        <is>
          <t>3|
3</t>
        </is>
      </c>
      <c r="T861" s="2" t="inlineStr">
        <is>
          <t xml:space="preserve">|
</t>
        </is>
      </c>
      <c r="U861" t="inlineStr">
        <is>
          <t>Maßnahme, die von einem oder mehreren Netzbetreibern durch die Veränderung des Erzeugungs- und/oder des Lastmusters aktiviert wird, um die physikalischen Lastflüsse im Übertragungsnetz zu ändern und physikalische Engpässe zu mindern</t>
        </is>
      </c>
      <c r="V861" t="inlineStr">
        <is>
          <t/>
        </is>
      </c>
      <c r="W861" t="inlineStr">
        <is>
          <t/>
        </is>
      </c>
      <c r="X861" t="inlineStr">
        <is>
          <t/>
        </is>
      </c>
      <c r="Y861" t="inlineStr">
        <is>
          <t/>
        </is>
      </c>
      <c r="Z861" s="2" t="inlineStr">
        <is>
          <t>redispatching</t>
        </is>
      </c>
      <c r="AA861" s="2" t="inlineStr">
        <is>
          <t>3</t>
        </is>
      </c>
      <c r="AB861" s="2" t="inlineStr">
        <is>
          <t/>
        </is>
      </c>
      <c r="AC861" t="inlineStr">
        <is>
          <t>measure activated by one or several system operators by altering the generation and/or load pattern in order to change physical flows in the transmission system and relieve a physical congestion</t>
        </is>
      </c>
      <c r="AD861" s="2" t="inlineStr">
        <is>
          <t>redistribución de la carga</t>
        </is>
      </c>
      <c r="AE861" s="2" t="inlineStr">
        <is>
          <t>3</t>
        </is>
      </c>
      <c r="AF861" s="2" t="inlineStr">
        <is>
          <t/>
        </is>
      </c>
      <c r="AG861" t="inlineStr">
        <is>
          <t>Medida activada por uno o varios gestores de redes, que modifica el esquema de generación y/o de carga con el fin de cambiar los flujos físicos en el sistema de transporte y aliviar la congestión física.</t>
        </is>
      </c>
      <c r="AH861" s="2" t="inlineStr">
        <is>
          <t>koormuste ümberjaotamine</t>
        </is>
      </c>
      <c r="AI861" s="2" t="inlineStr">
        <is>
          <t>3</t>
        </is>
      </c>
      <c r="AJ861" s="2" t="inlineStr">
        <is>
          <t/>
        </is>
      </c>
      <c r="AK861" t="inlineStr">
        <is>
          <t>ühe või mitme võrguettevõtja käivitatud meede, millega muudetakse tootmis- ja/või koormusgraafikut, et muuta tegelikke elektrivooge põhivõrgus ja leevendada füüsilist ülekoormust</t>
        </is>
      </c>
      <c r="AL861" s="2" t="inlineStr">
        <is>
          <t>ajojärjestyksen uudelleenmäärittely</t>
        </is>
      </c>
      <c r="AM861" s="2" t="inlineStr">
        <is>
          <t>3</t>
        </is>
      </c>
      <c r="AN861" s="2" t="inlineStr">
        <is>
          <t/>
        </is>
      </c>
      <c r="AO861" t="inlineStr">
        <is>
          <t>toimenpide, jonka aktivoi yksi tai useampi verkonhaltija säätämällä tuotanto- ja/tai kuormitusjärjestelyjä muuttaakseen fyysisiä virtauksia siirtoverkossa ja vähentääkseen fyysistä ylikuormitusta</t>
        </is>
      </c>
      <c r="AP861" s="2" t="inlineStr">
        <is>
          <t>redispatching</t>
        </is>
      </c>
      <c r="AQ861" s="2" t="inlineStr">
        <is>
          <t>3</t>
        </is>
      </c>
      <c r="AR861" s="2" t="inlineStr">
        <is>
          <t/>
        </is>
      </c>
      <c r="AS861" t="inlineStr">
        <is>
          <t>mesure activée par un ou plusieurs gestionnaires de réseau consistant à modifier le modèle de production et/ou de charge de manière à modifier les flux physiques sur le réseau de transport et à soulager une congestion physique</t>
        </is>
      </c>
      <c r="AT861" s="2" t="inlineStr">
        <is>
          <t>athsheoladh</t>
        </is>
      </c>
      <c r="AU861" s="2" t="inlineStr">
        <is>
          <t>3</t>
        </is>
      </c>
      <c r="AV861" s="2" t="inlineStr">
        <is>
          <t/>
        </is>
      </c>
      <c r="AW861" t="inlineStr">
        <is>
          <t/>
        </is>
      </c>
      <c r="AX861" s="2" t="inlineStr">
        <is>
          <t>redispečiranje</t>
        </is>
      </c>
      <c r="AY861" s="2" t="inlineStr">
        <is>
          <t>3</t>
        </is>
      </c>
      <c r="AZ861" s="2" t="inlineStr">
        <is>
          <t/>
        </is>
      </c>
      <c r="BA861" t="inlineStr">
        <is>
          <t/>
        </is>
      </c>
      <c r="BB861" t="inlineStr">
        <is>
          <t/>
        </is>
      </c>
      <c r="BC861" t="inlineStr">
        <is>
          <t/>
        </is>
      </c>
      <c r="BD861" t="inlineStr">
        <is>
          <t/>
        </is>
      </c>
      <c r="BE861" t="inlineStr">
        <is>
          <t/>
        </is>
      </c>
      <c r="BF861" s="2" t="inlineStr">
        <is>
          <t>ridispacciamento</t>
        </is>
      </c>
      <c r="BG861" s="2" t="inlineStr">
        <is>
          <t>3</t>
        </is>
      </c>
      <c r="BH861" s="2" t="inlineStr">
        <is>
          <t/>
        </is>
      </c>
      <c r="BI861" t="inlineStr">
        <is>
          <t>relativamente al mercato interno dell'energia, misura attivata da uno o più gestori di sistema, consistente nella modifica del profilo di generazione e/o di carico, al fine di modificare i flussi fisici sul sistema di trasmissione e ridurre la congestione fisica</t>
        </is>
      </c>
      <c r="BJ861" s="2" t="inlineStr">
        <is>
          <t>apkrovų perskirstymas</t>
        </is>
      </c>
      <c r="BK861" s="2" t="inlineStr">
        <is>
          <t>3</t>
        </is>
      </c>
      <c r="BL861" s="2" t="inlineStr">
        <is>
          <t/>
        </is>
      </c>
      <c r="BM861" t="inlineStr">
        <is>
          <t>priemonė, kurią aktyvuoja vienas arba keli sistemos operatoriai, pakeisdami generavimo ir (arba) apkrovos modelį, siekdami pakeisti fizinius srautus perdavimo sistemoje ir likviduoti fizinę tinklų perkrovą</t>
        </is>
      </c>
      <c r="BN861" s="2" t="inlineStr">
        <is>
          <t>pārdispečēšana</t>
        </is>
      </c>
      <c r="BO861" s="2" t="inlineStr">
        <is>
          <t>3</t>
        </is>
      </c>
      <c r="BP861" s="2" t="inlineStr">
        <is>
          <t/>
        </is>
      </c>
      <c r="BQ861" t="inlineStr">
        <is>
          <t>pasākums, ko aktivizē viens vai vairāki sistēmas operatori, mainot ģenerēšanas un/vai slodzes grafiku, lai izmainītu fiziskās plūsmas pārvades sistēmā un novērstu fizisku sastrēgumu</t>
        </is>
      </c>
      <c r="BR861" s="2" t="inlineStr">
        <is>
          <t>ridispaċċ|
ridistribuzzjoni tat-tagħbija</t>
        </is>
      </c>
      <c r="BS861" s="2" t="inlineStr">
        <is>
          <t>4|
3</t>
        </is>
      </c>
      <c r="BT861" s="2" t="inlineStr">
        <is>
          <t xml:space="preserve">|
</t>
        </is>
      </c>
      <c r="BU861" t="inlineStr">
        <is>
          <t>miżura attivata minn operatur tas-sistema wieħed, jew diversi, permezz tal-alterazzjoni tal-ġenerazzjoni u/jew l-iskema ta’ tagħbija sabiex jinbidlu l-flussi fiżiċi fis-sistema ta’ trażmissjoni&lt;sup&gt;1&lt;/sup&gt; u tittaffa l-konġestjoni fiżika&lt;sup&gt;2&lt;/sup&gt; &lt;p&gt;&lt;sup&gt;1&lt;/sup&gt;&lt;a href="/entry/result/1407047/all" id="ENTRY_TO_ENTRY_CONVERTER" target="_blank"&gt;IATE:1407047&lt;/a&gt; &lt;br&gt; &lt;sup&gt;2&lt;/sup&gt;&lt;a href="/entry/result/2243591&lt;&gt;&lt;&gt;&lt;&gt;&lt;&gt;&lt;&gt;&lt;&gt;&lt;&gt;&lt;&gt;&lt;&gt;&lt;&gt;&lt;&gt;&lt;&gt;&lt;&gt;&lt;&gt;&lt;&gt;&lt;&gt;&lt;&gt;&lt;&gt;&lt;/all" id="ENTRY_TO_ENTRY_CONVERTER" target="_blank"&gt;IATE:2243591&amp;lt;&amp;gt;&amp;lt;&amp;gt;&amp;lt;&amp;gt;&amp;lt;&amp;gt;&amp;lt;&amp;gt;&amp;lt;&amp;gt;&amp;lt;&amp;gt;&amp;lt;&amp;gt;&amp;lt;&amp;gt;&amp;lt;&amp;gt;&amp;lt;&amp;gt;&amp;lt;&amp;gt;&amp;lt;&amp;gt;&amp;lt;&amp;gt;&amp;lt;&amp;gt;&amp;lt;&amp;gt;&amp;lt;&amp;gt;&amp;lt;&amp;gt;&amp;lt;&lt;/a&gt;&amp;gt;&lt;/p&gt;</t>
        </is>
      </c>
      <c r="BV861" s="2" t="inlineStr">
        <is>
          <t>redispatching</t>
        </is>
      </c>
      <c r="BW861" s="2" t="inlineStr">
        <is>
          <t>3</t>
        </is>
      </c>
      <c r="BX861" s="2" t="inlineStr">
        <is>
          <t/>
        </is>
      </c>
      <c r="BY861" t="inlineStr">
        <is>
          <t/>
        </is>
      </c>
      <c r="BZ861" s="2" t="inlineStr">
        <is>
          <t>redysponowanie|
redispatching</t>
        </is>
      </c>
      <c r="CA861" s="2" t="inlineStr">
        <is>
          <t>3|
3</t>
        </is>
      </c>
      <c r="CB861" s="2" t="inlineStr">
        <is>
          <t xml:space="preserve">|
</t>
        </is>
      </c>
      <c r="CC861" t="inlineStr">
        <is>
          <t>środek uruchamiany przez jednego lub kilku operatorów systemów poprzez zmianę schematu wytwarzania i/lub obciążenia w celu zmiany fizycznych przepływów w ramach systemu przesyłowego i w celu zmniejszenia ograniczeń fizycznych</t>
        </is>
      </c>
      <c r="CD861" s="2" t="inlineStr">
        <is>
          <t>redespacho</t>
        </is>
      </c>
      <c r="CE861" s="2" t="inlineStr">
        <is>
          <t>3</t>
        </is>
      </c>
      <c r="CF861" s="2" t="inlineStr">
        <is>
          <t/>
        </is>
      </c>
      <c r="CG861" t="inlineStr">
        <is>
          <t/>
        </is>
      </c>
      <c r="CH861" s="2" t="inlineStr">
        <is>
          <t>redispecerizare</t>
        </is>
      </c>
      <c r="CI861" s="2" t="inlineStr">
        <is>
          <t>3</t>
        </is>
      </c>
      <c r="CJ861" s="2" t="inlineStr">
        <is>
          <t/>
        </is>
      </c>
      <c r="CK861" t="inlineStr">
        <is>
          <t/>
        </is>
      </c>
      <c r="CL861" t="inlineStr">
        <is>
          <t/>
        </is>
      </c>
      <c r="CM861" t="inlineStr">
        <is>
          <t/>
        </is>
      </c>
      <c r="CN861" t="inlineStr">
        <is>
          <t/>
        </is>
      </c>
      <c r="CO861" t="inlineStr">
        <is>
          <t/>
        </is>
      </c>
      <c r="CP861" s="2" t="inlineStr">
        <is>
          <t>ponovno dispečiranje</t>
        </is>
      </c>
      <c r="CQ861" s="2" t="inlineStr">
        <is>
          <t>3</t>
        </is>
      </c>
      <c r="CR861" s="2" t="inlineStr">
        <is>
          <t/>
        </is>
      </c>
      <c r="CS861" t="inlineStr">
        <is>
          <t>ukrep, ki ga sprejme eden ali več operaterjev sistema s spremembo vzorca proizvodnje in/ali obremenitve, da bi spremenil fizične pretoke v prenosnem sistemu in zmanjšal fizično prezasedenost</t>
        </is>
      </c>
      <c r="CT861" s="2" t="inlineStr">
        <is>
          <t>omdirigering</t>
        </is>
      </c>
      <c r="CU861" s="2" t="inlineStr">
        <is>
          <t>3</t>
        </is>
      </c>
      <c r="CV861" s="2" t="inlineStr">
        <is>
          <t/>
        </is>
      </c>
      <c r="CW861" t="inlineStr">
        <is>
          <t>en åtgärd som aktiveras av en eller flera systemansvariga genom att ändra produktionen och/eller belastningsmönster för att ändra de fysiska flödena i överföringssystemet och minska den fysiska överbelastningen</t>
        </is>
      </c>
    </row>
    <row r="862">
      <c r="A862" s="1" t="str">
        <f>HYPERLINK("https://iate.europa.eu/entry/result/3552634/all", "3552634")</f>
        <v>3552634</v>
      </c>
      <c r="B862" t="inlineStr">
        <is>
          <t>INDUSTRY;PRODUCTION, TECHNOLOGY AND RESEARCH;ENERGY;TRADE</t>
        </is>
      </c>
      <c r="C862" t="inlineStr">
        <is>
          <t>INDUSTRY|electronics and electrical engineering|electrical engineering;PRODUCTION, TECHNOLOGY AND RESEARCH|technology and technical regulations|technical regulations;ENERGY|electrical and nuclear industries|electrical industry;TRADE|distributive trades|distributive trades</t>
        </is>
      </c>
      <c r="D862" t="inlineStr">
        <is>
          <t>yes</t>
        </is>
      </c>
      <c r="E862" t="inlineStr">
        <is>
          <t/>
        </is>
      </c>
      <c r="F862" s="2" t="inlineStr">
        <is>
          <t>НОПЕ|
номиниран оператор на пазара на електроенергия</t>
        </is>
      </c>
      <c r="G862" s="2" t="inlineStr">
        <is>
          <t>3|
3</t>
        </is>
      </c>
      <c r="H862" s="2" t="inlineStr">
        <is>
          <t xml:space="preserve">|
</t>
        </is>
      </c>
      <c r="I862" t="inlineStr">
        <is>
          <t>субект, назначен от компетентния орган да изпълнява задачи по единното свързване на пазарите за ден напред или в рамките на деня</t>
        </is>
      </c>
      <c r="J862" s="2" t="inlineStr">
        <is>
          <t>nominovaný organizátor trhu s elektřinou</t>
        </is>
      </c>
      <c r="K862" s="2" t="inlineStr">
        <is>
          <t>3</t>
        </is>
      </c>
      <c r="L862" s="2" t="inlineStr">
        <is>
          <t/>
        </is>
      </c>
      <c r="M862" t="inlineStr">
        <is>
          <t>subjekt, který byl určen příslušným orgánem, aby vykonával úkoly 
spojené s jednotným propojením denních nebo vnitrodenních trhů</t>
        </is>
      </c>
      <c r="N862" s="2" t="inlineStr">
        <is>
          <t>udpeget elektricitetsmarkedsoperatør|
NEMO</t>
        </is>
      </c>
      <c r="O862" s="2" t="inlineStr">
        <is>
          <t>3|
3</t>
        </is>
      </c>
      <c r="P862" s="2" t="inlineStr">
        <is>
          <t xml:space="preserve">|
</t>
        </is>
      </c>
      <c r="Q862" t="inlineStr">
        <is>
          <t>enhed, der af den
kompetente myndighed er blevet udpeget til at udføre opgaver i forbindelse med
den &lt;a href="https://iate.europa.eu/entry/result/3552669/da" target="_blank"&gt;fælles day-ahead-&lt;/a&gt; eller &lt;a href="https://iate.europa.eu/entry/result/3552670/da" target="_blank"&gt;intraday-kobling&lt;/a&gt;</t>
        </is>
      </c>
      <c r="R862" s="2" t="inlineStr">
        <is>
          <t>nominierter Strommarktbetreiber|
NEMO</t>
        </is>
      </c>
      <c r="S862" s="2" t="inlineStr">
        <is>
          <t>3|
2</t>
        </is>
      </c>
      <c r="T862" s="2" t="inlineStr">
        <is>
          <t xml:space="preserve">|
</t>
        </is>
      </c>
      <c r="U862" t="inlineStr">
        <is>
          <t/>
        </is>
      </c>
      <c r="V862" t="inlineStr">
        <is>
          <t/>
        </is>
      </c>
      <c r="W862" t="inlineStr">
        <is>
          <t/>
        </is>
      </c>
      <c r="X862" t="inlineStr">
        <is>
          <t/>
        </is>
      </c>
      <c r="Y862" t="inlineStr">
        <is>
          <t/>
        </is>
      </c>
      <c r="Z862" s="2" t="inlineStr">
        <is>
          <t>nominated electricity market operator|
NEMO</t>
        </is>
      </c>
      <c r="AA862" s="2" t="inlineStr">
        <is>
          <t>3|
3</t>
        </is>
      </c>
      <c r="AB862" s="2" t="inlineStr">
        <is>
          <t xml:space="preserve">|
</t>
        </is>
      </c>
      <c r="AC862" t="inlineStr">
        <is>
          <t>&lt;div&gt;entity designated by the competent authority to perform tasks related to &lt;i&gt;single day-ahead&lt;/i&gt; 
[ &lt;a href="/entry/result/3552669/all" id="ENTRY_TO_ENTRY_CONVERTER" target="_blank"&gt;IATE:3552669&lt;/a&gt; ] or &lt;i&gt;single intraday coupling&lt;/i&gt; 
 [ &lt;a href="/entry/result/3552670/all" id="ENTRY_TO_ENTRY_CONVERTER" target="_blank"&gt;IATE:3552670&lt;/a&gt; ]&lt;br&gt;&lt;/div&gt;</t>
        </is>
      </c>
      <c r="AD862" s="2" t="inlineStr">
        <is>
          <t>operador designado para el mercado de la electricidad</t>
        </is>
      </c>
      <c r="AE862" s="2" t="inlineStr">
        <is>
          <t>3</t>
        </is>
      </c>
      <c r="AF862" s="2" t="inlineStr">
        <is>
          <t/>
        </is>
      </c>
      <c r="AG862" t="inlineStr">
        <is>
          <t>Operador del mercado que cuenta con la aprobación necesaria, por parte del organismo regulador, para participar en los acoplamientos de los mercados diario e intradiario.</t>
        </is>
      </c>
      <c r="AH862" s="2" t="inlineStr">
        <is>
          <t>määratud elektriturukorraldaja</t>
        </is>
      </c>
      <c r="AI862" s="2" t="inlineStr">
        <is>
          <t>3</t>
        </is>
      </c>
      <c r="AJ862" s="2" t="inlineStr">
        <is>
          <t/>
        </is>
      </c>
      <c r="AK862" t="inlineStr">
        <is>
          <t/>
        </is>
      </c>
      <c r="AL862" s="2" t="inlineStr">
        <is>
          <t>nimitetty sähkömarkkinaoperaattori</t>
        </is>
      </c>
      <c r="AM862" s="2" t="inlineStr">
        <is>
          <t>3</t>
        </is>
      </c>
      <c r="AN862" s="2" t="inlineStr">
        <is>
          <t/>
        </is>
      </c>
      <c r="AO862" t="inlineStr">
        <is>
          <t>taho, jonka toimivaltainen viranomainen on nimennyt toteuttamaan yhteenkytkettyihin vuorokausimarkkinoihin tai päivänsisäisiin markkinoihin liittyviä tehtäviä</t>
        </is>
      </c>
      <c r="AP862" t="inlineStr">
        <is>
          <t/>
        </is>
      </c>
      <c r="AQ862" t="inlineStr">
        <is>
          <t/>
        </is>
      </c>
      <c r="AR862" t="inlineStr">
        <is>
          <t/>
        </is>
      </c>
      <c r="AS862" t="inlineStr">
        <is>
          <t/>
        </is>
      </c>
      <c r="AT862" s="2" t="inlineStr">
        <is>
          <t>oibreoir ainmnithe margaidh leictreachais</t>
        </is>
      </c>
      <c r="AU862" s="2" t="inlineStr">
        <is>
          <t>3</t>
        </is>
      </c>
      <c r="AV862" s="2" t="inlineStr">
        <is>
          <t/>
        </is>
      </c>
      <c r="AW862" t="inlineStr">
        <is>
          <t/>
        </is>
      </c>
      <c r="AX862" s="2" t="inlineStr">
        <is>
          <t>nominirani operator tržišta električne energije</t>
        </is>
      </c>
      <c r="AY862" s="2" t="inlineStr">
        <is>
          <t>3</t>
        </is>
      </c>
      <c r="AZ862" s="2" t="inlineStr">
        <is>
          <t/>
        </is>
      </c>
      <c r="BA862" t="inlineStr">
        <is>
          <t/>
        </is>
      </c>
      <c r="BB862" t="inlineStr">
        <is>
          <t/>
        </is>
      </c>
      <c r="BC862" t="inlineStr">
        <is>
          <t/>
        </is>
      </c>
      <c r="BD862" t="inlineStr">
        <is>
          <t/>
        </is>
      </c>
      <c r="BE862" t="inlineStr">
        <is>
          <t/>
        </is>
      </c>
      <c r="BF862" s="2" t="inlineStr">
        <is>
          <t>NEMO|
gestore del mercato elettrico designato</t>
        </is>
      </c>
      <c r="BG862" s="2" t="inlineStr">
        <is>
          <t>3|
3</t>
        </is>
      </c>
      <c r="BH862" s="2" t="inlineStr">
        <is>
          <t xml:space="preserve">|
</t>
        </is>
      </c>
      <c r="BI862" t="inlineStr">
        <is>
          <t>relativamente al mercato interno dell'energia, entità designata dall'autorità competente per espletare mansioni relative al coupling unico del giorno prima o al coupling unico infragiornaliero</t>
        </is>
      </c>
      <c r="BJ862" s="2" t="inlineStr">
        <is>
          <t>paskirtasis elektros energijos rinkos operatorius|
PEERO</t>
        </is>
      </c>
      <c r="BK862" s="2" t="inlineStr">
        <is>
          <t>3|
3</t>
        </is>
      </c>
      <c r="BL862" s="2" t="inlineStr">
        <is>
          <t xml:space="preserve">|
</t>
        </is>
      </c>
      <c r="BM862" t="inlineStr">
        <is>
          <t>subjektas, kurį kompetentinga institucija paskyrė atlikti su bendru kitos paros ar einamosios paros prekybos rinkų susiejimo mechanizmu susijusias užduotis</t>
        </is>
      </c>
      <c r="BN862" s="2" t="inlineStr">
        <is>
          <t>NETO|
nominēts elektroenerģijas tirgus operators</t>
        </is>
      </c>
      <c r="BO862" s="2" t="inlineStr">
        <is>
          <t>3|
3</t>
        </is>
      </c>
      <c r="BP862" s="2" t="inlineStr">
        <is>
          <t xml:space="preserve">|
</t>
        </is>
      </c>
      <c r="BQ862" t="inlineStr">
        <is>
          <t>struktūra, ko iecēlusi kompetentā iestāde ar vienotu nākamās dienas vai vienotu tekošās dienas tirgus sasaistīšanu saistītu pienākumu veikšanai</t>
        </is>
      </c>
      <c r="BR862" s="2" t="inlineStr">
        <is>
          <t>operatur nominat tas-suq tal-elettriku|
NEMO</t>
        </is>
      </c>
      <c r="BS862" s="2" t="inlineStr">
        <is>
          <t>3|
3</t>
        </is>
      </c>
      <c r="BT862" s="2" t="inlineStr">
        <is>
          <t xml:space="preserve">|
</t>
        </is>
      </c>
      <c r="BU862" t="inlineStr">
        <is>
          <t>operatur tas-suq li jkun irċieva l-approvazzjoni regolatorja neċessarja biex jipparteċipa akkoppjament singolu ta’ ġurnata bil-quddiem&lt;sup&gt;1&lt;/sup&gt; jew akkoppjament singolu tal-istess ġurnata&lt;sup&gt;2&lt;/sup&gt; &lt;p&gt; &lt;sup&gt;1&lt;/sup&gt;&lt;a href="/entry/result/3552669/all" id="ENTRY_TO_ENTRY_CONVERTER" target="_blank"&gt;IATE:3552669&lt;/a&gt; &lt;br&gt; &lt;sup&gt;2&lt;/sup&gt;&lt;a href="/entry/result/3552670&lt;&gt;&lt;&gt;&lt;&gt;&lt;&gt;&lt;&gt;&lt;&gt;&lt;&gt;&lt;&gt;&lt;&gt;&lt;&gt;&lt;&gt;&lt;&gt;&lt;&gt;&lt;&gt;&lt;/all" id="ENTRY_TO_ENTRY_CONVERTER" target="_blank"&gt;IATE:3552670&amp;lt;&amp;gt;&amp;lt;&amp;gt;&amp;lt;&amp;gt;&amp;lt;&amp;gt;&amp;lt;&amp;gt;&amp;lt;&amp;gt;&amp;lt;&amp;gt;&amp;lt;&amp;gt;&amp;lt;&amp;gt;&amp;lt;&amp;gt;&amp;lt;&amp;gt;&amp;lt;&amp;gt;&amp;lt;&amp;gt;&amp;lt;&amp;gt;&amp;lt;&lt;/a&gt;&amp;gt;&lt;/p&gt;</t>
        </is>
      </c>
      <c r="BV862" s="2" t="inlineStr">
        <is>
          <t>benoemde elektriciteitsmarktbeheerder|
NEMO</t>
        </is>
      </c>
      <c r="BW862" s="2" t="inlineStr">
        <is>
          <t>3|
3</t>
        </is>
      </c>
      <c r="BX862" s="2" t="inlineStr">
        <is>
          <t xml:space="preserve">|
</t>
        </is>
      </c>
      <c r="BY862" t="inlineStr">
        <is>
          <t>entiteit die door de bevoegde autoriteit is aangewezen om taken uit te voeren met betrekking tot eenvormige day-ahead- of eenvormige intradaykoppeling</t>
        </is>
      </c>
      <c r="BZ862" s="2" t="inlineStr">
        <is>
          <t>wyznaczony operator rynku energii elektrycznej|
NEMO</t>
        </is>
      </c>
      <c r="CA862" s="2" t="inlineStr">
        <is>
          <t>3|
3</t>
        </is>
      </c>
      <c r="CB862" s="2" t="inlineStr">
        <is>
          <t xml:space="preserve">|
</t>
        </is>
      </c>
      <c r="CC862" t="inlineStr">
        <is>
          <t>podmiot działający na rynku, wyznaczony do uczestnictwa w &lt;i&gt;łączeniu rynków dnia następnego&lt;/i&gt; [ &lt;a href="/entry/result/3552669/all" id="ENTRY_TO_ENTRY_CONVERTER" target="_blank"&gt;IATE:3552669&lt;/a&gt; ] lub &lt;i&gt;dnia bieżącego&lt;/i&gt; [ &lt;a href="/entry/result/3552670/all" id="ENTRY_TO_ENTRY_CONVERTER" target="_blank"&gt;IATE:3552670&lt;/a&gt; ]</t>
        </is>
      </c>
      <c r="CD862" s="2" t="inlineStr">
        <is>
          <t>operador designado para o mercado da eletricidade</t>
        </is>
      </c>
      <c r="CE862" s="2" t="inlineStr">
        <is>
          <t>3</t>
        </is>
      </c>
      <c r="CF862" s="2" t="inlineStr">
        <is>
          <t/>
        </is>
      </c>
      <c r="CG862" t="inlineStr">
        <is>
          <t>Operador do mercado que conta com a aprovação necessária por parte do organismo regulador para participar nos acoplamentos dos mercados diário e intradiário.</t>
        </is>
      </c>
      <c r="CH862" s="2" t="inlineStr">
        <is>
          <t>operatorul pieței de energie electrică desemnat|
OPEED</t>
        </is>
      </c>
      <c r="CI862" s="2" t="inlineStr">
        <is>
          <t>3|
3</t>
        </is>
      </c>
      <c r="CJ862" s="2" t="inlineStr">
        <is>
          <t xml:space="preserve">|
</t>
        </is>
      </c>
      <c r="CK862" t="inlineStr">
        <is>
          <t>un operator al pieței desemnat de autoritatea competentă pentru a participa la cuplarea unică a piețelor pentru ziua următoare sau a piețelor intrazilnice;</t>
        </is>
      </c>
      <c r="CL862" s="2" t="inlineStr">
        <is>
          <t>NEMO|
nominovaný organizátor trhu s elektrinou</t>
        </is>
      </c>
      <c r="CM862" s="2" t="inlineStr">
        <is>
          <t>3|
3</t>
        </is>
      </c>
      <c r="CN862" s="2" t="inlineStr">
        <is>
          <t xml:space="preserve">|
</t>
        </is>
      </c>
      <c r="CO862" t="inlineStr">
        <is>
          <t>subjekt, ktorý príslušný orgán určil na to, aby vykonával úlohy týkajúce sa jednotného prepojenia denných alebo vnútrodenných trhov</t>
        </is>
      </c>
      <c r="CP862" s="2" t="inlineStr">
        <is>
          <t>imenovani operater trga električne energije</t>
        </is>
      </c>
      <c r="CQ862" s="2" t="inlineStr">
        <is>
          <t>3</t>
        </is>
      </c>
      <c r="CR862" s="2" t="inlineStr">
        <is>
          <t/>
        </is>
      </c>
      <c r="CS862" t="inlineStr">
        <is>
          <t>subjekt, ki ga pristojni organ določi za izvajanje nalog v zvezi z enotnim spajanjem trgov za dan vnaprej ali enotnim spajanjem trgov znotraj dneva</t>
        </is>
      </c>
      <c r="CT862" s="2" t="inlineStr">
        <is>
          <t>nemo|
nominerad elmarknadsoperatör</t>
        </is>
      </c>
      <c r="CU862" s="2" t="inlineStr">
        <is>
          <t>3|
3</t>
        </is>
      </c>
      <c r="CV862" s="2" t="inlineStr">
        <is>
          <t xml:space="preserve">|
</t>
        </is>
      </c>
      <c r="CW862" t="inlineStr">
        <is>
          <t>enhet som av den behöriga myndigheten utsetts att utföra arbetsuppgifter i samband med gemensam dagen före- eller intradagskoppling</t>
        </is>
      </c>
    </row>
    <row r="863">
      <c r="A863" s="1" t="str">
        <f>HYPERLINK("https://iate.europa.eu/entry/result/3528806/all", "3528806")</f>
        <v>3528806</v>
      </c>
      <c r="B863" t="inlineStr">
        <is>
          <t>ENERGY</t>
        </is>
      </c>
      <c r="C863" t="inlineStr">
        <is>
          <t>ENERGY|energy policy</t>
        </is>
      </c>
      <c r="D863" t="inlineStr">
        <is>
          <t>yes</t>
        </is>
      </c>
      <c r="E863" t="inlineStr">
        <is>
          <t/>
        </is>
      </c>
      <c r="F863" s="2" t="inlineStr">
        <is>
          <t>eлектропреносна магистрала</t>
        </is>
      </c>
      <c r="G863" s="2" t="inlineStr">
        <is>
          <t>2</t>
        </is>
      </c>
      <c r="H863" s="2" t="inlineStr">
        <is>
          <t/>
        </is>
      </c>
      <c r="I863" t="inlineStr">
        <is>
          <t>електропреносна линия със значително по-голям преносен капацитет в сравнение със съществуващите мрежи за високо напрежение, както от гледна точка на количеството пренасяна електроенергия, така и от гледна точка на разстоянието, което се преодолява</t>
        </is>
      </c>
      <c r="J863" s="2" t="inlineStr">
        <is>
          <t>elektrická dálnice</t>
        </is>
      </c>
      <c r="K863" s="2" t="inlineStr">
        <is>
          <t>2</t>
        </is>
      </c>
      <c r="L863" s="2" t="inlineStr">
        <is>
          <t/>
        </is>
      </c>
      <c r="M863" t="inlineStr">
        <is>
          <t>vedení pro přenos elektřiny s podstatně větší kapacitou pro přepravu energie než existující vysokonapěťové přenosové sítě jak z hlediska množství přenášené elektřiny, tak i vzdálenosti pokryté tímto přenosem</t>
        </is>
      </c>
      <c r="N863" s="2" t="inlineStr">
        <is>
          <t>elmotorvej</t>
        </is>
      </c>
      <c r="O863" s="2" t="inlineStr">
        <is>
          <t>3</t>
        </is>
      </c>
      <c r="P863" s="2" t="inlineStr">
        <is>
          <t/>
        </is>
      </c>
      <c r="Q863" t="inlineStr">
        <is>
          <t>en eltransmissionsledning med en betydelig større kapacitet til at transportere kraft end eksisterende højspændingstransmissionsnet, både hvad angår den transmitterede elmængde og den afstand, som transmissionen tilbagelægger</t>
        </is>
      </c>
      <c r="R863" s="2" t="inlineStr">
        <is>
          <t>Stromautobahn</t>
        </is>
      </c>
      <c r="S863" s="2" t="inlineStr">
        <is>
          <t>3</t>
        </is>
      </c>
      <c r="T863" s="2" t="inlineStr">
        <is>
          <t/>
        </is>
      </c>
      <c r="U863" t="inlineStr">
        <is>
          <t/>
        </is>
      </c>
      <c r="V863" s="2" t="inlineStr">
        <is>
          <t>αρτηρία ηλεκτρικής ενέργειας</t>
        </is>
      </c>
      <c r="W863" s="2" t="inlineStr">
        <is>
          <t>3</t>
        </is>
      </c>
      <c r="X863" s="2" t="inlineStr">
        <is>
          <t/>
        </is>
      </c>
      <c r="Y863" t="inlineStr">
        <is>
          <t>γραμμή μεταφοράς ηλεκτρικής ενέργειας με δυναμικότητα μεταφοράς σημαντικά μεγαλύτερη εκείνης των σημερινών διασυνδεδεμένων δικτύων μεταφοράς υψηλής τάσης, τόσο όσον αφορά την ποσότητα ηλεκτρικής ενέργειας που μεταφέρεται όσο και την απόσταση που διανύεται</t>
        </is>
      </c>
      <c r="Z863" s="2" t="inlineStr">
        <is>
          <t>European highways|
electricity highway</t>
        </is>
      </c>
      <c r="AA863" s="2" t="inlineStr">
        <is>
          <t>1|
3</t>
        </is>
      </c>
      <c r="AB863" s="2" t="inlineStr">
        <is>
          <t xml:space="preserve">|
</t>
        </is>
      </c>
      <c r="AC863" t="inlineStr">
        <is>
          <t>electricity transmission line with significantly more capacity to transport power than existing high-voltage transmission grids, both in terms of the amount of electricity transmitted and the distance covered by this transmission</t>
        </is>
      </c>
      <c r="AD863" t="inlineStr">
        <is>
          <t/>
        </is>
      </c>
      <c r="AE863" t="inlineStr">
        <is>
          <t/>
        </is>
      </c>
      <c r="AF863" t="inlineStr">
        <is>
          <t/>
        </is>
      </c>
      <c r="AG863" t="inlineStr">
        <is>
          <t/>
        </is>
      </c>
      <c r="AH863" s="2" t="inlineStr">
        <is>
          <t>elektrikiirtee</t>
        </is>
      </c>
      <c r="AI863" s="2" t="inlineStr">
        <is>
          <t>3</t>
        </is>
      </c>
      <c r="AJ863" s="2" t="inlineStr">
        <is>
          <t/>
        </is>
      </c>
      <c r="AK863" t="inlineStr">
        <is>
          <t>elektrienergia ülekandeliin, mis on praegustest kõrgepinge ülekandevõrkudest oluliselt suurema elektrienergia transportimise võimega nii üle kantud elektrienergia hulga kui ka selle ülekande läbitud vahemaa osas</t>
        </is>
      </c>
      <c r="AL863" s="2" t="inlineStr">
        <is>
          <t>sähkönsiirron valtaväylä</t>
        </is>
      </c>
      <c r="AM863" s="2" t="inlineStr">
        <is>
          <t>3</t>
        </is>
      </c>
      <c r="AN863" s="2" t="inlineStr">
        <is>
          <t/>
        </is>
      </c>
      <c r="AO863" t="inlineStr">
        <is>
          <t>sähkönsiirtolinja, jonka siirtokapasiteetti on sekä siirretyn sähkön määrän että siirron etäisyyden suhteen huomattavasti suurempi kuin nykyisten korkeajänniteverkkojen</t>
        </is>
      </c>
      <c r="AP863" s="2" t="inlineStr">
        <is>
          <t>autoroute de l'électricité</t>
        </is>
      </c>
      <c r="AQ863" s="2" t="inlineStr">
        <is>
          <t>3</t>
        </is>
      </c>
      <c r="AR863" s="2" t="inlineStr">
        <is>
          <t/>
        </is>
      </c>
      <c r="AS863" t="inlineStr">
        <is>
          <t>ligne de transport d'électricité dotée d'une capacité bien supérieure à celle des réseaux de transport à haute tension existants, en termes de quantité d’électricité transportée et de distance couverte</t>
        </is>
      </c>
      <c r="AT863" s="2" t="inlineStr">
        <is>
          <t>mórbhealach leictreachais</t>
        </is>
      </c>
      <c r="AU863" s="2" t="inlineStr">
        <is>
          <t>3</t>
        </is>
      </c>
      <c r="AV863" s="2" t="inlineStr">
        <is>
          <t/>
        </is>
      </c>
      <c r="AW863" t="inlineStr">
        <is>
          <t/>
        </is>
      </c>
      <c r="AX863" s="2" t="inlineStr">
        <is>
          <t>elektroenergetska autocesta</t>
        </is>
      </c>
      <c r="AY863" s="2" t="inlineStr">
        <is>
          <t>2</t>
        </is>
      </c>
      <c r="AZ863" s="2" t="inlineStr">
        <is>
          <t/>
        </is>
      </c>
      <c r="BA863" t="inlineStr">
        <is>
          <t/>
        </is>
      </c>
      <c r="BB863" s="2" t="inlineStr">
        <is>
          <t>villamosenergia-szupersztráda</t>
        </is>
      </c>
      <c r="BC863" s="2" t="inlineStr">
        <is>
          <t>4</t>
        </is>
      </c>
      <c r="BD863" s="2" t="inlineStr">
        <is>
          <t/>
        </is>
      </c>
      <c r="BE863" t="inlineStr">
        <is>
          <t>az Európai Unió egész területére kiterjedő, nagyon nagy feszültségű egyenáram-átviteli hálózat</t>
        </is>
      </c>
      <c r="BF863" s="2" t="inlineStr">
        <is>
          <t>autostrada elettrica</t>
        </is>
      </c>
      <c r="BG863" s="2" t="inlineStr">
        <is>
          <t>3</t>
        </is>
      </c>
      <c r="BH863" s="2" t="inlineStr">
        <is>
          <t/>
        </is>
      </c>
      <c r="BI863" t="inlineStr">
        <is>
          <t>Linea di trasmissione dell’elettricità dotata di una capacità di trasporto dell’energia elettrica di gran lunga superiore alle attuali reti di trasmissione ad alta tensione, sia in termini di volumi di elettricità trasportata che in termini di distanza coperta.</t>
        </is>
      </c>
      <c r="BJ863" s="2" t="inlineStr">
        <is>
          <t>elektros energijos magistralė</t>
        </is>
      </c>
      <c r="BK863" s="2" t="inlineStr">
        <is>
          <t>2</t>
        </is>
      </c>
      <c r="BL863" s="2" t="inlineStr">
        <is>
          <t/>
        </is>
      </c>
      <c r="BM863" t="inlineStr">
        <is>
          <t>kur kas didesnės perdavimo galios linija nei dabartinės aukštosios įtampos elektros perdavimo linijų sistemos, tiek vertinant pagal perduodamos elektros energijos kiekį, tiek pagal perdavimo atstumą</t>
        </is>
      </c>
      <c r="BN863" s="2" t="inlineStr">
        <is>
          <t>elektromaģistrāle</t>
        </is>
      </c>
      <c r="BO863" s="2" t="inlineStr">
        <is>
          <t>3</t>
        </is>
      </c>
      <c r="BP863" s="2" t="inlineStr">
        <is>
          <t/>
        </is>
      </c>
      <c r="BQ863" t="inlineStr">
        <is>
          <t/>
        </is>
      </c>
      <c r="BR863" s="2" t="inlineStr">
        <is>
          <t>awtostrada tal-elettriku</t>
        </is>
      </c>
      <c r="BS863" s="2" t="inlineStr">
        <is>
          <t>3</t>
        </is>
      </c>
      <c r="BT863" s="2" t="inlineStr">
        <is>
          <t/>
        </is>
      </c>
      <c r="BU863" t="inlineStr">
        <is>
          <t>linja ta’ trażmissjoni tal-elettriku b’ferm iktar kapaċità għat-twassil tal-enerġija mill-grids eżistenti ta’ trażmissjoni ta’ vultaġġ għoli, kemm f’dak li jirrigwarda l-ammont tal-elettriku trażmess, kif ukoll id-distanza koperta minn din it-trażmissjoni.</t>
        </is>
      </c>
      <c r="BV863" s="2" t="inlineStr">
        <is>
          <t>elektriciteitssnelweg</t>
        </is>
      </c>
      <c r="BW863" s="2" t="inlineStr">
        <is>
          <t>3</t>
        </is>
      </c>
      <c r="BX863" s="2" t="inlineStr">
        <is>
          <t/>
        </is>
      </c>
      <c r="BY863" t="inlineStr">
        <is>
          <t>een elektriciteitstransmissielijn met een aanzienlijk grotere transportcapaciteit dan de bestaande hoogspanningstransmissienetten, zowel qua hoeveel getransporteerde elektriciteit als qua transmissieafstand</t>
        </is>
      </c>
      <c r="BZ863" s="2" t="inlineStr">
        <is>
          <t>autostrada elektroenergetyczna</t>
        </is>
      </c>
      <c r="CA863" s="2" t="inlineStr">
        <is>
          <t>3</t>
        </is>
      </c>
      <c r="CB863" s="2" t="inlineStr">
        <is>
          <t/>
        </is>
      </c>
      <c r="CC863" t="inlineStr">
        <is>
          <t>linia przesyłowa energii elektrycznej o znacznie większych zdolnościach do przesyłu energii niż zdolności istniejących sieci przesyłowych wysokiego napięcia, zarówno pod względem ilości przesyłanej energii elektrycznej, jak i odległości na jaką jest ona przesyłana</t>
        </is>
      </c>
      <c r="CD863" s="2" t="inlineStr">
        <is>
          <t>autoestrada da eletricidade</t>
        </is>
      </c>
      <c r="CE863" s="2" t="inlineStr">
        <is>
          <t>3</t>
        </is>
      </c>
      <c r="CF863" s="2" t="inlineStr">
        <is>
          <t/>
        </is>
      </c>
      <c r="CG863" t="inlineStr">
        <is>
          <t>uma linha de transmissão de eletricidade com capacidade significativamente superior para o transporte de eletricidade do que as atuais redes de transmissão de alta tensão, tanto em termos de quantidade de eletricidade transmitida como de distância percorrida por essa transmissão</t>
        </is>
      </c>
      <c r="CH863" s="2" t="inlineStr">
        <is>
          <t>autostradă de energie electrică</t>
        </is>
      </c>
      <c r="CI863" s="2" t="inlineStr">
        <is>
          <t>3</t>
        </is>
      </c>
      <c r="CJ863" s="2" t="inlineStr">
        <is>
          <t/>
        </is>
      </c>
      <c r="CK863" t="inlineStr">
        <is>
          <t/>
        </is>
      </c>
      <c r="CL863" s="2" t="inlineStr">
        <is>
          <t>energetická diaľnica</t>
        </is>
      </c>
      <c r="CM863" s="2" t="inlineStr">
        <is>
          <t>2</t>
        </is>
      </c>
      <c r="CN863" s="2" t="inlineStr">
        <is>
          <t/>
        </is>
      </c>
      <c r="CO863" t="inlineStr">
        <is>
          <t/>
        </is>
      </c>
      <c r="CP863" s="2" t="inlineStr">
        <is>
          <t>elektroenergetska avtocesta</t>
        </is>
      </c>
      <c r="CQ863" s="2" t="inlineStr">
        <is>
          <t>3</t>
        </is>
      </c>
      <c r="CR863" s="2" t="inlineStr">
        <is>
          <t/>
        </is>
      </c>
      <c r="CS863" t="inlineStr">
        <is>
          <t/>
        </is>
      </c>
      <c r="CT863" s="2" t="inlineStr">
        <is>
          <t>motorväg för el|
motorväg för elektricitet</t>
        </is>
      </c>
      <c r="CU863" s="2" t="inlineStr">
        <is>
          <t>3|
3</t>
        </is>
      </c>
      <c r="CV863" s="2" t="inlineStr">
        <is>
          <t xml:space="preserve">|
</t>
        </is>
      </c>
      <c r="CW863" t="inlineStr">
        <is>
          <t/>
        </is>
      </c>
    </row>
    <row r="864">
      <c r="A864" s="1" t="str">
        <f>HYPERLINK("https://iate.europa.eu/entry/result/3510746/all", "3510746")</f>
        <v>3510746</v>
      </c>
      <c r="B864" t="inlineStr">
        <is>
          <t>ENERGY</t>
        </is>
      </c>
      <c r="C864" t="inlineStr">
        <is>
          <t>ENERGY|electrical and nuclear industries|electrical industry;ENERGY</t>
        </is>
      </c>
      <c r="D864" t="inlineStr">
        <is>
          <t>yes</t>
        </is>
      </c>
      <c r="E864" t="inlineStr">
        <is>
          <t/>
        </is>
      </c>
      <c r="F864" t="inlineStr">
        <is>
          <t/>
        </is>
      </c>
      <c r="G864" t="inlineStr">
        <is>
          <t/>
        </is>
      </c>
      <c r="H864" t="inlineStr">
        <is>
          <t/>
        </is>
      </c>
      <c r="I864" t="inlineStr">
        <is>
          <t/>
        </is>
      </c>
      <c r="J864" s="2" t="inlineStr">
        <is>
          <t>vyrovnávací mechanismus mezi provozovateli přenosových soustav|
kompenzační mechanismus mezi provozovateli přenosových soustav</t>
        </is>
      </c>
      <c r="K864" s="2" t="inlineStr">
        <is>
          <t>3|
3</t>
        </is>
      </c>
      <c r="L864" s="2" t="inlineStr">
        <is>
          <t xml:space="preserve">|
</t>
        </is>
      </c>
      <c r="M864" t="inlineStr">
        <is>
          <t>mechanismus, v jehož rámci &lt;a href="https://iate.europa.eu/entry/result/2250949/cs" target="_blank"&gt;provozovatelé přenosových soustav&lt;/a&gt; získávají finanční náhradu za náklady vzniklé přenosem přeshraničních toků elektřiny po jejich sítích</t>
        </is>
      </c>
      <c r="N864" t="inlineStr">
        <is>
          <t/>
        </is>
      </c>
      <c r="O864" t="inlineStr">
        <is>
          <t/>
        </is>
      </c>
      <c r="P864" t="inlineStr">
        <is>
          <t/>
        </is>
      </c>
      <c r="Q864" t="inlineStr">
        <is>
          <t/>
        </is>
      </c>
      <c r="R864" s="2" t="inlineStr">
        <is>
          <t>Ausgleichsmechanismus für Übertragungsnetzbetreiber</t>
        </is>
      </c>
      <c r="S864" s="2" t="inlineStr">
        <is>
          <t>3</t>
        </is>
      </c>
      <c r="T864" s="2" t="inlineStr">
        <is>
          <t/>
        </is>
      </c>
      <c r="U864" t="inlineStr">
        <is>
          <t/>
        </is>
      </c>
      <c r="V864" t="inlineStr">
        <is>
          <t/>
        </is>
      </c>
      <c r="W864" t="inlineStr">
        <is>
          <t/>
        </is>
      </c>
      <c r="X864" t="inlineStr">
        <is>
          <t/>
        </is>
      </c>
      <c r="Y864" t="inlineStr">
        <is>
          <t/>
        </is>
      </c>
      <c r="Z864" s="2" t="inlineStr">
        <is>
          <t>ITC mechanism|
inter-transmission system operator compensation mechanism|
inter-TSO compensation mechanism</t>
        </is>
      </c>
      <c r="AA864" s="2" t="inlineStr">
        <is>
          <t>3|
3|
3</t>
        </is>
      </c>
      <c r="AB864" s="2" t="inlineStr">
        <is>
          <t xml:space="preserve">|
|
</t>
        </is>
      </c>
      <c r="AC864" t="inlineStr">
        <is>
          <t>mechanism for compensating transmission system operators for costs incurred as a result of hosting cross-border flows of electricity on their networks</t>
        </is>
      </c>
      <c r="AD864" s="2" t="inlineStr">
        <is>
          <t>mecanismo de compensación entre gestores de redes de transporte|
mecanismo ITC</t>
        </is>
      </c>
      <c r="AE864" s="2" t="inlineStr">
        <is>
          <t>3|
3</t>
        </is>
      </c>
      <c r="AF864" s="2" t="inlineStr">
        <is>
          <t xml:space="preserve">|
</t>
        </is>
      </c>
      <c r="AG864" t="inlineStr">
        <is>
          <t>Mecanismo para compensar a los gestores de redes de transporte por los costes que 
les suponga acoger en su red flujos eléctricos transfronterizos.</t>
        </is>
      </c>
      <c r="AH864" s="2" t="inlineStr">
        <is>
          <t>põhivõrguettevõtjate vaheline hüvitusmehhanism</t>
        </is>
      </c>
      <c r="AI864" s="2" t="inlineStr">
        <is>
          <t>3</t>
        </is>
      </c>
      <c r="AJ864" s="2" t="inlineStr">
        <is>
          <t/>
        </is>
      </c>
      <c r="AK864" t="inlineStr">
        <is>
          <t/>
        </is>
      </c>
      <c r="AL864" s="2" t="inlineStr">
        <is>
          <t>siirtoverkonhaltijoiden välinen korvausmekanismi</t>
        </is>
      </c>
      <c r="AM864" s="2" t="inlineStr">
        <is>
          <t>3</t>
        </is>
      </c>
      <c r="AN864" s="2" t="inlineStr">
        <is>
          <t/>
        </is>
      </c>
      <c r="AO864" t="inlineStr">
        <is>
          <t>mekanismi, jolla siirtoverkonhaltijoille korvataan kustannuksia, joita niille aiheutuu niiden verkoissa siirrettävistä rajat ylittävistä sähkövirroista</t>
        </is>
      </c>
      <c r="AP864" s="2" t="inlineStr">
        <is>
          <t>mécanisme de compensation entre gestionnaires de réseau de transport</t>
        </is>
      </c>
      <c r="AQ864" s="2" t="inlineStr">
        <is>
          <t>3</t>
        </is>
      </c>
      <c r="AR864" s="2" t="inlineStr">
        <is>
          <t/>
        </is>
      </c>
      <c r="AS864" t="inlineStr">
        <is>
          <t/>
        </is>
      </c>
      <c r="AT864" s="2" t="inlineStr">
        <is>
          <t>an sásra um chúiteamh idir oibreoirí córais tarchurtha</t>
        </is>
      </c>
      <c r="AU864" s="2" t="inlineStr">
        <is>
          <t>3</t>
        </is>
      </c>
      <c r="AV864" s="2" t="inlineStr">
        <is>
          <t/>
        </is>
      </c>
      <c r="AW864" t="inlineStr">
        <is>
          <t/>
        </is>
      </c>
      <c r="AX864" t="inlineStr">
        <is>
          <t/>
        </is>
      </c>
      <c r="AY864" t="inlineStr">
        <is>
          <t/>
        </is>
      </c>
      <c r="AZ864" t="inlineStr">
        <is>
          <t/>
        </is>
      </c>
      <c r="BA864" t="inlineStr">
        <is>
          <t/>
        </is>
      </c>
      <c r="BB864" t="inlineStr">
        <is>
          <t/>
        </is>
      </c>
      <c r="BC864" t="inlineStr">
        <is>
          <t/>
        </is>
      </c>
      <c r="BD864" t="inlineStr">
        <is>
          <t/>
        </is>
      </c>
      <c r="BE864" t="inlineStr">
        <is>
          <t/>
        </is>
      </c>
      <c r="BF864" t="inlineStr">
        <is>
          <t/>
        </is>
      </c>
      <c r="BG864" t="inlineStr">
        <is>
          <t/>
        </is>
      </c>
      <c r="BH864" t="inlineStr">
        <is>
          <t/>
        </is>
      </c>
      <c r="BI864" t="inlineStr">
        <is>
          <t/>
        </is>
      </c>
      <c r="BJ864" s="2" t="inlineStr">
        <is>
          <t>perdavimo sistemų operatorių intersisteminio kompensavimo mechanizmas</t>
        </is>
      </c>
      <c r="BK864" s="2" t="inlineStr">
        <is>
          <t>3</t>
        </is>
      </c>
      <c r="BL864" s="2" t="inlineStr">
        <is>
          <t/>
        </is>
      </c>
      <c r="BM864" t="inlineStr">
        <is>
          <t/>
        </is>
      </c>
      <c r="BN864" s="2" t="inlineStr">
        <is>
          <t>kompensācijas mehānisms starp pārvades sistēmu operatoriem|
pārvades sistēmu operatoru savstarpējs kompensācijas mehānisms</t>
        </is>
      </c>
      <c r="BO864" s="2" t="inlineStr">
        <is>
          <t>2|
2</t>
        </is>
      </c>
      <c r="BP864" s="2" t="inlineStr">
        <is>
          <t>|
preferred</t>
        </is>
      </c>
      <c r="BQ864" t="inlineStr">
        <is>
          <t>mehānisms, kura ietvaros pārvades sistēmu operatori saņem kompensāciju par izmaksām, kas radušās, pārvadot pārrobežu elektroenerģijas plūsmas pa to tīkliem</t>
        </is>
      </c>
      <c r="BR864" s="2" t="inlineStr">
        <is>
          <t>mekkaniżmu ta' kumpens għall-operaturi tas-sistema ta' intertrażmissjoni</t>
        </is>
      </c>
      <c r="BS864" s="2" t="inlineStr">
        <is>
          <t>3</t>
        </is>
      </c>
      <c r="BT864" s="2" t="inlineStr">
        <is>
          <t/>
        </is>
      </c>
      <c r="BU864" t="inlineStr">
        <is>
          <t>mekkaniżmu ta' kumpens għall-operaturi tas-sistema ta' intertrażmissjoni għall-kostijiet imġarrba talli ospitaw il-flussi transkonfinali tal-elettriku fuq in-networks tagħhom</t>
        </is>
      </c>
      <c r="BV864" t="inlineStr">
        <is>
          <t/>
        </is>
      </c>
      <c r="BW864" t="inlineStr">
        <is>
          <t/>
        </is>
      </c>
      <c r="BX864" t="inlineStr">
        <is>
          <t/>
        </is>
      </c>
      <c r="BY864" t="inlineStr">
        <is>
          <t/>
        </is>
      </c>
      <c r="BZ864" s="2" t="inlineStr">
        <is>
          <t>mechanizm rekompensat dla operatorów działających między systemami przesyłowymi|
mechanizm ITC</t>
        </is>
      </c>
      <c r="CA864" s="2" t="inlineStr">
        <is>
          <t>3|
2</t>
        </is>
      </c>
      <c r="CB864" s="2" t="inlineStr">
        <is>
          <t xml:space="preserve">|
</t>
        </is>
      </c>
      <c r="CC864" t="inlineStr">
        <is>
          <t>rekompensata dla operatorów systemów przesyłowych za koszty poniesione z tytułu przyjmowania transgranicznych przepływów energii elektrycznej przez swoje sieci</t>
        </is>
      </c>
      <c r="CD864" t="inlineStr">
        <is>
          <t/>
        </is>
      </c>
      <c r="CE864" t="inlineStr">
        <is>
          <t/>
        </is>
      </c>
      <c r="CF864" t="inlineStr">
        <is>
          <t/>
        </is>
      </c>
      <c r="CG864" t="inlineStr">
        <is>
          <t/>
        </is>
      </c>
      <c r="CH864" t="inlineStr">
        <is>
          <t/>
        </is>
      </c>
      <c r="CI864" t="inlineStr">
        <is>
          <t/>
        </is>
      </c>
      <c r="CJ864" t="inlineStr">
        <is>
          <t/>
        </is>
      </c>
      <c r="CK864" t="inlineStr">
        <is>
          <t/>
        </is>
      </c>
      <c r="CL864" t="inlineStr">
        <is>
          <t/>
        </is>
      </c>
      <c r="CM864" t="inlineStr">
        <is>
          <t/>
        </is>
      </c>
      <c r="CN864" t="inlineStr">
        <is>
          <t/>
        </is>
      </c>
      <c r="CO864" t="inlineStr">
        <is>
          <t/>
        </is>
      </c>
      <c r="CP864" s="2" t="inlineStr">
        <is>
          <t>mehanizem nadomestil med operaterji prenosnih sistemov</t>
        </is>
      </c>
      <c r="CQ864" s="2" t="inlineStr">
        <is>
          <t>3</t>
        </is>
      </c>
      <c r="CR864" s="2" t="inlineStr">
        <is>
          <t/>
        </is>
      </c>
      <c r="CS864" t="inlineStr">
        <is>
          <t>mehanizem, s katerim se operaterjem prenosnih sistemov povrnejo stroški, nastali zaradi prevajanja čezmejnih pretokov električne energije po njihovih omrežjih</t>
        </is>
      </c>
      <c r="CT864" s="2" t="inlineStr">
        <is>
          <t>kompensationsmekanism mellan systemansvariga för överföringssystemen</t>
        </is>
      </c>
      <c r="CU864" s="2" t="inlineStr">
        <is>
          <t>3</t>
        </is>
      </c>
      <c r="CV864" s="2" t="inlineStr">
        <is>
          <t/>
        </is>
      </c>
      <c r="CW864" t="inlineStr">
        <is>
          <t/>
        </is>
      </c>
    </row>
    <row r="865">
      <c r="A865" s="1" t="str">
        <f>HYPERLINK("https://iate.europa.eu/entry/result/128463/all", "128463")</f>
        <v>128463</v>
      </c>
      <c r="B865" t="inlineStr">
        <is>
          <t>ENERGY;INDUSTRY</t>
        </is>
      </c>
      <c r="C865" t="inlineStr">
        <is>
          <t>ENERGY|electrical and nuclear industries|electrical industry;INDUSTRY|electronics and electrical engineering|electrical engineering</t>
        </is>
      </c>
      <c r="D865" t="inlineStr">
        <is>
          <t>yes</t>
        </is>
      </c>
      <c r="E865" t="inlineStr">
        <is>
          <t/>
        </is>
      </c>
      <c r="F865" t="inlineStr">
        <is>
          <t/>
        </is>
      </c>
      <c r="G865" t="inlineStr">
        <is>
          <t/>
        </is>
      </c>
      <c r="H865" t="inlineStr">
        <is>
          <t/>
        </is>
      </c>
      <c r="I865" t="inlineStr">
        <is>
          <t/>
        </is>
      </c>
      <c r="J865" s="2" t="inlineStr">
        <is>
          <t>HVDC|
stejnosměrný proud velmi vysokého napětí</t>
        </is>
      </c>
      <c r="K865" s="2" t="inlineStr">
        <is>
          <t>3|
3</t>
        </is>
      </c>
      <c r="L865" s="2" t="inlineStr">
        <is>
          <t xml:space="preserve">|
</t>
        </is>
      </c>
      <c r="M865" t="inlineStr">
        <is>
          <t/>
        </is>
      </c>
      <c r="N865" s="2" t="inlineStr">
        <is>
          <t>HVDC|
højspændt jævnstrøm|
højspændingsjævnstrøm</t>
        </is>
      </c>
      <c r="O865" s="2" t="inlineStr">
        <is>
          <t>3|
3|
3</t>
        </is>
      </c>
      <c r="P865" s="2" t="inlineStr">
        <is>
          <t xml:space="preserve">|
|
</t>
        </is>
      </c>
      <c r="Q865" t="inlineStr">
        <is>
          <t/>
        </is>
      </c>
      <c r="R865" s="2" t="inlineStr">
        <is>
          <t>HVDC|
Hochspannungsgleichstromübertragung|
Hochspannungs-Gleichstrom-Übertragung|
HGÜ</t>
        </is>
      </c>
      <c r="S865" s="2" t="inlineStr">
        <is>
          <t>3|
3|
3|
3</t>
        </is>
      </c>
      <c r="T865" s="2" t="inlineStr">
        <is>
          <t xml:space="preserve">|
|
|
</t>
        </is>
      </c>
      <c r="U865" t="inlineStr">
        <is>
          <t/>
        </is>
      </c>
      <c r="V865" s="2" t="inlineStr">
        <is>
          <t>HVDC|
συνεχές ρεύμα υψηλής τάσης</t>
        </is>
      </c>
      <c r="W865" s="2" t="inlineStr">
        <is>
          <t>3|
3</t>
        </is>
      </c>
      <c r="X865" s="2" t="inlineStr">
        <is>
          <t xml:space="preserve">|
</t>
        </is>
      </c>
      <c r="Y865" t="inlineStr">
        <is>
          <t/>
        </is>
      </c>
      <c r="Z865" s="2" t="inlineStr">
        <is>
          <t>high voltage direct current|
high-voltage direct current|
HVDC</t>
        </is>
      </c>
      <c r="AA865" s="2" t="inlineStr">
        <is>
          <t>1|
3|
3</t>
        </is>
      </c>
      <c r="AB865" s="2" t="inlineStr">
        <is>
          <t xml:space="preserve">|
|
</t>
        </is>
      </c>
      <c r="AC865" t="inlineStr">
        <is>
          <t/>
        </is>
      </c>
      <c r="AD865" s="2" t="inlineStr">
        <is>
          <t>corriente continua de alta tensión</t>
        </is>
      </c>
      <c r="AE865" s="2" t="inlineStr">
        <is>
          <t>1</t>
        </is>
      </c>
      <c r="AF865" s="2" t="inlineStr">
        <is>
          <t/>
        </is>
      </c>
      <c r="AG865" t="inlineStr">
        <is>
          <t/>
        </is>
      </c>
      <c r="AH865" s="2" t="inlineStr">
        <is>
          <t>alaliskõrgepinge</t>
        </is>
      </c>
      <c r="AI865" s="2" t="inlineStr">
        <is>
          <t>3</t>
        </is>
      </c>
      <c r="AJ865" s="2" t="inlineStr">
        <is>
          <t/>
        </is>
      </c>
      <c r="AK865" t="inlineStr">
        <is>
          <t/>
        </is>
      </c>
      <c r="AL865" s="2" t="inlineStr">
        <is>
          <t>HVDC|
suurjännitteinen tasasähkö</t>
        </is>
      </c>
      <c r="AM865" s="2" t="inlineStr">
        <is>
          <t>3|
3</t>
        </is>
      </c>
      <c r="AN865" s="2" t="inlineStr">
        <is>
          <t xml:space="preserve">|
</t>
        </is>
      </c>
      <c r="AO865" t="inlineStr">
        <is>
          <t/>
        </is>
      </c>
      <c r="AP865" s="2" t="inlineStr">
        <is>
          <t>HTCC|
haute tension à courant continu|
CCHT|
courant continu à haute tension</t>
        </is>
      </c>
      <c r="AQ865" s="2" t="inlineStr">
        <is>
          <t>3|
3|
3|
3</t>
        </is>
      </c>
      <c r="AR865" s="2" t="inlineStr">
        <is>
          <t xml:space="preserve">|
|
|
</t>
        </is>
      </c>
      <c r="AS865" t="inlineStr">
        <is>
          <t>courant continu énergisé à haute tension pour la transmission sur de longues distances</t>
        </is>
      </c>
      <c r="AT865" s="2" t="inlineStr">
        <is>
          <t>HVDC|
sruth díreach ardvoltais</t>
        </is>
      </c>
      <c r="AU865" s="2" t="inlineStr">
        <is>
          <t>3|
3</t>
        </is>
      </c>
      <c r="AV865" s="2" t="inlineStr">
        <is>
          <t xml:space="preserve">|
</t>
        </is>
      </c>
      <c r="AW865" t="inlineStr">
        <is>
          <t/>
        </is>
      </c>
      <c r="AX865" t="inlineStr">
        <is>
          <t/>
        </is>
      </c>
      <c r="AY865" t="inlineStr">
        <is>
          <t/>
        </is>
      </c>
      <c r="AZ865" t="inlineStr">
        <is>
          <t/>
        </is>
      </c>
      <c r="BA865" t="inlineStr">
        <is>
          <t/>
        </is>
      </c>
      <c r="BB865" s="2" t="inlineStr">
        <is>
          <t>nagyfeszültségű egyenáram|
HVDC</t>
        </is>
      </c>
      <c r="BC865" s="2" t="inlineStr">
        <is>
          <t>3|
3</t>
        </is>
      </c>
      <c r="BD865" s="2" t="inlineStr">
        <is>
          <t xml:space="preserve">|
</t>
        </is>
      </c>
      <c r="BE865" t="inlineStr">
        <is>
          <t>Két háromfázisú váltakozó áramú rendszer közé beiktatott nagyfeszültségű egyenáramú áramkör, amelyik rendszerint mindkét oldalán transzformátort és áramirányítót tartalmaz.</t>
        </is>
      </c>
      <c r="BF865" s="2" t="inlineStr">
        <is>
          <t>HVDC|
corrente continua ad alta tensione</t>
        </is>
      </c>
      <c r="BG865" s="2" t="inlineStr">
        <is>
          <t>1|
1</t>
        </is>
      </c>
      <c r="BH865" s="2" t="inlineStr">
        <is>
          <t xml:space="preserve">|
</t>
        </is>
      </c>
      <c r="BI865" t="inlineStr">
        <is>
          <t/>
        </is>
      </c>
      <c r="BJ865" s="2" t="inlineStr">
        <is>
          <t>AĮNS|
aukštos įtampos nuolatinė srovė</t>
        </is>
      </c>
      <c r="BK865" s="2" t="inlineStr">
        <is>
          <t>3|
3</t>
        </is>
      </c>
      <c r="BL865" s="2" t="inlineStr">
        <is>
          <t xml:space="preserve">|
</t>
        </is>
      </c>
      <c r="BM865" t="inlineStr">
        <is>
          <t>didelio elektros energijos kiekio perdavimo dideliais atstumais technologija, kuriai būdinga mažesnė sistemos įrengimo kaina bei mažesni elektros energijos perdavimo nuostoliai</t>
        </is>
      </c>
      <c r="BN865" s="2" t="inlineStr">
        <is>
          <t>augstsprieguma līdzstrāva</t>
        </is>
      </c>
      <c r="BO865" s="2" t="inlineStr">
        <is>
          <t>3</t>
        </is>
      </c>
      <c r="BP865" s="2" t="inlineStr">
        <is>
          <t/>
        </is>
      </c>
      <c r="BQ865" t="inlineStr">
        <is>
          <t>elektriski lādētu daļiņu plūsma vadītājā, kuras stiprums un virziens relatīvi lielā laika periodā nemainās un ko nodrošina potenciālu starpība, kas ir lielāka par 1 kV (augstspriegums)</t>
        </is>
      </c>
      <c r="BR865" s="2" t="inlineStr">
        <is>
          <t>kurrent dirett b'voltaġġ għoli</t>
        </is>
      </c>
      <c r="BS865" s="2" t="inlineStr">
        <is>
          <t>3</t>
        </is>
      </c>
      <c r="BT865" s="2" t="inlineStr">
        <is>
          <t/>
        </is>
      </c>
      <c r="BU865" t="inlineStr">
        <is>
          <t>kurrent dirett f'sistema tat-trażmissjoni tal-enerġija elettrika għat-trażmissjoni ta' ammonti kbar ta' enerġija elettrika</t>
        </is>
      </c>
      <c r="BV865" s="2" t="inlineStr">
        <is>
          <t>HVDC|
hoogspanningsgelijkstroom</t>
        </is>
      </c>
      <c r="BW865" s="2" t="inlineStr">
        <is>
          <t>3|
3</t>
        </is>
      </c>
      <c r="BX865" s="2" t="inlineStr">
        <is>
          <t xml:space="preserve">|
</t>
        </is>
      </c>
      <c r="BY865" t="inlineStr">
        <is>
          <t/>
        </is>
      </c>
      <c r="BZ865" s="2" t="inlineStr">
        <is>
          <t>HVDC|
linia wysokiego napięcia prądu stałego</t>
        </is>
      </c>
      <c r="CA865" s="2" t="inlineStr">
        <is>
          <t>3|
3</t>
        </is>
      </c>
      <c r="CB865" s="2" t="inlineStr">
        <is>
          <t xml:space="preserve">|
</t>
        </is>
      </c>
      <c r="CC865" t="inlineStr">
        <is>
          <t>sieć wysokiego napięcia przesyłająca prąd stały</t>
        </is>
      </c>
      <c r="CD865" s="2" t="inlineStr">
        <is>
          <t>CCAT|
corrente contínua em alta tensão</t>
        </is>
      </c>
      <c r="CE865" s="2" t="inlineStr">
        <is>
          <t>3|
3</t>
        </is>
      </c>
      <c r="CF865" s="2" t="inlineStr">
        <is>
          <t xml:space="preserve">|
</t>
        </is>
      </c>
      <c r="CG865" t="inlineStr">
        <is>
          <t/>
        </is>
      </c>
      <c r="CH865" s="2" t="inlineStr">
        <is>
          <t>curent continuu de înaltă tensiune|
HVDC|
transport la tensiune continuă</t>
        </is>
      </c>
      <c r="CI865" s="2" t="inlineStr">
        <is>
          <t>3|
3|
3</t>
        </is>
      </c>
      <c r="CJ865" s="2" t="inlineStr">
        <is>
          <t xml:space="preserve">|
|
</t>
        </is>
      </c>
      <c r="CK865" t="inlineStr">
        <is>
          <t>modalitate alternativă modernă pentru transportul electricității; utilizează tensiunea continuă pentru transportul energiei electrice, aceasta fiind de fapt prima aplicație a electronicii de putere în transportul electricității; este utilizată pentru transportul electricității la distanțe mari prin linii aeriene sau cabluri submarine; se utilizează de asemenea pentru interconectarea unor sisteme de putere separate</t>
        </is>
      </c>
      <c r="CL865" t="inlineStr">
        <is>
          <t/>
        </is>
      </c>
      <c r="CM865" t="inlineStr">
        <is>
          <t/>
        </is>
      </c>
      <c r="CN865" t="inlineStr">
        <is>
          <t/>
        </is>
      </c>
      <c r="CO865" t="inlineStr">
        <is>
          <t/>
        </is>
      </c>
      <c r="CP865" s="2" t="inlineStr">
        <is>
          <t>visokonapetostni enosmerni tok</t>
        </is>
      </c>
      <c r="CQ865" s="2" t="inlineStr">
        <is>
          <t>3</t>
        </is>
      </c>
      <c r="CR865" s="2" t="inlineStr">
        <is>
          <t/>
        </is>
      </c>
      <c r="CS865" t="inlineStr">
        <is>
          <t/>
        </is>
      </c>
      <c r="CT865" s="2" t="inlineStr">
        <is>
          <t>högspänd likström|
HVDC</t>
        </is>
      </c>
      <c r="CU865" s="2" t="inlineStr">
        <is>
          <t>1|
1</t>
        </is>
      </c>
      <c r="CV865" s="2" t="inlineStr">
        <is>
          <t xml:space="preserve">|
</t>
        </is>
      </c>
      <c r="CW865" t="inlineStr">
        <is>
          <t/>
        </is>
      </c>
    </row>
    <row r="866">
      <c r="A866" s="1" t="str">
        <f>HYPERLINK("https://iate.europa.eu/entry/result/1154216/all", "1154216")</f>
        <v>1154216</v>
      </c>
      <c r="B866" t="inlineStr">
        <is>
          <t>ENERGY</t>
        </is>
      </c>
      <c r="C866" t="inlineStr">
        <is>
          <t>ENERGY|energy policy|energy industry</t>
        </is>
      </c>
      <c r="D866" t="inlineStr">
        <is>
          <t>yes</t>
        </is>
      </c>
      <c r="E866" t="inlineStr">
        <is>
          <t/>
        </is>
      </c>
      <c r="F866" s="2" t="inlineStr">
        <is>
          <t>газификация</t>
        </is>
      </c>
      <c r="G866" s="2" t="inlineStr">
        <is>
          <t>3</t>
        </is>
      </c>
      <c r="H866" s="2" t="inlineStr">
        <is>
          <t/>
        </is>
      </c>
      <c r="I866" t="inlineStr">
        <is>
          <t/>
        </is>
      </c>
      <c r="J866" s="2" t="inlineStr">
        <is>
          <t>zplyňování</t>
        </is>
      </c>
      <c r="K866" s="2" t="inlineStr">
        <is>
          <t>3</t>
        </is>
      </c>
      <c r="L866" s="2" t="inlineStr">
        <is>
          <t/>
        </is>
      </c>
      <c r="M866" t="inlineStr">
        <is>
          <t>parciální (částečná) oxidace uhlovodíků (např. ropných frakcí nebo uhlí) kyslíkem a vodní parou za vzniku syntézního plynu [ &lt;a href="/entry/result/1171421/all" id="ENTRY_TO_ENTRY_CONVERTER" target="_blank"&gt;IATE:1171421&lt;/a&gt; ]</t>
        </is>
      </c>
      <c r="N866" s="2" t="inlineStr">
        <is>
          <t>forgasning</t>
        </is>
      </c>
      <c r="O866" s="2" t="inlineStr">
        <is>
          <t>3</t>
        </is>
      </c>
      <c r="P866" s="2" t="inlineStr">
        <is>
          <t/>
        </is>
      </c>
      <c r="Q866" t="inlineStr">
        <is>
          <t>omdannelse af faste eller flydende brændsler til brændbar gas</t>
        </is>
      </c>
      <c r="R866" s="2" t="inlineStr">
        <is>
          <t>Vergasung</t>
        </is>
      </c>
      <c r="S866" s="2" t="inlineStr">
        <is>
          <t>3</t>
        </is>
      </c>
      <c r="T866" s="2" t="inlineStr">
        <is>
          <t/>
        </is>
      </c>
      <c r="U866" t="inlineStr">
        <is>
          <t/>
        </is>
      </c>
      <c r="V866" t="inlineStr">
        <is>
          <t/>
        </is>
      </c>
      <c r="W866" t="inlineStr">
        <is>
          <t/>
        </is>
      </c>
      <c r="X866" t="inlineStr">
        <is>
          <t/>
        </is>
      </c>
      <c r="Y866" t="inlineStr">
        <is>
          <t/>
        </is>
      </c>
      <c r="Z866" s="2" t="inlineStr">
        <is>
          <t>gasification</t>
        </is>
      </c>
      <c r="AA866" s="2" t="inlineStr">
        <is>
          <t>3</t>
        </is>
      </c>
      <c r="AB866" s="2" t="inlineStr">
        <is>
          <t/>
        </is>
      </c>
      <c r="AC866" t="inlineStr">
        <is>
          <t>partial oxidation process whereby carbonaceous feedstocks (coal, petroleum, biofuel, or biomass) are converted, using a limited/controlled supply of oxygen and heat, into synthesis gas ([ &lt;a href="/entry/result/1171421/all" id="ENTRY_TO_ENTRY_CONVERTER" target="_blank"&gt;IATE:1171421&lt;/a&gt; ])</t>
        </is>
      </c>
      <c r="AD866" s="2" t="inlineStr">
        <is>
          <t>gasificación</t>
        </is>
      </c>
      <c r="AE866" s="2" t="inlineStr">
        <is>
          <t>3</t>
        </is>
      </c>
      <c r="AF866" s="2" t="inlineStr">
        <is>
          <t/>
        </is>
      </c>
      <c r="AG866" t="inlineStr">
        <is>
          <t>Proceso termoquímico en el que un sustrato carbonoso (carbón, biomasa, plástico) es transformado en un gas combustible mediante una serie de reacciones que ocurren en presencia de un agente gasificante (aire, oxígeno, vapor de agua o hidrógeno).</t>
        </is>
      </c>
      <c r="AH866" s="2" t="inlineStr">
        <is>
          <t>gaasistamine</t>
        </is>
      </c>
      <c r="AI866" s="2" t="inlineStr">
        <is>
          <t>3</t>
        </is>
      </c>
      <c r="AJ866" s="2" t="inlineStr">
        <is>
          <t/>
        </is>
      </c>
      <c r="AK866" t="inlineStr">
        <is>
          <t>tahke- või vedelkütuse orgaanilise osa võimalikult täielik muutmine põlevgaasiks (gaaskütuseks)</t>
        </is>
      </c>
      <c r="AL866" s="2" t="inlineStr">
        <is>
          <t>kaasutus</t>
        </is>
      </c>
      <c r="AM866" s="2" t="inlineStr">
        <is>
          <t>3</t>
        </is>
      </c>
      <c r="AN866" s="2" t="inlineStr">
        <is>
          <t/>
        </is>
      </c>
      <c r="AO866" t="inlineStr">
        <is>
          <t>termisen käsittelyn tekniikka, jossa tapahtuu osittainen hapetus</t>
        </is>
      </c>
      <c r="AP866" s="2" t="inlineStr">
        <is>
          <t>gazéification</t>
        </is>
      </c>
      <c r="AQ866" s="2" t="inlineStr">
        <is>
          <t>3</t>
        </is>
      </c>
      <c r="AR866" s="2" t="inlineStr">
        <is>
          <t/>
        </is>
      </c>
      <c r="AS866" t="inlineStr">
        <is>
          <t>Transformation totale ou partielle de matière organique, principalement sous l'action de la chaleur, pour produire un gaz combustible. La gazéification est réalisée par voie sèche dans un gazogène, et par voie humide dans un digesteur</t>
        </is>
      </c>
      <c r="AT866" s="2" t="inlineStr">
        <is>
          <t>gású|
gásúchán</t>
        </is>
      </c>
      <c r="AU866" s="2" t="inlineStr">
        <is>
          <t>3|
3</t>
        </is>
      </c>
      <c r="AV866" s="2" t="inlineStr">
        <is>
          <t xml:space="preserve">|
</t>
        </is>
      </c>
      <c r="AW866" t="inlineStr">
        <is>
          <t/>
        </is>
      </c>
      <c r="AX866" t="inlineStr">
        <is>
          <t/>
        </is>
      </c>
      <c r="AY866" t="inlineStr">
        <is>
          <t/>
        </is>
      </c>
      <c r="AZ866" t="inlineStr">
        <is>
          <t/>
        </is>
      </c>
      <c r="BA866" t="inlineStr">
        <is>
          <t/>
        </is>
      </c>
      <c r="BB866" s="2" t="inlineStr">
        <is>
          <t>elgázosítás|
gázosítás</t>
        </is>
      </c>
      <c r="BC866" s="2" t="inlineStr">
        <is>
          <t>3|
3</t>
        </is>
      </c>
      <c r="BD866" s="2" t="inlineStr">
        <is>
          <t xml:space="preserve">|
</t>
        </is>
      </c>
      <c r="BE866" t="inlineStr">
        <is>
          <t>olyan oxidációs folyamat, amelynél alapanyagot szintézisgázzá alakítanak át</t>
        </is>
      </c>
      <c r="BF866" s="2" t="inlineStr">
        <is>
          <t>gassificazione</t>
        </is>
      </c>
      <c r="BG866" s="2" t="inlineStr">
        <is>
          <t>3</t>
        </is>
      </c>
      <c r="BH866" s="2" t="inlineStr">
        <is>
          <t/>
        </is>
      </c>
      <c r="BI866" t="inlineStr">
        <is>
          <t>processo di conversione del materiale organico in gas mediante decomposizione termica.</t>
        </is>
      </c>
      <c r="BJ866" s="2" t="inlineStr">
        <is>
          <t>dujinimas</t>
        </is>
      </c>
      <c r="BK866" s="2" t="inlineStr">
        <is>
          <t>3</t>
        </is>
      </c>
      <c r="BL866" s="2" t="inlineStr">
        <is>
          <t/>
        </is>
      </c>
      <c r="BM866" t="inlineStr">
        <is>
          <t>kietojo ar skystojo kuro vertimas degiosiomis dujomis</t>
        </is>
      </c>
      <c r="BN866" s="2" t="inlineStr">
        <is>
          <t>gazifikācija</t>
        </is>
      </c>
      <c r="BO866" s="2" t="inlineStr">
        <is>
          <t>3</t>
        </is>
      </c>
      <c r="BP866" s="2" t="inlineStr">
        <is>
          <t/>
        </is>
      </c>
      <c r="BQ866" t="inlineStr">
        <is>
          <t>daļēja oglekli saturošu kurināmo (ogles, nafta, biomasa) oksidācija ar ierobežotu skābekļa piekļuvi, lai iegūtu singāzi</t>
        </is>
      </c>
      <c r="BR866" s="2" t="inlineStr">
        <is>
          <t>gassifikazzjoni</t>
        </is>
      </c>
      <c r="BS866" s="2" t="inlineStr">
        <is>
          <t>3</t>
        </is>
      </c>
      <c r="BT866" s="2" t="inlineStr">
        <is>
          <t/>
        </is>
      </c>
      <c r="BU866" t="inlineStr">
        <is>
          <t/>
        </is>
      </c>
      <c r="BV866" s="2" t="inlineStr">
        <is>
          <t>vergassing</t>
        </is>
      </c>
      <c r="BW866" s="2" t="inlineStr">
        <is>
          <t>3</t>
        </is>
      </c>
      <c r="BX866" s="2" t="inlineStr">
        <is>
          <t/>
        </is>
      </c>
      <c r="BY866" t="inlineStr">
        <is>
          <t>thermisch proces waarbij het organisch materiaal door partiële verbranding/oxydatie van de aanwezige koolstof wordt omgezet in een gasvormige fase (syngas)</t>
        </is>
      </c>
      <c r="BZ866" s="2" t="inlineStr">
        <is>
          <t>zgazowanie</t>
        </is>
      </c>
      <c r="CA866" s="2" t="inlineStr">
        <is>
          <t>3</t>
        </is>
      </c>
      <c r="CB866" s="2" t="inlineStr">
        <is>
          <t/>
        </is>
      </c>
      <c r="CC866" t="inlineStr">
        <is>
          <t>proces technologiczny, w ramach którego następuje termochemiczna przemiana paliwa stałego (np. węgiel kamienny, biomasa) lub ciekłego (np. ropa naftowa) w gaz</t>
        </is>
      </c>
      <c r="CD866" s="2" t="inlineStr">
        <is>
          <t>gaseificação</t>
        </is>
      </c>
      <c r="CE866" s="2" t="inlineStr">
        <is>
          <t>3</t>
        </is>
      </c>
      <c r="CF866" s="2" t="inlineStr">
        <is>
          <t/>
        </is>
      </c>
      <c r="CG866" t="inlineStr">
        <is>
          <t>Processo que transforma combustíveis sólidos ou líquidos numa mistura combustível de gases, chamada gás de síntese.</t>
        </is>
      </c>
      <c r="CH866" s="2" t="inlineStr">
        <is>
          <t>gazificare</t>
        </is>
      </c>
      <c r="CI866" s="2" t="inlineStr">
        <is>
          <t>3</t>
        </is>
      </c>
      <c r="CJ866" s="2" t="inlineStr">
        <is>
          <t/>
        </is>
      </c>
      <c r="CK866" t="inlineStr">
        <is>
          <t>A transforma un combustibil solid sau lichid într-un combustibil gazos cu o compoziție chimică diferită de aceea a substanței din care provine</t>
        </is>
      </c>
      <c r="CL866" s="2" t="inlineStr">
        <is>
          <t>splyňovanie</t>
        </is>
      </c>
      <c r="CM866" s="2" t="inlineStr">
        <is>
          <t>3</t>
        </is>
      </c>
      <c r="CN866" s="2" t="inlineStr">
        <is>
          <t/>
        </is>
      </c>
      <c r="CO866" t="inlineStr">
        <is>
          <t>čiastočný proces oxidácie, pri ktorom sa pevné a kvapalné palivá (uhlie, ropa, biopalivo alebo biomasa) konvertujú pomocou obmedzeného/kontrolovaného prívodu kyslíka a tepla na syntézny plyn</t>
        </is>
      </c>
      <c r="CP866" s="2" t="inlineStr">
        <is>
          <t>uplinjanje</t>
        </is>
      </c>
      <c r="CQ866" s="2" t="inlineStr">
        <is>
          <t>3</t>
        </is>
      </c>
      <c r="CR866" s="2" t="inlineStr">
        <is>
          <t/>
        </is>
      </c>
      <c r="CS866" t="inlineStr">
        <is>
          <t>postopek delne oksidacije, v katerem se surovine, ki vsebujejo ogljik (premog, nafta, biogorivo ali biomasa) ob omejenem dovajanju kisika in toplote pretvorijo v &lt;i&gt;sintezni plin&lt;/i&gt; [ &lt;a href="/entry/result/1171421/all" id="ENTRY_TO_ENTRY_CONVERTER" target="_blank"&gt;IATE:1171421&lt;/a&gt; ]</t>
        </is>
      </c>
      <c r="CT866" s="2" t="inlineStr">
        <is>
          <t>förgasning</t>
        </is>
      </c>
      <c r="CU866" s="2" t="inlineStr">
        <is>
          <t>3</t>
        </is>
      </c>
      <c r="CV866" s="2" t="inlineStr">
        <is>
          <t/>
        </is>
      </c>
      <c r="CW866" t="inlineStr">
        <is>
          <t>överföring till gasform av framför allt fast material, men även vätskor, med eller utan kemisk förändring av ingående ämnen</t>
        </is>
      </c>
    </row>
    <row r="867">
      <c r="A867" s="1" t="str">
        <f>HYPERLINK("https://iate.europa.eu/entry/result/2243644/all", "2243644")</f>
        <v>2243644</v>
      </c>
      <c r="B867" t="inlineStr">
        <is>
          <t>ENERGY</t>
        </is>
      </c>
      <c r="C867" t="inlineStr">
        <is>
          <t>ENERGY|electrical and nuclear industries|electrical industry</t>
        </is>
      </c>
      <c r="D867" t="inlineStr">
        <is>
          <t>yes</t>
        </is>
      </c>
      <c r="E867" t="inlineStr">
        <is>
          <t/>
        </is>
      </c>
      <c r="F867" s="2" t="inlineStr">
        <is>
          <t>претоварване</t>
        </is>
      </c>
      <c r="G867" s="2" t="inlineStr">
        <is>
          <t>3</t>
        </is>
      </c>
      <c r="H867" s="2" t="inlineStr">
        <is>
          <t/>
        </is>
      </c>
      <c r="I867" t="inlineStr">
        <is>
          <t>ситуацията, при която междусистемните електропроводи между националните преносни мрежи не могат да поемат физическите потоци в резултат на международната търговия според изискванията на участниците на пазара, поради липса на капацитет в междусистемните електропроводи и/или в съответните национални преносни мрежи</t>
        </is>
      </c>
      <c r="J867" s="2" t="inlineStr">
        <is>
          <t>přetížení</t>
        </is>
      </c>
      <c r="K867" s="2" t="inlineStr">
        <is>
          <t>3</t>
        </is>
      </c>
      <c r="L867" s="2" t="inlineStr">
        <is>
          <t/>
        </is>
      </c>
      <c r="M867" t="inlineStr">
        <is>
          <t>situace, v níž nelze vyhovět všem obchodním požadavkům účastníků trhu 
mezi síťovými oblastmi, jelikož by to vedlo ke značnému ovlivnění 
fyzikálních toků na prvcích sítě, které tyto toky nedokáží pojmout</t>
        </is>
      </c>
      <c r="N867" s="2" t="inlineStr">
        <is>
          <t>flaskehals|
kapacitetsbegrænsninger</t>
        </is>
      </c>
      <c r="O867" s="2" t="inlineStr">
        <is>
          <t>3|
3</t>
        </is>
      </c>
      <c r="P867" s="2" t="inlineStr">
        <is>
          <t xml:space="preserve">|
</t>
        </is>
      </c>
      <c r="Q867" t="inlineStr">
        <is>
          <t>situation, hvor en samkøringslinje, der forbinder nationale transmissionsnet, på grund af kapacitetsmangel i samkøringslinjerne og/eller de pågældende nationale transmissionssystemer ikke har plads til alle de fysiske strømme, som den internationale handel, der ønskes af markedsdeltagere, fører med sig</t>
        </is>
      </c>
      <c r="R867" s="2" t="inlineStr">
        <is>
          <t>Engpass</t>
        </is>
      </c>
      <c r="S867" s="2" t="inlineStr">
        <is>
          <t>3</t>
        </is>
      </c>
      <c r="T867" s="2" t="inlineStr">
        <is>
          <t/>
        </is>
      </c>
      <c r="U867" t="inlineStr">
        <is>
          <t>Situation, in der eine Verbindung zwischen nationalen Übertragungsnetzen wegen unzureichender Kapazität der Verbindungsleitungen und/oder der betreffenden nationalen Übertragungsnetze nicht alle Stromfluesse im Rahmen des von den Marktteilnehmern gewünschten internationalen Handels bewältigen kann</t>
        </is>
      </c>
      <c r="V867" s="2" t="inlineStr">
        <is>
          <t>συμφόρηση</t>
        </is>
      </c>
      <c r="W867" s="2" t="inlineStr">
        <is>
          <t>3</t>
        </is>
      </c>
      <c r="X867" s="2" t="inlineStr">
        <is>
          <t/>
        </is>
      </c>
      <c r="Y867" t="inlineStr">
        <is>
          <t>η κατάσταση κατά την οποία η γραμμή διασύνδεσης που συνδέει εθνικά δίκτυα μεταφοράς δεν είναι σε θέση να διεκπεραιώνει όλες τις φυσικές ροές που προκύπτουν από διεθνείς συναλλαγές που ζητούν οι συμμετέχοντες στην αγορά, λόγω ελλιπούς δυναμικού των γραμμών διασύνδεσης ή/και των εμπλεκόμενων εθνικών δικτύων μεταφοράς</t>
        </is>
      </c>
      <c r="Z867" s="2" t="inlineStr">
        <is>
          <t>congestion</t>
        </is>
      </c>
      <c r="AA867" s="2" t="inlineStr">
        <is>
          <t>3</t>
        </is>
      </c>
      <c r="AB867" s="2" t="inlineStr">
        <is>
          <t/>
        </is>
      </c>
      <c r="AC867" t="inlineStr">
        <is>
          <t>situation in which an interconnection linking national transmission networks, cannot accommodate all physical flows resulting from international trade requested by market participants, because of a lack of capacity of the interconnectors and/or the national transmission systems concerned</t>
        </is>
      </c>
      <c r="AD867" s="2" t="inlineStr">
        <is>
          <t>congestión</t>
        </is>
      </c>
      <c r="AE867" s="2" t="inlineStr">
        <is>
          <t>3</t>
        </is>
      </c>
      <c r="AF867" s="2" t="inlineStr">
        <is>
          <t/>
        </is>
      </c>
      <c r="AG867" t="inlineStr">
        <is>
          <t>Situación en que la interconexión que enlaza zonas de precio no puede acoger todos los flujos físicos resultantes del comercio interzonal solicitado por los participantes en el mercado, debido a la falta de capacidad de los interconectores o de las redes de transporte de que se trate.</t>
        </is>
      </c>
      <c r="AH867" s="2" t="inlineStr">
        <is>
          <t>ülekoormus</t>
        </is>
      </c>
      <c r="AI867" s="2" t="inlineStr">
        <is>
          <t>3</t>
        </is>
      </c>
      <c r="AJ867" s="2" t="inlineStr">
        <is>
          <t/>
        </is>
      </c>
      <c r="AK867" t="inlineStr">
        <is>
          <t>olukord, milles siseriiklike põhivõrkude vaheline ühendus ei suuda asjaomaste võrkudevaheliste ühenduste ja/või siseriiklike põhivõrkude võimsuse puudumise tõttu mahutada kõiki tegelikke elektrivooge, mida turuosalised rahvusvahelise kaubanduse raames nõuavad</t>
        </is>
      </c>
      <c r="AL867" s="2" t="inlineStr">
        <is>
          <t>ylikuormitus|
siirtorajoitus</t>
        </is>
      </c>
      <c r="AM867" s="2" t="inlineStr">
        <is>
          <t>3|
3</t>
        </is>
      </c>
      <c r="AN867" s="2" t="inlineStr">
        <is>
          <t xml:space="preserve">|
</t>
        </is>
      </c>
      <c r="AO867" t="inlineStr">
        <is>
          <t>tilanne, jossa kansallisia siirtoverkkoja yhdistävä siirtoyhteys ei pysty asianomaisten rajayhdysjohtojen ja/tai kansallisten siirtoverkkojen kapasiteetin puutteen vuoksi välittämään kaikkia markkinaosapuolten pyytämiä kansainvälisestä kaupasta johtuvia fyysisiä virtoja</t>
        </is>
      </c>
      <c r="AP867" s="2" t="inlineStr">
        <is>
          <t>congestion</t>
        </is>
      </c>
      <c r="AQ867" s="2" t="inlineStr">
        <is>
          <t>3</t>
        </is>
      </c>
      <c r="AR867" s="2" t="inlineStr">
        <is>
          <t/>
        </is>
      </c>
      <c r="AS867" t="inlineStr">
        <is>
          <t>situation dans laquelle une interconnexion reliant des réseaux de transport nationaux ne peut pas accueillir tous les flux physiques résultant d'échanges internationaux demandés par les opérateurs du marché, en raison d'un manque de capacité de l'interconnexion et/ou des réseaux nationaux de transport en cause</t>
        </is>
      </c>
      <c r="AT867" s="2" t="inlineStr">
        <is>
          <t>plódú</t>
        </is>
      </c>
      <c r="AU867" s="2" t="inlineStr">
        <is>
          <t>3</t>
        </is>
      </c>
      <c r="AV867" s="2" t="inlineStr">
        <is>
          <t/>
        </is>
      </c>
      <c r="AW867" t="inlineStr">
        <is>
          <t/>
        </is>
      </c>
      <c r="AX867" s="2" t="inlineStr">
        <is>
          <t>zagušenje</t>
        </is>
      </c>
      <c r="AY867" s="2" t="inlineStr">
        <is>
          <t>3</t>
        </is>
      </c>
      <c r="AZ867" s="2" t="inlineStr">
        <is>
          <t/>
        </is>
      </c>
      <c r="BA867" t="inlineStr">
        <is>
          <t/>
        </is>
      </c>
      <c r="BB867" s="2" t="inlineStr">
        <is>
          <t>szűk keresztmetszet</t>
        </is>
      </c>
      <c r="BC867" s="2" t="inlineStr">
        <is>
          <t>4</t>
        </is>
      </c>
      <c r="BD867" s="2" t="inlineStr">
        <is>
          <t/>
        </is>
      </c>
      <c r="BE867" t="inlineStr">
        <is>
          <t>olyan helyzetet jelent, amikor a nemzeti átviteli hálózatok közötti rendszerösszekötő nem képes továbbítani a teljes, a piaci szereplők által igényelt nemzetközi kereskedelemből fakadó fizikai áramlást a rendszerösszekötők és/vagy az érintett nemzeti átviteli hálózatok kapacitáshiánya miatt</t>
        </is>
      </c>
      <c r="BF867" s="2" t="inlineStr">
        <is>
          <t>congestione</t>
        </is>
      </c>
      <c r="BG867" s="2" t="inlineStr">
        <is>
          <t>3</t>
        </is>
      </c>
      <c r="BH867" s="2" t="inlineStr">
        <is>
          <t/>
        </is>
      </c>
      <c r="BI867" t="inlineStr">
        <is>
          <t>situazione in cui una interconnessione che collega reti di trasmissione nazionali non può soddisfare tutti i flussi fisici derivanti dal commercio internazionale richiesto da soggetti partecipanti al mercato, per insufficienza di capacità degli interconnettori e/o dei sistemi nazionali di trasmissione interessati</t>
        </is>
      </c>
      <c r="BJ867" s="2" t="inlineStr">
        <is>
          <t>perkrova</t>
        </is>
      </c>
      <c r="BK867" s="2" t="inlineStr">
        <is>
          <t>3</t>
        </is>
      </c>
      <c r="BL867" s="2" t="inlineStr">
        <is>
          <t/>
        </is>
      </c>
      <c r="BM867" t="inlineStr">
        <is>
          <t>situacija, kai negalima priimti visų rinkos dalyvių pasiūlymų prekiauti tarp tinklo zonų, nes dėl jų būtų padarytas didelis poveikis fiziniams srautams per tinklo elementus, kurie tokių srautų išlaikyti negali</t>
        </is>
      </c>
      <c r="BN867" s="2" t="inlineStr">
        <is>
          <t>pārslodze</t>
        </is>
      </c>
      <c r="BO867" s="2" t="inlineStr">
        <is>
          <t>3</t>
        </is>
      </c>
      <c r="BP867" s="2" t="inlineStr">
        <is>
          <t/>
        </is>
      </c>
      <c r="BQ867" t="inlineStr">
        <is>
          <t>situācija, kad starpsavienojums, kas savieno valsts (-u) pārvades tīklus, nevar pārvadīt visas fiziskās elektroenerģijas plūsmas, kas rodas tirgus dalībnieku pieprasītās starptautiskās tirdzniecības rezultātā, jo nepietiek jaudas attiecīgajos starpsavienojumos un/vai valstu pārvades sistēmās</t>
        </is>
      </c>
      <c r="BR867" s="2" t="inlineStr">
        <is>
          <t>konġestjoni</t>
        </is>
      </c>
      <c r="BS867" s="2" t="inlineStr">
        <is>
          <t>3</t>
        </is>
      </c>
      <c r="BT867" s="2" t="inlineStr">
        <is>
          <t/>
        </is>
      </c>
      <c r="BU867" t="inlineStr">
        <is>
          <t>sitwazzjoni fejn interkonnessjoni li tikkollega networks nazzjonali ta’ trażmissjoni, ma tkunx tista' takkomoda l-flussi fiżiċi kollha li jirriżultaw minn kummerċ internazzjonali rikjest mill-parteċipanti fis-suq, minħabba defiċjenza fil-kapaċità tal-interkonnetturi u/jew is-sistemi nazzjonali ta' trażmissjoni konċernati</t>
        </is>
      </c>
      <c r="BV867" s="2" t="inlineStr">
        <is>
          <t>congestie</t>
        </is>
      </c>
      <c r="BW867" s="2" t="inlineStr">
        <is>
          <t>3</t>
        </is>
      </c>
      <c r="BX867" s="2" t="inlineStr">
        <is>
          <t/>
        </is>
      </c>
      <c r="BY867" t="inlineStr">
        <is>
          <t>situatie waarin een interconnectie tussen nationale transmissienetwerken wegens onvoldoende capaciteit van de betrokken interconnectoren en/of nationale transmissiesystemen niet alle fysieke stromen die voortvloeien uit de internationale handel waar de marktpartijen om verzoeken, kan verwerken</t>
        </is>
      </c>
      <c r="BZ867" s="2" t="inlineStr">
        <is>
          <t>ograniczenie</t>
        </is>
      </c>
      <c r="CA867" s="2" t="inlineStr">
        <is>
          <t>3</t>
        </is>
      </c>
      <c r="CB867" s="2" t="inlineStr">
        <is>
          <t/>
        </is>
      </c>
      <c r="CC867" t="inlineStr">
        <is>
          <t/>
        </is>
      </c>
      <c r="CD867" s="2" t="inlineStr">
        <is>
          <t>congestionamento</t>
        </is>
      </c>
      <c r="CE867" s="2" t="inlineStr">
        <is>
          <t>3</t>
        </is>
      </c>
      <c r="CF867" s="2" t="inlineStr">
        <is>
          <t/>
        </is>
      </c>
      <c r="CG867" t="inlineStr">
        <is>
          <t>Situação em que uma interligação que liga redes de transporte nacionais não pode suportar todos os fluxos físicos resultantes do comércio internacional solicitados pelos intervenientes no mercado devido à falta de capacidade das interligações e/ou das redes de transporte nacionais envolvidas.</t>
        </is>
      </c>
      <c r="CH867" s="2" t="inlineStr">
        <is>
          <t>congestie</t>
        </is>
      </c>
      <c r="CI867" s="2" t="inlineStr">
        <is>
          <t>3</t>
        </is>
      </c>
      <c r="CJ867" s="2" t="inlineStr">
        <is>
          <t/>
        </is>
      </c>
      <c r="CK867" t="inlineStr">
        <is>
          <t>situație de funcționare în care transportul energiei între două noduri sau zone de sistem conduce la nerespectarea parametrilor de siguranță în funcționare a SEN, fiind necesară abaterea de la ordinea de merit a grupurilor dispecerizabile</t>
        </is>
      </c>
      <c r="CL867" s="2" t="inlineStr">
        <is>
          <t>preťaženie</t>
        </is>
      </c>
      <c r="CM867" s="2" t="inlineStr">
        <is>
          <t>3</t>
        </is>
      </c>
      <c r="CN867" s="2" t="inlineStr">
        <is>
          <t/>
        </is>
      </c>
      <c r="CO867" t="inlineStr">
        <is>
          <t>situácia, pri ktorej prepojovacie vedenie spájajúce národné prenosové siete nemôže prijať všetky fyzické toky vyplývajúce z medzinárodného obchodu požadovaného účastníkmi z dôvodu nedostatku kapacity prepojovacích vedení a/alebo zúčastnených národných prenosových sústav</t>
        </is>
      </c>
      <c r="CP867" s="2" t="inlineStr">
        <is>
          <t>prezasedenost</t>
        </is>
      </c>
      <c r="CQ867" s="2" t="inlineStr">
        <is>
          <t>3</t>
        </is>
      </c>
      <c r="CR867" s="2" t="inlineStr">
        <is>
          <t/>
        </is>
      </c>
      <c r="CS867" t="inlineStr">
        <is>
          <t>stanje, ko povezava med nacionalnimi prenosnimi omrežji zaradi premajhne zmogljivosti povezovalnih daljnovodov in/ali zadevnih nacionalnih prenosnih omrežij ne more sprejeti vsega fizičnega pretoka, nastalega zaradi mednarodnega trgovanja na zahtevo udeležencev na trgu</t>
        </is>
      </c>
      <c r="CT867" s="2" t="inlineStr">
        <is>
          <t>överbelastning</t>
        </is>
      </c>
      <c r="CU867" s="2" t="inlineStr">
        <is>
          <t>3</t>
        </is>
      </c>
      <c r="CV867" s="2" t="inlineStr">
        <is>
          <t/>
        </is>
      </c>
      <c r="CW867" t="inlineStr">
        <is>
          <t>en situation där en sammanlänkning mellan nationella nät för överföring på grund av kapacitetsbrist i berörda sammanlänkningar och/eller nationella överföringssystem inte kan ta emot alla de fysiska flöden, uppkomna genom internationell handel, som marknadsdeltagarna begär</t>
        </is>
      </c>
    </row>
    <row r="868">
      <c r="A868" s="1" t="str">
        <f>HYPERLINK("https://iate.europa.eu/entry/result/3588386/all", "3588386")</f>
        <v>3588386</v>
      </c>
      <c r="B868" t="inlineStr">
        <is>
          <t>ENERGY</t>
        </is>
      </c>
      <c r="C868" t="inlineStr">
        <is>
          <t>ENERGY|energy policy|energy industry;ENERGY|energy policy|energy policy|energy grid;ENERGY|electrical and nuclear industries|electrical industry|electrical energy</t>
        </is>
      </c>
      <c r="D868" t="inlineStr">
        <is>
          <t>yes</t>
        </is>
      </c>
      <c r="E868" t="inlineStr">
        <is>
          <t/>
        </is>
      </c>
      <c r="F868" t="inlineStr">
        <is>
          <t/>
        </is>
      </c>
      <c r="G868" t="inlineStr">
        <is>
          <t/>
        </is>
      </c>
      <c r="H868" t="inlineStr">
        <is>
          <t/>
        </is>
      </c>
      <c r="I868" t="inlineStr">
        <is>
          <t/>
        </is>
      </c>
      <c r="J868" t="inlineStr">
        <is>
          <t/>
        </is>
      </c>
      <c r="K868" t="inlineStr">
        <is>
          <t/>
        </is>
      </c>
      <c r="L868" t="inlineStr">
        <is>
          <t/>
        </is>
      </c>
      <c r="M868" t="inlineStr">
        <is>
          <t/>
        </is>
      </c>
      <c r="N868" s="2" t="inlineStr">
        <is>
          <t>sammenkobling af elnet</t>
        </is>
      </c>
      <c r="O868" s="2" t="inlineStr">
        <is>
          <t>3</t>
        </is>
      </c>
      <c r="P868" s="2" t="inlineStr">
        <is>
          <t/>
        </is>
      </c>
      <c r="Q868" t="inlineStr">
        <is>
          <t/>
        </is>
      </c>
      <c r="R868" s="2" t="inlineStr">
        <is>
          <t>Stromverbund</t>
        </is>
      </c>
      <c r="S868" s="2" t="inlineStr">
        <is>
          <t>3</t>
        </is>
      </c>
      <c r="T868" s="2" t="inlineStr">
        <is>
          <t/>
        </is>
      </c>
      <c r="U868" t="inlineStr">
        <is>
          <t/>
        </is>
      </c>
      <c r="V868" s="2" t="inlineStr">
        <is>
          <t>διασύνδεση ηλεκτρικής ενέργειας</t>
        </is>
      </c>
      <c r="W868" s="2" t="inlineStr">
        <is>
          <t>3</t>
        </is>
      </c>
      <c r="X868" s="2" t="inlineStr">
        <is>
          <t/>
        </is>
      </c>
      <c r="Y868" t="inlineStr">
        <is>
          <t/>
        </is>
      </c>
      <c r="Z868" s="2" t="inlineStr">
        <is>
          <t>electricity interconnection</t>
        </is>
      </c>
      <c r="AA868" s="2" t="inlineStr">
        <is>
          <t>3</t>
        </is>
      </c>
      <c r="AB868" s="2" t="inlineStr">
        <is>
          <t/>
        </is>
      </c>
      <c r="AC868" t="inlineStr">
        <is>
          <t>combination of electricity lines and substations that allow energy to be exchanged at intra- and inter- national level</t>
        </is>
      </c>
      <c r="AD868" s="2" t="inlineStr">
        <is>
          <t>interconexión eléctrica</t>
        </is>
      </c>
      <c r="AE868" s="2" t="inlineStr">
        <is>
          <t>3</t>
        </is>
      </c>
      <c r="AF868" s="2" t="inlineStr">
        <is>
          <t/>
        </is>
      </c>
      <c r="AG868" t="inlineStr">
        <is>
          <t>Conjunto de líneas y subestaciones que permiten el intercambio de 
energía entre países vecinos y generan una serie de ventajas en los 
países conectados.</t>
        </is>
      </c>
      <c r="AH868" t="inlineStr">
        <is>
          <t/>
        </is>
      </c>
      <c r="AI868" t="inlineStr">
        <is>
          <t/>
        </is>
      </c>
      <c r="AJ868" t="inlineStr">
        <is>
          <t/>
        </is>
      </c>
      <c r="AK868" t="inlineStr">
        <is>
          <t/>
        </is>
      </c>
      <c r="AL868" s="2" t="inlineStr">
        <is>
          <t>sähköverkkojen yhteenliitäntä</t>
        </is>
      </c>
      <c r="AM868" s="2" t="inlineStr">
        <is>
          <t>3</t>
        </is>
      </c>
      <c r="AN868" s="2" t="inlineStr">
        <is>
          <t/>
        </is>
      </c>
      <c r="AO868" t="inlineStr">
        <is>
          <t/>
        </is>
      </c>
      <c r="AP868" t="inlineStr">
        <is>
          <t/>
        </is>
      </c>
      <c r="AQ868" t="inlineStr">
        <is>
          <t/>
        </is>
      </c>
      <c r="AR868" t="inlineStr">
        <is>
          <t/>
        </is>
      </c>
      <c r="AS868" t="inlineStr">
        <is>
          <t/>
        </is>
      </c>
      <c r="AT868" s="2" t="inlineStr">
        <is>
          <t>idirnasc leictreachais</t>
        </is>
      </c>
      <c r="AU868" s="2" t="inlineStr">
        <is>
          <t>3</t>
        </is>
      </c>
      <c r="AV868" s="2" t="inlineStr">
        <is>
          <t/>
        </is>
      </c>
      <c r="AW868" t="inlineStr">
        <is>
          <t/>
        </is>
      </c>
      <c r="AX868" t="inlineStr">
        <is>
          <t/>
        </is>
      </c>
      <c r="AY868" t="inlineStr">
        <is>
          <t/>
        </is>
      </c>
      <c r="AZ868" t="inlineStr">
        <is>
          <t/>
        </is>
      </c>
      <c r="BA868" t="inlineStr">
        <is>
          <t/>
        </is>
      </c>
      <c r="BB868" s="2" t="inlineStr">
        <is>
          <t>villamosenergia-összeköttetés</t>
        </is>
      </c>
      <c r="BC868" s="2" t="inlineStr">
        <is>
          <t>3</t>
        </is>
      </c>
      <c r="BD868" s="2" t="inlineStr">
        <is>
          <t/>
        </is>
      </c>
      <c r="BE868" t="inlineStr">
        <is>
          <t>villamosenergia-vezetékek és &lt;a href="https://iate.europa.eu/entry/result/1365781/hu" target="_blank"&gt;alállomások&lt;/a&gt; kombinációja, amely bel- és külföldi viszonylatban is elősegíti az energia felhasználását</t>
        </is>
      </c>
      <c r="BF868" t="inlineStr">
        <is>
          <t/>
        </is>
      </c>
      <c r="BG868" t="inlineStr">
        <is>
          <t/>
        </is>
      </c>
      <c r="BH868" t="inlineStr">
        <is>
          <t/>
        </is>
      </c>
      <c r="BI868" t="inlineStr">
        <is>
          <t/>
        </is>
      </c>
      <c r="BJ868" s="2" t="inlineStr">
        <is>
          <t>elektros energetikos sistemų jungtis|
elektros energetikos sistemų sujungimas</t>
        </is>
      </c>
      <c r="BK868" s="2" t="inlineStr">
        <is>
          <t>3|
3</t>
        </is>
      </c>
      <c r="BL868" s="2" t="inlineStr">
        <is>
          <t xml:space="preserve">|
</t>
        </is>
      </c>
      <c r="BM868" t="inlineStr">
        <is>
          <t/>
        </is>
      </c>
      <c r="BN868" t="inlineStr">
        <is>
          <t/>
        </is>
      </c>
      <c r="BO868" t="inlineStr">
        <is>
          <t/>
        </is>
      </c>
      <c r="BP868" t="inlineStr">
        <is>
          <t/>
        </is>
      </c>
      <c r="BQ868" t="inlineStr">
        <is>
          <t/>
        </is>
      </c>
      <c r="BR868" t="inlineStr">
        <is>
          <t/>
        </is>
      </c>
      <c r="BS868" t="inlineStr">
        <is>
          <t/>
        </is>
      </c>
      <c r="BT868" t="inlineStr">
        <is>
          <t/>
        </is>
      </c>
      <c r="BU868" t="inlineStr">
        <is>
          <t/>
        </is>
      </c>
      <c r="BV868" s="2" t="inlineStr">
        <is>
          <t>elektriciteitsinterconnectie</t>
        </is>
      </c>
      <c r="BW868" s="2" t="inlineStr">
        <is>
          <t>3</t>
        </is>
      </c>
      <c r="BX868" s="2" t="inlineStr">
        <is>
          <t/>
        </is>
      </c>
      <c r="BY868" t="inlineStr">
        <is>
          <t/>
        </is>
      </c>
      <c r="BZ868" s="2" t="inlineStr">
        <is>
          <t>elektroenergetyczne połączenie międzysystemowe</t>
        </is>
      </c>
      <c r="CA868" s="2" t="inlineStr">
        <is>
          <t>3</t>
        </is>
      </c>
      <c r="CB868" s="2" t="inlineStr">
        <is>
          <t/>
        </is>
      </c>
      <c r="CC868" t="inlineStr">
        <is>
          <t>połączenie linii i podstacji elektrycznych, które umożliwia wymianę energii na poziomie wewnątrzkrajowym i międzynarodowym</t>
        </is>
      </c>
      <c r="CD868" s="2" t="inlineStr">
        <is>
          <t>interligação elétrica</t>
        </is>
      </c>
      <c r="CE868" s="2" t="inlineStr">
        <is>
          <t>3</t>
        </is>
      </c>
      <c r="CF868" s="2" t="inlineStr">
        <is>
          <t/>
        </is>
      </c>
      <c r="CG868" t="inlineStr">
        <is>
          <t/>
        </is>
      </c>
      <c r="CH868" s="2" t="inlineStr">
        <is>
          <t>interconectare a rețelelor electrice</t>
        </is>
      </c>
      <c r="CI868" s="2" t="inlineStr">
        <is>
          <t>3</t>
        </is>
      </c>
      <c r="CJ868" s="2" t="inlineStr">
        <is>
          <t/>
        </is>
      </c>
      <c r="CK868" t="inlineStr">
        <is>
          <t/>
        </is>
      </c>
      <c r="CL868" t="inlineStr">
        <is>
          <t/>
        </is>
      </c>
      <c r="CM868" t="inlineStr">
        <is>
          <t/>
        </is>
      </c>
      <c r="CN868" t="inlineStr">
        <is>
          <t/>
        </is>
      </c>
      <c r="CO868" t="inlineStr">
        <is>
          <t/>
        </is>
      </c>
      <c r="CP868" s="2" t="inlineStr">
        <is>
          <t>elektroenergetska medsebojna povezava|
elektroenergetska medsebojna povezanost</t>
        </is>
      </c>
      <c r="CQ868" s="2" t="inlineStr">
        <is>
          <t>3|
3</t>
        </is>
      </c>
      <c r="CR868" s="2" t="inlineStr">
        <is>
          <t xml:space="preserve">|
</t>
        </is>
      </c>
      <c r="CS868" t="inlineStr">
        <is>
          <t/>
        </is>
      </c>
      <c r="CT868" t="inlineStr">
        <is>
          <t/>
        </is>
      </c>
      <c r="CU868" t="inlineStr">
        <is>
          <t/>
        </is>
      </c>
      <c r="CV868" t="inlineStr">
        <is>
          <t/>
        </is>
      </c>
      <c r="CW868" t="inlineStr">
        <is>
          <t/>
        </is>
      </c>
    </row>
    <row r="869">
      <c r="A869" s="1" t="str">
        <f>HYPERLINK("https://iate.europa.eu/entry/result/3599629/all", "3599629")</f>
        <v>3599629</v>
      </c>
      <c r="B869" t="inlineStr">
        <is>
          <t>ENERGY</t>
        </is>
      </c>
      <c r="C869" t="inlineStr">
        <is>
          <t>ENERGY|energy policy|energy policy|energy transport;ENERGY|energy policy;ENERGY|electrical and nuclear industries|electrical industry|electrical energy</t>
        </is>
      </c>
      <c r="D869" t="inlineStr">
        <is>
          <t>yes</t>
        </is>
      </c>
      <c r="E869" t="inlineStr">
        <is>
          <t/>
        </is>
      </c>
      <c r="F869" t="inlineStr">
        <is>
          <t/>
        </is>
      </c>
      <c r="G869" t="inlineStr">
        <is>
          <t/>
        </is>
      </c>
      <c r="H869" t="inlineStr">
        <is>
          <t/>
        </is>
      </c>
      <c r="I869" t="inlineStr">
        <is>
          <t/>
        </is>
      </c>
      <c r="J869" t="inlineStr">
        <is>
          <t/>
        </is>
      </c>
      <c r="K869" t="inlineStr">
        <is>
          <t/>
        </is>
      </c>
      <c r="L869" t="inlineStr">
        <is>
          <t/>
        </is>
      </c>
      <c r="M869" t="inlineStr">
        <is>
          <t/>
        </is>
      </c>
      <c r="N869" t="inlineStr">
        <is>
          <t/>
        </is>
      </c>
      <c r="O869" t="inlineStr">
        <is>
          <t/>
        </is>
      </c>
      <c r="P869" t="inlineStr">
        <is>
          <t/>
        </is>
      </c>
      <c r="Q869" t="inlineStr">
        <is>
          <t/>
        </is>
      </c>
      <c r="R869" t="inlineStr">
        <is>
          <t/>
        </is>
      </c>
      <c r="S869" t="inlineStr">
        <is>
          <t/>
        </is>
      </c>
      <c r="T869" t="inlineStr">
        <is>
          <t/>
        </is>
      </c>
      <c r="U869" t="inlineStr">
        <is>
          <t/>
        </is>
      </c>
      <c r="V869" t="inlineStr">
        <is>
          <t/>
        </is>
      </c>
      <c r="W869" t="inlineStr">
        <is>
          <t/>
        </is>
      </c>
      <c r="X869" t="inlineStr">
        <is>
          <t/>
        </is>
      </c>
      <c r="Y869" t="inlineStr">
        <is>
          <t/>
        </is>
      </c>
      <c r="Z869" s="2" t="inlineStr">
        <is>
          <t>North-south electricity interconnections in western Europe|
NSI West Electricity</t>
        </is>
      </c>
      <c r="AA869" s="2" t="inlineStr">
        <is>
          <t>3|
3</t>
        </is>
      </c>
      <c r="AB869" s="2" t="inlineStr">
        <is>
          <t xml:space="preserve">|
</t>
        </is>
      </c>
      <c r="AC869" t="inlineStr">
        <is>
          <t>Interconnections between EU countries in this region and with the 
Mediterranean area including the Iberian peninsula, in particular to 
integrate electricity from renewable energy sources and reinforce 
internal grid infrastructures to promote market integration in the 
region</t>
        </is>
      </c>
      <c r="AD869" t="inlineStr">
        <is>
          <t/>
        </is>
      </c>
      <c r="AE869" t="inlineStr">
        <is>
          <t/>
        </is>
      </c>
      <c r="AF869" t="inlineStr">
        <is>
          <t/>
        </is>
      </c>
      <c r="AG869" t="inlineStr">
        <is>
          <t/>
        </is>
      </c>
      <c r="AH869" t="inlineStr">
        <is>
          <t/>
        </is>
      </c>
      <c r="AI869" t="inlineStr">
        <is>
          <t/>
        </is>
      </c>
      <c r="AJ869" t="inlineStr">
        <is>
          <t/>
        </is>
      </c>
      <c r="AK869" t="inlineStr">
        <is>
          <t/>
        </is>
      </c>
      <c r="AL869" s="2" t="inlineStr">
        <is>
          <t>Länsi-Euroopan pohjois-eteläsuuntaiset sähköverkkojen yhteenliitännät</t>
        </is>
      </c>
      <c r="AM869" s="2" t="inlineStr">
        <is>
          <t>3</t>
        </is>
      </c>
      <c r="AN869" s="2" t="inlineStr">
        <is>
          <t/>
        </is>
      </c>
      <c r="AO869" t="inlineStr">
        <is>
          <t>alueen jäsenvaltioiden ja Välimeren alueen, mukaan lukien Pyreneiden 
niemimaa, väliset yhteenliitännät erityisesti uusiutuvista 
energialähteistä tuotetun sähkön liittämiseksi verkkoon ja sisäisten 
verkkoinfrastruktuurien vahvistamiseksi, jotta voidaan edistää 
markkinoiden yhdentymistä alueella</t>
        </is>
      </c>
      <c r="AP869" t="inlineStr">
        <is>
          <t/>
        </is>
      </c>
      <c r="AQ869" t="inlineStr">
        <is>
          <t/>
        </is>
      </c>
      <c r="AR869" t="inlineStr">
        <is>
          <t/>
        </is>
      </c>
      <c r="AS869" t="inlineStr">
        <is>
          <t/>
        </is>
      </c>
      <c r="AT869" t="inlineStr">
        <is>
          <t/>
        </is>
      </c>
      <c r="AU869" t="inlineStr">
        <is>
          <t/>
        </is>
      </c>
      <c r="AV869" t="inlineStr">
        <is>
          <t/>
        </is>
      </c>
      <c r="AW869" t="inlineStr">
        <is>
          <t/>
        </is>
      </c>
      <c r="AX869" t="inlineStr">
        <is>
          <t/>
        </is>
      </c>
      <c r="AY869" t="inlineStr">
        <is>
          <t/>
        </is>
      </c>
      <c r="AZ869" t="inlineStr">
        <is>
          <t/>
        </is>
      </c>
      <c r="BA869" t="inlineStr">
        <is>
          <t/>
        </is>
      </c>
      <c r="BB869" t="inlineStr">
        <is>
          <t/>
        </is>
      </c>
      <c r="BC869" t="inlineStr">
        <is>
          <t/>
        </is>
      </c>
      <c r="BD869" t="inlineStr">
        <is>
          <t/>
        </is>
      </c>
      <c r="BE869" t="inlineStr">
        <is>
          <t/>
        </is>
      </c>
      <c r="BF869" t="inlineStr">
        <is>
          <t/>
        </is>
      </c>
      <c r="BG869" t="inlineStr">
        <is>
          <t/>
        </is>
      </c>
      <c r="BH869" t="inlineStr">
        <is>
          <t/>
        </is>
      </c>
      <c r="BI869" t="inlineStr">
        <is>
          <t/>
        </is>
      </c>
      <c r="BJ869" t="inlineStr">
        <is>
          <t/>
        </is>
      </c>
      <c r="BK869" t="inlineStr">
        <is>
          <t/>
        </is>
      </c>
      <c r="BL869" t="inlineStr">
        <is>
          <t/>
        </is>
      </c>
      <c r="BM869" t="inlineStr">
        <is>
          <t/>
        </is>
      </c>
      <c r="BN869" t="inlineStr">
        <is>
          <t/>
        </is>
      </c>
      <c r="BO869" t="inlineStr">
        <is>
          <t/>
        </is>
      </c>
      <c r="BP869" t="inlineStr">
        <is>
          <t/>
        </is>
      </c>
      <c r="BQ869" t="inlineStr">
        <is>
          <t/>
        </is>
      </c>
      <c r="BR869" t="inlineStr">
        <is>
          <t/>
        </is>
      </c>
      <c r="BS869" t="inlineStr">
        <is>
          <t/>
        </is>
      </c>
      <c r="BT869" t="inlineStr">
        <is>
          <t/>
        </is>
      </c>
      <c r="BU869" t="inlineStr">
        <is>
          <t/>
        </is>
      </c>
      <c r="BV869" t="inlineStr">
        <is>
          <t/>
        </is>
      </c>
      <c r="BW869" t="inlineStr">
        <is>
          <t/>
        </is>
      </c>
      <c r="BX869" t="inlineStr">
        <is>
          <t/>
        </is>
      </c>
      <c r="BY869" t="inlineStr">
        <is>
          <t/>
        </is>
      </c>
      <c r="BZ869" t="inlineStr">
        <is>
          <t/>
        </is>
      </c>
      <c r="CA869" t="inlineStr">
        <is>
          <t/>
        </is>
      </c>
      <c r="CB869" t="inlineStr">
        <is>
          <t/>
        </is>
      </c>
      <c r="CC869" t="inlineStr">
        <is>
          <t/>
        </is>
      </c>
      <c r="CD869" t="inlineStr">
        <is>
          <t/>
        </is>
      </c>
      <c r="CE869" t="inlineStr">
        <is>
          <t/>
        </is>
      </c>
      <c r="CF869" t="inlineStr">
        <is>
          <t/>
        </is>
      </c>
      <c r="CG869" t="inlineStr">
        <is>
          <t/>
        </is>
      </c>
      <c r="CH869" t="inlineStr">
        <is>
          <t/>
        </is>
      </c>
      <c r="CI869" t="inlineStr">
        <is>
          <t/>
        </is>
      </c>
      <c r="CJ869" t="inlineStr">
        <is>
          <t/>
        </is>
      </c>
      <c r="CK869" t="inlineStr">
        <is>
          <t/>
        </is>
      </c>
      <c r="CL869" t="inlineStr">
        <is>
          <t/>
        </is>
      </c>
      <c r="CM869" t="inlineStr">
        <is>
          <t/>
        </is>
      </c>
      <c r="CN869" t="inlineStr">
        <is>
          <t/>
        </is>
      </c>
      <c r="CO869" t="inlineStr">
        <is>
          <t/>
        </is>
      </c>
      <c r="CP869" t="inlineStr">
        <is>
          <t/>
        </is>
      </c>
      <c r="CQ869" t="inlineStr">
        <is>
          <t/>
        </is>
      </c>
      <c r="CR869" t="inlineStr">
        <is>
          <t/>
        </is>
      </c>
      <c r="CS869" t="inlineStr">
        <is>
          <t/>
        </is>
      </c>
      <c r="CT869" t="inlineStr">
        <is>
          <t/>
        </is>
      </c>
      <c r="CU869" t="inlineStr">
        <is>
          <t/>
        </is>
      </c>
      <c r="CV869" t="inlineStr">
        <is>
          <t/>
        </is>
      </c>
      <c r="CW869" t="inlineStr">
        <is>
          <t/>
        </is>
      </c>
    </row>
    <row r="870">
      <c r="A870" s="1" t="str">
        <f>HYPERLINK("https://iate.europa.eu/entry/result/1365565/all", "1365565")</f>
        <v>1365565</v>
      </c>
      <c r="B870" t="inlineStr">
        <is>
          <t>ENERGY</t>
        </is>
      </c>
      <c r="C870" t="inlineStr">
        <is>
          <t>ENERGY|energy policy;ENERGY|electrical and nuclear industries|electrical industry</t>
        </is>
      </c>
      <c r="D870" t="inlineStr">
        <is>
          <t>yes</t>
        </is>
      </c>
      <c r="E870" t="inlineStr">
        <is>
          <t/>
        </is>
      </c>
      <c r="F870" s="2" t="inlineStr">
        <is>
          <t>принудително изключване</t>
        </is>
      </c>
      <c r="G870" s="2" t="inlineStr">
        <is>
          <t>3</t>
        </is>
      </c>
      <c r="H870" s="2" t="inlineStr">
        <is>
          <t/>
        </is>
      </c>
      <c r="I870" t="inlineStr">
        <is>
          <t>непредвидено изваждане от експлоатация на значим актив по спешна причина, която не е под оперативния контрол на оператора на въпросния значим актив</t>
        </is>
      </c>
      <c r="J870" s="2" t="inlineStr">
        <is>
          <t>nucená odstávka</t>
        </is>
      </c>
      <c r="K870" s="2" t="inlineStr">
        <is>
          <t>3</t>
        </is>
      </c>
      <c r="L870" s="2" t="inlineStr">
        <is>
          <t/>
        </is>
      </c>
      <c r="M870" t="inlineStr">
        <is>
          <t>neplánované odstavení relevantního zařízení z provozu z jakéhokoli naléhavého důvodu, který nepatří k operativnímu řízení provozovatele dotčeného relevantního zařízení</t>
        </is>
      </c>
      <c r="N870" s="2" t="inlineStr">
        <is>
          <t>tvungen afbrydelse</t>
        </is>
      </c>
      <c r="O870" s="2" t="inlineStr">
        <is>
          <t>3</t>
        </is>
      </c>
      <c r="P870" s="2" t="inlineStr">
        <is>
          <t/>
        </is>
      </c>
      <c r="Q870" t="inlineStr">
        <is>
          <t>ikke-planlagt udtagning af et relevant anlæg fra drift af en hastende årsag, som ikke ligger inden for den driftsstyring, der varetages af operatøren af det pågældende relevante anlæg</t>
        </is>
      </c>
      <c r="R870" s="2" t="inlineStr">
        <is>
          <t>störungsbedingte Nichtverfügbarkeit</t>
        </is>
      </c>
      <c r="S870" s="2" t="inlineStr">
        <is>
          <t>3</t>
        </is>
      </c>
      <c r="T870" s="2" t="inlineStr">
        <is>
          <t/>
        </is>
      </c>
      <c r="U870" t="inlineStr">
        <is>
          <t>ungeplante Außerbetriebnahme einer relevanten Anlage aus einem dringenden Grund, der nicht der betrieblichen Kontrolle des Betreibers der jeweiligen Anlage unterliegt</t>
        </is>
      </c>
      <c r="V870" s="2" t="inlineStr">
        <is>
          <t>μη προγραμματισμένη διακοπή|
απρόβλεπτη μη διαθεσιμότητα|
εξαναγκασμένη διακοπή</t>
        </is>
      </c>
      <c r="W870" s="2" t="inlineStr">
        <is>
          <t>3|
3|
3</t>
        </is>
      </c>
      <c r="X870" s="2" t="inlineStr">
        <is>
          <t xml:space="preserve">|
|
</t>
        </is>
      </c>
      <c r="Y870" t="inlineStr">
        <is>
          <t/>
        </is>
      </c>
      <c r="Z870" s="2" t="inlineStr">
        <is>
          <t>forced outage</t>
        </is>
      </c>
      <c r="AA870" s="2" t="inlineStr">
        <is>
          <t>3</t>
        </is>
      </c>
      <c r="AB870" s="2" t="inlineStr">
        <is>
          <t/>
        </is>
      </c>
      <c r="AC870" t="inlineStr">
        <is>
          <t>shutdown condition of a power station, transmission line or distribution line when the generating unit is unavailable to produce power due to unexpected breakdown</t>
        </is>
      </c>
      <c r="AD870" s="2" t="inlineStr">
        <is>
          <t>indisponibilidad fortuita|
indisponibilidad por avería</t>
        </is>
      </c>
      <c r="AE870" s="2" t="inlineStr">
        <is>
          <t>3|
3</t>
        </is>
      </c>
      <c r="AF870" s="2" t="inlineStr">
        <is>
          <t xml:space="preserve">|
</t>
        </is>
      </c>
      <c r="AG870" t="inlineStr">
        <is>
          <t>Estado de indisponibilidad no planificado de un activo relevante [ &lt;a href="/entry/result/3553151/all" id="ENTRY_TO_ENTRY_CONVERTER" target="_blank"&gt;IATE:3553151&lt;/a&gt; ] por razones de urgencia que escapan al control del respectivo gestor.</t>
        </is>
      </c>
      <c r="AH870" s="2" t="inlineStr">
        <is>
          <t>sundkatkeskus|
sundseisak</t>
        </is>
      </c>
      <c r="AI870" s="2" t="inlineStr">
        <is>
          <t>3|
3</t>
        </is>
      </c>
      <c r="AJ870" s="2" t="inlineStr">
        <is>
          <t xml:space="preserve">|
</t>
        </is>
      </c>
      <c r="AK870" t="inlineStr">
        <is>
          <t>olulise ressursi ettekavatsemata tööst väljalangemine pakilisel põhjusel, mis ei sõltu asjaomase olulise ressursi käitajast</t>
        </is>
      </c>
      <c r="AL870" s="2" t="inlineStr">
        <is>
          <t>pakkokeskeytys|
suunnittelematon käyttökeskeytys</t>
        </is>
      </c>
      <c r="AM870" s="2" t="inlineStr">
        <is>
          <t>3|
3</t>
        </is>
      </c>
      <c r="AN870" s="2" t="inlineStr">
        <is>
          <t xml:space="preserve">|
</t>
        </is>
      </c>
      <c r="AO870" t="inlineStr">
        <is>
          <t>merkityksellisen verkko-omaisuuden suunnittelematon poistaminen käytöstä kiireellisestä syystä, joka ei ole kyseisen merkityksellisen verkko-omaisuuden operaattorin operatiivisessa hallinnassa</t>
        </is>
      </c>
      <c r="AP870" s="2" t="inlineStr">
        <is>
          <t>indisponibilité sur avarie|
indisponibilité fortuite</t>
        </is>
      </c>
      <c r="AQ870" s="2" t="inlineStr">
        <is>
          <t>3|
3</t>
        </is>
      </c>
      <c r="AR870" s="2" t="inlineStr">
        <is>
          <t>|
preferred</t>
        </is>
      </c>
      <c r="AS870" t="inlineStr">
        <is>
          <t>indisponibilité d'une installation de consommation, d’un dispositif de production d'électricité ou d’un élément du réseau électrique résultant de sa mise hors service non planifiée</t>
        </is>
      </c>
      <c r="AT870" s="2" t="inlineStr">
        <is>
          <t>éaradh seirbhíse d'éigean</t>
        </is>
      </c>
      <c r="AU870" s="2" t="inlineStr">
        <is>
          <t>3</t>
        </is>
      </c>
      <c r="AV870" s="2" t="inlineStr">
        <is>
          <t/>
        </is>
      </c>
      <c r="AW870" t="inlineStr">
        <is>
          <t/>
        </is>
      </c>
      <c r="AX870" s="2" t="inlineStr">
        <is>
          <t>prisilno isključenje</t>
        </is>
      </c>
      <c r="AY870" s="2" t="inlineStr">
        <is>
          <t>3</t>
        </is>
      </c>
      <c r="AZ870" s="2" t="inlineStr">
        <is>
          <t/>
        </is>
      </c>
      <c r="BA870" t="inlineStr">
        <is>
          <t>neplanirano isključenje iz rada relevantnih sredstava zbog bilo kojeg hitnog razloga koji nije pod operativnom kontrolom operatora tih relevantnih sredstva</t>
        </is>
      </c>
      <c r="BB870" s="2" t="inlineStr">
        <is>
          <t>kényszerkiesés</t>
        </is>
      </c>
      <c r="BC870" s="2" t="inlineStr">
        <is>
          <t>4</t>
        </is>
      </c>
      <c r="BD870" s="2" t="inlineStr">
        <is>
          <t/>
        </is>
      </c>
      <c r="BE870" t="inlineStr">
        <is>
          <t>energiatermelő, átviteli vagy elosztó egység váratlan leállás miatti termeléskiesése</t>
        </is>
      </c>
      <c r="BF870" s="2" t="inlineStr">
        <is>
          <t>indisponibilità forzata</t>
        </is>
      </c>
      <c r="BG870" s="2" t="inlineStr">
        <is>
          <t>3</t>
        </is>
      </c>
      <c r="BH870" s="2" t="inlineStr">
        <is>
          <t/>
        </is>
      </c>
      <c r="BI870" t="inlineStr">
        <is>
          <t>Messa fuori servizio non programmata di un asset rilevante per qualunque ragione urgente che esuli dal controllo operativo del gestore dell'asset rilevante in questione</t>
        </is>
      </c>
      <c r="BJ870" s="2" t="inlineStr">
        <is>
          <t>priverstinis atjungimas</t>
        </is>
      </c>
      <c r="BK870" s="2" t="inlineStr">
        <is>
          <t>3</t>
        </is>
      </c>
      <c r="BL870" s="2" t="inlineStr">
        <is>
          <t/>
        </is>
      </c>
      <c r="BM870" t="inlineStr">
        <is>
          <t>staigus elektros tiekimo nutraukimas dėl normalaus visos sistemos arba jos komponentų darbo pažaidos</t>
        </is>
      </c>
      <c r="BN870" s="2" t="inlineStr">
        <is>
          <t>piespiedu atvienojums</t>
        </is>
      </c>
      <c r="BO870" s="2" t="inlineStr">
        <is>
          <t>3</t>
        </is>
      </c>
      <c r="BP870" s="2" t="inlineStr">
        <is>
          <t/>
        </is>
      </c>
      <c r="BQ870" t="inlineStr">
        <is>
          <t>būtiska aktīva neplānota izņemšana no ekspluatācijas jebkura tāda steidzama iemesla dēļ, kas nav konkrētā būtiskā aktīva operatora darbības kontrolē</t>
        </is>
      </c>
      <c r="BR870" s="2" t="inlineStr">
        <is>
          <t>indisponibilità forzata</t>
        </is>
      </c>
      <c r="BS870" s="2" t="inlineStr">
        <is>
          <t>3</t>
        </is>
      </c>
      <c r="BT870" s="2" t="inlineStr">
        <is>
          <t/>
        </is>
      </c>
      <c r="BU870" t="inlineStr">
        <is>
          <t>kundizzjoni ta’ tifi totali ta’ stazzjon tal-enerġija, linja ta’ trażmissjoni jew distribuzzjoni meta l-unità ta’ ġenerazzjoni tkun indisponibbli għall-produzzjoni tal-potenza minħabba ħsara mhux mistennija</t>
        </is>
      </c>
      <c r="BV870" s="2" t="inlineStr">
        <is>
          <t>gedwongen niet-beschikbaarheid</t>
        </is>
      </c>
      <c r="BW870" s="2" t="inlineStr">
        <is>
          <t>4</t>
        </is>
      </c>
      <c r="BX870" s="2" t="inlineStr">
        <is>
          <t/>
        </is>
      </c>
      <c r="BY870" t="inlineStr">
        <is>
          <t>niet-geplande buitenbedrijfstelling van een relevante asset vanwege een urgente reden die buiten de operationele invloedssfeer valt van de beheerder van die asset</t>
        </is>
      </c>
      <c r="BZ870" s="2" t="inlineStr">
        <is>
          <t>przymusowe wyłączenie</t>
        </is>
      </c>
      <c r="CA870" s="2" t="inlineStr">
        <is>
          <t>3</t>
        </is>
      </c>
      <c r="CB870" s="2" t="inlineStr">
        <is>
          <t/>
        </is>
      </c>
      <c r="CC870" t="inlineStr">
        <is>
          <t>nieplanowane wyłączenie z eksploatacji odpowiedniego składnika aktywów z nagłej przyczyny będącej poza kontrolą operacyjną operatora danego składnika aktywów</t>
        </is>
      </c>
      <c r="CD870" s="2" t="inlineStr">
        <is>
          <t>indisponibilidade forçada|
indisponibilidade fortuita</t>
        </is>
      </c>
      <c r="CE870" s="2" t="inlineStr">
        <is>
          <t>3|
3</t>
        </is>
      </c>
      <c r="CF870" s="2" t="inlineStr">
        <is>
          <t xml:space="preserve">|
</t>
        </is>
      </c>
      <c r="CG870" t="inlineStr">
        <is>
          <t>Indisponibilidade não programada.</t>
        </is>
      </c>
      <c r="CH870" s="2" t="inlineStr">
        <is>
          <t>indisponibilitate determinată de accidente|
indisponibilitate determinată de evenimente neprogramate</t>
        </is>
      </c>
      <c r="CI870" s="2" t="inlineStr">
        <is>
          <t>3|
3</t>
        </is>
      </c>
      <c r="CJ870" s="2" t="inlineStr">
        <is>
          <t xml:space="preserve">|
</t>
        </is>
      </c>
      <c r="CK870" t="inlineStr">
        <is>
          <t/>
        </is>
      </c>
      <c r="CL870" s="2" t="inlineStr">
        <is>
          <t>nútená odstávka</t>
        </is>
      </c>
      <c r="CM870" s="2" t="inlineStr">
        <is>
          <t>3</t>
        </is>
      </c>
      <c r="CN870" s="2" t="inlineStr">
        <is>
          <t/>
        </is>
      </c>
      <c r="CO870" t="inlineStr">
        <is>
          <t>neplánované vyradenie relevantného zariadenia z prevádzky z akéhokoľvek naliehavého dôvodu, ktorý nie je pod operačnou kontrolou prevádzkovateľa dotknutého relevantného zariadenia</t>
        </is>
      </c>
      <c r="CP870" s="2" t="inlineStr">
        <is>
          <t>nujni izklop</t>
        </is>
      </c>
      <c r="CQ870" s="2" t="inlineStr">
        <is>
          <t>3</t>
        </is>
      </c>
      <c r="CR870" s="2" t="inlineStr">
        <is>
          <t/>
        </is>
      </c>
      <c r="CS870" t="inlineStr">
        <is>
          <t>nenačrtovan umik ključnega sredstva iz obratovanja iz katerega koli nujnega razloga, nad katerim operater zadevnega sredstva pri operativnem vodenju obratovanja nima nadzora</t>
        </is>
      </c>
      <c r="CT870" s="2" t="inlineStr">
        <is>
          <t>oplanerat avbrott</t>
        </is>
      </c>
      <c r="CU870" s="2" t="inlineStr">
        <is>
          <t>3</t>
        </is>
      </c>
      <c r="CV870" s="2" t="inlineStr">
        <is>
          <t/>
        </is>
      </c>
      <c r="CW870" t="inlineStr">
        <is>
          <t>oplanerat urdrifttagande av en relevant tillgång av någon brådskande anledning som inte kontrolleras ur driftperspektiv av den ansvarige för den berörda relevanta tillgången</t>
        </is>
      </c>
    </row>
    <row r="871">
      <c r="A871" s="1" t="str">
        <f>HYPERLINK("https://iate.europa.eu/entry/result/1592666/all", "1592666")</f>
        <v>1592666</v>
      </c>
      <c r="B871" t="inlineStr">
        <is>
          <t>EDUCATION AND COMMUNICATIONS</t>
        </is>
      </c>
      <c r="C871" t="inlineStr">
        <is>
          <t>EDUCATION AND COMMUNICATIONS|communications;EDUCATION AND COMMUNICATIONS|information technology and data processing|information technology industry|software|database management system;EDUCATION AND COMMUNICATIONS|information technology and data processing|computer system|computer network|local area network</t>
        </is>
      </c>
      <c r="D871" t="inlineStr">
        <is>
          <t>yes</t>
        </is>
      </c>
      <c r="E871" t="inlineStr">
        <is>
          <t/>
        </is>
      </c>
      <c r="F871" s="2" t="inlineStr">
        <is>
          <t>решетъчна мрежа</t>
        </is>
      </c>
      <c r="G871" s="2" t="inlineStr">
        <is>
          <t>3</t>
        </is>
      </c>
      <c r="H871" s="2" t="inlineStr">
        <is>
          <t/>
        </is>
      </c>
      <c r="I871" t="inlineStr">
        <is>
          <t>рядко срещана компютърна мрежа, в която всеки компютър има директна връзка към всеки друг компютър, поради което мрежата, от една страна, е изключително отказоустойчива, но от друга - прекалено скъпа</t>
        </is>
      </c>
      <c r="J871" s="2" t="inlineStr">
        <is>
          <t>síť typu mesh|
smyčková síť</t>
        </is>
      </c>
      <c r="K871" s="2" t="inlineStr">
        <is>
          <t>2|
2</t>
        </is>
      </c>
      <c r="L871" s="2" t="inlineStr">
        <is>
          <t xml:space="preserve">|
</t>
        </is>
      </c>
      <c r="M871" t="inlineStr">
        <is>
          <t>bezdrátová síť s topologií mesh, kde je zabezpečena automatická konfigurace struktury sítě, spolehlivé směrování mezi jednotlivými uzly a automatický přístup nových uzlů do sítě prostřednictvím dosavadních uzlů; topologie mesh je přitom takové uspořádání komunikujících uzlů sítě, kde je každý z uzlů přímo propojen se všemi ostatními uzly v síti</t>
        </is>
      </c>
      <c r="N871" s="2" t="inlineStr">
        <is>
          <t>maskenetværk|
maskenet|
fuldmasket net</t>
        </is>
      </c>
      <c r="O871" s="2" t="inlineStr">
        <is>
          <t>3|
3|
3</t>
        </is>
      </c>
      <c r="P871" s="2" t="inlineStr">
        <is>
          <t xml:space="preserve">|
|
</t>
        </is>
      </c>
      <c r="Q871" t="inlineStr">
        <is>
          <t>et lokalt net (LAN), et trådløst lokalnet (WLAN) eller et virtuelt lokalt net (VLAN) der anvender en eller to decentraliserede forbindelsesordninger, hvor alle routere har forbindelse til hinanden ved hjælp af speciel software</t>
        </is>
      </c>
      <c r="R871" s="2" t="inlineStr">
        <is>
          <t>Mesh-Netz|
Maschennetz|
maschenförmiges Netz|
vermaschtes Netz</t>
        </is>
      </c>
      <c r="S871" s="2" t="inlineStr">
        <is>
          <t>3|
3|
3|
3</t>
        </is>
      </c>
      <c r="T871" s="2" t="inlineStr">
        <is>
          <t xml:space="preserve">|
|
|
</t>
        </is>
      </c>
      <c r="U871" t="inlineStr">
        <is>
          <t>intelligentes Netz, bei dem alle Zugangspunkte miteinander kommunizieren um sicherzustellen, dass die Daten jeweils den besten und schnellsten Weg nehmen eine Struktur, die mehr als eine Verbindung zwischen zwei Netzknoten eines Netzwerks vorsieht;Ein Maschennetz ist ein Netz, dessen Leitungen an mehreren Knotenpunkten zusammengeführt sind; es ist im allgemeinen durch vielfache Leitungsverbindungen und mehrere Speisepunkte gekennzeichnet; Nachrichtennetz ohne Rangordnung der Vermittlungsstellen, bei dem jede Vermittlungsstelle mit mindestens zwei, in der Regel jedoch mehreren anderen Vermittlungsstellen, unmittelbar verbunden ist</t>
        </is>
      </c>
      <c r="V871" s="2" t="inlineStr">
        <is>
          <t>πολυγωνικό δίκτυο</t>
        </is>
      </c>
      <c r="W871" s="2" t="inlineStr">
        <is>
          <t>3</t>
        </is>
      </c>
      <c r="X871" s="2" t="inlineStr">
        <is>
          <t/>
        </is>
      </c>
      <c r="Y871" t="inlineStr">
        <is>
          <t>δίκτυο υπολογιστών στο οποίο υπάρχει απευθείας σύνδεση μεταξύ οιουδήποτε ζεύγους κόμβων</t>
        </is>
      </c>
      <c r="Z871" s="2" t="inlineStr">
        <is>
          <t>meshed network|
mesh network</t>
        </is>
      </c>
      <c r="AA871" s="2" t="inlineStr">
        <is>
          <t>1|
3</t>
        </is>
      </c>
      <c r="AB871" s="2" t="inlineStr">
        <is>
          <t xml:space="preserve">|
</t>
        </is>
      </c>
      <c r="AC871" t="inlineStr">
        <is>
          <t>local area network (LAN), wireless local area network (WLAN) or virtual LAN (VLAN) that employs one of two decentralised connection arrangements</t>
        </is>
      </c>
      <c r="AD871" s="2" t="inlineStr">
        <is>
          <t>red de malla</t>
        </is>
      </c>
      <c r="AE871" s="2" t="inlineStr">
        <is>
          <t>3</t>
        </is>
      </c>
      <c r="AF871" s="2" t="inlineStr">
        <is>
          <t/>
        </is>
      </c>
      <c r="AG871" t="inlineStr">
        <is>
          <t/>
        </is>
      </c>
      <c r="AH871" s="2" t="inlineStr">
        <is>
          <t>silmusvõrk</t>
        </is>
      </c>
      <c r="AI871" s="2" t="inlineStr">
        <is>
          <t>3</t>
        </is>
      </c>
      <c r="AJ871" s="2" t="inlineStr">
        <is>
          <t/>
        </is>
      </c>
      <c r="AK871" t="inlineStr">
        <is>
          <t>sidevõrk, milles igal sõlmel on otseühendus vähemalt kahe naabersõlmega</t>
        </is>
      </c>
      <c r="AL871" s="2" t="inlineStr">
        <is>
          <t>solmuverkko</t>
        </is>
      </c>
      <c r="AM871" s="2" t="inlineStr">
        <is>
          <t>3</t>
        </is>
      </c>
      <c r="AN871" s="2" t="inlineStr">
        <is>
          <t/>
        </is>
      </c>
      <c r="AO871" t="inlineStr">
        <is>
          <t/>
        </is>
      </c>
      <c r="AP871" s="2" t="inlineStr">
        <is>
          <t>réseau maillé</t>
        </is>
      </c>
      <c r="AQ871" s="2" t="inlineStr">
        <is>
          <t>3</t>
        </is>
      </c>
      <c r="AR871" s="2" t="inlineStr">
        <is>
          <t/>
        </is>
      </c>
      <c r="AS871" t="inlineStr">
        <is>
          <t>réseau dans lequel différents équipements informatiques sont reliés entre eux par plusieurs voies de communication; réseau dans lequel au moins deux noeuds sont reliés par plusieurs chemins</t>
        </is>
      </c>
      <c r="AT871" s="2" t="inlineStr">
        <is>
          <t>líonra mogalra</t>
        </is>
      </c>
      <c r="AU871" s="2" t="inlineStr">
        <is>
          <t>3</t>
        </is>
      </c>
      <c r="AV871" s="2" t="inlineStr">
        <is>
          <t/>
        </is>
      </c>
      <c r="AW871" t="inlineStr">
        <is>
          <t/>
        </is>
      </c>
      <c r="AX871" s="2" t="inlineStr">
        <is>
          <t>bežična isprepletena mreža</t>
        </is>
      </c>
      <c r="AY871" s="2" t="inlineStr">
        <is>
          <t>3</t>
        </is>
      </c>
      <c r="AZ871" s="2" t="inlineStr">
        <is>
          <t/>
        </is>
      </c>
      <c r="BA871" t="inlineStr">
        <is>
          <t/>
        </is>
      </c>
      <c r="BB871" s="2" t="inlineStr">
        <is>
          <t>mesh hálózat</t>
        </is>
      </c>
      <c r="BC871" s="2" t="inlineStr">
        <is>
          <t>3</t>
        </is>
      </c>
      <c r="BD871" s="2" t="inlineStr">
        <is>
          <t/>
        </is>
      </c>
      <c r="BE871" t="inlineStr">
        <is>
          <t/>
        </is>
      </c>
      <c r="BF871" s="2" t="inlineStr">
        <is>
          <t>rete a maglie</t>
        </is>
      </c>
      <c r="BG871" s="2" t="inlineStr">
        <is>
          <t>3</t>
        </is>
      </c>
      <c r="BH871" s="2" t="inlineStr">
        <is>
          <t/>
        </is>
      </c>
      <c r="BI871" t="inlineStr">
        <is>
          <t>rete peer-to-peer nella quale tutti i nodi partecipano alla diffusione dei pacchetti dati e delle informazioni</t>
        </is>
      </c>
      <c r="BJ871" s="2" t="inlineStr">
        <is>
          <t>junglusis tinklas</t>
        </is>
      </c>
      <c r="BK871" s="2" t="inlineStr">
        <is>
          <t>3</t>
        </is>
      </c>
      <c r="BL871" s="2" t="inlineStr">
        <is>
          <t/>
        </is>
      </c>
      <c r="BM871" t="inlineStr">
        <is>
          <t>tinklas, kuriame kiekvienas mazgas turi fizinį arba virtualų ryšį su kiekvienu kitu tinklo mazgu</t>
        </is>
      </c>
      <c r="BN871" s="2" t="inlineStr">
        <is>
          <t>režģtīkls</t>
        </is>
      </c>
      <c r="BO871" s="2" t="inlineStr">
        <is>
          <t>3</t>
        </is>
      </c>
      <c r="BP871" s="2" t="inlineStr">
        <is>
          <t/>
        </is>
      </c>
      <c r="BQ871" t="inlineStr">
        <is>
          <t>tīkla topoloģijas paveids, kurā ir vismaz divi mezgli, starp kuriem ir ne mazāk kā divi ceļi</t>
        </is>
      </c>
      <c r="BR871" s="2" t="inlineStr">
        <is>
          <t>network stil mesh|
network immaljat</t>
        </is>
      </c>
      <c r="BS871" s="2" t="inlineStr">
        <is>
          <t>2|
2</t>
        </is>
      </c>
      <c r="BT871" s="2" t="inlineStr">
        <is>
          <t xml:space="preserve">|
</t>
        </is>
      </c>
      <c r="BU871" t="inlineStr">
        <is>
          <t>kull kompjuter huwa mqabbad ma' kull kompjuter ieħor b'kejbil separat. Din il-konfigurazzjoni toffri perkorsi addizzjonali fin-n-network kollu biex jekk kejbil ikollu l-ħsara, kejbil ieħor jidħol minfloku u jgħaddi minnu t-traffiku</t>
        </is>
      </c>
      <c r="BV871" s="2" t="inlineStr">
        <is>
          <t>vermaasd netwerk</t>
        </is>
      </c>
      <c r="BW871" s="2" t="inlineStr">
        <is>
          <t>3</t>
        </is>
      </c>
      <c r="BX871" s="2" t="inlineStr">
        <is>
          <t/>
        </is>
      </c>
      <c r="BY871" t="inlineStr">
        <is>
          <t>netwerk waarbij iedere node verbonden is met ten minste twee andere nodes en waarin de data via een aantal nodes worden doorgestuurd</t>
        </is>
      </c>
      <c r="BZ871" s="2" t="inlineStr">
        <is>
          <t>sieć mesh|
sieć kratowa</t>
        </is>
      </c>
      <c r="CA871" s="2" t="inlineStr">
        <is>
          <t>2|
3</t>
        </is>
      </c>
      <c r="CB871" s="2" t="inlineStr">
        <is>
          <t xml:space="preserve">|
</t>
        </is>
      </c>
      <c r="CC871" t="inlineStr">
        <is>
          <t>sieć, która daje możliwość ustanawiania stałych połączeń z wielu połączonych między sobą wezłów; jeśli nie wszystkie węzły mogą wymieniać się danymi bezpośrednio między sobą, są przesyłane przez sąsiadów, podobnie jak w sieciach P2P</t>
        </is>
      </c>
      <c r="CD871" s="2" t="inlineStr">
        <is>
          <t>rede em malha</t>
        </is>
      </c>
      <c r="CE871" s="2" t="inlineStr">
        <is>
          <t>3</t>
        </is>
      </c>
      <c r="CF871" s="2" t="inlineStr">
        <is>
          <t/>
        </is>
      </c>
      <c r="CG871" t="inlineStr">
        <is>
          <t>rede em que pelo menos dois nós estão interligados por vários caminhos</t>
        </is>
      </c>
      <c r="CH871" t="inlineStr">
        <is>
          <t/>
        </is>
      </c>
      <c r="CI871" t="inlineStr">
        <is>
          <t/>
        </is>
      </c>
      <c r="CJ871" t="inlineStr">
        <is>
          <t/>
        </is>
      </c>
      <c r="CK871" t="inlineStr">
        <is>
          <t/>
        </is>
      </c>
      <c r="CL871" s="2" t="inlineStr">
        <is>
          <t>mrežová sieť</t>
        </is>
      </c>
      <c r="CM871" s="2" t="inlineStr">
        <is>
          <t>4</t>
        </is>
      </c>
      <c r="CN871" s="2" t="inlineStr">
        <is>
          <t/>
        </is>
      </c>
      <c r="CO871" t="inlineStr">
        <is>
          <t>komunikačná sieť s najmenej dvomi trasami do každého uzla, vytvárajúca organizáciu podobnú mreži (pavučine); keď je každý uzol spojený s každým iným uzlom, takejto sieti sa hovorí že je plne zosieťovaná; keď sú spojené iba niektoré uzly a na vytvorenie všetkých spojení je potrebné prepínanie, takejto sieti sa hovorí čiastočne zosieťovaná alebo čiastočne prepojená</t>
        </is>
      </c>
      <c r="CP871" s="2" t="inlineStr">
        <is>
          <t>zankasto omrežje</t>
        </is>
      </c>
      <c r="CQ871" s="2" t="inlineStr">
        <is>
          <t>3</t>
        </is>
      </c>
      <c r="CR871" s="2" t="inlineStr">
        <is>
          <t/>
        </is>
      </c>
      <c r="CS871" t="inlineStr">
        <is>
          <t>omrežje, v katerem lahko vozlišča poleg lastnega usmerjajo tudi promet drugih vozlišč</t>
        </is>
      </c>
      <c r="CT871" s="2" t="inlineStr">
        <is>
          <t>maskformigt nätverk</t>
        </is>
      </c>
      <c r="CU871" s="2" t="inlineStr">
        <is>
          <t>2</t>
        </is>
      </c>
      <c r="CV871" s="2" t="inlineStr">
        <is>
          <t/>
        </is>
      </c>
      <c r="CW871" t="inlineStr">
        <is>
          <t/>
        </is>
      </c>
    </row>
    <row r="872">
      <c r="A872" s="1" t="str">
        <f>HYPERLINK("https://iate.europa.eu/entry/result/1407644/all", "1407644")</f>
        <v>1407644</v>
      </c>
      <c r="B872" t="inlineStr">
        <is>
          <t>ENERGY</t>
        </is>
      </c>
      <c r="C872" t="inlineStr">
        <is>
          <t>ENERGY|energy policy;ENERGY|electrical and nuclear industries|electrical industry</t>
        </is>
      </c>
      <c r="D872" t="inlineStr">
        <is>
          <t>yes</t>
        </is>
      </c>
      <c r="E872" t="inlineStr">
        <is>
          <t/>
        </is>
      </c>
      <c r="F872" s="2" t="inlineStr">
        <is>
          <t>резервна мощност</t>
        </is>
      </c>
      <c r="G872" s="2" t="inlineStr">
        <is>
          <t>3</t>
        </is>
      </c>
      <c r="H872" s="2" t="inlineStr">
        <is>
          <t/>
        </is>
      </c>
      <c r="I872" t="inlineStr">
        <is>
          <t>размерът на &lt;i&gt;РПРЧ&lt;/i&gt;&lt;sup&gt;1&lt;/sup&gt;, &lt;i&gt;РВРЧ&lt;/i&gt;&lt;sup&gt;2&lt;/sup&gt; или &lt;i&gt;РЗ&lt;/i&gt;&lt;sup&gt;3&lt;/sup&gt;, който трябва да е разполагаем за оператора на преносна система&lt;p&gt;&lt;sup&gt;1&lt;/sup&gt; [ &lt;a href="/entry/result/3552721/all" id="ENTRY_TO_ENTRY_CONVERTER" target="_blank"&gt;IATE:3552721&lt;/a&gt; ]&lt;br&gt;&lt;sup&gt;2&lt;/sup&gt; [ &lt;a href="/entry/result/3552584/all" id="ENTRY_TO_ENTRY_CONVERTER" target="_blank"&gt;IATE:3552584&lt;/a&gt; ]&lt;br&gt;&lt;sup&gt;3&lt;/sup&gt; [ &lt;a href="/entry/result/3561236/all" id="ENTRY_TO_ENTRY_CONVERTER" target="_blank"&gt;IATE:3561236&lt;/a&gt; ]&lt;/p&gt;</t>
        </is>
      </c>
      <c r="J872" s="2" t="inlineStr">
        <is>
          <t>objem regulačních záloh|
rezervované zálohy</t>
        </is>
      </c>
      <c r="K872" s="2" t="inlineStr">
        <is>
          <t>3|
3</t>
        </is>
      </c>
      <c r="L872" s="2" t="inlineStr">
        <is>
          <t xml:space="preserve">|
</t>
        </is>
      </c>
      <c r="M872" t="inlineStr">
        <is>
          <t>množství FCR, FRR nebo RR, které provozovatel přenosové soustavy potřebuje mít k dispozici</t>
        </is>
      </c>
      <c r="N872" s="2" t="inlineStr">
        <is>
          <t>reservekapacitet</t>
        </is>
      </c>
      <c r="O872" s="2" t="inlineStr">
        <is>
          <t>3</t>
        </is>
      </c>
      <c r="P872" s="2" t="inlineStr">
        <is>
          <t/>
        </is>
      </c>
      <c r="Q872" t="inlineStr">
        <is>
          <t>den mængde frekvensbegrænsningsreserver, frekvensgenoprettelsesreserver eller udskiftningsreserver, der skal være tilgængelig for TSO'en</t>
        </is>
      </c>
      <c r="R872" s="2" t="inlineStr">
        <is>
          <t>Reservekapazität</t>
        </is>
      </c>
      <c r="S872" s="2" t="inlineStr">
        <is>
          <t>3</t>
        </is>
      </c>
      <c r="T872" s="2" t="inlineStr">
        <is>
          <t/>
        </is>
      </c>
      <c r="U872" t="inlineStr">
        <is>
          <t/>
        </is>
      </c>
      <c r="V872" s="2" t="inlineStr">
        <is>
          <t>ισχύς εφεδρείας|
εφεδρική δυναμικότητα</t>
        </is>
      </c>
      <c r="W872" s="2" t="inlineStr">
        <is>
          <t>3|
3</t>
        </is>
      </c>
      <c r="X872" s="2" t="inlineStr">
        <is>
          <t xml:space="preserve">|
</t>
        </is>
      </c>
      <c r="Y872" t="inlineStr">
        <is>
          <t/>
        </is>
      </c>
      <c r="Z872" s="2" t="inlineStr">
        <is>
          <t>reserve capacity</t>
        </is>
      </c>
      <c r="AA872" s="2" t="inlineStr">
        <is>
          <t>3</t>
        </is>
      </c>
      <c r="AB872" s="2" t="inlineStr">
        <is>
          <t/>
        </is>
      </c>
      <c r="AC872" t="inlineStr">
        <is>
          <t>available generation or demand capacity which can be activated either automatically or manually to balance the system in real-time</t>
        </is>
      </c>
      <c r="AD872" s="2" t="inlineStr">
        <is>
          <t>potencia de reserva|
cantidad de reservas</t>
        </is>
      </c>
      <c r="AE872" s="2" t="inlineStr">
        <is>
          <t>3|
3</t>
        </is>
      </c>
      <c r="AF872" s="2" t="inlineStr">
        <is>
          <t xml:space="preserve">|
</t>
        </is>
      </c>
      <c r="AG872" t="inlineStr">
        <is>
          <t>Cantidad de reservas para contención de la frecuencia (RCF) [ &lt;a href="/entry/result/3552721/all" id="ENTRY_TO_ENTRY_CONVERTER" target="_blank"&gt;IATE:3552721&lt;/a&gt; ], reservas para restauración de la frecuencia (RRF) [ &lt;a href="/entry/result/3552584/all" id="ENTRY_TO_ENTRY_CONVERTER" target="_blank"&gt;IATE:3552584&lt;/a&gt; ] o reservas para sustitución (RS) [ &lt;a href="/entry/result/3561236/all" id="ENTRY_TO_ENTRY_CONVERTER" target="_blank"&gt;IATE:3561236&lt;/a&gt; ] que debe estar disponible para el gestor de la red de transporte (GRT).</t>
        </is>
      </c>
      <c r="AH872" s="2" t="inlineStr">
        <is>
          <t>reservvõimsus</t>
        </is>
      </c>
      <c r="AI872" s="2" t="inlineStr">
        <is>
          <t>3</t>
        </is>
      </c>
      <c r="AJ872" s="2" t="inlineStr">
        <is>
          <t/>
        </is>
      </c>
      <c r="AK872" t="inlineStr">
        <is>
          <t>sageduse tagamise reservvõimsus, sageduse hoidmise reservvõimsus ja asendusreservvõimsus, mis peab olema kättesaadav põhivõrguettevõtjale</t>
        </is>
      </c>
      <c r="AL872" s="2" t="inlineStr">
        <is>
          <t>reservikapasiteetti</t>
        </is>
      </c>
      <c r="AM872" s="2" t="inlineStr">
        <is>
          <t>3</t>
        </is>
      </c>
      <c r="AN872" s="2" t="inlineStr">
        <is>
          <t/>
        </is>
      </c>
      <c r="AO872" t="inlineStr">
        <is>
          <t>taajuuden vakautusreservien, taajuuden palautusreservien tai korvaavien reservien määrä, jonka on oltava siirtoverkonhaltijan käytettävissä</t>
        </is>
      </c>
      <c r="AP872" s="2" t="inlineStr">
        <is>
          <t>puissance de réserve|
capacité de réserve</t>
        </is>
      </c>
      <c r="AQ872" s="2" t="inlineStr">
        <is>
          <t>3|
3</t>
        </is>
      </c>
      <c r="AR872" s="2" t="inlineStr">
        <is>
          <t xml:space="preserve">|
</t>
        </is>
      </c>
      <c r="AS872" t="inlineStr">
        <is>
          <t>puissance servant à compenser les écarts entre les charges prévues et les charges réalisées</t>
        </is>
      </c>
      <c r="AT872" s="2" t="inlineStr">
        <is>
          <t>acmhainneacht chúltaca</t>
        </is>
      </c>
      <c r="AU872" s="2" t="inlineStr">
        <is>
          <t>3</t>
        </is>
      </c>
      <c r="AV872" s="2" t="inlineStr">
        <is>
          <t/>
        </is>
      </c>
      <c r="AW872" t="inlineStr">
        <is>
          <t/>
        </is>
      </c>
      <c r="AX872" s="2" t="inlineStr">
        <is>
          <t>kapacitet rezerve|
rezerva snage</t>
        </is>
      </c>
      <c r="AY872" s="2" t="inlineStr">
        <is>
          <t>2|
3</t>
        </is>
      </c>
      <c r="AZ872" s="2" t="inlineStr">
        <is>
          <t xml:space="preserve">|
</t>
        </is>
      </c>
      <c r="BA872" t="inlineStr">
        <is>
          <t>količina rezerve za održavanje frekvencije, rezerve za ponovnu uspostavu zadane frekvencije ili spore rezerve koja treba biti dostupna operatoru prijenosnog sustava</t>
        </is>
      </c>
      <c r="BB872" s="2" t="inlineStr">
        <is>
          <t>tartalék kapacitás</t>
        </is>
      </c>
      <c r="BC872" s="2" t="inlineStr">
        <is>
          <t>4</t>
        </is>
      </c>
      <c r="BD872" s="2" t="inlineStr">
        <is>
          <t/>
        </is>
      </c>
      <c r="BE872" t="inlineStr">
        <is>
          <t>valós idejű kiegyensúlyozáshoz felhasználható termelési vagy fogyasztási kapacitás</t>
        </is>
      </c>
      <c r="BF872" s="2" t="inlineStr">
        <is>
          <t>potenza di riserva</t>
        </is>
      </c>
      <c r="BG872" s="2" t="inlineStr">
        <is>
          <t>3</t>
        </is>
      </c>
      <c r="BH872" s="2" t="inlineStr">
        <is>
          <t/>
        </is>
      </c>
      <c r="BI872" t="inlineStr">
        <is>
          <t>quantità di FCR, FRR o RR che il TSO deve avere a disposizione</t>
        </is>
      </c>
      <c r="BJ872" s="2" t="inlineStr">
        <is>
          <t>rezervinė galia|
rezervo pajėgumas</t>
        </is>
      </c>
      <c r="BK872" s="2" t="inlineStr">
        <is>
          <t>3|
3</t>
        </is>
      </c>
      <c r="BL872" s="2" t="inlineStr">
        <is>
          <t xml:space="preserve">|
</t>
        </is>
      </c>
      <c r="BM872" t="inlineStr">
        <is>
          <t>dažnio išlaikymo rezervas, dažnio atkūrimo rezervas arba pakaitos rezervas, kuriais pasinaudoti PSO turi būti sudarytos sąlygos</t>
        </is>
      </c>
      <c r="BN872" s="2" t="inlineStr">
        <is>
          <t>rezerves jauda</t>
        </is>
      </c>
      <c r="BO872" s="2" t="inlineStr">
        <is>
          <t>3</t>
        </is>
      </c>
      <c r="BP872" s="2" t="inlineStr">
        <is>
          <t/>
        </is>
      </c>
      <c r="BQ872" t="inlineStr">
        <is>
          <t>frekvences noturēšanas rezerves&lt;sup&gt;1&lt;/sup&gt;, frekvences atjaunošanas rezerves&lt;sup&gt;2&lt;/sup&gt; vai aizvietošanas rezerves&lt;sup&gt;3&lt;/sup&gt; apjoms, kam jābūt pieejamam pārvades sistēmas operatoram&lt;sup&gt;4&lt;/sup&gt;&lt;p&gt;&lt;sup&gt;1&lt;/sup&gt; frekvences noturēšanas rezerves [ &lt;a href="/entry/result/3552721/all" id="ENTRY_TO_ENTRY_CONVERTER" target="_blank"&gt;IATE:3552721&lt;/a&gt; ] &lt;br&gt; &lt;sup&gt;2&lt;/sup&gt; frekvences atjaunošanas rezerves [ &lt;a href="/entry/result/3552584/all" id="ENTRY_TO_ENTRY_CONVERTER" target="_blank"&gt;IATE:3552584&lt;/a&gt; ] &lt;br&gt;&lt;sup&gt;3&lt;/sup&gt; aizvietošanas rezerves [ &lt;a href="/entry/result/3561236/all" id="ENTRY_TO_ENTRY_CONVERTER" target="_blank"&gt;IATE:3561236&lt;/a&gt; ] &lt;br&gt; &lt;sup&gt;4&lt;/sup&gt; pārvades sistēmas operators [ &lt;a href="/entry/result/2250950/all" id="ENTRY_TO_ENTRY_CONVERTER" target="_blank"&gt;IATE:2250950&lt;/a&gt; ]&lt;/p&gt;</t>
        </is>
      </c>
      <c r="BR872" s="2" t="inlineStr">
        <is>
          <t>kapaċità ta’ riżerva</t>
        </is>
      </c>
      <c r="BS872" s="2" t="inlineStr">
        <is>
          <t>3</t>
        </is>
      </c>
      <c r="BT872" s="2" t="inlineStr">
        <is>
          <t/>
        </is>
      </c>
      <c r="BU872" t="inlineStr">
        <is>
          <t>ġenerazzjoni jew kapaċità ta’ domanda disponibbli li tista' tiġi attivata awtomatikament jew inkella manwalment biex tiġi bbilanċjata s-sistema f'ħin reali</t>
        </is>
      </c>
      <c r="BV872" s="2" t="inlineStr">
        <is>
          <t>reservecapaciteit</t>
        </is>
      </c>
      <c r="BW872" s="2" t="inlineStr">
        <is>
          <t>3</t>
        </is>
      </c>
      <c r="BX872" s="2" t="inlineStr">
        <is>
          <t/>
        </is>
      </c>
      <c r="BY872" t="inlineStr">
        <is>
          <t>omvang van de frequentiebegrenzingsreserves, frequentieherstelreserves of vervangingsreserves die voor de transmissiesysteembeheerder beschikbaar moet zijn</t>
        </is>
      </c>
      <c r="BZ872" s="2" t="inlineStr">
        <is>
          <t>rezerwa mocy</t>
        </is>
      </c>
      <c r="CA872" s="2" t="inlineStr">
        <is>
          <t>3</t>
        </is>
      </c>
      <c r="CB872" s="2" t="inlineStr">
        <is>
          <t/>
        </is>
      </c>
      <c r="CC872" t="inlineStr">
        <is>
          <t>wielkość FCR, FRR lub RR, która musi być dostępna dla OSP</t>
        </is>
      </c>
      <c r="CD872" s="2" t="inlineStr">
        <is>
          <t>capacidade em reserva</t>
        </is>
      </c>
      <c r="CE872" s="2" t="inlineStr">
        <is>
          <t>3</t>
        </is>
      </c>
      <c r="CF872" s="2" t="inlineStr">
        <is>
          <t/>
        </is>
      </c>
      <c r="CG872" t="inlineStr">
        <is>
          <t>Quantidade de reservas de contenção da frequência, RRF ou RR de que o ORT tem de dispor.</t>
        </is>
      </c>
      <c r="CH872" s="2" t="inlineStr">
        <is>
          <t>capacitate de rezervă</t>
        </is>
      </c>
      <c r="CI872" s="2" t="inlineStr">
        <is>
          <t>3</t>
        </is>
      </c>
      <c r="CJ872" s="2" t="inlineStr">
        <is>
          <t/>
        </is>
      </c>
      <c r="CK872" t="inlineStr">
        <is>
          <t/>
        </is>
      </c>
      <c r="CL872" s="2" t="inlineStr">
        <is>
          <t>rezervná kapacita</t>
        </is>
      </c>
      <c r="CM872" s="2" t="inlineStr">
        <is>
          <t>3</t>
        </is>
      </c>
      <c r="CN872" s="2" t="inlineStr">
        <is>
          <t/>
        </is>
      </c>
      <c r="CO872" t="inlineStr">
        <is>
          <t>objem FCR, FRR alebo RR, ktorý musí mať PPS k dispozícii</t>
        </is>
      </c>
      <c r="CP872" s="2" t="inlineStr">
        <is>
          <t>rezervna zmogljivost</t>
        </is>
      </c>
      <c r="CQ872" s="2" t="inlineStr">
        <is>
          <t>3</t>
        </is>
      </c>
      <c r="CR872" s="2" t="inlineStr">
        <is>
          <t/>
        </is>
      </c>
      <c r="CS872" t="inlineStr">
        <is>
          <t>obseg RVF, RPF ali RN, ki mora biti na voljo sistemskemu operaterju prenosnega omrežja</t>
        </is>
      </c>
      <c r="CT872" s="2" t="inlineStr">
        <is>
          <t>reservkapacitet</t>
        </is>
      </c>
      <c r="CU872" s="2" t="inlineStr">
        <is>
          <t>3</t>
        </is>
      </c>
      <c r="CV872" s="2" t="inlineStr">
        <is>
          <t/>
        </is>
      </c>
      <c r="CW872" t="inlineStr">
        <is>
          <t>mängd frekvenshållningsreserver, frekvensåterställningsreserver eller ersättningsreserver som ska vara tillgänglig för den systemansvarige för överföringssystem</t>
        </is>
      </c>
    </row>
    <row r="873">
      <c r="A873" s="1" t="str">
        <f>HYPERLINK("https://iate.europa.eu/entry/result/3552719/all", "3552719")</f>
        <v>3552719</v>
      </c>
      <c r="B873" t="inlineStr">
        <is>
          <t>ENERGY;PRODUCTION, TECHNOLOGY AND RESEARCH</t>
        </is>
      </c>
      <c r="C873" t="inlineStr">
        <is>
          <t>ENERGY|electrical and nuclear industries|electrical industry;PRODUCTION, TECHNOLOGY AND RESEARCH|technology and technical regulations|technical regulations</t>
        </is>
      </c>
      <c r="D873" t="inlineStr">
        <is>
          <t>yes</t>
        </is>
      </c>
      <c r="E873" t="inlineStr">
        <is>
          <t/>
        </is>
      </c>
      <c r="F873" s="2" t="inlineStr">
        <is>
          <t>предварително разпределяне на преносна способност</t>
        </is>
      </c>
      <c r="G873" s="2" t="inlineStr">
        <is>
          <t>3</t>
        </is>
      </c>
      <c r="H873" s="2" t="inlineStr">
        <is>
          <t/>
        </is>
      </c>
      <c r="I873" t="inlineStr">
        <is>
          <t>разпределяне на дългосрочна междузонова преносна способност чрез търг преди началото на времевия интервал за сделки за ден напред</t>
        </is>
      </c>
      <c r="J873" s="2" t="inlineStr">
        <is>
          <t>přidělení kapacity na dlouhodobém trhu|
přidělování kapacity na dlouhodobém trhu</t>
        </is>
      </c>
      <c r="K873" s="2" t="inlineStr">
        <is>
          <t>3|
3</t>
        </is>
      </c>
      <c r="L873" s="2" t="inlineStr">
        <is>
          <t xml:space="preserve">|
</t>
        </is>
      </c>
      <c r="M873" t="inlineStr">
        <is>
          <t>alokace dlouhodobé &lt;i&gt;kapacity mezi zónami&lt;/i&gt; [ &lt;a href="/entry/result/3548268/all" id="ENTRY_TO_ENTRY_CONVERTER" target="_blank"&gt;IATE:3548268&lt;/a&gt; ] prostřednictvím aukce před denním časovým rámcem</t>
        </is>
      </c>
      <c r="N873" s="2" t="inlineStr">
        <is>
          <t>fremadrettet kapacitetstildeling</t>
        </is>
      </c>
      <c r="O873" s="2" t="inlineStr">
        <is>
          <t>3</t>
        </is>
      </c>
      <c r="P873" s="2" t="inlineStr">
        <is>
          <t/>
        </is>
      </c>
      <c r="Q873" t="inlineStr">
        <is>
          <t/>
        </is>
      </c>
      <c r="R873" s="2" t="inlineStr">
        <is>
          <t>Vergabe langfristiger Kapazität</t>
        </is>
      </c>
      <c r="S873" s="2" t="inlineStr">
        <is>
          <t>3</t>
        </is>
      </c>
      <c r="T873" s="2" t="inlineStr">
        <is>
          <t/>
        </is>
      </c>
      <c r="U873" t="inlineStr">
        <is>
          <t>Zuweisung langfristiger zonenübergreifender Kapazität im Wege einer Auktion vor dem Day-Ahead-Zeitbereich</t>
        </is>
      </c>
      <c r="V873" s="2" t="inlineStr">
        <is>
          <t>μελλοντική κατανομή δυναμικότητας</t>
        </is>
      </c>
      <c r="W873" s="2" t="inlineStr">
        <is>
          <t>3</t>
        </is>
      </c>
      <c r="X873" s="2" t="inlineStr">
        <is>
          <t/>
        </is>
      </c>
      <c r="Y873" t="inlineStr">
        <is>
          <t/>
        </is>
      </c>
      <c r="Z873" s="2" t="inlineStr">
        <is>
          <t>FCA|
forward capacity allocation</t>
        </is>
      </c>
      <c r="AA873" s="2" t="inlineStr">
        <is>
          <t>3|
3</t>
        </is>
      </c>
      <c r="AB873" s="2" t="inlineStr">
        <is>
          <t xml:space="preserve">|
</t>
        </is>
      </c>
      <c r="AC873" t="inlineStr">
        <is>
          <t>attribution of long-term cross-zonal capacity through an auction before the day-ahead timeframe</t>
        </is>
      </c>
      <c r="AD873" s="2" t="inlineStr">
        <is>
          <t>asignación de capacidad a plazo</t>
        </is>
      </c>
      <c r="AE873" s="2" t="inlineStr">
        <is>
          <t>3</t>
        </is>
      </c>
      <c r="AF873" s="2" t="inlineStr">
        <is>
          <t/>
        </is>
      </c>
      <c r="AG873" t="inlineStr">
        <is>
          <t>Asignación de capacidad interzonal a largo plazo a través de una subasta realizada antes del horizonte temporal diario.</t>
        </is>
      </c>
      <c r="AH873" s="2" t="inlineStr">
        <is>
          <t>võimsuse jaotamine forvardturul|
pikaajaliste võimsuste jaotamine</t>
        </is>
      </c>
      <c r="AI873" s="2" t="inlineStr">
        <is>
          <t>3|
3</t>
        </is>
      </c>
      <c r="AJ873" s="2" t="inlineStr">
        <is>
          <t xml:space="preserve">|
</t>
        </is>
      </c>
      <c r="AK873" t="inlineStr">
        <is>
          <t>piirkonnaülese võimsuse jaotamine pikkadeks ajavahemikeks enampakkumise teel enne järgmise päeva turu ajavahemikku</t>
        </is>
      </c>
      <c r="AL873" s="2" t="inlineStr">
        <is>
          <t>pitkän aikavälin kapasiteetin jakaminen</t>
        </is>
      </c>
      <c r="AM873" s="2" t="inlineStr">
        <is>
          <t>2</t>
        </is>
      </c>
      <c r="AN873" s="2" t="inlineStr">
        <is>
          <t/>
        </is>
      </c>
      <c r="AO873" t="inlineStr">
        <is>
          <t>alueiden välisen pitkän aikavälin kapasiteetin kohdentaminen vuorokausimarkkinoita edeltävässä huutokaupassa</t>
        </is>
      </c>
      <c r="AP873" s="2" t="inlineStr">
        <is>
          <t>allocation de capacité à terme</t>
        </is>
      </c>
      <c r="AQ873" s="2" t="inlineStr">
        <is>
          <t>3</t>
        </is>
      </c>
      <c r="AR873" s="2" t="inlineStr">
        <is>
          <t/>
        </is>
      </c>
      <c r="AS873" t="inlineStr">
        <is>
          <t>attribution de la capacité d'échange entre zones à long terme dans le cadre d'une enchère avant l'échéance journalière</t>
        </is>
      </c>
      <c r="AT873" s="2" t="inlineStr">
        <is>
          <t>FCA|
leithdháileadh acmhainne fadtréimhseach</t>
        </is>
      </c>
      <c r="AU873" s="2" t="inlineStr">
        <is>
          <t>3|
3</t>
        </is>
      </c>
      <c r="AV873" s="2" t="inlineStr">
        <is>
          <t xml:space="preserve">|
</t>
        </is>
      </c>
      <c r="AW873" t="inlineStr">
        <is>
          <t/>
        </is>
      </c>
      <c r="AX873" s="2" t="inlineStr">
        <is>
          <t>dugoročna dodjela kapaciteta</t>
        </is>
      </c>
      <c r="AY873" s="2" t="inlineStr">
        <is>
          <t>3</t>
        </is>
      </c>
      <c r="AZ873" s="2" t="inlineStr">
        <is>
          <t/>
        </is>
      </c>
      <c r="BA873" t="inlineStr">
        <is>
          <t/>
        </is>
      </c>
      <c r="BB873" s="2" t="inlineStr">
        <is>
          <t>hosszú távú kapacitásfelosztás</t>
        </is>
      </c>
      <c r="BC873" s="2" t="inlineStr">
        <is>
          <t>4</t>
        </is>
      </c>
      <c r="BD873" s="2" t="inlineStr">
        <is>
          <t/>
        </is>
      </c>
      <c r="BE873" t="inlineStr">
        <is>
          <t>hosszú távú övezetközi kapacitás felosztása a másnapi időtáv előtti aukció útján</t>
        </is>
      </c>
      <c r="BF873" s="2" t="inlineStr">
        <is>
          <t>allocazione di capacità a termine</t>
        </is>
      </c>
      <c r="BG873" s="2" t="inlineStr">
        <is>
          <t>3</t>
        </is>
      </c>
      <c r="BH873" s="2" t="inlineStr">
        <is>
          <t/>
        </is>
      </c>
      <c r="BI873" t="inlineStr">
        <is>
          <t>relativamente al mercato interno dell’energia elettrica, assegnazione di capacità interzonale a lungo termine mediante un’asta che precede l'orizzonte temporale del giorno prima</t>
        </is>
      </c>
      <c r="BJ873" s="2" t="inlineStr">
        <is>
          <t>prognozuojamo pralaidumo paskirstymas</t>
        </is>
      </c>
      <c r="BK873" s="2" t="inlineStr">
        <is>
          <t>3</t>
        </is>
      </c>
      <c r="BL873" s="2" t="inlineStr">
        <is>
          <t/>
        </is>
      </c>
      <c r="BM873" t="inlineStr">
        <is>
          <t>ilgalaikio tarpzoninio pralaidumo paskirstymas aukcione vėlesniam nei kitos paros laikotarpiui</t>
        </is>
      </c>
      <c r="BN873" s="2" t="inlineStr">
        <is>
          <t>nākotnes jaudas piešķiršana</t>
        </is>
      </c>
      <c r="BO873" s="2" t="inlineStr">
        <is>
          <t>3</t>
        </is>
      </c>
      <c r="BP873" s="2" t="inlineStr">
        <is>
          <t/>
        </is>
      </c>
      <c r="BQ873" t="inlineStr">
        <is>
          <t>ilgtermiņa starpzonu jaudas piešķiršana izsolē</t>
        </is>
      </c>
      <c r="BR873" s="2" t="inlineStr">
        <is>
          <t>allokazzjoni bil-quddiem tal-kapaċità</t>
        </is>
      </c>
      <c r="BS873" s="2" t="inlineStr">
        <is>
          <t>3</t>
        </is>
      </c>
      <c r="BT873" s="2" t="inlineStr">
        <is>
          <t/>
        </is>
      </c>
      <c r="BU873" t="inlineStr">
        <is>
          <t>attribuzzjoni ta’ kapaċità transżonali&lt;sup&gt;1&lt;/sup&gt; ta’ terminu twil permezz ta’ rkant qabel il-perjodu ta’ żmien tal-ġurnata bil-quddiem&lt;p&gt; &lt;sup&gt;1&lt;/sup&gt;&lt;a href="/entry/result/3548268&lt;&gt;&lt;&gt;&lt;&gt;&lt;&gt;&lt;&gt;&lt;&gt;&lt;&gt;&lt;&gt;&lt;&gt;&lt;&gt;&lt;/all" id="ENTRY_TO_ENTRY_CONVERTER" target="_blank"&gt;IATE:3548268&amp;lt;&amp;gt;&amp;lt;&amp;gt;&amp;lt;&amp;gt;&amp;lt;&amp;gt;&amp;lt;&amp;gt;&amp;lt;&amp;gt;&amp;lt;&amp;gt;&amp;lt;&amp;gt;&amp;lt;&amp;gt;&amp;lt;&amp;gt;&amp;lt;&lt;/a&gt;&amp;gt;&lt;/p&gt;</t>
        </is>
      </c>
      <c r="BV873" s="2" t="inlineStr">
        <is>
          <t>capaciteitstoewijzing op de langere termijn|
toewijzing van capaciteit op langere termijn</t>
        </is>
      </c>
      <c r="BW873" s="2" t="inlineStr">
        <is>
          <t>4|
3</t>
        </is>
      </c>
      <c r="BX873" s="2" t="inlineStr">
        <is>
          <t xml:space="preserve">|
</t>
        </is>
      </c>
      <c r="BY873" t="inlineStr">
        <is>
          <t>toekenning van zoneoverschrijdende capaciteit op de lange termijn door middel van een veiling voorafgaand aan het day-aheadtijdsbestek</t>
        </is>
      </c>
      <c r="BZ873" s="2" t="inlineStr">
        <is>
          <t>długoterminowa alokacja zdolności przesyłowych</t>
        </is>
      </c>
      <c r="CA873" s="2" t="inlineStr">
        <is>
          <t>2</t>
        </is>
      </c>
      <c r="CB873" s="2" t="inlineStr">
        <is>
          <t/>
        </is>
      </c>
      <c r="CC873" t="inlineStr">
        <is>
          <t>przydzielanie długoterminowych &lt;i&gt;międzyobszarowych zdolności przesyłowych&lt;/i&gt; [ &lt;a href="/entry/result/3548268/all" id="ENTRY_TO_ENTRY_CONVERTER" target="_blank"&gt;IATE:3548268&lt;/a&gt; ]w drodze aukcji odbywającej się przed przedziałem czasowym rynku dnia następnego</t>
        </is>
      </c>
      <c r="CD873" s="2" t="inlineStr">
        <is>
          <t>atribuição de capacidade a prazo|
atribuição a prazo da capacidade</t>
        </is>
      </c>
      <c r="CE873" s="2" t="inlineStr">
        <is>
          <t>3|
3</t>
        </is>
      </c>
      <c r="CF873" s="2" t="inlineStr">
        <is>
          <t xml:space="preserve">|
</t>
        </is>
      </c>
      <c r="CG873" t="inlineStr">
        <is>
          <t/>
        </is>
      </c>
      <c r="CH873" s="2" t="inlineStr">
        <is>
          <t>alocarea capacităților pe piața pentru ziua următoare|
alocare a capacităților pe termen lung</t>
        </is>
      </c>
      <c r="CI873" s="2" t="inlineStr">
        <is>
          <t>3|
3</t>
        </is>
      </c>
      <c r="CJ873" s="2" t="inlineStr">
        <is>
          <t xml:space="preserve">|
</t>
        </is>
      </c>
      <c r="CK873" t="inlineStr">
        <is>
          <t/>
        </is>
      </c>
      <c r="CL873" s="2" t="inlineStr">
        <is>
          <t>prideľovanie dlhodobej kapacity</t>
        </is>
      </c>
      <c r="CM873" s="2" t="inlineStr">
        <is>
          <t>3</t>
        </is>
      </c>
      <c r="CN873" s="2" t="inlineStr">
        <is>
          <t/>
        </is>
      </c>
      <c r="CO873" t="inlineStr">
        <is>
          <t>pridelenie dlhodobej medzioblastnej kapacity prostredníctvom aukcie pred denným obchodným intervalom</t>
        </is>
      </c>
      <c r="CP873" s="2" t="inlineStr">
        <is>
          <t>dodeljevanje dolgoročnih zmogljivosti</t>
        </is>
      </c>
      <c r="CQ873" s="2" t="inlineStr">
        <is>
          <t>3</t>
        </is>
      </c>
      <c r="CR873" s="2" t="inlineStr">
        <is>
          <t/>
        </is>
      </c>
      <c r="CS873" t="inlineStr">
        <is>
          <t/>
        </is>
      </c>
      <c r="CT873" s="2" t="inlineStr">
        <is>
          <t>förhandstilldelning av kapacitet</t>
        </is>
      </c>
      <c r="CU873" s="2" t="inlineStr">
        <is>
          <t>3</t>
        </is>
      </c>
      <c r="CV873" s="2" t="inlineStr">
        <is>
          <t/>
        </is>
      </c>
      <c r="CW873" t="inlineStr">
        <is>
          <t>tilldelning av kapacitet mellan elområden på lång sikt genom en auktion före tidsramen för dagen före-marknaden</t>
        </is>
      </c>
    </row>
    <row r="874">
      <c r="A874" s="1" t="str">
        <f>HYPERLINK("https://iate.europa.eu/entry/result/3509102/all", "3509102")</f>
        <v>3509102</v>
      </c>
      <c r="B874" t="inlineStr">
        <is>
          <t>TRADE;ENERGY</t>
        </is>
      </c>
      <c r="C874" t="inlineStr">
        <is>
          <t>TRADE;ENERGY|electrical and nuclear industries|electrical industry|electrical energy</t>
        </is>
      </c>
      <c r="D874" t="inlineStr">
        <is>
          <t>yes</t>
        </is>
      </c>
      <c r="E874" t="inlineStr">
        <is>
          <t/>
        </is>
      </c>
      <c r="F874" s="2" t="inlineStr">
        <is>
          <t>пазар за ден напред|
пазар „ден напред“</t>
        </is>
      </c>
      <c r="G874" s="2" t="inlineStr">
        <is>
          <t>3|
3</t>
        </is>
      </c>
      <c r="H874" s="2" t="inlineStr">
        <is>
          <t xml:space="preserve">|
</t>
        </is>
      </c>
      <c r="I874" t="inlineStr">
        <is>
          <t>организиран пазар в деня, предхождащ доставката</t>
        </is>
      </c>
      <c r="J874" s="2" t="inlineStr">
        <is>
          <t>denní trh</t>
        </is>
      </c>
      <c r="K874" s="2" t="inlineStr">
        <is>
          <t>3</t>
        </is>
      </c>
      <c r="L874" s="2" t="inlineStr">
        <is>
          <t/>
        </is>
      </c>
      <c r="M874" t="inlineStr">
        <is>
          <t>organizovaný krátkodobý trh s elektřinou, na který lze podávat nabídky a poptávky na následující obchodní den</t>
        </is>
      </c>
      <c r="N874" s="2" t="inlineStr">
        <is>
          <t>day-ahead-marked|
spotmarked</t>
        </is>
      </c>
      <c r="O874" s="2" t="inlineStr">
        <is>
          <t>4|
2</t>
        </is>
      </c>
      <c r="P874" s="2" t="inlineStr">
        <is>
          <t xml:space="preserve">|
</t>
        </is>
      </c>
      <c r="Q874" t="inlineStr">
        <is>
          <t/>
        </is>
      </c>
      <c r="R874" s="2" t="inlineStr">
        <is>
          <t>vortäglicher Markt|
Day-Ahead-Markt</t>
        </is>
      </c>
      <c r="S874" s="2" t="inlineStr">
        <is>
          <t>3|
3</t>
        </is>
      </c>
      <c r="T874" s="2" t="inlineStr">
        <is>
          <t xml:space="preserve">|
</t>
        </is>
      </c>
      <c r="U874" t="inlineStr">
        <is>
          <t>Markt, an dem der Strom für den nächsten Tag gehandelt wird</t>
        </is>
      </c>
      <c r="V874" s="2" t="inlineStr">
        <is>
          <t>αγορά για την επόμενη ημέρα|
Αγορά Επόμενης Ημέρας</t>
        </is>
      </c>
      <c r="W874" s="2" t="inlineStr">
        <is>
          <t>3|
3</t>
        </is>
      </c>
      <c r="X874" s="2" t="inlineStr">
        <is>
          <t>|
preferred</t>
        </is>
      </c>
      <c r="Y874" t="inlineStr">
        <is>
          <t>συναλλαγές αγοράς και πώλησης ηλεκτρικής ενέργειας με υποχρέωση φυσικής παράδοσης την ημέρα D</t>
        </is>
      </c>
      <c r="Z874" s="2" t="inlineStr">
        <is>
          <t>day-ahead market|
DA market</t>
        </is>
      </c>
      <c r="AA874" s="2" t="inlineStr">
        <is>
          <t>3|
1</t>
        </is>
      </c>
      <c r="AB874" s="2" t="inlineStr">
        <is>
          <t xml:space="preserve">|
</t>
        </is>
      </c>
      <c r="AC874" t="inlineStr">
        <is>
          <t>market for the trading of multi-hour blocs of electricity for delivery the next day</t>
        </is>
      </c>
      <c r="AD874" s="2" t="inlineStr">
        <is>
          <t>mercado diario</t>
        </is>
      </c>
      <c r="AE874" s="2" t="inlineStr">
        <is>
          <t>3</t>
        </is>
      </c>
      <c r="AF874" s="2" t="inlineStr">
        <is>
          <t/>
        </is>
      </c>
      <c r="AG874" t="inlineStr">
        <is>
          <t>Mercado en el que las transacciones comerciales de electricidad se ejecutan el día anterior al día de entrega de los productos comerciados.</t>
        </is>
      </c>
      <c r="AH874" s="2" t="inlineStr">
        <is>
          <t>päev-ette-turg|
järgmise päeva turg</t>
        </is>
      </c>
      <c r="AI874" s="2" t="inlineStr">
        <is>
          <t>3|
3</t>
        </is>
      </c>
      <c r="AJ874" s="2" t="inlineStr">
        <is>
          <t xml:space="preserve">admitted|
</t>
        </is>
      </c>
      <c r="AK874" t="inlineStr">
        <is>
          <t>elektriturg, kus kaubeldakse järgmisel päeval tarnimisele kuuluva elektrienergia lepingutega</t>
        </is>
      </c>
      <c r="AL874" s="2" t="inlineStr">
        <is>
          <t>vuorokausimarkkinat</t>
        </is>
      </c>
      <c r="AM874" s="2" t="inlineStr">
        <is>
          <t>3</t>
        </is>
      </c>
      <c r="AN874" s="2" t="inlineStr">
        <is>
          <t/>
        </is>
      </c>
      <c r="AO874" t="inlineStr">
        <is>
          <t>"Sähkön fyysisen toimitukseen johtavat markkinat (...). Toimijat lähettävät tarjoukset sähköpörssiin, missä tarjousten perusteella muodostetaan
sähkön systeemihinta ja aluehinnat tunneittain."</t>
        </is>
      </c>
      <c r="AP874" s="2" t="inlineStr">
        <is>
          <t>marché à 24 heures|
marché à un jour|
marché de la veille pour le lendemain</t>
        </is>
      </c>
      <c r="AQ874" s="2" t="inlineStr">
        <is>
          <t>3|
3|
3</t>
        </is>
      </c>
      <c r="AR874" s="2" t="inlineStr">
        <is>
          <t xml:space="preserve">|
|
</t>
        </is>
      </c>
      <c r="AS874" t="inlineStr">
        <is>
          <t>marché sur lequel s'effectuent des transactions d'échange et d'achat/vente sur des quantités d'électricité livrables le lendemain</t>
        </is>
      </c>
      <c r="AT874" s="2" t="inlineStr">
        <is>
          <t>margadh lá roimh ré</t>
        </is>
      </c>
      <c r="AU874" s="2" t="inlineStr">
        <is>
          <t>3</t>
        </is>
      </c>
      <c r="AV874" s="2" t="inlineStr">
        <is>
          <t/>
        </is>
      </c>
      <c r="AW874" t="inlineStr">
        <is>
          <t/>
        </is>
      </c>
      <c r="AX874" s="2" t="inlineStr">
        <is>
          <t>tržište za dan unaprijed</t>
        </is>
      </c>
      <c r="AY874" s="2" t="inlineStr">
        <is>
          <t>3</t>
        </is>
      </c>
      <c r="AZ874" s="2" t="inlineStr">
        <is>
          <t/>
        </is>
      </c>
      <c r="BA874" t="inlineStr">
        <is>
          <t/>
        </is>
      </c>
      <c r="BB874" s="2" t="inlineStr">
        <is>
          <t>másnapi piac</t>
        </is>
      </c>
      <c r="BC874" s="2" t="inlineStr">
        <is>
          <t>4</t>
        </is>
      </c>
      <c r="BD874" s="2" t="inlineStr">
        <is>
          <t/>
        </is>
      </c>
      <c r="BE874" t="inlineStr">
        <is>
          <t>villamos energia másnapi szállítására vonatkozó mennyiségek kereskedelmére szolgáló piac</t>
        </is>
      </c>
      <c r="BF874" s="2" t="inlineStr">
        <is>
          <t>mercato del giorno prima</t>
        </is>
      </c>
      <c r="BG874" s="2" t="inlineStr">
        <is>
          <t>3</t>
        </is>
      </c>
      <c r="BH874" s="2" t="inlineStr">
        <is>
          <t/>
        </is>
      </c>
      <c r="BI874" t="inlineStr">
        <is>
          <t>mercato che ospita la maggior parte delle transazioni di compravendita di energia elettrica sul quale si scambiano blocchi orari di energia per il giorno successivo</t>
        </is>
      </c>
      <c r="BJ874" s="2" t="inlineStr">
        <is>
          <t>kitos paros rinka|
kitos paros prekybos rinka</t>
        </is>
      </c>
      <c r="BK874" s="2" t="inlineStr">
        <is>
          <t>3|
3</t>
        </is>
      </c>
      <c r="BL874" s="2" t="inlineStr">
        <is>
          <t xml:space="preserve">|
</t>
        </is>
      </c>
      <c r="BM874" t="inlineStr">
        <is>
          <t>rinka, kurioje prekiaujama elektra, kuri bus tiekiama kitą dieną po prekybos</t>
        </is>
      </c>
      <c r="BN874" s="2" t="inlineStr">
        <is>
          <t>nākamās dienas tirgus</t>
        </is>
      </c>
      <c r="BO874" s="2" t="inlineStr">
        <is>
          <t>3</t>
        </is>
      </c>
      <c r="BP874" s="2" t="inlineStr">
        <is>
          <t/>
        </is>
      </c>
      <c r="BQ874" t="inlineStr">
        <is>
          <t>tirgus laikposms līdz nākamās dienas tirgus slēgšanas laikam, kurā elektroenerģijas komercdarījumus izpilda dienu pirms dienas, kad tiek piegādāti pārdotie produkti, par katru &lt;i&gt;tirgus laika vienību&lt;/i&gt; [ &lt;a href="/entry/result/3547949/all" id="ENTRY_TO_ENTRY_CONVERTER" target="_blank"&gt;IATE:3547949&lt;/a&gt; ]</t>
        </is>
      </c>
      <c r="BR874" s="2" t="inlineStr">
        <is>
          <t>suq ta' ġurnata bil-quddiem</t>
        </is>
      </c>
      <c r="BS874" s="2" t="inlineStr">
        <is>
          <t>3</t>
        </is>
      </c>
      <c r="BT874" s="2" t="inlineStr">
        <is>
          <t/>
        </is>
      </c>
      <c r="BU874" t="inlineStr">
        <is>
          <t>suq għan-negozjar ta’ blokok ta’ ammont ta’ sigħat elettriku għall-konsenja fil-ġurnata segwenti</t>
        </is>
      </c>
      <c r="BV874" s="2" t="inlineStr">
        <is>
          <t>day-aheadmarkt</t>
        </is>
      </c>
      <c r="BW874" s="2" t="inlineStr">
        <is>
          <t>3</t>
        </is>
      </c>
      <c r="BX874" s="2" t="inlineStr">
        <is>
          <t/>
        </is>
      </c>
      <c r="BY874" t="inlineStr">
        <is>
          <t>elektriciteitsmarkt waar voor elke markttijdseenheid producten worden verhandeld op de dag voordat deze worden geleverd</t>
        </is>
      </c>
      <c r="BZ874" s="2" t="inlineStr">
        <is>
          <t>rynek dnia następnego</t>
        </is>
      </c>
      <c r="CA874" s="2" t="inlineStr">
        <is>
          <t>3</t>
        </is>
      </c>
      <c r="CB874" s="2" t="inlineStr">
        <is>
          <t/>
        </is>
      </c>
      <c r="CC874" t="inlineStr">
        <is>
          <t>przedział czasowy rynku, kończący się czasem zamknięcia bramki rynku dnia następnego, w którym transakcje handlowe są realizowane w dniu poprzedzającym dzień dostawy produktów będących przedmiotem transakcji dla każdego podstawowego okresu handlowego</t>
        </is>
      </c>
      <c r="CD874" s="2" t="inlineStr">
        <is>
          <t>mercado diário</t>
        </is>
      </c>
      <c r="CE874" s="2" t="inlineStr">
        <is>
          <t>3</t>
        </is>
      </c>
      <c r="CF874" s="2" t="inlineStr">
        <is>
          <t/>
        </is>
      </c>
      <c r="CG874" t="inlineStr">
        <is>
          <t/>
        </is>
      </c>
      <c r="CH874" s="2" t="inlineStr">
        <is>
          <t>piața pentru ziua următoare|
PZU</t>
        </is>
      </c>
      <c r="CI874" s="2" t="inlineStr">
        <is>
          <t>3|
3</t>
        </is>
      </c>
      <c r="CJ874" s="2" t="inlineStr">
        <is>
          <t xml:space="preserve">|
</t>
        </is>
      </c>
      <c r="CK874" t="inlineStr">
        <is>
          <t>piață centralizată pentru vânzarea și cumpărarea energiei electrice în ziua de livrare care urmează imediat după ziua de tranzacționare</t>
        </is>
      </c>
      <c r="CL874" s="2" t="inlineStr">
        <is>
          <t>denný trh</t>
        </is>
      </c>
      <c r="CM874" s="2" t="inlineStr">
        <is>
          <t>3</t>
        </is>
      </c>
      <c r="CN874" s="2" t="inlineStr">
        <is>
          <t/>
        </is>
      </c>
      <c r="CO874" t="inlineStr">
        <is>
          <t>trh, ktorý tvorí spôsob transparentného obchodovania v čase blízkom času realizácie dodávky, štandardne deň pred dňom dodávky</t>
        </is>
      </c>
      <c r="CP874" s="2" t="inlineStr">
        <is>
          <t>trg za dan vnaprej</t>
        </is>
      </c>
      <c r="CQ874" s="2" t="inlineStr">
        <is>
          <t>3</t>
        </is>
      </c>
      <c r="CR874" s="2" t="inlineStr">
        <is>
          <t/>
        </is>
      </c>
      <c r="CS874" t="inlineStr">
        <is>
          <t/>
        </is>
      </c>
      <c r="CT874" s="2" t="inlineStr">
        <is>
          <t>dagen före-marknad</t>
        </is>
      </c>
      <c r="CU874" s="2" t="inlineStr">
        <is>
          <t>3</t>
        </is>
      </c>
      <c r="CV874" s="2" t="inlineStr">
        <is>
          <t/>
        </is>
      </c>
      <c r="CW874" t="inlineStr">
        <is>
          <t/>
        </is>
      </c>
    </row>
    <row r="875">
      <c r="A875" s="1" t="str">
        <f>HYPERLINK("https://iate.europa.eu/entry/result/3548268/all", "3548268")</f>
        <v>3548268</v>
      </c>
      <c r="B875" t="inlineStr">
        <is>
          <t>PRODUCTION, TECHNOLOGY AND RESEARCH;ENERGY</t>
        </is>
      </c>
      <c r="C875" t="inlineStr">
        <is>
          <t>PRODUCTION, TECHNOLOGY AND RESEARCH|technology and technical regulations|technical regulations;ENERGY|energy policy|energy policy;ENERGY|electrical and nuclear industries|electrical industry</t>
        </is>
      </c>
      <c r="D875" t="inlineStr">
        <is>
          <t>yes</t>
        </is>
      </c>
      <c r="E875" t="inlineStr">
        <is>
          <t/>
        </is>
      </c>
      <c r="F875" s="2" t="inlineStr">
        <is>
          <t>междузонова преносна способност|
междузонов капацитет</t>
        </is>
      </c>
      <c r="G875" s="2" t="inlineStr">
        <is>
          <t>3|
3</t>
        </is>
      </c>
      <c r="H875" s="2" t="inlineStr">
        <is>
          <t xml:space="preserve">preferred|
</t>
        </is>
      </c>
      <c r="I875" t="inlineStr">
        <is>
          <t>способността на взаимосвързаната система да осигури прехвърляне на енергия между тръжни зони</t>
        </is>
      </c>
      <c r="J875" s="2" t="inlineStr">
        <is>
          <t>kapacita mezi zónami</t>
        </is>
      </c>
      <c r="K875" s="2" t="inlineStr">
        <is>
          <t>3</t>
        </is>
      </c>
      <c r="L875" s="2" t="inlineStr">
        <is>
          <t/>
        </is>
      </c>
      <c r="M875" t="inlineStr">
        <is>
          <t>schopnost propojeného systému zajistit přenos energie mezi &lt;i&gt;nabídkovými zónami&lt;/i&gt; [ &lt;a href="/entry/result/3547925/all" id="ENTRY_TO_ENTRY_CONVERTER" target="_blank"&gt;IATE:3547925&lt;/a&gt; ]</t>
        </is>
      </c>
      <c r="N875" s="2" t="inlineStr">
        <is>
          <t>overførselskapacitet</t>
        </is>
      </c>
      <c r="O875" s="2" t="inlineStr">
        <is>
          <t>3</t>
        </is>
      </c>
      <c r="P875" s="2" t="inlineStr">
        <is>
          <t/>
        </is>
      </c>
      <c r="Q875" t="inlineStr">
        <is>
          <t>det omfang, hvori et internt forbundet system er i stand til at overføre energi mellem budområder</t>
        </is>
      </c>
      <c r="R875" s="2" t="inlineStr">
        <is>
          <t>zonenübergreifende Kapazität</t>
        </is>
      </c>
      <c r="S875" s="2" t="inlineStr">
        <is>
          <t>3</t>
        </is>
      </c>
      <c r="T875" s="2" t="inlineStr">
        <is>
          <t/>
        </is>
      </c>
      <c r="U875" t="inlineStr">
        <is>
          <t>Fähigkeit des Verbundnetzes, einen Energietransfer zwischen den Gebotszonen zu ermöglichen</t>
        </is>
      </c>
      <c r="V875" s="2" t="inlineStr">
        <is>
          <t>διαζωνική δυναμικότητα</t>
        </is>
      </c>
      <c r="W875" s="2" t="inlineStr">
        <is>
          <t>3</t>
        </is>
      </c>
      <c r="X875" s="2" t="inlineStr">
        <is>
          <t/>
        </is>
      </c>
      <c r="Y875" t="inlineStr">
        <is>
          <t>η ικανότητα του διασυνδεδεμένου συστήματος να εξυπηρετεί τη μεταφορά ενέργειας μεταξύ ζωνών προσφοράς·</t>
        </is>
      </c>
      <c r="Z875" s="2" t="inlineStr">
        <is>
          <t>cross zonal capacity|
cross-zonal capacity</t>
        </is>
      </c>
      <c r="AA875" s="2" t="inlineStr">
        <is>
          <t>3|
1</t>
        </is>
      </c>
      <c r="AB875" s="2" t="inlineStr">
        <is>
          <t xml:space="preserve">|
</t>
        </is>
      </c>
      <c r="AC875" t="inlineStr">
        <is>
          <t>capability of an interconnected system to accommodate energy transfer between bidding zones</t>
        </is>
      </c>
      <c r="AD875" s="2" t="inlineStr">
        <is>
          <t>capacidad interzonal</t>
        </is>
      </c>
      <c r="AE875" s="2" t="inlineStr">
        <is>
          <t>3</t>
        </is>
      </c>
      <c r="AF875" s="2" t="inlineStr">
        <is>
          <t/>
        </is>
      </c>
      <c r="AG875" t="inlineStr">
        <is>
          <t>Capacidad de transporte de energía entre zonas de oferta interconectadas.</t>
        </is>
      </c>
      <c r="AH875" s="2" t="inlineStr">
        <is>
          <t>piirkonnaülene võimsus</t>
        </is>
      </c>
      <c r="AI875" s="2" t="inlineStr">
        <is>
          <t>3</t>
        </is>
      </c>
      <c r="AJ875" s="2" t="inlineStr">
        <is>
          <t/>
        </is>
      </c>
      <c r="AK875" t="inlineStr">
        <is>
          <t>ühendatud võrgu võime tegeleda pakkumisvööndite vahelise energia edastamisega</t>
        </is>
      </c>
      <c r="AL875" s="2" t="inlineStr">
        <is>
          <t>alueiden välinen kapasiteetti</t>
        </is>
      </c>
      <c r="AM875" s="2" t="inlineStr">
        <is>
          <t>3</t>
        </is>
      </c>
      <c r="AN875" s="2" t="inlineStr">
        <is>
          <t/>
        </is>
      </c>
      <c r="AO875" t="inlineStr">
        <is>
          <t>yhteenliitetyn järjestelmän valmius toteuttaa energian siirtoja tarjousalueiden välillä</t>
        </is>
      </c>
      <c r="AP875" s="2" t="inlineStr">
        <is>
          <t>capacité d'échange entre zones</t>
        </is>
      </c>
      <c r="AQ875" s="2" t="inlineStr">
        <is>
          <t>3</t>
        </is>
      </c>
      <c r="AR875" s="2" t="inlineStr">
        <is>
          <t/>
        </is>
      </c>
      <c r="AS875" t="inlineStr">
        <is>
          <t>capacité du système interconnecté à accepter des transferts d’énergie entre zones de dépôt des offres</t>
        </is>
      </c>
      <c r="AT875" s="2" t="inlineStr">
        <is>
          <t>acmhainn traslimistéir</t>
        </is>
      </c>
      <c r="AU875" s="2" t="inlineStr">
        <is>
          <t>3</t>
        </is>
      </c>
      <c r="AV875" s="2" t="inlineStr">
        <is>
          <t/>
        </is>
      </c>
      <c r="AW875" t="inlineStr">
        <is>
          <t/>
        </is>
      </c>
      <c r="AX875" s="2" t="inlineStr">
        <is>
          <t>prekozonski kapacitet</t>
        </is>
      </c>
      <c r="AY875" s="2" t="inlineStr">
        <is>
          <t>3</t>
        </is>
      </c>
      <c r="AZ875" s="2" t="inlineStr">
        <is>
          <t/>
        </is>
      </c>
      <c r="BA875" t="inlineStr">
        <is>
          <t/>
        </is>
      </c>
      <c r="BB875" s="2" t="inlineStr">
        <is>
          <t>övezetközi kapacitás</t>
        </is>
      </c>
      <c r="BC875" s="2" t="inlineStr">
        <is>
          <t>4</t>
        </is>
      </c>
      <c r="BD875" s="2" t="inlineStr">
        <is>
          <t/>
        </is>
      </c>
      <c r="BE875" t="inlineStr">
        <is>
          <t>az ajánlattételi övezetek közötti energiatranszfert lehetővé tevő kapacitás</t>
        </is>
      </c>
      <c r="BF875" s="2" t="inlineStr">
        <is>
          <t>capacità interzonale</t>
        </is>
      </c>
      <c r="BG875" s="2" t="inlineStr">
        <is>
          <t>3</t>
        </is>
      </c>
      <c r="BH875" s="2" t="inlineStr">
        <is>
          <t/>
        </is>
      </c>
      <c r="BI875" t="inlineStr">
        <is>
          <t>capacità del sistema interconnesso di consentire il trasferimento di energia tra zone di offerta</t>
        </is>
      </c>
      <c r="BJ875" s="2" t="inlineStr">
        <is>
          <t>tarpzoninis pralaidumas</t>
        </is>
      </c>
      <c r="BK875" s="2" t="inlineStr">
        <is>
          <t>3</t>
        </is>
      </c>
      <c r="BL875" s="2" t="inlineStr">
        <is>
          <t/>
        </is>
      </c>
      <c r="BM875" t="inlineStr">
        <is>
          <t>sujungtos elektros energetikos sistemos gebėjimas užtikrinti energijos perdavimą tarp prekybos zonų</t>
        </is>
      </c>
      <c r="BN875" s="2" t="inlineStr">
        <is>
          <t>starpzonu jauda</t>
        </is>
      </c>
      <c r="BO875" s="2" t="inlineStr">
        <is>
          <t>3</t>
        </is>
      </c>
      <c r="BP875" s="2" t="inlineStr">
        <is>
          <t/>
        </is>
      </c>
      <c r="BQ875" t="inlineStr">
        <is>
          <t>savstarpēji savienotās sistēmas spēja nodrošināt enerģijas pārvadi starp tirdzniecības zonām [ &lt;a href="/entry/result/3547925/all" id="ENTRY_TO_ENTRY_CONVERTER" target="_blank"&gt;IATE:3547925&lt;/a&gt; ]</t>
        </is>
      </c>
      <c r="BR875" s="2" t="inlineStr">
        <is>
          <t>kapaċità transżonali</t>
        </is>
      </c>
      <c r="BS875" s="2" t="inlineStr">
        <is>
          <t>3</t>
        </is>
      </c>
      <c r="BT875" s="2" t="inlineStr">
        <is>
          <t/>
        </is>
      </c>
      <c r="BU875" t="inlineStr">
        <is>
          <t>abilità ta’ sistema interkonnessa&lt;sup&gt;1&lt;/sup&gt; biex takkomoda t-trasferiment ta’ enerġija bejn żoni tal-offerti&lt;sup&gt;2&lt;/sup&gt; &lt;p&gt; &lt;sup&gt;1&lt;/sup&gt;&lt;a href="/entry/result/3555267/all" id="ENTRY_TO_ENTRY_CONVERTER" target="_blank"&gt;IATE:3555267&lt;/a&gt; &lt;br&gt; &lt;sup&gt;2&lt;/sup&gt;&lt;a href="/entry/result/3547925&lt;&gt;&lt;&gt;&lt;/all" id="ENTRY_TO_ENTRY_CONVERTER" target="_blank"&gt;IATE:3547925&amp;lt;&amp;gt;&amp;lt;&amp;gt;&amp;lt;&lt;/a&gt;&amp;gt;&lt;/p&gt;</t>
        </is>
      </c>
      <c r="BV875" s="2" t="inlineStr">
        <is>
          <t>zoneoverschrijdende capaciteit</t>
        </is>
      </c>
      <c r="BW875" s="2" t="inlineStr">
        <is>
          <t>3</t>
        </is>
      </c>
      <c r="BX875" s="2" t="inlineStr">
        <is>
          <t/>
        </is>
      </c>
      <c r="BY875" t="inlineStr">
        <is>
          <t>vermogen van het geïnterconnecteerde systeem om de overdracht van energie tussen biedzones mogelijk te maken</t>
        </is>
      </c>
      <c r="BZ875" s="2" t="inlineStr">
        <is>
          <t>międzyobszarowe zdolności przesyłowe</t>
        </is>
      </c>
      <c r="CA875" s="2" t="inlineStr">
        <is>
          <t>3</t>
        </is>
      </c>
      <c r="CB875" s="2" t="inlineStr">
        <is>
          <t/>
        </is>
      </c>
      <c r="CC875" t="inlineStr">
        <is>
          <t>zdolność wzajemnie połączonego systemu do przyjmowania transferu energii między obszarami rynkowymi</t>
        </is>
      </c>
      <c r="CD875" s="2" t="inlineStr">
        <is>
          <t>capacidade interzonal</t>
        </is>
      </c>
      <c r="CE875" s="2" t="inlineStr">
        <is>
          <t>3</t>
        </is>
      </c>
      <c r="CF875" s="2" t="inlineStr">
        <is>
          <t/>
        </is>
      </c>
      <c r="CG875" t="inlineStr">
        <is>
          <t>Capacidade da rede interligada para suportar a transferência de energia entre zonas de ofertas.</t>
        </is>
      </c>
      <c r="CH875" s="2" t="inlineStr">
        <is>
          <t>capacitate interzonală</t>
        </is>
      </c>
      <c r="CI875" s="2" t="inlineStr">
        <is>
          <t>3</t>
        </is>
      </c>
      <c r="CJ875" s="2" t="inlineStr">
        <is>
          <t/>
        </is>
      </c>
      <c r="CK875" t="inlineStr">
        <is>
          <t/>
        </is>
      </c>
      <c r="CL875" s="2" t="inlineStr">
        <is>
          <t>medzioblastná kapacita|
kapacita medzi oblasťami</t>
        </is>
      </c>
      <c r="CM875" s="2" t="inlineStr">
        <is>
          <t>3|
3</t>
        </is>
      </c>
      <c r="CN875" s="2" t="inlineStr">
        <is>
          <t xml:space="preserve">|
</t>
        </is>
      </c>
      <c r="CO875" t="inlineStr">
        <is>
          <t>schopnosť prepojeného systému zaistiť prenos energie medzi ponukovými oblasťami</t>
        </is>
      </c>
      <c r="CP875" s="2" t="inlineStr">
        <is>
          <t>prenosna zmogljivost med trgovalnimi območji</t>
        </is>
      </c>
      <c r="CQ875" s="2" t="inlineStr">
        <is>
          <t>3</t>
        </is>
      </c>
      <c r="CR875" s="2" t="inlineStr">
        <is>
          <t/>
        </is>
      </c>
      <c r="CS875" t="inlineStr">
        <is>
          <t/>
        </is>
      </c>
      <c r="CT875" s="2" t="inlineStr">
        <is>
          <t>kapacitet mellan elområden</t>
        </is>
      </c>
      <c r="CU875" s="2" t="inlineStr">
        <is>
          <t>3</t>
        </is>
      </c>
      <c r="CV875" s="2" t="inlineStr">
        <is>
          <t/>
        </is>
      </c>
      <c r="CW875" t="inlineStr">
        <is>
          <t>det sammanlänkade systemets förmåga att överföra energi mellan elområden</t>
        </is>
      </c>
    </row>
    <row r="876">
      <c r="A876" s="1" t="str">
        <f>HYPERLINK("https://iate.europa.eu/entry/result/2112933/all", "2112933")</f>
        <v>2112933</v>
      </c>
      <c r="B876" t="inlineStr">
        <is>
          <t>ENERGY</t>
        </is>
      </c>
      <c r="C876" t="inlineStr">
        <is>
          <t>ENERGY|energy policy|energy policy|energy grid</t>
        </is>
      </c>
      <c r="D876" t="inlineStr">
        <is>
          <t>yes</t>
        </is>
      </c>
      <c r="E876" t="inlineStr">
        <is>
          <t/>
        </is>
      </c>
      <c r="F876" t="inlineStr">
        <is>
          <t/>
        </is>
      </c>
      <c r="G876" t="inlineStr">
        <is>
          <t/>
        </is>
      </c>
      <c r="H876" t="inlineStr">
        <is>
          <t/>
        </is>
      </c>
      <c r="I876" t="inlineStr">
        <is>
          <t/>
        </is>
      </c>
      <c r="J876" s="2" t="inlineStr">
        <is>
          <t>kombinovaný provozovatel</t>
        </is>
      </c>
      <c r="K876" s="2" t="inlineStr">
        <is>
          <t>3</t>
        </is>
      </c>
      <c r="L876" s="2" t="inlineStr">
        <is>
          <t/>
        </is>
      </c>
      <c r="M876" t="inlineStr">
        <is>
          <t/>
        </is>
      </c>
      <c r="N876" t="inlineStr">
        <is>
          <t/>
        </is>
      </c>
      <c r="O876" t="inlineStr">
        <is>
          <t/>
        </is>
      </c>
      <c r="P876" t="inlineStr">
        <is>
          <t/>
        </is>
      </c>
      <c r="Q876" t="inlineStr">
        <is>
          <t/>
        </is>
      </c>
      <c r="R876" t="inlineStr">
        <is>
          <t/>
        </is>
      </c>
      <c r="S876" t="inlineStr">
        <is>
          <t/>
        </is>
      </c>
      <c r="T876" t="inlineStr">
        <is>
          <t/>
        </is>
      </c>
      <c r="U876" t="inlineStr">
        <is>
          <t/>
        </is>
      </c>
      <c r="V876" t="inlineStr">
        <is>
          <t/>
        </is>
      </c>
      <c r="W876" t="inlineStr">
        <is>
          <t/>
        </is>
      </c>
      <c r="X876" t="inlineStr">
        <is>
          <t/>
        </is>
      </c>
      <c r="Y876" t="inlineStr">
        <is>
          <t/>
        </is>
      </c>
      <c r="Z876" s="2" t="inlineStr">
        <is>
          <t>combined operator</t>
        </is>
      </c>
      <c r="AA876" s="2" t="inlineStr">
        <is>
          <t>3</t>
        </is>
      </c>
      <c r="AB876" s="2" t="inlineStr">
        <is>
          <t/>
        </is>
      </c>
      <c r="AC876" t="inlineStr">
        <is>
          <t>undertaking which combines the operation of transmission, LNG, storage and distribution system</t>
        </is>
      </c>
      <c r="AD876" s="2" t="inlineStr">
        <is>
          <t>explotación combinada</t>
        </is>
      </c>
      <c r="AE876" s="2" t="inlineStr">
        <is>
          <t>3</t>
        </is>
      </c>
      <c r="AF876" s="2" t="inlineStr">
        <is>
          <t/>
        </is>
      </c>
      <c r="AG876" t="inlineStr">
        <is>
          <t>Gestor que realiza las actividades combinadas de transporte, GNL, almacenamiento y distribución.</t>
        </is>
      </c>
      <c r="AH876" t="inlineStr">
        <is>
          <t/>
        </is>
      </c>
      <c r="AI876" t="inlineStr">
        <is>
          <t/>
        </is>
      </c>
      <c r="AJ876" t="inlineStr">
        <is>
          <t/>
        </is>
      </c>
      <c r="AK876" t="inlineStr">
        <is>
          <t/>
        </is>
      </c>
      <c r="AL876" t="inlineStr">
        <is>
          <t/>
        </is>
      </c>
      <c r="AM876" t="inlineStr">
        <is>
          <t/>
        </is>
      </c>
      <c r="AN876" t="inlineStr">
        <is>
          <t/>
        </is>
      </c>
      <c r="AO876" t="inlineStr">
        <is>
          <t/>
        </is>
      </c>
      <c r="AP876" s="2" t="inlineStr">
        <is>
          <t>gestionnaire de réseau combiné</t>
        </is>
      </c>
      <c r="AQ876" s="2" t="inlineStr">
        <is>
          <t>2</t>
        </is>
      </c>
      <c r="AR876" s="2" t="inlineStr">
        <is>
          <t/>
        </is>
      </c>
      <c r="AS876" t="inlineStr">
        <is>
          <t/>
        </is>
      </c>
      <c r="AT876" s="2" t="inlineStr">
        <is>
          <t>oibreoir comhcheangailte</t>
        </is>
      </c>
      <c r="AU876" s="2" t="inlineStr">
        <is>
          <t>3</t>
        </is>
      </c>
      <c r="AV876" s="2" t="inlineStr">
        <is>
          <t/>
        </is>
      </c>
      <c r="AW876" t="inlineStr">
        <is>
          <t/>
        </is>
      </c>
      <c r="AX876" t="inlineStr">
        <is>
          <t/>
        </is>
      </c>
      <c r="AY876" t="inlineStr">
        <is>
          <t/>
        </is>
      </c>
      <c r="AZ876" t="inlineStr">
        <is>
          <t/>
        </is>
      </c>
      <c r="BA876" t="inlineStr">
        <is>
          <t/>
        </is>
      </c>
      <c r="BB876" t="inlineStr">
        <is>
          <t/>
        </is>
      </c>
      <c r="BC876" t="inlineStr">
        <is>
          <t/>
        </is>
      </c>
      <c r="BD876" t="inlineStr">
        <is>
          <t/>
        </is>
      </c>
      <c r="BE876" t="inlineStr">
        <is>
          <t/>
        </is>
      </c>
      <c r="BF876" t="inlineStr">
        <is>
          <t/>
        </is>
      </c>
      <c r="BG876" t="inlineStr">
        <is>
          <t/>
        </is>
      </c>
      <c r="BH876" t="inlineStr">
        <is>
          <t/>
        </is>
      </c>
      <c r="BI876" t="inlineStr">
        <is>
          <t/>
        </is>
      </c>
      <c r="BJ876" s="2" t="inlineStr">
        <is>
          <t>jungtinis operatorius</t>
        </is>
      </c>
      <c r="BK876" s="2" t="inlineStr">
        <is>
          <t>3</t>
        </is>
      </c>
      <c r="BL876" s="2" t="inlineStr">
        <is>
          <t/>
        </is>
      </c>
      <c r="BM876" t="inlineStr">
        <is>
          <t/>
        </is>
      </c>
      <c r="BN876" t="inlineStr">
        <is>
          <t/>
        </is>
      </c>
      <c r="BO876" t="inlineStr">
        <is>
          <t/>
        </is>
      </c>
      <c r="BP876" t="inlineStr">
        <is>
          <t/>
        </is>
      </c>
      <c r="BQ876" t="inlineStr">
        <is>
          <t/>
        </is>
      </c>
      <c r="BR876" s="2" t="inlineStr">
        <is>
          <t>operatur kumbinat</t>
        </is>
      </c>
      <c r="BS876" s="2" t="inlineStr">
        <is>
          <t>3</t>
        </is>
      </c>
      <c r="BT876" s="2" t="inlineStr">
        <is>
          <t/>
        </is>
      </c>
      <c r="BU876" t="inlineStr">
        <is>
          <t/>
        </is>
      </c>
      <c r="BV876" t="inlineStr">
        <is>
          <t/>
        </is>
      </c>
      <c r="BW876" t="inlineStr">
        <is>
          <t/>
        </is>
      </c>
      <c r="BX876" t="inlineStr">
        <is>
          <t/>
        </is>
      </c>
      <c r="BY876" t="inlineStr">
        <is>
          <t/>
        </is>
      </c>
      <c r="BZ876" s="2" t="inlineStr">
        <is>
          <t>operator systemów połączonych</t>
        </is>
      </c>
      <c r="CA876" s="2" t="inlineStr">
        <is>
          <t>3</t>
        </is>
      </c>
      <c r="CB876" s="2" t="inlineStr">
        <is>
          <t/>
        </is>
      </c>
      <c r="CC876" t="inlineStr">
        <is>
          <t/>
        </is>
      </c>
      <c r="CD876" t="inlineStr">
        <is>
          <t/>
        </is>
      </c>
      <c r="CE876" t="inlineStr">
        <is>
          <t/>
        </is>
      </c>
      <c r="CF876" t="inlineStr">
        <is>
          <t/>
        </is>
      </c>
      <c r="CG876" t="inlineStr">
        <is>
          <t/>
        </is>
      </c>
      <c r="CH876" t="inlineStr">
        <is>
          <t/>
        </is>
      </c>
      <c r="CI876" t="inlineStr">
        <is>
          <t/>
        </is>
      </c>
      <c r="CJ876" t="inlineStr">
        <is>
          <t/>
        </is>
      </c>
      <c r="CK876" t="inlineStr">
        <is>
          <t/>
        </is>
      </c>
      <c r="CL876" t="inlineStr">
        <is>
          <t/>
        </is>
      </c>
      <c r="CM876" t="inlineStr">
        <is>
          <t/>
        </is>
      </c>
      <c r="CN876" t="inlineStr">
        <is>
          <t/>
        </is>
      </c>
      <c r="CO876" t="inlineStr">
        <is>
          <t/>
        </is>
      </c>
      <c r="CP876" s="2" t="inlineStr">
        <is>
          <t>operater kombiniranega sistema</t>
        </is>
      </c>
      <c r="CQ876" s="2" t="inlineStr">
        <is>
          <t>3</t>
        </is>
      </c>
      <c r="CR876" s="2" t="inlineStr">
        <is>
          <t/>
        </is>
      </c>
      <c r="CS876" t="inlineStr">
        <is>
          <t/>
        </is>
      </c>
      <c r="CT876" s="2" t="inlineStr">
        <is>
          <t>systemansvarig med kombinerat ansvar|
kombinerat systemansvar</t>
        </is>
      </c>
      <c r="CU876" s="2" t="inlineStr">
        <is>
          <t>3|
3</t>
        </is>
      </c>
      <c r="CV876" s="2" t="inlineStr">
        <is>
          <t xml:space="preserve">|
</t>
        </is>
      </c>
      <c r="CW876" t="inlineStr">
        <is>
          <t/>
        </is>
      </c>
    </row>
    <row r="877">
      <c r="A877" s="1" t="str">
        <f>HYPERLINK("https://iate.europa.eu/entry/result/3511271/all", "3511271")</f>
        <v>3511271</v>
      </c>
      <c r="B877" t="inlineStr">
        <is>
          <t>SCIENCE</t>
        </is>
      </c>
      <c r="C877" t="inlineStr">
        <is>
          <t>SCIENCE|natural and applied sciences|physical sciences|chemistry</t>
        </is>
      </c>
      <c r="D877" t="inlineStr">
        <is>
          <t>yes</t>
        </is>
      </c>
      <c r="E877" t="inlineStr">
        <is>
          <t/>
        </is>
      </c>
      <c r="F877" s="2" t="inlineStr">
        <is>
          <t>коефициент на пропускателна способност|
коефициент на задържане|
отношение на пропускателната способност</t>
        </is>
      </c>
      <c r="G877" s="2" t="inlineStr">
        <is>
          <t>3|
3|
3</t>
        </is>
      </c>
      <c r="H877" s="2" t="inlineStr">
        <is>
          <t xml:space="preserve">|
|
</t>
        </is>
      </c>
      <c r="I877" t="inlineStr">
        <is>
          <t>мярка за времето на престояване на компонент от пробата в неподвижната фаза [ &lt;a href="/entry/result/3508648/all" id="ENTRY_TO_ENTRY_CONVERTER" target="_blank"&gt;IATE:3508648&lt;/a&gt; ], отнесено към времето за престояване в подвижната фаза [ &lt;a href="/entry/result/2147382/all" id="ENTRY_TO_ENTRY_CONVERTER" target="_blank"&gt;IATE:2147382&lt;/a&gt; ] ; той изразява колко по-дълго компонент на пробата се е забавил в неподвижната фаза от придвижването си през колонката със скоростта на подвижната фаза.</t>
        </is>
      </c>
      <c r="J877" t="inlineStr">
        <is>
          <t/>
        </is>
      </c>
      <c r="K877" t="inlineStr">
        <is>
          <t/>
        </is>
      </c>
      <c r="L877" t="inlineStr">
        <is>
          <t/>
        </is>
      </c>
      <c r="M877" t="inlineStr">
        <is>
          <t/>
        </is>
      </c>
      <c r="N877" t="inlineStr">
        <is>
          <t/>
        </is>
      </c>
      <c r="O877" t="inlineStr">
        <is>
          <t/>
        </is>
      </c>
      <c r="P877" t="inlineStr">
        <is>
          <t/>
        </is>
      </c>
      <c r="Q877" t="inlineStr">
        <is>
          <t/>
        </is>
      </c>
      <c r="R877" s="2" t="inlineStr">
        <is>
          <t>Massenverteilungsverhältnis|
Kapazitätsverhältnis|
Kapazitätsfaktor|
Retentionsfaktor|
&lt;i&gt;k&lt;/i&gt;</t>
        </is>
      </c>
      <c r="S877" s="2" t="inlineStr">
        <is>
          <t>3|
3|
3|
3|
3</t>
        </is>
      </c>
      <c r="T877" s="2" t="inlineStr">
        <is>
          <t xml:space="preserve">|
|
|
|
</t>
        </is>
      </c>
      <c r="U877" t="inlineStr">
        <is>
          <t>Maß für die Zeit, die sich die Probe an/in der stationären Phase aufhält, bezogen auf die Aufenthaltszeit in der mobilen Phase</t>
        </is>
      </c>
      <c r="V877" s="2" t="inlineStr">
        <is>
          <t>λόγος χωρητικότητας|
παράγοντας κατακράτησης|
παράγοντας χωρητικότητας</t>
        </is>
      </c>
      <c r="W877" s="2" t="inlineStr">
        <is>
          <t>3|
4|
3</t>
        </is>
      </c>
      <c r="X877" s="2" t="inlineStr">
        <is>
          <t xml:space="preserve">|
|
</t>
        </is>
      </c>
      <c r="Y877" t="inlineStr">
        <is>
          <t>μέτρο του χρόνου παραμονής ενός συστατικού δείγματος στη στατική φάση μιας χρωματογραφικής στήλης σε σχέση με το χρόνο που θα χρειαζόταν αν παρέμενε αποκλειστικά στην κινητή φάση</t>
        </is>
      </c>
      <c r="Z877" s="2" t="inlineStr">
        <is>
          <t>capacity factor|
retention factor|
capacity ratio</t>
        </is>
      </c>
      <c r="AA877" s="2" t="inlineStr">
        <is>
          <t>3|
3|
3</t>
        </is>
      </c>
      <c r="AB877" s="2" t="inlineStr">
        <is>
          <t xml:space="preserve">|
|
</t>
        </is>
      </c>
      <c r="AC877" t="inlineStr">
        <is>
          <t>a measure of the time the sample component resides in the stationary phase [ &lt;a href="/entry/result/3508648/all" id="ENTRY_TO_ENTRY_CONVERTER" target="_blank"&gt;IATE:3508648&lt;/a&gt; ] relative to the time it resides in the mobile phase [ &lt;a href="/entry/result/2147382/all" id="ENTRY_TO_ENTRY_CONVERTER" target="_blank"&gt;IATE:2147382&lt;/a&gt; ] ; it expresses how much longer a sample component is retarded by the stationary phase than it would take to travel through the column with the velocity of the mobile phase</t>
        </is>
      </c>
      <c r="AD877" s="2" t="inlineStr">
        <is>
          <t>factor de retención</t>
        </is>
      </c>
      <c r="AE877" s="2" t="inlineStr">
        <is>
          <t>3</t>
        </is>
      </c>
      <c r="AF877" s="2" t="inlineStr">
        <is>
          <t/>
        </is>
      </c>
      <c r="AG877" t="inlineStr">
        <is>
          <t>En cromatografía de columna, medida del tiempo durante el cual el componente de la muestra reside en la fase estacionaria con relación al tiempo en que reside en la fase móvil.</t>
        </is>
      </c>
      <c r="AH877" s="2" t="inlineStr">
        <is>
          <t>retentsioonifaktor</t>
        </is>
      </c>
      <c r="AI877" s="2" t="inlineStr">
        <is>
          <t>3</t>
        </is>
      </c>
      <c r="AJ877" s="2" t="inlineStr">
        <is>
          <t/>
        </is>
      </c>
      <c r="AK877" t="inlineStr">
        <is>
          <t/>
        </is>
      </c>
      <c r="AL877" s="2" t="inlineStr">
        <is>
          <t>kapasiteettitekijä</t>
        </is>
      </c>
      <c r="AM877" s="2" t="inlineStr">
        <is>
          <t>3</t>
        </is>
      </c>
      <c r="AN877" s="2" t="inlineStr">
        <is>
          <t/>
        </is>
      </c>
      <c r="AO877" t="inlineStr">
        <is>
          <t/>
        </is>
      </c>
      <c r="AP877" s="2" t="inlineStr">
        <is>
          <t>facteur de capacité</t>
        </is>
      </c>
      <c r="AQ877" s="2" t="inlineStr">
        <is>
          <t>3</t>
        </is>
      </c>
      <c r="AR877" s="2" t="inlineStr">
        <is>
          <t/>
        </is>
      </c>
      <c r="AS877" t="inlineStr">
        <is>
          <t/>
        </is>
      </c>
      <c r="AT877" s="2" t="inlineStr">
        <is>
          <t>fachtóir coinneála</t>
        </is>
      </c>
      <c r="AU877" s="2" t="inlineStr">
        <is>
          <t>3</t>
        </is>
      </c>
      <c r="AV877" s="2" t="inlineStr">
        <is>
          <t/>
        </is>
      </c>
      <c r="AW877" t="inlineStr">
        <is>
          <t/>
        </is>
      </c>
      <c r="AX877" t="inlineStr">
        <is>
          <t/>
        </is>
      </c>
      <c r="AY877" t="inlineStr">
        <is>
          <t/>
        </is>
      </c>
      <c r="AZ877" t="inlineStr">
        <is>
          <t/>
        </is>
      </c>
      <c r="BA877" t="inlineStr">
        <is>
          <t/>
        </is>
      </c>
      <c r="BB877" s="2" t="inlineStr">
        <is>
          <t>retenciós faktor</t>
        </is>
      </c>
      <c r="BC877" s="2" t="inlineStr">
        <is>
          <t>3</t>
        </is>
      </c>
      <c r="BD877" s="2" t="inlineStr">
        <is>
          <t/>
        </is>
      </c>
      <c r="BE877" t="inlineStr">
        <is>
          <t/>
        </is>
      </c>
      <c r="BF877" s="2" t="inlineStr">
        <is>
          <t>fattore di capacità</t>
        </is>
      </c>
      <c r="BG877" s="2" t="inlineStr">
        <is>
          <t>3</t>
        </is>
      </c>
      <c r="BH877" s="2" t="inlineStr">
        <is>
          <t/>
        </is>
      </c>
      <c r="BI877" t="inlineStr">
        <is>
          <t>parametro impiegato in cromatografia che mette in rapporto le moli di analita presenti nella fase stazionaria e quelle presenti nella fase mobile per ottenere il tempo di ritenzione dell'analita dovuto alla presenza della fase mobile</t>
        </is>
      </c>
      <c r="BJ877" s="2" t="inlineStr">
        <is>
          <t>sulaikymo faktorius</t>
        </is>
      </c>
      <c r="BK877" s="2" t="inlineStr">
        <is>
          <t>3</t>
        </is>
      </c>
      <c r="BL877" s="2" t="inlineStr">
        <is>
          <t/>
        </is>
      </c>
      <c r="BM877" t="inlineStr">
        <is>
          <t/>
        </is>
      </c>
      <c r="BN877" s="2" t="inlineStr">
        <is>
          <t>aiztures koeficients|
kapacitātes faktors</t>
        </is>
      </c>
      <c r="BO877" s="2" t="inlineStr">
        <is>
          <t>3|
3</t>
        </is>
      </c>
      <c r="BP877" s="2" t="inlineStr">
        <is>
          <t xml:space="preserve">|
</t>
        </is>
      </c>
      <c r="BQ877" t="inlineStr">
        <is>
          <t/>
        </is>
      </c>
      <c r="BR877" s="2" t="inlineStr">
        <is>
          <t>fattur ta' kapaċità</t>
        </is>
      </c>
      <c r="BS877" s="2" t="inlineStr">
        <is>
          <t>3</t>
        </is>
      </c>
      <c r="BT877" s="2" t="inlineStr">
        <is>
          <t/>
        </is>
      </c>
      <c r="BU877" t="inlineStr">
        <is>
          <t/>
        </is>
      </c>
      <c r="BV877" t="inlineStr">
        <is>
          <t/>
        </is>
      </c>
      <c r="BW877" t="inlineStr">
        <is>
          <t/>
        </is>
      </c>
      <c r="BX877" t="inlineStr">
        <is>
          <t/>
        </is>
      </c>
      <c r="BY877" t="inlineStr">
        <is>
          <t/>
        </is>
      </c>
      <c r="BZ877" s="2" t="inlineStr">
        <is>
          <t>współczynnik retencji|
stosunek podziału masowy|
iloraz podziału masowy</t>
        </is>
      </c>
      <c r="CA877" s="2" t="inlineStr">
        <is>
          <t>3|
3|
3</t>
        </is>
      </c>
      <c r="CB877" s="2" t="inlineStr">
        <is>
          <t xml:space="preserve">preferred|
|
</t>
        </is>
      </c>
      <c r="CC877" t="inlineStr">
        <is>
          <t>współczynnik retencji - w chromatografii - miara czasu, w którym składnik próbki przebywa w fazie stacjonarnej w stosunku do czasu przebywania w fazie ruchomej. Czynnik ten określa opóźnienie składnika próbki przez fazę stacjonarną, do wędrówki przez kolumnę z prędkością fazy ruchomej.</t>
        </is>
      </c>
      <c r="CD877" t="inlineStr">
        <is>
          <t/>
        </is>
      </c>
      <c r="CE877" t="inlineStr">
        <is>
          <t/>
        </is>
      </c>
      <c r="CF877" t="inlineStr">
        <is>
          <t/>
        </is>
      </c>
      <c r="CG877" t="inlineStr">
        <is>
          <t/>
        </is>
      </c>
      <c r="CH877" s="2" t="inlineStr">
        <is>
          <t>factor de retenție|
factor de capacitate</t>
        </is>
      </c>
      <c r="CI877" s="2" t="inlineStr">
        <is>
          <t>3|
3</t>
        </is>
      </c>
      <c r="CJ877" s="2" t="inlineStr">
        <is>
          <t xml:space="preserve">|
</t>
        </is>
      </c>
      <c r="CK877" t="inlineStr">
        <is>
          <t/>
        </is>
      </c>
      <c r="CL877" s="2" t="inlineStr">
        <is>
          <t>kapacitný faktor|
retenčný faktor</t>
        </is>
      </c>
      <c r="CM877" s="2" t="inlineStr">
        <is>
          <t>3|
3</t>
        </is>
      </c>
      <c r="CN877" s="2" t="inlineStr">
        <is>
          <t xml:space="preserve">|
</t>
        </is>
      </c>
      <c r="CO877" t="inlineStr">
        <is>
          <t>veličina, ktorá charakterizuje distribúciu stanovovanej látky medzi stacionárnu fázu a mobilnú fázu, definovaná vzťahom k = t&lt;sub&gt;R&lt;/sub&gt;/t&lt;sub&gt;M&lt;/sub&gt;, kde t&lt;sub&gt;R&lt;/sub&gt; je redukovaný elučný čas a t&lt;sub&gt;M&lt;/sub&gt; je mŕtvy elučný čas</t>
        </is>
      </c>
      <c r="CP877" s="2" t="inlineStr">
        <is>
          <t>retencijski faktor</t>
        </is>
      </c>
      <c r="CQ877" s="2" t="inlineStr">
        <is>
          <t>3</t>
        </is>
      </c>
      <c r="CR877" s="2" t="inlineStr">
        <is>
          <t/>
        </is>
      </c>
      <c r="CS877" t="inlineStr">
        <is>
          <t/>
        </is>
      </c>
      <c r="CT877" s="2" t="inlineStr">
        <is>
          <t>retentionsfaktor</t>
        </is>
      </c>
      <c r="CU877" s="2" t="inlineStr">
        <is>
          <t>3</t>
        </is>
      </c>
      <c r="CV877" s="2" t="inlineStr">
        <is>
          <t/>
        </is>
      </c>
      <c r="CW877" t="inlineStr">
        <is>
          <t/>
        </is>
      </c>
    </row>
    <row r="878">
      <c r="A878" s="1" t="str">
        <f>HYPERLINK("https://iate.europa.eu/entry/result/2244472/all", "2244472")</f>
        <v>2244472</v>
      </c>
      <c r="B878" t="inlineStr">
        <is>
          <t>ENERGY</t>
        </is>
      </c>
      <c r="C878" t="inlineStr">
        <is>
          <t>ENERGY|energy policy</t>
        </is>
      </c>
      <c r="D878" t="inlineStr">
        <is>
          <t>yes</t>
        </is>
      </c>
      <c r="E878" t="inlineStr">
        <is>
          <t/>
        </is>
      </c>
      <c r="F878" s="2" t="inlineStr">
        <is>
          <t>свързване на пазарите</t>
        </is>
      </c>
      <c r="G878" s="2" t="inlineStr">
        <is>
          <t>3</t>
        </is>
      </c>
      <c r="H878" s="2" t="inlineStr">
        <is>
          <t/>
        </is>
      </c>
      <c r="I878" t="inlineStr">
        <is>
          <t>свързването на пазари е начин да се разпределят трансгранични капацитети чрез имплицитни търгове, при които се включват и оферти от съседни енергийни борси</t>
        </is>
      </c>
      <c r="J878" s="2" t="inlineStr">
        <is>
          <t>propojování trhů</t>
        </is>
      </c>
      <c r="K878" s="2" t="inlineStr">
        <is>
          <t>3</t>
        </is>
      </c>
      <c r="L878" s="2" t="inlineStr">
        <is>
          <t/>
        </is>
      </c>
      <c r="M878" t="inlineStr">
        <is>
          <t>způsob integrace trhu s elektrickou energií z různých oblastí, při němž není denní přeshraniční přenos kapacity mezi různými oblastmi dražen mezi subjekty na trhu, ale je poskytován prostřednictvím energetických transakcí o výměně energie na obou stranách hranice</t>
        </is>
      </c>
      <c r="N878" s="2" t="inlineStr">
        <is>
          <t>markedskobling</t>
        </is>
      </c>
      <c r="O878" s="2" t="inlineStr">
        <is>
          <t>4</t>
        </is>
      </c>
      <c r="P878" s="2" t="inlineStr">
        <is>
          <t/>
        </is>
      </c>
      <c r="Q878" t="inlineStr">
        <is>
          <t>Alternativ allokeringsmekanisme, kaldet &lt;b&gt;markedskobling&lt;/b&gt;, der skal sikre, at elektriciteten altid sendes i retning af højprisområdet.</t>
        </is>
      </c>
      <c r="R878" s="2" t="inlineStr">
        <is>
          <t>Marktkopplung</t>
        </is>
      </c>
      <c r="S878" s="2" t="inlineStr">
        <is>
          <t>3</t>
        </is>
      </c>
      <c r="T878" s="2" t="inlineStr">
        <is>
          <t/>
        </is>
      </c>
      <c r="U878" t="inlineStr">
        <is>
          <t>Form der (meist grenzüberschreitenden) Integration von Strommärkten, bei der die Stromlieferung (Stromhandel) selbst und die dazu notwendige Buchung von Übertragungskapazitäten enger miteinander verknüpft werden</t>
        </is>
      </c>
      <c r="V878" s="2" t="inlineStr">
        <is>
          <t>διασύνδεση των αγορών</t>
        </is>
      </c>
      <c r="W878" s="2" t="inlineStr">
        <is>
          <t>3</t>
        </is>
      </c>
      <c r="X878" s="2" t="inlineStr">
        <is>
          <t/>
        </is>
      </c>
      <c r="Y878" t="inlineStr">
        <is>
          <t/>
        </is>
      </c>
      <c r="Z878" s="2" t="inlineStr">
        <is>
          <t>market coupling</t>
        </is>
      </c>
      <c r="AA878" s="2" t="inlineStr">
        <is>
          <t>3</t>
        </is>
      </c>
      <c r="AB878" s="2" t="inlineStr">
        <is>
          <t/>
        </is>
      </c>
      <c r="AC878" t="inlineStr">
        <is>
          <t>method for integrating electricity markets in different areas, in which the daily cross-border transmission capacity between the various areas is not explicitly auctioned among the market parties, but is implicitly made available via energy transactions on the power exchanges on either side of the border</t>
        </is>
      </c>
      <c r="AD878" s="2" t="inlineStr">
        <is>
          <t>acoplamiento de mercados</t>
        </is>
      </c>
      <c r="AE878" s="2" t="inlineStr">
        <is>
          <t>3</t>
        </is>
      </c>
      <c r="AF878" s="2" t="inlineStr">
        <is>
          <t/>
        </is>
      </c>
      <c r="AG878" t="inlineStr">
        <is>
          <t>Integración de mercados que funcionan con reglas diferentes mediante métodos específicos.</t>
        </is>
      </c>
      <c r="AH878" s="2" t="inlineStr">
        <is>
          <t>turgude liitmine</t>
        </is>
      </c>
      <c r="AI878" s="2" t="inlineStr">
        <is>
          <t>3</t>
        </is>
      </c>
      <c r="AJ878" s="2" t="inlineStr">
        <is>
          <t/>
        </is>
      </c>
      <c r="AK878" t="inlineStr">
        <is>
          <t>Vt EN</t>
        </is>
      </c>
      <c r="AL878" s="2" t="inlineStr">
        <is>
          <t>markkinoiden yhteenkytkeminen</t>
        </is>
      </c>
      <c r="AM878" s="2" t="inlineStr">
        <is>
          <t>2</t>
        </is>
      </c>
      <c r="AN878" s="2" t="inlineStr">
        <is>
          <t/>
        </is>
      </c>
      <c r="AO878" t="inlineStr">
        <is>
          <t/>
        </is>
      </c>
      <c r="AP878" s="2" t="inlineStr">
        <is>
          <t>couplage de marchés</t>
        </is>
      </c>
      <c r="AQ878" s="2" t="inlineStr">
        <is>
          <t>3</t>
        </is>
      </c>
      <c r="AR878" s="2" t="inlineStr">
        <is>
          <t/>
        </is>
      </c>
      <c r="AS878" t="inlineStr">
        <is>
          <t>mécanisme d'intégration des marchés dans le domaine de l'énergie, visant notamment à optimiser les flux aux frontières et à assurer la sécurité d’approvisionnement</t>
        </is>
      </c>
      <c r="AT878" s="2" t="inlineStr">
        <is>
          <t>margadhchúpláil|
cúpláil an mhargaidh</t>
        </is>
      </c>
      <c r="AU878" s="2" t="inlineStr">
        <is>
          <t>3|
3</t>
        </is>
      </c>
      <c r="AV878" s="2" t="inlineStr">
        <is>
          <t xml:space="preserve">|
</t>
        </is>
      </c>
      <c r="AW878" t="inlineStr">
        <is>
          <t/>
        </is>
      </c>
      <c r="AX878" t="inlineStr">
        <is>
          <t/>
        </is>
      </c>
      <c r="AY878" t="inlineStr">
        <is>
          <t/>
        </is>
      </c>
      <c r="AZ878" t="inlineStr">
        <is>
          <t/>
        </is>
      </c>
      <c r="BA878" t="inlineStr">
        <is>
          <t/>
        </is>
      </c>
      <c r="BB878" s="2" t="inlineStr">
        <is>
          <t>piac-összekapcsolás</t>
        </is>
      </c>
      <c r="BC878" s="2" t="inlineStr">
        <is>
          <t>3</t>
        </is>
      </c>
      <c r="BD878" s="2" t="inlineStr">
        <is>
          <t/>
        </is>
      </c>
      <c r="BE878" t="inlineStr">
        <is>
          <t>Különböző területek villamosenergia-piacai integrálásának módja, melynek keretében az egyes területek kapacitásaival való kereskedelem az egyik vagy a másik terület áramtőzsdéjén folyik.</t>
        </is>
      </c>
      <c r="BF878" s="2" t="inlineStr">
        <is>
          <t>accoppiamento dei mercati</t>
        </is>
      </c>
      <c r="BG878" s="2" t="inlineStr">
        <is>
          <t>3</t>
        </is>
      </c>
      <c r="BH878" s="2" t="inlineStr">
        <is>
          <t/>
        </is>
      </c>
      <c r="BI878" t="inlineStr">
        <is>
          <t>Meccanismo di integrazione dei mercati dell'energia di regioni diverse che assegna la capacità transfrontaliera mediante aste implicite basate sulle offerte delle borse energetiche confinanti.</t>
        </is>
      </c>
      <c r="BJ878" s="2" t="inlineStr">
        <is>
          <t>rinkų susiejimas</t>
        </is>
      </c>
      <c r="BK878" s="2" t="inlineStr">
        <is>
          <t>3</t>
        </is>
      </c>
      <c r="BL878" s="2" t="inlineStr">
        <is>
          <t/>
        </is>
      </c>
      <c r="BM878" t="inlineStr">
        <is>
          <t>būdas paskirstyti pajėgumus tarp valstybių per netiesioginius aukcionus, siūlant kainą kaimyninėse energijos biržose</t>
        </is>
      </c>
      <c r="BN878" s="2" t="inlineStr">
        <is>
          <t>tirgu sasaiste</t>
        </is>
      </c>
      <c r="BO878" s="2" t="inlineStr">
        <is>
          <t>2</t>
        </is>
      </c>
      <c r="BP878" s="2" t="inlineStr">
        <is>
          <t/>
        </is>
      </c>
      <c r="BQ878" t="inlineStr">
        <is>
          <t>Dažādu valstu energoresursu tirdzniecības biržu sadarbības veids, lai šajās valstīs nodrošinātu energoresursu tirgu saskaņotu darbību un savstarpēju integrāciju.</t>
        </is>
      </c>
      <c r="BR878" s="2" t="inlineStr">
        <is>
          <t>akkoppjament tas-swieq</t>
        </is>
      </c>
      <c r="BS878" s="2" t="inlineStr">
        <is>
          <t>3</t>
        </is>
      </c>
      <c r="BT878" s="2" t="inlineStr">
        <is>
          <t/>
        </is>
      </c>
      <c r="BU878" t="inlineStr">
        <is>
          <t>metodu għall-integrazzjoni tas-swieq tal-elettriku f'żoni differenti, fejn il-kapaċità ta' trasmissjoni transkonfinali ta' kuljum ma tiġix irkantata b'mod espliċitu fost il-partijiet fis-suq, iżda ssir disponibbli b'mod impliċitu permezz ta' transazzjonijiet tal-enerġija fuq is-swieq tal-enerġija fuq kull naħa tal-fruntiera</t>
        </is>
      </c>
      <c r="BV878" s="2" t="inlineStr">
        <is>
          <t>marktkoppeling</t>
        </is>
      </c>
      <c r="BW878" s="2" t="inlineStr">
        <is>
          <t>3</t>
        </is>
      </c>
      <c r="BX878" s="2" t="inlineStr">
        <is>
          <t/>
        </is>
      </c>
      <c r="BY878" t="inlineStr">
        <is>
          <t>het met elkaar verbinden van vraag, aanbod, beschikbare capaciteit en beschikbaar transport van verschillende elektriciteitsmarkten, als instrument voor de verdere integratie van de Europese energiemarkten en de totstandkoming van de interne energiemarkt</t>
        </is>
      </c>
      <c r="BZ878" s="2" t="inlineStr">
        <is>
          <t>łączenie rynków</t>
        </is>
      </c>
      <c r="CA878" s="2" t="inlineStr">
        <is>
          <t>3</t>
        </is>
      </c>
      <c r="CB878" s="2" t="inlineStr">
        <is>
          <t/>
        </is>
      </c>
      <c r="CC878" t="inlineStr">
        <is>
          <t>metoda zarządzania w dziedzinie energetyki polegająca na łączeniu rynków energetycznych różnych krajów w jeden region</t>
        </is>
      </c>
      <c r="CD878" s="2" t="inlineStr">
        <is>
          <t>acoplamento de mercados</t>
        </is>
      </c>
      <c r="CE878" s="2" t="inlineStr">
        <is>
          <t>3</t>
        </is>
      </c>
      <c r="CF878" s="2" t="inlineStr">
        <is>
          <t/>
        </is>
      </c>
      <c r="CG878" t="inlineStr">
        <is>
          <t/>
        </is>
      </c>
      <c r="CH878" s="2" t="inlineStr">
        <is>
          <t>cuplarea piețelor</t>
        </is>
      </c>
      <c r="CI878" s="2" t="inlineStr">
        <is>
          <t>3</t>
        </is>
      </c>
      <c r="CJ878" s="2" t="inlineStr">
        <is>
          <t/>
        </is>
      </c>
      <c r="CK878" t="inlineStr">
        <is>
          <t/>
        </is>
      </c>
      <c r="CL878" s="2" t="inlineStr">
        <is>
          <t>prepojenie trhu</t>
        </is>
      </c>
      <c r="CM878" s="2" t="inlineStr">
        <is>
          <t>3</t>
        </is>
      </c>
      <c r="CN878" s="2" t="inlineStr">
        <is>
          <t/>
        </is>
      </c>
      <c r="CO878" t="inlineStr">
        <is>
          <t>metóda integrácie trhov s elektrinou v rôznych oblastiach, pri ktorej sa denná cezhraničná prenosová kapacita potrebná na prenesenie elektriny z jedného národného trhu na druhý neprideľuje formou explicitnej aukcie medzi účastníkmi trhu, ale je súčasťou transakcií, ktoré sa týkajú výmen elektriny na obidvoch stranách hranice (tzv. implicitná aukcia)</t>
        </is>
      </c>
      <c r="CP878" s="2" t="inlineStr">
        <is>
          <t>spajanje trgov|
združevanje trgov|
povezovanje trgov</t>
        </is>
      </c>
      <c r="CQ878" s="2" t="inlineStr">
        <is>
          <t>3|
3|
2</t>
        </is>
      </c>
      <c r="CR878" s="2" t="inlineStr">
        <is>
          <t xml:space="preserve">preferred|
|
</t>
        </is>
      </c>
      <c r="CS878" t="inlineStr">
        <is>
          <t>čezmejno združevanje trgov električne energije kot vmesni korak do enotnega evropskega energetskega trga</t>
        </is>
      </c>
      <c r="CT878" s="2" t="inlineStr">
        <is>
          <t>marknadskoppling</t>
        </is>
      </c>
      <c r="CU878" s="2" t="inlineStr">
        <is>
          <t>3</t>
        </is>
      </c>
      <c r="CV878" s="2" t="inlineStr">
        <is>
          <t/>
        </is>
      </c>
      <c r="CW878" t="inlineStr">
        <is>
          <t/>
        </is>
      </c>
    </row>
    <row r="879">
      <c r="A879" s="1" t="str">
        <f>HYPERLINK("https://iate.europa.eu/entry/result/3547943/all", "3547943")</f>
        <v>3547943</v>
      </c>
      <c r="B879" t="inlineStr">
        <is>
          <t>ENERGY</t>
        </is>
      </c>
      <c r="C879" t="inlineStr">
        <is>
          <t>ENERGY|electrical and nuclear industries|electrical industry</t>
        </is>
      </c>
      <c r="D879" t="inlineStr">
        <is>
          <t>yes</t>
        </is>
      </c>
      <c r="E879" t="inlineStr">
        <is>
          <t/>
        </is>
      </c>
      <c r="F879" t="inlineStr">
        <is>
          <t/>
        </is>
      </c>
      <c r="G879" t="inlineStr">
        <is>
          <t/>
        </is>
      </c>
      <c r="H879" t="inlineStr">
        <is>
          <t/>
        </is>
      </c>
      <c r="I879" t="inlineStr">
        <is>
          <t/>
        </is>
      </c>
      <c r="J879" s="2" t="inlineStr">
        <is>
          <t>protiobchod</t>
        </is>
      </c>
      <c r="K879" s="2" t="inlineStr">
        <is>
          <t>3</t>
        </is>
      </c>
      <c r="L879" s="2" t="inlineStr">
        <is>
          <t/>
        </is>
      </c>
      <c r="M879" t="inlineStr">
        <is>
          <t>výměna energie mezi dvěma nabídkovými zónami z podnětu provozovatelů soustav za účelem uvolnění fyzického přetížení</t>
        </is>
      </c>
      <c r="N879" t="inlineStr">
        <is>
          <t/>
        </is>
      </c>
      <c r="O879" t="inlineStr">
        <is>
          <t/>
        </is>
      </c>
      <c r="P879" t="inlineStr">
        <is>
          <t/>
        </is>
      </c>
      <c r="Q879" t="inlineStr">
        <is>
          <t/>
        </is>
      </c>
      <c r="R879" s="2" t="inlineStr">
        <is>
          <t>Countertrading</t>
        </is>
      </c>
      <c r="S879" s="2" t="inlineStr">
        <is>
          <t>3</t>
        </is>
      </c>
      <c r="T879" s="2" t="inlineStr">
        <is>
          <t/>
        </is>
      </c>
      <c r="U879" t="inlineStr">
        <is>
          <t>zonenübergreifender Austausch zwischen zwei Gebotszonen, der von den Netzbetreibern zur Minderung physikalischer Engpässe initiiert wird</t>
        </is>
      </c>
      <c r="V879" t="inlineStr">
        <is>
          <t/>
        </is>
      </c>
      <c r="W879" t="inlineStr">
        <is>
          <t/>
        </is>
      </c>
      <c r="X879" t="inlineStr">
        <is>
          <t/>
        </is>
      </c>
      <c r="Y879" t="inlineStr">
        <is>
          <t/>
        </is>
      </c>
      <c r="Z879" s="2" t="inlineStr">
        <is>
          <t>countertrading</t>
        </is>
      </c>
      <c r="AA879" s="2" t="inlineStr">
        <is>
          <t>3</t>
        </is>
      </c>
      <c r="AB879" s="2" t="inlineStr">
        <is>
          <t/>
        </is>
      </c>
      <c r="AC879" t="inlineStr">
        <is>
          <t>cross-zonal exchange initiated by system operators between two bidding zones to relieve physical congestion</t>
        </is>
      </c>
      <c r="AD879" s="2" t="inlineStr">
        <is>
          <t>intercambio compensatorio</t>
        </is>
      </c>
      <c r="AE879" s="2" t="inlineStr">
        <is>
          <t>3</t>
        </is>
      </c>
      <c r="AF879" s="2" t="inlineStr">
        <is>
          <t/>
        </is>
      </c>
      <c r="AG879" t="inlineStr">
        <is>
          <t>Intercambio interzonal iniciado por los gestores de las redes entre dos zonas de ofertas para aliviar la congestión física.</t>
        </is>
      </c>
      <c r="AH879" s="2" t="inlineStr">
        <is>
          <t>vahetuskauba tegemine</t>
        </is>
      </c>
      <c r="AI879" s="2" t="inlineStr">
        <is>
          <t>3</t>
        </is>
      </c>
      <c r="AJ879" s="2" t="inlineStr">
        <is>
          <t/>
        </is>
      </c>
      <c r="AK879" t="inlineStr">
        <is>
          <t>vööndiülene kauplemine kahe pakkumisvööndi vahel, mille võrguettevõtjad on algatanud füüsilise ülekoormuse leevendamiseks</t>
        </is>
      </c>
      <c r="AL879" s="2" t="inlineStr">
        <is>
          <t>vastakaupankäynti|
vastakauppa</t>
        </is>
      </c>
      <c r="AM879" s="2" t="inlineStr">
        <is>
          <t>3|
3</t>
        </is>
      </c>
      <c r="AN879" s="2" t="inlineStr">
        <is>
          <t xml:space="preserve">|
</t>
        </is>
      </c>
      <c r="AO879" t="inlineStr">
        <is>
          <t>alueiden välinen kauppa, jonka verkonhaltijat ovat käynnistäneet kahden tarjousalueen välillä fyysisen ylikuormituksen helpottamiseksi</t>
        </is>
      </c>
      <c r="AP879" s="2" t="inlineStr">
        <is>
          <t>échange de contrepartie</t>
        </is>
      </c>
      <c r="AQ879" s="2" t="inlineStr">
        <is>
          <t>3</t>
        </is>
      </c>
      <c r="AR879" s="2" t="inlineStr">
        <is>
          <t/>
        </is>
      </c>
      <c r="AS879" t="inlineStr">
        <is>
          <t>échange entre zones entrepris par des gestionnaires de réseau entre deux zones de dépôt des offres pour soulager une congestion physique</t>
        </is>
      </c>
      <c r="AT879" s="2" t="inlineStr">
        <is>
          <t>fritrádáil</t>
        </is>
      </c>
      <c r="AU879" s="2" t="inlineStr">
        <is>
          <t>3</t>
        </is>
      </c>
      <c r="AV879" s="2" t="inlineStr">
        <is>
          <t/>
        </is>
      </c>
      <c r="AW879" t="inlineStr">
        <is>
          <t/>
        </is>
      </c>
      <c r="AX879" s="2" t="inlineStr">
        <is>
          <t>trgovanje u suprotnom smjeru</t>
        </is>
      </c>
      <c r="AY879" s="2" t="inlineStr">
        <is>
          <t>3</t>
        </is>
      </c>
      <c r="AZ879" s="2" t="inlineStr">
        <is>
          <t/>
        </is>
      </c>
      <c r="BA879" t="inlineStr">
        <is>
          <t/>
        </is>
      </c>
      <c r="BB879" t="inlineStr">
        <is>
          <t/>
        </is>
      </c>
      <c r="BC879" t="inlineStr">
        <is>
          <t/>
        </is>
      </c>
      <c r="BD879" t="inlineStr">
        <is>
          <t/>
        </is>
      </c>
      <c r="BE879" t="inlineStr">
        <is>
          <t/>
        </is>
      </c>
      <c r="BF879" s="2" t="inlineStr">
        <is>
          <t>scambio compensativo</t>
        </is>
      </c>
      <c r="BG879" s="2" t="inlineStr">
        <is>
          <t>3</t>
        </is>
      </c>
      <c r="BH879" s="2" t="inlineStr">
        <is>
          <t/>
        </is>
      </c>
      <c r="BI879" t="inlineStr">
        <is>
          <t>relativamente al mercato interno dell'energia, scambio interzonale avviato dai gestori di sistema tra due zone di offerta per ridurre la congestione fisica</t>
        </is>
      </c>
      <c r="BJ879" s="2" t="inlineStr">
        <is>
          <t>kompensacinė prekyba</t>
        </is>
      </c>
      <c r="BK879" s="2" t="inlineStr">
        <is>
          <t>3</t>
        </is>
      </c>
      <c r="BL879" s="2" t="inlineStr">
        <is>
          <t/>
        </is>
      </c>
      <c r="BM879" t="inlineStr">
        <is>
          <t>mainai tarp zonų, kuriuos iniciuoja sistemos operatoriai tarp dviejų prekybos zonų siekdami likviduoti fizinę tinklų perkrovą</t>
        </is>
      </c>
      <c r="BN879" s="2" t="inlineStr">
        <is>
          <t>kompensācijas tirdzniecība</t>
        </is>
      </c>
      <c r="BO879" s="2" t="inlineStr">
        <is>
          <t>3</t>
        </is>
      </c>
      <c r="BP879" s="2" t="inlineStr">
        <is>
          <t/>
        </is>
      </c>
      <c r="BQ879" t="inlineStr">
        <is>
          <t>starpzonu apmaiņa, ko ierosina sistēmu operatori starp divām &lt;i&gt;tirdzniecības zonām&lt;/i&gt; [ &lt;a href="/entry/result/3547925/all" id="ENTRY_TO_ENTRY_CONVERTER" target="_blank"&gt;IATE:3547925&lt;/a&gt; ], lai mazinātu fiziskus sastrēgumus</t>
        </is>
      </c>
      <c r="BR879" s="2" t="inlineStr">
        <is>
          <t>skambju kumpensatorju</t>
        </is>
      </c>
      <c r="BS879" s="2" t="inlineStr">
        <is>
          <t>3</t>
        </is>
      </c>
      <c r="BT879" s="2" t="inlineStr">
        <is>
          <t/>
        </is>
      </c>
      <c r="BU879" t="inlineStr">
        <is>
          <t>skambju transżonali mibdi minn operaturi ta’ sistema bejn żewġ żoni tal-offerti&lt;sup&gt;1&lt;/sup&gt; biex itaffu l-konġestjoni fiżika&lt;sup&gt;2&lt;/sup&gt; &lt;p&gt; &lt;sup&gt;1&lt;/sup&gt;&lt;a href="/entry/result/3547925/all" id="ENTRY_TO_ENTRY_CONVERTER" target="_blank"&gt;IATE:3547925&lt;/a&gt; &lt;br&gt; &lt;sup&gt;2&lt;/sup&gt;&lt;a href="/entry/result/2243591&lt;&gt;&lt;&gt;&lt;&gt;&lt;&gt;&lt;&gt;&lt;&gt;&lt;&gt;&lt;&gt;&lt;&gt;&lt;/all" id="ENTRY_TO_ENTRY_CONVERTER" target="_blank"&gt;IATE:2243591&amp;lt;&amp;gt;&amp;lt;&amp;gt;&amp;lt;&amp;gt;&amp;lt;&amp;gt;&amp;lt;&amp;gt;&amp;lt;&amp;gt;&amp;lt;&amp;gt;&amp;lt;&amp;gt;&amp;lt;&amp;gt;&amp;lt;&lt;/a&gt;&amp;gt;&lt;/p&gt;</t>
        </is>
      </c>
      <c r="BV879" s="2" t="inlineStr">
        <is>
          <t>compensatiehandel</t>
        </is>
      </c>
      <c r="BW879" s="2" t="inlineStr">
        <is>
          <t>3</t>
        </is>
      </c>
      <c r="BX879" s="2" t="inlineStr">
        <is>
          <t/>
        </is>
      </c>
      <c r="BY879" t="inlineStr">
        <is>
          <t/>
        </is>
      </c>
      <c r="BZ879" s="2" t="inlineStr">
        <is>
          <t>kontrzakupy|
zakupy przeciwne</t>
        </is>
      </c>
      <c r="CA879" s="2" t="inlineStr">
        <is>
          <t>3|
3</t>
        </is>
      </c>
      <c r="CB879" s="2" t="inlineStr">
        <is>
          <t xml:space="preserve">|
</t>
        </is>
      </c>
      <c r="CC879" t="inlineStr">
        <is>
          <t>międzystrefowa wymiana zainicjowana przez operatorów systemów między dwoma obszarami rynkowymi w celu zmniejszenia ograniczeń fizycznych</t>
        </is>
      </c>
      <c r="CD879" s="2" t="inlineStr">
        <is>
          <t>trocas compensatórias</t>
        </is>
      </c>
      <c r="CE879" s="2" t="inlineStr">
        <is>
          <t>3</t>
        </is>
      </c>
      <c r="CF879" s="2" t="inlineStr">
        <is>
          <t/>
        </is>
      </c>
      <c r="CG879" t="inlineStr">
        <is>
          <t>Trocas interzonais iniciadas pelos operadores das redes entre duas zonas de ofertas para aliviar o congestionamento físico.</t>
        </is>
      </c>
      <c r="CH879" s="2" t="inlineStr">
        <is>
          <t>comercializare în contrapartidă</t>
        </is>
      </c>
      <c r="CI879" s="2" t="inlineStr">
        <is>
          <t>3</t>
        </is>
      </c>
      <c r="CJ879" s="2" t="inlineStr">
        <is>
          <t/>
        </is>
      </c>
      <c r="CK879" t="inlineStr">
        <is>
          <t>un schimb între zone, inițiat de operatorii de sistem între două zone de licitare pentru a soluționa cazurile de congestie fizică;</t>
        </is>
      </c>
      <c r="CL879" t="inlineStr">
        <is>
          <t/>
        </is>
      </c>
      <c r="CM879" t="inlineStr">
        <is>
          <t/>
        </is>
      </c>
      <c r="CN879" t="inlineStr">
        <is>
          <t/>
        </is>
      </c>
      <c r="CO879" t="inlineStr">
        <is>
          <t/>
        </is>
      </c>
      <c r="CP879" s="2" t="inlineStr">
        <is>
          <t>kompenzacijski posli</t>
        </is>
      </c>
      <c r="CQ879" s="2" t="inlineStr">
        <is>
          <t>3</t>
        </is>
      </c>
      <c r="CR879" s="2" t="inlineStr">
        <is>
          <t/>
        </is>
      </c>
      <c r="CS879" t="inlineStr">
        <is>
          <t>izmenjava med območji, ki jo začnejo upravljavci sistemov med dvema območjema oddaje ponudb, da bi zmanjšali fizično prezasedenost</t>
        </is>
      </c>
      <c r="CT879" s="2" t="inlineStr">
        <is>
          <t>motköp</t>
        </is>
      </c>
      <c r="CU879" s="2" t="inlineStr">
        <is>
          <t>3</t>
        </is>
      </c>
      <c r="CV879" s="2" t="inlineStr">
        <is>
          <t/>
        </is>
      </c>
      <c r="CW879" t="inlineStr">
        <is>
          <t>en elbörs mellan elområden som initierats av de systemansvariga mellan två elområden för att minska den fysiska överbelastningen</t>
        </is>
      </c>
    </row>
    <row r="880">
      <c r="A880" s="1" t="str">
        <f>HYPERLINK("https://iate.europa.eu/entry/result/3564334/all", "3564334")</f>
        <v>3564334</v>
      </c>
      <c r="B880" t="inlineStr">
        <is>
          <t>ENERGY</t>
        </is>
      </c>
      <c r="C880" t="inlineStr">
        <is>
          <t>ENERGY|energy policy|energy policy</t>
        </is>
      </c>
      <c r="D880" t="inlineStr">
        <is>
          <t>yes</t>
        </is>
      </c>
      <c r="E880" t="inlineStr">
        <is>
          <t/>
        </is>
      </c>
      <c r="F880" s="2" t="inlineStr">
        <is>
          <t>механизъм за осигуряване на електрогенериращи мощности</t>
        </is>
      </c>
      <c r="G880" s="2" t="inlineStr">
        <is>
          <t>3</t>
        </is>
      </c>
      <c r="H880" s="2" t="inlineStr">
        <is>
          <t/>
        </is>
      </c>
      <c r="I880" t="inlineStr">
        <is>
          <t>временна мярка, с която да се осигури постигането на необходимото равнище на адекватност на ресурсите чрез възнаграждение за предоставянето на ресурси на разположение с изключение на мерки, отнасящи се за спомагателни услуги или управление на претоварването</t>
        </is>
      </c>
      <c r="J880" s="2" t="inlineStr">
        <is>
          <t>kapacitní mechanismus</t>
        </is>
      </c>
      <c r="K880" s="2" t="inlineStr">
        <is>
          <t>3</t>
        </is>
      </c>
      <c r="L880" s="2" t="inlineStr">
        <is>
          <t/>
        </is>
      </c>
      <c r="M880" t="inlineStr">
        <is>
          <t/>
        </is>
      </c>
      <c r="N880" s="2" t="inlineStr">
        <is>
          <t>kapacitetsmekanisme</t>
        </is>
      </c>
      <c r="O880" s="2" t="inlineStr">
        <is>
          <t>3</t>
        </is>
      </c>
      <c r="P880" s="2" t="inlineStr">
        <is>
          <t/>
        </is>
      </c>
      <c r="Q880" t="inlineStr">
        <is>
          <t>instrument til at støtte elproducenterne, så disse holder produktionskapaciteten til rådighed for at sikre, at der er tilstrækkelig kapacitet, også når variable energikilder såsom vind- og solenergi ikke producerer el</t>
        </is>
      </c>
      <c r="R880" s="2" t="inlineStr">
        <is>
          <t>Kapazitätsmechanismus</t>
        </is>
      </c>
      <c r="S880" s="2" t="inlineStr">
        <is>
          <t>3</t>
        </is>
      </c>
      <c r="T880" s="2" t="inlineStr">
        <is>
          <t/>
        </is>
      </c>
      <c r="U880" t="inlineStr">
        <is>
          <t/>
        </is>
      </c>
      <c r="V880" s="2" t="inlineStr">
        <is>
          <t>μηχανισμός ισχύος</t>
        </is>
      </c>
      <c r="W880" s="2" t="inlineStr">
        <is>
          <t>3</t>
        </is>
      </c>
      <c r="X880" s="2" t="inlineStr">
        <is>
          <t/>
        </is>
      </c>
      <c r="Y880" t="inlineStr">
        <is>
          <t>στο πλαίσιο της αγοράς ηλεκτρικής ενέργειας, προσωρινό μέτρο για να εξασφαλιστεί η επίτευξη του απαραίτητου επιπέδου επάρκειας πόρων με την παροχή αμοιβής σε πόρους για τη διαθεσιμότητά τους, μη συμπεριλαμβανομένων μέτρων σχετικών με επικουρικές υπηρεσίες ή διαχείριση συμφόρηση</t>
        </is>
      </c>
      <c r="Z880" s="2" t="inlineStr">
        <is>
          <t>capacity mechanism|
CRM|
capacity remuneration mechanism</t>
        </is>
      </c>
      <c r="AA880" s="2" t="inlineStr">
        <is>
          <t>3|
3|
3</t>
        </is>
      </c>
      <c r="AB880" s="2" t="inlineStr">
        <is>
          <t xml:space="preserve">|
|
</t>
        </is>
      </c>
      <c r="AC880" t="inlineStr">
        <is>
          <t>instrument allowing generators to get paid not only for the electricity they generate (energy only market), but also for the capacity they hold available to ensure that there is enough capacity in the system to provide security of supply</t>
        </is>
      </c>
      <c r="AD880" s="2" t="inlineStr">
        <is>
          <t>mecanismo de capacidad</t>
        </is>
      </c>
      <c r="AE880" s="2" t="inlineStr">
        <is>
          <t>3</t>
        </is>
      </c>
      <c r="AF880" s="2" t="inlineStr">
        <is>
          <t/>
        </is>
      </c>
      <c r="AG880" t="inlineStr">
        <is>
          <t>Instrumento para subvencionar a los productores de electricidad por 
mantener disponible su capacidad de generación a fin de garantizar una 
capacidad suficiente aun en el caso de que no produzcan las fuentes 
variables de electricidad, tales como la energía eólica y la solar.</t>
        </is>
      </c>
      <c r="AH880" s="2" t="inlineStr">
        <is>
          <t>reservvõimsuse mehhanism</t>
        </is>
      </c>
      <c r="AI880" s="2" t="inlineStr">
        <is>
          <t>3</t>
        </is>
      </c>
      <c r="AJ880" s="2" t="inlineStr">
        <is>
          <t/>
        </is>
      </c>
      <c r="AK880" t="inlineStr">
        <is>
          <t>haldusmeede soovitava tasamega varustuskindluse tagamiseks, milleks tasustatakse ressursse nende kättesaadavuse eest, v. a abiteenused</t>
        </is>
      </c>
      <c r="AL880" s="2" t="inlineStr">
        <is>
          <t>kapasiteettimekanismi|
kapasiteettikorvausmekanismi</t>
        </is>
      </c>
      <c r="AM880" s="2" t="inlineStr">
        <is>
          <t>3|
3</t>
        </is>
      </c>
      <c r="AN880" s="2" t="inlineStr">
        <is>
          <t xml:space="preserve">|
</t>
        </is>
      </c>
      <c r="AO880" t="inlineStr">
        <is>
          <t>väliaikainen toimenpide, jolla varmistetaan tarvittavan resurssien 
riittävyyden tason saavuttaminen maksamalla resursseille korvaus niiden 
käytettävyydestä, pois lukien lisäpalvelut ja siirtorajoituksen 
hallintaan liittyvät toimenpiteet</t>
        </is>
      </c>
      <c r="AP880" s="2" t="inlineStr">
        <is>
          <t>mécanisme de capacité</t>
        </is>
      </c>
      <c r="AQ880" s="2" t="inlineStr">
        <is>
          <t>3</t>
        </is>
      </c>
      <c r="AR880" s="2" t="inlineStr">
        <is>
          <t/>
        </is>
      </c>
      <c r="AS880" t="inlineStr">
        <is>
          <t/>
        </is>
      </c>
      <c r="AT880" s="2" t="inlineStr">
        <is>
          <t>sásra um íocaíocht toillte|
sásra acmhainneachta</t>
        </is>
      </c>
      <c r="AU880" s="2" t="inlineStr">
        <is>
          <t>3|
3</t>
        </is>
      </c>
      <c r="AV880" s="2" t="inlineStr">
        <is>
          <t xml:space="preserve">|
</t>
        </is>
      </c>
      <c r="AW880" t="inlineStr">
        <is>
          <t/>
        </is>
      </c>
      <c r="AX880" t="inlineStr">
        <is>
          <t/>
        </is>
      </c>
      <c r="AY880" t="inlineStr">
        <is>
          <t/>
        </is>
      </c>
      <c r="AZ880" t="inlineStr">
        <is>
          <t/>
        </is>
      </c>
      <c r="BA880" t="inlineStr">
        <is>
          <t/>
        </is>
      </c>
      <c r="BB880" s="2" t="inlineStr">
        <is>
          <t>kapacitásmechanizmus</t>
        </is>
      </c>
      <c r="BC880" s="2" t="inlineStr">
        <is>
          <t>3</t>
        </is>
      </c>
      <c r="BD880" s="2" t="inlineStr">
        <is>
          <t/>
        </is>
      </c>
      <c r="BE880" t="inlineStr">
        <is>
          <t>olyan átmeneti intézkedés, amely a szükséges erőforrás-megfelelőségi szint elérése érdekében pénzügyi ellentételezést biztosít az erőforrások rendelkezésre állásáért cserébe, kivéve a kisegítő szolgáltatásokkal vagy a szűk keresztmetszetek kezelésével kapcsolatos intézkedéseket</t>
        </is>
      </c>
      <c r="BF880" s="2" t="inlineStr">
        <is>
          <t>meccanismo di regolazione della capacità</t>
        </is>
      </c>
      <c r="BG880" s="2" t="inlineStr">
        <is>
          <t>3</t>
        </is>
      </c>
      <c r="BH880" s="2" t="inlineStr">
        <is>
          <t/>
        </is>
      </c>
      <c r="BI880" t="inlineStr">
        <is>
          <t>misura adottatata per garantire un’adeguata capacità di produzione di elettricità al fine di evitare insufficienze nella rete</t>
        </is>
      </c>
      <c r="BJ880" s="2" t="inlineStr">
        <is>
          <t>pajėgumų mechanizmas|
pajėgumų užtikrinimo mechanizmas</t>
        </is>
      </c>
      <c r="BK880" s="2" t="inlineStr">
        <is>
          <t>2|
3</t>
        </is>
      </c>
      <c r="BL880" s="2" t="inlineStr">
        <is>
          <t xml:space="preserve">admitted|
</t>
        </is>
      </c>
      <c r="BM880" t="inlineStr">
        <is>
          <t/>
        </is>
      </c>
      <c r="BN880" s="2" t="inlineStr">
        <is>
          <t>jaudas mehānisms</t>
        </is>
      </c>
      <c r="BO880" s="2" t="inlineStr">
        <is>
          <t>3</t>
        </is>
      </c>
      <c r="BP880" s="2" t="inlineStr">
        <is>
          <t/>
        </is>
      </c>
      <c r="BQ880" t="inlineStr">
        <is>
          <t>administratīvs pasākums, kura mērķis ir nodrošināt vēlamā energoapgādes drošības līmeņa sasniegšanu, atlīdzinot ražotājiem par resursu pieejamību</t>
        </is>
      </c>
      <c r="BR880" s="2" t="inlineStr">
        <is>
          <t>mekkaniżmu ta' kapaċità</t>
        </is>
      </c>
      <c r="BS880" s="2" t="inlineStr">
        <is>
          <t>3</t>
        </is>
      </c>
      <c r="BT880" s="2" t="inlineStr">
        <is>
          <t/>
        </is>
      </c>
      <c r="BU880" t="inlineStr">
        <is>
          <t>miżuri li jieħdu l-Istati Membri biex jiżguraw li l-provvista tal-elettriku tilħaq id-domanda fuq perijodu medju u twil</t>
        </is>
      </c>
      <c r="BV880" s="2" t="inlineStr">
        <is>
          <t>capaciteitsmechanisme</t>
        </is>
      </c>
      <c r="BW880" s="2" t="inlineStr">
        <is>
          <t>3</t>
        </is>
      </c>
      <c r="BX880" s="2" t="inlineStr">
        <is>
          <t/>
        </is>
      </c>
      <c r="BY880" t="inlineStr">
        <is>
          <t>regeling die inhoudt dat producenten van stroom niet alleen worden betaald voor productie van elektriciteit (‘energy-only’) maar ook vergoedingen ontvangen voor het beschikbaar houden van productiecapaciteit</t>
        </is>
      </c>
      <c r="BZ880" s="2" t="inlineStr">
        <is>
          <t>mechanizm zdolności wytwórczych</t>
        </is>
      </c>
      <c r="CA880" s="2" t="inlineStr">
        <is>
          <t>2</t>
        </is>
      </c>
      <c r="CB880" s="2" t="inlineStr">
        <is>
          <t/>
        </is>
      </c>
      <c r="CC880" t="inlineStr">
        <is>
          <t>mechanizm mający na celu zapewnienie osiągnięcia na poziomie krajowym określonych poziomów wystarczalności mocy wytwórczych</t>
        </is>
      </c>
      <c r="CD880" s="2" t="inlineStr">
        <is>
          <t>mecanismo de capacidade</t>
        </is>
      </c>
      <c r="CE880" s="2" t="inlineStr">
        <is>
          <t>3</t>
        </is>
      </c>
      <c r="CF880" s="2" t="inlineStr">
        <is>
          <t/>
        </is>
      </c>
      <c r="CG880" t="inlineStr">
        <is>
          <t>Mecanismo que oferece aos fornecedores de capacidade receitas suplementares sob a forma de pagamentos em troca da disponibilização da capacidade de produção de eletricidade.</t>
        </is>
      </c>
      <c r="CH880" s="2" t="inlineStr">
        <is>
          <t>mecanism de asigurare a capacității</t>
        </is>
      </c>
      <c r="CI880" s="2" t="inlineStr">
        <is>
          <t>3</t>
        </is>
      </c>
      <c r="CJ880" s="2" t="inlineStr">
        <is>
          <t/>
        </is>
      </c>
      <c r="CK880" t="inlineStr">
        <is>
          <t>instrument pe termen lung al cărui scop este să garanteze un flux de venit pentru producători și să oblige consumatorii să plătească pentru capacitățile furnizate</t>
        </is>
      </c>
      <c r="CL880" s="2" t="inlineStr">
        <is>
          <t>kapacitný mechanizmus</t>
        </is>
      </c>
      <c r="CM880" s="2" t="inlineStr">
        <is>
          <t>3</t>
        </is>
      </c>
      <c r="CN880" s="2" t="inlineStr">
        <is>
          <t/>
        </is>
      </c>
      <c r="CO880" t="inlineStr">
        <is>
          <t>nástroj, ktorý umožňuje, aby sa výrobcom platilo nielen za elektrinu, ktorú vyrábajú (trh s energiou), ale aj za kapacitu, ktorou disponujú na účely zabezpečenia toho, aby bola v systéme dostatočná kapacita na zaistenie bezpečnosti dodávok</t>
        </is>
      </c>
      <c r="CP880" s="2" t="inlineStr">
        <is>
          <t>mehanizem nadomestil za zagotavljanje zadostnih zmogljivosti|
mehanizem zmogljivosti</t>
        </is>
      </c>
      <c r="CQ880" s="2" t="inlineStr">
        <is>
          <t>2|
3</t>
        </is>
      </c>
      <c r="CR880" s="2" t="inlineStr">
        <is>
          <t xml:space="preserve">|
</t>
        </is>
      </c>
      <c r="CS880" t="inlineStr">
        <is>
          <t/>
        </is>
      </c>
      <c r="CT880" s="2" t="inlineStr">
        <is>
          <t>kapacitetsmekanism</t>
        </is>
      </c>
      <c r="CU880" s="2" t="inlineStr">
        <is>
          <t>3</t>
        </is>
      </c>
      <c r="CV880" s="2" t="inlineStr">
        <is>
          <t/>
        </is>
      </c>
      <c r="CW880" t="inlineStr">
        <is>
          <t/>
        </is>
      </c>
    </row>
    <row r="881">
      <c r="A881" s="1" t="str">
        <f>HYPERLINK("https://iate.europa.eu/entry/result/3500687/all", "3500687")</f>
        <v>3500687</v>
      </c>
      <c r="B881" t="inlineStr">
        <is>
          <t>ENERGY</t>
        </is>
      </c>
      <c r="C881" t="inlineStr">
        <is>
          <t>ENERGY|energy policy</t>
        </is>
      </c>
      <c r="D881" t="inlineStr">
        <is>
          <t>yes</t>
        </is>
      </c>
      <c r="E881" t="inlineStr">
        <is>
          <t/>
        </is>
      </c>
      <c r="F881" s="2" t="inlineStr">
        <is>
          <t>Инструмент на ЕС за енергийна сигурност и инфраструктурни инвестиции</t>
        </is>
      </c>
      <c r="G881" s="2" t="inlineStr">
        <is>
          <t>3</t>
        </is>
      </c>
      <c r="H881" s="2" t="inlineStr">
        <is>
          <t/>
        </is>
      </c>
      <c r="I881" t="inlineStr">
        <is>
          <t>Инструмент, чиито цели следва да бъдат: i) завършване на вътрешния енергиен пазар на Общността, ii) осигуряване на такова развитие на електропреносната мрежа, което да позволи постигане на целите на ЕС в областта на възобновяемите енергийни източници и iii) гарантиране на сигурността на енергийните доставки в ЕС чрез подпомагане на ключови инфраструктурни проекти в ЕС и извън него</t>
        </is>
      </c>
      <c r="J881" s="2" t="inlineStr">
        <is>
          <t>nástroj EU pro energetickou bezpečnost a infrastrukturu</t>
        </is>
      </c>
      <c r="K881" s="2" t="inlineStr">
        <is>
          <t>3</t>
        </is>
      </c>
      <c r="L881" s="2" t="inlineStr">
        <is>
          <t/>
        </is>
      </c>
      <c r="M881" t="inlineStr">
        <is>
          <t/>
        </is>
      </c>
      <c r="N881" s="2" t="inlineStr">
        <is>
          <t>EU-instrumentet for energisikkerhed og -infrastruktur</t>
        </is>
      </c>
      <c r="O881" s="2" t="inlineStr">
        <is>
          <t>4</t>
        </is>
      </c>
      <c r="P881" s="2" t="inlineStr">
        <is>
          <t/>
        </is>
      </c>
      <c r="Q881" t="inlineStr">
        <is>
          <t/>
        </is>
      </c>
      <c r="R881" t="inlineStr">
        <is>
          <t/>
        </is>
      </c>
      <c r="S881" t="inlineStr">
        <is>
          <t/>
        </is>
      </c>
      <c r="T881" t="inlineStr">
        <is>
          <t/>
        </is>
      </c>
      <c r="U881" t="inlineStr">
        <is>
          <t/>
        </is>
      </c>
      <c r="V881" s="2" t="inlineStr">
        <is>
          <t>κοινοτικό μέσον ενεργειακής ασφάλειας και υποδομής</t>
        </is>
      </c>
      <c r="W881" s="2" t="inlineStr">
        <is>
          <t>3</t>
        </is>
      </c>
      <c r="X881" s="2" t="inlineStr">
        <is>
          <t/>
        </is>
      </c>
      <c r="Y881" t="inlineStr">
        <is>
          <t/>
        </is>
      </c>
      <c r="Z881" s="2" t="inlineStr">
        <is>
          <t>EU Energy Security and Infrastructure Instrument</t>
        </is>
      </c>
      <c r="AA881" s="2" t="inlineStr">
        <is>
          <t>3</t>
        </is>
      </c>
      <c r="AB881" s="2" t="inlineStr">
        <is>
          <t/>
        </is>
      </c>
      <c r="AC881" t="inlineStr">
        <is>
          <t>instrument to promote infrastructure projects within and outside the EU in order to ensure the achievement of the EU's renewable energy objectives and guarantee EU security of energy supply</t>
        </is>
      </c>
      <c r="AD881" s="2" t="inlineStr">
        <is>
          <t>instrumento de seguridad e infraestructuras energéticas de la UE</t>
        </is>
      </c>
      <c r="AE881" s="2" t="inlineStr">
        <is>
          <t>3</t>
        </is>
      </c>
      <c r="AF881" s="2" t="inlineStr">
        <is>
          <t/>
        </is>
      </c>
      <c r="AG881" t="inlineStr">
        <is>
          <t>Instrumento que sustituirá la red transeuropea de energía &lt;a href="/entry/result/887551/all" id="ENTRY_TO_ENTRY_CONVERTER" target="_blank"&gt;IATE:887551&lt;/a&gt; , probablemente al objeto de completar el mercado interior de la energía, asegurar el desarrollo de la red a fin de poder alcanzar los objetivos de la UE en materia de energías renovables, y garantizar la seguridad de abastecimiento de energía de la UE, mediante la ayuda a proyectos de infraestructuras esenciales dentro y fuera de la UE.</t>
        </is>
      </c>
      <c r="AH881" s="2" t="inlineStr">
        <is>
          <t>ELi energiajulgeoleku ja infrastruktuuri rahastamisvahend</t>
        </is>
      </c>
      <c r="AI881" s="2" t="inlineStr">
        <is>
          <t>3</t>
        </is>
      </c>
      <c r="AJ881" s="2" t="inlineStr">
        <is>
          <t/>
        </is>
      </c>
      <c r="AK881" t="inlineStr">
        <is>
          <t/>
        </is>
      </c>
      <c r="AL881" s="2" t="inlineStr">
        <is>
          <t>EU:n energiavarmuus- ja -infrastruktuuriväline</t>
        </is>
      </c>
      <c r="AM881" s="2" t="inlineStr">
        <is>
          <t>2</t>
        </is>
      </c>
      <c r="AN881" s="2" t="inlineStr">
        <is>
          <t/>
        </is>
      </c>
      <c r="AO881" t="inlineStr">
        <is>
          <t/>
        </is>
      </c>
      <c r="AP881" s="2" t="inlineStr">
        <is>
          <t>instrument de l'UE pour la sécurité et les infrastructures énergétiques</t>
        </is>
      </c>
      <c r="AQ881" s="2" t="inlineStr">
        <is>
          <t>3</t>
        </is>
      </c>
      <c r="AR881" s="2" t="inlineStr">
        <is>
          <t/>
        </is>
      </c>
      <c r="AS881" t="inlineStr">
        <is>
          <t/>
        </is>
      </c>
      <c r="AT881" s="2" t="inlineStr">
        <is>
          <t>ionstraim AE don tslándáil fuinnimh agus don bhonneagar fuinnimh</t>
        </is>
      </c>
      <c r="AU881" s="2" t="inlineStr">
        <is>
          <t>3</t>
        </is>
      </c>
      <c r="AV881" s="2" t="inlineStr">
        <is>
          <t/>
        </is>
      </c>
      <c r="AW881" t="inlineStr">
        <is>
          <t/>
        </is>
      </c>
      <c r="AX881" t="inlineStr">
        <is>
          <t/>
        </is>
      </c>
      <c r="AY881" t="inlineStr">
        <is>
          <t/>
        </is>
      </c>
      <c r="AZ881" t="inlineStr">
        <is>
          <t/>
        </is>
      </c>
      <c r="BA881" t="inlineStr">
        <is>
          <t/>
        </is>
      </c>
      <c r="BB881" s="2" t="inlineStr">
        <is>
          <t>európai uniós energiabiztonsági és infrastruktúra-fejlesztési eszköz</t>
        </is>
      </c>
      <c r="BC881" s="2" t="inlineStr">
        <is>
          <t>4</t>
        </is>
      </c>
      <c r="BD881" s="2" t="inlineStr">
        <is>
          <t/>
        </is>
      </c>
      <c r="BE881" t="inlineStr">
        <is>
          <t/>
        </is>
      </c>
      <c r="BF881" t="inlineStr">
        <is>
          <t/>
        </is>
      </c>
      <c r="BG881" t="inlineStr">
        <is>
          <t/>
        </is>
      </c>
      <c r="BH881" t="inlineStr">
        <is>
          <t/>
        </is>
      </c>
      <c r="BI881" t="inlineStr">
        <is>
          <t/>
        </is>
      </c>
      <c r="BJ881" s="2" t="inlineStr">
        <is>
          <t>ES energetinio saugumo ir infrastruktūros priemonė</t>
        </is>
      </c>
      <c r="BK881" s="2" t="inlineStr">
        <is>
          <t>3</t>
        </is>
      </c>
      <c r="BL881" s="2" t="inlineStr">
        <is>
          <t/>
        </is>
      </c>
      <c r="BM881" t="inlineStr">
        <is>
          <t/>
        </is>
      </c>
      <c r="BN881" s="2" t="inlineStr">
        <is>
          <t>ES energoapgādes drošības un infrastruktūras instruments</t>
        </is>
      </c>
      <c r="BO881" s="2" t="inlineStr">
        <is>
          <t>2</t>
        </is>
      </c>
      <c r="BP881" s="2" t="inlineStr">
        <is>
          <t/>
        </is>
      </c>
      <c r="BQ881" t="inlineStr">
        <is>
          <t/>
        </is>
      </c>
      <c r="BR881" t="inlineStr">
        <is>
          <t/>
        </is>
      </c>
      <c r="BS881" t="inlineStr">
        <is>
          <t/>
        </is>
      </c>
      <c r="BT881" t="inlineStr">
        <is>
          <t/>
        </is>
      </c>
      <c r="BU881" t="inlineStr">
        <is>
          <t/>
        </is>
      </c>
      <c r="BV881" s="2" t="inlineStr">
        <is>
          <t>EU-instrument voor energiezekerheid en -infrastructuur</t>
        </is>
      </c>
      <c r="BW881" s="2" t="inlineStr">
        <is>
          <t>3</t>
        </is>
      </c>
      <c r="BX881" s="2" t="inlineStr">
        <is>
          <t/>
        </is>
      </c>
      <c r="BY881" t="inlineStr">
        <is>
          <t/>
        </is>
      </c>
      <c r="BZ881" s="2" t="inlineStr">
        <is>
          <t>instrument na rzecz bezpieczeństwa energetycznego i infrastruktury energetycznej UE</t>
        </is>
      </c>
      <c r="CA881" s="2" t="inlineStr">
        <is>
          <t>3</t>
        </is>
      </c>
      <c r="CB881" s="2" t="inlineStr">
        <is>
          <t/>
        </is>
      </c>
      <c r="CC881" t="inlineStr">
        <is>
          <t>planowany instrument Komisji z pakietu środków dotyczących zmiany klimatu mający na celu wspieranie projektów infrastrukturalnych w UE i poza nią, aby zapewnić osiągnięcie celów UE dotyczących energii odnawialnej i zapewnić bezpieczeństwo energetyczne w UE</t>
        </is>
      </c>
      <c r="CD881" s="2" t="inlineStr">
        <is>
          <t>Instrumento da UE para a Segurança e as Infraestruturas Energéticas</t>
        </is>
      </c>
      <c r="CE881" s="2" t="inlineStr">
        <is>
          <t>2</t>
        </is>
      </c>
      <c r="CF881" s="2" t="inlineStr">
        <is>
          <t/>
        </is>
      </c>
      <c r="CG881" t="inlineStr">
        <is>
          <t/>
        </is>
      </c>
      <c r="CH881" s="2" t="inlineStr">
        <is>
          <t>Instrumentul UE pentru securitate și infrastructură în domeniul energiei</t>
        </is>
      </c>
      <c r="CI881" s="2" t="inlineStr">
        <is>
          <t>4</t>
        </is>
      </c>
      <c r="CJ881" s="2" t="inlineStr">
        <is>
          <t/>
        </is>
      </c>
      <c r="CK881" t="inlineStr">
        <is>
          <t/>
        </is>
      </c>
      <c r="CL881" s="2" t="inlineStr">
        <is>
          <t>nástroj EÚ pre energetickú bezpečnosť a infraštruktúru</t>
        </is>
      </c>
      <c r="CM881" s="2" t="inlineStr">
        <is>
          <t>3</t>
        </is>
      </c>
      <c r="CN881" s="2" t="inlineStr">
        <is>
          <t/>
        </is>
      </c>
      <c r="CO881" t="inlineStr">
        <is>
          <t>nástroj na podporu projektov v oblasti infraštruktúry, a to v rámci aj mimo EÚ, s cieľom zabezpečiť dosiahnutie cieľov EÚ týkajúcich sa energie z obnoviteľných zdrojov a bezpečnosť dodávok energie</t>
        </is>
      </c>
      <c r="CP881" s="2" t="inlineStr">
        <is>
          <t>Instrument EU za varnost preskrbe z energijo in energetsko infrastrukturo</t>
        </is>
      </c>
      <c r="CQ881" s="2" t="inlineStr">
        <is>
          <t>3</t>
        </is>
      </c>
      <c r="CR881" s="2" t="inlineStr">
        <is>
          <t/>
        </is>
      </c>
      <c r="CS881" t="inlineStr">
        <is>
          <t/>
        </is>
      </c>
      <c r="CT881" s="2" t="inlineStr">
        <is>
          <t>EU-instrument för energitrygghet och energiinfrastruktur</t>
        </is>
      </c>
      <c r="CU881" s="2" t="inlineStr">
        <is>
          <t>3</t>
        </is>
      </c>
      <c r="CV881" s="2" t="inlineStr">
        <is>
          <t/>
        </is>
      </c>
      <c r="CW881" t="inlineStr">
        <is>
          <t/>
        </is>
      </c>
    </row>
    <row r="882">
      <c r="A882" s="1" t="str">
        <f>HYPERLINK("https://iate.europa.eu/entry/result/1098335/all", "1098335")</f>
        <v>1098335</v>
      </c>
      <c r="B882" t="inlineStr">
        <is>
          <t>SCIENCE</t>
        </is>
      </c>
      <c r="C882" t="inlineStr">
        <is>
          <t>SCIENCE|natural and applied sciences|physical sciences</t>
        </is>
      </c>
      <c r="D882" t="inlineStr">
        <is>
          <t>yes</t>
        </is>
      </c>
      <c r="E882" t="inlineStr">
        <is>
          <t/>
        </is>
      </c>
      <c r="F882" s="2" t="inlineStr">
        <is>
          <t>температура на помътняване</t>
        </is>
      </c>
      <c r="G882" s="2" t="inlineStr">
        <is>
          <t>3</t>
        </is>
      </c>
      <c r="H882" s="2" t="inlineStr">
        <is>
          <t/>
        </is>
      </c>
      <c r="I882" t="inlineStr">
        <is>
          <t/>
        </is>
      </c>
      <c r="J882" s="2" t="inlineStr">
        <is>
          <t>bod zákalu</t>
        </is>
      </c>
      <c r="K882" s="2" t="inlineStr">
        <is>
          <t>3</t>
        </is>
      </c>
      <c r="L882" s="2" t="inlineStr">
        <is>
          <t/>
        </is>
      </c>
      <c r="M882" t="inlineStr">
        <is>
          <t>teplota, při které se z ropných produktů nebo frakcí začínají vylučovat krystalky parafinických uhlovodíků</t>
        </is>
      </c>
      <c r="N882" s="2" t="inlineStr">
        <is>
          <t>CP|
uklarhedspunkt|
cloud point</t>
        </is>
      </c>
      <c r="O882" s="2" t="inlineStr">
        <is>
          <t>3|
3|
3</t>
        </is>
      </c>
      <c r="P882" s="2" t="inlineStr">
        <is>
          <t xml:space="preserve">|
|
</t>
        </is>
      </c>
      <c r="Q882" t="inlineStr">
        <is>
          <t>temperatur, hvor de første vokspartikler udfældes fra olien, hvormed olien bliver uklar</t>
        </is>
      </c>
      <c r="R882" s="2" t="inlineStr">
        <is>
          <t>Trübungspunkt</t>
        </is>
      </c>
      <c r="S882" s="2" t="inlineStr">
        <is>
          <t>3</t>
        </is>
      </c>
      <c r="T882" s="2" t="inlineStr">
        <is>
          <t/>
        </is>
      </c>
      <c r="U882" t="inlineStr">
        <is>
          <t/>
        </is>
      </c>
      <c r="V882" s="2" t="inlineStr">
        <is>
          <t>σημείο θόλωσης</t>
        </is>
      </c>
      <c r="W882" s="2" t="inlineStr">
        <is>
          <t>3</t>
        </is>
      </c>
      <c r="X882" s="2" t="inlineStr">
        <is>
          <t/>
        </is>
      </c>
      <c r="Y882" t="inlineStr">
        <is>
          <t>θερμοκρασία στην οποία το λιγότερο διαλυτό συστατικό διαλύματος αρχίζει να καθιζάνει λόγω έναρξης της κρυστάλλωσης</t>
        </is>
      </c>
      <c r="Z882" s="2" t="inlineStr">
        <is>
          <t>cloud point</t>
        </is>
      </c>
      <c r="AA882" s="2" t="inlineStr">
        <is>
          <t>3</t>
        </is>
      </c>
      <c r="AB882" s="2" t="inlineStr">
        <is>
          <t/>
        </is>
      </c>
      <c r="AC882" t="inlineStr">
        <is>
          <t>temperature at which the least soluble component of a solution begins to precipitate due to the beginning of crystallisation</t>
        </is>
      </c>
      <c r="AD882" s="2" t="inlineStr">
        <is>
          <t>punto de enturbiamiento|
punto de niebla</t>
        </is>
      </c>
      <c r="AE882" s="2" t="inlineStr">
        <is>
          <t>3|
3</t>
        </is>
      </c>
      <c r="AF882" s="2" t="inlineStr">
        <is>
          <t xml:space="preserve">|
</t>
        </is>
      </c>
      <c r="AG882" t="inlineStr">
        <is>
          <t>Temperatura a la que los cristales de parafina, normalmente disueltos en los componentes del gasóleo, comienzan a separarse y a afectar a la transparencia del producto.</t>
        </is>
      </c>
      <c r="AH882" s="2" t="inlineStr">
        <is>
          <t>hägustumispunkt</t>
        </is>
      </c>
      <c r="AI882" s="2" t="inlineStr">
        <is>
          <t>3</t>
        </is>
      </c>
      <c r="AJ882" s="2" t="inlineStr">
        <is>
          <t/>
        </is>
      </c>
      <c r="AK882" t="inlineStr">
        <is>
          <t>temperatuur, mille juures tekivad kütusesse esimesed parafiinikristallid, mis oma suuruse tõttu veel ei ummista kütusefiltrit</t>
        </is>
      </c>
      <c r="AL882" s="2" t="inlineStr">
        <is>
          <t>samepiste</t>
        </is>
      </c>
      <c r="AM882" s="2" t="inlineStr">
        <is>
          <t>3</t>
        </is>
      </c>
      <c r="AN882" s="2" t="inlineStr">
        <is>
          <t/>
        </is>
      </c>
      <c r="AO882" t="inlineStr">
        <is>
          <t>lämpötila, jossa öljynjalostustuotetta jäähdytettäessä siinä olevat parafiiniset hiilivedyt alkavat kiteytyä</t>
        </is>
      </c>
      <c r="AP882" s="2" t="inlineStr">
        <is>
          <t>température de trouble|
point de trouble</t>
        </is>
      </c>
      <c r="AQ882" s="2" t="inlineStr">
        <is>
          <t>3|
3</t>
        </is>
      </c>
      <c r="AR882" s="2" t="inlineStr">
        <is>
          <t xml:space="preserve">|
</t>
        </is>
      </c>
      <c r="AS882" t="inlineStr">
        <is>
          <t>température à laquelle un liquide limpide devient trouble par l'apparition de cristaux lorsqu'il est refroidi dans des conditions normalisées</t>
        </is>
      </c>
      <c r="AT882" s="2" t="inlineStr">
        <is>
          <t>néalphointe</t>
        </is>
      </c>
      <c r="AU882" s="2" t="inlineStr">
        <is>
          <t>3</t>
        </is>
      </c>
      <c r="AV882" s="2" t="inlineStr">
        <is>
          <t/>
        </is>
      </c>
      <c r="AW882" t="inlineStr">
        <is>
          <t/>
        </is>
      </c>
      <c r="AX882" s="2" t="inlineStr">
        <is>
          <t>točka zamućenja</t>
        </is>
      </c>
      <c r="AY882" s="2" t="inlineStr">
        <is>
          <t>3</t>
        </is>
      </c>
      <c r="AZ882" s="2" t="inlineStr">
        <is>
          <t/>
        </is>
      </c>
      <c r="BA882" t="inlineStr">
        <is>
          <t/>
        </is>
      </c>
      <c r="BB882" s="2" t="inlineStr">
        <is>
          <t>zavarosodási pont</t>
        </is>
      </c>
      <c r="BC882" s="2" t="inlineStr">
        <is>
          <t>4</t>
        </is>
      </c>
      <c r="BD882" s="2" t="inlineStr">
        <is>
          <t/>
        </is>
      </c>
      <c r="BE882" t="inlineStr">
        <is>
          <t>az a hőmérséklet, amelynél az oldat legkevésbé oldható komponense a kristályosodás miatt elkezd kicsapódni, így az oldat kielégítően tisztává válik</t>
        </is>
      </c>
      <c r="BF882" s="2" t="inlineStr">
        <is>
          <t>punto di nebbia|
punto di intorbidamento</t>
        </is>
      </c>
      <c r="BG882" s="2" t="inlineStr">
        <is>
          <t>3|
3</t>
        </is>
      </c>
      <c r="BH882" s="2" t="inlineStr">
        <is>
          <t xml:space="preserve">|
</t>
        </is>
      </c>
      <c r="BI882" t="inlineStr">
        <is>
          <t>temperatura alla quale una soluzione si addensa perché una sua sostanza inizia a precipitare per il processo di cristallizzazione</t>
        </is>
      </c>
      <c r="BJ882" s="2" t="inlineStr">
        <is>
          <t>drumstimosi taškas|
drumstimosi temperatūra</t>
        </is>
      </c>
      <c r="BK882" s="2" t="inlineStr">
        <is>
          <t>3|
3</t>
        </is>
      </c>
      <c r="BL882" s="2" t="inlineStr">
        <is>
          <t>|
preferred</t>
        </is>
      </c>
      <c r="BM882" t="inlineStr">
        <is>
          <t>temperatūra, kai šaldomame skystyje atsiranda kietos fazės dalelių</t>
        </is>
      </c>
      <c r="BN882" s="2" t="inlineStr">
        <is>
          <t>saduļķošanās punkts</t>
        </is>
      </c>
      <c r="BO882" s="2" t="inlineStr">
        <is>
          <t>3</t>
        </is>
      </c>
      <c r="BP882" s="2" t="inlineStr">
        <is>
          <t/>
        </is>
      </c>
      <c r="BQ882" t="inlineStr">
        <is>
          <t/>
        </is>
      </c>
      <c r="BR882" s="2" t="inlineStr">
        <is>
          <t>punt meta ma jibqax trasparenti|
punt ta' dardir</t>
        </is>
      </c>
      <c r="BS882" s="2" t="inlineStr">
        <is>
          <t>3|
3</t>
        </is>
      </c>
      <c r="BT882" s="2" t="inlineStr">
        <is>
          <t xml:space="preserve">|
</t>
        </is>
      </c>
      <c r="BU882" t="inlineStr">
        <is>
          <t>it-temperatura li fiha l-komponent l-inqas solubbli ta' soluzzjoni jibda jippreċipita minħabba l-bidu tal-kristallizzazzjoni</t>
        </is>
      </c>
      <c r="BV882" s="2" t="inlineStr">
        <is>
          <t>cloud point|
troebelingspunt|
troebelpunt</t>
        </is>
      </c>
      <c r="BW882" s="2" t="inlineStr">
        <is>
          <t>3|
3|
3</t>
        </is>
      </c>
      <c r="BX882" s="2" t="inlineStr">
        <is>
          <t xml:space="preserve">|
|
</t>
        </is>
      </c>
      <c r="BY882" t="inlineStr">
        <is>
          <t>temperatuur waarbij de minst vloeibare component van een oplossing begint te kristalliseren en daardoor begint neer te slaan en vertroebelt</t>
        </is>
      </c>
      <c r="BZ882" s="2" t="inlineStr">
        <is>
          <t>temperatura mętnienia</t>
        </is>
      </c>
      <c r="CA882" s="2" t="inlineStr">
        <is>
          <t>3</t>
        </is>
      </c>
      <c r="CB882" s="2" t="inlineStr">
        <is>
          <t/>
        </is>
      </c>
      <c r="CC882" t="inlineStr">
        <is>
          <t>temperatura, w której rozpoczyna się proces krystalizacji zawartych w paliwie parafin, co objawia się charakterystycznym zmętnieniem</t>
        </is>
      </c>
      <c r="CD882" s="2" t="inlineStr">
        <is>
          <t>ponto de turvação</t>
        </is>
      </c>
      <c r="CE882" s="2" t="inlineStr">
        <is>
          <t>3</t>
        </is>
      </c>
      <c r="CF882" s="2" t="inlineStr">
        <is>
          <t/>
        </is>
      </c>
      <c r="CG882" t="inlineStr">
        <is>
          <t>Temperatura à qual, em condições normalizadas, um produto petrolífero líquido e límpido se torna turvo pela formação de cristais de parafina.</t>
        </is>
      </c>
      <c r="CH882" s="2" t="inlineStr">
        <is>
          <t>punct de turbiditate</t>
        </is>
      </c>
      <c r="CI882" s="2" t="inlineStr">
        <is>
          <t>2</t>
        </is>
      </c>
      <c r="CJ882" s="2" t="inlineStr">
        <is>
          <t/>
        </is>
      </c>
      <c r="CK882" t="inlineStr">
        <is>
          <t/>
        </is>
      </c>
      <c r="CL882" s="2" t="inlineStr">
        <is>
          <t>bod zákalu</t>
        </is>
      </c>
      <c r="CM882" s="2" t="inlineStr">
        <is>
          <t>3</t>
        </is>
      </c>
      <c r="CN882" s="2" t="inlineStr">
        <is>
          <t/>
        </is>
      </c>
      <c r="CO882" t="inlineStr">
        <is>
          <t>teplota, pri ktorej sa po prvý krát objaví oblak kryštálov vtedy, keď je kvapalina ochladzovaná pri špecifikovaných podmienkach</t>
        </is>
      </c>
      <c r="CP882" s="2" t="inlineStr">
        <is>
          <t>motnišče</t>
        </is>
      </c>
      <c r="CQ882" s="2" t="inlineStr">
        <is>
          <t>3</t>
        </is>
      </c>
      <c r="CR882" s="2" t="inlineStr">
        <is>
          <t/>
        </is>
      </c>
      <c r="CS882" t="inlineStr">
        <is>
          <t/>
        </is>
      </c>
      <c r="CT882" s="2" t="inlineStr">
        <is>
          <t>grumlingspunkt|
grumlingstemperatur</t>
        </is>
      </c>
      <c r="CU882" s="2" t="inlineStr">
        <is>
          <t>3|
3</t>
        </is>
      </c>
      <c r="CV882" s="2" t="inlineStr">
        <is>
          <t xml:space="preserve">|
</t>
        </is>
      </c>
      <c r="CW882" t="inlineStr">
        <is>
          <t/>
        </is>
      </c>
    </row>
    <row r="883">
      <c r="A883" s="1" t="str">
        <f>HYPERLINK("https://iate.europa.eu/entry/result/3506435/all", "3506435")</f>
        <v>3506435</v>
      </c>
      <c r="B883" t="inlineStr">
        <is>
          <t>ENERGY;ENVIRONMENT</t>
        </is>
      </c>
      <c r="C883" t="inlineStr">
        <is>
          <t>ENERGY;ENVIRONMENT|environmental policy|climate change policy|reduction of gas emissions</t>
        </is>
      </c>
      <c r="D883" t="inlineStr">
        <is>
          <t>yes</t>
        </is>
      </c>
      <c r="E883" t="inlineStr">
        <is>
          <t/>
        </is>
      </c>
      <c r="F883" t="inlineStr">
        <is>
          <t/>
        </is>
      </c>
      <c r="G883" t="inlineStr">
        <is>
          <t/>
        </is>
      </c>
      <c r="H883" t="inlineStr">
        <is>
          <t/>
        </is>
      </c>
      <c r="I883" t="inlineStr">
        <is>
          <t/>
        </is>
      </c>
      <c r="J883" t="inlineStr">
        <is>
          <t/>
        </is>
      </c>
      <c r="K883" t="inlineStr">
        <is>
          <t/>
        </is>
      </c>
      <c r="L883" t="inlineStr">
        <is>
          <t/>
        </is>
      </c>
      <c r="M883" t="inlineStr">
        <is>
          <t/>
        </is>
      </c>
      <c r="N883" t="inlineStr">
        <is>
          <t/>
        </is>
      </c>
      <c r="O883" t="inlineStr">
        <is>
          <t/>
        </is>
      </c>
      <c r="P883" t="inlineStr">
        <is>
          <t/>
        </is>
      </c>
      <c r="Q883" t="inlineStr">
        <is>
          <t/>
        </is>
      </c>
      <c r="R883" t="inlineStr">
        <is>
          <t/>
        </is>
      </c>
      <c r="S883" t="inlineStr">
        <is>
          <t/>
        </is>
      </c>
      <c r="T883" t="inlineStr">
        <is>
          <t/>
        </is>
      </c>
      <c r="U883" t="inlineStr">
        <is>
          <t/>
        </is>
      </c>
      <c r="V883" t="inlineStr">
        <is>
          <t/>
        </is>
      </c>
      <c r="W883" t="inlineStr">
        <is>
          <t/>
        </is>
      </c>
      <c r="X883" t="inlineStr">
        <is>
          <t/>
        </is>
      </c>
      <c r="Y883" t="inlineStr">
        <is>
          <t/>
        </is>
      </c>
      <c r="Z883" s="2" t="inlineStr">
        <is>
          <t>actual value</t>
        </is>
      </c>
      <c r="AA883" s="2" t="inlineStr">
        <is>
          <t>3</t>
        </is>
      </c>
      <c r="AB883" s="2" t="inlineStr">
        <is>
          <t/>
        </is>
      </c>
      <c r="AC883" t="inlineStr">
        <is>
          <t>greenhouse gas emissions savings for some or all of the steps of a specific biofuel, bioliquid or biomass fuel production process, calculated in accordance with the methodology laid down in Part C of Annex V or Part B of Annex VI of Directive (EU) 2018/2001</t>
        </is>
      </c>
      <c r="AD883" s="2" t="inlineStr">
        <is>
          <t>valor real</t>
        </is>
      </c>
      <c r="AE883" s="2" t="inlineStr">
        <is>
          <t>3</t>
        </is>
      </c>
      <c r="AF883" s="2" t="inlineStr">
        <is>
          <t/>
        </is>
      </c>
      <c r="AG883" t="inlineStr">
        <is>
          <t>Reducción de las emisiones de gases de efecto 
invernadero en algunas fases o en todas las fases de un proceso de 
producción específico de biocarburantes, biolíquidos o combustibles de 
biomasa, calculada según los métodos establecidos en el anexo V, 
parte C, y en el anexo VI, parte B de la Directiva (UE) 2018/2001.</t>
        </is>
      </c>
      <c r="AH883" t="inlineStr">
        <is>
          <t/>
        </is>
      </c>
      <c r="AI883" t="inlineStr">
        <is>
          <t/>
        </is>
      </c>
      <c r="AJ883" t="inlineStr">
        <is>
          <t/>
        </is>
      </c>
      <c r="AK883" t="inlineStr">
        <is>
          <t/>
        </is>
      </c>
      <c r="AL883" s="2" t="inlineStr">
        <is>
          <t>todellinen arvo</t>
        </is>
      </c>
      <c r="AM883" s="2" t="inlineStr">
        <is>
          <t>3</t>
        </is>
      </c>
      <c r="AN883" s="2" t="inlineStr">
        <is>
          <t/>
        </is>
      </c>
      <c r="AO883" t="inlineStr">
        <is>
          <t>kasvihuonekaasupäästöjen vähennykset joissakin tai kaikissa erityisen biopolttoaineen, bionesteen tai biomassapolttoaineen tuotannon vaiheissa laskettuna direktiivin (EU) 2018/2001 liitteessä V olevassa C osassa tai liitteessä VI olevassa B osassa tarkoitetun menetelmän mukaisesti</t>
        </is>
      </c>
      <c r="AP883" s="2" t="inlineStr">
        <is>
          <t>valeur réelle</t>
        </is>
      </c>
      <c r="AQ883" s="2" t="inlineStr">
        <is>
          <t>3</t>
        </is>
      </c>
      <c r="AR883" s="2" t="inlineStr">
        <is>
          <t/>
        </is>
      </c>
      <c r="AS883" t="inlineStr">
        <is>
          <t>réduction des émissions de gaz à effet de serre pour certaines ou toutes les étapes du processus de production calculée selon la méthode définie à l’annexe V, partie C de la directive 2009/28/CE</t>
        </is>
      </c>
      <c r="AT883" t="inlineStr">
        <is>
          <t/>
        </is>
      </c>
      <c r="AU883" t="inlineStr">
        <is>
          <t/>
        </is>
      </c>
      <c r="AV883" t="inlineStr">
        <is>
          <t/>
        </is>
      </c>
      <c r="AW883" t="inlineStr">
        <is>
          <t/>
        </is>
      </c>
      <c r="AX883" t="inlineStr">
        <is>
          <t/>
        </is>
      </c>
      <c r="AY883" t="inlineStr">
        <is>
          <t/>
        </is>
      </c>
      <c r="AZ883" t="inlineStr">
        <is>
          <t/>
        </is>
      </c>
      <c r="BA883" t="inlineStr">
        <is>
          <t/>
        </is>
      </c>
      <c r="BB883" t="inlineStr">
        <is>
          <t/>
        </is>
      </c>
      <c r="BC883" t="inlineStr">
        <is>
          <t/>
        </is>
      </c>
      <c r="BD883" t="inlineStr">
        <is>
          <t/>
        </is>
      </c>
      <c r="BE883" t="inlineStr">
        <is>
          <t/>
        </is>
      </c>
      <c r="BF883" s="2" t="inlineStr">
        <is>
          <t>valore reale</t>
        </is>
      </c>
      <c r="BG883" s="2" t="inlineStr">
        <is>
          <t>3</t>
        </is>
      </c>
      <c r="BH883" s="2" t="inlineStr">
        <is>
          <t/>
        </is>
      </c>
      <c r="BI883" t="inlineStr">
        <is>
          <t>riduzione delle emissioni di gas a effetto serra per alcune o per tutte 
le fasi di uno specifico processo di produzione di biocarburanti, 
bioliquidi o combustibile da biomassa calcolata secondo la metodologia 
definita nell'allegato V, parte C, o nell'allegato VI, parte B della direttiva (UE) 2018/2001</t>
        </is>
      </c>
      <c r="BJ883" s="2" t="inlineStr">
        <is>
          <t>faktinė vertė</t>
        </is>
      </c>
      <c r="BK883" s="2" t="inlineStr">
        <is>
          <t>3</t>
        </is>
      </c>
      <c r="BL883" s="2" t="inlineStr">
        <is>
          <t/>
        </is>
      </c>
      <c r="BM883" t="inlineStr">
        <is>
          <t>konkretaus biodegalų, skystųjų bioproduktų ar biomasės kuro gamybos proceso tam tikrų arba visų etapų metu sumažintas šiltnamio efektą sukeliančių dujų kiekis, apskaičiuotas pagal Direktyvos 2018/2001 V priedo C dalyje ar VI priedo B dalyje nustatytą metodiką</t>
        </is>
      </c>
      <c r="BN883" t="inlineStr">
        <is>
          <t/>
        </is>
      </c>
      <c r="BO883" t="inlineStr">
        <is>
          <t/>
        </is>
      </c>
      <c r="BP883" t="inlineStr">
        <is>
          <t/>
        </is>
      </c>
      <c r="BQ883" t="inlineStr">
        <is>
          <t/>
        </is>
      </c>
      <c r="BR883" t="inlineStr">
        <is>
          <t/>
        </is>
      </c>
      <c r="BS883" t="inlineStr">
        <is>
          <t/>
        </is>
      </c>
      <c r="BT883" t="inlineStr">
        <is>
          <t/>
        </is>
      </c>
      <c r="BU883" t="inlineStr">
        <is>
          <t/>
        </is>
      </c>
      <c r="BV883" t="inlineStr">
        <is>
          <t/>
        </is>
      </c>
      <c r="BW883" t="inlineStr">
        <is>
          <t/>
        </is>
      </c>
      <c r="BX883" t="inlineStr">
        <is>
          <t/>
        </is>
      </c>
      <c r="BY883" t="inlineStr">
        <is>
          <t/>
        </is>
      </c>
      <c r="BZ883" s="2" t="inlineStr">
        <is>
          <t>wartość rzeczywista</t>
        </is>
      </c>
      <c r="CA883" s="2" t="inlineStr">
        <is>
          <t>3</t>
        </is>
      </c>
      <c r="CB883" s="2" t="inlineStr">
        <is>
          <t/>
        </is>
      </c>
      <c r="CC883" t="inlineStr">
        <is>
          <t>wartość ograniczenia emisji gazów cieplarnianych w odniesieniu do niektórych lub wszystkich etapów określonego procesu produkcji biopaliw, biopłynów i paliw z biomasy obliczona zgodnie z metodyką określoną w załączniku V część C lub w załączniku VI część B do dyrektywy (UE) 2018/2001</t>
        </is>
      </c>
      <c r="CD883" t="inlineStr">
        <is>
          <t/>
        </is>
      </c>
      <c r="CE883" t="inlineStr">
        <is>
          <t/>
        </is>
      </c>
      <c r="CF883" t="inlineStr">
        <is>
          <t/>
        </is>
      </c>
      <c r="CG883" t="inlineStr">
        <is>
          <t/>
        </is>
      </c>
      <c r="CH883" t="inlineStr">
        <is>
          <t/>
        </is>
      </c>
      <c r="CI883" t="inlineStr">
        <is>
          <t/>
        </is>
      </c>
      <c r="CJ883" t="inlineStr">
        <is>
          <t/>
        </is>
      </c>
      <c r="CK883" t="inlineStr">
        <is>
          <t/>
        </is>
      </c>
      <c r="CL883" t="inlineStr">
        <is>
          <t/>
        </is>
      </c>
      <c r="CM883" t="inlineStr">
        <is>
          <t/>
        </is>
      </c>
      <c r="CN883" t="inlineStr">
        <is>
          <t/>
        </is>
      </c>
      <c r="CO883" t="inlineStr">
        <is>
          <t/>
        </is>
      </c>
      <c r="CP883" s="2" t="inlineStr">
        <is>
          <t>dejanska vrednost</t>
        </is>
      </c>
      <c r="CQ883" s="2" t="inlineStr">
        <is>
          <t>3</t>
        </is>
      </c>
      <c r="CR883" s="2" t="inlineStr">
        <is>
          <t/>
        </is>
      </c>
      <c r="CS883" t="inlineStr">
        <is>
          <t>prihranek emisij toplogrednih plinov med nekaterimi ali vsemi stopnjami postopka proizvodnje določenega pogonskega biogoriva, izračunan po metodologiji iz dela C Priloge V Direktive (EU) 2018/2001</t>
        </is>
      </c>
      <c r="CT883" t="inlineStr">
        <is>
          <t/>
        </is>
      </c>
      <c r="CU883" t="inlineStr">
        <is>
          <t/>
        </is>
      </c>
      <c r="CV883" t="inlineStr">
        <is>
          <t/>
        </is>
      </c>
      <c r="CW883" t="inlineStr">
        <is>
          <t/>
        </is>
      </c>
    </row>
    <row r="884">
      <c r="A884" s="1" t="str">
        <f>HYPERLINK("https://iate.europa.eu/entry/result/1251349/all", "1251349")</f>
        <v>1251349</v>
      </c>
      <c r="B884" t="inlineStr">
        <is>
          <t>ENERGY;INDUSTRY</t>
        </is>
      </c>
      <c r="C884" t="inlineStr">
        <is>
          <t>ENERGY|energy policy;INDUSTRY|industrial structures and policy|industrial structures;INDUSTRY|building and public works</t>
        </is>
      </c>
      <c r="D884" t="inlineStr">
        <is>
          <t>yes</t>
        </is>
      </c>
      <c r="E884" t="inlineStr">
        <is>
          <t/>
        </is>
      </c>
      <c r="F884" s="2" t="inlineStr">
        <is>
          <t>лигноцелулозен материал</t>
        </is>
      </c>
      <c r="G884" s="2" t="inlineStr">
        <is>
          <t>3</t>
        </is>
      </c>
      <c r="H884" s="2" t="inlineStr">
        <is>
          <t/>
        </is>
      </c>
      <c r="I884" t="inlineStr">
        <is>
          <t>материал, изграден от лигнин, целулоза и хемицелулоза, например биомаса от горите, дървесни енергийни култури и остатъци и отпадъци от горското стопанство и свързаните с него промишлени отрасли</t>
        </is>
      </c>
      <c r="J884" s="2" t="inlineStr">
        <is>
          <t>lignocelulózová vláknovina</t>
        </is>
      </c>
      <c r="K884" s="2" t="inlineStr">
        <is>
          <t>3</t>
        </is>
      </c>
      <c r="L884" s="2" t="inlineStr">
        <is>
          <t/>
        </is>
      </c>
      <c r="M884" t="inlineStr">
        <is>
          <t>vláknovina obsahující lignin, celulózu a hemicelulózu, například biomasa pocházející z lesů, energetické dřeviny a zbytky a odpady z lesnictví a dřevozpracujících odvětví</t>
        </is>
      </c>
      <c r="N884" s="2" t="inlineStr">
        <is>
          <t>lignocellulosemateriale|
lignocellulosisk materiale</t>
        </is>
      </c>
      <c r="O884" s="2" t="inlineStr">
        <is>
          <t>3|
3</t>
        </is>
      </c>
      <c r="P884" s="2" t="inlineStr">
        <is>
          <t xml:space="preserve">|
</t>
        </is>
      </c>
      <c r="Q884" t="inlineStr">
        <is>
          <t>materiale bestående af lignin, cellulose og hemicellulose såsom biomasse fra skove, træede energiafgrøder og skovbaserede industrielle restprodukter samt skovbaseret industrielt affald</t>
        </is>
      </c>
      <c r="R884" s="2" t="inlineStr">
        <is>
          <t>lignozellulosehaltiges Material|
Holzzellulose-Material</t>
        </is>
      </c>
      <c r="S884" s="2" t="inlineStr">
        <is>
          <t>3|
3</t>
        </is>
      </c>
      <c r="T884" s="2" t="inlineStr">
        <is>
          <t xml:space="preserve">|
</t>
        </is>
      </c>
      <c r="U884" t="inlineStr">
        <is>
          <t>Material, das Lignozellulose &lt;a href="/entry/result/1624914/all" id="ENTRY_TO_ENTRY_CONVERTER" target="_blank"&gt;IATE:1624914&lt;/a&gt; enthält</t>
        </is>
      </c>
      <c r="V884" s="2" t="inlineStr">
        <is>
          <t>υλικό ξυλοκυτταρίνης</t>
        </is>
      </c>
      <c r="W884" s="2" t="inlineStr">
        <is>
          <t>3</t>
        </is>
      </c>
      <c r="X884" s="2" t="inlineStr">
        <is>
          <t/>
        </is>
      </c>
      <c r="Y884" t="inlineStr">
        <is>
          <t/>
        </is>
      </c>
      <c r="Z884" s="2" t="inlineStr">
        <is>
          <t>ligno-cellulosic material</t>
        </is>
      </c>
      <c r="AA884" s="2" t="inlineStr">
        <is>
          <t>3</t>
        </is>
      </c>
      <c r="AB884" s="2" t="inlineStr">
        <is>
          <t/>
        </is>
      </c>
      <c r="AC884" t="inlineStr">
        <is>
          <t>material composed of lignin, cellulose and hemicellulose such as biomass sourced from forests, woody energy crops and forest-based industries' residues and wastes</t>
        </is>
      </c>
      <c r="AD884" s="2" t="inlineStr">
        <is>
          <t>material lignocelulósico|
materias lignocelulósicas</t>
        </is>
      </c>
      <c r="AE884" s="2" t="inlineStr">
        <is>
          <t>3|
3</t>
        </is>
      </c>
      <c r="AF884" s="2" t="inlineStr">
        <is>
          <t xml:space="preserve">|
</t>
        </is>
      </c>
      <c r="AG884" t="inlineStr">
        <is>
          <t>Materias compuestas de lignina, celulosa y hemicelulosa, como la biomasa procedente de los bosques, los cultivos energéticos leñosos y los residuos y desechos de las industrias de base forestal.</t>
        </is>
      </c>
      <c r="AH884" s="2" t="inlineStr">
        <is>
          <t>lignotselluloosmaterjal</t>
        </is>
      </c>
      <c r="AI884" s="2" t="inlineStr">
        <is>
          <t>3</t>
        </is>
      </c>
      <c r="AJ884" s="2" t="inlineStr">
        <is>
          <t/>
        </is>
      </c>
      <c r="AK884" t="inlineStr">
        <is>
          <t>ligniinist, tselluloosist ja hemitselluloosist koosnev materjal, näiteks biomass, mille allikaks on mets, puittaimsed energiakultuurid ning metsatööstuse jäägid ja jäätmed</t>
        </is>
      </c>
      <c r="AL884" s="2" t="inlineStr">
        <is>
          <t>lignoselluloosa</t>
        </is>
      </c>
      <c r="AM884" s="2" t="inlineStr">
        <is>
          <t>3</t>
        </is>
      </c>
      <c r="AN884" s="2" t="inlineStr">
        <is>
          <t/>
        </is>
      </c>
      <c r="AO884" t="inlineStr">
        <is>
          <t>raaka-aine, joka koostuu ligniinistä, selluloosasta ja hemiselluloosasta, kuten biomassa, jota saadaan metsistä, puumaisista energiakasveista ja puunjalostusteollisuuden tähteistä ja jätteistä</t>
        </is>
      </c>
      <c r="AP884" s="2" t="inlineStr">
        <is>
          <t>matières ligno-cellulosiques</t>
        </is>
      </c>
      <c r="AQ884" s="2" t="inlineStr">
        <is>
          <t>3</t>
        </is>
      </c>
      <c r="AR884" s="2" t="inlineStr">
        <is>
          <t/>
        </is>
      </c>
      <c r="AS884" t="inlineStr">
        <is>
          <t/>
        </is>
      </c>
      <c r="AT884" s="2" t="inlineStr">
        <is>
          <t>ábhar ligniceallalóis</t>
        </is>
      </c>
      <c r="AU884" s="2" t="inlineStr">
        <is>
          <t>3</t>
        </is>
      </c>
      <c r="AV884" s="2" t="inlineStr">
        <is>
          <t/>
        </is>
      </c>
      <c r="AW884" t="inlineStr">
        <is>
          <t/>
        </is>
      </c>
      <c r="AX884" t="inlineStr">
        <is>
          <t/>
        </is>
      </c>
      <c r="AY884" t="inlineStr">
        <is>
          <t/>
        </is>
      </c>
      <c r="AZ884" t="inlineStr">
        <is>
          <t/>
        </is>
      </c>
      <c r="BA884" t="inlineStr">
        <is>
          <t/>
        </is>
      </c>
      <c r="BB884" t="inlineStr">
        <is>
          <t/>
        </is>
      </c>
      <c r="BC884" t="inlineStr">
        <is>
          <t/>
        </is>
      </c>
      <c r="BD884" t="inlineStr">
        <is>
          <t/>
        </is>
      </c>
      <c r="BE884" t="inlineStr">
        <is>
          <t/>
        </is>
      </c>
      <c r="BF884" s="2" t="inlineStr">
        <is>
          <t>materie ligno-cellulosiche</t>
        </is>
      </c>
      <c r="BG884" s="2" t="inlineStr">
        <is>
          <t>3</t>
        </is>
      </c>
      <c r="BH884" s="2" t="inlineStr">
        <is>
          <t/>
        </is>
      </c>
      <c r="BI884" t="inlineStr">
        <is>
          <t>materie composte da lignina, cellulosa ed emicellulosa quali la biomassa proveniente da foreste, le colture energetiche legnose e i residui e rifiuti della filiera forestale</t>
        </is>
      </c>
      <c r="BJ884" s="2" t="inlineStr">
        <is>
          <t>lignoceliuliozės medžiagos</t>
        </is>
      </c>
      <c r="BK884" s="2" t="inlineStr">
        <is>
          <t>3</t>
        </is>
      </c>
      <c r="BL884" s="2" t="inlineStr">
        <is>
          <t/>
        </is>
      </c>
      <c r="BM884" t="inlineStr">
        <is>
          <t>medžiagos, sudarytos iš lignino, celiuliozės ir hemiceliuliozės, pavyzdžiui, biomasė, gauta iš miškų, miško energetinių augalų ir miškininkystės pramonės liekanų bei atliekų</t>
        </is>
      </c>
      <c r="BN884" s="2" t="inlineStr">
        <is>
          <t>lignocelulozes materiāls</t>
        </is>
      </c>
      <c r="BO884" s="2" t="inlineStr">
        <is>
          <t>3</t>
        </is>
      </c>
      <c r="BP884" s="2" t="inlineStr">
        <is>
          <t/>
        </is>
      </c>
      <c r="BQ884" t="inlineStr">
        <is>
          <t>materiāls, ko veido lignīns, celuloze un hemiceluloze, piemēram, mežos iegūta biomasa, enerģētiskās kokaugu kultūras un uz koksnes resursiem balstītu nozaru atlikumi un atkritumi</t>
        </is>
      </c>
      <c r="BR884" s="2" t="inlineStr">
        <is>
          <t>materjal linjoċellulożiku</t>
        </is>
      </c>
      <c r="BS884" s="2" t="inlineStr">
        <is>
          <t>3</t>
        </is>
      </c>
      <c r="BT884" s="2" t="inlineStr">
        <is>
          <t/>
        </is>
      </c>
      <c r="BU884" t="inlineStr">
        <is>
          <t>materjal magħmul mil-linjina, miċ-ċelluloża u mill-emiċelluloża bħal pereżempju l-bijomassa mill-foresti, mill-uċuħ tal-enerġija abbażi tal-injam u mir-residwi u l-iskart tal-industriji bbażati fil-foresti</t>
        </is>
      </c>
      <c r="BV884" s="2" t="inlineStr">
        <is>
          <t>lignocellulosisch materiaal</t>
        </is>
      </c>
      <c r="BW884" s="2" t="inlineStr">
        <is>
          <t>3</t>
        </is>
      </c>
      <c r="BX884" s="2" t="inlineStr">
        <is>
          <t/>
        </is>
      </c>
      <c r="BY884" t="inlineStr">
        <is>
          <t>materiaal bestaande uit lignine, cellulose en hemicellulose, zoals biomassa afkomstig van bossen, houtachtige energiegewassen en residuen en afvalstoffen van de houtsector</t>
        </is>
      </c>
      <c r="BZ884" s="2" t="inlineStr">
        <is>
          <t>materiał lignocelulozowy</t>
        </is>
      </c>
      <c r="CA884" s="2" t="inlineStr">
        <is>
          <t>3</t>
        </is>
      </c>
      <c r="CB884" s="2" t="inlineStr">
        <is>
          <t/>
        </is>
      </c>
      <c r="CC884" t="inlineStr">
        <is>
          <t>materiał składający się z ligniny, celulozy i hemicelulozy, taki jak biomasa pozyskana z lasów, drzewiastych roślin energetycznych oraz pozostałości i odpady przemysłowe gałęzi przemysłu związanych z leśnictwem</t>
        </is>
      </c>
      <c r="CD884" s="2" t="inlineStr">
        <is>
          <t>material lignocelulósico</t>
        </is>
      </c>
      <c r="CE884" s="2" t="inlineStr">
        <is>
          <t>3</t>
        </is>
      </c>
      <c r="CF884" s="2" t="inlineStr">
        <is>
          <t/>
        </is>
      </c>
      <c r="CG884" t="inlineStr">
        <is>
          <t>Material constituído por lenhina, celulose e hemicelulose, tal como a biomassa produzida a partir de florestas, culturas energéticas lenhosas e detritos e resíduos das indústrias do setor florestal.</t>
        </is>
      </c>
      <c r="CH884" s="2" t="inlineStr">
        <is>
          <t>material lignocelulozic</t>
        </is>
      </c>
      <c r="CI884" s="2" t="inlineStr">
        <is>
          <t>3</t>
        </is>
      </c>
      <c r="CJ884" s="2" t="inlineStr">
        <is>
          <t/>
        </is>
      </c>
      <c r="CK884" t="inlineStr">
        <is>
          <t/>
        </is>
      </c>
      <c r="CL884" t="inlineStr">
        <is>
          <t/>
        </is>
      </c>
      <c r="CM884" t="inlineStr">
        <is>
          <t/>
        </is>
      </c>
      <c r="CN884" t="inlineStr">
        <is>
          <t/>
        </is>
      </c>
      <c r="CO884" t="inlineStr">
        <is>
          <t/>
        </is>
      </c>
      <c r="CP884" s="2" t="inlineStr">
        <is>
          <t>lesna celuloza</t>
        </is>
      </c>
      <c r="CQ884" s="2" t="inlineStr">
        <is>
          <t>3</t>
        </is>
      </c>
      <c r="CR884" s="2" t="inlineStr">
        <is>
          <t/>
        </is>
      </c>
      <c r="CS884" t="inlineStr">
        <is>
          <t>material, sestavljen iz lignina, celuloze in hemiceluloze, kot so biomasa, pridobljena iz gozdov, gozdne energijske poljščine ter ostanki in odpadki iz gozdarstva</t>
        </is>
      </c>
      <c r="CT884" s="2" t="inlineStr">
        <is>
          <t>material som innehåller både cellulosa och lignin</t>
        </is>
      </c>
      <c r="CU884" s="2" t="inlineStr">
        <is>
          <t>2</t>
        </is>
      </c>
      <c r="CV884" s="2" t="inlineStr">
        <is>
          <t/>
        </is>
      </c>
      <c r="CW884" t="inlineStr">
        <is>
          <t>material som består av lignin, cellulosa och hemicellulosa, såsom biomassa från skog, vedartade energigrödor samt restprodukter och avfall från skogsindustri</t>
        </is>
      </c>
    </row>
    <row r="885">
      <c r="A885" s="1" t="str">
        <f>HYPERLINK("https://iate.europa.eu/entry/result/1486309/all", "1486309")</f>
        <v>1486309</v>
      </c>
      <c r="B885" t="inlineStr">
        <is>
          <t>INDUSTRY</t>
        </is>
      </c>
      <c r="C885" t="inlineStr">
        <is>
          <t>INDUSTRY|wood industry|wood industry</t>
        </is>
      </c>
      <c r="D885" t="inlineStr">
        <is>
          <t>yes</t>
        </is>
      </c>
      <c r="E885" t="inlineStr">
        <is>
          <t/>
        </is>
      </c>
      <c r="F885" s="2" t="inlineStr">
        <is>
          <t>черна луга|
сулфатна луга</t>
        </is>
      </c>
      <c r="G885" s="2" t="inlineStr">
        <is>
          <t>4|
4</t>
        </is>
      </c>
      <c r="H885" s="2" t="inlineStr">
        <is>
          <t xml:space="preserve">|
</t>
        </is>
      </c>
      <c r="I885" t="inlineStr">
        <is>
          <t>отпаден разтвор, получен при производството на &lt;i&gt;сулфатна целулоза&lt;/i&gt;</t>
        </is>
      </c>
      <c r="J885" s="2" t="inlineStr">
        <is>
          <t>černý výluh|
černý louh</t>
        </is>
      </c>
      <c r="K885" s="2" t="inlineStr">
        <is>
          <t>3|
2</t>
        </is>
      </c>
      <c r="L885" s="2" t="inlineStr">
        <is>
          <t xml:space="preserve">|
</t>
        </is>
      </c>
      <c r="M885" t="inlineStr">
        <is>
          <t>vedlejší produkt při výrobě vláknin z dřevin, od kterého byla oddělena buničina a který se dále zužitkovává</t>
        </is>
      </c>
      <c r="N885" s="2" t="inlineStr">
        <is>
          <t>sortlud|
affaldslud</t>
        </is>
      </c>
      <c r="O885" s="2" t="inlineStr">
        <is>
          <t>3|
3</t>
        </is>
      </c>
      <c r="P885" s="2" t="inlineStr">
        <is>
          <t xml:space="preserve">|
</t>
        </is>
      </c>
      <c r="Q885" t="inlineStr">
        <is>
          <t>fra fremstillingen af papirmasse efter alkalimetoden</t>
        </is>
      </c>
      <c r="R885" s="2" t="inlineStr">
        <is>
          <t>Schwarzlauge</t>
        </is>
      </c>
      <c r="S885" s="2" t="inlineStr">
        <is>
          <t>3</t>
        </is>
      </c>
      <c r="T885" s="2" t="inlineStr">
        <is>
          <t/>
        </is>
      </c>
      <c r="U885" t="inlineStr">
        <is>
          <t>energie- und ligninreiches Nebenprodukt bei der Zelluloseherstellung nach dem Sulfatverfahren in der Papierindustrie</t>
        </is>
      </c>
      <c r="V885" s="2" t="inlineStr">
        <is>
          <t>μαύρο υγρό πολτοποίησης</t>
        </is>
      </c>
      <c r="W885" s="2" t="inlineStr">
        <is>
          <t>3</t>
        </is>
      </c>
      <c r="X885" s="2" t="inlineStr">
        <is>
          <t/>
        </is>
      </c>
      <c r="Y885" t="inlineStr">
        <is>
          <t/>
        </is>
      </c>
      <c r="Z885" s="2" t="inlineStr">
        <is>
          <t>black liquor</t>
        </is>
      </c>
      <c r="AA885" s="2" t="inlineStr">
        <is>
          <t>3</t>
        </is>
      </c>
      <c r="AB885" s="2" t="inlineStr">
        <is>
          <t/>
        </is>
      </c>
      <c r="AC885" t="inlineStr">
        <is>
          <t>spent kraft pulping&lt;sup&gt;1&lt;/sup&gt; liquor which contains contain lignin fragments, carbohydrates from the breakdown of hemicellulose, sodium carbonate, sodium sulfate and other inorganic salts&lt;p&gt;&lt;sup&gt;1&lt;/sup&gt; kraft pulp [ &lt;a href="/entry/result/1485739/all" id="ENTRY_TO_ENTRY_CONVERTER" target="_blank"&gt;IATE:1485739&lt;/a&gt; ]&lt;/p&gt;</t>
        </is>
      </c>
      <c r="AD885" s="2" t="inlineStr">
        <is>
          <t>lodo negro|
lejía negra|
licor negro</t>
        </is>
      </c>
      <c r="AE885" s="2" t="inlineStr">
        <is>
          <t>3|
3|
3</t>
        </is>
      </c>
      <c r="AF885" s="2" t="inlineStr">
        <is>
          <t>|
|
preferred</t>
        </is>
      </c>
      <c r="AG885" t="inlineStr">
        <is>
          <t>Residuo liquido generado en el proceso de cocción química de las astillas para la obtención de pasta química, pasta kraft o pasta woodfree.</t>
        </is>
      </c>
      <c r="AH885" s="2" t="inlineStr">
        <is>
          <t>must leelis</t>
        </is>
      </c>
      <c r="AI885" s="2" t="inlineStr">
        <is>
          <t>3</t>
        </is>
      </c>
      <c r="AJ885" s="2" t="inlineStr">
        <is>
          <t/>
        </is>
      </c>
      <c r="AK885" t="inlineStr">
        <is>
          <t>kasutatud sulfaatkeedu vedelik, mis sisaldab lahustunud ligniinifragmente, hemitselluloosi lagunemisest tekkinud süsivesikuid, naatriumhüdroksiidi, naatriumkarbonaati, naatriumsulfaati jt anorgaanilisi sooli</t>
        </is>
      </c>
      <c r="AL885" s="2" t="inlineStr">
        <is>
          <t>mustalipeä|
musta lipeä</t>
        </is>
      </c>
      <c r="AM885" s="2" t="inlineStr">
        <is>
          <t>3|
3</t>
        </is>
      </c>
      <c r="AN885" s="2" t="inlineStr">
        <is>
          <t xml:space="preserve">|
</t>
        </is>
      </c>
      <c r="AO885" t="inlineStr">
        <is>
          <t>sellun keitossa sivutuotteena syntyvä lipeäliuos, joka sisältää puusta liuenneita aineita ja keittokemikaaleja</t>
        </is>
      </c>
      <c r="AP885" s="2" t="inlineStr">
        <is>
          <t>liqueur noire|
boue noirâtre|
boue noire|
lessive noire</t>
        </is>
      </c>
      <c r="AQ885" s="2" t="inlineStr">
        <is>
          <t>3|
2|
2|
3</t>
        </is>
      </c>
      <c r="AR885" s="2" t="inlineStr">
        <is>
          <t xml:space="preserve">preferred|
|
|
</t>
        </is>
      </c>
      <c r="AS885" t="inlineStr">
        <is>
          <t>sous-produit de l’industrie de la pâte à papier, formé à partir de la pulpe de bois, lors de la séparation chimique des fibres de cellulose, de la lignine et de l’hémicellulose, constitué de lignine, d’hémicellulose et de résidus de produits chimiques</t>
        </is>
      </c>
      <c r="AT885" s="2" t="inlineStr">
        <is>
          <t>liocáir dhubh</t>
        </is>
      </c>
      <c r="AU885" s="2" t="inlineStr">
        <is>
          <t>3</t>
        </is>
      </c>
      <c r="AV885" s="2" t="inlineStr">
        <is>
          <t/>
        </is>
      </c>
      <c r="AW885" t="inlineStr">
        <is>
          <t/>
        </is>
      </c>
      <c r="AX885" s="2" t="inlineStr">
        <is>
          <t>crni lug</t>
        </is>
      </c>
      <c r="AY885" s="2" t="inlineStr">
        <is>
          <t>3</t>
        </is>
      </c>
      <c r="AZ885" s="2" t="inlineStr">
        <is>
          <t/>
        </is>
      </c>
      <c r="BA885" t="inlineStr">
        <is>
          <t>tekućina koja nakon završetka kemijskoga postupka izlazi iz kuhača s razgrađenom sječkom.</t>
        </is>
      </c>
      <c r="BB885" s="2" t="inlineStr">
        <is>
          <t>feketelúg</t>
        </is>
      </c>
      <c r="BC885" s="2" t="inlineStr">
        <is>
          <t>3</t>
        </is>
      </c>
      <c r="BD885" s="2" t="inlineStr">
        <is>
          <t/>
        </is>
      </c>
      <c r="BE885" t="inlineStr">
        <is>
          <t>a cellulózgyártás lúgos eljárása során elhasznált sötét színű feltáróoldat, amely növényi nyersanyagból kioldott szervetlen sókat és szerves vegyületeket (alkálilignin, hemicellulóz, zsírsavas és gyantasavas sók, oxidációs termékek, stb..) tartalmaz</t>
        </is>
      </c>
      <c r="BF885" s="2" t="inlineStr">
        <is>
          <t>liquor nero|
liscivio nero</t>
        </is>
      </c>
      <c r="BG885" s="2" t="inlineStr">
        <is>
          <t>3|
3</t>
        </is>
      </c>
      <c r="BH885" s="2" t="inlineStr">
        <is>
          <t xml:space="preserve">|
</t>
        </is>
      </c>
      <c r="BI885" t="inlineStr">
        <is>
          <t>nella trasformazione del legno in pasta per la produzione di carta: residuo liquido della cottura del legno contenete i prodotti chimici utilizzati per l'estrazione dal legno delle sostanze incrostanti, principalmente la lignina, e le stesse sostanze incrostanti dissolte</t>
        </is>
      </c>
      <c r="BJ885" s="2" t="inlineStr">
        <is>
          <t>sulfatinės išviros|
juodasis šarmas</t>
        </is>
      </c>
      <c r="BK885" s="2" t="inlineStr">
        <is>
          <t>3|
3</t>
        </is>
      </c>
      <c r="BL885" s="2" t="inlineStr">
        <is>
          <t>preferred|
admitted</t>
        </is>
      </c>
      <c r="BM885" t="inlineStr">
        <is>
          <t>sulfatinės celiuliozės gamybos skystosios atliekos</t>
        </is>
      </c>
      <c r="BN885" s="2" t="inlineStr">
        <is>
          <t>melnais atsārms</t>
        </is>
      </c>
      <c r="BO885" s="2" t="inlineStr">
        <is>
          <t>3</t>
        </is>
      </c>
      <c r="BP885" s="2" t="inlineStr">
        <is>
          <t/>
        </is>
      </c>
      <c r="BQ885" t="inlineStr">
        <is>
          <t/>
        </is>
      </c>
      <c r="BR885" s="2" t="inlineStr">
        <is>
          <t>likur iswed</t>
        </is>
      </c>
      <c r="BS885" s="2" t="inlineStr">
        <is>
          <t>2</t>
        </is>
      </c>
      <c r="BT885" s="2" t="inlineStr">
        <is>
          <t/>
        </is>
      </c>
      <c r="BU885" t="inlineStr">
        <is>
          <t>likur użat fuq il-polpa kraft&lt;sup&gt;1&lt;/sup&gt; li jkun fih frammenti ta' linju u karboidrati mid-dekompożizzjoni tal-emiċellulożi, karbonat tas-sodju, sulfat tas-sodju u mluħ inorganiċi oħra&lt;p&gt;&lt;sup&gt;1&lt;/sup&gt; &lt;a href="/entry/result/1485739&lt;&gt;&lt;&gt;&lt;&gt;&lt;&gt;&lt;&gt;&lt;&gt;&lt;&gt;&lt;/all" id="ENTRY_TO_ENTRY_CONVERTER" target="_blank"&gt;IATE:1485739&amp;lt;&amp;gt;&amp;lt;&amp;gt;&amp;lt;&amp;gt;&amp;lt;&amp;gt;&amp;lt;&amp;gt;&amp;lt;&amp;gt;&amp;lt;&amp;gt;&amp;lt;&lt;/a&gt;&amp;gt;&lt;/p&gt;</t>
        </is>
      </c>
      <c r="BV885" s="2" t="inlineStr">
        <is>
          <t>zwart residuloog|
zwart afvalloog|
black liquor</t>
        </is>
      </c>
      <c r="BW885" s="2" t="inlineStr">
        <is>
          <t>3|
3|
3</t>
        </is>
      </c>
      <c r="BX885" s="2" t="inlineStr">
        <is>
          <t xml:space="preserve">|
|
</t>
        </is>
      </c>
      <c r="BY885" t="inlineStr">
        <is>
          <t>residu dat overblijft wanneer houtsnippers worden gekookt voor de productie van papierpulp</t>
        </is>
      </c>
      <c r="BZ885" s="2" t="inlineStr">
        <is>
          <t>ług powarzelny|
ług czarny</t>
        </is>
      </c>
      <c r="CA885" s="2" t="inlineStr">
        <is>
          <t>3|
2</t>
        </is>
      </c>
      <c r="CB885" s="2" t="inlineStr">
        <is>
          <t xml:space="preserve">|
</t>
        </is>
      </c>
      <c r="CC885" t="inlineStr">
        <is>
          <t>roztwór odprowadzany z instalacji mycia niebielonej masy celulozowej, zawierający rozpuszczone, przereagowane chemikalia warzelne, głównie sole sodowe</t>
        </is>
      </c>
      <c r="CD885" s="2" t="inlineStr">
        <is>
          <t>lixívia negra|
licor negro</t>
        </is>
      </c>
      <c r="CE885" s="2" t="inlineStr">
        <is>
          <t>3|
3</t>
        </is>
      </c>
      <c r="CF885" s="2" t="inlineStr">
        <is>
          <t xml:space="preserve">|
</t>
        </is>
      </c>
      <c r="CG885" t="inlineStr">
        <is>
          <t>Lixívia recuperada depois do cozimento da pasta química (processo pela soda ou pelo sulfato).</t>
        </is>
      </c>
      <c r="CH885" s="2" t="inlineStr">
        <is>
          <t>leșie neagră</t>
        </is>
      </c>
      <c r="CI885" s="2" t="inlineStr">
        <is>
          <t>3</t>
        </is>
      </c>
      <c r="CJ885" s="2" t="inlineStr">
        <is>
          <t/>
        </is>
      </c>
      <c r="CK885" t="inlineStr">
        <is>
          <t>Reziduu din procesul de fabricare al celulozei</t>
        </is>
      </c>
      <c r="CL885" s="2" t="inlineStr">
        <is>
          <t>sulfátový výluh|
čierny výluh</t>
        </is>
      </c>
      <c r="CM885" s="2" t="inlineStr">
        <is>
          <t>3|
3</t>
        </is>
      </c>
      <c r="CN885" s="2" t="inlineStr">
        <is>
          <t xml:space="preserve">|
</t>
        </is>
      </c>
      <c r="CO885" t="inlineStr">
        <is>
          <t>výluh získaný z dreva počas procesu výroby celulózy, v ktorom energetický obsah pochádza najmä z obsahu lignínu odlúčeného z dreva v procese rozvlákňovania</t>
        </is>
      </c>
      <c r="CP885" s="2" t="inlineStr">
        <is>
          <t>črna lužina</t>
        </is>
      </c>
      <c r="CQ885" s="2" t="inlineStr">
        <is>
          <t>3</t>
        </is>
      </c>
      <c r="CR885" s="2" t="inlineStr">
        <is>
          <t/>
        </is>
      </c>
      <c r="CS885" t="inlineStr">
        <is>
          <t/>
        </is>
      </c>
      <c r="CT885" s="2" t="inlineStr">
        <is>
          <t>svartlut|
svart slam</t>
        </is>
      </c>
      <c r="CU885" s="2" t="inlineStr">
        <is>
          <t>3|
3</t>
        </is>
      </c>
      <c r="CV885" s="2" t="inlineStr">
        <is>
          <t xml:space="preserve">|
</t>
        </is>
      </c>
      <c r="CW885" t="inlineStr">
        <is>
          <t>den förbrukade kokvätskan från sulfatprocessen vid tillverkning av pappersmassa</t>
        </is>
      </c>
    </row>
    <row r="886">
      <c r="A886" s="1" t="str">
        <f>HYPERLINK("https://iate.europa.eu/entry/result/818833/all", "818833")</f>
        <v>818833</v>
      </c>
      <c r="B886" t="inlineStr">
        <is>
          <t>ENVIRONMENT;PRODUCTION, TECHNOLOGY AND RESEARCH;ENERGY</t>
        </is>
      </c>
      <c r="C886" t="inlineStr">
        <is>
          <t>ENVIRONMENT;PRODUCTION, TECHNOLOGY AND RESEARCH|technology and technical regulations;PRODUCTION, TECHNOLOGY AND RESEARCH|research and intellectual property|research;ENERGY;ENERGY|electrical and nuclear industries|nuclear energy</t>
        </is>
      </c>
      <c r="D886" t="inlineStr">
        <is>
          <t>yes</t>
        </is>
      </c>
      <c r="E886" t="inlineStr">
        <is>
          <t/>
        </is>
      </c>
      <c r="F886" t="inlineStr">
        <is>
          <t/>
        </is>
      </c>
      <c r="G886" t="inlineStr">
        <is>
          <t/>
        </is>
      </c>
      <c r="H886" t="inlineStr">
        <is>
          <t/>
        </is>
      </c>
      <c r="I886" t="inlineStr">
        <is>
          <t/>
        </is>
      </c>
      <c r="J886" t="inlineStr">
        <is>
          <t/>
        </is>
      </c>
      <c r="K886" t="inlineStr">
        <is>
          <t/>
        </is>
      </c>
      <c r="L886" t="inlineStr">
        <is>
          <t/>
        </is>
      </c>
      <c r="M886" t="inlineStr">
        <is>
          <t/>
        </is>
      </c>
      <c r="N886" s="2" t="inlineStr">
        <is>
          <t>slutdeponering af radioaktivt affald|
deponering af radioaktivt affald</t>
        </is>
      </c>
      <c r="O886" s="2" t="inlineStr">
        <is>
          <t>4|
4</t>
        </is>
      </c>
      <c r="P886" s="2" t="inlineStr">
        <is>
          <t xml:space="preserve">|
</t>
        </is>
      </c>
      <c r="Q886" t="inlineStr">
        <is>
          <t>Der er her tale om betydning nr. 1 og 2 i IAEA's sikkerhedsglossar:&lt;br&gt;"1. Emplacement of waste in an appropriate facility without the intention of retrieval. ... The term disposal implies that retrieval is not intended; it does not mean that retrieval is not possible. ...&lt;br&gt;2. The emplacement of spent fuel or radioactive waste in an appropriate facility without the intention of retrieval.&lt;br&gt;3. The act or process of getting rid of waste, without the intention of retrieval."</t>
        </is>
      </c>
      <c r="R886" s="2" t="inlineStr">
        <is>
          <t>Lagerung radioaktiver Abfälle</t>
        </is>
      </c>
      <c r="S886" s="2" t="inlineStr">
        <is>
          <t>3</t>
        </is>
      </c>
      <c r="T886" s="2" t="inlineStr">
        <is>
          <t/>
        </is>
      </c>
      <c r="U886" t="inlineStr">
        <is>
          <t/>
        </is>
      </c>
      <c r="V886" s="2" t="inlineStr">
        <is>
          <t>αποθήκευση των ραδιενεργών αποβλήτων</t>
        </is>
      </c>
      <c r="W886" s="2" t="inlineStr">
        <is>
          <t>3</t>
        </is>
      </c>
      <c r="X886" s="2" t="inlineStr">
        <is>
          <t/>
        </is>
      </c>
      <c r="Y886" t="inlineStr">
        <is>
          <t/>
        </is>
      </c>
      <c r="Z886" s="2" t="inlineStr">
        <is>
          <t>disposal of radioactive waste|
radioactive waste disposal|
final disposal of radioactive waste|
permanent storage of radioactive waste|
permanent storage of radioactive waste|
final storage of radioactive waste</t>
        </is>
      </c>
      <c r="AA886" s="2" t="inlineStr">
        <is>
          <t>2|
2|
2|
2|
1|
2</t>
        </is>
      </c>
      <c r="AB886" s="2" t="inlineStr">
        <is>
          <t xml:space="preserve">|
|
|
|
|
</t>
        </is>
      </c>
      <c r="AC886" t="inlineStr">
        <is>
          <t>Disposal: the act or process of getting rid of radioactive waste, without the intention of retrieval. Contrast "storage", where there is an intention to retrieve.</t>
        </is>
      </c>
      <c r="AD886" s="2" t="inlineStr">
        <is>
          <t>almacenamiento de residuos radiactivos</t>
        </is>
      </c>
      <c r="AE886" s="2" t="inlineStr">
        <is>
          <t>3</t>
        </is>
      </c>
      <c r="AF886" s="2" t="inlineStr">
        <is>
          <t/>
        </is>
      </c>
      <c r="AG886" t="inlineStr">
        <is>
          <t>Colocación de los residuos radiactivos &lt;a href="/entry/result/823215/all" id="ENTRY_TO_ENTRY_CONVERTER" target="_blank"&gt;IATE:823215&lt;/a&gt; en una instalación que proporciona adecuada protección ambiental.</t>
        </is>
      </c>
      <c r="AH886" s="2" t="inlineStr">
        <is>
          <t>radioaktiivsete jäätmete lõppladustamine</t>
        </is>
      </c>
      <c r="AI886" s="2" t="inlineStr">
        <is>
          <t>3</t>
        </is>
      </c>
      <c r="AJ886" s="2" t="inlineStr">
        <is>
          <t/>
        </is>
      </c>
      <c r="AK886" t="inlineStr">
        <is>
          <t/>
        </is>
      </c>
      <c r="AL886" s="2" t="inlineStr">
        <is>
          <t>radioaktiivisen jätteen loppusijoitus|
loppusijoitus</t>
        </is>
      </c>
      <c r="AM886" s="2" t="inlineStr">
        <is>
          <t>2|
2</t>
        </is>
      </c>
      <c r="AN886" s="2" t="inlineStr">
        <is>
          <t xml:space="preserve">|
</t>
        </is>
      </c>
      <c r="AO886" t="inlineStr">
        <is>
          <t>ydinjätteen sijoittaminen pysyvästi tarkoitusta varten varattuun paikkaan niin, ettei siitä ole haittaa ympäristölle</t>
        </is>
      </c>
      <c r="AP886" s="2" t="inlineStr">
        <is>
          <t>stockage des déchets radioactifs|
stockage définitif</t>
        </is>
      </c>
      <c r="AQ886" s="2" t="inlineStr">
        <is>
          <t>3|
3</t>
        </is>
      </c>
      <c r="AR886" s="2" t="inlineStr">
        <is>
          <t xml:space="preserve">|
</t>
        </is>
      </c>
      <c r="AS886" t="inlineStr">
        <is>
          <t>Le stockage des déchets radioactifs est une opération assez délicate qui demande beaucoup de précision au niveau du suivi des radioéléments jusqu'à ce que la radioactivité soit comparable à la radioactivité naturelle. Les principaux types de stockage sont le stockage en surface, la fusion avec de la frite de verre et le stockage géologique.</t>
        </is>
      </c>
      <c r="AT886" s="2" t="inlineStr">
        <is>
          <t>diúscairt dramhaíola radaighníomhaí</t>
        </is>
      </c>
      <c r="AU886" s="2" t="inlineStr">
        <is>
          <t>3</t>
        </is>
      </c>
      <c r="AV886" s="2" t="inlineStr">
        <is>
          <t/>
        </is>
      </c>
      <c r="AW886" t="inlineStr">
        <is>
          <t/>
        </is>
      </c>
      <c r="AX886" t="inlineStr">
        <is>
          <t/>
        </is>
      </c>
      <c r="AY886" t="inlineStr">
        <is>
          <t/>
        </is>
      </c>
      <c r="AZ886" t="inlineStr">
        <is>
          <t/>
        </is>
      </c>
      <c r="BA886" t="inlineStr">
        <is>
          <t/>
        </is>
      </c>
      <c r="BB886" t="inlineStr">
        <is>
          <t/>
        </is>
      </c>
      <c r="BC886" t="inlineStr">
        <is>
          <t/>
        </is>
      </c>
      <c r="BD886" t="inlineStr">
        <is>
          <t/>
        </is>
      </c>
      <c r="BE886" t="inlineStr">
        <is>
          <t/>
        </is>
      </c>
      <c r="BF886" s="2" t="inlineStr">
        <is>
          <t>smaltimento di rifiuti radioattivi</t>
        </is>
      </c>
      <c r="BG886" s="2" t="inlineStr">
        <is>
          <t>3</t>
        </is>
      </c>
      <c r="BH886" s="2" t="inlineStr">
        <is>
          <t/>
        </is>
      </c>
      <c r="BI886" t="inlineStr">
        <is>
          <t>collocazione di rifiuti radioattivi ( &lt;a href="/entry/result/823215/all" id="ENTRY_TO_ENTRY_CONVERTER" target="_blank"&gt;IATE:823215&lt;/a&gt; ) in un impianto senza intenzione di recuperarli successivamente</t>
        </is>
      </c>
      <c r="BJ886" t="inlineStr">
        <is>
          <t/>
        </is>
      </c>
      <c r="BK886" t="inlineStr">
        <is>
          <t/>
        </is>
      </c>
      <c r="BL886" t="inlineStr">
        <is>
          <t/>
        </is>
      </c>
      <c r="BM886" t="inlineStr">
        <is>
          <t/>
        </is>
      </c>
      <c r="BN886" t="inlineStr">
        <is>
          <t/>
        </is>
      </c>
      <c r="BO886" t="inlineStr">
        <is>
          <t/>
        </is>
      </c>
      <c r="BP886" t="inlineStr">
        <is>
          <t/>
        </is>
      </c>
      <c r="BQ886" t="inlineStr">
        <is>
          <t/>
        </is>
      </c>
      <c r="BR886" s="2" t="inlineStr">
        <is>
          <t>rimi finali tal-iskart radjuattiv|
rimi ta' skart radjuattiv</t>
        </is>
      </c>
      <c r="BS886" s="2" t="inlineStr">
        <is>
          <t>3|
3</t>
        </is>
      </c>
      <c r="BT886" s="2" t="inlineStr">
        <is>
          <t xml:space="preserve">|
</t>
        </is>
      </c>
      <c r="BU886" t="inlineStr">
        <is>
          <t>tqegħid ta’ skart radjuattiv [ &lt;a href="/entry/result/823215/all" id="ENTRY_TO_ENTRY_CONVERTER" target="_blank"&gt;IATE:823215&lt;/a&gt; ] f’faċilità mingħajr l-intenzjoni li jerġa’ jinġabar</t>
        </is>
      </c>
      <c r="BV886" s="2" t="inlineStr">
        <is>
          <t>permanente opslag van radioactieve afvalstoffen|
definitieve verwijdering van radioactieve afvalstoffen</t>
        </is>
      </c>
      <c r="BW886" s="2" t="inlineStr">
        <is>
          <t>3|
3</t>
        </is>
      </c>
      <c r="BX886" s="2" t="inlineStr">
        <is>
          <t xml:space="preserve">|
</t>
        </is>
      </c>
      <c r="BY886" t="inlineStr">
        <is>
          <t>Volgens de definitie van de IAEA is in het Engelse "disposal" het element "permanent" ,"definitief" inbegrepen: het is niet de bedoeling, en zelfs niet mogelijk, het afval terug te winnen. "Storage" is opslag met de mogelijkheid het afval terug te winnen, al duurt dit misschien nog even (eeuwen). Om dit verschil aan te geven bij de vertaling van "disposal", wordt "definitieve" of "permanente" toegevoegd (in het EN is dit niet nodig, al gebeurt het vaak wel); "storage" wordt vertaald met "opslag" tout court.</t>
        </is>
      </c>
      <c r="BZ886" t="inlineStr">
        <is>
          <t/>
        </is>
      </c>
      <c r="CA886" t="inlineStr">
        <is>
          <t/>
        </is>
      </c>
      <c r="CB886" t="inlineStr">
        <is>
          <t/>
        </is>
      </c>
      <c r="CC886" t="inlineStr">
        <is>
          <t/>
        </is>
      </c>
      <c r="CD886" s="2" t="inlineStr">
        <is>
          <t>armazenamento de resíduos radioativos</t>
        </is>
      </c>
      <c r="CE886" s="2" t="inlineStr">
        <is>
          <t>3</t>
        </is>
      </c>
      <c r="CF886" s="2" t="inlineStr">
        <is>
          <t/>
        </is>
      </c>
      <c r="CG886" t="inlineStr">
        <is>
          <t>A colocação de resíduos radioativos ou de combustível irradiado numa instalação autorizada, sem intenção de os recuperar.</t>
        </is>
      </c>
      <c r="CH886" t="inlineStr">
        <is>
          <t/>
        </is>
      </c>
      <c r="CI886" t="inlineStr">
        <is>
          <t/>
        </is>
      </c>
      <c r="CJ886" t="inlineStr">
        <is>
          <t/>
        </is>
      </c>
      <c r="CK886" t="inlineStr">
        <is>
          <t/>
        </is>
      </c>
      <c r="CL886" s="2" t="inlineStr">
        <is>
          <t>ukladanie rádioaktívneho odpadu</t>
        </is>
      </c>
      <c r="CM886" s="2" t="inlineStr">
        <is>
          <t>3</t>
        </is>
      </c>
      <c r="CN886" s="2" t="inlineStr">
        <is>
          <t/>
        </is>
      </c>
      <c r="CO886" t="inlineStr">
        <is>
          <t>trvalé umiestnenie rádioaktívneho odpadu alebo vyhoretého jadrového paliva do úložiska rádioaktívneho odpadu alebo do úložiska vyhoretého jadrového paliva bez úmyslu ho následne vyberať</t>
        </is>
      </c>
      <c r="CP886" s="2" t="inlineStr">
        <is>
          <t>odlaganje radioaktivnih odpadkov</t>
        </is>
      </c>
      <c r="CQ886" s="2" t="inlineStr">
        <is>
          <t>2</t>
        </is>
      </c>
      <c r="CR886" s="2" t="inlineStr">
        <is>
          <t/>
        </is>
      </c>
      <c r="CS886" t="inlineStr">
        <is>
          <t/>
        </is>
      </c>
      <c r="CT886" s="2" t="inlineStr">
        <is>
          <t>slutförvaring av radioaktivt avfall</t>
        </is>
      </c>
      <c r="CU886" s="2" t="inlineStr">
        <is>
          <t>2</t>
        </is>
      </c>
      <c r="CV886" s="2" t="inlineStr">
        <is>
          <t/>
        </is>
      </c>
      <c r="CW886" t="inlineStr">
        <is>
          <t>"slutförvaring, förvaring av radioaktivt avfall som inte skall vidarebehandlas eller återvinnas: Platsen för förvaring av använt kärnbränsle är ännu ej bestämd, men kommer att behöva bestämmas senast några år in på 2000-talet. En första del beräknas tas i bruk omkring 2010. Djupförvaret kommer att utföras antingen så att det kan förslutas eller så att bränslet kan återtas, beroende på vad som i framtiden kan anses önskvärt."</t>
        </is>
      </c>
    </row>
    <row r="887">
      <c r="A887" s="1" t="str">
        <f>HYPERLINK("https://iate.europa.eu/entry/result/1407746/all", "1407746")</f>
        <v>1407746</v>
      </c>
      <c r="B887" t="inlineStr">
        <is>
          <t>ENERGY</t>
        </is>
      </c>
      <c r="C887" t="inlineStr">
        <is>
          <t>ENERGY;ENERGY|electrical and nuclear industries|nuclear energy</t>
        </is>
      </c>
      <c r="D887" t="inlineStr">
        <is>
          <t>yes</t>
        </is>
      </c>
      <c r="E887" t="inlineStr">
        <is>
          <t/>
        </is>
      </c>
      <c r="F887" t="inlineStr">
        <is>
          <t/>
        </is>
      </c>
      <c r="G887" t="inlineStr">
        <is>
          <t/>
        </is>
      </c>
      <c r="H887" t="inlineStr">
        <is>
          <t/>
        </is>
      </c>
      <c r="I887" t="inlineStr">
        <is>
          <t/>
        </is>
      </c>
      <c r="J887" s="2" t="inlineStr">
        <is>
          <t>HWR|
těžkovodní reaktor</t>
        </is>
      </c>
      <c r="K887" s="2" t="inlineStr">
        <is>
          <t>3|
3</t>
        </is>
      </c>
      <c r="L887" s="2" t="inlineStr">
        <is>
          <t xml:space="preserve">|
</t>
        </is>
      </c>
      <c r="M887" t="inlineStr">
        <is>
          <t>Jaderný energetický reaktor pracující na tepelných neutronech, které vznikají z rychlých neutronů zpomalením moderátorem (jako moderátor slouží těžká voda; ta je často také chladivem primárního okruhu).</t>
        </is>
      </c>
      <c r="N887" s="2" t="inlineStr">
        <is>
          <t>tungtvandsreaktor|
HWR</t>
        </is>
      </c>
      <c r="O887" s="2" t="inlineStr">
        <is>
          <t>3|
3</t>
        </is>
      </c>
      <c r="P887" s="2" t="inlineStr">
        <is>
          <t xml:space="preserve">|
</t>
        </is>
      </c>
      <c r="Q887" t="inlineStr">
        <is>
          <t/>
        </is>
      </c>
      <c r="R887" s="2" t="inlineStr">
        <is>
          <t>Schwerwasserreaktor|
schwerwassergekühlter Reaktor|
HWR</t>
        </is>
      </c>
      <c r="S887" s="2" t="inlineStr">
        <is>
          <t>3|
1|
3</t>
        </is>
      </c>
      <c r="T887" s="2" t="inlineStr">
        <is>
          <t xml:space="preserve">|
|
</t>
        </is>
      </c>
      <c r="U887" t="inlineStr">
        <is>
          <t>mit schwerem Wasser als Moderator betriebener Reaktor</t>
        </is>
      </c>
      <c r="V887" s="2" t="inlineStr">
        <is>
          <t>αντιδραστήρας βαρέος ύδατος</t>
        </is>
      </c>
      <c r="W887" s="2" t="inlineStr">
        <is>
          <t>3</t>
        </is>
      </c>
      <c r="X887" s="2" t="inlineStr">
        <is>
          <t/>
        </is>
      </c>
      <c r="Y887" t="inlineStr">
        <is>
          <t/>
        </is>
      </c>
      <c r="Z887" s="2" t="inlineStr">
        <is>
          <t>heavy-water reactor|
HWR|
heavy water reactor</t>
        </is>
      </c>
      <c r="AA887" s="2" t="inlineStr">
        <is>
          <t>3|
3|
3</t>
        </is>
      </c>
      <c r="AB887" s="2" t="inlineStr">
        <is>
          <t xml:space="preserve">|
|
</t>
        </is>
      </c>
      <c r="AC887" t="inlineStr">
        <is>
          <t>a reactor that uses heavy water as its moderator.The coolant may be gas as in the "heavy-water-moderated,gas-cooled reactor"(HWGCR),light water as in the "heavy-water-moderated,boiling light-water-cooled reactor"(HWLWR)or "steam-generating heavy-water reactor"(SGHWR),or heavy-water as in the "pressurised heavy-water-moderated and cooled reactor"(PHWR).In the case of a power reactor steam produced in the reactor vessel or by heat exchange with the coolant is supplied to a turbo-generator.According to the type of plant,natural uranium or enriched fuel are required</t>
        </is>
      </c>
      <c r="AD887" s="2" t="inlineStr">
        <is>
          <t>reactor de agua pesada|
HWR</t>
        </is>
      </c>
      <c r="AE887" s="2" t="inlineStr">
        <is>
          <t>3|
3</t>
        </is>
      </c>
      <c r="AF887" s="2" t="inlineStr">
        <is>
          <t xml:space="preserve">|
</t>
        </is>
      </c>
      <c r="AG887" t="inlineStr">
        <is>
          <t>reactor nuclear que usa agua pesada como moderador ; Reactor nuclear cuyo moderador es agua pesada, cualquiera que sea su refrigerante.</t>
        </is>
      </c>
      <c r="AH887" s="2" t="inlineStr">
        <is>
          <t>raskeveereaktor</t>
        </is>
      </c>
      <c r="AI887" s="2" t="inlineStr">
        <is>
          <t>3</t>
        </is>
      </c>
      <c r="AJ887" s="2" t="inlineStr">
        <is>
          <t/>
        </is>
      </c>
      <c r="AK887" t="inlineStr">
        <is>
          <t/>
        </is>
      </c>
      <c r="AL887" t="inlineStr">
        <is>
          <t/>
        </is>
      </c>
      <c r="AM887" t="inlineStr">
        <is>
          <t/>
        </is>
      </c>
      <c r="AN887" t="inlineStr">
        <is>
          <t/>
        </is>
      </c>
      <c r="AO887" t="inlineStr">
        <is>
          <t/>
        </is>
      </c>
      <c r="AP887" s="2" t="inlineStr">
        <is>
          <t>réacteur refroidi par eau lourde|
réacteur à eau lourde|
HWR</t>
        </is>
      </c>
      <c r="AQ887" s="2" t="inlineStr">
        <is>
          <t>1|
3|
3</t>
        </is>
      </c>
      <c r="AR887" s="2" t="inlineStr">
        <is>
          <t xml:space="preserve">|
|
</t>
        </is>
      </c>
      <c r="AS887" t="inlineStr">
        <is>
          <t>réacteur utilisant de l'eau lourde comme modérateur</t>
        </is>
      </c>
      <c r="AT887" s="2" t="inlineStr">
        <is>
          <t>imoibreoir tromuisce</t>
        </is>
      </c>
      <c r="AU887" s="2" t="inlineStr">
        <is>
          <t>3</t>
        </is>
      </c>
      <c r="AV887" s="2" t="inlineStr">
        <is>
          <t/>
        </is>
      </c>
      <c r="AW887" t="inlineStr">
        <is>
          <t/>
        </is>
      </c>
      <c r="AX887" t="inlineStr">
        <is>
          <t/>
        </is>
      </c>
      <c r="AY887" t="inlineStr">
        <is>
          <t/>
        </is>
      </c>
      <c r="AZ887" t="inlineStr">
        <is>
          <t/>
        </is>
      </c>
      <c r="BA887" t="inlineStr">
        <is>
          <t/>
        </is>
      </c>
      <c r="BB887" s="2" t="inlineStr">
        <is>
          <t>HWR|
nehézvizes reaktor</t>
        </is>
      </c>
      <c r="BC887" s="2" t="inlineStr">
        <is>
          <t>3|
3</t>
        </is>
      </c>
      <c r="BD887" s="2" t="inlineStr">
        <is>
          <t xml:space="preserve">|
</t>
        </is>
      </c>
      <c r="BE887" t="inlineStr">
        <is>
          <t>olyan reaktor, amelyben a moderátor nehézvíz</t>
        </is>
      </c>
      <c r="BF887" s="2" t="inlineStr">
        <is>
          <t>reattore ad acqua pesante</t>
        </is>
      </c>
      <c r="BG887" s="2" t="inlineStr">
        <is>
          <t>3</t>
        </is>
      </c>
      <c r="BH887" s="2" t="inlineStr">
        <is>
          <t/>
        </is>
      </c>
      <c r="BI887" t="inlineStr">
        <is>
          <t/>
        </is>
      </c>
      <c r="BJ887" t="inlineStr">
        <is>
          <t/>
        </is>
      </c>
      <c r="BK887" t="inlineStr">
        <is>
          <t/>
        </is>
      </c>
      <c r="BL887" t="inlineStr">
        <is>
          <t/>
        </is>
      </c>
      <c r="BM887" t="inlineStr">
        <is>
          <t/>
        </is>
      </c>
      <c r="BN887" t="inlineStr">
        <is>
          <t/>
        </is>
      </c>
      <c r="BO887" t="inlineStr">
        <is>
          <t/>
        </is>
      </c>
      <c r="BP887" t="inlineStr">
        <is>
          <t/>
        </is>
      </c>
      <c r="BQ887" t="inlineStr">
        <is>
          <t/>
        </is>
      </c>
      <c r="BR887" t="inlineStr">
        <is>
          <t/>
        </is>
      </c>
      <c r="BS887" t="inlineStr">
        <is>
          <t/>
        </is>
      </c>
      <c r="BT887" t="inlineStr">
        <is>
          <t/>
        </is>
      </c>
      <c r="BU887" t="inlineStr">
        <is>
          <t/>
        </is>
      </c>
      <c r="BV887" s="2" t="inlineStr">
        <is>
          <t>zwaarwaterreactor|
ZWR|
zwaar water reactor</t>
        </is>
      </c>
      <c r="BW887" s="2" t="inlineStr">
        <is>
          <t>3|
3|
3</t>
        </is>
      </c>
      <c r="BX887" s="2" t="inlineStr">
        <is>
          <t xml:space="preserve">|
|
</t>
        </is>
      </c>
      <c r="BY887" t="inlineStr">
        <is>
          <t/>
        </is>
      </c>
      <c r="BZ887" t="inlineStr">
        <is>
          <t/>
        </is>
      </c>
      <c r="CA887" t="inlineStr">
        <is>
          <t/>
        </is>
      </c>
      <c r="CB887" t="inlineStr">
        <is>
          <t/>
        </is>
      </c>
      <c r="CC887" t="inlineStr">
        <is>
          <t/>
        </is>
      </c>
      <c r="CD887" s="2" t="inlineStr">
        <is>
          <t>reator de água pesada</t>
        </is>
      </c>
      <c r="CE887" s="2" t="inlineStr">
        <is>
          <t>3</t>
        </is>
      </c>
      <c r="CF887" s="2" t="inlineStr">
        <is>
          <t/>
        </is>
      </c>
      <c r="CG887" t="inlineStr">
        <is>
          <t>Reator que utiliza água pesada como moderador.</t>
        </is>
      </c>
      <c r="CH887" t="inlineStr">
        <is>
          <t/>
        </is>
      </c>
      <c r="CI887" t="inlineStr">
        <is>
          <t/>
        </is>
      </c>
      <c r="CJ887" t="inlineStr">
        <is>
          <t/>
        </is>
      </c>
      <c r="CK887" t="inlineStr">
        <is>
          <t/>
        </is>
      </c>
      <c r="CL887" t="inlineStr">
        <is>
          <t/>
        </is>
      </c>
      <c r="CM887" t="inlineStr">
        <is>
          <t/>
        </is>
      </c>
      <c r="CN887" t="inlineStr">
        <is>
          <t/>
        </is>
      </c>
      <c r="CO887" t="inlineStr">
        <is>
          <t/>
        </is>
      </c>
      <c r="CP887" t="inlineStr">
        <is>
          <t/>
        </is>
      </c>
      <c r="CQ887" t="inlineStr">
        <is>
          <t/>
        </is>
      </c>
      <c r="CR887" t="inlineStr">
        <is>
          <t/>
        </is>
      </c>
      <c r="CS887" t="inlineStr">
        <is>
          <t/>
        </is>
      </c>
      <c r="CT887" s="2" t="inlineStr">
        <is>
          <t>tungvattenreaktor</t>
        </is>
      </c>
      <c r="CU887" s="2" t="inlineStr">
        <is>
          <t>3</t>
        </is>
      </c>
      <c r="CV887" s="2" t="inlineStr">
        <is>
          <t/>
        </is>
      </c>
      <c r="CW887" t="inlineStr">
        <is>
          <t>reaktor som modereras med tungt vatten</t>
        </is>
      </c>
    </row>
    <row r="888">
      <c r="A888" s="1" t="str">
        <f>HYPERLINK("https://iate.europa.eu/entry/result/846245/all", "846245")</f>
        <v>846245</v>
      </c>
      <c r="B888" t="inlineStr">
        <is>
          <t>ENVIRONMENT;PRODUCTION, TECHNOLOGY AND RESEARCH;ENERGY</t>
        </is>
      </c>
      <c r="C888" t="inlineStr">
        <is>
          <t>ENVIRONMENT;PRODUCTION, TECHNOLOGY AND RESEARCH|research and intellectual property|research;ENERGY;ENERGY|electrical and nuclear industries|nuclear energy</t>
        </is>
      </c>
      <c r="D888" t="inlineStr">
        <is>
          <t>yes</t>
        </is>
      </c>
      <c r="E888" t="inlineStr">
        <is>
          <t/>
        </is>
      </c>
      <c r="F888" t="inlineStr">
        <is>
          <t/>
        </is>
      </c>
      <c r="G888" t="inlineStr">
        <is>
          <t/>
        </is>
      </c>
      <c r="H888" t="inlineStr">
        <is>
          <t/>
        </is>
      </c>
      <c r="I888" t="inlineStr">
        <is>
          <t/>
        </is>
      </c>
      <c r="J888" t="inlineStr">
        <is>
          <t/>
        </is>
      </c>
      <c r="K888" t="inlineStr">
        <is>
          <t/>
        </is>
      </c>
      <c r="L888" t="inlineStr">
        <is>
          <t/>
        </is>
      </c>
      <c r="M888" t="inlineStr">
        <is>
          <t/>
        </is>
      </c>
      <c r="N888" s="2" t="inlineStr">
        <is>
          <t>bortskaffelse af radioaktivt affald</t>
        </is>
      </c>
      <c r="O888" s="2" t="inlineStr">
        <is>
          <t>4</t>
        </is>
      </c>
      <c r="P888" s="2" t="inlineStr">
        <is>
          <t/>
        </is>
      </c>
      <c r="Q888" t="inlineStr">
        <is>
          <t>Der er her tale om betydning nr. 3 i IAEA's sikkerhedsglossar.&lt;br&gt;"1. Emplacement of waste in an appropriate facility without the intention of retrieval. ... The term disposal implies that retrieval is not intended; it does not mean that retrieval is not possible. ...&lt;br&gt;2. The emplacement of spent fuel or radioactive waste in an appropriate facility without the intention of retrieval.&lt;br&gt;3. The act or process of getting rid of waste, without the intention of retrieval."</t>
        </is>
      </c>
      <c r="R888" s="2" t="inlineStr">
        <is>
          <t>Ableitung radioaktiver Stoffe|
Ableitung radioaktiver Abfälle</t>
        </is>
      </c>
      <c r="S888" s="2" t="inlineStr">
        <is>
          <t>3|
3</t>
        </is>
      </c>
      <c r="T888" s="2" t="inlineStr">
        <is>
          <t xml:space="preserve">|
</t>
        </is>
      </c>
      <c r="U888" t="inlineStr">
        <is>
          <t/>
        </is>
      </c>
      <c r="V888" s="2" t="inlineStr">
        <is>
          <t>απόρριψη ραδιενεργών καταλοίπων</t>
        </is>
      </c>
      <c r="W888" s="2" t="inlineStr">
        <is>
          <t>3</t>
        </is>
      </c>
      <c r="X888" s="2" t="inlineStr">
        <is>
          <t/>
        </is>
      </c>
      <c r="Y888" t="inlineStr">
        <is>
          <t/>
        </is>
      </c>
      <c r="Z888" s="2" t="inlineStr">
        <is>
          <t>radioactive waste disposal|
disposal of nuclear waste|
disposal of radioactive waste</t>
        </is>
      </c>
      <c r="AA888" s="2" t="inlineStr">
        <is>
          <t>3|
1|
3</t>
        </is>
      </c>
      <c r="AB888" s="2" t="inlineStr">
        <is>
          <t xml:space="preserve">|
|
</t>
        </is>
      </c>
      <c r="AC888" t="inlineStr">
        <is>
          <t>The act or process of getting rid of radioactive waste, without the intention of retrieval. Contrast "storage", where there is an intention to retrieve.</t>
        </is>
      </c>
      <c r="AD888" s="2" t="inlineStr">
        <is>
          <t>almacenamiento definitivo de residuos radiactivos|
evacuación de residuos radiactivos</t>
        </is>
      </c>
      <c r="AE888" s="2" t="inlineStr">
        <is>
          <t>3|
4</t>
        </is>
      </c>
      <c r="AF888" s="2" t="inlineStr">
        <is>
          <t xml:space="preserve">|
</t>
        </is>
      </c>
      <c r="AG888" t="inlineStr">
        <is>
          <t>Almacenamiento de los residuos radiactivos &lt;a href="/entry/result/823215/all" id="ENTRY_TO_ENTRY_CONVERTER" target="_blank"&gt;IATE:823215&lt;/a&gt; en instalaciones que proporcionan la protección ambiental adecuada, sin que exista intención de recuperarlos en el futuro.</t>
        </is>
      </c>
      <c r="AH888" s="2" t="inlineStr">
        <is>
          <t>radioaktiivsete jäätmete lõppladustamine</t>
        </is>
      </c>
      <c r="AI888" s="2" t="inlineStr">
        <is>
          <t>3</t>
        </is>
      </c>
      <c r="AJ888" s="2" t="inlineStr">
        <is>
          <t/>
        </is>
      </c>
      <c r="AK888" t="inlineStr">
        <is>
          <t>radioaktiivsete jäätmete paigutamine teatud tingimustele vastavasse ladustuspaika või selleks ettevalmistatud kohta väljavõtmise kavatsuseta</t>
        </is>
      </c>
      <c r="AL888" s="2" t="inlineStr">
        <is>
          <t>radioaktiivisen jätteen hävittäminen</t>
        </is>
      </c>
      <c r="AM888" s="2" t="inlineStr">
        <is>
          <t>3</t>
        </is>
      </c>
      <c r="AN888" s="2" t="inlineStr">
        <is>
          <t/>
        </is>
      </c>
      <c r="AO888" t="inlineStr">
        <is>
          <t/>
        </is>
      </c>
      <c r="AP888" s="2" t="inlineStr">
        <is>
          <t>élimination des déchets radioactifs|
évacuation des déchets radioactifs</t>
        </is>
      </c>
      <c r="AQ888" s="2" t="inlineStr">
        <is>
          <t>3|
3</t>
        </is>
      </c>
      <c r="AR888" s="2" t="inlineStr">
        <is>
          <t xml:space="preserve">|
</t>
        </is>
      </c>
      <c r="AS888" t="inlineStr">
        <is>
          <t/>
        </is>
      </c>
      <c r="AT888" s="2" t="inlineStr">
        <is>
          <t>diúscairt dramhaíola radaighníomhaí</t>
        </is>
      </c>
      <c r="AU888" s="2" t="inlineStr">
        <is>
          <t>3</t>
        </is>
      </c>
      <c r="AV888" s="2" t="inlineStr">
        <is>
          <t/>
        </is>
      </c>
      <c r="AW888" t="inlineStr">
        <is>
          <t/>
        </is>
      </c>
      <c r="AX888" t="inlineStr">
        <is>
          <t/>
        </is>
      </c>
      <c r="AY888" t="inlineStr">
        <is>
          <t/>
        </is>
      </c>
      <c r="AZ888" t="inlineStr">
        <is>
          <t/>
        </is>
      </c>
      <c r="BA888" t="inlineStr">
        <is>
          <t/>
        </is>
      </c>
      <c r="BB888" s="2" t="inlineStr">
        <is>
          <t>radioaktív hulladék végleges elhelyezése</t>
        </is>
      </c>
      <c r="BC888" s="2" t="inlineStr">
        <is>
          <t>4</t>
        </is>
      </c>
      <c r="BD888" s="2" t="inlineStr">
        <is>
          <t/>
        </is>
      </c>
      <c r="BE888" t="inlineStr">
        <is>
          <t>Nukleáris anyagok vagy más radioaktív anyagok veszélyeztető hatásának a kizárása, a környezet elemeitől történő elszigeteléssel.</t>
        </is>
      </c>
      <c r="BF888" s="2" t="inlineStr">
        <is>
          <t>smaltimento di rifiuti radioattivi</t>
        </is>
      </c>
      <c r="BG888" s="2" t="inlineStr">
        <is>
          <t>2</t>
        </is>
      </c>
      <c r="BH888" s="2" t="inlineStr">
        <is>
          <t/>
        </is>
      </c>
      <c r="BI888" t="inlineStr">
        <is>
          <t>collocazione di rifiuti radioattivi ( &lt;a href="/entry/result/823215/all" id="ENTRY_TO_ENTRY_CONVERTER" target="_blank"&gt;IATE:823215&lt;/a&gt; ) in un impianto senza intenzione di recuperarli successivamente</t>
        </is>
      </c>
      <c r="BJ888" s="2" t="inlineStr">
        <is>
          <t>radioaktyviųjų atliekų šalinimas</t>
        </is>
      </c>
      <c r="BK888" s="2" t="inlineStr">
        <is>
          <t>3</t>
        </is>
      </c>
      <c r="BL888" s="2" t="inlineStr">
        <is>
          <t/>
        </is>
      </c>
      <c r="BM888" t="inlineStr">
        <is>
          <t>radioaktyviųjų atliekų dėjimas į saugyklą ar specialią vietą, 
neplanuojant jų vėl išimti</t>
        </is>
      </c>
      <c r="BN888" s="2" t="inlineStr">
        <is>
          <t>radioaktīvo atkritumu apglabāšana</t>
        </is>
      </c>
      <c r="BO888" s="2" t="inlineStr">
        <is>
          <t>3</t>
        </is>
      </c>
      <c r="BP888" s="2" t="inlineStr">
        <is>
          <t/>
        </is>
      </c>
      <c r="BQ888" t="inlineStr">
        <is>
          <t>lietotās kodoldegvielas vai radioaktīvo atkritumu ievietošana (apglabāšanas) iekārtā bez nolūka tos izņemt</t>
        </is>
      </c>
      <c r="BR888" s="2" t="inlineStr">
        <is>
          <t>rimi ta' skart radjuattiv</t>
        </is>
      </c>
      <c r="BS888" s="2" t="inlineStr">
        <is>
          <t>3</t>
        </is>
      </c>
      <c r="BT888" s="2" t="inlineStr">
        <is>
          <t/>
        </is>
      </c>
      <c r="BU888" t="inlineStr">
        <is>
          <t>l-att jew il-proċess li bih jintrema l-iskart radjuattiv meta ma jkunx għad hemm aktar użu għalih</t>
        </is>
      </c>
      <c r="BV888" t="inlineStr">
        <is>
          <t/>
        </is>
      </c>
      <c r="BW888" t="inlineStr">
        <is>
          <t/>
        </is>
      </c>
      <c r="BX888" t="inlineStr">
        <is>
          <t/>
        </is>
      </c>
      <c r="BY888" t="inlineStr">
        <is>
          <t/>
        </is>
      </c>
      <c r="BZ888" s="2" t="inlineStr">
        <is>
          <t>unieszkodliwianie odpadów promieniotwórczych|
trwałe składowanie odpadów promieniotwórczych</t>
        </is>
      </c>
      <c r="CA888" s="2" t="inlineStr">
        <is>
          <t>2|
3</t>
        </is>
      </c>
      <c r="CB888" s="2" t="inlineStr">
        <is>
          <t xml:space="preserve">|
</t>
        </is>
      </c>
      <c r="CC888" t="inlineStr">
        <is>
          <t/>
        </is>
      </c>
      <c r="CD888" s="2" t="inlineStr">
        <is>
          <t>descarga de efluentes radioativos</t>
        </is>
      </c>
      <c r="CE888" s="2" t="inlineStr">
        <is>
          <t>2</t>
        </is>
      </c>
      <c r="CF888" s="2" t="inlineStr">
        <is>
          <t/>
        </is>
      </c>
      <c r="CG888" t="inlineStr">
        <is>
          <t>Emissão controlada de materiais radioativos para a atmosfera,c ursos de água, lagos ou mar, resultante do funcionamento de instalações nucleares.</t>
        </is>
      </c>
      <c r="CH888" t="inlineStr">
        <is>
          <t/>
        </is>
      </c>
      <c r="CI888" t="inlineStr">
        <is>
          <t/>
        </is>
      </c>
      <c r="CJ888" t="inlineStr">
        <is>
          <t/>
        </is>
      </c>
      <c r="CK888" t="inlineStr">
        <is>
          <t/>
        </is>
      </c>
      <c r="CL888" t="inlineStr">
        <is>
          <t/>
        </is>
      </c>
      <c r="CM888" t="inlineStr">
        <is>
          <t/>
        </is>
      </c>
      <c r="CN888" t="inlineStr">
        <is>
          <t/>
        </is>
      </c>
      <c r="CO888" t="inlineStr">
        <is>
          <t/>
        </is>
      </c>
      <c r="CP888" t="inlineStr">
        <is>
          <t/>
        </is>
      </c>
      <c r="CQ888" t="inlineStr">
        <is>
          <t/>
        </is>
      </c>
      <c r="CR888" t="inlineStr">
        <is>
          <t/>
        </is>
      </c>
      <c r="CS888" t="inlineStr">
        <is>
          <t/>
        </is>
      </c>
      <c r="CT888" s="2" t="inlineStr">
        <is>
          <t>deponering av radioaktivt avfall</t>
        </is>
      </c>
      <c r="CU888" s="2" t="inlineStr">
        <is>
          <t>2</t>
        </is>
      </c>
      <c r="CV888" s="2" t="inlineStr">
        <is>
          <t/>
        </is>
      </c>
      <c r="CW888" t="inlineStr">
        <is>
          <t/>
        </is>
      </c>
    </row>
    <row r="889">
      <c r="A889" s="1" t="str">
        <f>HYPERLINK("https://iate.europa.eu/entry/result/1372458/all", "1372458")</f>
        <v>1372458</v>
      </c>
      <c r="B889" t="inlineStr">
        <is>
          <t>SCIENCE</t>
        </is>
      </c>
      <c r="C889" t="inlineStr">
        <is>
          <t>SCIENCE|natural and applied sciences|physical sciences</t>
        </is>
      </c>
      <c r="D889" t="inlineStr">
        <is>
          <t>yes</t>
        </is>
      </c>
      <c r="E889" t="inlineStr">
        <is>
          <t/>
        </is>
      </c>
      <c r="F889" s="2" t="inlineStr">
        <is>
          <t>топлинна енергия</t>
        </is>
      </c>
      <c r="G889" s="2" t="inlineStr">
        <is>
          <t>3</t>
        </is>
      </c>
      <c r="H889" s="2" t="inlineStr">
        <is>
          <t/>
        </is>
      </c>
      <c r="I889" t="inlineStr">
        <is>
          <t/>
        </is>
      </c>
      <c r="J889" s="2" t="inlineStr">
        <is>
          <t>tepelná energie</t>
        </is>
      </c>
      <c r="K889" s="2" t="inlineStr">
        <is>
          <t>3</t>
        </is>
      </c>
      <c r="L889" s="2" t="inlineStr">
        <is>
          <t/>
        </is>
      </c>
      <c r="M889" t="inlineStr">
        <is>
          <t/>
        </is>
      </c>
      <c r="N889" s="2" t="inlineStr">
        <is>
          <t>varmeenergi|
termisk energi|
varme</t>
        </is>
      </c>
      <c r="O889" s="2" t="inlineStr">
        <is>
          <t>3|
3|
3</t>
        </is>
      </c>
      <c r="P889" s="2" t="inlineStr">
        <is>
          <t xml:space="preserve">|
|
</t>
        </is>
      </c>
      <c r="Q889" t="inlineStr">
        <is>
          <t>Noget som gør et stof/en genstand varm, forhøjer temperaturen. I overensstemmelse med varmekilden kan varme være: Kemisk varme: fremkommer som resultat af en iltningsproces; Elektrisk varme: fremkommer ved, at en elektrisk strøm løber gennem en leder eller ved, at en gnist springer over et lufthul; Mekanisk varme: fremkommer ved kompression (f. eks. en luftart under tryk) eller ved friktion; Kernevarme: fremkommer ved sønderdeling af en atomkerne; Fysiologisk varme: fremkommer ved biokemiske processer i en levende organisme</t>
        </is>
      </c>
      <c r="R889" s="2" t="inlineStr">
        <is>
          <t>Wärmeenergie|
thermische Energie</t>
        </is>
      </c>
      <c r="S889" s="2" t="inlineStr">
        <is>
          <t>3|
3</t>
        </is>
      </c>
      <c r="T889" s="2" t="inlineStr">
        <is>
          <t xml:space="preserve">|
</t>
        </is>
      </c>
      <c r="U889" t="inlineStr">
        <is>
          <t>Energie, die in der ungeordneten Bewegung der Atome oder Moleküle eines Stoffes gespeichert ist</t>
        </is>
      </c>
      <c r="V889" s="2" t="inlineStr">
        <is>
          <t>θερμική ενέργεια|
θερμότητα</t>
        </is>
      </c>
      <c r="W889" s="2" t="inlineStr">
        <is>
          <t>3|
3</t>
        </is>
      </c>
      <c r="X889" s="2" t="inlineStr">
        <is>
          <t xml:space="preserve">|
</t>
        </is>
      </c>
      <c r="Y889" t="inlineStr">
        <is>
          <t>Το είδος ενέργειας που κάνει τα πράγματα να εμφανίζονται περισσότερο ή λιγότερο θερμά;Ανάλογα με την πηγή,η θερμότητα μπορεί να είναι:χημική θερμότητα:όταν παράγεται κατά τη διεργασία οξείδωσης;Ηλεκτρική θερμότητα:όταν παράγεται από ηλεκτρικό ρεύμα που διέρχεται μέσα από έναν αγωγό ή όταν παράγεται από σπινθήρα σε διάκενο αέρος ή άλλο διηλεκτρικό;Μηχανική θερμότητα:όταν παράγεται με συμπίεση(π.χ.αέριο υπό πίεση),ή με τριβή;Πυρηνική θερμότητα:όταν εκλύεται από τη διάσπαση του ατομικού πυρήνα;Φυσιολογική θερμότητα:όταν παράγεται από βιομηχανικές διεργασίες οι οποίες συντελούνται μέσα σε έναν έμβιο οργανισμό</t>
        </is>
      </c>
      <c r="Z889" s="2" t="inlineStr">
        <is>
          <t>thermal energy</t>
        </is>
      </c>
      <c r="AA889" s="2" t="inlineStr">
        <is>
          <t>3</t>
        </is>
      </c>
      <c r="AB889" s="2" t="inlineStr">
        <is>
          <t/>
        </is>
      </c>
      <c r="AC889" t="inlineStr">
        <is>
          <t>total kinetic energy that a system possesses</t>
        </is>
      </c>
      <c r="AD889" s="2" t="inlineStr">
        <is>
          <t>energía térmica</t>
        </is>
      </c>
      <c r="AE889" s="2" t="inlineStr">
        <is>
          <t>3</t>
        </is>
      </c>
      <c r="AF889" s="2" t="inlineStr">
        <is>
          <t/>
        </is>
      </c>
      <c r="AG889" t="inlineStr">
        <is>
          <t>1. Energía producida o consumida utilizando directamente el calor/frío contenido en un efluente (TECNOLOGÍA ENERGÉTICA. RENOVABLES).&lt;p&gt;2. Energía interna en sistemas cerrados o, más frecuentemente, a la entalpía en sistemas abiertos y procesos de flujo (TECNOLOGÍA ENERGÉTICA. TERMOTECNIA).&lt;/p&gt;&lt;p&gt;3. Energía cinética (relacionada con el movimiento) media de un conjunto muy grande de átomos o moléculas. Esta energía cinética media depende de la temperatura, que se relaciona con el movimiento de las partículas (átomos y moléculas) que constituyen las sustancias.&lt;/p&gt;</t>
        </is>
      </c>
      <c r="AH889" s="2" t="inlineStr">
        <is>
          <t>soojusenergia</t>
        </is>
      </c>
      <c r="AI889" s="2" t="inlineStr">
        <is>
          <t>3</t>
        </is>
      </c>
      <c r="AJ889" s="2" t="inlineStr">
        <is>
          <t/>
        </is>
      </c>
      <c r="AK889" t="inlineStr">
        <is>
          <t>soojus, mida kasutatakse energeetilistel eesmärkidel</t>
        </is>
      </c>
      <c r="AL889" s="2" t="inlineStr">
        <is>
          <t>lämpöenergia</t>
        </is>
      </c>
      <c r="AM889" s="2" t="inlineStr">
        <is>
          <t>3</t>
        </is>
      </c>
      <c r="AN889" s="2" t="inlineStr">
        <is>
          <t/>
        </is>
      </c>
      <c r="AO889" t="inlineStr">
        <is>
          <t>sisäenergia, joka systeemiin sisältyy sen vuoksi, että se on tietyssä lämpötilassa</t>
        </is>
      </c>
      <c r="AP889" s="2" t="inlineStr">
        <is>
          <t>chaleur|
énergie thermique</t>
        </is>
      </c>
      <c r="AQ889" s="2" t="inlineStr">
        <is>
          <t>3|
3</t>
        </is>
      </c>
      <c r="AR889" s="2" t="inlineStr">
        <is>
          <t xml:space="preserve">|
</t>
        </is>
      </c>
      <c r="AS889" t="inlineStr">
        <is>
          <t>énergie cinétique interne d'un corps, liée aux mouvements d'agitation des particules qui le constituent ; Ce qui donne à la matière la faculté d'être chaud; ce qui se traduit par l'élévation de la température. Selon sa source d'énergie, la chaleur peut être: Chaleur chimique: produite par un processus d'oxydation; Chaleur électrique: produite par un courant électrique circulant dans un conducteur ou par une étincelle franchissant un entrefer; Chaleur mécanique: produite par compression (tel le gaz sous pression) ou par friction; Chaleur nucléaire: libérée par la désintégration du noyau de l'atome; Chaleur physiologique: produite par des processus biochimiques intervenant dans l'organisme vivant</t>
        </is>
      </c>
      <c r="AT889" s="2" t="inlineStr">
        <is>
          <t>fuinneamh teasa|
fuinneamh teirmeach</t>
        </is>
      </c>
      <c r="AU889" s="2" t="inlineStr">
        <is>
          <t>3|
3</t>
        </is>
      </c>
      <c r="AV889" s="2" t="inlineStr">
        <is>
          <t xml:space="preserve">|
</t>
        </is>
      </c>
      <c r="AW889" t="inlineStr">
        <is>
          <t/>
        </is>
      </c>
      <c r="AX889" t="inlineStr">
        <is>
          <t/>
        </is>
      </c>
      <c r="AY889" t="inlineStr">
        <is>
          <t/>
        </is>
      </c>
      <c r="AZ889" t="inlineStr">
        <is>
          <t/>
        </is>
      </c>
      <c r="BA889" t="inlineStr">
        <is>
          <t/>
        </is>
      </c>
      <c r="BB889" t="inlineStr">
        <is>
          <t/>
        </is>
      </c>
      <c r="BC889" t="inlineStr">
        <is>
          <t/>
        </is>
      </c>
      <c r="BD889" t="inlineStr">
        <is>
          <t/>
        </is>
      </c>
      <c r="BE889" t="inlineStr">
        <is>
          <t/>
        </is>
      </c>
      <c r="BF889" s="2" t="inlineStr">
        <is>
          <t>calore|
energia termica</t>
        </is>
      </c>
      <c r="BG889" s="2" t="inlineStr">
        <is>
          <t>3|
3</t>
        </is>
      </c>
      <c r="BH889" s="2" t="inlineStr">
        <is>
          <t xml:space="preserve">|
</t>
        </is>
      </c>
      <c r="BI889" t="inlineStr">
        <is>
          <t>Energia cinetica posseduta dagli atomi di un materiale a temperatura finita. ; L'elemento che conferisce alla materia la qualità di essere calda. A seconda della fonte di energia, il calore può essere: chimico, risultante da processi di ossidazione elettrico, prodotto da una corrente elettrica che scorre attraverso un conduttore o da una scintilla originatasi tra i due elettrodi meccanico, generato da compressione (quale d'un gas sottoposto a pressione) o da attrito nucleare, liberato nella disintegrazione del nucleo dell'atomo fisiologico, prodotto da processi biochimici negli organismi viventi</t>
        </is>
      </c>
      <c r="BJ889" s="2" t="inlineStr">
        <is>
          <t>šiluminė energija</t>
        </is>
      </c>
      <c r="BK889" s="2" t="inlineStr">
        <is>
          <t>2</t>
        </is>
      </c>
      <c r="BL889" s="2" t="inlineStr">
        <is>
          <t/>
        </is>
      </c>
      <c r="BM889" t="inlineStr">
        <is>
          <t>atomų ir molekulių betvarkio judėjimo energija</t>
        </is>
      </c>
      <c r="BN889" s="2" t="inlineStr">
        <is>
          <t>siltumenerģija|
termiskā enerģija</t>
        </is>
      </c>
      <c r="BO889" s="2" t="inlineStr">
        <is>
          <t>3|
3</t>
        </is>
      </c>
      <c r="BP889" s="2" t="inlineStr">
        <is>
          <t xml:space="preserve">|
</t>
        </is>
      </c>
      <c r="BQ889" t="inlineStr">
        <is>
          <t/>
        </is>
      </c>
      <c r="BR889" s="2" t="inlineStr">
        <is>
          <t>enerġija termali|
enerġija tas-sħana</t>
        </is>
      </c>
      <c r="BS889" s="2" t="inlineStr">
        <is>
          <t>3|
3</t>
        </is>
      </c>
      <c r="BT889" s="2" t="inlineStr">
        <is>
          <t xml:space="preserve">|
</t>
        </is>
      </c>
      <c r="BU889" t="inlineStr">
        <is>
          <t>l-enerġija kinetika interna ta' oġġett, relatata mal-movimenti diżorganizzati tal-kostitwenti tagħha</t>
        </is>
      </c>
      <c r="BV889" s="2" t="inlineStr">
        <is>
          <t>thermische energie</t>
        </is>
      </c>
      <c r="BW889" s="2" t="inlineStr">
        <is>
          <t>3</t>
        </is>
      </c>
      <c r="BX889" s="2" t="inlineStr">
        <is>
          <t/>
        </is>
      </c>
      <c r="BY889" t="inlineStr">
        <is>
          <t>bewegingsenergie van moleculen</t>
        </is>
      </c>
      <c r="BZ889" s="2" t="inlineStr">
        <is>
          <t>energia cieplna</t>
        </is>
      </c>
      <c r="CA889" s="2" t="inlineStr">
        <is>
          <t>3</t>
        </is>
      </c>
      <c r="CB889" s="2" t="inlineStr">
        <is>
          <t/>
        </is>
      </c>
      <c r="CC889" t="inlineStr">
        <is>
          <t>energia powstała w wyniku chaotycznego ruchu cząsteczek lub atomów tworzących dany układ fizyczny</t>
        </is>
      </c>
      <c r="CD889" s="2" t="inlineStr">
        <is>
          <t>energia térmica</t>
        </is>
      </c>
      <c r="CE889" s="2" t="inlineStr">
        <is>
          <t>3</t>
        </is>
      </c>
      <c r="CF889" s="2" t="inlineStr">
        <is>
          <t/>
        </is>
      </c>
      <c r="CG889" t="inlineStr">
        <is>
          <t>Energia associada ao movimento microscópico aleatório das partículas que constituem um determinado meio.</t>
        </is>
      </c>
      <c r="CH889" s="2" t="inlineStr">
        <is>
          <t>energie termică</t>
        </is>
      </c>
      <c r="CI889" s="2" t="inlineStr">
        <is>
          <t>3</t>
        </is>
      </c>
      <c r="CJ889" s="2" t="inlineStr">
        <is>
          <t/>
        </is>
      </c>
      <c r="CK889" t="inlineStr">
        <is>
          <t/>
        </is>
      </c>
      <c r="CL889" s="2" t="inlineStr">
        <is>
          <t>tepelná energia</t>
        </is>
      </c>
      <c r="CM889" s="2" t="inlineStr">
        <is>
          <t>3</t>
        </is>
      </c>
      <c r="CN889" s="2" t="inlineStr">
        <is>
          <t/>
        </is>
      </c>
      <c r="CO889" t="inlineStr">
        <is>
          <t>energia spojená s pohybom (vibráciou a rotáciou) molekúl, pri ktorej je pohyb chaotický a premeniť tento druh energie na iný je ťažšie než napríklad pri mechanickej energii</t>
        </is>
      </c>
      <c r="CP889" s="2" t="inlineStr">
        <is>
          <t>toplotna energija</t>
        </is>
      </c>
      <c r="CQ889" s="2" t="inlineStr">
        <is>
          <t>3</t>
        </is>
      </c>
      <c r="CR889" s="2" t="inlineStr">
        <is>
          <t/>
        </is>
      </c>
      <c r="CS889" t="inlineStr">
        <is>
          <t>energija, ki je posledica gibanja (kinetične energije) molekul snovi</t>
        </is>
      </c>
      <c r="CT889" s="2" t="inlineStr">
        <is>
          <t>termisk energi|
värme|
värmeenergi|
värmekraft</t>
        </is>
      </c>
      <c r="CU889" s="2" t="inlineStr">
        <is>
          <t>3|
3|
3|
3</t>
        </is>
      </c>
      <c r="CV889" s="2" t="inlineStr">
        <is>
          <t xml:space="preserve">|
|
|
</t>
        </is>
      </c>
      <c r="CW889" t="inlineStr">
        <is>
          <t>"Termisk energi - Värmeenergi. Alla energiformer kan övergå till värme, men värmeenergi kan inte övergå totalt i andra energiformer." ; energi bunden till rörelse hos ett ämnes molekyler</t>
        </is>
      </c>
    </row>
    <row r="890">
      <c r="A890" s="1" t="str">
        <f>HYPERLINK("https://iate.europa.eu/entry/result/1367202/all", "1367202")</f>
        <v>1367202</v>
      </c>
      <c r="B890" t="inlineStr">
        <is>
          <t>SCIENCE;ENERGY</t>
        </is>
      </c>
      <c r="C890" t="inlineStr">
        <is>
          <t>SCIENCE|natural and applied sciences|earth sciences;ENERGY|soft energy</t>
        </is>
      </c>
      <c r="D890" t="inlineStr">
        <is>
          <t>yes</t>
        </is>
      </c>
      <c r="E890" t="inlineStr">
        <is>
          <t/>
        </is>
      </c>
      <c r="F890" t="inlineStr">
        <is>
          <t/>
        </is>
      </c>
      <c r="G890" t="inlineStr">
        <is>
          <t/>
        </is>
      </c>
      <c r="H890" t="inlineStr">
        <is>
          <t/>
        </is>
      </c>
      <c r="I890" t="inlineStr">
        <is>
          <t/>
        </is>
      </c>
      <c r="J890" s="2" t="inlineStr">
        <is>
          <t>infračervené záření</t>
        </is>
      </c>
      <c r="K890" s="2" t="inlineStr">
        <is>
          <t>3</t>
        </is>
      </c>
      <c r="L890" s="2" t="inlineStr">
        <is>
          <t/>
        </is>
      </c>
      <c r="M890" t="inlineStr">
        <is>
          <t>Optické záření o vlnové délce, která je delší než vlnová délka viditelného záření (nachází se v oblasti od 760 nm do 1 mm).</t>
        </is>
      </c>
      <c r="N890" s="2" t="inlineStr">
        <is>
          <t>infrarød stråling</t>
        </is>
      </c>
      <c r="O890" s="2" t="inlineStr">
        <is>
          <t>3</t>
        </is>
      </c>
      <c r="P890" s="2" t="inlineStr">
        <is>
          <t/>
        </is>
      </c>
      <c r="Q890" t="inlineStr">
        <is>
          <t>elektromagnetisk stråling, hvis bølgelængde ligger inden for området 780-10 6 nm</t>
        </is>
      </c>
      <c r="R890" s="2" t="inlineStr">
        <is>
          <t>IR-Strahlung|
infrarote Strahlung|
Infrarotstrahlung|
Ultrarot|
IR|
Wärmestrahlung|
ultrarote Strahlung|
Infrarot</t>
        </is>
      </c>
      <c r="S890" s="2" t="inlineStr">
        <is>
          <t>3|
3|
3|
3|
3|
3|
3|
3</t>
        </is>
      </c>
      <c r="T890" s="2" t="inlineStr">
        <is>
          <t xml:space="preserve">|
|
|
|
|
|
|
</t>
        </is>
      </c>
      <c r="U890" t="inlineStr">
        <is>
          <t>elektromagnetische Strahlung im Wellenlängenbereich von 780 Nanometer bis 1 Millimeter.</t>
        </is>
      </c>
      <c r="V890" s="2" t="inlineStr">
        <is>
          <t>υπέρυθρη ακτινοβολία</t>
        </is>
      </c>
      <c r="W890" s="2" t="inlineStr">
        <is>
          <t>3</t>
        </is>
      </c>
      <c r="X890" s="2" t="inlineStr">
        <is>
          <t/>
        </is>
      </c>
      <c r="Y890" t="inlineStr">
        <is>
          <t/>
        </is>
      </c>
      <c r="Z890" s="2" t="inlineStr">
        <is>
          <t>infra-red radiation|
IR radiation|
infrared radiation</t>
        </is>
      </c>
      <c r="AA890" s="2" t="inlineStr">
        <is>
          <t>3|
1|
3</t>
        </is>
      </c>
      <c r="AB890" s="2" t="inlineStr">
        <is>
          <t xml:space="preserve">|
|
</t>
        </is>
      </c>
      <c r="AC890" t="inlineStr">
        <is>
          <t>invisible radiant energy, electromagnetic radiation with longer wavelengths than those of visible light, extending from the nominal red edge of the visible spectrum at 700 nanometers (frequency 430 THz) to 1 mm (300 GHz)</t>
        </is>
      </c>
      <c r="AD890" s="2" t="inlineStr">
        <is>
          <t>radiación infrarroja</t>
        </is>
      </c>
      <c r="AE890" s="2" t="inlineStr">
        <is>
          <t>3</t>
        </is>
      </c>
      <c r="AF890" s="2" t="inlineStr">
        <is>
          <t/>
        </is>
      </c>
      <c r="AG890" t="inlineStr">
        <is>
          <t/>
        </is>
      </c>
      <c r="AH890" s="2" t="inlineStr">
        <is>
          <t>infrapunakiirgus</t>
        </is>
      </c>
      <c r="AI890" s="2" t="inlineStr">
        <is>
          <t>3</t>
        </is>
      </c>
      <c r="AJ890" s="2" t="inlineStr">
        <is>
          <t/>
        </is>
      </c>
      <c r="AK890" t="inlineStr">
        <is>
          <t>optiline kiirgus, mille lainepikkuse väärtus on vahemikus 780 nm kuni 1 mm. Infrapunapiirkond jaguneb: IR-A (780-1400 nm), IR-B (1400–3000 nm) ja IR-C (3000 nm-1 mm)</t>
        </is>
      </c>
      <c r="AL890" s="2" t="inlineStr">
        <is>
          <t>infrapunasäteily|
lämpösäteily</t>
        </is>
      </c>
      <c r="AM890" s="2" t="inlineStr">
        <is>
          <t>3|
3</t>
        </is>
      </c>
      <c r="AN890" s="2" t="inlineStr">
        <is>
          <t xml:space="preserve">|
</t>
        </is>
      </c>
      <c r="AO890" t="inlineStr">
        <is>
          <t>"Sähkömagneettinen säteily, jonka aallonpituus on 780 nanometriä (nm) — 1 millimetri (mm)."</t>
        </is>
      </c>
      <c r="AP890" s="2" t="inlineStr">
        <is>
          <t>rayonnement infrarouge|
radiations infrarouges</t>
        </is>
      </c>
      <c r="AQ890" s="2" t="inlineStr">
        <is>
          <t>3|
3</t>
        </is>
      </c>
      <c r="AR890" s="2" t="inlineStr">
        <is>
          <t xml:space="preserve">|
</t>
        </is>
      </c>
      <c r="AS890" t="inlineStr">
        <is>
          <t>rayonnement dont les longueurs d'onde des composantes monochromatiques sont supérieures à celles du rayonnement visible et inférieures à environ 1 millimètre</t>
        </is>
      </c>
      <c r="AT890" s="2" t="inlineStr">
        <is>
          <t>radaíocht infridhearg</t>
        </is>
      </c>
      <c r="AU890" s="2" t="inlineStr">
        <is>
          <t>3</t>
        </is>
      </c>
      <c r="AV890" s="2" t="inlineStr">
        <is>
          <t/>
        </is>
      </c>
      <c r="AW890" t="inlineStr">
        <is>
          <t/>
        </is>
      </c>
      <c r="AX890" t="inlineStr">
        <is>
          <t/>
        </is>
      </c>
      <c r="AY890" t="inlineStr">
        <is>
          <t/>
        </is>
      </c>
      <c r="AZ890" t="inlineStr">
        <is>
          <t/>
        </is>
      </c>
      <c r="BA890" t="inlineStr">
        <is>
          <t/>
        </is>
      </c>
      <c r="BB890" s="2" t="inlineStr">
        <is>
          <t>infravörös sugárzás</t>
        </is>
      </c>
      <c r="BC890" s="2" t="inlineStr">
        <is>
          <t>3</t>
        </is>
      </c>
      <c r="BD890" s="2" t="inlineStr">
        <is>
          <t/>
        </is>
      </c>
      <c r="BE890" t="inlineStr">
        <is>
          <t>olyan elektromágneses sugárzás, melynek nagyobb a hullámhossza, mint a látható fénynek, de kisebb, mint a mikrohullámnak és a rádióhullámoknak</t>
        </is>
      </c>
      <c r="BF890" s="2" t="inlineStr">
        <is>
          <t>raggi infrarossi|
radiazione infrarossa</t>
        </is>
      </c>
      <c r="BG890" s="2" t="inlineStr">
        <is>
          <t>3|
3</t>
        </is>
      </c>
      <c r="BH890" s="2" t="inlineStr">
        <is>
          <t xml:space="preserve">|
</t>
        </is>
      </c>
      <c r="BI890" t="inlineStr">
        <is>
          <t/>
        </is>
      </c>
      <c r="BJ890" s="2" t="inlineStr">
        <is>
          <t>infraraudonoji spinduliuotė</t>
        </is>
      </c>
      <c r="BK890" s="2" t="inlineStr">
        <is>
          <t>3</t>
        </is>
      </c>
      <c r="BL890" s="2" t="inlineStr">
        <is>
          <t/>
        </is>
      </c>
      <c r="BM890" t="inlineStr">
        <is>
          <t>optinė spinduliuotė, kurią atitinka ilgiai, didesni už regimosios spinduliuotės (nuo 780 nm iki 1 mm) bangos ilgius</t>
        </is>
      </c>
      <c r="BN890" s="2" t="inlineStr">
        <is>
          <t>infrasarkanais starojums</t>
        </is>
      </c>
      <c r="BO890" s="2" t="inlineStr">
        <is>
          <t>3</t>
        </is>
      </c>
      <c r="BP890" s="2" t="inlineStr">
        <is>
          <t/>
        </is>
      </c>
      <c r="BQ890" t="inlineStr">
        <is>
          <t>elektromagnētiskais starojums, kura viļņu garums ir starp 0,75 μm un 1–2 mm</t>
        </is>
      </c>
      <c r="BR890" s="2" t="inlineStr">
        <is>
          <t>radjazzjoni infraħamra</t>
        </is>
      </c>
      <c r="BS890" s="2" t="inlineStr">
        <is>
          <t>3</t>
        </is>
      </c>
      <c r="BT890" s="2" t="inlineStr">
        <is>
          <t/>
        </is>
      </c>
      <c r="BU890" t="inlineStr">
        <is>
          <t>radjazzjoni elettromanjetika li t-tul tar-raġġi tagħha jinsab f’medda ta’ bejn 0.75 mikrometru u 1000 mikrometru</t>
        </is>
      </c>
      <c r="BV890" s="2" t="inlineStr">
        <is>
          <t>infrarode straling|
infraroodstraling</t>
        </is>
      </c>
      <c r="BW890" s="2" t="inlineStr">
        <is>
          <t>3|
3</t>
        </is>
      </c>
      <c r="BX890" s="2" t="inlineStr">
        <is>
          <t xml:space="preserve">|
</t>
        </is>
      </c>
      <c r="BY890" t="inlineStr">
        <is>
          <t/>
        </is>
      </c>
      <c r="BZ890" t="inlineStr">
        <is>
          <t/>
        </is>
      </c>
      <c r="CA890" t="inlineStr">
        <is>
          <t/>
        </is>
      </c>
      <c r="CB890" t="inlineStr">
        <is>
          <t/>
        </is>
      </c>
      <c r="CC890" t="inlineStr">
        <is>
          <t/>
        </is>
      </c>
      <c r="CD890" s="2" t="inlineStr">
        <is>
          <t>radiação de infravermelhos|
radiação infravermelha</t>
        </is>
      </c>
      <c r="CE890" s="2" t="inlineStr">
        <is>
          <t>3|
3</t>
        </is>
      </c>
      <c r="CF890" s="2" t="inlineStr">
        <is>
          <t xml:space="preserve">|
</t>
        </is>
      </c>
      <c r="CG890" t="inlineStr">
        <is>
          <t/>
        </is>
      </c>
      <c r="CH890" s="2" t="inlineStr">
        <is>
          <t>radiație infraroșie|
IR</t>
        </is>
      </c>
      <c r="CI890" s="2" t="inlineStr">
        <is>
          <t>4|
3</t>
        </is>
      </c>
      <c r="CJ890" s="2" t="inlineStr">
        <is>
          <t xml:space="preserve">|
</t>
        </is>
      </c>
      <c r="CK890" t="inlineStr">
        <is>
          <t>radiație electromagnetică invizibilă, penetrantă, cu efect termic pronunțat, situată în spectru între limita roșie a domeniului luminii vizibile și microundele radioelectrice</t>
        </is>
      </c>
      <c r="CL890" t="inlineStr">
        <is>
          <t/>
        </is>
      </c>
      <c r="CM890" t="inlineStr">
        <is>
          <t/>
        </is>
      </c>
      <c r="CN890" t="inlineStr">
        <is>
          <t/>
        </is>
      </c>
      <c r="CO890" t="inlineStr">
        <is>
          <t/>
        </is>
      </c>
      <c r="CP890" s="2" t="inlineStr">
        <is>
          <t>infrardeče sevanje</t>
        </is>
      </c>
      <c r="CQ890" s="2" t="inlineStr">
        <is>
          <t>3</t>
        </is>
      </c>
      <c r="CR890" s="2" t="inlineStr">
        <is>
          <t/>
        </is>
      </c>
      <c r="CS890" t="inlineStr">
        <is>
          <t/>
        </is>
      </c>
      <c r="CT890" s="2" t="inlineStr">
        <is>
          <t>infrarödstrålning|
infrastrålning</t>
        </is>
      </c>
      <c r="CU890" s="2" t="inlineStr">
        <is>
          <t>3|
3</t>
        </is>
      </c>
      <c r="CV890" s="2" t="inlineStr">
        <is>
          <t xml:space="preserve">|
</t>
        </is>
      </c>
      <c r="CW890" t="inlineStr">
        <is>
          <t/>
        </is>
      </c>
    </row>
    <row r="891">
      <c r="A891" s="1" t="str">
        <f>HYPERLINK("https://iate.europa.eu/entry/result/905600/all", "905600")</f>
        <v>905600</v>
      </c>
      <c r="B891" t="inlineStr">
        <is>
          <t>ENVIRONMENT;ENERGY</t>
        </is>
      </c>
      <c r="C891" t="inlineStr">
        <is>
          <t>ENVIRONMENT;ENERGY</t>
        </is>
      </c>
      <c r="D891" t="inlineStr">
        <is>
          <t>yes</t>
        </is>
      </c>
      <c r="E891" t="inlineStr">
        <is>
          <t/>
        </is>
      </c>
      <c r="F891" s="2" t="inlineStr">
        <is>
          <t>кампания за възобновяеми енергийни източници</t>
        </is>
      </c>
      <c r="G891" s="2" t="inlineStr">
        <is>
          <t>3</t>
        </is>
      </c>
      <c r="H891" s="2" t="inlineStr">
        <is>
          <t/>
        </is>
      </c>
      <c r="I891" t="inlineStr">
        <is>
          <t/>
        </is>
      </c>
      <c r="J891" t="inlineStr">
        <is>
          <t/>
        </is>
      </c>
      <c r="K891" t="inlineStr">
        <is>
          <t/>
        </is>
      </c>
      <c r="L891" t="inlineStr">
        <is>
          <t/>
        </is>
      </c>
      <c r="M891" t="inlineStr">
        <is>
          <t/>
        </is>
      </c>
      <c r="N891" s="2" t="inlineStr">
        <is>
          <t>kampagne for et gennembrud for vedvarende energi|
take-off-kampagne</t>
        </is>
      </c>
      <c r="O891" s="2" t="inlineStr">
        <is>
          <t>4|
4</t>
        </is>
      </c>
      <c r="P891" s="2" t="inlineStr">
        <is>
          <t xml:space="preserve">|
</t>
        </is>
      </c>
      <c r="Q891" t="inlineStr">
        <is>
          <t/>
        </is>
      </c>
      <c r="R891" s="2" t="inlineStr">
        <is>
          <t>Anschubkampagne für erneuerbare Energieträger</t>
        </is>
      </c>
      <c r="S891" s="2" t="inlineStr">
        <is>
          <t>2</t>
        </is>
      </c>
      <c r="T891" s="2" t="inlineStr">
        <is>
          <t/>
        </is>
      </c>
      <c r="U891" t="inlineStr">
        <is>
          <t/>
        </is>
      </c>
      <c r="V891" s="2" t="inlineStr">
        <is>
          <t>εκστρατεία εκκίνησης|
CTO</t>
        </is>
      </c>
      <c r="W891" s="2" t="inlineStr">
        <is>
          <t>3|
3</t>
        </is>
      </c>
      <c r="X891" s="2" t="inlineStr">
        <is>
          <t xml:space="preserve">|
</t>
        </is>
      </c>
      <c r="Y891" t="inlineStr">
        <is>
          <t/>
        </is>
      </c>
      <c r="Z891" s="2" t="inlineStr">
        <is>
          <t>CTO|
Campaign for Take-Off</t>
        </is>
      </c>
      <c r="AA891" s="2" t="inlineStr">
        <is>
          <t>3|
4</t>
        </is>
      </c>
      <c r="AB891" s="2" t="inlineStr">
        <is>
          <t xml:space="preserve">|
</t>
        </is>
      </c>
      <c r="AC891" t="inlineStr">
        <is>
          <t>Forms an integral part of the Community Strategy and Action Plan for Renewable Energy Sources by 2010. It was launched by DG Tren in 2002 and has now ended. It was designed to kick-start implementation of the Strategy.</t>
        </is>
      </c>
      <c r="AD891" s="2" t="inlineStr">
        <is>
          <t>Campaña para el despegue de las energías renovables</t>
        </is>
      </c>
      <c r="AE891" s="2" t="inlineStr">
        <is>
          <t>3</t>
        </is>
      </c>
      <c r="AF891" s="2" t="inlineStr">
        <is>
          <t/>
        </is>
      </c>
      <c r="AG891" t="inlineStr">
        <is>
          <t>Iniciativa lanzada por la Comisión durante el período 1999-2003, destinada a respaldar la estrategia de conjunto relativa a las energías renovables. Centrándose en ciertos sectores clave, fijó un marco destinado a propiciar las oportunidades de inversión y atraer financiación privada en este ámbito. Una de sus herramientas consistía en la creación de "asociaciones para las energías renovables" y premios anuales al buen funcionamiento de las mismas.</t>
        </is>
      </c>
      <c r="AH891" t="inlineStr">
        <is>
          <t/>
        </is>
      </c>
      <c r="AI891" t="inlineStr">
        <is>
          <t/>
        </is>
      </c>
      <c r="AJ891" t="inlineStr">
        <is>
          <t/>
        </is>
      </c>
      <c r="AK891" t="inlineStr">
        <is>
          <t/>
        </is>
      </c>
      <c r="AL891" s="2" t="inlineStr">
        <is>
          <t>vauhdituskampanja</t>
        </is>
      </c>
      <c r="AM891" s="2" t="inlineStr">
        <is>
          <t>2</t>
        </is>
      </c>
      <c r="AN891" s="2" t="inlineStr">
        <is>
          <t/>
        </is>
      </c>
      <c r="AO891" t="inlineStr">
        <is>
          <t>kampanja, jolla pyritään lisäämään tietoutta uusiutuvista energialähteistä</t>
        </is>
      </c>
      <c r="AP891" s="2" t="inlineStr">
        <is>
          <t>campagne de démarrage|
campagne pour le décollage des sources d'énergie renouvelables</t>
        </is>
      </c>
      <c r="AQ891" s="2" t="inlineStr">
        <is>
          <t>3|
3</t>
        </is>
      </c>
      <c r="AR891" s="2" t="inlineStr">
        <is>
          <t xml:space="preserve">|
</t>
        </is>
      </c>
      <c r="AS891" t="inlineStr">
        <is>
          <t/>
        </is>
      </c>
      <c r="AT891" s="2" t="inlineStr">
        <is>
          <t>Feachtas um Fhuinneamh Inathnuaite</t>
        </is>
      </c>
      <c r="AU891" s="2" t="inlineStr">
        <is>
          <t>3</t>
        </is>
      </c>
      <c r="AV891" s="2" t="inlineStr">
        <is>
          <t/>
        </is>
      </c>
      <c r="AW891" t="inlineStr">
        <is>
          <t/>
        </is>
      </c>
      <c r="AX891" t="inlineStr">
        <is>
          <t/>
        </is>
      </c>
      <c r="AY891" t="inlineStr">
        <is>
          <t/>
        </is>
      </c>
      <c r="AZ891" t="inlineStr">
        <is>
          <t/>
        </is>
      </c>
      <c r="BA891" t="inlineStr">
        <is>
          <t/>
        </is>
      </c>
      <c r="BB891" s="2" t="inlineStr">
        <is>
          <t>Kampány a meghonosításért</t>
        </is>
      </c>
      <c r="BC891" s="2" t="inlineStr">
        <is>
          <t>4</t>
        </is>
      </c>
      <c r="BD891" s="2" t="inlineStr">
        <is>
          <t/>
        </is>
      </c>
      <c r="BE891" t="inlineStr">
        <is>
          <t>2000 és 2003 között lezajott kampány, amelynek célja az volt, hogy a döntéshozókkal minden szinten megismertessék a megújuló energiaforrások fontosságát.</t>
        </is>
      </c>
      <c r="BF891" s="2" t="inlineStr">
        <is>
          <t>campagna per il decollo delle fonti energetiche rinnovabili|
campagna per il decollo|
campagna per il decollo delle rinnovabili</t>
        </is>
      </c>
      <c r="BG891" s="2" t="inlineStr">
        <is>
          <t>3|
3|
3</t>
        </is>
      </c>
      <c r="BH891" s="2" t="inlineStr">
        <is>
          <t xml:space="preserve">|
|
</t>
        </is>
      </c>
      <c r="BI891" t="inlineStr">
        <is>
          <t>Campagna lanciata nel 1997 con la quale la Commissione europea propone di raggiungere entro il 2010 una quota delle fonti energetiche rinnovabili pari al 12% del consumo interno lordo di energia dell’UE (equivalente a un raddoppio della quota di energia rinnovabile).</t>
        </is>
      </c>
      <c r="BJ891" t="inlineStr">
        <is>
          <t/>
        </is>
      </c>
      <c r="BK891" t="inlineStr">
        <is>
          <t/>
        </is>
      </c>
      <c r="BL891" t="inlineStr">
        <is>
          <t/>
        </is>
      </c>
      <c r="BM891" t="inlineStr">
        <is>
          <t/>
        </is>
      </c>
      <c r="BN891" t="inlineStr">
        <is>
          <t/>
        </is>
      </c>
      <c r="BO891" t="inlineStr">
        <is>
          <t/>
        </is>
      </c>
      <c r="BP891" t="inlineStr">
        <is>
          <t/>
        </is>
      </c>
      <c r="BQ891" t="inlineStr">
        <is>
          <t/>
        </is>
      </c>
      <c r="BR891" s="2" t="inlineStr">
        <is>
          <t>Kampanja għat-Tnedija|
Kampanja għat-Tnedija ta' Sorsi ta' Enerġija Rinnovabbli</t>
        </is>
      </c>
      <c r="BS891" s="2" t="inlineStr">
        <is>
          <t>3|
3</t>
        </is>
      </c>
      <c r="BT891" s="2" t="inlineStr">
        <is>
          <t xml:space="preserve">|
</t>
        </is>
      </c>
      <c r="BU891" t="inlineStr">
        <is>
          <t>kampanja maħsuba biex tippromwovi u taċċellera l-implimentazzjoni ta' proġetti kbar fis-setturi differenti ta' sorsi ta' enerġija rinnovabbli kif ukoll biex jintbagħtu sinjali ċari għall-użu akbar ta' sorsi ta' enerġija rinnovabbli</t>
        </is>
      </c>
      <c r="BV891" s="2" t="inlineStr">
        <is>
          <t>aanloopcampagne</t>
        </is>
      </c>
      <c r="BW891" s="2" t="inlineStr">
        <is>
          <t>1</t>
        </is>
      </c>
      <c r="BX891" s="2" t="inlineStr">
        <is>
          <t/>
        </is>
      </c>
      <c r="BY891" t="inlineStr">
        <is>
          <t/>
        </is>
      </c>
      <c r="BZ891" t="inlineStr">
        <is>
          <t/>
        </is>
      </c>
      <c r="CA891" t="inlineStr">
        <is>
          <t/>
        </is>
      </c>
      <c r="CB891" t="inlineStr">
        <is>
          <t/>
        </is>
      </c>
      <c r="CC891" t="inlineStr">
        <is>
          <t/>
        </is>
      </c>
      <c r="CD891" s="2" t="inlineStr">
        <is>
          <t>campanha de descolagem</t>
        </is>
      </c>
      <c r="CE891" s="2" t="inlineStr">
        <is>
          <t>2</t>
        </is>
      </c>
      <c r="CF891" s="2" t="inlineStr">
        <is>
          <t/>
        </is>
      </c>
      <c r="CG891" t="inlineStr">
        <is>
          <t/>
        </is>
      </c>
      <c r="CH891" s="2" t="inlineStr">
        <is>
          <t>Campanie pentru „decolare”</t>
        </is>
      </c>
      <c r="CI891" s="2" t="inlineStr">
        <is>
          <t>3</t>
        </is>
      </c>
      <c r="CJ891" s="2" t="inlineStr">
        <is>
          <t/>
        </is>
      </c>
      <c r="CK891" t="inlineStr">
        <is>
          <t/>
        </is>
      </c>
      <c r="CL891" t="inlineStr">
        <is>
          <t/>
        </is>
      </c>
      <c r="CM891" t="inlineStr">
        <is>
          <t/>
        </is>
      </c>
      <c r="CN891" t="inlineStr">
        <is>
          <t/>
        </is>
      </c>
      <c r="CO891" t="inlineStr">
        <is>
          <t/>
        </is>
      </c>
      <c r="CP891" s="2" t="inlineStr">
        <is>
          <t>Kampanja za uvajanje obnovljivih energij</t>
        </is>
      </c>
      <c r="CQ891" s="2" t="inlineStr">
        <is>
          <t>2</t>
        </is>
      </c>
      <c r="CR891" s="2" t="inlineStr">
        <is>
          <t/>
        </is>
      </c>
      <c r="CS891" t="inlineStr">
        <is>
          <t/>
        </is>
      </c>
      <c r="CT891" t="inlineStr">
        <is>
          <t/>
        </is>
      </c>
      <c r="CU891" t="inlineStr">
        <is>
          <t/>
        </is>
      </c>
      <c r="CV891" t="inlineStr">
        <is>
          <t/>
        </is>
      </c>
      <c r="CW891" t="inlineStr">
        <is>
          <t/>
        </is>
      </c>
    </row>
    <row r="892">
      <c r="A892" s="1" t="str">
        <f>HYPERLINK("https://iate.europa.eu/entry/result/3580699/all", "3580699")</f>
        <v>3580699</v>
      </c>
      <c r="B892" t="inlineStr">
        <is>
          <t>ENVIRONMENT</t>
        </is>
      </c>
      <c r="C892" t="inlineStr">
        <is>
          <t>ENVIRONMENT|environmental policy|waste management|waste disposal|waste incineration</t>
        </is>
      </c>
      <c r="D892" t="inlineStr">
        <is>
          <t>yes</t>
        </is>
      </c>
      <c r="E892" t="inlineStr">
        <is>
          <t/>
        </is>
      </c>
      <c r="F892" t="inlineStr">
        <is>
          <t/>
        </is>
      </c>
      <c r="G892" t="inlineStr">
        <is>
          <t/>
        </is>
      </c>
      <c r="H892" t="inlineStr">
        <is>
          <t/>
        </is>
      </c>
      <c r="I892" t="inlineStr">
        <is>
          <t/>
        </is>
      </c>
      <c r="J892" t="inlineStr">
        <is>
          <t/>
        </is>
      </c>
      <c r="K892" t="inlineStr">
        <is>
          <t/>
        </is>
      </c>
      <c r="L892" t="inlineStr">
        <is>
          <t/>
        </is>
      </c>
      <c r="M892" t="inlineStr">
        <is>
          <t/>
        </is>
      </c>
      <c r="N892" t="inlineStr">
        <is>
          <t/>
        </is>
      </c>
      <c r="O892" t="inlineStr">
        <is>
          <t/>
        </is>
      </c>
      <c r="P892" t="inlineStr">
        <is>
          <t/>
        </is>
      </c>
      <c r="Q892" t="inlineStr">
        <is>
          <t/>
        </is>
      </c>
      <c r="R892" t="inlineStr">
        <is>
          <t/>
        </is>
      </c>
      <c r="S892" t="inlineStr">
        <is>
          <t/>
        </is>
      </c>
      <c r="T892" t="inlineStr">
        <is>
          <t/>
        </is>
      </c>
      <c r="U892" t="inlineStr">
        <is>
          <t/>
        </is>
      </c>
      <c r="V892" s="2" t="inlineStr">
        <is>
          <t>καύσιμα απόβλητα</t>
        </is>
      </c>
      <c r="W892" s="2" t="inlineStr">
        <is>
          <t>3</t>
        </is>
      </c>
      <c r="X892" s="2" t="inlineStr">
        <is>
          <t/>
        </is>
      </c>
      <c r="Y892" t="inlineStr">
        <is>
          <t>απόβλητα με υψηλή θερμογόνο δύναμη τα οποία μπορούν να υποστηρίξουν την καύση</t>
        </is>
      </c>
      <c r="Z892" s="2" t="inlineStr">
        <is>
          <t>waste fuel</t>
        </is>
      </c>
      <c r="AA892" s="2" t="inlineStr">
        <is>
          <t>3</t>
        </is>
      </c>
      <c r="AB892" s="2" t="inlineStr">
        <is>
          <t/>
        </is>
      </c>
      <c r="AC892" t="inlineStr">
        <is>
          <t>waste that also has calorific value and can sustain combustion</t>
        </is>
      </c>
      <c r="AD892" s="2" t="inlineStr">
        <is>
          <t>CDR|
combustible derivado de residuos</t>
        </is>
      </c>
      <c r="AE892" s="2" t="inlineStr">
        <is>
          <t>3|
3</t>
        </is>
      </c>
      <c r="AF892" s="2" t="inlineStr">
        <is>
          <t xml:space="preserve">|
</t>
        </is>
      </c>
      <c r="AG892" t="inlineStr">
        <is>
          <t>Combustibles sólidos, líquidos o gaseosos producidos a partir de residuos peligrosos, no peligrosos o inertes.</t>
        </is>
      </c>
      <c r="AH892" t="inlineStr">
        <is>
          <t/>
        </is>
      </c>
      <c r="AI892" t="inlineStr">
        <is>
          <t/>
        </is>
      </c>
      <c r="AJ892" t="inlineStr">
        <is>
          <t/>
        </is>
      </c>
      <c r="AK892" t="inlineStr">
        <is>
          <t/>
        </is>
      </c>
      <c r="AL892" s="2" t="inlineStr">
        <is>
          <t>jäteperäinen polttoaine|
jätepolttoaine</t>
        </is>
      </c>
      <c r="AM892" s="2" t="inlineStr">
        <is>
          <t>3|
3</t>
        </is>
      </c>
      <c r="AN892" s="2" t="inlineStr">
        <is>
          <t xml:space="preserve">|
</t>
        </is>
      </c>
      <c r="AO892" t="inlineStr">
        <is>
          <t>joko sellaisenaan tai käsiteltynä polttoaineeksi kelpaava jäte</t>
        </is>
      </c>
      <c r="AP892" t="inlineStr">
        <is>
          <t/>
        </is>
      </c>
      <c r="AQ892" t="inlineStr">
        <is>
          <t/>
        </is>
      </c>
      <c r="AR892" t="inlineStr">
        <is>
          <t/>
        </is>
      </c>
      <c r="AS892" t="inlineStr">
        <is>
          <t/>
        </is>
      </c>
      <c r="AT892" t="inlineStr">
        <is>
          <t/>
        </is>
      </c>
      <c r="AU892" t="inlineStr">
        <is>
          <t/>
        </is>
      </c>
      <c r="AV892" t="inlineStr">
        <is>
          <t/>
        </is>
      </c>
      <c r="AW892" t="inlineStr">
        <is>
          <t/>
        </is>
      </c>
      <c r="AX892" t="inlineStr">
        <is>
          <t/>
        </is>
      </c>
      <c r="AY892" t="inlineStr">
        <is>
          <t/>
        </is>
      </c>
      <c r="AZ892" t="inlineStr">
        <is>
          <t/>
        </is>
      </c>
      <c r="BA892" t="inlineStr">
        <is>
          <t/>
        </is>
      </c>
      <c r="BB892" t="inlineStr">
        <is>
          <t/>
        </is>
      </c>
      <c r="BC892" t="inlineStr">
        <is>
          <t/>
        </is>
      </c>
      <c r="BD892" t="inlineStr">
        <is>
          <t/>
        </is>
      </c>
      <c r="BE892" t="inlineStr">
        <is>
          <t/>
        </is>
      </c>
      <c r="BF892" t="inlineStr">
        <is>
          <t/>
        </is>
      </c>
      <c r="BG892" t="inlineStr">
        <is>
          <t/>
        </is>
      </c>
      <c r="BH892" t="inlineStr">
        <is>
          <t/>
        </is>
      </c>
      <c r="BI892" t="inlineStr">
        <is>
          <t/>
        </is>
      </c>
      <c r="BJ892" s="2" t="inlineStr">
        <is>
          <t>atliekų kuras</t>
        </is>
      </c>
      <c r="BK892" s="2" t="inlineStr">
        <is>
          <t>3</t>
        </is>
      </c>
      <c r="BL892" s="2" t="inlineStr">
        <is>
          <t/>
        </is>
      </c>
      <c r="BM892" t="inlineStr">
        <is>
          <t>kuras, gautas iš tinkamų deginti atliekų</t>
        </is>
      </c>
      <c r="BN892" t="inlineStr">
        <is>
          <t/>
        </is>
      </c>
      <c r="BO892" t="inlineStr">
        <is>
          <t/>
        </is>
      </c>
      <c r="BP892" t="inlineStr">
        <is>
          <t/>
        </is>
      </c>
      <c r="BQ892" t="inlineStr">
        <is>
          <t/>
        </is>
      </c>
      <c r="BR892" t="inlineStr">
        <is>
          <t/>
        </is>
      </c>
      <c r="BS892" t="inlineStr">
        <is>
          <t/>
        </is>
      </c>
      <c r="BT892" t="inlineStr">
        <is>
          <t/>
        </is>
      </c>
      <c r="BU892" t="inlineStr">
        <is>
          <t/>
        </is>
      </c>
      <c r="BV892" t="inlineStr">
        <is>
          <t/>
        </is>
      </c>
      <c r="BW892" t="inlineStr">
        <is>
          <t/>
        </is>
      </c>
      <c r="BX892" t="inlineStr">
        <is>
          <t/>
        </is>
      </c>
      <c r="BY892" t="inlineStr">
        <is>
          <t/>
        </is>
      </c>
      <c r="BZ892" s="2" t="inlineStr">
        <is>
          <t>paliwo z odpadów</t>
        </is>
      </c>
      <c r="CA892" s="2" t="inlineStr">
        <is>
          <t>3</t>
        </is>
      </c>
      <c r="CB892" s="2" t="inlineStr">
        <is>
          <t/>
        </is>
      </c>
      <c r="CC892" t="inlineStr">
        <is>
          <t>paliwo produkowane z odpadów</t>
        </is>
      </c>
      <c r="CD892" s="2" t="inlineStr">
        <is>
          <t>combustível de resíduos|
combustível derivado de resíduos</t>
        </is>
      </c>
      <c r="CE892" s="2" t="inlineStr">
        <is>
          <t>3|
3</t>
        </is>
      </c>
      <c r="CF892" s="2" t="inlineStr">
        <is>
          <t xml:space="preserve">|
</t>
        </is>
      </c>
      <c r="CG892" t="inlineStr">
        <is>
          <t/>
        </is>
      </c>
      <c r="CH892" s="2" t="inlineStr">
        <is>
          <t>combustibil provenit din deșeuri</t>
        </is>
      </c>
      <c r="CI892" s="2" t="inlineStr">
        <is>
          <t>2</t>
        </is>
      </c>
      <c r="CJ892" s="2" t="inlineStr">
        <is>
          <t/>
        </is>
      </c>
      <c r="CK892" t="inlineStr">
        <is>
          <t/>
        </is>
      </c>
      <c r="CL892" s="2" t="inlineStr">
        <is>
          <t>odpadové palivo</t>
        </is>
      </c>
      <c r="CM892" s="2" t="inlineStr">
        <is>
          <t>3</t>
        </is>
      </c>
      <c r="CN892" s="2" t="inlineStr">
        <is>
          <t/>
        </is>
      </c>
      <c r="CO892" t="inlineStr">
        <is>
          <t>palivo vyrobené z odpadov zodpovedajúce technickým normám alebo iným špecifikáciám, ak sú ustanovené, ktoré zostáva odpadom</t>
        </is>
      </c>
      <c r="CP892" s="2" t="inlineStr">
        <is>
          <t>odpadkovno gorivo</t>
        </is>
      </c>
      <c r="CQ892" s="2" t="inlineStr">
        <is>
          <t>3</t>
        </is>
      </c>
      <c r="CR892" s="2" t="inlineStr">
        <is>
          <t/>
        </is>
      </c>
      <c r="CS892" t="inlineStr">
        <is>
          <t/>
        </is>
      </c>
      <c r="CT892" s="2" t="inlineStr">
        <is>
          <t>avfallsbränsle</t>
        </is>
      </c>
      <c r="CU892" s="2" t="inlineStr">
        <is>
          <t>3</t>
        </is>
      </c>
      <c r="CV892" s="2" t="inlineStr">
        <is>
          <t/>
        </is>
      </c>
      <c r="CW892" t="inlineStr">
        <is>
          <t/>
        </is>
      </c>
    </row>
    <row r="893">
      <c r="A893" s="1" t="str">
        <f>HYPERLINK("https://iate.europa.eu/entry/result/1376445/all", "1376445")</f>
        <v>1376445</v>
      </c>
      <c r="B893" t="inlineStr">
        <is>
          <t>ENERGY;INDUSTRY</t>
        </is>
      </c>
      <c r="C893" t="inlineStr">
        <is>
          <t>ENERGY|soft energy;INDUSTRY|electronics and electrical engineering|electrical engineering</t>
        </is>
      </c>
      <c r="D893" t="inlineStr">
        <is>
          <t>yes</t>
        </is>
      </c>
      <c r="E893" t="inlineStr">
        <is>
          <t/>
        </is>
      </c>
      <c r="F893" t="inlineStr">
        <is>
          <t/>
        </is>
      </c>
      <c r="G893" t="inlineStr">
        <is>
          <t/>
        </is>
      </c>
      <c r="H893" t="inlineStr">
        <is>
          <t/>
        </is>
      </c>
      <c r="I893" t="inlineStr">
        <is>
          <t/>
        </is>
      </c>
      <c r="J893" s="2" t="inlineStr">
        <is>
          <t>větrná elektrárna</t>
        </is>
      </c>
      <c r="K893" s="2" t="inlineStr">
        <is>
          <t>3</t>
        </is>
      </c>
      <c r="L893" s="2" t="inlineStr">
        <is>
          <t/>
        </is>
      </c>
      <c r="M893" t="inlineStr">
        <is>
          <t>elektrárna, v níž se energie větru přeměňuje na elektrickou energii</t>
        </is>
      </c>
      <c r="N893" s="2" t="inlineStr">
        <is>
          <t>vindkraftværk</t>
        </is>
      </c>
      <c r="O893" s="2" t="inlineStr">
        <is>
          <t>3</t>
        </is>
      </c>
      <c r="P893" s="2" t="inlineStr">
        <is>
          <t/>
        </is>
      </c>
      <c r="Q893" t="inlineStr">
        <is>
          <t>kraftværk, hvor vindenergi udnyttes til elproduktion</t>
        </is>
      </c>
      <c r="R893" s="2" t="inlineStr">
        <is>
          <t>Windkraftwerk|
WKA|
Windenergieanlage|
WEK|
Windkraftanlage|
WEA|
WKK|
Windelelektrizitätswerk|
Windenergiekonverter|
Windkraftkonverter</t>
        </is>
      </c>
      <c r="S893" s="2" t="inlineStr">
        <is>
          <t>3|
3|
3|
3|
3|
3|
3|
3|
3|
3</t>
        </is>
      </c>
      <c r="T893" s="2" t="inlineStr">
        <is>
          <t xml:space="preserve">|
|
|
|
|
|
|
|
|
</t>
        </is>
      </c>
      <c r="U893" t="inlineStr">
        <is>
          <t>System für die Elektrizitätserzeugung aus Windenergie</t>
        </is>
      </c>
      <c r="V893" s="2" t="inlineStr">
        <is>
          <t>σταθμός αιολικής ενέργειας|
αιολικός σταθμός</t>
        </is>
      </c>
      <c r="W893" s="2" t="inlineStr">
        <is>
          <t>3|
3</t>
        </is>
      </c>
      <c r="X893" s="2" t="inlineStr">
        <is>
          <t xml:space="preserve">|
</t>
        </is>
      </c>
      <c r="Y893" t="inlineStr">
        <is>
          <t>σταθμός παραγωγής ηλεκτρικής ενέργειας από τον άνεμο</t>
        </is>
      </c>
      <c r="Z893" s="2" t="inlineStr">
        <is>
          <t>wind power station</t>
        </is>
      </c>
      <c r="AA893" s="2" t="inlineStr">
        <is>
          <t>3</t>
        </is>
      </c>
      <c r="AB893" s="2" t="inlineStr">
        <is>
          <t/>
        </is>
      </c>
      <c r="AC893" t="inlineStr">
        <is>
          <t>a power station in which wind energy is converted into electrical energy</t>
        </is>
      </c>
      <c r="AD893" s="2" t="inlineStr">
        <is>
          <t>central eólica</t>
        </is>
      </c>
      <c r="AE893" s="2" t="inlineStr">
        <is>
          <t>3</t>
        </is>
      </c>
      <c r="AF893" s="2" t="inlineStr">
        <is>
          <t/>
        </is>
      </c>
      <c r="AG893" t="inlineStr">
        <is>
          <t>Central eléctrica &lt;a href="/entry/result/1376396/all" id="ENTRY_TO_ENTRY_CONVERTER" target="_blank"&gt;IATE:1376396&lt;/a&gt; donde la producción de la energía eléctrica se consigue a partir de la fuerza del viento, mediante aerogeneradores &lt;a href="/entry/result/1154398/all" id="ENTRY_TO_ENTRY_CONVERTER" target="_blank"&gt;IATE:1154398&lt;/a&gt; que aprovechan las corrientes de aire.</t>
        </is>
      </c>
      <c r="AH893" s="2" t="inlineStr">
        <is>
          <t>tuuleelektrijaam|
tuulejõujaam</t>
        </is>
      </c>
      <c r="AI893" s="2" t="inlineStr">
        <is>
          <t>3|
3</t>
        </is>
      </c>
      <c r="AJ893" s="2" t="inlineStr">
        <is>
          <t xml:space="preserve">preferred|
</t>
        </is>
      </c>
      <c r="AK893" t="inlineStr">
        <is>
          <t>elektrijaam, milles tuuleenergia muundatakse elektrienergiaks</t>
        </is>
      </c>
      <c r="AL893" s="2" t="inlineStr">
        <is>
          <t>tuulivoimalaitos|
tuulivoimala</t>
        </is>
      </c>
      <c r="AM893" s="2" t="inlineStr">
        <is>
          <t>3|
3</t>
        </is>
      </c>
      <c r="AN893" s="2" t="inlineStr">
        <is>
          <t xml:space="preserve">|
</t>
        </is>
      </c>
      <c r="AO893" t="inlineStr">
        <is>
          <t>tuulienergiaa sähköksi muuttava voimala</t>
        </is>
      </c>
      <c r="AP893" s="2" t="inlineStr">
        <is>
          <t>parc éolien|
ferme éolienne|
centrale éolienne</t>
        </is>
      </c>
      <c r="AQ893" s="2" t="inlineStr">
        <is>
          <t>3|
3|
3</t>
        </is>
      </c>
      <c r="AR893" s="2" t="inlineStr">
        <is>
          <t xml:space="preserve">|
|
</t>
        </is>
      </c>
      <c r="AS893" t="inlineStr">
        <is>
          <t>centrale électrique constituée d'un ou de plusieurs groupes d'aérogénérateurs</t>
        </is>
      </c>
      <c r="AT893" s="2" t="inlineStr">
        <is>
          <t>stáisiún cumhachta gaoithe</t>
        </is>
      </c>
      <c r="AU893" s="2" t="inlineStr">
        <is>
          <t>3</t>
        </is>
      </c>
      <c r="AV893" s="2" t="inlineStr">
        <is>
          <t/>
        </is>
      </c>
      <c r="AW893" t="inlineStr">
        <is>
          <t/>
        </is>
      </c>
      <c r="AX893" t="inlineStr">
        <is>
          <t/>
        </is>
      </c>
      <c r="AY893" t="inlineStr">
        <is>
          <t/>
        </is>
      </c>
      <c r="AZ893" t="inlineStr">
        <is>
          <t/>
        </is>
      </c>
      <c r="BA893" t="inlineStr">
        <is>
          <t/>
        </is>
      </c>
      <c r="BB893" s="2" t="inlineStr">
        <is>
          <t>szélerőmű</t>
        </is>
      </c>
      <c r="BC893" s="2" t="inlineStr">
        <is>
          <t>3</t>
        </is>
      </c>
      <c r="BD893" s="2" t="inlineStr">
        <is>
          <t/>
        </is>
      </c>
      <c r="BE893" t="inlineStr">
        <is>
          <t>A szél kinetikai energiáját a szélerőművek mechanikai energiává, majd villamos energiává alakítják át.</t>
        </is>
      </c>
      <c r="BF893" s="2" t="inlineStr">
        <is>
          <t>centrale eolica</t>
        </is>
      </c>
      <c r="BG893" s="2" t="inlineStr">
        <is>
          <t>3</t>
        </is>
      </c>
      <c r="BH893" s="2" t="inlineStr">
        <is>
          <t/>
        </is>
      </c>
      <c r="BI893" t="inlineStr">
        <is>
          <t/>
        </is>
      </c>
      <c r="BJ893" s="2" t="inlineStr">
        <is>
          <t>vėjo elektrinė</t>
        </is>
      </c>
      <c r="BK893" s="2" t="inlineStr">
        <is>
          <t>3</t>
        </is>
      </c>
      <c r="BL893" s="2" t="inlineStr">
        <is>
          <t/>
        </is>
      </c>
      <c r="BM893" t="inlineStr">
        <is>
          <t>elektrinė, kurioje elektros energijai gaminti naudojama vėjo energija</t>
        </is>
      </c>
      <c r="BN893" s="2" t="inlineStr">
        <is>
          <t>vēja elektrostacija</t>
        </is>
      </c>
      <c r="BO893" s="2" t="inlineStr">
        <is>
          <t>3</t>
        </is>
      </c>
      <c r="BP893" s="2" t="inlineStr">
        <is>
          <t/>
        </is>
      </c>
      <c r="BQ893" t="inlineStr">
        <is>
          <t>elektrostacija, kurā elektroenerģiju iegūst, pārveidojot vēja mehānisko enerģiju</t>
        </is>
      </c>
      <c r="BR893" s="2" t="inlineStr">
        <is>
          <t>impjant eoliku</t>
        </is>
      </c>
      <c r="BS893" s="2" t="inlineStr">
        <is>
          <t>3</t>
        </is>
      </c>
      <c r="BT893" s="2" t="inlineStr">
        <is>
          <t/>
        </is>
      </c>
      <c r="BU893" t="inlineStr">
        <is>
          <t>impjant tal-enerġija fejn l-enerġija mir-riħ hi kkonvertita f'elettriku</t>
        </is>
      </c>
      <c r="BV893" s="2" t="inlineStr">
        <is>
          <t>windkrachtcentrale|
windenergiecentrale</t>
        </is>
      </c>
      <c r="BW893" s="2" t="inlineStr">
        <is>
          <t>3|
3</t>
        </is>
      </c>
      <c r="BX893" s="2" t="inlineStr">
        <is>
          <t xml:space="preserve">|
</t>
        </is>
      </c>
      <c r="BY893" t="inlineStr">
        <is>
          <t/>
        </is>
      </c>
      <c r="BZ893" s="2" t="inlineStr">
        <is>
          <t>elektrownia wiatrowa</t>
        </is>
      </c>
      <c r="CA893" s="2" t="inlineStr">
        <is>
          <t>3</t>
        </is>
      </c>
      <c r="CB893" s="2" t="inlineStr">
        <is>
          <t/>
        </is>
      </c>
      <c r="CC893" t="inlineStr">
        <is>
          <t>elektrownia wytwarzająca energię elektryczną przy pomocy generatorów (turbin wiatrowych) napędzanych energią wiatru</t>
        </is>
      </c>
      <c r="CD893" s="2" t="inlineStr">
        <is>
          <t>central eólica</t>
        </is>
      </c>
      <c r="CE893" s="2" t="inlineStr">
        <is>
          <t>3</t>
        </is>
      </c>
      <c r="CF893" s="2" t="inlineStr">
        <is>
          <t/>
        </is>
      </c>
      <c r="CG893" t="inlineStr">
        <is>
          <t>Infraestrutura concebida para a produção de energia elétrica a partir de energia eólica.</t>
        </is>
      </c>
      <c r="CH893" s="2" t="inlineStr">
        <is>
          <t>centrală electrică eoliană|
centrală eoliană</t>
        </is>
      </c>
      <c r="CI893" s="2" t="inlineStr">
        <is>
          <t>3|
3</t>
        </is>
      </c>
      <c r="CJ893" s="2" t="inlineStr">
        <is>
          <t xml:space="preserve">|
</t>
        </is>
      </c>
      <c r="CK893" t="inlineStr">
        <is>
          <t>grupuri generatoare destinate să transforme energia cinetică a vântului în energie electrică conectate printr-un racord comun la rețeaua electrică de interes public</t>
        </is>
      </c>
      <c r="CL893" t="inlineStr">
        <is>
          <t/>
        </is>
      </c>
      <c r="CM893" t="inlineStr">
        <is>
          <t/>
        </is>
      </c>
      <c r="CN893" t="inlineStr">
        <is>
          <t/>
        </is>
      </c>
      <c r="CO893" t="inlineStr">
        <is>
          <t/>
        </is>
      </c>
      <c r="CP893" s="2" t="inlineStr">
        <is>
          <t>vetrnica|
vetrna elektrarna</t>
        </is>
      </c>
      <c r="CQ893" s="2" t="inlineStr">
        <is>
          <t>3|
3</t>
        </is>
      </c>
      <c r="CR893" s="2" t="inlineStr">
        <is>
          <t xml:space="preserve">|
</t>
        </is>
      </c>
      <c r="CS893" t="inlineStr">
        <is>
          <t/>
        </is>
      </c>
      <c r="CT893" s="2" t="inlineStr">
        <is>
          <t>vindkraftverk</t>
        </is>
      </c>
      <c r="CU893" s="2" t="inlineStr">
        <is>
          <t>3</t>
        </is>
      </c>
      <c r="CV893" s="2" t="inlineStr">
        <is>
          <t/>
        </is>
      </c>
      <c r="CW893" t="inlineStr">
        <is>
          <t>kraftverk för omvandling av vindenergi till elektrisk energi</t>
        </is>
      </c>
    </row>
    <row r="894">
      <c r="A894" s="1" t="str">
        <f>HYPERLINK("https://iate.europa.eu/entry/result/1376437/all", "1376437")</f>
        <v>1376437</v>
      </c>
      <c r="B894" t="inlineStr">
        <is>
          <t>ENERGY</t>
        </is>
      </c>
      <c r="C894" t="inlineStr">
        <is>
          <t>ENERGY|electrical and nuclear industries|electrical industry</t>
        </is>
      </c>
      <c r="D894" t="inlineStr">
        <is>
          <t>yes</t>
        </is>
      </c>
      <c r="E894" t="inlineStr">
        <is>
          <t/>
        </is>
      </c>
      <c r="F894" t="inlineStr">
        <is>
          <t/>
        </is>
      </c>
      <c r="G894" t="inlineStr">
        <is>
          <t/>
        </is>
      </c>
      <c r="H894" t="inlineStr">
        <is>
          <t/>
        </is>
      </c>
      <c r="I894" t="inlineStr">
        <is>
          <t/>
        </is>
      </c>
      <c r="J894" t="inlineStr">
        <is>
          <t/>
        </is>
      </c>
      <c r="K894" t="inlineStr">
        <is>
          <t/>
        </is>
      </c>
      <c r="L894" t="inlineStr">
        <is>
          <t/>
        </is>
      </c>
      <c r="M894" t="inlineStr">
        <is>
          <t/>
        </is>
      </c>
      <c r="N894" s="2" t="inlineStr">
        <is>
          <t>termisk kraftværk|
VKV|
varmekraftværk</t>
        </is>
      </c>
      <c r="O894" s="2" t="inlineStr">
        <is>
          <t>3|
3|
3</t>
        </is>
      </c>
      <c r="P894" s="2" t="inlineStr">
        <is>
          <t xml:space="preserve">|
|
</t>
        </is>
      </c>
      <c r="Q894" t="inlineStr">
        <is>
          <t>Et varmekraftværk (VKV) er dimensioneret og konstrueret til at producere elektricitet. En varmekilde varmer vand op til damp, som driver et turbinegeneratorsystem. Varmekilden kan enten være fossilt brændsel som olie, gas, kul eller det kan være kernespaltning - uran. Et atomkraftværk er altså også et varmekraftværk.</t>
        </is>
      </c>
      <c r="R894" s="2" t="inlineStr">
        <is>
          <t>thermisches Kraftwerk|
Wärmekraftwerk|
Dampfkraftwerk</t>
        </is>
      </c>
      <c r="S894" s="2" t="inlineStr">
        <is>
          <t>3|
3|
3</t>
        </is>
      </c>
      <c r="T894" s="2" t="inlineStr">
        <is>
          <t xml:space="preserve">|
|
</t>
        </is>
      </c>
      <c r="U894" t="inlineStr">
        <is>
          <t/>
        </is>
      </c>
      <c r="V894" s="2" t="inlineStr">
        <is>
          <t>θερμοηλεκτρικός σταθμός|
θερμική εγκατάσταση παραγωγής ενέργειας</t>
        </is>
      </c>
      <c r="W894" s="2" t="inlineStr">
        <is>
          <t>3|
3</t>
        </is>
      </c>
      <c r="X894" s="2" t="inlineStr">
        <is>
          <t xml:space="preserve">|
</t>
        </is>
      </c>
      <c r="Y894" t="inlineStr">
        <is>
          <t/>
        </is>
      </c>
      <c r="Z894" s="2" t="inlineStr">
        <is>
          <t>thermal power generation plant|
thermal power plant|
thermal power station</t>
        </is>
      </c>
      <c r="AA894" s="2" t="inlineStr">
        <is>
          <t>3|
3|
3</t>
        </is>
      </c>
      <c r="AB894" s="2" t="inlineStr">
        <is>
          <t xml:space="preserve">|
|
</t>
        </is>
      </c>
      <c r="AC894" t="inlineStr">
        <is>
          <t>power station in which electrical energy is generated by conversion of thermal energy</t>
        </is>
      </c>
      <c r="AD894" s="2" t="inlineStr">
        <is>
          <t>central termoeléctrica|
central térmica</t>
        </is>
      </c>
      <c r="AE894" s="2" t="inlineStr">
        <is>
          <t>3|
3</t>
        </is>
      </c>
      <c r="AF894" s="2" t="inlineStr">
        <is>
          <t xml:space="preserve">|
</t>
        </is>
      </c>
      <c r="AG894" t="inlineStr">
        <is>
          <t>En las centrales térmicas convencionales (o termoeléctricas convencionales) se produce electricidad a partir de combustibles fósiles como carbón, fueloil o gas natural, mediante un ciclo termodinámico de agua-vapor. El término ‘convencionales’ sirve para diferenciarlas de otras centrales térmicas, como las nucleares &lt;a href="/entry/result/776543/all" id="ENTRY_TO_ENTRY_CONVERTER" target="_blank"&gt;IATE:776543&lt;/a&gt; o las de ciclo combinado &lt;a href="/entry/result/1680980/all" id="ENTRY_TO_ENTRY_CONVERTER" target="_blank"&gt;IATE:1680980&lt;/a&gt; .</t>
        </is>
      </c>
      <c r="AH894" s="2" t="inlineStr">
        <is>
          <t>soojuselektrijaam</t>
        </is>
      </c>
      <c r="AI894" s="2" t="inlineStr">
        <is>
          <t>3</t>
        </is>
      </c>
      <c r="AJ894" s="2" t="inlineStr">
        <is>
          <t/>
        </is>
      </c>
      <c r="AK894" t="inlineStr">
        <is>
          <t>elektrijaam, mis muundab soojusenergiat elektrienergiaks</t>
        </is>
      </c>
      <c r="AL894" s="2" t="inlineStr">
        <is>
          <t>lämpövoimalaitos|
lämpövoimala</t>
        </is>
      </c>
      <c r="AM894" s="2" t="inlineStr">
        <is>
          <t>3|
3</t>
        </is>
      </c>
      <c r="AN894" s="2" t="inlineStr">
        <is>
          <t xml:space="preserve">|
</t>
        </is>
      </c>
      <c r="AO894" t="inlineStr">
        <is>
          <t>"voimalaitos, jossa primäärienergiana on lämpöenergia tai jossa primäärienergia muunnetaan ensimmäisessä vaiheessa lämpöenergiaksi ja tämä edelleen sähköenergiaksi suoraan tai mekaanisen energian kautta"</t>
        </is>
      </c>
      <c r="AP894" s="2" t="inlineStr">
        <is>
          <t>centrale électrique thermique|
usine thermique|
centrale thermique|
centrale thermoélectrique</t>
        </is>
      </c>
      <c r="AQ894" s="2" t="inlineStr">
        <is>
          <t>3|
3|
3|
3</t>
        </is>
      </c>
      <c r="AR894" s="2" t="inlineStr">
        <is>
          <t xml:space="preserve">|
|
|
</t>
        </is>
      </c>
      <c r="AS894" t="inlineStr">
        <is>
          <t>1) centrale électrique dans laquelle l'énergie électrique est produite par transformation d'une énergie thermique; (à vapeuro=,à gaz, à combustion interne):usine produisant de l'énergie électrique à partir de l'énergie thermique de combustion 2) Centrale produisant de l'énergie électrique à partir de l'énergie thermique générée par la combustion de combustibles fossiles ou fournie par des réacteurs nucléaires, par des sources géothermales ou par la lumière du soleil.</t>
        </is>
      </c>
      <c r="AT894" t="inlineStr">
        <is>
          <t/>
        </is>
      </c>
      <c r="AU894" t="inlineStr">
        <is>
          <t/>
        </is>
      </c>
      <c r="AV894" t="inlineStr">
        <is>
          <t/>
        </is>
      </c>
      <c r="AW894" t="inlineStr">
        <is>
          <t/>
        </is>
      </c>
      <c r="AX894" t="inlineStr">
        <is>
          <t/>
        </is>
      </c>
      <c r="AY894" t="inlineStr">
        <is>
          <t/>
        </is>
      </c>
      <c r="AZ894" t="inlineStr">
        <is>
          <t/>
        </is>
      </c>
      <c r="BA894" t="inlineStr">
        <is>
          <t/>
        </is>
      </c>
      <c r="BB894" t="inlineStr">
        <is>
          <t/>
        </is>
      </c>
      <c r="BC894" t="inlineStr">
        <is>
          <t/>
        </is>
      </c>
      <c r="BD894" t="inlineStr">
        <is>
          <t/>
        </is>
      </c>
      <c r="BE894" t="inlineStr">
        <is>
          <t/>
        </is>
      </c>
      <c r="BF894" s="2" t="inlineStr">
        <is>
          <t>centrale termica|
impianto termoelettrico|
centrale termoelettrica|
centrale termica</t>
        </is>
      </c>
      <c r="BG894" s="2" t="inlineStr">
        <is>
          <t>3|
3|
3|
3</t>
        </is>
      </c>
      <c r="BH894" s="2" t="inlineStr">
        <is>
          <t xml:space="preserve">|
|
|
</t>
        </is>
      </c>
      <c r="BI894" t="inlineStr">
        <is>
          <t/>
        </is>
      </c>
      <c r="BJ894" t="inlineStr">
        <is>
          <t/>
        </is>
      </c>
      <c r="BK894" t="inlineStr">
        <is>
          <t/>
        </is>
      </c>
      <c r="BL894" t="inlineStr">
        <is>
          <t/>
        </is>
      </c>
      <c r="BM894" t="inlineStr">
        <is>
          <t/>
        </is>
      </c>
      <c r="BN894" s="2" t="inlineStr">
        <is>
          <t>termoelektrostacija</t>
        </is>
      </c>
      <c r="BO894" s="2" t="inlineStr">
        <is>
          <t>3</t>
        </is>
      </c>
      <c r="BP894" s="2" t="inlineStr">
        <is>
          <t/>
        </is>
      </c>
      <c r="BQ894" t="inlineStr">
        <is>
          <t>agregātu kopa, kas kurināmā ķīmisko enerģiju pārvērš vispirms siltuma, tad mehāniskajā un visbeidzot elektriskajā enerģijā</t>
        </is>
      </c>
      <c r="BR894" t="inlineStr">
        <is>
          <t/>
        </is>
      </c>
      <c r="BS894" t="inlineStr">
        <is>
          <t/>
        </is>
      </c>
      <c r="BT894" t="inlineStr">
        <is>
          <t/>
        </is>
      </c>
      <c r="BU894" t="inlineStr">
        <is>
          <t/>
        </is>
      </c>
      <c r="BV894" s="2" t="inlineStr">
        <is>
          <t>stoomcentrale|
warmtecentrale|
thermische centrale</t>
        </is>
      </c>
      <c r="BW894" s="2" t="inlineStr">
        <is>
          <t>3|
3|
3</t>
        </is>
      </c>
      <c r="BX894" s="2" t="inlineStr">
        <is>
          <t xml:space="preserve">|
|
</t>
        </is>
      </c>
      <c r="BY894" t="inlineStr">
        <is>
          <t/>
        </is>
      </c>
      <c r="BZ894" t="inlineStr">
        <is>
          <t/>
        </is>
      </c>
      <c r="CA894" t="inlineStr">
        <is>
          <t/>
        </is>
      </c>
      <c r="CB894" t="inlineStr">
        <is>
          <t/>
        </is>
      </c>
      <c r="CC894" t="inlineStr">
        <is>
          <t/>
        </is>
      </c>
      <c r="CD894" s="2" t="inlineStr">
        <is>
          <t>central termoelétrica|
central térmica</t>
        </is>
      </c>
      <c r="CE894" s="2" t="inlineStr">
        <is>
          <t>3|
3</t>
        </is>
      </c>
      <c r="CF894" s="2" t="inlineStr">
        <is>
          <t xml:space="preserve">|
</t>
        </is>
      </c>
      <c r="CG894" t="inlineStr">
        <is>
          <t/>
        </is>
      </c>
      <c r="CH894" t="inlineStr">
        <is>
          <t/>
        </is>
      </c>
      <c r="CI894" t="inlineStr">
        <is>
          <t/>
        </is>
      </c>
      <c r="CJ894" t="inlineStr">
        <is>
          <t/>
        </is>
      </c>
      <c r="CK894" t="inlineStr">
        <is>
          <t/>
        </is>
      </c>
      <c r="CL894" t="inlineStr">
        <is>
          <t/>
        </is>
      </c>
      <c r="CM894" t="inlineStr">
        <is>
          <t/>
        </is>
      </c>
      <c r="CN894" t="inlineStr">
        <is>
          <t/>
        </is>
      </c>
      <c r="CO894" t="inlineStr">
        <is>
          <t/>
        </is>
      </c>
      <c r="CP894" s="2" t="inlineStr">
        <is>
          <t>termoelektrarna</t>
        </is>
      </c>
      <c r="CQ894" s="2" t="inlineStr">
        <is>
          <t>3</t>
        </is>
      </c>
      <c r="CR894" s="2" t="inlineStr">
        <is>
          <t/>
        </is>
      </c>
      <c r="CS894" t="inlineStr">
        <is>
          <t>vrsta elektrarne, ki za pridobivanje električne energije uporablja toploto, ki se sprošča pri zgorevanju klasičnih (premog, nafta ali zemeljski plin) ali jedrskih (uran) goriv</t>
        </is>
      </c>
      <c r="CT894" s="2" t="inlineStr">
        <is>
          <t>värmekraftanläggning|
värmekraftstation|
värmekraftverk</t>
        </is>
      </c>
      <c r="CU894" s="2" t="inlineStr">
        <is>
          <t>3|
3|
3</t>
        </is>
      </c>
      <c r="CV894" s="2" t="inlineStr">
        <is>
          <t xml:space="preserve">|
|
</t>
        </is>
      </c>
      <c r="CW894" t="inlineStr">
        <is>
          <t>"värmekraftverk, samlingsbenämning på anläggningar som genererar el genom en värmeprocess. De olika typerna av värmekraftverk kan delas in efter olika grunder. Genom arten av primärenergi skiljer man exempelvis mellan kärnkraftverk, fossilbränsleeldade kraftverk, biobränsleeldade kraftverk och termiska solkraftverk. Den använda processen för energiomvandling ger en indelning i ångkraftverk, dieselkraftverk, gasturbinkraftverk och gaskombiverk. Produktionens inriktning förklaras av benämningarna kondenskraftverk (enbart elproduktion) samt kraftvärmeverk och mottrycksanläggning (både el och värme)."</t>
        </is>
      </c>
    </row>
    <row r="895">
      <c r="A895" s="1" t="str">
        <f>HYPERLINK("https://iate.europa.eu/entry/result/799163/all", "799163")</f>
        <v>799163</v>
      </c>
      <c r="B895" t="inlineStr">
        <is>
          <t>ENERGY</t>
        </is>
      </c>
      <c r="C895" t="inlineStr">
        <is>
          <t>ENERGY</t>
        </is>
      </c>
      <c r="D895" t="inlineStr">
        <is>
          <t>yes</t>
        </is>
      </c>
      <c r="E895" t="inlineStr">
        <is>
          <t/>
        </is>
      </c>
      <c r="F895" s="2" t="inlineStr">
        <is>
          <t>вятърнa електрическa централa|
ветроенергиен парк|
вятърен парк</t>
        </is>
      </c>
      <c r="G895" s="2" t="inlineStr">
        <is>
          <t>3|
3|
3</t>
        </is>
      </c>
      <c r="H895" s="2" t="inlineStr">
        <is>
          <t xml:space="preserve">|
|
</t>
        </is>
      </c>
      <c r="I895" t="inlineStr">
        <is>
          <t>комплекс от вятърни генератори за производството на електроенергия</t>
        </is>
      </c>
      <c r="J895" s="2" t="inlineStr">
        <is>
          <t>větrný park|
větrná farma</t>
        </is>
      </c>
      <c r="K895" s="2" t="inlineStr">
        <is>
          <t>3|
3</t>
        </is>
      </c>
      <c r="L895" s="2" t="inlineStr">
        <is>
          <t xml:space="preserve">preferred|
</t>
        </is>
      </c>
      <c r="M895" t="inlineStr">
        <is>
          <t>soubor větrných elektráren (turbín) vyrábějících elektrickou energii, která je dodávána do distribuční soustavy; z praktických, ekonomických a logistických důvodů je park tvořen značným počtem větrných turbín umístěných v blízké vzdálenosti od sebe</t>
        </is>
      </c>
      <c r="N895" s="2" t="inlineStr">
        <is>
          <t>vindmøllepark</t>
        </is>
      </c>
      <c r="O895" s="2" t="inlineStr">
        <is>
          <t>4</t>
        </is>
      </c>
      <c r="P895" s="2" t="inlineStr">
        <is>
          <t/>
        </is>
      </c>
      <c r="Q895" t="inlineStr">
        <is>
          <t/>
        </is>
      </c>
      <c r="R895" s="2" t="inlineStr">
        <is>
          <t>Windpark|
Windenergiepark|
Windkraftwerkpark|
Windfarm</t>
        </is>
      </c>
      <c r="S895" s="2" t="inlineStr">
        <is>
          <t>2|
2|
2|
2</t>
        </is>
      </c>
      <c r="T895" s="2" t="inlineStr">
        <is>
          <t xml:space="preserve">|
|
|
</t>
        </is>
      </c>
      <c r="U895" t="inlineStr">
        <is>
          <t/>
        </is>
      </c>
      <c r="V895" s="2" t="inlineStr">
        <is>
          <t>σταθμός αιολικής ενέργειας|
συγκρότημα ανεμογεννητριών</t>
        </is>
      </c>
      <c r="W895" s="2" t="inlineStr">
        <is>
          <t>3|
2</t>
        </is>
      </c>
      <c r="X895" s="2" t="inlineStr">
        <is>
          <t xml:space="preserve">|
</t>
        </is>
      </c>
      <c r="Y895" t="inlineStr">
        <is>
          <t/>
        </is>
      </c>
      <c r="Z895" s="2" t="inlineStr">
        <is>
          <t>windfarm|
wind-energy park|
wind farm|
wind power plant</t>
        </is>
      </c>
      <c r="AA895" s="2" t="inlineStr">
        <is>
          <t>3|
3|
3|
3</t>
        </is>
      </c>
      <c r="AB895" s="2" t="inlineStr">
        <is>
          <t xml:space="preserve">|
|
|
</t>
        </is>
      </c>
      <c r="AC895" t="inlineStr">
        <is>
          <t>collection of wind turbines designed to generate electricity and feed it into a grid distribution system</t>
        </is>
      </c>
      <c r="AD895" s="2" t="inlineStr">
        <is>
          <t>parque eólico</t>
        </is>
      </c>
      <c r="AE895" s="2" t="inlineStr">
        <is>
          <t>3</t>
        </is>
      </c>
      <c r="AF895" s="2" t="inlineStr">
        <is>
          <t/>
        </is>
      </c>
      <c r="AG895" t="inlineStr">
        <is>
          <t>Zona donde se concentra cierto número de aerogeneradores para la producción de energía eólica.</t>
        </is>
      </c>
      <c r="AH895" s="2" t="inlineStr">
        <is>
          <t>tuulepark</t>
        </is>
      </c>
      <c r="AI895" s="2" t="inlineStr">
        <is>
          <t>3</t>
        </is>
      </c>
      <c r="AJ895" s="2" t="inlineStr">
        <is>
          <t/>
        </is>
      </c>
      <c r="AK895" t="inlineStr">
        <is>
          <t/>
        </is>
      </c>
      <c r="AL895" s="2" t="inlineStr">
        <is>
          <t>tuulipuisto|
tuulivoimapuisto</t>
        </is>
      </c>
      <c r="AM895" s="2" t="inlineStr">
        <is>
          <t>3|
3</t>
        </is>
      </c>
      <c r="AN895" s="2" t="inlineStr">
        <is>
          <t xml:space="preserve">|
</t>
        </is>
      </c>
      <c r="AO895" t="inlineStr">
        <is>
          <t>alue, jossa on useita tuulivoimaloita</t>
        </is>
      </c>
      <c r="AP895" s="2" t="inlineStr">
        <is>
          <t>parc d'éoliennes|
ferme à vent|
parc éolien|
batterie d'aérogénérateurs|
ferme éolienne</t>
        </is>
      </c>
      <c r="AQ895" s="2" t="inlineStr">
        <is>
          <t>3|
3|
1|
3|
3</t>
        </is>
      </c>
      <c r="AR895" s="2" t="inlineStr">
        <is>
          <t xml:space="preserve">|
|
|
|
</t>
        </is>
      </c>
      <c r="AS895" t="inlineStr">
        <is>
          <t>Park met windmolens.</t>
        </is>
      </c>
      <c r="AT895" t="inlineStr">
        <is>
          <t/>
        </is>
      </c>
      <c r="AU895" t="inlineStr">
        <is>
          <t/>
        </is>
      </c>
      <c r="AV895" t="inlineStr">
        <is>
          <t/>
        </is>
      </c>
      <c r="AW895" t="inlineStr">
        <is>
          <t/>
        </is>
      </c>
      <c r="AX895" s="2" t="inlineStr">
        <is>
          <t>vjetroelektrana</t>
        </is>
      </c>
      <c r="AY895" s="2" t="inlineStr">
        <is>
          <t>3</t>
        </is>
      </c>
      <c r="AZ895" s="2" t="inlineStr">
        <is>
          <t/>
        </is>
      </c>
      <c r="BA895" t="inlineStr">
        <is>
          <t>niz blisko smještenih vjetroagregata, najčešće istog tipa, izloženih istom vjetru i priključenih posredstvom zajedničkog rasklopnog uređaja na elektroenergetski sustav</t>
        </is>
      </c>
      <c r="BB895" s="2" t="inlineStr">
        <is>
          <t>szélerőműpark</t>
        </is>
      </c>
      <c r="BC895" s="2" t="inlineStr">
        <is>
          <t>4</t>
        </is>
      </c>
      <c r="BD895" s="2" t="inlineStr">
        <is>
          <t/>
        </is>
      </c>
      <c r="BE895" t="inlineStr">
        <is>
          <t>Több, egymás közelében elhelyezett szélerőmű együtteséből álló energiatermelő létesítmény.</t>
        </is>
      </c>
      <c r="BF895" s="2" t="inlineStr">
        <is>
          <t>parco eolico|
fattoria del vento|
centrale eolica con piu aerogeneratori|
gruppo di aerogeneratori</t>
        </is>
      </c>
      <c r="BG895" s="2" t="inlineStr">
        <is>
          <t>3|
3|
2|
2</t>
        </is>
      </c>
      <c r="BH895" s="2" t="inlineStr">
        <is>
          <t xml:space="preserve">preferred|
|
|
</t>
        </is>
      </c>
      <c r="BI895" t="inlineStr">
        <is>
          <t>è un insieme di aerogeneratori (torri o pale eoliche) localizzati in un territorio delimitato e interconnessi tra loro che producono energia elettrica sfruttando la forza del vento. La generazione di energia elettrica varia in funzione del vento e della capacità generativa degli aerogeneratori.</t>
        </is>
      </c>
      <c r="BJ895" s="2" t="inlineStr">
        <is>
          <t>vėjo elektrinių parkas</t>
        </is>
      </c>
      <c r="BK895" s="2" t="inlineStr">
        <is>
          <t>3</t>
        </is>
      </c>
      <c r="BL895" s="2" t="inlineStr">
        <is>
          <t/>
        </is>
      </c>
      <c r="BM895" t="inlineStr">
        <is>
          <t>grupė vėjo elektrinių, išdėstytų netoli viena kitos ir sujungtų į bendrą elektros gamybos sistemą</t>
        </is>
      </c>
      <c r="BN895" s="2" t="inlineStr">
        <is>
          <t>vējparks</t>
        </is>
      </c>
      <c r="BO895" s="2" t="inlineStr">
        <is>
          <t>3</t>
        </is>
      </c>
      <c r="BP895" s="2" t="inlineStr">
        <is>
          <t/>
        </is>
      </c>
      <c r="BQ895" t="inlineStr">
        <is>
          <t>vējturbīnu kopums elektroenerģijas ražošanai un ievadīšanai tīkla sadales sistēmā</t>
        </is>
      </c>
      <c r="BR895" s="2" t="inlineStr">
        <is>
          <t>park eoliku</t>
        </is>
      </c>
      <c r="BS895" s="2" t="inlineStr">
        <is>
          <t>3</t>
        </is>
      </c>
      <c r="BT895" s="2" t="inlineStr">
        <is>
          <t/>
        </is>
      </c>
      <c r="BU895" t="inlineStr">
        <is>
          <t>Grupp ta' turbini tar-riħ fl-istess post, li jintużaw għall-produzzjoni tal-elettriku.</t>
        </is>
      </c>
      <c r="BV895" s="2" t="inlineStr">
        <is>
          <t>windmolenpark|
windpark|
windturbinepark</t>
        </is>
      </c>
      <c r="BW895" s="2" t="inlineStr">
        <is>
          <t>2|
2|
2</t>
        </is>
      </c>
      <c r="BX895" s="2" t="inlineStr">
        <is>
          <t xml:space="preserve">|
|
</t>
        </is>
      </c>
      <c r="BY895" t="inlineStr">
        <is>
          <t>park met windturbines</t>
        </is>
      </c>
      <c r="BZ895" s="2" t="inlineStr">
        <is>
          <t>park wiatrowy|
farma wiatrowa</t>
        </is>
      </c>
      <c r="CA895" s="2" t="inlineStr">
        <is>
          <t>3|
3</t>
        </is>
      </c>
      <c r="CB895" s="2" t="inlineStr">
        <is>
          <t xml:space="preserve">|
</t>
        </is>
      </c>
      <c r="CC895" t="inlineStr">
        <is>
          <t>instalacja złożona z pojedynczych turbin wiatrowych w celu produkcji energii elektrycznej</t>
        </is>
      </c>
      <c r="CD895" s="2" t="inlineStr">
        <is>
          <t>parque eólico|
central eólica</t>
        </is>
      </c>
      <c r="CE895" s="2" t="inlineStr">
        <is>
          <t>3|
3</t>
        </is>
      </c>
      <c r="CF895" s="2" t="inlineStr">
        <is>
          <t xml:space="preserve">|
</t>
        </is>
      </c>
      <c r="CG895" t="inlineStr">
        <is>
          <t>Conjunto de aerogeradores normalmente localizados e dispostos de forma a aproveitar ao máximo a energia cinética do vento.</t>
        </is>
      </c>
      <c r="CH895" s="2" t="inlineStr">
        <is>
          <t>parc eolian</t>
        </is>
      </c>
      <c r="CI895" s="2" t="inlineStr">
        <is>
          <t>3</t>
        </is>
      </c>
      <c r="CJ895" s="2" t="inlineStr">
        <is>
          <t/>
        </is>
      </c>
      <c r="CK895" t="inlineStr">
        <is>
          <t>instalații destinate producerii de energie prin exploatarea energiei eoliene</t>
        </is>
      </c>
      <c r="CL895" t="inlineStr">
        <is>
          <t/>
        </is>
      </c>
      <c r="CM895" t="inlineStr">
        <is>
          <t/>
        </is>
      </c>
      <c r="CN895" t="inlineStr">
        <is>
          <t/>
        </is>
      </c>
      <c r="CO895" t="inlineStr">
        <is>
          <t/>
        </is>
      </c>
      <c r="CP895" s="2" t="inlineStr">
        <is>
          <t>vetrno polje|
polje vetrnih elektrarn</t>
        </is>
      </c>
      <c r="CQ895" s="2" t="inlineStr">
        <is>
          <t>3|
3</t>
        </is>
      </c>
      <c r="CR895" s="2" t="inlineStr">
        <is>
          <t xml:space="preserve">|
</t>
        </is>
      </c>
      <c r="CS895" t="inlineStr">
        <is>
          <t>polje vetrnic (za pridobivanje električne energije)</t>
        </is>
      </c>
      <c r="CT895" s="2" t="inlineStr">
        <is>
          <t>vindpark|
vindkraftpark</t>
        </is>
      </c>
      <c r="CU895" s="2" t="inlineStr">
        <is>
          <t>3|
3</t>
        </is>
      </c>
      <c r="CV895" s="2" t="inlineStr">
        <is>
          <t xml:space="preserve">|
</t>
        </is>
      </c>
      <c r="CW895" t="inlineStr">
        <is>
          <t/>
        </is>
      </c>
    </row>
    <row r="896">
      <c r="A896" s="1" t="str">
        <f>HYPERLINK("https://iate.europa.eu/entry/result/1377559/all", "1377559")</f>
        <v>1377559</v>
      </c>
      <c r="B896" t="inlineStr">
        <is>
          <t>TRANSPORT;INDUSTRY</t>
        </is>
      </c>
      <c r="C896" t="inlineStr">
        <is>
          <t>TRANSPORT;INDUSTRY|mechanical engineering</t>
        </is>
      </c>
      <c r="D896" t="inlineStr">
        <is>
          <t>yes</t>
        </is>
      </c>
      <c r="E896" t="inlineStr">
        <is>
          <t/>
        </is>
      </c>
      <c r="F896" s="2" t="inlineStr">
        <is>
          <t>бутален двигател</t>
        </is>
      </c>
      <c r="G896" s="2" t="inlineStr">
        <is>
          <t>3</t>
        </is>
      </c>
      <c r="H896" s="2" t="inlineStr">
        <is>
          <t/>
        </is>
      </c>
      <c r="I896" t="inlineStr">
        <is>
          <t>двигател с вътрешно горене с едно или няколко бутала, които приемат енергията от изгорелите газове и я превръщат във възвратно-постъпателно движение</t>
        </is>
      </c>
      <c r="J896" s="2" t="inlineStr">
        <is>
          <t>motor s vratnými písty|
pístový motor</t>
        </is>
      </c>
      <c r="K896" s="2" t="inlineStr">
        <is>
          <t>2|
3</t>
        </is>
      </c>
      <c r="L896" s="2" t="inlineStr">
        <is>
          <t xml:space="preserve">|
</t>
        </is>
      </c>
      <c r="M896" t="inlineStr">
        <is>
          <t>motor využívající spaliny vzniklé spalováním paliva k tomu, aby uvedly v pohyb píst, který pak tento pohyb přenáší pomocí klikového ústrojí v pohyb otáčivý</t>
        </is>
      </c>
      <c r="N896" s="2" t="inlineStr">
        <is>
          <t>motor med frem- og tilbagegående stempel|
cylindermotor|
maskine med stempler|
stempelmaskine|
stempelmaskine|
stempelmotor</t>
        </is>
      </c>
      <c r="O896" s="2" t="inlineStr">
        <is>
          <t>3|
3|
3|
3|
3|
3</t>
        </is>
      </c>
      <c r="P896" s="2" t="inlineStr">
        <is>
          <t xml:space="preserve">|
|
|
|
|
</t>
        </is>
      </c>
      <c r="Q896" t="inlineStr">
        <is>
          <t>motor, hvori drivmekanismen er et stempel</t>
        </is>
      </c>
      <c r="R896" s="2" t="inlineStr">
        <is>
          <t>Hubkolbenmotor</t>
        </is>
      </c>
      <c r="S896" s="2" t="inlineStr">
        <is>
          <t>3</t>
        </is>
      </c>
      <c r="T896" s="2" t="inlineStr">
        <is>
          <t/>
        </is>
      </c>
      <c r="U896" t="inlineStr">
        <is>
          <t>Motor, der die Volumenänderung eines Gases über einen sich linear bewegenden Kolben über eine Pleuelstange und eine Kurbel in eine Drehbewegung umsetzt</t>
        </is>
      </c>
      <c r="V896" s="2" t="inlineStr">
        <is>
          <t>κινητήρας με κυλίνδρους|
κινητήρας παλινδρομικού εμβόλου|
παλινδρομική μηχανή|
κινητήρας με έμβολο</t>
        </is>
      </c>
      <c r="W896" s="2" t="inlineStr">
        <is>
          <t>3|
3|
3|
3</t>
        </is>
      </c>
      <c r="X896" s="2" t="inlineStr">
        <is>
          <t xml:space="preserve">|
|
|
</t>
        </is>
      </c>
      <c r="Y896" t="inlineStr">
        <is>
          <t/>
        </is>
      </c>
      <c r="Z896" s="2" t="inlineStr">
        <is>
          <t>piston engine|
reciprocating piston engine|
reciprocating engine</t>
        </is>
      </c>
      <c r="AA896" s="2" t="inlineStr">
        <is>
          <t>3|
3|
3</t>
        </is>
      </c>
      <c r="AB896" s="2" t="inlineStr">
        <is>
          <t xml:space="preserve">|
|
</t>
        </is>
      </c>
      <c r="AC896" t="inlineStr">
        <is>
          <t>engine (mainly of the internal combustion or steam variety), that uses one or more reciprocating pistons to convert pressure into a rotating motion</t>
        </is>
      </c>
      <c r="AD896" s="2" t="inlineStr">
        <is>
          <t>motor de émbolo alternativo|
motor de émbolo|
motor alternativo</t>
        </is>
      </c>
      <c r="AE896" s="2" t="inlineStr">
        <is>
          <t>3|
3|
3</t>
        </is>
      </c>
      <c r="AF896" s="2" t="inlineStr">
        <is>
          <t xml:space="preserve">|
|
</t>
        </is>
      </c>
      <c r="AG896" t="inlineStr">
        <is>
          <t>Motor que utiliza el movimiento alternativo de uno o más pistones o émbolos para convertir la presión ejercida en un fluido en trabajo, generalmente en forma de movimiento de rotación.</t>
        </is>
      </c>
      <c r="AH896" s="2" t="inlineStr">
        <is>
          <t>kolbmootor</t>
        </is>
      </c>
      <c r="AI896" s="2" t="inlineStr">
        <is>
          <t>3</t>
        </is>
      </c>
      <c r="AJ896" s="2" t="inlineStr">
        <is>
          <t/>
        </is>
      </c>
      <c r="AK896" t="inlineStr">
        <is>
          <t>sisepõlemismootor, mille kogu tööprotsess toimub mootori silindris</t>
        </is>
      </c>
      <c r="AL896" s="2" t="inlineStr">
        <is>
          <t>mäntämoottori|
iskumäntämoottori</t>
        </is>
      </c>
      <c r="AM896" s="2" t="inlineStr">
        <is>
          <t>3|
3</t>
        </is>
      </c>
      <c r="AN896" s="2" t="inlineStr">
        <is>
          <t xml:space="preserve">|
</t>
        </is>
      </c>
      <c r="AO896" t="inlineStr">
        <is>
          <t>polttomoottori, jossa polttoaineen sisältämä kemiallinen energia muutetaan lämpö- ja liike-energiaksi sylinterissä liikkuvien mäntien avulla</t>
        </is>
      </c>
      <c r="AP896" s="2" t="inlineStr">
        <is>
          <t>moteur à pistons|
moteur à pistons alternatifs|
moteur à mouvement alternatif</t>
        </is>
      </c>
      <c r="AQ896" s="2" t="inlineStr">
        <is>
          <t>3|
3|
3</t>
        </is>
      </c>
      <c r="AR896" s="2" t="inlineStr">
        <is>
          <t xml:space="preserve">|
|
</t>
        </is>
      </c>
      <c r="AS896" t="inlineStr">
        <is>
          <t>moteur dans lequel la rotation de l'arbre est assurée par un fluide sous pression agissant sur un ou plusieurs pistons alternativement</t>
        </is>
      </c>
      <c r="AT896" s="2" t="inlineStr">
        <is>
          <t>inneall loiní frithingeacha</t>
        </is>
      </c>
      <c r="AU896" s="2" t="inlineStr">
        <is>
          <t>3</t>
        </is>
      </c>
      <c r="AV896" s="2" t="inlineStr">
        <is>
          <t/>
        </is>
      </c>
      <c r="AW896" t="inlineStr">
        <is>
          <t/>
        </is>
      </c>
      <c r="AX896" t="inlineStr">
        <is>
          <t/>
        </is>
      </c>
      <c r="AY896" t="inlineStr">
        <is>
          <t/>
        </is>
      </c>
      <c r="AZ896" t="inlineStr">
        <is>
          <t/>
        </is>
      </c>
      <c r="BA896" t="inlineStr">
        <is>
          <t/>
        </is>
      </c>
      <c r="BB896" s="2" t="inlineStr">
        <is>
          <t>alternáló dugattyús motor|
dugattyús motor|
alternáló mozgást végző dugattyús motor</t>
        </is>
      </c>
      <c r="BC896" s="2" t="inlineStr">
        <is>
          <t>4|
4|
4</t>
        </is>
      </c>
      <c r="BD896" s="2" t="inlineStr">
        <is>
          <t xml:space="preserve">preferred|
|
</t>
        </is>
      </c>
      <c r="BE896" t="inlineStr">
        <is>
          <t/>
        </is>
      </c>
      <c r="BF896" s="2" t="inlineStr">
        <is>
          <t>motore alternativo|
motore a pistoni|
motore a pistone alternativo</t>
        </is>
      </c>
      <c r="BG896" s="2" t="inlineStr">
        <is>
          <t>3|
3|
3</t>
        </is>
      </c>
      <c r="BH896" s="2" t="inlineStr">
        <is>
          <t xml:space="preserve">|
|
</t>
        </is>
      </c>
      <c r="BI896" t="inlineStr">
        <is>
          <t>motore in genere a combustione interna in cui il moto dei pistoni causato dalla pressione della combustione è convertito nel moto rotatorio dell’albero motore</t>
        </is>
      </c>
      <c r="BJ896" s="2" t="inlineStr">
        <is>
          <t>slankiųjų stūmoklių variklis|
variklis su slankiaisiais stūmokliais</t>
        </is>
      </c>
      <c r="BK896" s="2" t="inlineStr">
        <is>
          <t>3|
3</t>
        </is>
      </c>
      <c r="BL896" s="2" t="inlineStr">
        <is>
          <t xml:space="preserve">preferred|
</t>
        </is>
      </c>
      <c r="BM896" t="inlineStr">
        <is>
          <t/>
        </is>
      </c>
      <c r="BN896" s="2" t="inlineStr">
        <is>
          <t>turpatpakaļkustības virzuļu motors|
virzuļmotors</t>
        </is>
      </c>
      <c r="BO896" s="2" t="inlineStr">
        <is>
          <t>3|
3</t>
        </is>
      </c>
      <c r="BP896" s="2" t="inlineStr">
        <is>
          <t xml:space="preserve">|
</t>
        </is>
      </c>
      <c r="BQ896" t="inlineStr">
        <is>
          <t>motors (galvenokārt iekšdedzes vai tvaika), kurā izmantots viens vai vairāki turpatpakaļkustības virzuļi, kas ļauj spiedienu pārvērst rotācijas kustībā</t>
        </is>
      </c>
      <c r="BR896" s="2" t="inlineStr">
        <is>
          <t>magna bil-pistuni b'moviment rotattiv|
magna b'moviment rotattiv|
magna bil-pistuni</t>
        </is>
      </c>
      <c r="BS896" s="2" t="inlineStr">
        <is>
          <t>3|
3|
3</t>
        </is>
      </c>
      <c r="BT896" s="2" t="inlineStr">
        <is>
          <t xml:space="preserve">|
|
</t>
        </is>
      </c>
      <c r="BU896" t="inlineStr">
        <is>
          <t>magna (prinċipalment ta’ kombustjoni interna [ &lt;a href="/entry/result/1593236/all" id="ENTRY_TO_ENTRY_CONVERTER" target="_blank"&gt;IATE:1593236&lt;/a&gt; ]) li tuża pistun reċiprokanti wieħed jew aktar biex tikkonverti l-pressjoni f'moviment rotattiv</t>
        </is>
      </c>
      <c r="BV896" s="2" t="inlineStr">
        <is>
          <t>zuigermotor</t>
        </is>
      </c>
      <c r="BW896" s="2" t="inlineStr">
        <is>
          <t>3</t>
        </is>
      </c>
      <c r="BX896" s="2" t="inlineStr">
        <is>
          <t/>
        </is>
      </c>
      <c r="BY896" t="inlineStr">
        <is>
          <t>motor die opgebouwd is uit een of meer cilinders waarin zuigers heen en weer worden bewogen, meestal door het laten instromen of uitzetten van een gas dat zich in deze zuigers bevindt</t>
        </is>
      </c>
      <c r="BZ896" s="2" t="inlineStr">
        <is>
          <t>silnik tłokowy|
silnik tłokowy suwowy</t>
        </is>
      </c>
      <c r="CA896" s="2" t="inlineStr">
        <is>
          <t>3|
3</t>
        </is>
      </c>
      <c r="CB896" s="2" t="inlineStr">
        <is>
          <t xml:space="preserve">|
</t>
        </is>
      </c>
      <c r="CC896" t="inlineStr">
        <is>
          <t>silnik, który do wytwarzania pracy wykorzystuje tłoki poruszające się w cylindrach, połączone z wałem korbowym, od którego odbierany jest moment obrotowy</t>
        </is>
      </c>
      <c r="CD896" s="2" t="inlineStr">
        <is>
          <t>motor alternativo|
motor de êmbolo|
motor de pistão</t>
        </is>
      </c>
      <c r="CE896" s="2" t="inlineStr">
        <is>
          <t>3|
3|
3</t>
        </is>
      </c>
      <c r="CF896" s="2" t="inlineStr">
        <is>
          <t xml:space="preserve">|
|
</t>
        </is>
      </c>
      <c r="CG896" t="inlineStr">
        <is>
          <t/>
        </is>
      </c>
      <c r="CH896" s="2" t="inlineStr">
        <is>
          <t>motor cu pistoane</t>
        </is>
      </c>
      <c r="CI896" s="2" t="inlineStr">
        <is>
          <t>3</t>
        </is>
      </c>
      <c r="CJ896" s="2" t="inlineStr">
        <is>
          <t/>
        </is>
      </c>
      <c r="CK896" t="inlineStr">
        <is>
          <t/>
        </is>
      </c>
      <c r="CL896" s="2" t="inlineStr">
        <is>
          <t>piestový motor|
piestový spaľovací motor|
motor s posuvnými piestmi</t>
        </is>
      </c>
      <c r="CM896" s="2" t="inlineStr">
        <is>
          <t>3|
3|
2</t>
        </is>
      </c>
      <c r="CN896" s="2" t="inlineStr">
        <is>
          <t xml:space="preserve">|
|
</t>
        </is>
      </c>
      <c r="CO896" t="inlineStr">
        <is>
          <t>motor premieňajúci tlakovú energiu a/alebo tepelnú energiu pracovnej tekutiny na mechanickú energiu, ktorého základnou pohybovou súčiastkou je piest</t>
        </is>
      </c>
      <c r="CP896" s="2" t="inlineStr">
        <is>
          <t>batni stroj|
batni motor z linearnim gibanjem batov</t>
        </is>
      </c>
      <c r="CQ896" s="2" t="inlineStr">
        <is>
          <t>3|
3</t>
        </is>
      </c>
      <c r="CR896" s="2" t="inlineStr">
        <is>
          <t xml:space="preserve">|
</t>
        </is>
      </c>
      <c r="CS896" t="inlineStr">
        <is>
          <t/>
        </is>
      </c>
      <c r="CT896" s="2" t="inlineStr">
        <is>
          <t>vändkolvsmotor|
kolvmotor</t>
        </is>
      </c>
      <c r="CU896" s="2" t="inlineStr">
        <is>
          <t>3|
3</t>
        </is>
      </c>
      <c r="CV896" s="2" t="inlineStr">
        <is>
          <t xml:space="preserve">|
</t>
        </is>
      </c>
      <c r="CW896" t="inlineStr">
        <is>
          <t>typ av förbränningsmotor som i sin enklaste form innehåller en med en rörlig kolv försedd cylinder, där förbränningen av en komprimerad bränsle-luftblandning sker</t>
        </is>
      </c>
    </row>
    <row r="897">
      <c r="A897" s="1" t="str">
        <f>HYPERLINK("https://iate.europa.eu/entry/result/47902/all", "47902")</f>
        <v>47902</v>
      </c>
      <c r="B897" t="inlineStr">
        <is>
          <t>ENERGY</t>
        </is>
      </c>
      <c r="C897" t="inlineStr">
        <is>
          <t>ENERGY|electrical and nuclear industries|nuclear energy;ENERGY|electrical and nuclear industries|nuclear industry|nuclear technology|nuclear fusion</t>
        </is>
      </c>
      <c r="D897" t="inlineStr">
        <is>
          <t>yes</t>
        </is>
      </c>
      <c r="E897" t="inlineStr">
        <is>
          <t/>
        </is>
      </c>
      <c r="F897" s="2" t="inlineStr">
        <is>
          <t>ядрен синтез|
термоядрен синтез</t>
        </is>
      </c>
      <c r="G897" s="2" t="inlineStr">
        <is>
          <t>3|
3</t>
        </is>
      </c>
      <c r="H897" s="2" t="inlineStr">
        <is>
          <t xml:space="preserve">|
</t>
        </is>
      </c>
      <c r="I897" t="inlineStr">
        <is>
          <t>Вид ядрена реакция, при която две или повече атомни ядра се сливат, образувайки по-тежко ядро.</t>
        </is>
      </c>
      <c r="J897" s="2" t="inlineStr">
        <is>
          <t>jaderná syntéza|
jaderná fúze</t>
        </is>
      </c>
      <c r="K897" s="2" t="inlineStr">
        <is>
          <t>3|
3</t>
        </is>
      </c>
      <c r="L897" s="2" t="inlineStr">
        <is>
          <t>|
preferred</t>
        </is>
      </c>
      <c r="M897" t="inlineStr">
        <is>
          <t>proces, při němž se sloučí dvě jádra lehkého prvku a vznikne prvek těžší</t>
        </is>
      </c>
      <c r="N897" s="2" t="inlineStr">
        <is>
          <t>fusion|
nuklear fusion|
kernefusion|
termonuklear fusion</t>
        </is>
      </c>
      <c r="O897" s="2" t="inlineStr">
        <is>
          <t>3|
3|
3|
3</t>
        </is>
      </c>
      <c r="P897" s="2" t="inlineStr">
        <is>
          <t xml:space="preserve">|
|
|
</t>
        </is>
      </c>
      <c r="Q897" t="inlineStr">
        <is>
          <t>sammensmeltning af to lettere atomkerner til en kerne af et tungere grundstof, dvs. en grundstofforvandling</t>
        </is>
      </c>
      <c r="R897" s="2" t="inlineStr">
        <is>
          <t>Kernfusion|
Fusion|
Kernverschmelzung|
thermonukleare Fusion</t>
        </is>
      </c>
      <c r="S897" s="2" t="inlineStr">
        <is>
          <t>3|
3|
3|
3</t>
        </is>
      </c>
      <c r="T897" s="2" t="inlineStr">
        <is>
          <t xml:space="preserve">|
|
|
</t>
        </is>
      </c>
      <c r="U897" t="inlineStr">
        <is>
          <t>Verschmelzung leichter Atomkerne zu schwereren unter Freisetzung von Elementarteilchen und Energie</t>
        </is>
      </c>
      <c r="V897" s="2" t="inlineStr">
        <is>
          <t>πυρηνική σύντηξη</t>
        </is>
      </c>
      <c r="W897" s="2" t="inlineStr">
        <is>
          <t>3</t>
        </is>
      </c>
      <c r="X897" s="2" t="inlineStr">
        <is>
          <t/>
        </is>
      </c>
      <c r="Y897" t="inlineStr">
        <is>
          <t/>
        </is>
      </c>
      <c r="Z897" s="2" t="inlineStr">
        <is>
          <t>nuclear fusion|
fusion</t>
        </is>
      </c>
      <c r="AA897" s="2" t="inlineStr">
        <is>
          <t>3|
3</t>
        </is>
      </c>
      <c r="AB897" s="2" t="inlineStr">
        <is>
          <t xml:space="preserve">|
</t>
        </is>
      </c>
      <c r="AC897" t="inlineStr">
        <is>
          <t>merging of two light atomic nuclei into a heavier nucleus, with a resultant loss in the combined mass and a massive release of energy</t>
        </is>
      </c>
      <c r="AD897" s="2" t="inlineStr">
        <is>
          <t>fusión nuclear|
fusión</t>
        </is>
      </c>
      <c r="AE897" s="2" t="inlineStr">
        <is>
          <t>3|
3</t>
        </is>
      </c>
      <c r="AF897" s="2" t="inlineStr">
        <is>
          <t xml:space="preserve">|
</t>
        </is>
      </c>
      <c r="AG897" t="inlineStr">
        <is>
          <t>Reacción nuclear por la que núcleos ligeros &lt;a href="/entry/result/1137346/all" id="ENTRY_TO_ENTRY_CONVERTER" target="_blank"&gt;IATE:1137346&lt;/a&gt; se unen, produciendo otros más pesados y liberando gran cantidad de energía. A estas reacciones se atribuye la emisión continua de calor por el sol y las estrellas con el mantenimiento de sus altas temperaturas.</t>
        </is>
      </c>
      <c r="AH897" s="2" t="inlineStr">
        <is>
          <t>tuumasüntees</t>
        </is>
      </c>
      <c r="AI897" s="2" t="inlineStr">
        <is>
          <t>3</t>
        </is>
      </c>
      <c r="AJ897" s="2" t="inlineStr">
        <is>
          <t/>
        </is>
      </c>
      <c r="AK897" t="inlineStr">
        <is>
          <t>kergete aatomituumade ühinemine raskemateks tuumadeks</t>
        </is>
      </c>
      <c r="AL897" s="2" t="inlineStr">
        <is>
          <t>ydinfuusio|
fuusio</t>
        </is>
      </c>
      <c r="AM897" s="2" t="inlineStr">
        <is>
          <t>3|
3</t>
        </is>
      </c>
      <c r="AN897" s="2" t="inlineStr">
        <is>
          <t xml:space="preserve">|
</t>
        </is>
      </c>
      <c r="AO897" t="inlineStr">
        <is>
          <t>keveiden atomiytimien yhtyminen raskaammaksi ytimeksi, jolloin vapautuu energiaa</t>
        </is>
      </c>
      <c r="AP897" s="2" t="inlineStr">
        <is>
          <t>fusion nucléaire|
fusion thermonucléaire|
fusion</t>
        </is>
      </c>
      <c r="AQ897" s="2" t="inlineStr">
        <is>
          <t>3|
4|
3</t>
        </is>
      </c>
      <c r="AR897" s="2" t="inlineStr">
        <is>
          <t xml:space="preserve">|
|
</t>
        </is>
      </c>
      <c r="AS897" t="inlineStr">
        <is>
          <t>fusion à très haute température (de l'ordre de 100 millions de degrés) de deux noyaux atomiques légers aboutissant à la production d'un noyau plus lourd, s'accompagnant généralement de l'émission de particules et dégageant une grande quantité d'énergie</t>
        </is>
      </c>
      <c r="AT897" s="2" t="inlineStr">
        <is>
          <t>comhleá|
comhleá núicléach</t>
        </is>
      </c>
      <c r="AU897" s="2" t="inlineStr">
        <is>
          <t>3|
3</t>
        </is>
      </c>
      <c r="AV897" s="2" t="inlineStr">
        <is>
          <t xml:space="preserve">|
</t>
        </is>
      </c>
      <c r="AW897" t="inlineStr">
        <is>
          <t>próiseas ina scaoiltear fuinneamh núicléach amach as núicléas nuair a chomhleáitear dhá núicléón nó dhá núicléas bheaga (mar shampla núicléas de dheoitéiriaim agus núicléas de thritiam, dhá iseatóp hidrigine) le chéile chun núicléas níos mó a chruthú</t>
        </is>
      </c>
      <c r="AX897" t="inlineStr">
        <is>
          <t/>
        </is>
      </c>
      <c r="AY897" t="inlineStr">
        <is>
          <t/>
        </is>
      </c>
      <c r="AZ897" t="inlineStr">
        <is>
          <t/>
        </is>
      </c>
      <c r="BA897" t="inlineStr">
        <is>
          <t/>
        </is>
      </c>
      <c r="BB897" s="2" t="inlineStr">
        <is>
          <t>magfúzió</t>
        </is>
      </c>
      <c r="BC897" s="2" t="inlineStr">
        <is>
          <t>4</t>
        </is>
      </c>
      <c r="BD897" s="2" t="inlineStr">
        <is>
          <t/>
        </is>
      </c>
      <c r="BE897" t="inlineStr">
        <is>
          <t>Olyan magreakció, amely során két kisebb atommag egyesül egy nagyobbat eredményezve.</t>
        </is>
      </c>
      <c r="BF897" s="2" t="inlineStr">
        <is>
          <t>fusione nucleare|
fusione</t>
        </is>
      </c>
      <c r="BG897" s="2" t="inlineStr">
        <is>
          <t>3|
3</t>
        </is>
      </c>
      <c r="BH897" s="2" t="inlineStr">
        <is>
          <t xml:space="preserve">|
</t>
        </is>
      </c>
      <c r="BI897" t="inlineStr">
        <is>
          <t>reazione nucleare in cui l’unione di due nuclei leggeri forma un nucleo più pesante, con rilascio di energia perché la massa del nucleo risultante è minore delle masse dei due nuclei reagenti</t>
        </is>
      </c>
      <c r="BJ897" s="2" t="inlineStr">
        <is>
          <t>branduolių sintezė</t>
        </is>
      </c>
      <c r="BK897" s="2" t="inlineStr">
        <is>
          <t>3</t>
        </is>
      </c>
      <c r="BL897" s="2" t="inlineStr">
        <is>
          <t/>
        </is>
      </c>
      <c r="BM897" t="inlineStr">
        <is>
          <t>vienų atomų branduolių pavertimas kitais branduoliais</t>
        </is>
      </c>
      <c r="BN897" s="2" t="inlineStr">
        <is>
          <t>kodolsintēze</t>
        </is>
      </c>
      <c r="BO897" s="2" t="inlineStr">
        <is>
          <t>3</t>
        </is>
      </c>
      <c r="BP897" s="2" t="inlineStr">
        <is>
          <t/>
        </is>
      </c>
      <c r="BQ897" t="inlineStr">
        <is>
          <t>process, kurā notiek atomu kodolu saplūšana, atbrīvojot enerģiju</t>
        </is>
      </c>
      <c r="BR897" s="2" t="inlineStr">
        <is>
          <t>fużjoni nukleari</t>
        </is>
      </c>
      <c r="BS897" s="2" t="inlineStr">
        <is>
          <t>3</t>
        </is>
      </c>
      <c r="BT897" s="2" t="inlineStr">
        <is>
          <t/>
        </is>
      </c>
      <c r="BU897" t="inlineStr">
        <is>
          <t>reazzjoni nukleari fejn nuklei jingħaqdu biex jiffurmaw nuklei aktar massivi, liema proċess jipproduċi ammont ta' enerġija</t>
        </is>
      </c>
      <c r="BV897" s="2" t="inlineStr">
        <is>
          <t>kernfusiereactie|
kernfusie|
fusiereactie|
fusie</t>
        </is>
      </c>
      <c r="BW897" s="2" t="inlineStr">
        <is>
          <t>3|
3|
3|
3</t>
        </is>
      </c>
      <c r="BX897" s="2" t="inlineStr">
        <is>
          <t xml:space="preserve">|
|
|
</t>
        </is>
      </c>
      <c r="BY897" t="inlineStr">
        <is>
          <t>het samensmelten van de kernen van verschillende atomen, waarbij een andere, zwaardere kern wordt gevormd; dit is geen kettingreactie, dus er komen geen deeltjes bij vrij die een nieuwe fusie kunnen veroorzaken; het proces kan alleen onder extreem hoge temperatuur en druk aan de gang gehouden worden</t>
        </is>
      </c>
      <c r="BZ897" s="2" t="inlineStr">
        <is>
          <t>synteza jądrowa|
fuzja jądrowa</t>
        </is>
      </c>
      <c r="CA897" s="2" t="inlineStr">
        <is>
          <t>2|
3</t>
        </is>
      </c>
      <c r="CB897" s="2" t="inlineStr">
        <is>
          <t xml:space="preserve">|
</t>
        </is>
      </c>
      <c r="CC897" t="inlineStr">
        <is>
          <t>zjawisko polegające na złączeniu się dwóch lżejszych jąder w jedno cięższe, często z uwolnieniem się dużej ilości energii. Większość energii wydzielonej w wyniku reakcji jako energia kinetyczna produktów i promieniowanie gamma, zostaje rozproszona na otaczających atomach i przekształca się na energię cieplną.</t>
        </is>
      </c>
      <c r="CD897" s="2" t="inlineStr">
        <is>
          <t>fusão nuclear</t>
        </is>
      </c>
      <c r="CE897" s="2" t="inlineStr">
        <is>
          <t>3</t>
        </is>
      </c>
      <c r="CF897" s="2" t="inlineStr">
        <is>
          <t/>
        </is>
      </c>
      <c r="CG897" t="inlineStr">
        <is>
          <t>Fusão de dois núcleos atómicos leves num núcleo mais pesado, resultando em perda na massa combinada e libertação maciça de energia.</t>
        </is>
      </c>
      <c r="CH897" s="2" t="inlineStr">
        <is>
          <t>fuziune nucleară</t>
        </is>
      </c>
      <c r="CI897" s="2" t="inlineStr">
        <is>
          <t>4</t>
        </is>
      </c>
      <c r="CJ897" s="2" t="inlineStr">
        <is>
          <t/>
        </is>
      </c>
      <c r="CK897" t="inlineStr">
        <is>
          <t>procesul în care nucleele intră în reacție de fuziune</t>
        </is>
      </c>
      <c r="CL897" t="inlineStr">
        <is>
          <t/>
        </is>
      </c>
      <c r="CM897" t="inlineStr">
        <is>
          <t/>
        </is>
      </c>
      <c r="CN897" t="inlineStr">
        <is>
          <t/>
        </is>
      </c>
      <c r="CO897" t="inlineStr">
        <is>
          <t/>
        </is>
      </c>
      <c r="CP897" s="2" t="inlineStr">
        <is>
          <t>zlivanje jeder|
jedrska fuzija</t>
        </is>
      </c>
      <c r="CQ897" s="2" t="inlineStr">
        <is>
          <t>3|
3</t>
        </is>
      </c>
      <c r="CR897" s="2" t="inlineStr">
        <is>
          <t xml:space="preserve">|
</t>
        </is>
      </c>
      <c r="CS897" t="inlineStr">
        <is>
          <t>jedrska reakcija, pri kateri se dve lahki jedri združita v težje jedro. Pri večini reakcij se pri tem sprosti veliko energije.</t>
        </is>
      </c>
      <c r="CT897" s="2" t="inlineStr">
        <is>
          <t>fusion|
kärnfusion</t>
        </is>
      </c>
      <c r="CU897" s="2" t="inlineStr">
        <is>
          <t>3|
3</t>
        </is>
      </c>
      <c r="CV897" s="2" t="inlineStr">
        <is>
          <t xml:space="preserve">|
</t>
        </is>
      </c>
      <c r="CW897" t="inlineStr">
        <is>
          <t/>
        </is>
      </c>
    </row>
    <row r="898">
      <c r="A898" s="1" t="str">
        <f>HYPERLINK("https://iate.europa.eu/entry/result/1154521/all", "1154521")</f>
        <v>1154521</v>
      </c>
      <c r="B898" t="inlineStr">
        <is>
          <t>ENERGY</t>
        </is>
      </c>
      <c r="C898" t="inlineStr">
        <is>
          <t>ENERGY|soft energy</t>
        </is>
      </c>
      <c r="D898" t="inlineStr">
        <is>
          <t>yes</t>
        </is>
      </c>
      <c r="E898" t="inlineStr">
        <is>
          <t/>
        </is>
      </c>
      <c r="F898" t="inlineStr">
        <is>
          <t/>
        </is>
      </c>
      <c r="G898" t="inlineStr">
        <is>
          <t/>
        </is>
      </c>
      <c r="H898" t="inlineStr">
        <is>
          <t/>
        </is>
      </c>
      <c r="I898" t="inlineStr">
        <is>
          <t/>
        </is>
      </c>
      <c r="J898" s="2" t="inlineStr">
        <is>
          <t>tepelná energie mořské vody|
energie z teplotního gradientu</t>
        </is>
      </c>
      <c r="K898" s="2" t="inlineStr">
        <is>
          <t>3|
3</t>
        </is>
      </c>
      <c r="L898" s="2" t="inlineStr">
        <is>
          <t xml:space="preserve">|
</t>
        </is>
      </c>
      <c r="M898" t="inlineStr">
        <is>
          <t>využití
teplotního rozdílu mezi teplou vodou při hladině a chladnou vodou mořských
hlubin</t>
        </is>
      </c>
      <c r="N898" s="2" t="inlineStr">
        <is>
          <t>temperaturgradientenergi|
termisk havenergi|
havtermisk energi</t>
        </is>
      </c>
      <c r="O898" s="2" t="inlineStr">
        <is>
          <t>2|
3|
3</t>
        </is>
      </c>
      <c r="P898" s="2" t="inlineStr">
        <is>
          <t xml:space="preserve">|
|
</t>
        </is>
      </c>
      <c r="Q898" t="inlineStr">
        <is>
          <t>energi, som kan indvindes fra temperaturgradienten mellem
varmt overfladevand og koldt bundvand i havet</t>
        </is>
      </c>
      <c r="R898" s="2" t="inlineStr">
        <is>
          <t>Meereswärmeenergie|
thermische Meeresenergie|
Wärmeenergie des Meeres</t>
        </is>
      </c>
      <c r="S898" s="2" t="inlineStr">
        <is>
          <t>3|
3|
3</t>
        </is>
      </c>
      <c r="T898" s="2" t="inlineStr">
        <is>
          <t xml:space="preserve">|
|
</t>
        </is>
      </c>
      <c r="U898" t="inlineStr">
        <is>
          <t/>
        </is>
      </c>
      <c r="V898" s="2" t="inlineStr">
        <is>
          <t>θερμική ενέργεια θαλασσών</t>
        </is>
      </c>
      <c r="W898" s="2" t="inlineStr">
        <is>
          <t>3</t>
        </is>
      </c>
      <c r="X898" s="2" t="inlineStr">
        <is>
          <t/>
        </is>
      </c>
      <c r="Y898" t="inlineStr">
        <is>
          <t/>
        </is>
      </c>
      <c r="Z898" s="2" t="inlineStr">
        <is>
          <t>ocean thermal energy|
ocean thermal gradient energy</t>
        </is>
      </c>
      <c r="AA898" s="2" t="inlineStr">
        <is>
          <t>3|
3</t>
        </is>
      </c>
      <c r="AB898" s="2" t="inlineStr">
        <is>
          <t xml:space="preserve">|
</t>
        </is>
      </c>
      <c r="AC898" t="inlineStr">
        <is>
          <t>energy recoverable in the temperature gradient between warm surface water and cold deep water</t>
        </is>
      </c>
      <c r="AD898" s="2" t="inlineStr">
        <is>
          <t>e.t.m.|
energía térmica marina</t>
        </is>
      </c>
      <c r="AE898" s="2" t="inlineStr">
        <is>
          <t>3|
3</t>
        </is>
      </c>
      <c r="AF898" s="2" t="inlineStr">
        <is>
          <t xml:space="preserve">|
</t>
        </is>
      </c>
      <c r="AG898" t="inlineStr">
        <is>
          <t/>
        </is>
      </c>
      <c r="AH898" t="inlineStr">
        <is>
          <t/>
        </is>
      </c>
      <c r="AI898" t="inlineStr">
        <is>
          <t/>
        </is>
      </c>
      <c r="AJ898" t="inlineStr">
        <is>
          <t/>
        </is>
      </c>
      <c r="AK898" t="inlineStr">
        <is>
          <t/>
        </is>
      </c>
      <c r="AL898" s="2" t="inlineStr">
        <is>
          <t>vesistölämpö</t>
        </is>
      </c>
      <c r="AM898" s="2" t="inlineStr">
        <is>
          <t>3</t>
        </is>
      </c>
      <c r="AN898" s="2" t="inlineStr">
        <is>
          <t/>
        </is>
      </c>
      <c r="AO898" t="inlineStr">
        <is>
          <t>vesistöön varastoitunut auringon lämpöenergia</t>
        </is>
      </c>
      <c r="AP898" s="2" t="inlineStr">
        <is>
          <t>énergie thermique des mers|
océanothermie|
maréthermie|
ETM|
énergie océano-thermique</t>
        </is>
      </c>
      <c r="AQ898" s="2" t="inlineStr">
        <is>
          <t>3|
3|
3|
3|
3</t>
        </is>
      </c>
      <c r="AR898" s="2" t="inlineStr">
        <is>
          <t xml:space="preserve">|
|
|
|
</t>
        </is>
      </c>
      <c r="AS898" t="inlineStr">
        <is>
          <t>La production d'énergie à partir des différences de température entre la surface chauffée par absorption d'énergie solaire et l'eau profonde plus froide.La différence de température per met de faire fonctionner un moteur thermique et de générer de l'électricité.</t>
        </is>
      </c>
      <c r="AT898" t="inlineStr">
        <is>
          <t/>
        </is>
      </c>
      <c r="AU898" t="inlineStr">
        <is>
          <t/>
        </is>
      </c>
      <c r="AV898" t="inlineStr">
        <is>
          <t/>
        </is>
      </c>
      <c r="AW898" t="inlineStr">
        <is>
          <t/>
        </is>
      </c>
      <c r="AX898" s="2" t="inlineStr">
        <is>
          <t>oceanska termalna energija</t>
        </is>
      </c>
      <c r="AY898" s="2" t="inlineStr">
        <is>
          <t>4</t>
        </is>
      </c>
      <c r="AZ898" s="2" t="inlineStr">
        <is>
          <t/>
        </is>
      </c>
      <c r="BA898" t="inlineStr">
        <is>
          <t>energija
koja se dobiva iz temperaturne razlike površinske tople i duboke hladne
oceanske vode</t>
        </is>
      </c>
      <c r="BB898" t="inlineStr">
        <is>
          <t/>
        </is>
      </c>
      <c r="BC898" t="inlineStr">
        <is>
          <t/>
        </is>
      </c>
      <c r="BD898" t="inlineStr">
        <is>
          <t/>
        </is>
      </c>
      <c r="BE898" t="inlineStr">
        <is>
          <t/>
        </is>
      </c>
      <c r="BF898" s="2" t="inlineStr">
        <is>
          <t>energia termica dei mari,ETM</t>
        </is>
      </c>
      <c r="BG898" s="2" t="inlineStr">
        <is>
          <t>3</t>
        </is>
      </c>
      <c r="BH898" s="2" t="inlineStr">
        <is>
          <t/>
        </is>
      </c>
      <c r="BI898" t="inlineStr">
        <is>
          <t/>
        </is>
      </c>
      <c r="BJ898" t="inlineStr">
        <is>
          <t/>
        </is>
      </c>
      <c r="BK898" t="inlineStr">
        <is>
          <t/>
        </is>
      </c>
      <c r="BL898" t="inlineStr">
        <is>
          <t/>
        </is>
      </c>
      <c r="BM898" t="inlineStr">
        <is>
          <t/>
        </is>
      </c>
      <c r="BN898" s="2" t="inlineStr">
        <is>
          <t>okeāna siltumenerģija</t>
        </is>
      </c>
      <c r="BO898" s="2" t="inlineStr">
        <is>
          <t>3</t>
        </is>
      </c>
      <c r="BP898" s="2" t="inlineStr">
        <is>
          <t/>
        </is>
      </c>
      <c r="BQ898" t="inlineStr">
        <is>
          <t/>
        </is>
      </c>
      <c r="BR898" t="inlineStr">
        <is>
          <t/>
        </is>
      </c>
      <c r="BS898" t="inlineStr">
        <is>
          <t/>
        </is>
      </c>
      <c r="BT898" t="inlineStr">
        <is>
          <t/>
        </is>
      </c>
      <c r="BU898" t="inlineStr">
        <is>
          <t/>
        </is>
      </c>
      <c r="BV898" s="2" t="inlineStr">
        <is>
          <t>thermische energie uit de oceanen</t>
        </is>
      </c>
      <c r="BW898" s="2" t="inlineStr">
        <is>
          <t>3</t>
        </is>
      </c>
      <c r="BX898" s="2" t="inlineStr">
        <is>
          <t/>
        </is>
      </c>
      <c r="BY898" t="inlineStr">
        <is>
          <t/>
        </is>
      </c>
      <c r="BZ898" t="inlineStr">
        <is>
          <t/>
        </is>
      </c>
      <c r="CA898" t="inlineStr">
        <is>
          <t/>
        </is>
      </c>
      <c r="CB898" t="inlineStr">
        <is>
          <t/>
        </is>
      </c>
      <c r="CC898" t="inlineStr">
        <is>
          <t/>
        </is>
      </c>
      <c r="CD898" s="2" t="inlineStr">
        <is>
          <t>energia térmica dos oceanos</t>
        </is>
      </c>
      <c r="CE898" s="2" t="inlineStr">
        <is>
          <t>3</t>
        </is>
      </c>
      <c r="CF898" s="2" t="inlineStr">
        <is>
          <t/>
        </is>
      </c>
      <c r="CG898" t="inlineStr">
        <is>
          <t/>
        </is>
      </c>
      <c r="CH898" t="inlineStr">
        <is>
          <t/>
        </is>
      </c>
      <c r="CI898" t="inlineStr">
        <is>
          <t/>
        </is>
      </c>
      <c r="CJ898" t="inlineStr">
        <is>
          <t/>
        </is>
      </c>
      <c r="CK898" t="inlineStr">
        <is>
          <t/>
        </is>
      </c>
      <c r="CL898" t="inlineStr">
        <is>
          <t/>
        </is>
      </c>
      <c r="CM898" t="inlineStr">
        <is>
          <t/>
        </is>
      </c>
      <c r="CN898" t="inlineStr">
        <is>
          <t/>
        </is>
      </c>
      <c r="CO898" t="inlineStr">
        <is>
          <t/>
        </is>
      </c>
      <c r="CP898" s="2" t="inlineStr">
        <is>
          <t>oceanska termalna energija</t>
        </is>
      </c>
      <c r="CQ898" s="2" t="inlineStr">
        <is>
          <t>3</t>
        </is>
      </c>
      <c r="CR898" s="2" t="inlineStr">
        <is>
          <t/>
        </is>
      </c>
      <c r="CS898" t="inlineStr">
        <is>
          <t/>
        </is>
      </c>
      <c r="CT898" s="2" t="inlineStr">
        <is>
          <t>temperaturgradientenergi</t>
        </is>
      </c>
      <c r="CU898" s="2" t="inlineStr">
        <is>
          <t>3</t>
        </is>
      </c>
      <c r="CV898" s="2" t="inlineStr">
        <is>
          <t/>
        </is>
      </c>
      <c r="CW898" t="inlineStr">
        <is>
          <t>energi som kan utvinnas genom att man utnyttjar temperaturskillnader i vatten</t>
        </is>
      </c>
    </row>
    <row r="899">
      <c r="A899" s="1" t="str">
        <f>HYPERLINK("https://iate.europa.eu/entry/result/3619817/all", "3619817")</f>
        <v>3619817</v>
      </c>
      <c r="B899" t="inlineStr">
        <is>
          <t>ENERGY</t>
        </is>
      </c>
      <c r="C899" t="inlineStr">
        <is>
          <t>ENERGY|energy policy|energy industry|fuel</t>
        </is>
      </c>
      <c r="D899" t="inlineStr">
        <is>
          <t>yes</t>
        </is>
      </c>
      <c r="E899" t="inlineStr">
        <is>
          <t/>
        </is>
      </c>
      <c r="F899" s="2" t="inlineStr">
        <is>
          <t>синтетично гориво</t>
        </is>
      </c>
      <c r="G899" s="2" t="inlineStr">
        <is>
          <t>3</t>
        </is>
      </c>
      <c r="H899" s="2" t="inlineStr">
        <is>
          <t/>
        </is>
      </c>
      <c r="I899" t="inlineStr">
        <is>
          <t/>
        </is>
      </c>
      <c r="J899" s="2" t="inlineStr">
        <is>
          <t>syntetické palivo</t>
        </is>
      </c>
      <c r="K899" s="2" t="inlineStr">
        <is>
          <t>3</t>
        </is>
      </c>
      <c r="L899" s="2" t="inlineStr">
        <is>
          <t/>
        </is>
      </c>
      <c r="M899" t="inlineStr">
        <is>
          <t>palivo vyrobené člověkem z obnovitelných či neobnovitelných zdrojů energie</t>
        </is>
      </c>
      <c r="N899" s="2" t="inlineStr">
        <is>
          <t>syntetisk brændstof</t>
        </is>
      </c>
      <c r="O899" s="2" t="inlineStr">
        <is>
          <t>3</t>
        </is>
      </c>
      <c r="P899" s="2" t="inlineStr">
        <is>
          <t/>
        </is>
      </c>
      <c r="Q899" t="inlineStr">
        <is>
          <t>brændstof, der er fremstillet
af energi fra vedvarende eller ikkevedvarende kilder</t>
        </is>
      </c>
      <c r="R899" s="2" t="inlineStr">
        <is>
          <t>synthetischer Kraftstoff</t>
        </is>
      </c>
      <c r="S899" s="2" t="inlineStr">
        <is>
          <t>3</t>
        </is>
      </c>
      <c r="T899" s="2" t="inlineStr">
        <is>
          <t/>
        </is>
      </c>
      <c r="U899" t="inlineStr">
        <is>
          <t>alternativer Kraftstoff, der chemisch hergestellt wird</t>
        </is>
      </c>
      <c r="V899" s="2" t="inlineStr">
        <is>
          <t>συνθετικό καύσιμο</t>
        </is>
      </c>
      <c r="W899" s="2" t="inlineStr">
        <is>
          <t>3</t>
        </is>
      </c>
      <c r="X899" s="2" t="inlineStr">
        <is>
          <t/>
        </is>
      </c>
      <c r="Y899" t="inlineStr">
        <is>
          <t>τεχνητό καύσιμο το οποίο παράγεται από ανανεώσιμες ή μη ανανεώσιμες πηγές ενέργειας</t>
        </is>
      </c>
      <c r="Z899" s="2" t="inlineStr">
        <is>
          <t>synthetic fuel</t>
        </is>
      </c>
      <c r="AA899" s="2" t="inlineStr">
        <is>
          <t>3</t>
        </is>
      </c>
      <c r="AB899" s="2" t="inlineStr">
        <is>
          <t/>
        </is>
      </c>
      <c r="AC899" t="inlineStr">
        <is>
          <t>man-made fuel produced from renewable or non-renewable sources</t>
        </is>
      </c>
      <c r="AD899" s="2" t="inlineStr">
        <is>
          <t>combustible sintético</t>
        </is>
      </c>
      <c r="AE899" s="2" t="inlineStr">
        <is>
          <t>3</t>
        </is>
      </c>
      <c r="AF899" s="2" t="inlineStr">
        <is>
          <t/>
        </is>
      </c>
      <c r="AG899" t="inlineStr">
        <is>
          <t>Combustible artificial producido a partir de fuentes renovables o no renovables.</t>
        </is>
      </c>
      <c r="AH899" s="2" t="inlineStr">
        <is>
          <t>sünteetiline kütus</t>
        </is>
      </c>
      <c r="AI899" s="2" t="inlineStr">
        <is>
          <t>3</t>
        </is>
      </c>
      <c r="AJ899" s="2" t="inlineStr">
        <is>
          <t/>
        </is>
      </c>
      <c r="AK899" t="inlineStr">
        <is>
          <t>taastuvatest ja mittetaastuvatest energiaallikatest sünteetiliselt toodetud kütus</t>
        </is>
      </c>
      <c r="AL899" s="2" t="inlineStr">
        <is>
          <t>synteettinen polttoaine</t>
        </is>
      </c>
      <c r="AM899" s="2" t="inlineStr">
        <is>
          <t>3</t>
        </is>
      </c>
      <c r="AN899" s="2" t="inlineStr">
        <is>
          <t/>
        </is>
      </c>
      <c r="AO899" t="inlineStr">
        <is>
          <t>ihmisen uusiutuvista tai uusiutumattomista lähteistä valmistama polttoaine</t>
        </is>
      </c>
      <c r="AP899" s="2" t="inlineStr">
        <is>
          <t>carburant de synthèse</t>
        </is>
      </c>
      <c r="AQ899" s="2" t="inlineStr">
        <is>
          <t>3</t>
        </is>
      </c>
      <c r="AR899" s="2" t="inlineStr">
        <is>
          <t/>
        </is>
      </c>
      <c r="AS899" t="inlineStr">
        <is>
          <t/>
        </is>
      </c>
      <c r="AT899" s="2" t="inlineStr">
        <is>
          <t>breosla sintéiseach</t>
        </is>
      </c>
      <c r="AU899" s="2" t="inlineStr">
        <is>
          <t>3</t>
        </is>
      </c>
      <c r="AV899" s="2" t="inlineStr">
        <is>
          <t/>
        </is>
      </c>
      <c r="AW899" t="inlineStr">
        <is>
          <t/>
        </is>
      </c>
      <c r="AX899" s="2" t="inlineStr">
        <is>
          <t>sintetičko gorivo</t>
        </is>
      </c>
      <c r="AY899" s="2" t="inlineStr">
        <is>
          <t>3</t>
        </is>
      </c>
      <c r="AZ899" s="2" t="inlineStr">
        <is>
          <t/>
        </is>
      </c>
      <c r="BA899" t="inlineStr">
        <is>
          <t/>
        </is>
      </c>
      <c r="BB899" s="2" t="inlineStr">
        <is>
          <t>szintetikus üzemanyag</t>
        </is>
      </c>
      <c r="BC899" s="2" t="inlineStr">
        <is>
          <t>3</t>
        </is>
      </c>
      <c r="BD899" s="2" t="inlineStr">
        <is>
          <t/>
        </is>
      </c>
      <c r="BE899" t="inlineStr">
        <is>
          <t/>
        </is>
      </c>
      <c r="BF899" s="2" t="inlineStr">
        <is>
          <t>combustibile sintetico</t>
        </is>
      </c>
      <c r="BG899" s="2" t="inlineStr">
        <is>
          <t>3</t>
        </is>
      </c>
      <c r="BH899" s="2" t="inlineStr">
        <is>
          <t/>
        </is>
      </c>
      <c r="BI899" t="inlineStr">
        <is>
          <t>combustibile prodotto a partire da diverse materie prime rinnovabili o non rinnovabili</t>
        </is>
      </c>
      <c r="BJ899" s="2" t="inlineStr">
        <is>
          <t>sintetiniai degalai|
sintetinis kuras</t>
        </is>
      </c>
      <c r="BK899" s="2" t="inlineStr">
        <is>
          <t>3|
3</t>
        </is>
      </c>
      <c r="BL899" s="2" t="inlineStr">
        <is>
          <t xml:space="preserve">|
</t>
        </is>
      </c>
      <c r="BM899" t="inlineStr">
        <is>
          <t/>
        </is>
      </c>
      <c r="BN899" s="2" t="inlineStr">
        <is>
          <t>sintētiskā degviela</t>
        </is>
      </c>
      <c r="BO899" s="2" t="inlineStr">
        <is>
          <t>3</t>
        </is>
      </c>
      <c r="BP899" s="2" t="inlineStr">
        <is>
          <t/>
        </is>
      </c>
      <c r="BQ899" t="inlineStr">
        <is>
          <t/>
        </is>
      </c>
      <c r="BR899" s="2" t="inlineStr">
        <is>
          <t>fjuwil sintetiku</t>
        </is>
      </c>
      <c r="BS899" s="2" t="inlineStr">
        <is>
          <t>3</t>
        </is>
      </c>
      <c r="BT899" s="2" t="inlineStr">
        <is>
          <t/>
        </is>
      </c>
      <c r="BU899" t="inlineStr">
        <is>
          <t>fjuwil magħmul mill-bniedem prodott minn sorsi rinnovabbli jew mhux rinnovabbli</t>
        </is>
      </c>
      <c r="BV899" s="2" t="inlineStr">
        <is>
          <t>synthetische brandstof</t>
        </is>
      </c>
      <c r="BW899" s="2" t="inlineStr">
        <is>
          <t>3</t>
        </is>
      </c>
      <c r="BX899" s="2" t="inlineStr">
        <is>
          <t/>
        </is>
      </c>
      <c r="BY899" t="inlineStr">
        <is>
          <t>brandstof die uit hernieuwbare of niet-hernieuwbare bronnen wordt geproduceerd</t>
        </is>
      </c>
      <c r="BZ899" s="2" t="inlineStr">
        <is>
          <t>paliwo syntetyczne</t>
        </is>
      </c>
      <c r="CA899" s="2" t="inlineStr">
        <is>
          <t>3</t>
        </is>
      </c>
      <c r="CB899" s="2" t="inlineStr">
        <is>
          <t/>
        </is>
      </c>
      <c r="CC899" t="inlineStr">
        <is>
          <t>paliwo otrzymane w drodze syntezy chemicznej mogące stanowić alternatywę dla benzyny lub oleju napędowego</t>
        </is>
      </c>
      <c r="CD899" s="2" t="inlineStr">
        <is>
          <t>combustível sintético</t>
        </is>
      </c>
      <c r="CE899" s="2" t="inlineStr">
        <is>
          <t>3</t>
        </is>
      </c>
      <c r="CF899" s="2" t="inlineStr">
        <is>
          <t/>
        </is>
      </c>
      <c r="CG899" t="inlineStr">
        <is>
          <t>Combustível artificial produzido a partir de fontes renováveis ou não renováveis.</t>
        </is>
      </c>
      <c r="CH899" s="2" t="inlineStr">
        <is>
          <t>combustibil sintetic</t>
        </is>
      </c>
      <c r="CI899" s="2" t="inlineStr">
        <is>
          <t>3</t>
        </is>
      </c>
      <c r="CJ899" s="2" t="inlineStr">
        <is>
          <t/>
        </is>
      </c>
      <c r="CK899" t="inlineStr">
        <is>
          <t/>
        </is>
      </c>
      <c r="CL899" s="2" t="inlineStr">
        <is>
          <t>syntetické palivo</t>
        </is>
      </c>
      <c r="CM899" s="2" t="inlineStr">
        <is>
          <t>3</t>
        </is>
      </c>
      <c r="CN899" s="2" t="inlineStr">
        <is>
          <t/>
        </is>
      </c>
      <c r="CO899" t="inlineStr">
        <is>
          <t>palivo vyrobené človekom z obnoviteľných alebo neobnoviteľných zdrojov energie</t>
        </is>
      </c>
      <c r="CP899" s="2" t="inlineStr">
        <is>
          <t>sintetično gorivo</t>
        </is>
      </c>
      <c r="CQ899" s="2" t="inlineStr">
        <is>
          <t>3</t>
        </is>
      </c>
      <c r="CR899" s="2" t="inlineStr">
        <is>
          <t/>
        </is>
      </c>
      <c r="CS899" t="inlineStr">
        <is>
          <t>alternativno gorivo, enakovredno fosilnemu gorivu, pridobljeno iz različnih surovin po ustreznem kemičnem oz. tehnološkem postopku</t>
        </is>
      </c>
      <c r="CT899" s="2" t="inlineStr">
        <is>
          <t>syntetiskt bränsle</t>
        </is>
      </c>
      <c r="CU899" s="2" t="inlineStr">
        <is>
          <t>3</t>
        </is>
      </c>
      <c r="CV899" s="2" t="inlineStr">
        <is>
          <t/>
        </is>
      </c>
      <c r="CW899" t="inlineStr">
        <is>
          <t/>
        </is>
      </c>
    </row>
    <row r="900">
      <c r="A900" s="1" t="str">
        <f>HYPERLINK("https://iate.europa.eu/entry/result/1369109/all", "1369109")</f>
        <v>1369109</v>
      </c>
      <c r="B900" t="inlineStr">
        <is>
          <t>ENERGY;INDUSTRY</t>
        </is>
      </c>
      <c r="C900" t="inlineStr">
        <is>
          <t>ENERGY|soft energy;INDUSTRY|electronics and electrical engineering</t>
        </is>
      </c>
      <c r="D900" t="inlineStr">
        <is>
          <t>yes</t>
        </is>
      </c>
      <c r="E900" t="inlineStr">
        <is>
          <t/>
        </is>
      </c>
      <c r="F900" t="inlineStr">
        <is>
          <t/>
        </is>
      </c>
      <c r="G900" t="inlineStr">
        <is>
          <t/>
        </is>
      </c>
      <c r="H900" t="inlineStr">
        <is>
          <t/>
        </is>
      </c>
      <c r="I900" t="inlineStr">
        <is>
          <t/>
        </is>
      </c>
      <c r="J900" s="2" t="inlineStr">
        <is>
          <t>zářivá energie</t>
        </is>
      </c>
      <c r="K900" s="2" t="inlineStr">
        <is>
          <t>3</t>
        </is>
      </c>
      <c r="L900" s="2" t="inlineStr">
        <is>
          <t/>
        </is>
      </c>
      <c r="M900" t="inlineStr">
        <is>
          <t>množství energie, které dopadne na určitou plochu v prostoru za určitý čas</t>
        </is>
      </c>
      <c r="N900" s="2" t="inlineStr">
        <is>
          <t>strålingsenergi|
stråleenergi</t>
        </is>
      </c>
      <c r="O900" s="2" t="inlineStr">
        <is>
          <t>3|
3</t>
        </is>
      </c>
      <c r="P900" s="2" t="inlineStr">
        <is>
          <t xml:space="preserve">|
</t>
        </is>
      </c>
      <c r="Q900" t="inlineStr">
        <is>
          <t>"Strålingsenergi, EN: radiant energy, FR: énergie rayonnante: Energi,der udsendes, overføres eller modtages i form af stråling."</t>
        </is>
      </c>
      <c r="R900" s="2" t="inlineStr">
        <is>
          <t>Strahlungsenergie|
Strahlungsmenge</t>
        </is>
      </c>
      <c r="S900" s="2" t="inlineStr">
        <is>
          <t>3|
3</t>
        </is>
      </c>
      <c r="T900" s="2" t="inlineStr">
        <is>
          <t xml:space="preserve">|
</t>
        </is>
      </c>
      <c r="U900" t="inlineStr">
        <is>
          <t>Energiemenge, die durch Strahlung übertragen wird</t>
        </is>
      </c>
      <c r="V900" s="2" t="inlineStr">
        <is>
          <t>ακτινοβόλος ενέργεια|
ακτινοβολούμενη ενέργεια</t>
        </is>
      </c>
      <c r="W900" s="2" t="inlineStr">
        <is>
          <t>3|
3</t>
        </is>
      </c>
      <c r="X900" s="2" t="inlineStr">
        <is>
          <t xml:space="preserve">|
</t>
        </is>
      </c>
      <c r="Y900" t="inlineStr">
        <is>
          <t/>
        </is>
      </c>
      <c r="Z900" s="2" t="inlineStr">
        <is>
          <t>radiant energy</t>
        </is>
      </c>
      <c r="AA900" s="2" t="inlineStr">
        <is>
          <t>3</t>
        </is>
      </c>
      <c r="AB900" s="2" t="inlineStr">
        <is>
          <t/>
        </is>
      </c>
      <c r="AC900" t="inlineStr">
        <is>
          <t>energy of electromagnetic radiation</t>
        </is>
      </c>
      <c r="AD900" s="2" t="inlineStr">
        <is>
          <t>energía radiante</t>
        </is>
      </c>
      <c r="AE900" s="2" t="inlineStr">
        <is>
          <t>3</t>
        </is>
      </c>
      <c r="AF900" s="2" t="inlineStr">
        <is>
          <t/>
        </is>
      </c>
      <c r="AG900" t="inlineStr">
        <is>
          <t/>
        </is>
      </c>
      <c r="AH900" s="2" t="inlineStr">
        <is>
          <t>kiirgusenergia</t>
        </is>
      </c>
      <c r="AI900" s="2" t="inlineStr">
        <is>
          <t>3</t>
        </is>
      </c>
      <c r="AJ900" s="2" t="inlineStr">
        <is>
          <t/>
        </is>
      </c>
      <c r="AK900" t="inlineStr">
        <is>
          <t>vahelduva elektromagnetilise välja energia</t>
        </is>
      </c>
      <c r="AL900" s="2" t="inlineStr">
        <is>
          <t>säteilyenergia</t>
        </is>
      </c>
      <c r="AM900" s="2" t="inlineStr">
        <is>
          <t>3</t>
        </is>
      </c>
      <c r="AN900" s="2" t="inlineStr">
        <is>
          <t/>
        </is>
      </c>
      <c r="AO900" t="inlineStr">
        <is>
          <t/>
        </is>
      </c>
      <c r="AP900" s="2" t="inlineStr">
        <is>
          <t>énergie radiante|
énergie rayonnante</t>
        </is>
      </c>
      <c r="AQ900" s="2" t="inlineStr">
        <is>
          <t>3|
3</t>
        </is>
      </c>
      <c r="AR900" s="2" t="inlineStr">
        <is>
          <t xml:space="preserve">|
</t>
        </is>
      </c>
      <c r="AS900" t="inlineStr">
        <is>
          <t>énergie émise, transportée ou reçue sous forme de rayonnement</t>
        </is>
      </c>
      <c r="AT900" s="2" t="inlineStr">
        <is>
          <t>fuinneamh radanta</t>
        </is>
      </c>
      <c r="AU900" s="2" t="inlineStr">
        <is>
          <t>3</t>
        </is>
      </c>
      <c r="AV900" s="2" t="inlineStr">
        <is>
          <t/>
        </is>
      </c>
      <c r="AW900" t="inlineStr">
        <is>
          <t/>
        </is>
      </c>
      <c r="AX900" t="inlineStr">
        <is>
          <t/>
        </is>
      </c>
      <c r="AY900" t="inlineStr">
        <is>
          <t/>
        </is>
      </c>
      <c r="AZ900" t="inlineStr">
        <is>
          <t/>
        </is>
      </c>
      <c r="BA900" t="inlineStr">
        <is>
          <t/>
        </is>
      </c>
      <c r="BB900" s="2" t="inlineStr">
        <is>
          <t>sugárzó energia</t>
        </is>
      </c>
      <c r="BC900" s="2" t="inlineStr">
        <is>
          <t>3</t>
        </is>
      </c>
      <c r="BD900" s="2" t="inlineStr">
        <is>
          <t/>
        </is>
      </c>
      <c r="BE900" t="inlineStr">
        <is>
          <t>Az elektromágneses sugárzás energiája.</t>
        </is>
      </c>
      <c r="BF900" s="2" t="inlineStr">
        <is>
          <t>energia raggiante|
energia radiante</t>
        </is>
      </c>
      <c r="BG900" s="2" t="inlineStr">
        <is>
          <t>3|
3</t>
        </is>
      </c>
      <c r="BH900" s="2" t="inlineStr">
        <is>
          <t xml:space="preserve">|
</t>
        </is>
      </c>
      <c r="BI900" t="inlineStr">
        <is>
          <t/>
        </is>
      </c>
      <c r="BJ900" s="2" t="inlineStr">
        <is>
          <t>spinduliuotės energija</t>
        </is>
      </c>
      <c r="BK900" s="2" t="inlineStr">
        <is>
          <t>3</t>
        </is>
      </c>
      <c r="BL900" s="2" t="inlineStr">
        <is>
          <t/>
        </is>
      </c>
      <c r="BM900" t="inlineStr">
        <is>
          <t>išspinduliuotų, perduodamų arba priimamų elektromagnetinių bangų energija</t>
        </is>
      </c>
      <c r="BN900" s="2" t="inlineStr">
        <is>
          <t>starojuma enerģija</t>
        </is>
      </c>
      <c r="BO900" s="2" t="inlineStr">
        <is>
          <t>3</t>
        </is>
      </c>
      <c r="BP900" s="2" t="inlineStr">
        <is>
          <t/>
        </is>
      </c>
      <c r="BQ900" t="inlineStr">
        <is>
          <t/>
        </is>
      </c>
      <c r="BR900" s="2" t="inlineStr">
        <is>
          <t>enerġija radjanti</t>
        </is>
      </c>
      <c r="BS900" s="2" t="inlineStr">
        <is>
          <t>3</t>
        </is>
      </c>
      <c r="BT900" s="2" t="inlineStr">
        <is>
          <t/>
        </is>
      </c>
      <c r="BU900" t="inlineStr">
        <is>
          <t>enerġija f’forma ta’ mewġ elettromanjetiku</t>
        </is>
      </c>
      <c r="BV900" s="2" t="inlineStr">
        <is>
          <t>stralingsenergie</t>
        </is>
      </c>
      <c r="BW900" s="2" t="inlineStr">
        <is>
          <t>3</t>
        </is>
      </c>
      <c r="BX900" s="2" t="inlineStr">
        <is>
          <t/>
        </is>
      </c>
      <c r="BY900" t="inlineStr">
        <is>
          <t/>
        </is>
      </c>
      <c r="BZ900" t="inlineStr">
        <is>
          <t/>
        </is>
      </c>
      <c r="CA900" t="inlineStr">
        <is>
          <t/>
        </is>
      </c>
      <c r="CB900" t="inlineStr">
        <is>
          <t/>
        </is>
      </c>
      <c r="CC900" t="inlineStr">
        <is>
          <t/>
        </is>
      </c>
      <c r="CD900" s="2" t="inlineStr">
        <is>
          <t>energia radiante</t>
        </is>
      </c>
      <c r="CE900" s="2" t="inlineStr">
        <is>
          <t>3</t>
        </is>
      </c>
      <c r="CF900" s="2" t="inlineStr">
        <is>
          <t/>
        </is>
      </c>
      <c r="CG900" t="inlineStr">
        <is>
          <t/>
        </is>
      </c>
      <c r="CH900" s="2" t="inlineStr">
        <is>
          <t>energie radiantă</t>
        </is>
      </c>
      <c r="CI900" s="2" t="inlineStr">
        <is>
          <t>3</t>
        </is>
      </c>
      <c r="CJ900" s="2" t="inlineStr">
        <is>
          <t/>
        </is>
      </c>
      <c r="CK900" t="inlineStr">
        <is>
          <t>energie transportată de radiația electromagnetică; se măsoară în Joule (J)</t>
        </is>
      </c>
      <c r="CL900" t="inlineStr">
        <is>
          <t/>
        </is>
      </c>
      <c r="CM900" t="inlineStr">
        <is>
          <t/>
        </is>
      </c>
      <c r="CN900" t="inlineStr">
        <is>
          <t/>
        </is>
      </c>
      <c r="CO900" t="inlineStr">
        <is>
          <t/>
        </is>
      </c>
      <c r="CP900" s="2" t="inlineStr">
        <is>
          <t>sevalna energija</t>
        </is>
      </c>
      <c r="CQ900" s="2" t="inlineStr">
        <is>
          <t>3</t>
        </is>
      </c>
      <c r="CR900" s="2" t="inlineStr">
        <is>
          <t/>
        </is>
      </c>
      <c r="CS900" t="inlineStr">
        <is>
          <t/>
        </is>
      </c>
      <c r="CT900" s="2" t="inlineStr">
        <is>
          <t>strålningsenergi</t>
        </is>
      </c>
      <c r="CU900" s="2" t="inlineStr">
        <is>
          <t>3</t>
        </is>
      </c>
      <c r="CV900" s="2" t="inlineStr">
        <is>
          <t/>
        </is>
      </c>
      <c r="CW900" t="inlineStr">
        <is>
          <t/>
        </is>
      </c>
    </row>
    <row r="901">
      <c r="A901" s="1" t="str">
        <f>HYPERLINK("https://iate.europa.eu/entry/result/763383/all", "763383")</f>
        <v>763383</v>
      </c>
      <c r="B901" t="inlineStr">
        <is>
          <t>INDUSTRY;ENERGY;ENVIRONMENT</t>
        </is>
      </c>
      <c r="C901" t="inlineStr">
        <is>
          <t>INDUSTRY|chemistry|chemical compound;ENERGY;ENVIRONMENT</t>
        </is>
      </c>
      <c r="D901" t="inlineStr">
        <is>
          <t>yes</t>
        </is>
      </c>
      <c r="E901" t="inlineStr">
        <is>
          <t/>
        </is>
      </c>
      <c r="F901" s="2" t="inlineStr">
        <is>
          <t>октаново число</t>
        </is>
      </c>
      <c r="G901" s="2" t="inlineStr">
        <is>
          <t>4</t>
        </is>
      </c>
      <c r="H901" s="2" t="inlineStr">
        <is>
          <t/>
        </is>
      </c>
      <c r="I901" t="inlineStr">
        <is>
          <t>показател за антидетонационните свойства на бензина и керосина</t>
        </is>
      </c>
      <c r="J901" s="2" t="inlineStr">
        <is>
          <t>oktanové číslo</t>
        </is>
      </c>
      <c r="K901" s="2" t="inlineStr">
        <is>
          <t>3</t>
        </is>
      </c>
      <c r="L901" s="2" t="inlineStr">
        <is>
          <t/>
        </is>
      </c>
      <c r="M901" t="inlineStr">
        <is>
          <t>vyjadřuje míru odolnosti paliv v zážehovém spalovacím motoru proti detonačnímu spalování (klepání). Odpovídá objemové koncentraci (v %) izooktanu (2,2,4 - trimethylpentanu) v takové jeho směsi s n-heptanem, která se chová při spalování ve zkušebním motoru stejně jako zkoumaný vzorek paliva.</t>
        </is>
      </c>
      <c r="N901" s="2" t="inlineStr">
        <is>
          <t>oktanværdi|
oktantal</t>
        </is>
      </c>
      <c r="O901" s="2" t="inlineStr">
        <is>
          <t>3|
4</t>
        </is>
      </c>
      <c r="P901" s="2" t="inlineStr">
        <is>
          <t xml:space="preserve">|
</t>
        </is>
      </c>
      <c r="Q901" t="inlineStr">
        <is>
          <t/>
        </is>
      </c>
      <c r="R901" s="2" t="inlineStr">
        <is>
          <t>Oktanzahl|
OZ</t>
        </is>
      </c>
      <c r="S901" s="2" t="inlineStr">
        <is>
          <t>3|
3</t>
        </is>
      </c>
      <c r="T901" s="2" t="inlineStr">
        <is>
          <t xml:space="preserve">|
</t>
        </is>
      </c>
      <c r="U901" t="inlineStr">
        <is>
          <t>Maßzahl für die Zündneigung und Klopffestigkeit von Flüssigkraftstoffen. Üblich sind die Research-Oktanzahl (ROZ), die das Verhalten des Kraftstoffs bei Beschleunigung und mäßiger Belastung charakterisiert, und die Motor-Oktanzahl (MOZ), die Aufschluss gibt über die Klopffestigkeit bei hoher Belastung und Drehzahl des Motors (z.B. Autobahnfahrt).</t>
        </is>
      </c>
      <c r="V901" s="2" t="inlineStr">
        <is>
          <t>βαθμός οκτανίου|
αριθμός οκτανίων</t>
        </is>
      </c>
      <c r="W901" s="2" t="inlineStr">
        <is>
          <t>3|
3</t>
        </is>
      </c>
      <c r="X901" s="2" t="inlineStr">
        <is>
          <t xml:space="preserve">|
</t>
        </is>
      </c>
      <c r="Y901" t="inlineStr">
        <is>
          <t/>
        </is>
      </c>
      <c r="Z901" s="2" t="inlineStr">
        <is>
          <t>octane number|
octane rating|
ON</t>
        </is>
      </c>
      <c r="AA901" s="2" t="inlineStr">
        <is>
          <t>2|
2|
2</t>
        </is>
      </c>
      <c r="AB901" s="2" t="inlineStr">
        <is>
          <t xml:space="preserve">|
|
</t>
        </is>
      </c>
      <c r="AC901" t="inlineStr">
        <is>
          <t>The percentage, by volume, of iso-octane in a mixture of iso-octane and normal heptane which has the same knocking characteristics as the motor fuel under test; it serves as an indication of the knocking rate of a motor fuel.</t>
        </is>
      </c>
      <c r="AD901" s="2" t="inlineStr">
        <is>
          <t>número de octano|
índice de octano</t>
        </is>
      </c>
      <c r="AE901" s="2" t="inlineStr">
        <is>
          <t>3|
3</t>
        </is>
      </c>
      <c r="AF901" s="2" t="inlineStr">
        <is>
          <t xml:space="preserve">|
</t>
        </is>
      </c>
      <c r="AG901" t="inlineStr">
        <is>
          <t>Parámetro utilizado para medir la capacidad antidetonante de las gasolinas en una escala arbitraria, cuyos puntos de referencia son cero para el n-heptano y cien para el isooctano.</t>
        </is>
      </c>
      <c r="AH901" s="2" t="inlineStr">
        <is>
          <t>oktaaniarv</t>
        </is>
      </c>
      <c r="AI901" s="2" t="inlineStr">
        <is>
          <t>3</t>
        </is>
      </c>
      <c r="AJ901" s="2" t="inlineStr">
        <is>
          <t/>
        </is>
      </c>
      <c r="AK901" t="inlineStr">
        <is>
          <t>Mootorikütuste (bensiin ja petrooleum) detonatsioonikindlust iseloomustav tingsuurus. Mootorikütust võrreldakse seguga, mis on valmistatud isooktaanist (2,2,4-trimetüülpentaalist), mille oktaanarv on 0. Kütuse oktaanarvuks nimetatakse isooktaani protsentuaalset sisaldust segus, mis on detonatsioonikindluse poolest kütusega ekvivalentne. Oktaanarvu määramiseks kasutatakse spetsiaalset mootorit.</t>
        </is>
      </c>
      <c r="AL901" s="2" t="inlineStr">
        <is>
          <t>oktaaniarvo|
oktaaniluku|
puristuskestävyys</t>
        </is>
      </c>
      <c r="AM901" s="2" t="inlineStr">
        <is>
          <t>3|
3|
3</t>
        </is>
      </c>
      <c r="AN901" s="2" t="inlineStr">
        <is>
          <t xml:space="preserve">|
|
</t>
        </is>
      </c>
      <c r="AO901" t="inlineStr">
        <is>
          <t>luku, joka kuvaa kaasumaisen polttoaineseoksen puristuskestävyyttä eli kykyä vastustaa nakutusta</t>
        </is>
      </c>
      <c r="AP901" s="2" t="inlineStr">
        <is>
          <t>indice d'octane|
nombre d'octane</t>
        </is>
      </c>
      <c r="AQ901" s="2" t="inlineStr">
        <is>
          <t>3|
3</t>
        </is>
      </c>
      <c r="AR901" s="2" t="inlineStr">
        <is>
          <t xml:space="preserve">|
</t>
        </is>
      </c>
      <c r="AS901" t="inlineStr">
        <is>
          <t>indice déterminé en laboratoire qui mesure la résistance à l'auto-inflammation d'un carburant dans un moteur à allumage commandé ("moteur essence"), et en particulier sa résistance au cliquetis</t>
        </is>
      </c>
      <c r="AT901" s="2" t="inlineStr">
        <is>
          <t>grádú ochtáin|
uimhir ochtáin</t>
        </is>
      </c>
      <c r="AU901" s="2" t="inlineStr">
        <is>
          <t>3|
3</t>
        </is>
      </c>
      <c r="AV901" s="2" t="inlineStr">
        <is>
          <t xml:space="preserve">|
</t>
        </is>
      </c>
      <c r="AW901" t="inlineStr">
        <is>
          <t/>
        </is>
      </c>
      <c r="AX901" s="2" t="inlineStr">
        <is>
          <t>oktanski broj|
OB</t>
        </is>
      </c>
      <c r="AY901" s="2" t="inlineStr">
        <is>
          <t>3|
3</t>
        </is>
      </c>
      <c r="AZ901" s="2" t="inlineStr">
        <is>
          <t xml:space="preserve">|
</t>
        </is>
      </c>
      <c r="BA901" t="inlineStr">
        <is>
          <t>pokazatelj kvalitete goriva za Ottove motore koji se određuje prema referentnom gorivu, smjesi n-heptana (lupajuće, nejednoliko izgaranje, oktanski broj = 0) i izooktana (mirno, jednoliko izgaranje, oktanski broj = 100)</t>
        </is>
      </c>
      <c r="BB901" s="2" t="inlineStr">
        <is>
          <t>oktánszám</t>
        </is>
      </c>
      <c r="BC901" s="2" t="inlineStr">
        <is>
          <t>3</t>
        </is>
      </c>
      <c r="BD901" s="2" t="inlineStr">
        <is>
          <t/>
        </is>
      </c>
      <c r="BE901" t="inlineStr">
        <is>
          <t>a benzin nyomástűrésére, illetve öngyulladására vonatkozó mérőszám. Kémiailag azt jelenti, hogy a térfogatszázalékos eloszlásban mennyi oktán található.</t>
        </is>
      </c>
      <c r="BF901" s="2" t="inlineStr">
        <is>
          <t>indice di ottano|
numero di ottano|
NO</t>
        </is>
      </c>
      <c r="BG901" s="2" t="inlineStr">
        <is>
          <t>3|
3|
3</t>
        </is>
      </c>
      <c r="BH901" s="2" t="inlineStr">
        <is>
          <t xml:space="preserve">|
|
</t>
        </is>
      </c>
      <c r="BI901" t="inlineStr">
        <is>
          <t>valore che definisce la qualità antidetonante della benzina ricavato in base alla comparazione fra il comportamento del carburante e quello di un'idonea miscela di idrocarburi, costituita da n-eptano, assai sensibile alla detonazione e al quale è convenzionalmente attribuito un numero di ottani pari a zero, e da isottano, poco suscettibile alla detonazione e con numero di ottani pari a 100</t>
        </is>
      </c>
      <c r="BJ901" t="inlineStr">
        <is>
          <t/>
        </is>
      </c>
      <c r="BK901" t="inlineStr">
        <is>
          <t/>
        </is>
      </c>
      <c r="BL901" t="inlineStr">
        <is>
          <t/>
        </is>
      </c>
      <c r="BM901" t="inlineStr">
        <is>
          <t/>
        </is>
      </c>
      <c r="BN901" s="2" t="inlineStr">
        <is>
          <t>oktānskaitlis</t>
        </is>
      </c>
      <c r="BO901" s="2" t="inlineStr">
        <is>
          <t>3</t>
        </is>
      </c>
      <c r="BP901" s="2" t="inlineStr">
        <is>
          <t/>
        </is>
      </c>
      <c r="BQ901" t="inlineStr">
        <is>
          <t>izooktāna tipluma procentuālais sastāvs etalondegvielā, kuras detonācijas īpašības ir vienādas ar pētāmās degvielas īpašībām</t>
        </is>
      </c>
      <c r="BR901" s="2" t="inlineStr">
        <is>
          <t>ON|
indiċi tal-ottan</t>
        </is>
      </c>
      <c r="BS901" s="2" t="inlineStr">
        <is>
          <t>3|
3</t>
        </is>
      </c>
      <c r="BT901" s="2" t="inlineStr">
        <is>
          <t xml:space="preserve">|
</t>
        </is>
      </c>
      <c r="BU901" t="inlineStr">
        <is>
          <t>il-persentaġġ, bil-volum, ta’ isottan f'taħlita ta’ isoottan u ettan normali li jkollha l-istess karatteristiki ta’ nnokkjar bħal fjuwil tal-mutur li jkun qed jiġi ttestjat, biex iservi ta’ indikazzjoni tar-rata ta’ nnokkjar tal-fjuwil tal-mutur</t>
        </is>
      </c>
      <c r="BV901" s="2" t="inlineStr">
        <is>
          <t>octaanwaarde|
octaangetal</t>
        </is>
      </c>
      <c r="BW901" s="2" t="inlineStr">
        <is>
          <t>3|
3</t>
        </is>
      </c>
      <c r="BX901" s="2" t="inlineStr">
        <is>
          <t xml:space="preserve">|
</t>
        </is>
      </c>
      <c r="BY901" t="inlineStr">
        <is>
          <t>De klopvastheid van benzine wordt uitgedrukt in het octaangetal. Bij de vaststelling van het octaangetal maakt men een onderscheid tussen de researchmethode en de motormethode. Over het algemeen wordt het octaangetal alleen volgens de researchmethode opgegeven.</t>
        </is>
      </c>
      <c r="BZ901" s="2" t="inlineStr">
        <is>
          <t>liczba oktanowa</t>
        </is>
      </c>
      <c r="CA901" s="2" t="inlineStr">
        <is>
          <t>3</t>
        </is>
      </c>
      <c r="CB901" s="2" t="inlineStr">
        <is>
          <t/>
        </is>
      </c>
      <c r="CC901" t="inlineStr">
        <is>
          <t>liczba określająca jakość paliwa silnikowego do silników z zapłonem iskrowym. Parametr ten określa odporność mieszanki paliwowo-powietrznej na samozapłon i spalanie detonacyjne podczas sprężania mieszanki oraz podczas rozpoczętego już procesu spalania mieszanki w cylindrze silnika.</t>
        </is>
      </c>
      <c r="CD901" s="2" t="inlineStr">
        <is>
          <t>índice de octano|
número de octano|
IO</t>
        </is>
      </c>
      <c r="CE901" s="2" t="inlineStr">
        <is>
          <t>3|
3|
3</t>
        </is>
      </c>
      <c r="CF901" s="2" t="inlineStr">
        <is>
          <t xml:space="preserve">|
|
</t>
        </is>
      </c>
      <c r="CG901" t="inlineStr">
        <is>
          <t>Número de uma escala convencional que exprime a resistência à detonação dos carburantes utilizados nos motores de ignição comandada.</t>
        </is>
      </c>
      <c r="CH901" t="inlineStr">
        <is>
          <t/>
        </is>
      </c>
      <c r="CI901" t="inlineStr">
        <is>
          <t/>
        </is>
      </c>
      <c r="CJ901" t="inlineStr">
        <is>
          <t/>
        </is>
      </c>
      <c r="CK901" t="inlineStr">
        <is>
          <t/>
        </is>
      </c>
      <c r="CL901" t="inlineStr">
        <is>
          <t/>
        </is>
      </c>
      <c r="CM901" t="inlineStr">
        <is>
          <t/>
        </is>
      </c>
      <c r="CN901" t="inlineStr">
        <is>
          <t/>
        </is>
      </c>
      <c r="CO901" t="inlineStr">
        <is>
          <t/>
        </is>
      </c>
      <c r="CP901" s="2" t="inlineStr">
        <is>
          <t>oktansko število</t>
        </is>
      </c>
      <c r="CQ901" s="2" t="inlineStr">
        <is>
          <t>3</t>
        </is>
      </c>
      <c r="CR901" s="2" t="inlineStr">
        <is>
          <t/>
        </is>
      </c>
      <c r="CS901" t="inlineStr">
        <is>
          <t>karateristika pogonskega goriva (bencina) za motorje z 
notranjim zgorevanjem; izraža njegovo odpornost proti klenkanju. Število 
izračunamo s primerjavo razmer samovžiga pri merjenem gorivu in mešanici 
izooktana (oktani) s heptanom.</t>
        </is>
      </c>
      <c r="CT901" s="2" t="inlineStr">
        <is>
          <t>oktanvärde|
oktantal</t>
        </is>
      </c>
      <c r="CU901" s="2" t="inlineStr">
        <is>
          <t>3|
2</t>
        </is>
      </c>
      <c r="CV901" s="2" t="inlineStr">
        <is>
          <t xml:space="preserve">|
</t>
        </is>
      </c>
      <c r="CW901" t="inlineStr">
        <is>
          <t>"oktantal, storhet som anger en motorbensins förmåga att motstå självantändning, "knackning", när den tillsammans med luft komprimeras i en motor. (...)"</t>
        </is>
      </c>
    </row>
    <row r="902">
      <c r="A902" s="1" t="str">
        <f>HYPERLINK("https://iate.europa.eu/entry/result/2231219/all", "2231219")</f>
        <v>2231219</v>
      </c>
      <c r="B902" t="inlineStr">
        <is>
          <t>ENVIRONMENT;ENERGY;INDUSTRY</t>
        </is>
      </c>
      <c r="C902" t="inlineStr">
        <is>
          <t>ENVIRONMENT;ENERGY;INDUSTRY|building and public works|building industry</t>
        </is>
      </c>
      <c r="D902" t="inlineStr">
        <is>
          <t>yes</t>
        </is>
      </c>
      <c r="E902" t="inlineStr">
        <is>
          <t/>
        </is>
      </c>
      <c r="F902" s="2" t="inlineStr">
        <is>
          <t>пасивна сграда|
пасивна къща</t>
        </is>
      </c>
      <c r="G902" s="2" t="inlineStr">
        <is>
          <t>3|
3</t>
        </is>
      </c>
      <c r="H902" s="2" t="inlineStr">
        <is>
          <t xml:space="preserve">|
</t>
        </is>
      </c>
      <c r="I902" t="inlineStr">
        <is>
          <t>сграда, в която се поддържа комфортен вътрешен климат без активни отоплителни или охладителни системи</t>
        </is>
      </c>
      <c r="J902" s="2" t="inlineStr">
        <is>
          <t>pasivní dům</t>
        </is>
      </c>
      <c r="K902" s="2" t="inlineStr">
        <is>
          <t>3</t>
        </is>
      </c>
      <c r="L902" s="2" t="inlineStr">
        <is>
          <t/>
        </is>
      </c>
      <c r="M902" t="inlineStr">
        <is>
          <t>dům, který spotřebuje ve srovnání s běžnou stavbou zhruba desetkrát méně tepla na vytápění – méně než 20 kWh/(m2.rok)–, a který se díky tomu obejde bez klasické topné soustavy</t>
        </is>
      </c>
      <c r="N902" s="2" t="inlineStr">
        <is>
          <t>passivhus</t>
        </is>
      </c>
      <c r="O902" s="2" t="inlineStr">
        <is>
          <t>4</t>
        </is>
      </c>
      <c r="P902" s="2" t="inlineStr">
        <is>
          <t/>
        </is>
      </c>
      <c r="Q902" t="inlineStr">
        <is>
          <t>hus med lavt energiforbrug og især et lavt varmeforbrug</t>
        </is>
      </c>
      <c r="R902" s="2" t="inlineStr">
        <is>
          <t>Passivhaus</t>
        </is>
      </c>
      <c r="S902" s="2" t="inlineStr">
        <is>
          <t>3</t>
        </is>
      </c>
      <c r="T902" s="2" t="inlineStr">
        <is>
          <t/>
        </is>
      </c>
      <c r="U902" t="inlineStr">
        <is>
          <t>Gebäude, das vom Einbau aktiver mechanischer Heiz-, Kühl- oder Lüftungssysteme unabhängig ist, um für ein angenehmes, gesundes Innenraumklima zu sorgen und das in der ursprünglichen Definition einen Heizwärmebedarf (= Energiekennzahl) von maximal 15 kWh/m²a aufweist</t>
        </is>
      </c>
      <c r="V902" s="2" t="inlineStr">
        <is>
          <t>παθητική κατοικία</t>
        </is>
      </c>
      <c r="W902" s="2" t="inlineStr">
        <is>
          <t>3</t>
        </is>
      </c>
      <c r="X902" s="2" t="inlineStr">
        <is>
          <t/>
        </is>
      </c>
      <c r="Y902" t="inlineStr">
        <is>
          <t/>
        </is>
      </c>
      <c r="Z902" s="2" t="inlineStr">
        <is>
          <t>passive building|
houses without heating|
passive housing|
passive house</t>
        </is>
      </c>
      <c r="AA902" s="2" t="inlineStr">
        <is>
          <t>1|
1|
1|
3</t>
        </is>
      </c>
      <c r="AB902" s="2" t="inlineStr">
        <is>
          <t xml:space="preserve">|
|
|
</t>
        </is>
      </c>
      <c r="AC902" t="inlineStr">
        <is>
          <t>house which ensures a comfortable indoor climate in summer and winter without needing a conventional heating system</t>
        </is>
      </c>
      <c r="AD902" s="2" t="inlineStr">
        <is>
          <t>casa pasiva|
vivienda pasiva</t>
        </is>
      </c>
      <c r="AE902" s="2" t="inlineStr">
        <is>
          <t>2|
2</t>
        </is>
      </c>
      <c r="AF902" s="2" t="inlineStr">
        <is>
          <t xml:space="preserve">|
</t>
        </is>
      </c>
      <c r="AG902" t="inlineStr">
        <is>
          <t>Edificaciones que no necesitan energía para mantener el confort interior (temperatura, calidad y renovación del aire…) o que tienen unos requerimientos de energía mínimos.</t>
        </is>
      </c>
      <c r="AH902" s="2" t="inlineStr">
        <is>
          <t>passiivmaja</t>
        </is>
      </c>
      <c r="AI902" s="2" t="inlineStr">
        <is>
          <t>3</t>
        </is>
      </c>
      <c r="AJ902" s="2" t="inlineStr">
        <is>
          <t/>
        </is>
      </c>
      <c r="AK902" t="inlineStr">
        <is>
          <t>maja, millel puudub aktiivne küttesüsteem</t>
        </is>
      </c>
      <c r="AL902" s="2" t="inlineStr">
        <is>
          <t>passiivitalo</t>
        </is>
      </c>
      <c r="AM902" s="2" t="inlineStr">
        <is>
          <t>3</t>
        </is>
      </c>
      <c r="AN902" s="2" t="inlineStr">
        <is>
          <t/>
        </is>
      </c>
      <c r="AO902" t="inlineStr">
        <is>
          <t>"Matalaenergiatalo(..), jonka kuluttamasta energiasta kaikki tai suurin osa tuotetaan passiivisesti eli ilman erillisiä laitteita."</t>
        </is>
      </c>
      <c r="AP902" s="2" t="inlineStr">
        <is>
          <t>maison passive</t>
        </is>
      </c>
      <c r="AQ902" s="2" t="inlineStr">
        <is>
          <t>3</t>
        </is>
      </c>
      <c r="AR902" s="2" t="inlineStr">
        <is>
          <t/>
        </is>
      </c>
      <c r="AS902" t="inlineStr">
        <is>
          <t>maison qui assure un climat et une ambiance confortable en hiver comme en été sans avoir recours à un système conventionnel de chauffage, de refroidissement ou de climatisation et dont la consommation en énergie de chauffage est basse et ne dépasse pas les 15 kWh par m&lt;sup&gt;2&lt;/sup&gt; et par an</t>
        </is>
      </c>
      <c r="AT902" s="2" t="inlineStr">
        <is>
          <t>teach éighníomhach</t>
        </is>
      </c>
      <c r="AU902" s="2" t="inlineStr">
        <is>
          <t>3</t>
        </is>
      </c>
      <c r="AV902" s="2" t="inlineStr">
        <is>
          <t/>
        </is>
      </c>
      <c r="AW902" t="inlineStr">
        <is>
          <t/>
        </is>
      </c>
      <c r="AX902" s="2" t="inlineStr">
        <is>
          <t>pasivna kuća</t>
        </is>
      </c>
      <c r="AY902" s="2" t="inlineStr">
        <is>
          <t>2</t>
        </is>
      </c>
      <c r="AZ902" s="2" t="inlineStr">
        <is>
          <t/>
        </is>
      </c>
      <c r="BA902" t="inlineStr">
        <is>
          <t>kuća s povoljnim temperaturnim uvjetima ljeti i zimi bez potrebe za konvencionalnim sustavom grijanja</t>
        </is>
      </c>
      <c r="BB902" s="2" t="inlineStr">
        <is>
          <t>passzív ház</t>
        </is>
      </c>
      <c r="BC902" s="2" t="inlineStr">
        <is>
          <t>4</t>
        </is>
      </c>
      <c r="BD902" s="2" t="inlineStr">
        <is>
          <t/>
        </is>
      </c>
      <c r="BE902" t="inlineStr">
        <is>
          <t>Olyan épület, amelyben a kényelmes hőmérséklet fenntartása (ISO 7730) megoldható kizárólag a levegő frissen tartásához (DIN 1946) megmozgatott légtömeg utánfűtésével vagy utánhűtésével, további levegő visszaforgatása nélkül.</t>
        </is>
      </c>
      <c r="BF902" s="2" t="inlineStr">
        <is>
          <t>casa passiva</t>
        </is>
      </c>
      <c r="BG902" s="2" t="inlineStr">
        <is>
          <t>3</t>
        </is>
      </c>
      <c r="BH902" s="2" t="inlineStr">
        <is>
          <t/>
        </is>
      </c>
      <c r="BI902" t="inlineStr">
        <is>
          <t>Casa priva di sistema di riscaldamento tradizionale e di sistema di raffreddamento attivo; essa presenta un isolamento molto efficace e un sistema di ventilazione meccanica con elevato recupero del calore.</t>
        </is>
      </c>
      <c r="BJ902" s="2" t="inlineStr">
        <is>
          <t>pasyvusis namas</t>
        </is>
      </c>
      <c r="BK902" s="2" t="inlineStr">
        <is>
          <t>3</t>
        </is>
      </c>
      <c r="BL902" s="2" t="inlineStr">
        <is>
          <t/>
        </is>
      </c>
      <c r="BM902" t="inlineStr">
        <is>
          <t>namas, kuriame tiek vasarą, tiek žiemą užtikrinamas tinkamas vidaus klimatas ir kuriame nereikia įprastos šildymo sistemos</t>
        </is>
      </c>
      <c r="BN902" s="2" t="inlineStr">
        <is>
          <t>pasīvā māja</t>
        </is>
      </c>
      <c r="BO902" s="2" t="inlineStr">
        <is>
          <t>2</t>
        </is>
      </c>
      <c r="BP902" s="2" t="inlineStr">
        <is>
          <t/>
        </is>
      </c>
      <c r="BQ902" t="inlineStr">
        <is>
          <t>ēka, kurā mājīgas un veselīgas iekštelpu vides nodrošināšana nav atkarīga no aktīvām mehāniskās apkures, dzesēšanas vai ventilācijas sistēmām</t>
        </is>
      </c>
      <c r="BR902" s="2" t="inlineStr">
        <is>
          <t>dar passiva</t>
        </is>
      </c>
      <c r="BS902" s="2" t="inlineStr">
        <is>
          <t>3</t>
        </is>
      </c>
      <c r="BT902" s="2" t="inlineStr">
        <is>
          <t/>
        </is>
      </c>
      <c r="BU902" t="inlineStr">
        <is>
          <t>kunċett tal-kostruzzjoni li jikkonsisti minn bini li jagħmel użu effiċjenti tax-xemx u tad-dell biex jiżgura temperatura ta' ġewwa komda kemm fis-sajf kif ukoll fix-xitwa mingħajr ma juża sistemi ta' tisħin jew tkessiħ konvenzjonali</t>
        </is>
      </c>
      <c r="BV902" s="2" t="inlineStr">
        <is>
          <t>passiefhuis</t>
        </is>
      </c>
      <c r="BW902" s="2" t="inlineStr">
        <is>
          <t>3</t>
        </is>
      </c>
      <c r="BX902" s="2" t="inlineStr">
        <is>
          <t/>
        </is>
      </c>
      <c r="BY902" t="inlineStr">
        <is>
          <t>woning waarin de warmte van de zon, van de bewoners en van hun apparatuur volstaat om de woning het hele jaar door te verwarmen zonder extra conventionele bijverwarming</t>
        </is>
      </c>
      <c r="BZ902" s="2" t="inlineStr">
        <is>
          <t>dom pasywny</t>
        </is>
      </c>
      <c r="CA902" s="2" t="inlineStr">
        <is>
          <t>3</t>
        </is>
      </c>
      <c r="CB902" s="2" t="inlineStr">
        <is>
          <t/>
        </is>
      </c>
      <c r="CC902" t="inlineStr">
        <is>
          <t>budynek o bardzo niskim zapotrzebowaniu na energię do ogrzewania wnętrza 15 kWh/(m2/rok), w którym komfort termiczny zapewniony jest przez pasywne źródła ciepła (mieszkańcy, urządzenia elektryczne, ciepło słoneczne, ciepło odzyskane z wentylacji)</t>
        </is>
      </c>
      <c r="CD902" s="2" t="inlineStr">
        <is>
          <t>casa passiva</t>
        </is>
      </c>
      <c r="CE902" s="2" t="inlineStr">
        <is>
          <t>3</t>
        </is>
      </c>
      <c r="CF902" s="2" t="inlineStr">
        <is>
          <t/>
        </is>
      </c>
      <c r="CG902" t="inlineStr">
        <is>
          <t>Casa desprovida de sistemas tradicionais de aquecimento e sem arrefecimento ativo.</t>
        </is>
      </c>
      <c r="CH902" s="2" t="inlineStr">
        <is>
          <t>casă pasivă</t>
        </is>
      </c>
      <c r="CI902" s="2" t="inlineStr">
        <is>
          <t>3</t>
        </is>
      </c>
      <c r="CJ902" s="2" t="inlineStr">
        <is>
          <t/>
        </is>
      </c>
      <c r="CK902" t="inlineStr">
        <is>
          <t>clădire în care se poate stabili un climat interior confortabil, fără utilizarea unui sistem activ de încălzire și climatizare</t>
        </is>
      </c>
      <c r="CL902" s="2" t="inlineStr">
        <is>
          <t>pasívny dom</t>
        </is>
      </c>
      <c r="CM902" s="2" t="inlineStr">
        <is>
          <t>3</t>
        </is>
      </c>
      <c r="CN902" s="2" t="inlineStr">
        <is>
          <t/>
        </is>
      </c>
      <c r="CO902" t="inlineStr">
        <is>
          <t>budova bez tradičného vykurovacieho systému a bez aktívneho chladenia, s veľmi dobrou úrovňou izolácie a systémom mechanickej ventilácie s vysoko účinným spätným získavaním tepla</t>
        </is>
      </c>
      <c r="CP902" s="2" t="inlineStr">
        <is>
          <t>pasivna hiša</t>
        </is>
      </c>
      <c r="CQ902" s="2" t="inlineStr">
        <is>
          <t>3</t>
        </is>
      </c>
      <c r="CR902" s="2" t="inlineStr">
        <is>
          <t/>
        </is>
      </c>
      <c r="CS902" t="inlineStr">
        <is>
          <t>hiša brez tradicionalnega sistema ogrevanja in hlajenja (za kar sta potrebna zelo dobra izolacija ter mehanski prezračevalni sistem z učinkovito rekuperacijo toplote)</t>
        </is>
      </c>
      <c r="CT902" s="2" t="inlineStr">
        <is>
          <t>passivhus</t>
        </is>
      </c>
      <c r="CU902" s="2" t="inlineStr">
        <is>
          <t>3</t>
        </is>
      </c>
      <c r="CV902" s="2" t="inlineStr">
        <is>
          <t/>
        </is>
      </c>
      <c r="CW902" t="inlineStr">
        <is>
          <t>byggnad för vilken termisk komfort uppnås genom förvärmning eller förkylning av det friskluftstillskott som krävs för god inomhusluftkvalité, utan behov av återcirkulerad luft</t>
        </is>
      </c>
    </row>
    <row r="903">
      <c r="A903" s="1" t="str">
        <f>HYPERLINK("https://iate.europa.eu/entry/result/1410168/all", "1410168")</f>
        <v>1410168</v>
      </c>
      <c r="B903" t="inlineStr">
        <is>
          <t>ENERGY</t>
        </is>
      </c>
      <c r="C903" t="inlineStr">
        <is>
          <t>ENERGY</t>
        </is>
      </c>
      <c r="D903" t="inlineStr">
        <is>
          <t>yes</t>
        </is>
      </c>
      <c r="E903" t="inlineStr">
        <is>
          <t/>
        </is>
      </c>
      <c r="F903" s="2" t="inlineStr">
        <is>
          <t>слънчева топлинна енергия</t>
        </is>
      </c>
      <c r="G903" s="2" t="inlineStr">
        <is>
          <t>3</t>
        </is>
      </c>
      <c r="H903" s="2" t="inlineStr">
        <is>
          <t/>
        </is>
      </c>
      <c r="I903" t="inlineStr">
        <is>
          <t>преобразувана слънчева енергия за производство на топлинна енергия, която да се използва за отоплителни инсталации, битово горещо водоснабдяване, топла вода на басейни и топъл въздух</t>
        </is>
      </c>
      <c r="J903" s="2" t="inlineStr">
        <is>
          <t>solární tepelná energie</t>
        </is>
      </c>
      <c r="K903" s="2" t="inlineStr">
        <is>
          <t>3</t>
        </is>
      </c>
      <c r="L903" s="2" t="inlineStr">
        <is>
          <t/>
        </is>
      </c>
      <c r="M903" t="inlineStr">
        <is>
          <t/>
        </is>
      </c>
      <c r="N903" s="2" t="inlineStr">
        <is>
          <t>termisk solenergi|
solvarmeenergi|
solvarme</t>
        </is>
      </c>
      <c r="O903" s="2" t="inlineStr">
        <is>
          <t>4|
4|
4</t>
        </is>
      </c>
      <c r="P903" s="2" t="inlineStr">
        <is>
          <t xml:space="preserve">|
|
</t>
        </is>
      </c>
      <c r="Q903" t="inlineStr">
        <is>
          <t>Udnyttelse af solenergi til opvarmningsformål.</t>
        </is>
      </c>
      <c r="R903" s="2" t="inlineStr">
        <is>
          <t>thermische Sonnenenergie|
thermische Solarenergie</t>
        </is>
      </c>
      <c r="S903" s="2" t="inlineStr">
        <is>
          <t>2|
3</t>
        </is>
      </c>
      <c r="T903" s="2" t="inlineStr">
        <is>
          <t xml:space="preserve">|
</t>
        </is>
      </c>
      <c r="U903" t="inlineStr">
        <is>
          <t>durch Umwandlung von Sonnenenergie (Sonnenstrahlung) mit Hilfe von Sonnenkollektoren &lt;a href="/entry/result/776934/all" id="ENTRY_TO_ENTRY_CONVERTER" target="_blank"&gt;IATE:776934&lt;/a&gt; gewonnene nutzbare Wärmeenergie</t>
        </is>
      </c>
      <c r="V903" s="2" t="inlineStr">
        <is>
          <t>ηλιακή θερμική ενέργεια</t>
        </is>
      </c>
      <c r="W903" s="2" t="inlineStr">
        <is>
          <t>3</t>
        </is>
      </c>
      <c r="X903" s="2" t="inlineStr">
        <is>
          <t/>
        </is>
      </c>
      <c r="Y903" t="inlineStr">
        <is>
          <t/>
        </is>
      </c>
      <c r="Z903" s="2" t="inlineStr">
        <is>
          <t>thermal solar energy|
solar thermal energy</t>
        </is>
      </c>
      <c r="AA903" s="2" t="inlineStr">
        <is>
          <t>2|
4</t>
        </is>
      </c>
      <c r="AB903" s="2" t="inlineStr">
        <is>
          <t>|
preferred</t>
        </is>
      </c>
      <c r="AC903" t="inlineStr">
        <is>
          <t>energy produced using direct heat from the sun, concentrating it to produce heat at useful temperatures; solar thermal devices do everything from heating swimming pools to creating steam for electricity generation</t>
        </is>
      </c>
      <c r="AD903" s="2" t="inlineStr">
        <is>
          <t>energía solar térmica</t>
        </is>
      </c>
      <c r="AE903" s="2" t="inlineStr">
        <is>
          <t>3</t>
        </is>
      </c>
      <c r="AF903" s="2" t="inlineStr">
        <is>
          <t/>
        </is>
      </c>
      <c r="AG903" t="inlineStr">
        <is>
          <t>Energía respetuosa con el medio ambiente y económica, consistente en el aprovechamiento en lugar de los combustibles tradicionales de una fuente de energía limpia, inagotable y gratuita, a saber, la radiación solar, para obtener calor destinado a la climatización. Se puede emplear, por ejemplo, para calentar el agua sanitaria, climatizar piscinas o como calefacción de baja temperatura.</t>
        </is>
      </c>
      <c r="AH903" s="2" t="inlineStr">
        <is>
          <t>päikese soojusenergia</t>
        </is>
      </c>
      <c r="AI903" s="2" t="inlineStr">
        <is>
          <t>2</t>
        </is>
      </c>
      <c r="AJ903" s="2" t="inlineStr">
        <is>
          <t/>
        </is>
      </c>
      <c r="AK903" t="inlineStr">
        <is>
          <t/>
        </is>
      </c>
      <c r="AL903" s="2" t="inlineStr">
        <is>
          <t>terminen aurinkoenergia</t>
        </is>
      </c>
      <c r="AM903" s="2" t="inlineStr">
        <is>
          <t>3</t>
        </is>
      </c>
      <c r="AN903" s="2" t="inlineStr">
        <is>
          <t/>
        </is>
      </c>
      <c r="AO903" t="inlineStr">
        <is>
          <t/>
        </is>
      </c>
      <c r="AP903" s="2" t="inlineStr">
        <is>
          <t>énergie solaire thermique|
énergie thermosolaire</t>
        </is>
      </c>
      <c r="AQ903" s="2" t="inlineStr">
        <is>
          <t>4|
3</t>
        </is>
      </c>
      <c r="AR903" s="2" t="inlineStr">
        <is>
          <t xml:space="preserve">|
</t>
        </is>
      </c>
      <c r="AS903" t="inlineStr">
        <is>
          <t>énergie qui résulte de l'utilisation de capteurs qui transforment l'énergie du rayonnement solaire en chaleur</t>
        </is>
      </c>
      <c r="AT903" s="2" t="inlineStr">
        <is>
          <t>grianfhuinneamh teirmeach</t>
        </is>
      </c>
      <c r="AU903" s="2" t="inlineStr">
        <is>
          <t>3</t>
        </is>
      </c>
      <c r="AV903" s="2" t="inlineStr">
        <is>
          <t/>
        </is>
      </c>
      <c r="AW903" t="inlineStr">
        <is>
          <t/>
        </is>
      </c>
      <c r="AX903" s="2" t="inlineStr">
        <is>
          <t>solarna toplinska energija</t>
        </is>
      </c>
      <c r="AY903" s="2" t="inlineStr">
        <is>
          <t>3</t>
        </is>
      </c>
      <c r="AZ903" s="2" t="inlineStr">
        <is>
          <t/>
        </is>
      </c>
      <c r="BA903" t="inlineStr">
        <is>
          <t/>
        </is>
      </c>
      <c r="BB903" s="2" t="inlineStr">
        <is>
          <t>naphőenergia</t>
        </is>
      </c>
      <c r="BC903" s="2" t="inlineStr">
        <is>
          <t>4</t>
        </is>
      </c>
      <c r="BD903" s="2" t="inlineStr">
        <is>
          <t/>
        </is>
      </c>
      <c r="BE903" t="inlineStr">
        <is>
          <t>Olyan napenergia, amely közvetlenül használható fűtésre vagy vízmelegítesre.</t>
        </is>
      </c>
      <c r="BF903" s="2" t="inlineStr">
        <is>
          <t>energia termosolare|
energia solare termica</t>
        </is>
      </c>
      <c r="BG903" s="2" t="inlineStr">
        <is>
          <t>3|
3</t>
        </is>
      </c>
      <c r="BH903" s="2" t="inlineStr">
        <is>
          <t xml:space="preserve">|
</t>
        </is>
      </c>
      <c r="BI903" t="inlineStr">
        <is>
          <t>energia derivante dalla trasformazione dell'irraggiamento solare in calore (per la produzione di acqua calda per usi sanitari e per riscaldamento)</t>
        </is>
      </c>
      <c r="BJ903" s="2" t="inlineStr">
        <is>
          <t>saulės šiluminė energija</t>
        </is>
      </c>
      <c r="BK903" s="2" t="inlineStr">
        <is>
          <t>3</t>
        </is>
      </c>
      <c r="BL903" s="2" t="inlineStr">
        <is>
          <t/>
        </is>
      </c>
      <c r="BM903" t="inlineStr">
        <is>
          <t>šiluma (šiluminė energija), gaunama iš saulės spindulių</t>
        </is>
      </c>
      <c r="BN903" s="2" t="inlineStr">
        <is>
          <t>saules siltumenerģija</t>
        </is>
      </c>
      <c r="BO903" s="2" t="inlineStr">
        <is>
          <t>3</t>
        </is>
      </c>
      <c r="BP903" s="2" t="inlineStr">
        <is>
          <t/>
        </is>
      </c>
      <c r="BQ903" t="inlineStr">
        <is>
          <t>Saules staru radīta enerģija, ko izmanto, lai sildītu gāzi vai šķidrumu, ar ko pēc tam veic nepieciešamās darbības, piemēram, iegūst elektroenerģiju vai mehānisku enerģiju.</t>
        </is>
      </c>
      <c r="BR903" s="2" t="inlineStr">
        <is>
          <t>enerġija solari termali|
enerġija termali mix-xemx</t>
        </is>
      </c>
      <c r="BS903" s="2" t="inlineStr">
        <is>
          <t>3|
3</t>
        </is>
      </c>
      <c r="BT903" s="2" t="inlineStr">
        <is>
          <t xml:space="preserve">|
</t>
        </is>
      </c>
      <c r="BU903" t="inlineStr">
        <is>
          <t>enerġija prodotta bl-użu tas-sħana tax-xemx. L-enerġija solari termali tuża r-radjazzjoni mix-xemx biex tipproduċi s-sħana li imbagħad tista' tintuża għall-produzzjoni ta' ilma sħun fid-djar, it-tisħin tal-bini jew biex tnixxef. Din tista' tintuża wkoll biex tkessaħ, pereżempju għall-arja kondizzjonata.</t>
        </is>
      </c>
      <c r="BV903" s="2" t="inlineStr">
        <is>
          <t>thermische zonne-energie</t>
        </is>
      </c>
      <c r="BW903" s="2" t="inlineStr">
        <is>
          <t>3</t>
        </is>
      </c>
      <c r="BX903" s="2" t="inlineStr">
        <is>
          <t/>
        </is>
      </c>
      <c r="BY903" t="inlineStr">
        <is>
          <t>Bij thermische zonne-energiesystemen wordt de warmte van de zon door straling en geleiding opgenomen door een geschikt medium. De warmteopname van dit medium vindt plaats in een collector. De warmte kan rechtstreeks worden aangewend (zonneboiler), of zorgt voor de productie van stoom die vervolgens via een turbine in elektriciteit wordt omgezet.</t>
        </is>
      </c>
      <c r="BZ903" s="2" t="inlineStr">
        <is>
          <t>energia słoneczna termiczna</t>
        </is>
      </c>
      <c r="CA903" s="2" t="inlineStr">
        <is>
          <t>3</t>
        </is>
      </c>
      <c r="CB903" s="2" t="inlineStr">
        <is>
          <t/>
        </is>
      </c>
      <c r="CC903" t="inlineStr">
        <is>
          <t>energia przetworzona z energii promieniowania słonecznego na ciepło bądź na energię cieplną</t>
        </is>
      </c>
      <c r="CD903" s="2" t="inlineStr">
        <is>
          <t>energia solar térmica</t>
        </is>
      </c>
      <c r="CE903" s="2" t="inlineStr">
        <is>
          <t>3</t>
        </is>
      </c>
      <c r="CF903" s="2" t="inlineStr">
        <is>
          <t/>
        </is>
      </c>
      <c r="CG903" t="inlineStr">
        <is>
          <t>Energia resultante da transformação da radiação solar em calor, com utilizações típicas no aquecimento da água sanitária e de piscinas e no aquecimento ambiente.&lt;br&gt;A energia solar térmica pode também ser aproveitada para a produção de electricidade, nomeadamente através da energia solar de concentração &lt;a href="/entry/result/2244144/all" id="ENTRY_TO_ENTRY_CONVERTER" target="_blank"&gt;IATE:2244144&lt;/a&gt; .</t>
        </is>
      </c>
      <c r="CH903" s="2" t="inlineStr">
        <is>
          <t>energie solară termică</t>
        </is>
      </c>
      <c r="CI903" s="2" t="inlineStr">
        <is>
          <t>2</t>
        </is>
      </c>
      <c r="CJ903" s="2" t="inlineStr">
        <is>
          <t/>
        </is>
      </c>
      <c r="CK903" t="inlineStr">
        <is>
          <t/>
        </is>
      </c>
      <c r="CL903" s="2" t="inlineStr">
        <is>
          <t>slnečná tepelná energia</t>
        </is>
      </c>
      <c r="CM903" s="2" t="inlineStr">
        <is>
          <t>3</t>
        </is>
      </c>
      <c r="CN903" s="2" t="inlineStr">
        <is>
          <t/>
        </is>
      </c>
      <c r="CO903" t="inlineStr">
        <is>
          <t>tepelná energia získaná premenou energie slnečného žiarenia pomocou slnečného kolektora&lt;br&gt;[ &lt;a href="/entry/result/776934/all" id="ENTRY_TO_ENTRY_CONVERTER" target="_blank"&gt;IATE:776934&lt;/a&gt; ]</t>
        </is>
      </c>
      <c r="CP903" s="2" t="inlineStr">
        <is>
          <t>sončna termična energija|
sončna toplotna energija</t>
        </is>
      </c>
      <c r="CQ903" s="2" t="inlineStr">
        <is>
          <t>3|
3</t>
        </is>
      </c>
      <c r="CR903" s="2" t="inlineStr">
        <is>
          <t xml:space="preserve">|
</t>
        </is>
      </c>
      <c r="CS903" t="inlineStr">
        <is>
          <t/>
        </is>
      </c>
      <c r="CT903" s="2" t="inlineStr">
        <is>
          <t>termisk solenergi</t>
        </is>
      </c>
      <c r="CU903" s="2" t="inlineStr">
        <is>
          <t>3</t>
        </is>
      </c>
      <c r="CV903" s="2" t="inlineStr">
        <is>
          <t/>
        </is>
      </c>
      <c r="CW903" t="inlineStr">
        <is>
          <t/>
        </is>
      </c>
    </row>
    <row r="904">
      <c r="A904" s="1" t="str">
        <f>HYPERLINK("https://iate.europa.eu/entry/result/775658/all", "775658")</f>
        <v>775658</v>
      </c>
      <c r="B904" t="inlineStr">
        <is>
          <t>ENVIRONMENT;ENERGY</t>
        </is>
      </c>
      <c r="C904" t="inlineStr">
        <is>
          <t>ENVIRONMENT;ENERGY</t>
        </is>
      </c>
      <c r="D904" t="inlineStr">
        <is>
          <t>yes</t>
        </is>
      </c>
      <c r="E904" t="inlineStr">
        <is>
          <t/>
        </is>
      </c>
      <c r="F904" s="2" t="inlineStr">
        <is>
          <t>слънчев панел|
соларен панел</t>
        </is>
      </c>
      <c r="G904" s="2" t="inlineStr">
        <is>
          <t>3|
2</t>
        </is>
      </c>
      <c r="H904" s="2" t="inlineStr">
        <is>
          <t xml:space="preserve">|
</t>
        </is>
      </c>
      <c r="I904" t="inlineStr">
        <is>
          <t>устройство, което позволява слънчевата енергия да бъде преобразувана в електрическа или топлинна енергия</t>
        </is>
      </c>
      <c r="J904" s="2" t="inlineStr">
        <is>
          <t>solární panel</t>
        </is>
      </c>
      <c r="K904" s="2" t="inlineStr">
        <is>
          <t>3</t>
        </is>
      </c>
      <c r="L904" s="2" t="inlineStr">
        <is>
          <t/>
        </is>
      </c>
      <c r="M904" t="inlineStr">
        <is>
          <t>zařízení umožňující přeměnu solární energie za účelem výroby elektřiny nebo tepla</t>
        </is>
      </c>
      <c r="N904" s="2" t="inlineStr">
        <is>
          <t>solcellepanel|
solpanel</t>
        </is>
      </c>
      <c r="O904" s="2" t="inlineStr">
        <is>
          <t>4|
4</t>
        </is>
      </c>
      <c r="P904" s="2" t="inlineStr">
        <is>
          <t xml:space="preserve">|
</t>
        </is>
      </c>
      <c r="Q904" t="inlineStr">
        <is>
          <t>Et antal sammenkoblede solcellemoduler til produktion af elektricitet eller varme.</t>
        </is>
      </c>
      <c r="R904" s="2" t="inlineStr">
        <is>
          <t>Solarpaneel</t>
        </is>
      </c>
      <c r="S904" s="2" t="inlineStr">
        <is>
          <t>2</t>
        </is>
      </c>
      <c r="T904" s="2" t="inlineStr">
        <is>
          <t/>
        </is>
      </c>
      <c r="U904" t="inlineStr">
        <is>
          <t>zusammengeschaltete Solarmodule &lt;a href="/entry/result/827594/all" id="ENTRY_TO_ENTRY_CONVERTER" target="_blank"&gt;IATE:827594&lt;/a&gt;</t>
        </is>
      </c>
      <c r="V904" s="2" t="inlineStr">
        <is>
          <t>ηλιακό πάνελ</t>
        </is>
      </c>
      <c r="W904" s="2" t="inlineStr">
        <is>
          <t>3</t>
        </is>
      </c>
      <c r="X904" s="2" t="inlineStr">
        <is>
          <t/>
        </is>
      </c>
      <c r="Y904" t="inlineStr">
        <is>
          <t>Συλλέκτης ηλιακής ενέργειας για τη μετατροπή της σε ηλεκτρική ή θερμική.</t>
        </is>
      </c>
      <c r="Z904" s="2" t="inlineStr">
        <is>
          <t>solar panel|
solar cell</t>
        </is>
      </c>
      <c r="AA904" s="2" t="inlineStr">
        <is>
          <t>3|
1</t>
        </is>
      </c>
      <c r="AB904" s="2" t="inlineStr">
        <is>
          <t xml:space="preserve">|
</t>
        </is>
      </c>
      <c r="AC904" t="inlineStr">
        <is>
          <t>device enabling solar energy to be collected for transformation into electricity or heat</t>
        </is>
      </c>
      <c r="AD904" s="2" t="inlineStr">
        <is>
          <t>panel solar|
placa solar</t>
        </is>
      </c>
      <c r="AE904" s="2" t="inlineStr">
        <is>
          <t>3|
3</t>
        </is>
      </c>
      <c r="AF904" s="2" t="inlineStr">
        <is>
          <t xml:space="preserve">|
</t>
        </is>
      </c>
      <c r="AG904" t="inlineStr">
        <is>
          <t>Un panel solar es un módulo que aprovecha la energía de la radiación solar. El término incluye tanto los colectores solares utilizados para producir agua caliente (normalemtne para uso doméstico) y los paneles fotovoltaicos utilizados para generar electricidad.</t>
        </is>
      </c>
      <c r="AH904" s="2" t="inlineStr">
        <is>
          <t>päikesepaneel</t>
        </is>
      </c>
      <c r="AI904" s="2" t="inlineStr">
        <is>
          <t>3</t>
        </is>
      </c>
      <c r="AJ904" s="2" t="inlineStr">
        <is>
          <t/>
        </is>
      </c>
      <c r="AK904" t="inlineStr">
        <is>
          <t/>
        </is>
      </c>
      <c r="AL904" s="2" t="inlineStr">
        <is>
          <t>aurinkopaneeli|
aurinkokennosto</t>
        </is>
      </c>
      <c r="AM904" s="2" t="inlineStr">
        <is>
          <t>3|
3</t>
        </is>
      </c>
      <c r="AN904" s="2" t="inlineStr">
        <is>
          <t xml:space="preserve">|
</t>
        </is>
      </c>
      <c r="AO904" t="inlineStr">
        <is>
          <t>auringon säteilyenergian sähköksi tai lämmöksi muuntava laite</t>
        </is>
      </c>
      <c r="AP904" s="2" t="inlineStr">
        <is>
          <t>panneau solaire</t>
        </is>
      </c>
      <c r="AQ904" s="2" t="inlineStr">
        <is>
          <t>4</t>
        </is>
      </c>
      <c r="AR904" s="2" t="inlineStr">
        <is>
          <t/>
        </is>
      </c>
      <c r="AS904" t="inlineStr">
        <is>
          <t>Terme général couramment utilisé pour les éléments d'un dispositif permettant de récupérer l'énergie solaire pour la transformer en chaleur ou en électricité.</t>
        </is>
      </c>
      <c r="AT904" s="2" t="inlineStr">
        <is>
          <t>painéal gréine|
grianphainéal</t>
        </is>
      </c>
      <c r="AU904" s="2" t="inlineStr">
        <is>
          <t>3|
3</t>
        </is>
      </c>
      <c r="AV904" s="2" t="inlineStr">
        <is>
          <t xml:space="preserve">|
</t>
        </is>
      </c>
      <c r="AW904" t="inlineStr">
        <is>
          <t/>
        </is>
      </c>
      <c r="AX904" s="2" t="inlineStr">
        <is>
          <t>solarna ploča</t>
        </is>
      </c>
      <c r="AY904" s="2" t="inlineStr">
        <is>
          <t>3</t>
        </is>
      </c>
      <c r="AZ904" s="2" t="inlineStr">
        <is>
          <t/>
        </is>
      </c>
      <c r="BA904" t="inlineStr">
        <is>
          <t/>
        </is>
      </c>
      <c r="BB904" s="2" t="inlineStr">
        <is>
          <t>szolárpanel</t>
        </is>
      </c>
      <c r="BC904" s="2" t="inlineStr">
        <is>
          <t>3</t>
        </is>
      </c>
      <c r="BD904" s="2" t="inlineStr">
        <is>
          <t/>
        </is>
      </c>
      <c r="BE904" t="inlineStr">
        <is>
          <t>napenergia gyűjtésére alkalmas rendszer, amely villamos árammá vagy hővé alakítja át a nap energiáját</t>
        </is>
      </c>
      <c r="BF904" s="2" t="inlineStr">
        <is>
          <t>pannello solare</t>
        </is>
      </c>
      <c r="BG904" s="2" t="inlineStr">
        <is>
          <t>4</t>
        </is>
      </c>
      <c r="BH904" s="2" t="inlineStr">
        <is>
          <t/>
        </is>
      </c>
      <c r="BI904" t="inlineStr">
        <is>
          <t>dispositivo che recupera l'energia solare per trasformarla in calore o in elettricità</t>
        </is>
      </c>
      <c r="BJ904" s="2" t="inlineStr">
        <is>
          <t>saulės baterijų plokštė</t>
        </is>
      </c>
      <c r="BK904" s="2" t="inlineStr">
        <is>
          <t>3</t>
        </is>
      </c>
      <c r="BL904" s="2" t="inlineStr">
        <is>
          <t/>
        </is>
      </c>
      <c r="BM904" t="inlineStr">
        <is>
          <t/>
        </is>
      </c>
      <c r="BN904" s="2" t="inlineStr">
        <is>
          <t>saules enerģijas panelis</t>
        </is>
      </c>
      <c r="BO904" s="2" t="inlineStr">
        <is>
          <t>2</t>
        </is>
      </c>
      <c r="BP904" s="2" t="inlineStr">
        <is>
          <t/>
        </is>
      </c>
      <c r="BQ904" t="inlineStr">
        <is>
          <t>iekārta saules staru uztveršanai un pārveidošanai elektriskajā vai siltumenerģijā</t>
        </is>
      </c>
      <c r="BR904" s="2" t="inlineStr">
        <is>
          <t>pannell solari</t>
        </is>
      </c>
      <c r="BS904" s="2" t="inlineStr">
        <is>
          <t>3</t>
        </is>
      </c>
      <c r="BT904" s="2" t="inlineStr">
        <is>
          <t/>
        </is>
      </c>
      <c r="BU904" t="inlineStr">
        <is>
          <t>apparat li jippermetti li tinqabad l-enerġija tax-xemx biex tinbidel fi sħana jew fl-elettriku</t>
        </is>
      </c>
      <c r="BV904" s="2" t="inlineStr">
        <is>
          <t>zonnepaneel</t>
        </is>
      </c>
      <c r="BW904" s="2" t="inlineStr">
        <is>
          <t>3</t>
        </is>
      </c>
      <c r="BX904" s="2" t="inlineStr">
        <is>
          <t/>
        </is>
      </c>
      <c r="BY904" t="inlineStr">
        <is>
          <t>paneel dat zonlicht opvangt en dat omzet in energie</t>
        </is>
      </c>
      <c r="BZ904" s="2" t="inlineStr">
        <is>
          <t>panel słoneczny</t>
        </is>
      </c>
      <c r="CA904" s="2" t="inlineStr">
        <is>
          <t>2</t>
        </is>
      </c>
      <c r="CB904" s="2" t="inlineStr">
        <is>
          <t/>
        </is>
      </c>
      <c r="CC904" t="inlineStr">
        <is>
          <t>urządzenie pozwalające przetwarzać energię słoneczną w energię cieplną (kolektor słoneczny &lt;a href="/entry/result/776934/all" id="ENTRY_TO_ENTRY_CONVERTER" target="_blank"&gt;IATE:776934&lt;/a&gt; ) lub elektryczną (panel słoneczny &lt;a href="/entry/result/338831/all" id="ENTRY_TO_ENTRY_CONVERTER" target="_blank"&gt;IATE:338831&lt;/a&gt; )</t>
        </is>
      </c>
      <c r="CD904" s="2" t="inlineStr">
        <is>
          <t>painel solar</t>
        </is>
      </c>
      <c r="CE904" s="2" t="inlineStr">
        <is>
          <t>3</t>
        </is>
      </c>
      <c r="CF904" s="2" t="inlineStr">
        <is>
          <t/>
        </is>
      </c>
      <c r="CG904" t="inlineStr">
        <is>
          <t>Estrutura integrada de dispositivos - células solares, captores planos ou de tubos - capazes de recuperar a radiação solar para a transformar em calor ou em electricidade.</t>
        </is>
      </c>
      <c r="CH904" s="2" t="inlineStr">
        <is>
          <t>panou solar</t>
        </is>
      </c>
      <c r="CI904" s="2" t="inlineStr">
        <is>
          <t>4</t>
        </is>
      </c>
      <c r="CJ904" s="2" t="inlineStr">
        <is>
          <t/>
        </is>
      </c>
      <c r="CK904" t="inlineStr">
        <is>
          <t>Dispozitiv folosit pentru recuperarea energiei solare și transformarea acesteia în căldură sau electricitate.</t>
        </is>
      </c>
      <c r="CL904" t="inlineStr">
        <is>
          <t/>
        </is>
      </c>
      <c r="CM904" t="inlineStr">
        <is>
          <t/>
        </is>
      </c>
      <c r="CN904" t="inlineStr">
        <is>
          <t/>
        </is>
      </c>
      <c r="CO904" t="inlineStr">
        <is>
          <t/>
        </is>
      </c>
      <c r="CP904" s="2" t="inlineStr">
        <is>
          <t>sončni panel</t>
        </is>
      </c>
      <c r="CQ904" s="2" t="inlineStr">
        <is>
          <t>3</t>
        </is>
      </c>
      <c r="CR904" s="2" t="inlineStr">
        <is>
          <t/>
        </is>
      </c>
      <c r="CS904" t="inlineStr">
        <is>
          <t>1) Opis za strukturo, ki jo dobimo, če več PV modulov [ &lt;a href="/entry/result/827594/all" id="ENTRY_TO_ENTRY_CONVERTER" target="_blank"&gt;IATE:827594&lt;/a&gt; ] vgradimo v en nosilni okvir.&lt;br&gt; 2) Skupina med seboj električno in mehansko povezanih modulov, ki tvorijo električno in mehansko zaključeno celoto, namenjena kot inštalacijska enota polja in/ali podpolja. (IEC 61277)</t>
        </is>
      </c>
      <c r="CT904" s="2" t="inlineStr">
        <is>
          <t>solpanel</t>
        </is>
      </c>
      <c r="CU904" s="2" t="inlineStr">
        <is>
          <t>3</t>
        </is>
      </c>
      <c r="CV904" s="2" t="inlineStr">
        <is>
          <t/>
        </is>
      </c>
      <c r="CW904" t="inlineStr">
        <is>
          <t>"solpanel, i allmänt språkbruk benämning på såväl solfångare avsedd för installation på hustak eller husvägg som på en monteringsfärdig modul av solceller (solcellsmodul)."</t>
        </is>
      </c>
    </row>
    <row r="905">
      <c r="A905" s="1" t="str">
        <f>HYPERLINK("https://iate.europa.eu/entry/result/1368311/all", "1368311")</f>
        <v>1368311</v>
      </c>
      <c r="B905" t="inlineStr">
        <is>
          <t>ENERGY</t>
        </is>
      </c>
      <c r="C905" t="inlineStr">
        <is>
          <t>ENERGY|electrical and nuclear industries|nuclear energy;ENERGY|electrical and nuclear industries|nuclear industry</t>
        </is>
      </c>
      <c r="D905" t="inlineStr">
        <is>
          <t>yes</t>
        </is>
      </c>
      <c r="E905" t="inlineStr">
        <is>
          <t/>
        </is>
      </c>
      <c r="F905" s="2" t="inlineStr">
        <is>
          <t>ядрено делене</t>
        </is>
      </c>
      <c r="G905" s="2" t="inlineStr">
        <is>
          <t>2</t>
        </is>
      </c>
      <c r="H905" s="2" t="inlineStr">
        <is>
          <t/>
        </is>
      </c>
      <c r="I905" t="inlineStr">
        <is>
          <t>ядрена реация, при която тежко ядро (напр. ураново) се разцепва на две приблизително еднакви части, като едновременно с това излъчва неутрони и освобождава много голямо количество ядрена енергия.</t>
        </is>
      </c>
      <c r="J905" t="inlineStr">
        <is>
          <t/>
        </is>
      </c>
      <c r="K905" t="inlineStr">
        <is>
          <t/>
        </is>
      </c>
      <c r="L905" t="inlineStr">
        <is>
          <t/>
        </is>
      </c>
      <c r="M905" t="inlineStr">
        <is>
          <t/>
        </is>
      </c>
      <c r="N905" s="2" t="inlineStr">
        <is>
          <t>kernespaltning|
spaltning|
kernefission|
fission</t>
        </is>
      </c>
      <c r="O905" s="2" t="inlineStr">
        <is>
          <t>3|
3|
3|
3</t>
        </is>
      </c>
      <c r="P905" s="2" t="inlineStr">
        <is>
          <t xml:space="preserve">|
|
|
</t>
        </is>
      </c>
      <c r="Q905" t="inlineStr">
        <is>
          <t/>
        </is>
      </c>
      <c r="R905" s="2" t="inlineStr">
        <is>
          <t>Kernspaltung|
Spaltung</t>
        </is>
      </c>
      <c r="S905" s="2" t="inlineStr">
        <is>
          <t>3|
3</t>
        </is>
      </c>
      <c r="T905" s="2" t="inlineStr">
        <is>
          <t xml:space="preserve">|
</t>
        </is>
      </c>
      <c r="U905" t="inlineStr">
        <is>
          <t>Zerlegen eines schweren Kernes in zwei oder mehrere mittelschwere Kerne</t>
        </is>
      </c>
      <c r="V905" s="2" t="inlineStr">
        <is>
          <t>πυρηνική σχάση</t>
        </is>
      </c>
      <c r="W905" s="2" t="inlineStr">
        <is>
          <t>3</t>
        </is>
      </c>
      <c r="X905" s="2" t="inlineStr">
        <is>
          <t/>
        </is>
      </c>
      <c r="Y905" t="inlineStr">
        <is>
          <t/>
        </is>
      </c>
      <c r="Z905" s="2" t="inlineStr">
        <is>
          <t>fission|
nuclear fission</t>
        </is>
      </c>
      <c r="AA905" s="2" t="inlineStr">
        <is>
          <t>3|
3</t>
        </is>
      </c>
      <c r="AB905" s="2" t="inlineStr">
        <is>
          <t xml:space="preserve">|
</t>
        </is>
      </c>
      <c r="AC905" t="inlineStr">
        <is>
          <t>division of a heavy nucleus into two (or rarely, more) parts, usually accompanied by the emission of neutrons and energy</t>
        </is>
      </c>
      <c r="AD905" s="2" t="inlineStr">
        <is>
          <t>fisión nuclear|
fisión</t>
        </is>
      </c>
      <c r="AE905" s="2" t="inlineStr">
        <is>
          <t>4|
3</t>
        </is>
      </c>
      <c r="AF905" s="2" t="inlineStr">
        <is>
          <t xml:space="preserve">|
</t>
        </is>
      </c>
      <c r="AG905" t="inlineStr">
        <is>
          <t>División de un núcleo atómico en partes de masa comparable; usualmente restringida a los núcleos más pesados como isótopos de uranio, plutonio y torio.</t>
        </is>
      </c>
      <c r="AH905" s="2" t="inlineStr">
        <is>
          <t>tuuma lõhustumine</t>
        </is>
      </c>
      <c r="AI905" s="2" t="inlineStr">
        <is>
          <t>3</t>
        </is>
      </c>
      <c r="AJ905" s="2" t="inlineStr">
        <is>
          <t/>
        </is>
      </c>
      <c r="AK905" t="inlineStr">
        <is>
          <t/>
        </is>
      </c>
      <c r="AL905" s="2" t="inlineStr">
        <is>
          <t>ydinfissio|
fissio</t>
        </is>
      </c>
      <c r="AM905" s="2" t="inlineStr">
        <is>
          <t>3|
3</t>
        </is>
      </c>
      <c r="AN905" s="2" t="inlineStr">
        <is>
          <t xml:space="preserve">|
</t>
        </is>
      </c>
      <c r="AO905" t="inlineStr">
        <is>
          <t>"raskaan atomiytimen halkeaminen kahdeksi tai useammaksi uudeksi ytimeksi, jolloin vapautuu myös neutroneja ja energiaa"</t>
        </is>
      </c>
      <c r="AP905" s="2" t="inlineStr">
        <is>
          <t>fission|
fission nucléaire</t>
        </is>
      </c>
      <c r="AQ905" s="2" t="inlineStr">
        <is>
          <t>3|
3</t>
        </is>
      </c>
      <c r="AR905" s="2" t="inlineStr">
        <is>
          <t xml:space="preserve">|
</t>
        </is>
      </c>
      <c r="AS905" t="inlineStr">
        <is>
          <t>division d'un noyau lourd en deux parties (ou rarement plus) dont les masses sont du même ordre de grandeur, habituellement accompagnée de l'émission de neutrons, de rayons gamma et, rarement, de petits fragments nucléaires chargés</t>
        </is>
      </c>
      <c r="AT905" s="2" t="inlineStr">
        <is>
          <t>scoilteadh núicléach|
scoilteadh</t>
        </is>
      </c>
      <c r="AU905" s="2" t="inlineStr">
        <is>
          <t>3|
3</t>
        </is>
      </c>
      <c r="AV905" s="2" t="inlineStr">
        <is>
          <t xml:space="preserve">|
</t>
        </is>
      </c>
      <c r="AW905" t="inlineStr">
        <is>
          <t/>
        </is>
      </c>
      <c r="AX905" t="inlineStr">
        <is>
          <t/>
        </is>
      </c>
      <c r="AY905" t="inlineStr">
        <is>
          <t/>
        </is>
      </c>
      <c r="AZ905" t="inlineStr">
        <is>
          <t/>
        </is>
      </c>
      <c r="BA905" t="inlineStr">
        <is>
          <t/>
        </is>
      </c>
      <c r="BB905" s="2" t="inlineStr">
        <is>
          <t>maghasadás|
hasadás</t>
        </is>
      </c>
      <c r="BC905" s="2" t="inlineStr">
        <is>
          <t>2|
3</t>
        </is>
      </c>
      <c r="BD905" s="2" t="inlineStr">
        <is>
          <t xml:space="preserve">|
</t>
        </is>
      </c>
      <c r="BE905" t="inlineStr">
        <is>
          <t>folyamat, amelynek során során egy atommag két vagy több kisebb magra szakad</t>
        </is>
      </c>
      <c r="BF905" s="2" t="inlineStr">
        <is>
          <t>fissione nucleare|
fissione</t>
        </is>
      </c>
      <c r="BG905" s="2" t="inlineStr">
        <is>
          <t>3|
3</t>
        </is>
      </c>
      <c r="BH905" s="2" t="inlineStr">
        <is>
          <t xml:space="preserve">|
</t>
        </is>
      </c>
      <c r="BI905" t="inlineStr">
        <is>
          <t/>
        </is>
      </c>
      <c r="BJ905" t="inlineStr">
        <is>
          <t/>
        </is>
      </c>
      <c r="BK905" t="inlineStr">
        <is>
          <t/>
        </is>
      </c>
      <c r="BL905" t="inlineStr">
        <is>
          <t/>
        </is>
      </c>
      <c r="BM905" t="inlineStr">
        <is>
          <t/>
        </is>
      </c>
      <c r="BN905" s="2" t="inlineStr">
        <is>
          <t>kodolu skaldīšanās|
kodolu skaldīšana</t>
        </is>
      </c>
      <c r="BO905" s="2" t="inlineStr">
        <is>
          <t>3|
3</t>
        </is>
      </c>
      <c r="BP905" s="2" t="inlineStr">
        <is>
          <t xml:space="preserve">|
</t>
        </is>
      </c>
      <c r="BQ905" t="inlineStr">
        <is>
          <t>process, kurā smago ķīmisko elementu kodoli sadalās divās vai vairākās daļās, vienlaikus emitējot neitronus, gamma starojumu, kā arī izdalot enerģiju</t>
        </is>
      </c>
      <c r="BR905" s="2" t="inlineStr">
        <is>
          <t>fissjoni nukleari</t>
        </is>
      </c>
      <c r="BS905" s="2" t="inlineStr">
        <is>
          <t>3</t>
        </is>
      </c>
      <c r="BT905" s="2" t="inlineStr">
        <is>
          <t/>
        </is>
      </c>
      <c r="BU905" t="inlineStr">
        <is>
          <t/>
        </is>
      </c>
      <c r="BV905" s="2" t="inlineStr">
        <is>
          <t>kernsplijting|
kernsplitsing</t>
        </is>
      </c>
      <c r="BW905" s="2" t="inlineStr">
        <is>
          <t>3|
3</t>
        </is>
      </c>
      <c r="BX905" s="2" t="inlineStr">
        <is>
          <t xml:space="preserve">|
</t>
        </is>
      </c>
      <c r="BY905" t="inlineStr">
        <is>
          <t/>
        </is>
      </c>
      <c r="BZ905" s="2" t="inlineStr">
        <is>
          <t>rozszczepienie jądrowe</t>
        </is>
      </c>
      <c r="CA905" s="2" t="inlineStr">
        <is>
          <t>3</t>
        </is>
      </c>
      <c r="CB905" s="2" t="inlineStr">
        <is>
          <t/>
        </is>
      </c>
      <c r="CC905" t="inlineStr">
        <is>
          <t>podział ciężkich jąder na dwie (rzadziej więcej) części z masą tego samego rzędu wielkości, ze zwykle towarzyszącą emisją neutronów, promieniowaniem gamma oraz rzadziej małymi naładowanymi fragmentami jądrowymi</t>
        </is>
      </c>
      <c r="CD905" s="2" t="inlineStr">
        <is>
          <t>cisão nuclear</t>
        </is>
      </c>
      <c r="CE905" s="2" t="inlineStr">
        <is>
          <t>2</t>
        </is>
      </c>
      <c r="CF905" s="2" t="inlineStr">
        <is>
          <t/>
        </is>
      </c>
      <c r="CG905" t="inlineStr">
        <is>
          <t/>
        </is>
      </c>
      <c r="CH905" t="inlineStr">
        <is>
          <t/>
        </is>
      </c>
      <c r="CI905" t="inlineStr">
        <is>
          <t/>
        </is>
      </c>
      <c r="CJ905" t="inlineStr">
        <is>
          <t/>
        </is>
      </c>
      <c r="CK905" t="inlineStr">
        <is>
          <t/>
        </is>
      </c>
      <c r="CL905" s="2" t="inlineStr">
        <is>
          <t>jadrové štiepenie|
štiepenie jadra</t>
        </is>
      </c>
      <c r="CM905" s="2" t="inlineStr">
        <is>
          <t>3|
3</t>
        </is>
      </c>
      <c r="CN905" s="2" t="inlineStr">
        <is>
          <t xml:space="preserve">|
</t>
        </is>
      </c>
      <c r="CO905" t="inlineStr">
        <is>
          <t>proces delenia atómových jadier na dve časti (tzv. štiepne produkty), ktorý môže byť samovoľný alebo vyvolaný bombardovaním vhodnými časticami (tzv. indukované štiepenie jadra)</t>
        </is>
      </c>
      <c r="CP905" s="2" t="inlineStr">
        <is>
          <t>jedrska cepitev|
fisija|
cepitev|
cepitev jedra</t>
        </is>
      </c>
      <c r="CQ905" s="2" t="inlineStr">
        <is>
          <t>3|
3|
3|
3</t>
        </is>
      </c>
      <c r="CR905" s="2" t="inlineStr">
        <is>
          <t xml:space="preserve">|
|
|
</t>
        </is>
      </c>
      <c r="CS905" t="inlineStr">
        <is>
          <t>jedrski proces, v katerem se težko jedro razcepi na dve srednjetežki jedri, nekaj nevtronov in nekaj fotonov gama. Cepitev je običajno umetno vzbujena (jedrska reakcija, ki jo sprožimo z nevtroni ali viskoenergijskimi fotoni), lahko pa je tudi spontana (redka vrsta radioaktivnega razpada). Pri cepitvi se sprosti okoli 200 MeV energije. ; 1. Delitev atomskih jeder v dele primerljive mase. Ponavadi je to omejeno na težja jedra, kot so izotopi urana, plutonija in torija. &lt;br&gt;2. Cepitev težkih atomskih jeder izotopov, ki jo sproži nevtron ali foton, pri kateri se težko jedro razleti na dve srednje težki jedri (razcepna produkta).</t>
        </is>
      </c>
      <c r="CT905" s="2" t="inlineStr">
        <is>
          <t>kärnklyvning</t>
        </is>
      </c>
      <c r="CU905" s="2" t="inlineStr">
        <is>
          <t>3</t>
        </is>
      </c>
      <c r="CV905" s="2" t="inlineStr">
        <is>
          <t/>
        </is>
      </c>
      <c r="CW905" t="inlineStr">
        <is>
          <t>"fission, kärnklyvning, process i vilken tunga atomkärnor som uran och plutonium splittras, vanligen i två fragment, det ena litet tyngre än det andra. Fissionen förorsakas normalt av att en neutron träffar en kärna och åtföljs av utsändning av flera neutroner och gammastrålning."</t>
        </is>
      </c>
    </row>
    <row r="906">
      <c r="A906" s="1" t="str">
        <f>HYPERLINK("https://iate.europa.eu/entry/result/776531/all", "776531")</f>
        <v>776531</v>
      </c>
      <c r="B906" t="inlineStr">
        <is>
          <t>ENERGY</t>
        </is>
      </c>
      <c r="C906" t="inlineStr">
        <is>
          <t>ENERGY</t>
        </is>
      </c>
      <c r="D906" t="inlineStr">
        <is>
          <t>yes</t>
        </is>
      </c>
      <c r="E906" t="inlineStr">
        <is>
          <t/>
        </is>
      </c>
      <c r="F906" s="2" t="inlineStr">
        <is>
          <t>слънчева клетка|
соларна клетка|
слънчев фотоелемент</t>
        </is>
      </c>
      <c r="G906" s="2" t="inlineStr">
        <is>
          <t>3|
2|
3</t>
        </is>
      </c>
      <c r="H906" s="2" t="inlineStr">
        <is>
          <t xml:space="preserve">|
|
</t>
        </is>
      </c>
      <c r="I906" t="inlineStr">
        <is>
          <t>полупроводниково устройство, което преобразува фотоните, излъчени от Слънцето (светлината), в електричество</t>
        </is>
      </c>
      <c r="J906" s="2" t="inlineStr">
        <is>
          <t>solární článek</t>
        </is>
      </c>
      <c r="K906" s="2" t="inlineStr">
        <is>
          <t>3</t>
        </is>
      </c>
      <c r="L906" s="2" t="inlineStr">
        <is>
          <t/>
        </is>
      </c>
      <c r="M906" t="inlineStr">
        <is>
          <t/>
        </is>
      </c>
      <c r="N906" s="2" t="inlineStr">
        <is>
          <t>solcelle</t>
        </is>
      </c>
      <c r="O906" s="2" t="inlineStr">
        <is>
          <t>4</t>
        </is>
      </c>
      <c r="P906" s="2" t="inlineStr">
        <is>
          <t/>
        </is>
      </c>
      <c r="Q906" t="inlineStr">
        <is>
          <t>"En solcelle er en celle, der er i stand til at omdanne sollys til elektrisk energi. Ofte kaldes solceller også fotovoltaiske celler efter fællestrækket for alle solceller, nemlig at de giver anledning til en spændingsforskel, når de bestråles med lys."</t>
        </is>
      </c>
      <c r="R906" s="2" t="inlineStr">
        <is>
          <t>Solarzelle</t>
        </is>
      </c>
      <c r="S906" s="2" t="inlineStr">
        <is>
          <t>3</t>
        </is>
      </c>
      <c r="T906" s="2" t="inlineStr">
        <is>
          <t/>
        </is>
      </c>
      <c r="U906" t="inlineStr">
        <is>
          <t>Halbleiterbauelement, das Licht direkt in elektrischen Strom umwandelt (photovoltaischer Effekt, Photoeffekt)</t>
        </is>
      </c>
      <c r="V906" s="2" t="inlineStr">
        <is>
          <t>φωτοβολταϊκό στοιχείο|
ηλιακή κυψέλη</t>
        </is>
      </c>
      <c r="W906" s="2" t="inlineStr">
        <is>
          <t>3|
2</t>
        </is>
      </c>
      <c r="X906" s="2" t="inlineStr">
        <is>
          <t xml:space="preserve">preferred|
</t>
        </is>
      </c>
      <c r="Y906" t="inlineStr">
        <is>
          <t/>
        </is>
      </c>
      <c r="Z906" s="2" t="inlineStr">
        <is>
          <t>solar cell</t>
        </is>
      </c>
      <c r="AA906" s="2" t="inlineStr">
        <is>
          <t>4</t>
        </is>
      </c>
      <c r="AB906" s="2" t="inlineStr">
        <is>
          <t/>
        </is>
      </c>
      <c r="AC906" t="inlineStr">
        <is>
          <t>a semi-conductor electrical junction device which directly and efficiently absorbs the radiant energy of sunlight and converts it into electrical energy</t>
        </is>
      </c>
      <c r="AD906" s="2" t="inlineStr">
        <is>
          <t>pila solar|
célula solar</t>
        </is>
      </c>
      <c r="AE906" s="2" t="inlineStr">
        <is>
          <t>3|
3</t>
        </is>
      </c>
      <c r="AF906" s="2" t="inlineStr">
        <is>
          <t xml:space="preserve">|
</t>
        </is>
      </c>
      <c r="AG906" t="inlineStr">
        <is>
          <t>Unidad de pequeño tamaño basada en una estructura p-n sobre un material semiconductor &lt;a href="/entry/result/1373573/all" id="ENTRY_TO_ENTRY_CONVERTER" target="_blank"&gt;IATE:1373573&lt;/a&gt; que convierte los fotones de la luz solar en electricidad mediante la creación de un campo eléctrico, con la dirección del n al p.</t>
        </is>
      </c>
      <c r="AH906" s="2" t="inlineStr">
        <is>
          <t>päikeseelement</t>
        </is>
      </c>
      <c r="AI906" s="2" t="inlineStr">
        <is>
          <t>3</t>
        </is>
      </c>
      <c r="AJ906" s="2" t="inlineStr">
        <is>
          <t/>
        </is>
      </c>
      <c r="AK906" t="inlineStr">
        <is>
          <t/>
        </is>
      </c>
      <c r="AL906" s="2" t="inlineStr">
        <is>
          <t>aurinkopari|
aurinkokenno</t>
        </is>
      </c>
      <c r="AM906" s="2" t="inlineStr">
        <is>
          <t>3|
3</t>
        </is>
      </c>
      <c r="AN906" s="2" t="inlineStr">
        <is>
          <t xml:space="preserve">|
</t>
        </is>
      </c>
      <c r="AO906" t="inlineStr">
        <is>
          <t>laite joka muuntaa auringon säteilyenergian suoraan sähköenergiaksi</t>
        </is>
      </c>
      <c r="AP906" s="2" t="inlineStr">
        <is>
          <t>pile solaire|
cellule solaire|
photopile solaire</t>
        </is>
      </c>
      <c r="AQ906" s="2" t="inlineStr">
        <is>
          <t>2|
4|
2</t>
        </is>
      </c>
      <c r="AR906" s="2" t="inlineStr">
        <is>
          <t xml:space="preserve">|
|
</t>
        </is>
      </c>
      <c r="AS906" t="inlineStr">
        <is>
          <t>dispositif qui convertit directement la lumière solaire en électricité</t>
        </is>
      </c>
      <c r="AT906" s="2" t="inlineStr">
        <is>
          <t>grianchill</t>
        </is>
      </c>
      <c r="AU906" s="2" t="inlineStr">
        <is>
          <t>3</t>
        </is>
      </c>
      <c r="AV906" s="2" t="inlineStr">
        <is>
          <t/>
        </is>
      </c>
      <c r="AW906" t="inlineStr">
        <is>
          <t/>
        </is>
      </c>
      <c r="AX906" s="2" t="inlineStr">
        <is>
          <t>solarna ćelija</t>
        </is>
      </c>
      <c r="AY906" s="2" t="inlineStr">
        <is>
          <t>3</t>
        </is>
      </c>
      <c r="AZ906" s="2" t="inlineStr">
        <is>
          <t/>
        </is>
      </c>
      <c r="BA906" t="inlineStr">
        <is>
          <t/>
        </is>
      </c>
      <c r="BB906" s="2" t="inlineStr">
        <is>
          <t>napelem</t>
        </is>
      </c>
      <c r="BC906" s="2" t="inlineStr">
        <is>
          <t>4</t>
        </is>
      </c>
      <c r="BD906" s="2" t="inlineStr">
        <is>
          <t/>
        </is>
      </c>
      <c r="BE906" t="inlineStr">
        <is>
          <t>Olyan félvezető eszköz, amely a nap sugárzását elektromos árammá alakítja át a fényelektromos jelenség segítségével.</t>
        </is>
      </c>
      <c r="BF906" s="2" t="inlineStr">
        <is>
          <t>cella solare|
cellula solare</t>
        </is>
      </c>
      <c r="BG906" s="2" t="inlineStr">
        <is>
          <t>3|
3</t>
        </is>
      </c>
      <c r="BH906" s="2" t="inlineStr">
        <is>
          <t xml:space="preserve">|
</t>
        </is>
      </c>
      <c r="BI906" t="inlineStr">
        <is>
          <t>dispositivo elettronico capace di convertirre direttamente la luce solare in elettricità, sfruttando le proprietà di conduzione sotto illuminazione di alcuni materiali semiconduttori, quali il silicio</t>
        </is>
      </c>
      <c r="BJ906" s="2" t="inlineStr">
        <is>
          <t>saulės elementas</t>
        </is>
      </c>
      <c r="BK906" s="2" t="inlineStr">
        <is>
          <t>3</t>
        </is>
      </c>
      <c r="BL906" s="2" t="inlineStr">
        <is>
          <t/>
        </is>
      </c>
      <c r="BM906" t="inlineStr">
        <is>
          <t>prietaisas, verčiantis saulės energiją elektros energija</t>
        </is>
      </c>
      <c r="BN906" s="2" t="inlineStr">
        <is>
          <t>saules elements|
saules enerģijas elements</t>
        </is>
      </c>
      <c r="BO906" s="2" t="inlineStr">
        <is>
          <t>3|
2</t>
        </is>
      </c>
      <c r="BP906" s="2" t="inlineStr">
        <is>
          <t xml:space="preserve">|
</t>
        </is>
      </c>
      <c r="BQ906" t="inlineStr">
        <is>
          <t>ierīce saules starojuma enerģijas tiešai pārveidošanai elektriskajā enerģijā, izmantojot dažādus fizikālos efektus</t>
        </is>
      </c>
      <c r="BR906" s="2" t="inlineStr">
        <is>
          <t>ċellola solari</t>
        </is>
      </c>
      <c r="BS906" s="2" t="inlineStr">
        <is>
          <t>3</t>
        </is>
      </c>
      <c r="BT906" s="2" t="inlineStr">
        <is>
          <t/>
        </is>
      </c>
      <c r="BU906" t="inlineStr">
        <is>
          <t>apparat jew strument li jikkonverti d-dawl tax-xemx direttament f'enerġija elettrika permezz ta' semikonduttur sensittiv għall-effet fotovoltajku. Ħafna drabi, iċ-ċelloli solari jintużaw fuq satelliti tal-ispazju biex jipprovdu l-enerġija għal tagħmir elettroniku.</t>
        </is>
      </c>
      <c r="BV906" s="2" t="inlineStr">
        <is>
          <t>zonnecel</t>
        </is>
      </c>
      <c r="BW906" s="2" t="inlineStr">
        <is>
          <t>3</t>
        </is>
      </c>
      <c r="BX906" s="2" t="inlineStr">
        <is>
          <t/>
        </is>
      </c>
      <c r="BY906" t="inlineStr">
        <is>
          <t>"een elektrische cel die lichtenergie omzet in bruikbare elektrische energie."</t>
        </is>
      </c>
      <c r="BZ906" s="2" t="inlineStr">
        <is>
          <t>ogniwo słoneczne</t>
        </is>
      </c>
      <c r="CA906" s="2" t="inlineStr">
        <is>
          <t>3</t>
        </is>
      </c>
      <c r="CB906" s="2" t="inlineStr">
        <is>
          <t/>
        </is>
      </c>
      <c r="CC906" t="inlineStr">
        <is>
          <t>element półprzewodnikowy, w którym następuje przemiana energii promieniowania słonecznego (światła) w energię elektryczną w wyniku zjawiska fotowoltaicznego</t>
        </is>
      </c>
      <c r="CD906" s="2" t="inlineStr">
        <is>
          <t>célula solar</t>
        </is>
      </c>
      <c r="CE906" s="2" t="inlineStr">
        <is>
          <t>3</t>
        </is>
      </c>
      <c r="CF906" s="2" t="inlineStr">
        <is>
          <t/>
        </is>
      </c>
      <c r="CG906" t="inlineStr">
        <is>
          <t>Pequeno dispositivo que, utilizando uma junção semi-condutora p-n (&lt;i&gt;&lt;b&gt;efeito fotovoltaico&lt;/b&gt;&lt;/i&gt; &lt;a href="/entry/result/1375761/all" id="ENTRY_TO_ENTRY_CONVERTER" target="_blank"&gt;IATE:1375761&lt;/a&gt; ), converte directamente a energia radiante do sol em energia eléctrica.</t>
        </is>
      </c>
      <c r="CH906" s="2" t="inlineStr">
        <is>
          <t>celulă solară</t>
        </is>
      </c>
      <c r="CI906" s="2" t="inlineStr">
        <is>
          <t>3</t>
        </is>
      </c>
      <c r="CJ906" s="2" t="inlineStr">
        <is>
          <t/>
        </is>
      </c>
      <c r="CK906" t="inlineStr">
        <is>
          <t>"O celulă solară constă din două sau mai multe straturi de material semiconductor, cel mai întâlnit fiind siliciul. Aceste straturi au o grosime cuprinsă între 0,001 și 0,2 mm și sunt dopate cu anumite elemente chimice pentru a forma joncțiuni "p" și "n". Această structură e similară cu a unei diode. Când stratul de siliciu este expus la lumină se va produce o "agitație" a electronilor din material și va fi generat un curent electric."</t>
        </is>
      </c>
      <c r="CL906" s="2" t="inlineStr">
        <is>
          <t>slnečný článok|
solárny článok</t>
        </is>
      </c>
      <c r="CM906" s="2" t="inlineStr">
        <is>
          <t>3|
3</t>
        </is>
      </c>
      <c r="CN906" s="2" t="inlineStr">
        <is>
          <t xml:space="preserve">|
</t>
        </is>
      </c>
      <c r="CO906" t="inlineStr">
        <is>
          <t>polovodičový veľkoplošný prvok, ktorý premieňa slnečné žiarenie na elektrickú energiu tak, že fotóny, ktoré naň dopadajú, „vyrážajú“ z neho svojou energiou elektróny a polovodičová štruktúra článku potom usporiada pohyb elektrónov na využiteľný jednosmerný elektrický prúd</t>
        </is>
      </c>
      <c r="CP906" s="2" t="inlineStr">
        <is>
          <t>sončna celica</t>
        </is>
      </c>
      <c r="CQ906" s="2" t="inlineStr">
        <is>
          <t>3</t>
        </is>
      </c>
      <c r="CR906" s="2" t="inlineStr">
        <is>
          <t/>
        </is>
      </c>
      <c r="CS906" t="inlineStr">
        <is>
          <t>1) osnovni polprevodniški element za pretvarjanje sončne energije v elektriko;&lt;br&gt;2) naprava za pretvarjanje sončne svetlobe v električno energijo z uporabo polprevodnikov, ki so občutljivi na fotovoltske vplive; ...(Vir: ALL)&lt;br&gt; 3) osnovni fotonapetostni element, ki generira električno moč, ko je izpostavljen sončnemu sevanju (IEC 60904-3)</t>
        </is>
      </c>
      <c r="CT906" s="2" t="inlineStr">
        <is>
          <t>solcell</t>
        </is>
      </c>
      <c r="CU906" s="2" t="inlineStr">
        <is>
          <t>3</t>
        </is>
      </c>
      <c r="CV906" s="2" t="inlineStr">
        <is>
          <t/>
        </is>
      </c>
      <c r="CW906" t="inlineStr">
        <is>
          <t>fotocell som är optimerad för att omvandla solstrålning till el</t>
        </is>
      </c>
    </row>
    <row r="907">
      <c r="A907" s="1" t="str">
        <f>HYPERLINK("https://iate.europa.eu/entry/result/1158889/all", "1158889")</f>
        <v>1158889</v>
      </c>
      <c r="B907" t="inlineStr">
        <is>
          <t>ENERGY</t>
        </is>
      </c>
      <c r="C907" t="inlineStr">
        <is>
          <t>ENERGY|electrical and nuclear industries|nuclear energy;ENERGY|electrical and nuclear industries|nuclear industry</t>
        </is>
      </c>
      <c r="D907" t="inlineStr">
        <is>
          <t>yes</t>
        </is>
      </c>
      <c r="E907" t="inlineStr">
        <is>
          <t/>
        </is>
      </c>
      <c r="F907" s="2" t="inlineStr">
        <is>
          <t>радиоактивно вещество</t>
        </is>
      </c>
      <c r="G907" s="2" t="inlineStr">
        <is>
          <t>3</t>
        </is>
      </c>
      <c r="H907" s="2" t="inlineStr">
        <is>
          <t/>
        </is>
      </c>
      <c r="I907" t="inlineStr">
        <is>
          <t>всяко вещество, което съдържа един или повече радионуклиди, чиято активност или специфична активност не може да бъде пренебрегната от гледна точка на радиационната защита</t>
        </is>
      </c>
      <c r="J907" s="2" t="inlineStr">
        <is>
          <t>radioaktivní látka</t>
        </is>
      </c>
      <c r="K907" s="2" t="inlineStr">
        <is>
          <t>3</t>
        </is>
      </c>
      <c r="L907" s="2" t="inlineStr">
        <is>
          <t/>
        </is>
      </c>
      <c r="M907" t="inlineStr">
        <is>
          <t>jakákoliv látka, která obsahuje jeden nebo více radionuklidů a jejíž aktivita nebo hmotnostní aktivita je z hledisek radiační ochrany nezanedbatelná</t>
        </is>
      </c>
      <c r="N907" s="2" t="inlineStr">
        <is>
          <t>radioaktivt stof</t>
        </is>
      </c>
      <c r="O907" s="2" t="inlineStr">
        <is>
          <t>4</t>
        </is>
      </c>
      <c r="P907" s="2" t="inlineStr">
        <is>
          <t/>
        </is>
      </c>
      <c r="Q907" t="inlineStr">
        <is>
          <t>stof, hvor der på grund af radioaktivitet sker spontan omdannelse (henfald) af en atomkerne ledsaget af energirig stråling</t>
        </is>
      </c>
      <c r="R907" s="2" t="inlineStr">
        <is>
          <t>radioaktiver Stoff</t>
        </is>
      </c>
      <c r="S907" s="2" t="inlineStr">
        <is>
          <t>3</t>
        </is>
      </c>
      <c r="T907" s="2" t="inlineStr">
        <is>
          <t/>
        </is>
      </c>
      <c r="U907" t="inlineStr">
        <is>
          <t>Stoff, der ein oder mehrere Radionuklide enthält, deren Aktivität oder Aktivitätskonzentration unter Strahlenschutzgesichtspunkten nicht außer Acht gelassen werden kann</t>
        </is>
      </c>
      <c r="V907" s="2" t="inlineStr">
        <is>
          <t>ραδιενεργός ουσία</t>
        </is>
      </c>
      <c r="W907" s="2" t="inlineStr">
        <is>
          <t>3</t>
        </is>
      </c>
      <c r="X907" s="2" t="inlineStr">
        <is>
          <t/>
        </is>
      </c>
      <c r="Y907" t="inlineStr">
        <is>
          <t>Κάθε ουσία που περιέχει ένα ή περισσότερα ραδιονουκλεΐδια, των οποίων η ραδιενέργεια ή η συγκέντρωση δεν μπορεί να αγνοηθεί σε ό,τι αφορά την προστασία από τις ακτινοβολίες.</t>
        </is>
      </c>
      <c r="Z907" s="2" t="inlineStr">
        <is>
          <t>radioactive substance</t>
        </is>
      </c>
      <c r="AA907" s="2" t="inlineStr">
        <is>
          <t>3</t>
        </is>
      </c>
      <c r="AB907" s="2" t="inlineStr">
        <is>
          <t/>
        </is>
      </c>
      <c r="AC907" t="inlineStr">
        <is>
          <t>any substance that contains one or more radionuclides of which the activity or the concentration cannot be disregarded as far as radiation protection is concerned</t>
        </is>
      </c>
      <c r="AD907" s="2" t="inlineStr">
        <is>
          <t>sustancia radiactiva</t>
        </is>
      </c>
      <c r="AE907" s="2" t="inlineStr">
        <is>
          <t>4</t>
        </is>
      </c>
      <c r="AF907" s="2" t="inlineStr">
        <is>
          <t/>
        </is>
      </c>
      <c r="AG907" t="inlineStr">
        <is>
          <t>Cualquier sustancia que contiene uno o más radionucleidos &lt;a href="/entry/result/1368224/all" id="ENTRY_TO_ENTRY_CONVERTER" target="_blank"&gt;IATE:1368224&lt;/a&gt; cuya actividad &lt;a href="/entry/result/1368279/all" id="ENTRY_TO_ENTRY_CONVERTER" target="_blank"&gt;IATE:1368279&lt;/a&gt; o concentración de actividad &lt;a href="/entry/result/1368282/all" id="ENTRY_TO_ENTRY_CONVERTER" target="_blank"&gt;IATE:1368282&lt;/a&gt; no pueda considerarse despreciable desde el punto de vista de la protección radiológica &lt;a href="/entry/result/826584/all" id="ENTRY_TO_ENTRY_CONVERTER" target="_blank"&gt;IATE:826584&lt;/a&gt; .</t>
        </is>
      </c>
      <c r="AH907" s="2" t="inlineStr">
        <is>
          <t>radioaktiivne aine</t>
        </is>
      </c>
      <c r="AI907" s="2" t="inlineStr">
        <is>
          <t>3</t>
        </is>
      </c>
      <c r="AJ907" s="2" t="inlineStr">
        <is>
          <t/>
        </is>
      </c>
      <c r="AK907" t="inlineStr">
        <is>
          <t>üht või enamat radionukliidi sisaldav aine, mille aktiivsus või eriaktiivsus on kiirgusohutuse seisukohalt oluline</t>
        </is>
      </c>
      <c r="AL907" s="2" t="inlineStr">
        <is>
          <t>radioaktiivinen aine</t>
        </is>
      </c>
      <c r="AM907" s="2" t="inlineStr">
        <is>
          <t>3</t>
        </is>
      </c>
      <c r="AN907" s="2" t="inlineStr">
        <is>
          <t/>
        </is>
      </c>
      <c r="AO907" t="inlineStr">
        <is>
          <t>aine, joka sisältää yhtä tai useampaa radionuklidia, jonka aktiivisuutta tai aktiivisuuspitoisuutta ei voida säteilysuojelun kannalta jättää huomiotta</t>
        </is>
      </c>
      <c r="AP907" s="2" t="inlineStr">
        <is>
          <t>substance radioactive</t>
        </is>
      </c>
      <c r="AQ907" s="2" t="inlineStr">
        <is>
          <t>3</t>
        </is>
      </c>
      <c r="AR907" s="2" t="inlineStr">
        <is>
          <t/>
        </is>
      </c>
      <c r="AS907" t="inlineStr">
        <is>
          <t>toute substance contenant un ou plusieurs radionucléides, dont la concentration d’activité ne peut être négligée du point de vue de la radioprotection</t>
        </is>
      </c>
      <c r="AT907" s="2" t="inlineStr">
        <is>
          <t>substaint radaighníomhach</t>
        </is>
      </c>
      <c r="AU907" s="2" t="inlineStr">
        <is>
          <t>3</t>
        </is>
      </c>
      <c r="AV907" s="2" t="inlineStr">
        <is>
          <t/>
        </is>
      </c>
      <c r="AW907" t="inlineStr">
        <is>
          <t/>
        </is>
      </c>
      <c r="AX907" s="2" t="inlineStr">
        <is>
          <t>radioaktivna tvar</t>
        </is>
      </c>
      <c r="AY907" s="2" t="inlineStr">
        <is>
          <t>3</t>
        </is>
      </c>
      <c r="AZ907" s="2" t="inlineStr">
        <is>
          <t/>
        </is>
      </c>
      <c r="BA907" t="inlineStr">
        <is>
          <t>svaka tvar koja sadrži jedan ili više radionuklida čija se aktivnost ili koncentracija aktivnosti ne može zanemariti sa stajališta zaštite od zračenja</t>
        </is>
      </c>
      <c r="BB907" s="2" t="inlineStr">
        <is>
          <t>radioaktív szubsztancia</t>
        </is>
      </c>
      <c r="BC907" s="2" t="inlineStr">
        <is>
          <t>4</t>
        </is>
      </c>
      <c r="BD907" s="2" t="inlineStr">
        <is>
          <t/>
        </is>
      </c>
      <c r="BE907" t="inlineStr">
        <is>
          <t>olyan anyag, amely egy vagy több olyan radionuklidot tartalmaz, amelynek aktivitása vagy aktivitáskoncentrációja sugárvédelmi szempontból nem elhanyagolható</t>
        </is>
      </c>
      <c r="BF907" s="2" t="inlineStr">
        <is>
          <t>sostanza radioattiva</t>
        </is>
      </c>
      <c r="BG907" s="2" t="inlineStr">
        <is>
          <t>3</t>
        </is>
      </c>
      <c r="BH907" s="2" t="inlineStr">
        <is>
          <t/>
        </is>
      </c>
      <c r="BI907" t="inlineStr">
        <is>
          <t>Qualsiasi sostanza che contenga uno o più radionuclidi, la cui attività o concentrazione non possono essere trascurate ai fini della radioprotezione</t>
        </is>
      </c>
      <c r="BJ907" s="2" t="inlineStr">
        <is>
          <t>radioaktyvioji cheminė medžiaga|
radioaktyvioji medžiaga</t>
        </is>
      </c>
      <c r="BK907" s="2" t="inlineStr">
        <is>
          <t>3|
4</t>
        </is>
      </c>
      <c r="BL907" s="2" t="inlineStr">
        <is>
          <t xml:space="preserve">|
</t>
        </is>
      </c>
      <c r="BM907" t="inlineStr">
        <is>
          <t>medžiaga, kurioje yra vienas ar daugiau radionuklidų, į kurių aktyvumą reikia atsižvelgti radiacinės saugos požiūriu</t>
        </is>
      </c>
      <c r="BN907" s="2" t="inlineStr">
        <is>
          <t>radioaktīva viela</t>
        </is>
      </c>
      <c r="BO907" s="2" t="inlineStr">
        <is>
          <t>3</t>
        </is>
      </c>
      <c r="BP907" s="2" t="inlineStr">
        <is>
          <t/>
        </is>
      </c>
      <c r="BQ907" t="inlineStr">
        <is>
          <t>jebkura viela, kas satur vienu vai vairākus radionuklīdus, kuru radioaktivitāti vai radioaktivitātes koncentrāciju nevar neņemt vērā no aizsardzības pret jonizējošo starojumu viedokļa</t>
        </is>
      </c>
      <c r="BR907" s="2" t="inlineStr">
        <is>
          <t>sustanza radjuattiva</t>
        </is>
      </c>
      <c r="BS907" s="2" t="inlineStr">
        <is>
          <t>3</t>
        </is>
      </c>
      <c r="BT907" s="2" t="inlineStr">
        <is>
          <t/>
        </is>
      </c>
      <c r="BU907" t="inlineStr">
        <is>
          <t>kwalunkwe sustanza li jkun fiha radjunuklide wieħed jew aktar li l-konċentrazzjoni tal-attività tagħhom ma tistax tiġi injorata mil-lat tal-protezzjoni mir-radjazzjoni</t>
        </is>
      </c>
      <c r="BV907" s="2" t="inlineStr">
        <is>
          <t>radioactieve stof</t>
        </is>
      </c>
      <c r="BW907" s="2" t="inlineStr">
        <is>
          <t>3</t>
        </is>
      </c>
      <c r="BX907" s="2" t="inlineStr">
        <is>
          <t/>
        </is>
      </c>
      <c r="BY907" t="inlineStr">
        <is>
          <t>iedere stof die een of meer radionucliden bevat, waarvan de activiteit of de activiteitsconcentratie, voor zover het de stralingsbescherming betreft, niet mag worden verwaarloosd</t>
        </is>
      </c>
      <c r="BZ907" s="2" t="inlineStr">
        <is>
          <t>substancja promieniotwórcza</t>
        </is>
      </c>
      <c r="CA907" s="2" t="inlineStr">
        <is>
          <t>3</t>
        </is>
      </c>
      <c r="CB907" s="2" t="inlineStr">
        <is>
          <t/>
        </is>
      </c>
      <c r="CC907" t="inlineStr">
        <is>
          <t>substancja zawierająca jeden lub więcej izotopów promieniotwórczych o takiej aktywności lub stężeniu promieniotwórczym, których nie można pominąć z punktu widzenia ochrony radiologicznej</t>
        </is>
      </c>
      <c r="CD907" s="2" t="inlineStr">
        <is>
          <t>substância radioativa</t>
        </is>
      </c>
      <c r="CE907" s="2" t="inlineStr">
        <is>
          <t>3</t>
        </is>
      </c>
      <c r="CF907" s="2" t="inlineStr">
        <is>
          <t/>
        </is>
      </c>
      <c r="CG907" t="inlineStr">
        <is>
          <t>Qualquer substância que contenha um ou mais radionuclídeos, cuja atividade ou concentração de atividade não possa ser ignorada sob o ponto de vista da proteção contra as radiações.</t>
        </is>
      </c>
      <c r="CH907" s="2" t="inlineStr">
        <is>
          <t>substanță radioactivă</t>
        </is>
      </c>
      <c r="CI907" s="2" t="inlineStr">
        <is>
          <t>3</t>
        </is>
      </c>
      <c r="CJ907" s="2" t="inlineStr">
        <is>
          <t/>
        </is>
      </c>
      <c r="CK907" t="inlineStr">
        <is>
          <t>orice substanță care conține unul sau mai mulți radionuclizi cu un nivel de concentrație sau activitate care nu pot fi neglijate din punctul de vedere al radioprotecției</t>
        </is>
      </c>
      <c r="CL907" s="2" t="inlineStr">
        <is>
          <t>rádioaktívna látka</t>
        </is>
      </c>
      <c r="CM907" s="2" t="inlineStr">
        <is>
          <t>3</t>
        </is>
      </c>
      <c r="CN907" s="2" t="inlineStr">
        <is>
          <t/>
        </is>
      </c>
      <c r="CO907" t="inlineStr">
        <is>
          <t>každá látka, ktorá obsahuje jeden alebo viac rádionuklidov, ktorých aktivitu alebo koncentráciu aktivity nemožno z hľadiska ochrany pred žiarením zanedbať</t>
        </is>
      </c>
      <c r="CP907" s="2" t="inlineStr">
        <is>
          <t>radioaktivna snov</t>
        </is>
      </c>
      <c r="CQ907" s="2" t="inlineStr">
        <is>
          <t>3</t>
        </is>
      </c>
      <c r="CR907" s="2" t="inlineStr">
        <is>
          <t/>
        </is>
      </c>
      <c r="CS907" t="inlineStr">
        <is>
          <t>vsaka snov, ki vsebuje enega ali več radionuklidov, katerih aktivnosti ali koncentracije aktivnosti ne moremo zanemariti s stališča varstva pred sevanji</t>
        </is>
      </c>
      <c r="CT907" s="2" t="inlineStr">
        <is>
          <t>radioaktivt ämne</t>
        </is>
      </c>
      <c r="CU907" s="2" t="inlineStr">
        <is>
          <t>3</t>
        </is>
      </c>
      <c r="CV907" s="2" t="inlineStr">
        <is>
          <t/>
        </is>
      </c>
      <c r="CW907" t="inlineStr">
        <is>
          <t>ett ämne som innehåller en eller flera radionuklider, och vars aktivitet eller aktivitetskoncentration inte kan förbises ur strålskyddssynpunkt</t>
        </is>
      </c>
    </row>
    <row r="908">
      <c r="A908" s="1" t="str">
        <f>HYPERLINK("https://iate.europa.eu/entry/result/1372866/all", "1372866")</f>
        <v>1372866</v>
      </c>
      <c r="B908" t="inlineStr">
        <is>
          <t>EDUCATION AND COMMUNICATIONS</t>
        </is>
      </c>
      <c r="C908" t="inlineStr">
        <is>
          <t>EDUCATION AND COMMUNICATIONS|communications|communications systems;EDUCATION AND COMMUNICATIONS|information technology and data processing</t>
        </is>
      </c>
      <c r="D908" t="inlineStr">
        <is>
          <t>yes</t>
        </is>
      </c>
      <c r="E908" t="inlineStr">
        <is>
          <t/>
        </is>
      </c>
      <c r="F908" s="2" t="inlineStr">
        <is>
          <t>взаимосвързаност|
взаимно свързване</t>
        </is>
      </c>
      <c r="G908" s="2" t="inlineStr">
        <is>
          <t>3|
3</t>
        </is>
      </c>
      <c r="H908" s="2" t="inlineStr">
        <is>
          <t xml:space="preserve">|
</t>
        </is>
      </c>
      <c r="I908" t="inlineStr">
        <is>
          <t>физическо и логическо свързване на обществени електронни съобщителни мрежи, използвани от едно или от различни предприятия, за да даде възможност на потребителите на едно предприятие да разменят съобщения с потребители от същото или друго предприятие или да имат достъп до услуги, предоставяни от друго предприятие</t>
        </is>
      </c>
      <c r="J908" s="2" t="inlineStr">
        <is>
          <t>propojení</t>
        </is>
      </c>
      <c r="K908" s="2" t="inlineStr">
        <is>
          <t>1</t>
        </is>
      </c>
      <c r="L908" s="2" t="inlineStr">
        <is>
          <t/>
        </is>
      </c>
      <c r="M908" t="inlineStr">
        <is>
          <t/>
        </is>
      </c>
      <c r="N908" s="2" t="inlineStr">
        <is>
          <t>sammenslutning|
samtrafik|
sammenkobling</t>
        </is>
      </c>
      <c r="O908" s="2" t="inlineStr">
        <is>
          <t>3|
4|
3</t>
        </is>
      </c>
      <c r="P908" s="2" t="inlineStr">
        <is>
          <t xml:space="preserve">|
|
</t>
        </is>
      </c>
      <c r="Q908" t="inlineStr">
        <is>
          <t>"Ved samtrafik forstår vi en fysisk eller logisk sammenkobling af og udveksling af trafik mellem telenet eller teletjenester fra forskellige operatører, så kunder eller brugere kan kommunikere med kunder eller brugere hos en anden operatør eller få adgang til tjenester leveret af den anden operatør."</t>
        </is>
      </c>
      <c r="R908" s="2" t="inlineStr">
        <is>
          <t>Zusammenschaltung|
Zusammenschluss</t>
        </is>
      </c>
      <c r="S908" s="2" t="inlineStr">
        <is>
          <t>3|
3</t>
        </is>
      </c>
      <c r="T908" s="2" t="inlineStr">
        <is>
          <t xml:space="preserve">|
</t>
        </is>
      </c>
      <c r="U908" t="inlineStr">
        <is>
          <t>die physische und logische Verbindung öffentlicher Kommunikationsnetze, die von demselben oder einem anderen Unternehmen genutzt werden, um Nutzern eines Unternehmens die Kommunikation mit Nutzern desselben oder eines anderen Unternehmens oder den Zugang zu den von einem anderen Unternehmen angebotenen Diensten zu ermöglichen</t>
        </is>
      </c>
      <c r="V908" s="2" t="inlineStr">
        <is>
          <t>διασύνδεση</t>
        </is>
      </c>
      <c r="W908" s="2" t="inlineStr">
        <is>
          <t>2</t>
        </is>
      </c>
      <c r="X908" s="2" t="inlineStr">
        <is>
          <t/>
        </is>
      </c>
      <c r="Y908" t="inlineStr">
        <is>
          <t>η φυσική και λογική ζεύξη δημόσιων δικτύων επικοινωνιών που χρησιμοποιούνται από την ίδια ή διαφορετική επιχείρηση προκειμένου να παρέχεται στους χρήστες μιας επιχείρησης η δυνατότητα να επικοινωνούν με χρήστες της ίδιας ή άλλης επιχείρησης ή να έχουν πρόσβαση σε υπηρεσίες που παρέχονται από άλλη επιχείρηση</t>
        </is>
      </c>
      <c r="Z908" s="2" t="inlineStr">
        <is>
          <t>interconnection</t>
        </is>
      </c>
      <c r="AA908" s="2" t="inlineStr">
        <is>
          <t>3</t>
        </is>
      </c>
      <c r="AB908" s="2" t="inlineStr">
        <is>
          <t/>
        </is>
      </c>
      <c r="AC908" t="inlineStr">
        <is>
          <t>physical and logical linking of public communications networks used by the same or a different undertaking in order to allow the users of one undertaking to communicate with users of the same or another undertaking, or to access services provided by another undertaking</t>
        </is>
      </c>
      <c r="AD908" s="2" t="inlineStr">
        <is>
          <t>interconexión</t>
        </is>
      </c>
      <c r="AE908" s="2" t="inlineStr">
        <is>
          <t>3</t>
        </is>
      </c>
      <c r="AF908" s="2" t="inlineStr">
        <is>
          <t/>
        </is>
      </c>
      <c r="AG908" t="inlineStr">
        <is>
          <t>Conexión física y lógica de las redes públicas de comunicaciones utilizadas por una misma empresa o por otra distinta, de manera que los usuarios de una empresa puedan comunicarse con los usuarios de la misma empresa o de otra distinta, o acceder a los servicios prestados por otra empresa.</t>
        </is>
      </c>
      <c r="AH908" s="2" t="inlineStr">
        <is>
          <t>omavaheline ühendamine|
vastastikune sidumine|
sidumine</t>
        </is>
      </c>
      <c r="AI908" s="2" t="inlineStr">
        <is>
          <t>4|
3|
3</t>
        </is>
      </c>
      <c r="AJ908" s="2" t="inlineStr">
        <is>
          <t xml:space="preserve">|
|
</t>
        </is>
      </c>
      <c r="AK908" t="inlineStr">
        <is>
          <t>1. (sidestamine) sidemesse viimine, ühendamine &lt;br&gt;2. ühe ja sama ettevõtja või eri ettevõtjate kasutatavate üldkasutatavate telekommunikatsioonivõrkude füüsiline ja loogiline ühendamine, mis võimaldab ühe ettevõtja tarbijatel suhelda sama või muu ettevõtja tarbijatega või kasutada teise ettevõtja osutatavaid teenuseid</t>
        </is>
      </c>
      <c r="AL908" s="2" t="inlineStr">
        <is>
          <t>yhteenliittäminen</t>
        </is>
      </c>
      <c r="AM908" s="2" t="inlineStr">
        <is>
          <t>3</t>
        </is>
      </c>
      <c r="AN908" s="2" t="inlineStr">
        <is>
          <t/>
        </is>
      </c>
      <c r="AO908" t="inlineStr">
        <is>
          <t>saman tai eri yrityksen käyttämien yleisten viestintäverkkojen fyysinen ja looginen yhdistäminen, jotta tietyn yrityksen käyttäjät voivat olla yhteydessä saman tai toisen yrityksen käyttäjien kanssa tai käyttää toisen yrityksen tarjoamia palveluja</t>
        </is>
      </c>
      <c r="AP908" s="2" t="inlineStr">
        <is>
          <t>interconnexion</t>
        </is>
      </c>
      <c r="AQ908" s="2" t="inlineStr">
        <is>
          <t>3</t>
        </is>
      </c>
      <c r="AR908" s="2" t="inlineStr">
        <is>
          <t/>
        </is>
      </c>
      <c r="AS908" t="inlineStr">
        <is>
          <t>liaison physique et logique des réseaux de communications publics utilisés par la même entreprise ou une entreprise différente, afin de permettre aux utilisateurs d'une entreprise de communiquer avec les utilisateurs de la même entreprise ou d'une autre, ou bien d'accéder aux services fournis par une autre entreprise</t>
        </is>
      </c>
      <c r="AT908" s="2" t="inlineStr">
        <is>
          <t>idirnasc</t>
        </is>
      </c>
      <c r="AU908" s="2" t="inlineStr">
        <is>
          <t>3</t>
        </is>
      </c>
      <c r="AV908" s="2" t="inlineStr">
        <is>
          <t/>
        </is>
      </c>
      <c r="AW908" t="inlineStr">
        <is>
          <t/>
        </is>
      </c>
      <c r="AX908" t="inlineStr">
        <is>
          <t/>
        </is>
      </c>
      <c r="AY908" t="inlineStr">
        <is>
          <t/>
        </is>
      </c>
      <c r="AZ908" t="inlineStr">
        <is>
          <t/>
        </is>
      </c>
      <c r="BA908" t="inlineStr">
        <is>
          <t/>
        </is>
      </c>
      <c r="BB908" s="2" t="inlineStr">
        <is>
          <t>összekapcsolás</t>
        </is>
      </c>
      <c r="BC908" s="2" t="inlineStr">
        <is>
          <t>4</t>
        </is>
      </c>
      <c r="BD908" s="2" t="inlineStr">
        <is>
          <t/>
        </is>
      </c>
      <c r="BE908" t="inlineStr">
        <is>
          <t>egyazon vagy különböző elektronikus hírközlési szolgáltatók által használt elektronikus hírközlő hálózatok fizikai és logikai csatlakoztatása, annak érdekében, hogy az egyik szolgáltató felhasználói információt cserélhessenek ugyanezen vagy másik szolgáltató felhasználóival, illetve elérhessenek más szolgáltatók által nyújtott szolgáltatásokat</t>
        </is>
      </c>
      <c r="BF908" s="2" t="inlineStr">
        <is>
          <t>interconnessione</t>
        </is>
      </c>
      <c r="BG908" s="2" t="inlineStr">
        <is>
          <t>3</t>
        </is>
      </c>
      <c r="BH908" s="2" t="inlineStr">
        <is>
          <t/>
        </is>
      </c>
      <c r="BI908" t="inlineStr">
        <is>
          <t/>
        </is>
      </c>
      <c r="BJ908" s="2" t="inlineStr">
        <is>
          <t>sujungimas</t>
        </is>
      </c>
      <c r="BK908" s="2" t="inlineStr">
        <is>
          <t>3</t>
        </is>
      </c>
      <c r="BL908" s="2" t="inlineStr">
        <is>
          <t/>
        </is>
      </c>
      <c r="BM908" t="inlineStr">
        <is>
          <t>fizinis ar loginis viešųjų ryšių tinklų, naudojamų tos pačios ar kitos įmonės, sujungimas, kad vienos įmonės paslaugų gavėjai galėtų naudotis tarpusavio ryšiu ar ryšiu su kitos įmonės paslaugų gavėjais arba kitos įmonės teikiamomis prieigos paslaugomis</t>
        </is>
      </c>
      <c r="BN908" s="2" t="inlineStr">
        <is>
          <t>starpsavienojums|
savstarpējs savienojums</t>
        </is>
      </c>
      <c r="BO908" s="2" t="inlineStr">
        <is>
          <t>3|
3</t>
        </is>
      </c>
      <c r="BP908" s="2" t="inlineStr">
        <is>
          <t xml:space="preserve">|
</t>
        </is>
      </c>
      <c r="BQ908" t="inlineStr">
        <is>
          <t>viena un tā paša vai dažādu uzņēmumu publisko komunikāciju tīklu fizisks un loģisks savienojums, lai ļautu viena uzņēmuma lietotājiem sazināties ar tā paša vai cita uzņēmuma lietotājiem vai piekļūt pakalpojumiem, ko sniedz cits uzņēmums</t>
        </is>
      </c>
      <c r="BR908" s="2" t="inlineStr">
        <is>
          <t>interkonnessjoni</t>
        </is>
      </c>
      <c r="BS908" s="2" t="inlineStr">
        <is>
          <t>3</t>
        </is>
      </c>
      <c r="BT908" s="2" t="inlineStr">
        <is>
          <t/>
        </is>
      </c>
      <c r="BU908" t="inlineStr">
        <is>
          <t/>
        </is>
      </c>
      <c r="BV908" s="2" t="inlineStr">
        <is>
          <t>verbinding|
interconnectie</t>
        </is>
      </c>
      <c r="BW908" s="2" t="inlineStr">
        <is>
          <t>3|
3</t>
        </is>
      </c>
      <c r="BX908" s="2" t="inlineStr">
        <is>
          <t xml:space="preserve">|
</t>
        </is>
      </c>
      <c r="BY908" t="inlineStr">
        <is>
          <t>het fysiek en logisch verbinden van openbare communicatienetwerken die door dezelfde of een andere onderneming worden gebruikt om het de gebruikers van een onderneming mogelijk te maken te communiceren met die van dezelfde of van een andere onderneming of toegang te hebben tot diensten die door een andere onderneming worden aangeboden</t>
        </is>
      </c>
      <c r="BZ908" s="2" t="inlineStr">
        <is>
          <t>wzajemne połączenie</t>
        </is>
      </c>
      <c r="CA908" s="2" t="inlineStr">
        <is>
          <t>3</t>
        </is>
      </c>
      <c r="CB908" s="2" t="inlineStr">
        <is>
          <t/>
        </is>
      </c>
      <c r="CC908" t="inlineStr">
        <is>
          <t>fizyczne i logiczne połączenia pomiędzy publicznymi sieciami łączności użytkowanymi przez jedno i to samo albo inne przedsiębiorstwo, celem umożliwienia użytkownikom jednego przedsiębiorstwa porozumiewania się z użytkownikami tego samego lub innego przedsiębiorstwa albo zapewnienia dostępu do usług innego przedsiębiorstw</t>
        </is>
      </c>
      <c r="CD908" s="2" t="inlineStr">
        <is>
          <t>interconexão|
interligação</t>
        </is>
      </c>
      <c r="CE908" s="2" t="inlineStr">
        <is>
          <t>3|
3</t>
        </is>
      </c>
      <c r="CF908" s="2" t="inlineStr">
        <is>
          <t xml:space="preserve">|
</t>
        </is>
      </c>
      <c r="CG908" t="inlineStr">
        <is>
          <t>No contexto das telecomunicações e, mais especificamente, do acesso às diversas redes e serviços de comunicação, a interligação é definida como "&lt;i&gt;a ligação física e lógica de redes de comunicações públicas utilizadas por uma mesma empresa ou por empresas diferentes, de modo a permitir a utilizadores de uma empresa comunicarem com utilizadores desta ou de outras empresas, ou acederem a serviços oferecidos por outra empresa. Os serviços podem ser oferecidos pelas partes envolvidas ou por terceiros que tenham acesso à rede. A interligação é um tipo específico de acesso implementado entre operadores de redes públicas.&lt;/i&gt;".</t>
        </is>
      </c>
      <c r="CH908" s="2" t="inlineStr">
        <is>
          <t>interconectare</t>
        </is>
      </c>
      <c r="CI908" s="2" t="inlineStr">
        <is>
          <t>3</t>
        </is>
      </c>
      <c r="CJ908" s="2" t="inlineStr">
        <is>
          <t/>
        </is>
      </c>
      <c r="CK908" t="inlineStr">
        <is>
          <t>legatura fizica si logica realizata intre retele publice de comunicatii electronice pentru a permite comunicarea dintre utilizatorii retelelor sau accesul la servicii; serviciile pot fi furnizate de catre partile implicate sau de catre alte parti care au acces la reteaua respectiva; interconectarea este o forma specifica de acces realizata de operatorii de retele publice de comunicatii;</t>
        </is>
      </c>
      <c r="CL908" s="2" t="inlineStr">
        <is>
          <t>prepojenie</t>
        </is>
      </c>
      <c r="CM908" s="2" t="inlineStr">
        <is>
          <t>3</t>
        </is>
      </c>
      <c r="CN908" s="2" t="inlineStr">
        <is>
          <t/>
        </is>
      </c>
      <c r="CO908" t="inlineStr">
        <is>
          <t>fyzické a logické vedenie verejných komunikačných sietí používaných tým istým alebo iným podnikom s cieľom umožniť komunikáciu používateľov jedného podniku s používateľmi toho istého alebo iného podniku, alebo na prístup k službám poskytovaných iným podnikom</t>
        </is>
      </c>
      <c r="CP908" s="2" t="inlineStr">
        <is>
          <t>medomrežno povezovanje</t>
        </is>
      </c>
      <c r="CQ908" s="2" t="inlineStr">
        <is>
          <t>3</t>
        </is>
      </c>
      <c r="CR908" s="2" t="inlineStr">
        <is>
          <t/>
        </is>
      </c>
      <c r="CS908" t="inlineStr">
        <is>
          <t>fizično in logično povezovanje javnih komunikacijskih omrežij, ki jih uporablja isti ali drug operater, da omogoči uporabnikomenega operaterja komunikacijo z uporabniki istega ali drugega operaterja ali dostop dostoritev, ki jih zagotavlja drug operater</t>
        </is>
      </c>
      <c r="CT908" s="2" t="inlineStr">
        <is>
          <t>sammankoppling</t>
        </is>
      </c>
      <c r="CU908" s="2" t="inlineStr">
        <is>
          <t>3</t>
        </is>
      </c>
      <c r="CV908" s="2" t="inlineStr">
        <is>
          <t/>
        </is>
      </c>
      <c r="CW908" t="inlineStr">
        <is>
          <t/>
        </is>
      </c>
    </row>
    <row r="909">
      <c r="A909" s="1" t="str">
        <f>HYPERLINK("https://iate.europa.eu/entry/result/1446157/all", "1446157")</f>
        <v>1446157</v>
      </c>
      <c r="B909" t="inlineStr">
        <is>
          <t>SOCIAL QUESTIONS;ENERGY</t>
        </is>
      </c>
      <c r="C909" t="inlineStr">
        <is>
          <t>SOCIAL QUESTIONS|health;ENERGY|electrical and nuclear industries|nuclear energy</t>
        </is>
      </c>
      <c r="D909" t="inlineStr">
        <is>
          <t>yes</t>
        </is>
      </c>
      <c r="E909" t="inlineStr">
        <is>
          <t/>
        </is>
      </c>
      <c r="F909" s="2" t="inlineStr">
        <is>
          <t>граница на дозата</t>
        </is>
      </c>
      <c r="G909" s="2" t="inlineStr">
        <is>
          <t>3</t>
        </is>
      </c>
      <c r="H909" s="2" t="inlineStr">
        <is>
          <t/>
        </is>
      </c>
      <c r="I909" t="inlineStr">
        <is>
          <t>стойността на ефективната или на еквивалентната доза за определен период, която за дадено лице не може да се надвишава</t>
        </is>
      </c>
      <c r="J909" s="2" t="inlineStr">
        <is>
          <t>limit ozáření</t>
        </is>
      </c>
      <c r="K909" s="2" t="inlineStr">
        <is>
          <t>3</t>
        </is>
      </c>
      <c r="L909" s="2" t="inlineStr">
        <is>
          <t/>
        </is>
      </c>
      <c r="M909" t="inlineStr">
        <is>
          <t>hodnota efektivní dávky (případně úvazku efektivní dávky) nebo ekvivalentní dávky v určeném období, která u osoby nesmí být překročena</t>
        </is>
      </c>
      <c r="N909" s="2" t="inlineStr">
        <is>
          <t>dosisgrænse</t>
        </is>
      </c>
      <c r="O909" s="2" t="inlineStr">
        <is>
          <t>4</t>
        </is>
      </c>
      <c r="P909" s="2" t="inlineStr">
        <is>
          <t/>
        </is>
      </c>
      <c r="Q909" t="inlineStr">
        <is>
          <t>"størrelsen af den effektive dosis (i relevante tilfælde den akkumulerede effektive dosis) eller den ækvivalente dosis i en angivet periode, som ikke må overskrides for en person"</t>
        </is>
      </c>
      <c r="R909" s="2" t="inlineStr">
        <is>
          <t>Dosisgrenzwert|
Grenzdosis</t>
        </is>
      </c>
      <c r="S909" s="2" t="inlineStr">
        <is>
          <t>3|
2</t>
        </is>
      </c>
      <c r="T909" s="2" t="inlineStr">
        <is>
          <t xml:space="preserve">|
</t>
        </is>
      </c>
      <c r="U909" t="inlineStr">
        <is>
          <t>Wert der effektiven Dosis &lt;a href="/entry/result/1513761/all" id="ENTRY_TO_ENTRY_CONVERTER" target="_blank"&gt;IATE:1513761&lt;/a&gt; (gegebenenfalls der effektiven Folgedosis &lt;a href="/entry/result/770240/all" id="ENTRY_TO_ENTRY_CONVERTER" target="_blank"&gt;IATE:770240&lt;/a&gt; ) oder der Organ-Äquivalentdosis &lt;a href="/entry/result/894157/all" id="ENTRY_TO_ENTRY_CONVERTER" target="_blank"&gt;IATE:894157&lt;/a&gt; in einem bestimmten Zeitraum, der für eine Einzelperson nicht überschritten werden darf</t>
        </is>
      </c>
      <c r="V909" s="2" t="inlineStr">
        <is>
          <t>όριο δόσης</t>
        </is>
      </c>
      <c r="W909" s="2" t="inlineStr">
        <is>
          <t>3</t>
        </is>
      </c>
      <c r="X909" s="2" t="inlineStr">
        <is>
          <t/>
        </is>
      </c>
      <c r="Y909" t="inlineStr">
        <is>
          <t>Ως «όριο δόσης» νοείται η τιμή της ενεργού δόσης (κατά περίπτωση, δεσμευθείσας ενεργού δόσης) ή της ισοδύναμης δόσης σε μια προσδιορισμένη περίοδο που δεν πρέπει να υπερβαίνεται για ένα άτομο.</t>
        </is>
      </c>
      <c r="Z909" s="2" t="inlineStr">
        <is>
          <t>dose limit</t>
        </is>
      </c>
      <c r="AA909" s="2" t="inlineStr">
        <is>
          <t>3</t>
        </is>
      </c>
      <c r="AB909" s="2" t="inlineStr">
        <is>
          <t/>
        </is>
      </c>
      <c r="AC909" t="inlineStr">
        <is>
          <t>value of the effective dose or the equivalent dose in a specified period which may not be exceeded for an individual</t>
        </is>
      </c>
      <c r="AD909" s="2" t="inlineStr">
        <is>
          <t>límite de dosis</t>
        </is>
      </c>
      <c r="AE909" s="2" t="inlineStr">
        <is>
          <t>3</t>
        </is>
      </c>
      <c r="AF909" s="2" t="inlineStr">
        <is>
          <t/>
        </is>
      </c>
      <c r="AG909" t="inlineStr">
        <is>
          <t>Valor de la dosis efectiva &lt;a href="/entry/result/1513761/all" id="ENTRY_TO_ENTRY_CONVERTER" target="_blank"&gt;IATE:1513761&lt;/a&gt; (cuando proceda, la dosis efectiva comprometida &lt;a href="/entry/result/138306/all" id="ENTRY_TO_ENTRY_CONVERTER" target="_blank"&gt;IATE:138306&lt;/a&gt; ) o de la dosis equivalente &lt;a href="/entry/result/894157/all" id="ENTRY_TO_ENTRY_CONVERTER" target="_blank"&gt;IATE:894157&lt;/a&gt; en un período especificado que no debe ser superado para una persona.</t>
        </is>
      </c>
      <c r="AH909" s="2" t="inlineStr">
        <is>
          <t>doosi piirmäär</t>
        </is>
      </c>
      <c r="AI909" s="2" t="inlineStr">
        <is>
          <t>3</t>
        </is>
      </c>
      <c r="AJ909" s="2" t="inlineStr">
        <is>
          <t/>
        </is>
      </c>
      <c r="AK909" t="inlineStr">
        <is>
          <t>efektiivdoosi (või vastavalt kontekstile oodatava efektiivdoosi) või ekvivalentdoosi väärtus kindlaksmääratud ajavahemiku kestel, mida üksikisiku puhul ei tohi ületada</t>
        </is>
      </c>
      <c r="AL909" s="2" t="inlineStr">
        <is>
          <t>annosraja</t>
        </is>
      </c>
      <c r="AM909" s="2" t="inlineStr">
        <is>
          <t>3</t>
        </is>
      </c>
      <c r="AN909" s="2" t="inlineStr">
        <is>
          <t/>
        </is>
      </c>
      <c r="AO909" t="inlineStr">
        <is>
          <t>suurin hyväksyttävissä oleva yksittäiseen henkilöön kohdistuvan säteilyannoksen arvo</t>
        </is>
      </c>
      <c r="AP909" s="2" t="inlineStr">
        <is>
          <t>limite de dose</t>
        </is>
      </c>
      <c r="AQ909" s="2" t="inlineStr">
        <is>
          <t>3</t>
        </is>
      </c>
      <c r="AR909" s="2" t="inlineStr">
        <is>
          <t/>
        </is>
      </c>
      <c r="AS909" t="inlineStr">
        <is>
          <t>valeur de la dose efficace ou de la dose équivalente dans une période spécifiée à ne pas dépasser pour une personne</t>
        </is>
      </c>
      <c r="AT909" s="2" t="inlineStr">
        <is>
          <t>teorainn dáileoige</t>
        </is>
      </c>
      <c r="AU909" s="2" t="inlineStr">
        <is>
          <t>3</t>
        </is>
      </c>
      <c r="AV909" s="2" t="inlineStr">
        <is>
          <t/>
        </is>
      </c>
      <c r="AW909" t="inlineStr">
        <is>
          <t/>
        </is>
      </c>
      <c r="AX909" s="2" t="inlineStr">
        <is>
          <t>granica doze</t>
        </is>
      </c>
      <c r="AY909" s="2" t="inlineStr">
        <is>
          <t>3</t>
        </is>
      </c>
      <c r="AZ909" s="2" t="inlineStr">
        <is>
          <t/>
        </is>
      </c>
      <c r="BA909" t="inlineStr">
        <is>
          <t>vrijednost efektivne doze (prema potrebi, očekivane efektivne doze) ili ekvivalentne doze koju pojedinac smije primiti u naznačenom razdoblju</t>
        </is>
      </c>
      <c r="BB909" s="2" t="inlineStr">
        <is>
          <t>dóziskorlát</t>
        </is>
      </c>
      <c r="BC909" s="2" t="inlineStr">
        <is>
          <t>4</t>
        </is>
      </c>
      <c r="BD909" s="2" t="inlineStr">
        <is>
          <t/>
        </is>
      </c>
      <c r="BE909" t="inlineStr">
        <is>
          <t>A külső forrásból és az emberi szervezetbe került radionuklid(ok)tól származó effektív dózis [ &lt;a href="/entry/result/1513761/all" id="ENTRY_TO_ENTRY_CONVERTER" target="_blank"&gt;IATE:1513761&lt;/a&gt; ], illetőleg lekötött effektív dózis [ &lt;a href="/entry/result/138306/all" id="ENTRY_TO_ENTRY_CONVERTER" target="_blank"&gt;IATE:138306&lt;/a&gt; ] vagy az egyenértékdózis [ &lt;a href="/entry/result/894157/all" id="ENTRY_TO_ENTRY_CONVERTER" target="_blank"&gt;IATE:894157&lt;/a&gt; ], illetőleg lekötött egyenérték dózis [ &lt;a href="/entry/result/138307/all" id="ENTRY_TO_ENTRY_CONVERTER" target="_blank"&gt;IATE:138307&lt;/a&gt; ] összegére, adott időszakra vonatkozóan megszabott érték, amelyet az ellenőrzött tevékenységből származó egyéni sugárterhelésnek nem szabad meghaladni.</t>
        </is>
      </c>
      <c r="BF909" s="2" t="inlineStr">
        <is>
          <t>limite di dose</t>
        </is>
      </c>
      <c r="BG909" s="2" t="inlineStr">
        <is>
          <t>3</t>
        </is>
      </c>
      <c r="BH909" s="2" t="inlineStr">
        <is>
          <t/>
        </is>
      </c>
      <c r="BI909" t="inlineStr">
        <is>
          <t>valore della dose efficace o della dose equivalente in un periodo di tempo specificato che non può essere superato nel singolo individuo.</t>
        </is>
      </c>
      <c r="BJ909" s="2" t="inlineStr">
        <is>
          <t>ribinė dozė</t>
        </is>
      </c>
      <c r="BK909" s="2" t="inlineStr">
        <is>
          <t>3</t>
        </is>
      </c>
      <c r="BL909" s="2" t="inlineStr">
        <is>
          <t/>
        </is>
      </c>
      <c r="BM909" t="inlineStr">
        <is>
          <t>asmens patiriamos efektinės dozės (kai taikytina – kaupiamosios efektinės dozės) ar lygiavertės dozės nustatytu laikotarpiu vertė, kuri negali būti viršyta</t>
        </is>
      </c>
      <c r="BN909" s="2" t="inlineStr">
        <is>
          <t>dozas limits</t>
        </is>
      </c>
      <c r="BO909" s="2" t="inlineStr">
        <is>
          <t>3</t>
        </is>
      </c>
      <c r="BP909" s="2" t="inlineStr">
        <is>
          <t/>
        </is>
      </c>
      <c r="BQ909" t="inlineStr">
        <is>
          <t>efektīvās dozas (attiecīgos gadījumos paredzamās efektīvās dozas) vai ekvivalentās dozas vērtība konkrētā periodā, kura attiecībā uz personu nav pārsniedzama</t>
        </is>
      </c>
      <c r="BR909" s="2" t="inlineStr">
        <is>
          <t>limitu tad-doża</t>
        </is>
      </c>
      <c r="BS909" s="2" t="inlineStr">
        <is>
          <t>3</t>
        </is>
      </c>
      <c r="BT909" s="2" t="inlineStr">
        <is>
          <t/>
        </is>
      </c>
      <c r="BU909" t="inlineStr">
        <is>
          <t>il-valur tad-doża effettiva jew id-doża ekwivalenti f’perjodu speċifikat li ma għandux jinqabeż għal individwu</t>
        </is>
      </c>
      <c r="BV909" s="2" t="inlineStr">
        <is>
          <t>dosislimiet</t>
        </is>
      </c>
      <c r="BW909" s="2" t="inlineStr">
        <is>
          <t>3</t>
        </is>
      </c>
      <c r="BX909" s="2" t="inlineStr">
        <is>
          <t/>
        </is>
      </c>
      <c r="BY909" t="inlineStr">
        <is>
          <t>de waarde van de effectieve dosis (of in voorkomend geval de effectieve volgdosis) of de equivalente dosis in een bedoelde periode die per persoon niet mag worden overschreden</t>
        </is>
      </c>
      <c r="BZ909" s="2" t="inlineStr">
        <is>
          <t>dawka graniczna</t>
        </is>
      </c>
      <c r="CA909" s="2" t="inlineStr">
        <is>
          <t>3</t>
        </is>
      </c>
      <c r="CB909" s="2" t="inlineStr">
        <is>
          <t/>
        </is>
      </c>
      <c r="CC909" t="inlineStr">
        <is>
          <t>wartość indywidualnej dawki efektywnej lub równoważnej, pochodzącej od kontrolowanej działalności, której w planowanych warunkach narażenia nie należy przekraczać</t>
        </is>
      </c>
      <c r="CD909" s="2" t="inlineStr">
        <is>
          <t>limite de dose</t>
        </is>
      </c>
      <c r="CE909" s="2" t="inlineStr">
        <is>
          <t>3</t>
        </is>
      </c>
      <c r="CF909" s="2" t="inlineStr">
        <is>
          <t/>
        </is>
      </c>
      <c r="CG909" t="inlineStr">
        <is>
          <t>Valor da dose efetiva (se aplicável, da dose efetiva comprometida) ou da dose equivalente num determinado período e que não pode ser excedido para cada indivíduo.</t>
        </is>
      </c>
      <c r="CH909" s="2" t="inlineStr">
        <is>
          <t>limită de doză</t>
        </is>
      </c>
      <c r="CI909" s="2" t="inlineStr">
        <is>
          <t>3</t>
        </is>
      </c>
      <c r="CJ909" s="2" t="inlineStr">
        <is>
          <t/>
        </is>
      </c>
      <c r="CK909" t="inlineStr">
        <is>
          <t>valoarea dozei efective (după caz, a dozei efective angajate) sau a dozei echivalente dintr-o perioadă specificată, care nu este depășită pentru o persoană</t>
        </is>
      </c>
      <c r="CL909" s="2" t="inlineStr">
        <is>
          <t>limit dávky</t>
        </is>
      </c>
      <c r="CM909" s="2" t="inlineStr">
        <is>
          <t>3</t>
        </is>
      </c>
      <c r="CN909" s="2" t="inlineStr">
        <is>
          <t/>
        </is>
      </c>
      <c r="CO909" t="inlineStr">
        <is>
          <t>hodnota efektívnej dávky (prípadne úväzku efektívnej dávky) alebo ekvivalentnej dávky v určitom období, ktorú nemožno u osoby prekročiť</t>
        </is>
      </c>
      <c r="CP909" s="2" t="inlineStr">
        <is>
          <t>mejna doza</t>
        </is>
      </c>
      <c r="CQ909" s="2" t="inlineStr">
        <is>
          <t>3</t>
        </is>
      </c>
      <c r="CR909" s="2" t="inlineStr">
        <is>
          <t/>
        </is>
      </c>
      <c r="CS909" t="inlineStr">
        <is>
          <t>največja vrednost efektivne in ekvivaletne doze, ki jo lahko prejmejo posamezniki zaradi izpostavljenosti ionizirajočemu sevanju</t>
        </is>
      </c>
      <c r="CT909" s="2" t="inlineStr">
        <is>
          <t>dosgräns</t>
        </is>
      </c>
      <c r="CU909" s="2" t="inlineStr">
        <is>
          <t>3</t>
        </is>
      </c>
      <c r="CV909" s="2" t="inlineStr">
        <is>
          <t/>
        </is>
      </c>
      <c r="CW909" t="inlineStr">
        <is>
          <t/>
        </is>
      </c>
    </row>
    <row r="910">
      <c r="A910" s="1" t="str">
        <f>HYPERLINK("https://iate.europa.eu/entry/result/777822/all", "777822")</f>
        <v>777822</v>
      </c>
      <c r="B910" t="inlineStr">
        <is>
          <t>INTERNATIONAL RELATIONS;ENERGY;INTERNATIONAL ORGANISATIONS</t>
        </is>
      </c>
      <c r="C910" t="inlineStr">
        <is>
          <t>INTERNATIONAL RELATIONS|international affairs|international agreement;ENERGY|electrical and nuclear industries|nuclear energy;INTERNATIONAL ORGANISATIONS|world organisations|world organisation|OECD</t>
        </is>
      </c>
      <c r="D910" t="inlineStr">
        <is>
          <t>yes</t>
        </is>
      </c>
      <c r="E910" t="inlineStr">
        <is>
          <t/>
        </is>
      </c>
      <c r="F910" t="inlineStr">
        <is>
          <t/>
        </is>
      </c>
      <c r="G910" t="inlineStr">
        <is>
          <t/>
        </is>
      </c>
      <c r="H910" t="inlineStr">
        <is>
          <t/>
        </is>
      </c>
      <c r="I910" t="inlineStr">
        <is>
          <t/>
        </is>
      </c>
      <c r="J910" t="inlineStr">
        <is>
          <t/>
        </is>
      </c>
      <c r="K910" t="inlineStr">
        <is>
          <t/>
        </is>
      </c>
      <c r="L910" t="inlineStr">
        <is>
          <t/>
        </is>
      </c>
      <c r="M910" t="inlineStr">
        <is>
          <t/>
        </is>
      </c>
      <c r="N910" s="2" t="inlineStr">
        <is>
          <t>Pariskonventionen|
konvention om ansvar over for tredjemand på den nukleare energis område</t>
        </is>
      </c>
      <c r="O910" s="2" t="inlineStr">
        <is>
          <t>4|
4</t>
        </is>
      </c>
      <c r="P910" s="2" t="inlineStr">
        <is>
          <t xml:space="preserve">|
</t>
        </is>
      </c>
      <c r="Q910" t="inlineStr">
        <is>
          <t/>
        </is>
      </c>
      <c r="R910" s="2" t="inlineStr">
        <is>
          <t>Pariser Übereinkommen|
Übereinkommen über die Haftung gegenüber Dritten auf dem Gebiet der Kernenergie|
Pariser Atomhaftungs-Übereinkommen</t>
        </is>
      </c>
      <c r="S910" s="2" t="inlineStr">
        <is>
          <t>3|
3|
3</t>
        </is>
      </c>
      <c r="T910" s="2" t="inlineStr">
        <is>
          <t xml:space="preserve">|
|
</t>
        </is>
      </c>
      <c r="U910" t="inlineStr">
        <is>
          <t/>
        </is>
      </c>
      <c r="V910" s="2" t="inlineStr">
        <is>
          <t>Σύμβαση "περί της αστικής ευθύνης εις τον τομέα της πυρηνικής ενεργείας"</t>
        </is>
      </c>
      <c r="W910" s="2" t="inlineStr">
        <is>
          <t>4</t>
        </is>
      </c>
      <c r="X910" s="2" t="inlineStr">
        <is>
          <t/>
        </is>
      </c>
      <c r="Y910" t="inlineStr">
        <is>
          <t/>
        </is>
      </c>
      <c r="Z910" s="2" t="inlineStr">
        <is>
          <t>Convention on Third Party Liability in the Field of Nuclear Energy|
Paris Convention|
PC|
Convention on Third Party liability in the field of Nuclear Damage</t>
        </is>
      </c>
      <c r="AA910" s="2" t="inlineStr">
        <is>
          <t>4|
3|
3|
1</t>
        </is>
      </c>
      <c r="AB910" s="2" t="inlineStr">
        <is>
          <t xml:space="preserve">|
|
|
</t>
        </is>
      </c>
      <c r="AC910" t="inlineStr">
        <is>
          <t/>
        </is>
      </c>
      <c r="AD910" s="2" t="inlineStr">
        <is>
          <t>Convenio de París|
Convenio acerca de la responsabilidad civil en materia de energía nuclear|
Convenio sobre la Responsabilidad Civil en materia de Energía Nuclear</t>
        </is>
      </c>
      <c r="AE910" s="2" t="inlineStr">
        <is>
          <t>3|
3|
3</t>
        </is>
      </c>
      <c r="AF910" s="2" t="inlineStr">
        <is>
          <t xml:space="preserve">|
|
</t>
        </is>
      </c>
      <c r="AG910" t="inlineStr">
        <is>
          <t/>
        </is>
      </c>
      <c r="AH910" s="2" t="inlineStr">
        <is>
          <t>tuumaenergia valdkonnas tsiviilvastutust käsitlev konventsioon</t>
        </is>
      </c>
      <c r="AI910" s="2" t="inlineStr">
        <is>
          <t>3</t>
        </is>
      </c>
      <c r="AJ910" s="2" t="inlineStr">
        <is>
          <t/>
        </is>
      </c>
      <c r="AK910" t="inlineStr">
        <is>
          <t/>
        </is>
      </c>
      <c r="AL910" s="2" t="inlineStr">
        <is>
          <t>Pariisin yleissopimus|
yleissopimus vahingonkorvausvastuusta ydinvoiman alalla</t>
        </is>
      </c>
      <c r="AM910" s="2" t="inlineStr">
        <is>
          <t>3|
4</t>
        </is>
      </c>
      <c r="AN910" s="2" t="inlineStr">
        <is>
          <t xml:space="preserve">|
</t>
        </is>
      </c>
      <c r="AO910" t="inlineStr">
        <is>
          <t/>
        </is>
      </c>
      <c r="AP910" s="2" t="inlineStr">
        <is>
          <t>Convention sur la responsabilité civile dans le domaine de l'énergie nucléaire|
Convention de Paris</t>
        </is>
      </c>
      <c r="AQ910" s="2" t="inlineStr">
        <is>
          <t>4|
3</t>
        </is>
      </c>
      <c r="AR910" s="2" t="inlineStr">
        <is>
          <t xml:space="preserve">|
</t>
        </is>
      </c>
      <c r="AS910" t="inlineStr">
        <is>
          <t/>
        </is>
      </c>
      <c r="AT910" s="2" t="inlineStr">
        <is>
          <t>an Coinbhinsiún maidir le Dliteanas Tríú Páirtí i réimse an Fhuinnimh Núicléigh</t>
        </is>
      </c>
      <c r="AU910" s="2" t="inlineStr">
        <is>
          <t>3</t>
        </is>
      </c>
      <c r="AV910" s="2" t="inlineStr">
        <is>
          <t/>
        </is>
      </c>
      <c r="AW910" t="inlineStr">
        <is>
          <t/>
        </is>
      </c>
      <c r="AX910" t="inlineStr">
        <is>
          <t/>
        </is>
      </c>
      <c r="AY910" t="inlineStr">
        <is>
          <t/>
        </is>
      </c>
      <c r="AZ910" t="inlineStr">
        <is>
          <t/>
        </is>
      </c>
      <c r="BA910" t="inlineStr">
        <is>
          <t/>
        </is>
      </c>
      <c r="BB910" t="inlineStr">
        <is>
          <t/>
        </is>
      </c>
      <c r="BC910" t="inlineStr">
        <is>
          <t/>
        </is>
      </c>
      <c r="BD910" t="inlineStr">
        <is>
          <t/>
        </is>
      </c>
      <c r="BE910" t="inlineStr">
        <is>
          <t/>
        </is>
      </c>
      <c r="BF910" s="2" t="inlineStr">
        <is>
          <t>Convenzione sulla responsabilità civile nel campo dell'energia nucleare</t>
        </is>
      </c>
      <c r="BG910" s="2" t="inlineStr">
        <is>
          <t>3</t>
        </is>
      </c>
      <c r="BH910" s="2" t="inlineStr">
        <is>
          <t/>
        </is>
      </c>
      <c r="BI910" t="inlineStr">
        <is>
          <t/>
        </is>
      </c>
      <c r="BJ910" s="2" t="inlineStr">
        <is>
          <t>Konvencija dėl atsakomybės prieš trečiąją šalį atominės energijos srityje</t>
        </is>
      </c>
      <c r="BK910" s="2" t="inlineStr">
        <is>
          <t>2</t>
        </is>
      </c>
      <c r="BL910" s="2" t="inlineStr">
        <is>
          <t/>
        </is>
      </c>
      <c r="BM910" t="inlineStr">
        <is>
          <t/>
        </is>
      </c>
      <c r="BN910" s="2" t="inlineStr">
        <is>
          <t>Konvencija par trešo pušu atbildību kodolenerģijas jomā|
Parīzes konvencija</t>
        </is>
      </c>
      <c r="BO910" s="2" t="inlineStr">
        <is>
          <t>3|
2</t>
        </is>
      </c>
      <c r="BP910" s="2" t="inlineStr">
        <is>
          <t xml:space="preserve">|
</t>
        </is>
      </c>
      <c r="BQ910" t="inlineStr">
        <is>
          <t/>
        </is>
      </c>
      <c r="BR910" t="inlineStr">
        <is>
          <t/>
        </is>
      </c>
      <c r="BS910" t="inlineStr">
        <is>
          <t/>
        </is>
      </c>
      <c r="BT910" t="inlineStr">
        <is>
          <t/>
        </is>
      </c>
      <c r="BU910" t="inlineStr">
        <is>
          <t/>
        </is>
      </c>
      <c r="BV910" s="2" t="inlineStr">
        <is>
          <t>Verdrag inzake wettelijke aansprakelijkheid op het gebied van de kernenergie</t>
        </is>
      </c>
      <c r="BW910" s="2" t="inlineStr">
        <is>
          <t>3</t>
        </is>
      </c>
      <c r="BX910" s="2" t="inlineStr">
        <is>
          <t/>
        </is>
      </c>
      <c r="BY910" t="inlineStr">
        <is>
          <t/>
        </is>
      </c>
      <c r="BZ910" s="2" t="inlineStr">
        <is>
          <t>Konwencja paryska o odpowiedzialności strony trzeciej w dziedzinie energii jądrowej|
konwencja paryska</t>
        </is>
      </c>
      <c r="CA910" s="2" t="inlineStr">
        <is>
          <t>2|
2</t>
        </is>
      </c>
      <c r="CB910" s="2" t="inlineStr">
        <is>
          <t xml:space="preserve">|
</t>
        </is>
      </c>
      <c r="CC910" t="inlineStr">
        <is>
          <t>Podpisana: 29.7.1960 r. &lt;br&gt;Weszła w życie: 1.4.1968 r.&lt;br&gt;Zmieniona: protokołami z 1964 r., 1982 r. i 2004 r.</t>
        </is>
      </c>
      <c r="CD910" s="2" t="inlineStr">
        <is>
          <t>Convenção sobre a Responsabilidade Civil no domínio da Energia Nuclear</t>
        </is>
      </c>
      <c r="CE910" s="2" t="inlineStr">
        <is>
          <t>1</t>
        </is>
      </c>
      <c r="CF910" s="2" t="inlineStr">
        <is>
          <t/>
        </is>
      </c>
      <c r="CG910" t="inlineStr">
        <is>
          <t>Paris, 29.07.1960. Aprovada para ratificação por Portugal pelo Decreto-Lei nº 33/77, de 1 de Março.</t>
        </is>
      </c>
      <c r="CH910" s="2" t="inlineStr">
        <is>
          <t>Convenția privind răspunderea civilă în domeniul energiei nucleare</t>
        </is>
      </c>
      <c r="CI910" s="2" t="inlineStr">
        <is>
          <t>3</t>
        </is>
      </c>
      <c r="CJ910" s="2" t="inlineStr">
        <is>
          <t/>
        </is>
      </c>
      <c r="CK910" t="inlineStr">
        <is>
          <t/>
        </is>
      </c>
      <c r="CL910" t="inlineStr">
        <is>
          <t/>
        </is>
      </c>
      <c r="CM910" t="inlineStr">
        <is>
          <t/>
        </is>
      </c>
      <c r="CN910" t="inlineStr">
        <is>
          <t/>
        </is>
      </c>
      <c r="CO910" t="inlineStr">
        <is>
          <t/>
        </is>
      </c>
      <c r="CP910" t="inlineStr">
        <is>
          <t/>
        </is>
      </c>
      <c r="CQ910" t="inlineStr">
        <is>
          <t/>
        </is>
      </c>
      <c r="CR910" t="inlineStr">
        <is>
          <t/>
        </is>
      </c>
      <c r="CS910" t="inlineStr">
        <is>
          <t/>
        </is>
      </c>
      <c r="CT910" s="2" t="inlineStr">
        <is>
          <t>konventionen om skadeståndsansvar på atomenergins område</t>
        </is>
      </c>
      <c r="CU910" s="2" t="inlineStr">
        <is>
          <t>3</t>
        </is>
      </c>
      <c r="CV910" s="2" t="inlineStr">
        <is>
          <t/>
        </is>
      </c>
      <c r="CW910" t="inlineStr">
        <is>
          <t/>
        </is>
      </c>
    </row>
    <row r="911">
      <c r="A911" s="1" t="str">
        <f>HYPERLINK("https://iate.europa.eu/entry/result/1377109/all", "1377109")</f>
        <v>1377109</v>
      </c>
      <c r="B911" t="inlineStr">
        <is>
          <t>ENERGY;INDUSTRY</t>
        </is>
      </c>
      <c r="C911" t="inlineStr">
        <is>
          <t>ENERGY|coal and mining industries|coal industry;INDUSTRY|iron, steel and other metal industries</t>
        </is>
      </c>
      <c r="D911" t="inlineStr">
        <is>
          <t>yes</t>
        </is>
      </c>
      <c r="E911" t="inlineStr">
        <is>
          <t/>
        </is>
      </c>
      <c r="F911" t="inlineStr">
        <is>
          <t/>
        </is>
      </c>
      <c r="G911" t="inlineStr">
        <is>
          <t/>
        </is>
      </c>
      <c r="H911" t="inlineStr">
        <is>
          <t/>
        </is>
      </c>
      <c r="I911" t="inlineStr">
        <is>
          <t/>
        </is>
      </c>
      <c r="J911" t="inlineStr">
        <is>
          <t/>
        </is>
      </c>
      <c r="K911" t="inlineStr">
        <is>
          <t/>
        </is>
      </c>
      <c r="L911" t="inlineStr">
        <is>
          <t/>
        </is>
      </c>
      <c r="M911" t="inlineStr">
        <is>
          <t/>
        </is>
      </c>
      <c r="N911" s="2" t="inlineStr">
        <is>
          <t>halvkoks</t>
        </is>
      </c>
      <c r="O911" s="2" t="inlineStr">
        <is>
          <t>3</t>
        </is>
      </c>
      <c r="P911" s="2" t="inlineStr">
        <is>
          <t/>
        </is>
      </c>
      <c r="Q911" t="inlineStr">
        <is>
          <t/>
        </is>
      </c>
      <c r="R911" s="2" t="inlineStr">
        <is>
          <t>Halbkoks|
Schwelkoks</t>
        </is>
      </c>
      <c r="S911" s="2" t="inlineStr">
        <is>
          <t>3|
3</t>
        </is>
      </c>
      <c r="T911" s="2" t="inlineStr">
        <is>
          <t xml:space="preserve">|
</t>
        </is>
      </c>
      <c r="U911" t="inlineStr">
        <is>
          <t>Zwischenstufe bei der Hochtemperaturverkokung</t>
        </is>
      </c>
      <c r="V911" s="2" t="inlineStr">
        <is>
          <t>ημιοπτάνθραξ</t>
        </is>
      </c>
      <c r="W911" s="2" t="inlineStr">
        <is>
          <t>3</t>
        </is>
      </c>
      <c r="X911" s="2" t="inlineStr">
        <is>
          <t/>
        </is>
      </c>
      <c r="Y911" t="inlineStr">
        <is>
          <t/>
        </is>
      </c>
      <c r="Z911" s="2" t="inlineStr">
        <is>
          <t>semi coke</t>
        </is>
      </c>
      <c r="AA911" s="2" t="inlineStr">
        <is>
          <t>3</t>
        </is>
      </c>
      <c r="AB911" s="2" t="inlineStr">
        <is>
          <t/>
        </is>
      </c>
      <c r="AC911" t="inlineStr">
        <is>
          <t>solid product obtained from carbonization of coal at low temperature</t>
        </is>
      </c>
      <c r="AD911" s="2" t="inlineStr">
        <is>
          <t>semicoque</t>
        </is>
      </c>
      <c r="AE911" s="2" t="inlineStr">
        <is>
          <t>3</t>
        </is>
      </c>
      <c r="AF911" s="2" t="inlineStr">
        <is>
          <t/>
        </is>
      </c>
      <c r="AG911" t="inlineStr">
        <is>
          <t/>
        </is>
      </c>
      <c r="AH911" t="inlineStr">
        <is>
          <t/>
        </is>
      </c>
      <c r="AI911" t="inlineStr">
        <is>
          <t/>
        </is>
      </c>
      <c r="AJ911" t="inlineStr">
        <is>
          <t/>
        </is>
      </c>
      <c r="AK911" t="inlineStr">
        <is>
          <t/>
        </is>
      </c>
      <c r="AL911" s="2" t="inlineStr">
        <is>
          <t>puolikoksi</t>
        </is>
      </c>
      <c r="AM911" s="2" t="inlineStr">
        <is>
          <t>3</t>
        </is>
      </c>
      <c r="AN911" s="2" t="inlineStr">
        <is>
          <t/>
        </is>
      </c>
      <c r="AO911" t="inlineStr">
        <is>
          <t/>
        </is>
      </c>
      <c r="AP911" s="2" t="inlineStr">
        <is>
          <t>semi-coke</t>
        </is>
      </c>
      <c r="AQ911" s="2" t="inlineStr">
        <is>
          <t>3</t>
        </is>
      </c>
      <c r="AR911" s="2" t="inlineStr">
        <is>
          <t/>
        </is>
      </c>
      <c r="AS911" t="inlineStr">
        <is>
          <t/>
        </is>
      </c>
      <c r="AT911" s="2" t="inlineStr">
        <is>
          <t>breac-chóc</t>
        </is>
      </c>
      <c r="AU911" s="2" t="inlineStr">
        <is>
          <t>3</t>
        </is>
      </c>
      <c r="AV911" s="2" t="inlineStr">
        <is>
          <t/>
        </is>
      </c>
      <c r="AW911" t="inlineStr">
        <is>
          <t/>
        </is>
      </c>
      <c r="AX911" t="inlineStr">
        <is>
          <t/>
        </is>
      </c>
      <c r="AY911" t="inlineStr">
        <is>
          <t/>
        </is>
      </c>
      <c r="AZ911" t="inlineStr">
        <is>
          <t/>
        </is>
      </c>
      <c r="BA911" t="inlineStr">
        <is>
          <t/>
        </is>
      </c>
      <c r="BB911" t="inlineStr">
        <is>
          <t/>
        </is>
      </c>
      <c r="BC911" t="inlineStr">
        <is>
          <t/>
        </is>
      </c>
      <c r="BD911" t="inlineStr">
        <is>
          <t/>
        </is>
      </c>
      <c r="BE911" t="inlineStr">
        <is>
          <t/>
        </is>
      </c>
      <c r="BF911" s="2" t="inlineStr">
        <is>
          <t>semicoke</t>
        </is>
      </c>
      <c r="BG911" s="2" t="inlineStr">
        <is>
          <t>3</t>
        </is>
      </c>
      <c r="BH911" s="2" t="inlineStr">
        <is>
          <t/>
        </is>
      </c>
      <c r="BI911" t="inlineStr">
        <is>
          <t/>
        </is>
      </c>
      <c r="BJ911" t="inlineStr">
        <is>
          <t/>
        </is>
      </c>
      <c r="BK911" t="inlineStr">
        <is>
          <t/>
        </is>
      </c>
      <c r="BL911" t="inlineStr">
        <is>
          <t/>
        </is>
      </c>
      <c r="BM911" t="inlineStr">
        <is>
          <t/>
        </is>
      </c>
      <c r="BN911" s="2" t="inlineStr">
        <is>
          <t>puskokss</t>
        </is>
      </c>
      <c r="BO911" s="2" t="inlineStr">
        <is>
          <t>3</t>
        </is>
      </c>
      <c r="BP911" s="2" t="inlineStr">
        <is>
          <t/>
        </is>
      </c>
      <c r="BQ911" t="inlineStr">
        <is>
          <t>ciets produkts, kas iegūts, ogles karbonizējot zemā temperatūrā (500-700°C)</t>
        </is>
      </c>
      <c r="BR911" t="inlineStr">
        <is>
          <t/>
        </is>
      </c>
      <c r="BS911" t="inlineStr">
        <is>
          <t/>
        </is>
      </c>
      <c r="BT911" t="inlineStr">
        <is>
          <t/>
        </is>
      </c>
      <c r="BU911" t="inlineStr">
        <is>
          <t/>
        </is>
      </c>
      <c r="BV911" s="2" t="inlineStr">
        <is>
          <t>halfcokes|
semicokes</t>
        </is>
      </c>
      <c r="BW911" s="2" t="inlineStr">
        <is>
          <t>3|
3</t>
        </is>
      </c>
      <c r="BX911" s="2" t="inlineStr">
        <is>
          <t xml:space="preserve">|
</t>
        </is>
      </c>
      <c r="BY911" t="inlineStr">
        <is>
          <t/>
        </is>
      </c>
      <c r="BZ911" t="inlineStr">
        <is>
          <t/>
        </is>
      </c>
      <c r="CA911" t="inlineStr">
        <is>
          <t/>
        </is>
      </c>
      <c r="CB911" t="inlineStr">
        <is>
          <t/>
        </is>
      </c>
      <c r="CC911" t="inlineStr">
        <is>
          <t/>
        </is>
      </c>
      <c r="CD911" s="2" t="inlineStr">
        <is>
          <t>semicoque</t>
        </is>
      </c>
      <c r="CE911" s="2" t="inlineStr">
        <is>
          <t>3</t>
        </is>
      </c>
      <c r="CF911" s="2" t="inlineStr">
        <is>
          <t/>
        </is>
      </c>
      <c r="CG911" t="inlineStr">
        <is>
          <t/>
        </is>
      </c>
      <c r="CH911" t="inlineStr">
        <is>
          <t/>
        </is>
      </c>
      <c r="CI911" t="inlineStr">
        <is>
          <t/>
        </is>
      </c>
      <c r="CJ911" t="inlineStr">
        <is>
          <t/>
        </is>
      </c>
      <c r="CK911" t="inlineStr">
        <is>
          <t/>
        </is>
      </c>
      <c r="CL911" t="inlineStr">
        <is>
          <t/>
        </is>
      </c>
      <c r="CM911" t="inlineStr">
        <is>
          <t/>
        </is>
      </c>
      <c r="CN911" t="inlineStr">
        <is>
          <t/>
        </is>
      </c>
      <c r="CO911" t="inlineStr">
        <is>
          <t/>
        </is>
      </c>
      <c r="CP911" s="2" t="inlineStr">
        <is>
          <t>polkoks</t>
        </is>
      </c>
      <c r="CQ911" s="2" t="inlineStr">
        <is>
          <t>3</t>
        </is>
      </c>
      <c r="CR911" s="2" t="inlineStr">
        <is>
          <t/>
        </is>
      </c>
      <c r="CS911" t="inlineStr">
        <is>
          <t/>
        </is>
      </c>
      <c r="CT911" s="2" t="inlineStr">
        <is>
          <t>lågtemperaturkoks|
halvkoks</t>
        </is>
      </c>
      <c r="CU911" s="2" t="inlineStr">
        <is>
          <t>3|
3</t>
        </is>
      </c>
      <c r="CV911" s="2" t="inlineStr">
        <is>
          <t xml:space="preserve">|
</t>
        </is>
      </c>
      <c r="CW911" t="inlineStr">
        <is>
          <t/>
        </is>
      </c>
    </row>
    <row r="912">
      <c r="A912" s="1" t="str">
        <f>HYPERLINK("https://iate.europa.eu/entry/result/1367653/all", "1367653")</f>
        <v>1367653</v>
      </c>
      <c r="B912" t="inlineStr">
        <is>
          <t>ENVIRONMENT;ENERGY</t>
        </is>
      </c>
      <c r="C912" t="inlineStr">
        <is>
          <t>ENVIRONMENT|deterioration of the environment|pollution;ENERGY|electrical and nuclear industries|nuclear energy</t>
        </is>
      </c>
      <c r="D912" t="inlineStr">
        <is>
          <t>yes</t>
        </is>
      </c>
      <c r="E912" t="inlineStr">
        <is>
          <t/>
        </is>
      </c>
      <c r="F912" s="2" t="inlineStr">
        <is>
          <t>радиоактивно замърсяване|
замърсяване</t>
        </is>
      </c>
      <c r="G912" s="2" t="inlineStr">
        <is>
          <t>3|
3</t>
        </is>
      </c>
      <c r="H912" s="2" t="inlineStr">
        <is>
          <t xml:space="preserve">|
</t>
        </is>
      </c>
      <c r="I912" t="inlineStr">
        <is>
          <t>непреднамерено или нежелано наличие на радиоактивни вещества по повърхности или в твърди предмети, течности или газове, или по човешкото тяло</t>
        </is>
      </c>
      <c r="J912" s="2" t="inlineStr">
        <is>
          <t>radioaktivní kontaminace|
kontaminace</t>
        </is>
      </c>
      <c r="K912" s="2" t="inlineStr">
        <is>
          <t>3|
3</t>
        </is>
      </c>
      <c r="L912" s="2" t="inlineStr">
        <is>
          <t xml:space="preserve">|
</t>
        </is>
      </c>
      <c r="M912" t="inlineStr">
        <is>
          <t>znečištění jakéhokoliv materiálu či jeho povrchu, prostředí nebo osoby radioaktivní látkou</t>
        </is>
      </c>
      <c r="N912" s="2" t="inlineStr">
        <is>
          <t>kontamination|
radioaktiv forurening|
radioaktiv kontamination|
forurening</t>
        </is>
      </c>
      <c r="O912" s="2" t="inlineStr">
        <is>
          <t>3|
4|
3|
4</t>
        </is>
      </c>
      <c r="P912" s="2" t="inlineStr">
        <is>
          <t xml:space="preserve">|
|
|
</t>
        </is>
      </c>
      <c r="Q912" t="inlineStr">
        <is>
          <t>utilsigtet eller uønsket tilstedeværelse af radioaktive stoffer på overflader eller i faste stoffer, væsker eller gasser eller på det menneskelige legeme</t>
        </is>
      </c>
      <c r="R912" s="2" t="inlineStr">
        <is>
          <t>radioaktive Kontamination|
Kontamination|
radioaktive Verseuchung</t>
        </is>
      </c>
      <c r="S912" s="2" t="inlineStr">
        <is>
          <t>3|
3|
3</t>
        </is>
      </c>
      <c r="T912" s="2" t="inlineStr">
        <is>
          <t xml:space="preserve">|
|
</t>
        </is>
      </c>
      <c r="U912" t="inlineStr">
        <is>
          <t>unbeabsichtigtes oder ungewolltes Vorhandensein radioaktiver Stoffe auf Oberflächen oder in Feststoffen, Flüssigkeiten oder Gasen oder auf dem menschlichen Körper</t>
        </is>
      </c>
      <c r="V912" s="2" t="inlineStr">
        <is>
          <t>ραδιενεργός ρύπανση</t>
        </is>
      </c>
      <c r="W912" s="2" t="inlineStr">
        <is>
          <t>3</t>
        </is>
      </c>
      <c r="X912" s="2" t="inlineStr">
        <is>
          <t/>
        </is>
      </c>
      <c r="Y912" t="inlineStr">
        <is>
          <t/>
        </is>
      </c>
      <c r="Z912" s="2" t="inlineStr">
        <is>
          <t>radioactive contamination|
radioactive pollution|
contamination</t>
        </is>
      </c>
      <c r="AA912" s="2" t="inlineStr">
        <is>
          <t>3|
1|
3</t>
        </is>
      </c>
      <c r="AB912" s="2" t="inlineStr">
        <is>
          <t xml:space="preserve">|
|
</t>
        </is>
      </c>
      <c r="AC912" t="inlineStr">
        <is>
          <t>unintended or undesirable presence of radioactive substances on surfaces or within solids, liquids or gases or on the human body</t>
        </is>
      </c>
      <c r="AD912" s="2" t="inlineStr">
        <is>
          <t>contaminación radiactiva|
contaminación</t>
        </is>
      </c>
      <c r="AE912" s="2" t="inlineStr">
        <is>
          <t>3|
3</t>
        </is>
      </c>
      <c r="AF912" s="2" t="inlineStr">
        <is>
          <t xml:space="preserve">|
</t>
        </is>
      </c>
      <c r="AG912" t="inlineStr">
        <is>
          <t>Presencia incontrolada de elementos radiactivos en la atmósfera, en el hombre o en cualquier sustancia o lugar. 
&lt;br&gt;Presencia indeseable de sustancias radiactivas &lt;a href="/entry/result/1158889/all" id="ENTRY_TO_ENTRY_CONVERTER" target="_blank"&gt;IATE:1158889&lt;/a&gt; en seres vivos, en objetos materiales o en el medio ambiente.</t>
        </is>
      </c>
      <c r="AH912" s="2" t="inlineStr">
        <is>
          <t>radioaktiivne saastus|
saastus|
radioaktiivne saastumine</t>
        </is>
      </c>
      <c r="AI912" s="2" t="inlineStr">
        <is>
          <t>3|
3|
3</t>
        </is>
      </c>
      <c r="AJ912" s="2" t="inlineStr">
        <is>
          <t xml:space="preserve">|
|
</t>
        </is>
      </c>
      <c r="AK912" t="inlineStr">
        <is>
          <t>radioaktiivsete ainete tahtmatu või soovimatu esinemine pindadel, tahkistes, vedelikes, gaasides või inimorganismis</t>
        </is>
      </c>
      <c r="AL912" s="2" t="inlineStr">
        <is>
          <t>radioaktiivinen kontaminaatio|
radioaktiivinen saastuminen</t>
        </is>
      </c>
      <c r="AM912" s="2" t="inlineStr">
        <is>
          <t>3|
3</t>
        </is>
      </c>
      <c r="AN912" s="2" t="inlineStr">
        <is>
          <t xml:space="preserve">|
</t>
        </is>
      </c>
      <c r="AO912" t="inlineStr">
        <is>
          <t>radioaktiivinen saaste eli ei-toivottu radioaktiivinen aine pinnalla tai tilavuudessa</t>
        </is>
      </c>
      <c r="AP912" s="2" t="inlineStr">
        <is>
          <t>contamination radioactive|
contamination</t>
        </is>
      </c>
      <c r="AQ912" s="2" t="inlineStr">
        <is>
          <t>3|
3</t>
        </is>
      </c>
      <c r="AR912" s="2" t="inlineStr">
        <is>
          <t xml:space="preserve">|
</t>
        </is>
      </c>
      <c r="AS912" t="inlineStr">
        <is>
          <t>présence non intentionnelle ou non souhaitée de substances radioactives sur des surfaces ou dans des solides, des liquides ou des gaz (y compris l'organisme humain), ou processus causant cette présence</t>
        </is>
      </c>
      <c r="AT912" s="2" t="inlineStr">
        <is>
          <t>éilliú radaighníomhaíoch</t>
        </is>
      </c>
      <c r="AU912" s="2" t="inlineStr">
        <is>
          <t>3</t>
        </is>
      </c>
      <c r="AV912" s="2" t="inlineStr">
        <is>
          <t/>
        </is>
      </c>
      <c r="AW912" t="inlineStr">
        <is>
          <t/>
        </is>
      </c>
      <c r="AX912" s="2" t="inlineStr">
        <is>
          <t>radioaktivno zagađenje</t>
        </is>
      </c>
      <c r="AY912" s="2" t="inlineStr">
        <is>
          <t>3</t>
        </is>
      </c>
      <c r="AZ912" s="2" t="inlineStr">
        <is>
          <t/>
        </is>
      </c>
      <c r="BA912" t="inlineStr">
        <is>
          <t/>
        </is>
      </c>
      <c r="BB912" s="2" t="inlineStr">
        <is>
          <t>radioaktív szennyeződés</t>
        </is>
      </c>
      <c r="BC912" s="2" t="inlineStr">
        <is>
          <t>4</t>
        </is>
      </c>
      <c r="BD912" s="2" t="inlineStr">
        <is>
          <t/>
        </is>
      </c>
      <c r="BE912" t="inlineStr">
        <is>
          <t>radioaktív szubsztanciák szándékolatlan vagy nemkívánatos jelenléte felületeken, illetve szilárd anyagokban, folyadékokban vagy gázokban vagy az emberi testen</t>
        </is>
      </c>
      <c r="BF912" s="2" t="inlineStr">
        <is>
          <t>contaminazione|
contaminazione radioattiva</t>
        </is>
      </c>
      <c r="BG912" s="2" t="inlineStr">
        <is>
          <t>3|
3</t>
        </is>
      </c>
      <c r="BH912" s="2" t="inlineStr">
        <is>
          <t xml:space="preserve">|
</t>
        </is>
      </c>
      <c r="BI912" t="inlineStr">
        <is>
          <t>Presenza di materiale radioattivo nell'aria, nell'organismo umano o in sostanza o luogo in cui sia indesiderabile; contaminazione di un materiale, di una superficie, di un ambiente qualsiasi o di un individuo, prodotta da sostanze radioattive. Nel caso particolare del corpo umano, la contaminazione include tanto la contaminazione esterna cutanea quanto la contaminazione interna, per qualsiasi via essa sia indotta</t>
        </is>
      </c>
      <c r="BJ912" s="2" t="inlineStr">
        <is>
          <t>radioaktyvioji tarša</t>
        </is>
      </c>
      <c r="BK912" s="2" t="inlineStr">
        <is>
          <t>4</t>
        </is>
      </c>
      <c r="BL912" s="2" t="inlineStr">
        <is>
          <t/>
        </is>
      </c>
      <c r="BM912" t="inlineStr">
        <is>
          <t>bet kurios medžiagos, paviršiaus ir aplinkos bei žmogaus užterštumas radioaktyviosiomis medžiagomis</t>
        </is>
      </c>
      <c r="BN912" s="2" t="inlineStr">
        <is>
          <t>radioaktīvais piesārņojums</t>
        </is>
      </c>
      <c r="BO912" s="2" t="inlineStr">
        <is>
          <t>3</t>
        </is>
      </c>
      <c r="BP912" s="2" t="inlineStr">
        <is>
          <t/>
        </is>
      </c>
      <c r="BQ912" t="inlineStr">
        <is>
          <t>radioaktīvu vielu nekontrolēta nokļūšana atmosfērā, ūdenī, zemes virskārtā, uz apvidus priekšmetiem</t>
        </is>
      </c>
      <c r="BR912" s="2" t="inlineStr">
        <is>
          <t>kontaminazzjoni radjuattiva|
kontaminazzjoni</t>
        </is>
      </c>
      <c r="BS912" s="2" t="inlineStr">
        <is>
          <t>3|
3</t>
        </is>
      </c>
      <c r="BT912" s="2" t="inlineStr">
        <is>
          <t xml:space="preserve">|
</t>
        </is>
      </c>
      <c r="BU912" t="inlineStr">
        <is>
          <t>preżenza mhux intenzjonata jew mixtieqa ta' sustanzi radjuattivi fuq uċuh jew ġewwa solidi, likwidi jew gassijiet jew fuq il-ġisem tal-bniedem</t>
        </is>
      </c>
      <c r="BV912" s="2" t="inlineStr">
        <is>
          <t>radioactieve contaminatie|
radioactieve besmetting</t>
        </is>
      </c>
      <c r="BW912" s="2" t="inlineStr">
        <is>
          <t>3|
3</t>
        </is>
      </c>
      <c r="BX912" s="2" t="inlineStr">
        <is>
          <t xml:space="preserve">|
</t>
        </is>
      </c>
      <c r="BY912" t="inlineStr">
        <is>
          <t>onbedoelde of ongewenste aanwezigheid van radioactieve stoffen op oppervlakken of in vaste stoffen, vloeistoffen en gassen of in het menselijk lichaam</t>
        </is>
      </c>
      <c r="BZ912" s="2" t="inlineStr">
        <is>
          <t>skażenie|
skażenie promieniotwórcze</t>
        </is>
      </c>
      <c r="CA912" s="2" t="inlineStr">
        <is>
          <t>3|
3</t>
        </is>
      </c>
      <c r="CB912" s="2" t="inlineStr">
        <is>
          <t xml:space="preserve">|
</t>
        </is>
      </c>
      <c r="CC912" t="inlineStr">
        <is>
          <t>niepożądana lub potencjalnie szkodliwa obecność substancji promieniotwórczych w/na jakimś materiale, ciele ludzkim lub innym miejscu</t>
        </is>
      </c>
      <c r="CD912" s="2" t="inlineStr">
        <is>
          <t>contaminação radioativa|
contaminação</t>
        </is>
      </c>
      <c r="CE912" s="2" t="inlineStr">
        <is>
          <t>3|
3</t>
        </is>
      </c>
      <c r="CF912" s="2" t="inlineStr">
        <is>
          <t xml:space="preserve">|
</t>
        </is>
      </c>
      <c r="CG912" t="inlineStr">
        <is>
          <t>Presença de material radioactivo na atmosfera,no homem ou em qualquer substância ou local onde é indesejável</t>
        </is>
      </c>
      <c r="CH912" s="2" t="inlineStr">
        <is>
          <t>contaminare radioactivă</t>
        </is>
      </c>
      <c r="CI912" s="2" t="inlineStr">
        <is>
          <t>3</t>
        </is>
      </c>
      <c r="CJ912" s="2" t="inlineStr">
        <is>
          <t/>
        </is>
      </c>
      <c r="CK912" t="inlineStr">
        <is>
          <t>Prezență nedorită a unei substanțe radioactive într-un mediu sau pe o suprafață.</t>
        </is>
      </c>
      <c r="CL912" s="2" t="inlineStr">
        <is>
          <t>rádioaktívna kontaminácia|
kontaminácia</t>
        </is>
      </c>
      <c r="CM912" s="2" t="inlineStr">
        <is>
          <t>3|
3</t>
        </is>
      </c>
      <c r="CN912" s="2" t="inlineStr">
        <is>
          <t xml:space="preserve">|
</t>
        </is>
      </c>
      <c r="CO912" t="inlineStr">
        <is>
          <t>neúmyselná alebo nežiaduca prítomnosť rádioaktívnych látok na povrchu alebo vo vnútri pevných, kvapalných alebo plynných látok alebo na ľudskom tele</t>
        </is>
      </c>
      <c r="CP912" s="2" t="inlineStr">
        <is>
          <t>radioaktivna kontaminacija</t>
        </is>
      </c>
      <c r="CQ912" s="2" t="inlineStr">
        <is>
          <t>3</t>
        </is>
      </c>
      <c r="CR912" s="2" t="inlineStr">
        <is>
          <t/>
        </is>
      </c>
      <c r="CS912" t="inlineStr">
        <is>
          <t>onesnaženost z radionuklidi, izražena kot koncentracija aktivnosti na enoto prostornine, mase ali površine</t>
        </is>
      </c>
      <c r="CT912" s="2" t="inlineStr">
        <is>
          <t>kontamination|
radioaktiv kontamination</t>
        </is>
      </c>
      <c r="CU912" s="2" t="inlineStr">
        <is>
          <t>3|
3</t>
        </is>
      </c>
      <c r="CV912" s="2" t="inlineStr">
        <is>
          <t xml:space="preserve">|
</t>
        </is>
      </c>
      <c r="CW912" t="inlineStr">
        <is>
          <t/>
        </is>
      </c>
    </row>
    <row r="913">
      <c r="A913" s="1" t="str">
        <f>HYPERLINK("https://iate.europa.eu/entry/result/1155484/all", "1155484")</f>
        <v>1155484</v>
      </c>
      <c r="B913" t="inlineStr">
        <is>
          <t>SCIENCE;ENERGY</t>
        </is>
      </c>
      <c r="C913" t="inlineStr">
        <is>
          <t>SCIENCE|natural and applied sciences|physical sciences;ENERGY</t>
        </is>
      </c>
      <c r="D913" t="inlineStr">
        <is>
          <t>yes</t>
        </is>
      </c>
      <c r="E913" t="inlineStr">
        <is>
          <t/>
        </is>
      </c>
      <c r="F913" t="inlineStr">
        <is>
          <t/>
        </is>
      </c>
      <c r="G913" t="inlineStr">
        <is>
          <t/>
        </is>
      </c>
      <c r="H913" t="inlineStr">
        <is>
          <t/>
        </is>
      </c>
      <c r="I913" t="inlineStr">
        <is>
          <t/>
        </is>
      </c>
      <c r="J913" s="2" t="inlineStr">
        <is>
          <t>kinetická energie</t>
        </is>
      </c>
      <c r="K913" s="2" t="inlineStr">
        <is>
          <t>1</t>
        </is>
      </c>
      <c r="L913" s="2" t="inlineStr">
        <is>
          <t/>
        </is>
      </c>
      <c r="M913" t="inlineStr">
        <is>
          <t/>
        </is>
      </c>
      <c r="N913" s="2" t="inlineStr">
        <is>
          <t>kinetisk energi</t>
        </is>
      </c>
      <c r="O913" s="2" t="inlineStr">
        <is>
          <t>3</t>
        </is>
      </c>
      <c r="P913" s="2" t="inlineStr">
        <is>
          <t/>
        </is>
      </c>
      <c r="Q913" t="inlineStr">
        <is>
          <t/>
        </is>
      </c>
      <c r="R913" s="2" t="inlineStr">
        <is>
          <t>Bewegungsenergie|
Wucht|
kinetische Energie</t>
        </is>
      </c>
      <c r="S913" s="2" t="inlineStr">
        <is>
          <t>3|
3|
3</t>
        </is>
      </c>
      <c r="T913" s="2" t="inlineStr">
        <is>
          <t xml:space="preserve">|
|
</t>
        </is>
      </c>
      <c r="U913" t="inlineStr">
        <is>
          <t/>
        </is>
      </c>
      <c r="V913" s="2" t="inlineStr">
        <is>
          <t>κινητική ενέργεια</t>
        </is>
      </c>
      <c r="W913" s="2" t="inlineStr">
        <is>
          <t>3</t>
        </is>
      </c>
      <c r="X913" s="2" t="inlineStr">
        <is>
          <t/>
        </is>
      </c>
      <c r="Y913" t="inlineStr">
        <is>
          <t>η ενέργεια που προκύπτει ως αποτέλεσμα κίνησης και μεταβάλλεται ευθέως ανάλογα προς τη μάζα ενός αντικειμένου και το τετράγωνο της ταχύτητάς του</t>
        </is>
      </c>
      <c r="Z913" s="2" t="inlineStr">
        <is>
          <t>kinetic energy</t>
        </is>
      </c>
      <c r="AA913" s="2" t="inlineStr">
        <is>
          <t>3</t>
        </is>
      </c>
      <c r="AB913" s="2" t="inlineStr">
        <is>
          <t/>
        </is>
      </c>
      <c r="AC913" t="inlineStr">
        <is>
          <t>energy possessed by a mass or an object because of its motion</t>
        </is>
      </c>
      <c r="AD913" s="2" t="inlineStr">
        <is>
          <t>energía cinética</t>
        </is>
      </c>
      <c r="AE913" s="2" t="inlineStr">
        <is>
          <t>3</t>
        </is>
      </c>
      <c r="AF913" s="2" t="inlineStr">
        <is>
          <t/>
        </is>
      </c>
      <c r="AG913" t="inlineStr">
        <is>
          <t/>
        </is>
      </c>
      <c r="AH913" s="2" t="inlineStr">
        <is>
          <t>kineetiline energia</t>
        </is>
      </c>
      <c r="AI913" s="2" t="inlineStr">
        <is>
          <t>3</t>
        </is>
      </c>
      <c r="AJ913" s="2" t="inlineStr">
        <is>
          <t/>
        </is>
      </c>
      <c r="AK913" t="inlineStr">
        <is>
          <t>mehaanilise liikumise mõõt</t>
        </is>
      </c>
      <c r="AL913" s="2" t="inlineStr">
        <is>
          <t>liike-energia|
kineettinen energia</t>
        </is>
      </c>
      <c r="AM913" s="2" t="inlineStr">
        <is>
          <t>3|
3</t>
        </is>
      </c>
      <c r="AN913" s="2" t="inlineStr">
        <is>
          <t xml:space="preserve">|
</t>
        </is>
      </c>
      <c r="AO913" t="inlineStr">
        <is>
          <t>järjestelmän suhteen paikkaansa tai asentoaan muuttavan kappaleen nopeudesta ja massasta riippuva energia</t>
        </is>
      </c>
      <c r="AP913" s="2" t="inlineStr">
        <is>
          <t>énergie cinétique</t>
        </is>
      </c>
      <c r="AQ913" s="2" t="inlineStr">
        <is>
          <t>3</t>
        </is>
      </c>
      <c r="AR913" s="2" t="inlineStr">
        <is>
          <t/>
        </is>
      </c>
      <c r="AS913" t="inlineStr">
        <is>
          <t>énergie associé au mouvement, définie pour une particule en mécanique classique par T=1/2 mv², où 
&lt;i&gt;m&lt;/i&gt; est la masse de la particule et 
&lt;i&gt;v&lt;/i&gt; sa vitesse</t>
        </is>
      </c>
      <c r="AT913" s="2" t="inlineStr">
        <is>
          <t>fuinneamh cinéiteach</t>
        </is>
      </c>
      <c r="AU913" s="2" t="inlineStr">
        <is>
          <t>3</t>
        </is>
      </c>
      <c r="AV913" s="2" t="inlineStr">
        <is>
          <t/>
        </is>
      </c>
      <c r="AW913" t="inlineStr">
        <is>
          <t/>
        </is>
      </c>
      <c r="AX913" t="inlineStr">
        <is>
          <t/>
        </is>
      </c>
      <c r="AY913" t="inlineStr">
        <is>
          <t/>
        </is>
      </c>
      <c r="AZ913" t="inlineStr">
        <is>
          <t/>
        </is>
      </c>
      <c r="BA913" t="inlineStr">
        <is>
          <t/>
        </is>
      </c>
      <c r="BB913" s="2" t="inlineStr">
        <is>
          <t>mozgási energia</t>
        </is>
      </c>
      <c r="BC913" s="2" t="inlineStr">
        <is>
          <t>3</t>
        </is>
      </c>
      <c r="BD913" s="2" t="inlineStr">
        <is>
          <t/>
        </is>
      </c>
      <c r="BE913" t="inlineStr">
        <is>
          <t>A mozgási (más néven kinetikus) energia definíciója: az m tömegű, v sebességű test mozgási vagy kinetikus energiája egyenlő a test tömege szorozva sebességének négyzetével és osztva kettővel.</t>
        </is>
      </c>
      <c r="BF913" s="2" t="inlineStr">
        <is>
          <t>energia cinetica</t>
        </is>
      </c>
      <c r="BG913" s="2" t="inlineStr">
        <is>
          <t>3</t>
        </is>
      </c>
      <c r="BH913" s="2" t="inlineStr">
        <is>
          <t/>
        </is>
      </c>
      <c r="BI913" t="inlineStr">
        <is>
          <t/>
        </is>
      </c>
      <c r="BJ913" s="2" t="inlineStr">
        <is>
          <t>kinetinė energija</t>
        </is>
      </c>
      <c r="BK913" s="2" t="inlineStr">
        <is>
          <t>3</t>
        </is>
      </c>
      <c r="BL913" s="2" t="inlineStr">
        <is>
          <t/>
        </is>
      </c>
      <c r="BM913" t="inlineStr">
        <is>
          <t>judėjimo energija</t>
        </is>
      </c>
      <c r="BN913" s="2" t="inlineStr">
        <is>
          <t>kinētiskā enerģija</t>
        </is>
      </c>
      <c r="BO913" s="2" t="inlineStr">
        <is>
          <t>4</t>
        </is>
      </c>
      <c r="BP913" s="2" t="inlineStr">
        <is>
          <t/>
        </is>
      </c>
      <c r="BQ913" t="inlineStr">
        <is>
          <t>enerģija, kas piemīt ķermeņiem kustībā</t>
        </is>
      </c>
      <c r="BR913" s="2" t="inlineStr">
        <is>
          <t>enerġija kinetika</t>
        </is>
      </c>
      <c r="BS913" s="2" t="inlineStr">
        <is>
          <t>3</t>
        </is>
      </c>
      <c r="BT913" s="2" t="inlineStr">
        <is>
          <t/>
        </is>
      </c>
      <c r="BU913" t="inlineStr">
        <is>
          <t>il-potenza li oġġett ikollu minħabba l-moviment tiegħu</t>
        </is>
      </c>
      <c r="BV913" s="2" t="inlineStr">
        <is>
          <t>kinetische energie</t>
        </is>
      </c>
      <c r="BW913" s="2" t="inlineStr">
        <is>
          <t>3</t>
        </is>
      </c>
      <c r="BX913" s="2" t="inlineStr">
        <is>
          <t/>
        </is>
      </c>
      <c r="BY913" t="inlineStr">
        <is>
          <t/>
        </is>
      </c>
      <c r="BZ913" t="inlineStr">
        <is>
          <t/>
        </is>
      </c>
      <c r="CA913" t="inlineStr">
        <is>
          <t/>
        </is>
      </c>
      <c r="CB913" t="inlineStr">
        <is>
          <t/>
        </is>
      </c>
      <c r="CC913" t="inlineStr">
        <is>
          <t/>
        </is>
      </c>
      <c r="CD913" s="2" t="inlineStr">
        <is>
          <t>energia cinética</t>
        </is>
      </c>
      <c r="CE913" s="2" t="inlineStr">
        <is>
          <t>3</t>
        </is>
      </c>
      <c r="CF913" s="2" t="inlineStr">
        <is>
          <t/>
        </is>
      </c>
      <c r="CG913" t="inlineStr">
        <is>
          <t>Energia que está relacionada com o estado de movimento de um corpo.</t>
        </is>
      </c>
      <c r="CH913" s="2" t="inlineStr">
        <is>
          <t>energie cinetică</t>
        </is>
      </c>
      <c r="CI913" s="2" t="inlineStr">
        <is>
          <t>3</t>
        </is>
      </c>
      <c r="CJ913" s="2" t="inlineStr">
        <is>
          <t/>
        </is>
      </c>
      <c r="CK913" t="inlineStr">
        <is>
          <t>mărime scalară egală cu semiprodusul dintre masa punctului material și pătratul vitezei lui</t>
        </is>
      </c>
      <c r="CL913" t="inlineStr">
        <is>
          <t/>
        </is>
      </c>
      <c r="CM913" t="inlineStr">
        <is>
          <t/>
        </is>
      </c>
      <c r="CN913" t="inlineStr">
        <is>
          <t/>
        </is>
      </c>
      <c r="CO913" t="inlineStr">
        <is>
          <t/>
        </is>
      </c>
      <c r="CP913" s="2" t="inlineStr">
        <is>
          <t>gibalna energija|
kinetična energija</t>
        </is>
      </c>
      <c r="CQ913" s="2" t="inlineStr">
        <is>
          <t>3|
3</t>
        </is>
      </c>
      <c r="CR913" s="2" t="inlineStr">
        <is>
          <t xml:space="preserve">|
</t>
        </is>
      </c>
      <c r="CS913" t="inlineStr">
        <is>
          <t>energija, ki jo ima telo zaradi svojega gibanja</t>
        </is>
      </c>
      <c r="CT913" s="2" t="inlineStr">
        <is>
          <t>kinetisk energi</t>
        </is>
      </c>
      <c r="CU913" s="2" t="inlineStr">
        <is>
          <t>3</t>
        </is>
      </c>
      <c r="CV913" s="2" t="inlineStr">
        <is>
          <t/>
        </is>
      </c>
      <c r="CW913" t="inlineStr">
        <is>
          <t>energi som beror av kropps rörelse</t>
        </is>
      </c>
    </row>
    <row r="914">
      <c r="A914" s="1" t="str">
        <f>HYPERLINK("https://iate.europa.eu/entry/result/837143/all", "837143")</f>
        <v>837143</v>
      </c>
      <c r="B914" t="inlineStr">
        <is>
          <t>ENERGY</t>
        </is>
      </c>
      <c r="C914" t="inlineStr">
        <is>
          <t>ENERGY|electrical and nuclear industries;ENERGY|electrical and nuclear industries|nuclear energy</t>
        </is>
      </c>
      <c r="D914" t="inlineStr">
        <is>
          <t>yes</t>
        </is>
      </c>
      <c r="E914" t="inlineStr">
        <is>
          <t/>
        </is>
      </c>
      <c r="F914" s="2" t="inlineStr">
        <is>
          <t>общ ядрен пазар</t>
        </is>
      </c>
      <c r="G914" s="2" t="inlineStr">
        <is>
          <t>3</t>
        </is>
      </c>
      <c r="H914" s="2" t="inlineStr">
        <is>
          <t/>
        </is>
      </c>
      <c r="I914" t="inlineStr">
        <is>
          <t>общ пазар за специални материали и оборудване чрез свободно движение на
 капитали за инвестиции в областта на ядрената енергетика и чрез 
възможност за свободно наемане на работа за специалисти в Общността</t>
        </is>
      </c>
      <c r="J914" s="2" t="inlineStr">
        <is>
          <t>společný jaderný trh</t>
        </is>
      </c>
      <c r="K914" s="2" t="inlineStr">
        <is>
          <t>3</t>
        </is>
      </c>
      <c r="L914" s="2" t="inlineStr">
        <is>
          <t/>
        </is>
      </c>
      <c r="M914" t="inlineStr">
        <is>
          <t/>
        </is>
      </c>
      <c r="N914" s="2" t="inlineStr">
        <is>
          <t>nukleart fællesmarked</t>
        </is>
      </c>
      <c r="O914" s="2" t="inlineStr">
        <is>
          <t>3</t>
        </is>
      </c>
      <c r="P914" s="2" t="inlineStr">
        <is>
          <t/>
        </is>
      </c>
      <c r="Q914" t="inlineStr">
        <is>
          <t/>
        </is>
      </c>
      <c r="R914" s="2" t="inlineStr">
        <is>
          <t>gemeinsamer Markt auf dem Kerngebiet</t>
        </is>
      </c>
      <c r="S914" s="2" t="inlineStr">
        <is>
          <t>3</t>
        </is>
      </c>
      <c r="T914" s="2" t="inlineStr">
        <is>
          <t/>
        </is>
      </c>
      <c r="U914" t="inlineStr">
        <is>
          <t/>
        </is>
      </c>
      <c r="V914" s="2" t="inlineStr">
        <is>
          <t>κοινή πυρηνική αγορά</t>
        </is>
      </c>
      <c r="W914" s="2" t="inlineStr">
        <is>
          <t>3</t>
        </is>
      </c>
      <c r="X914" s="2" t="inlineStr">
        <is>
          <t/>
        </is>
      </c>
      <c r="Y914" t="inlineStr">
        <is>
          <t>αγορά που έχει εγκαθιδρυθεί βάσει της συμφωνίας Ευρατόμ με σκοπό να καταστεί δυνατή η ελεύθερη κυκλοφορία πυρηνικού υλικού, εξοπλισμού και σχετικών επενδυτικών κεφαλαίων καθώς και πυρηνικών επιστημόνων και τεχνικών εντός της Κοινότητας</t>
        </is>
      </c>
      <c r="Z914" s="2" t="inlineStr">
        <is>
          <t>nuclear common market</t>
        </is>
      </c>
      <c r="AA914" s="2" t="inlineStr">
        <is>
          <t>3</t>
        </is>
      </c>
      <c r="AB914" s="2" t="inlineStr">
        <is>
          <t/>
        </is>
      </c>
      <c r="AC914" t="inlineStr">
        <is>
          <t>market established by the Euratom Treaty to enable free movement of nuclear professionals, materials, equipment and associated investment capital across the European Community</t>
        </is>
      </c>
      <c r="AD914" s="2" t="inlineStr">
        <is>
          <t>mercado común nuclear</t>
        </is>
      </c>
      <c r="AE914" s="2" t="inlineStr">
        <is>
          <t>3</t>
        </is>
      </c>
      <c r="AF914" s="2" t="inlineStr">
        <is>
          <t/>
        </is>
      </c>
      <c r="AG914" t="inlineStr">
        <is>
          <t>Mercado establecido por el Tratado constitutivo de la Comunidad Europea de la Energía Atómica (EURATOM) para la libre circulación de materiales y equipos especializados, de capitales para la inversión en el campo de la energía nuclear, y de los especialistas.</t>
        </is>
      </c>
      <c r="AH914" s="2" t="inlineStr">
        <is>
          <t>tuumaühisturg</t>
        </is>
      </c>
      <c r="AI914" s="2" t="inlineStr">
        <is>
          <t>3</t>
        </is>
      </c>
      <c r="AJ914" s="2" t="inlineStr">
        <is>
          <t/>
        </is>
      </c>
      <c r="AK914" t="inlineStr">
        <is>
          <t>EURATOMi lepinguga kehtestatud tuumaenergeetika valdkonna turg, mis võimaldab materjalide, töötajate ja kapitali vaba liikumist Euroopa Ühenduses</t>
        </is>
      </c>
      <c r="AL914" s="2" t="inlineStr">
        <is>
          <t>ydinalan yhteismarkkinat</t>
        </is>
      </c>
      <c r="AM914" s="2" t="inlineStr">
        <is>
          <t>3</t>
        </is>
      </c>
      <c r="AN914" s="2" t="inlineStr">
        <is>
          <t/>
        </is>
      </c>
      <c r="AO914" t="inlineStr">
        <is>
          <t>Euratomin perustamissopimuksella &lt;a href="/entry/result/856589/all" id="ENTRY_TO_ENTRY_CONVERTER" target="_blank"&gt;IATE:856589&lt;/a&gt; perustetut markkinat, jotka mahdollistavat ydinalan ammattilaisten, materiaalien, laitteiden ja niihin liittyviin investointeihin tarkoitetun pääoman vapaan liikkumisen</t>
        </is>
      </c>
      <c r="AP914" s="2" t="inlineStr">
        <is>
          <t>marché commun nucléaire</t>
        </is>
      </c>
      <c r="AQ914" s="2" t="inlineStr">
        <is>
          <t>3</t>
        </is>
      </c>
      <c r="AR914" s="2" t="inlineStr">
        <is>
          <t/>
        </is>
      </c>
      <c r="AS914" t="inlineStr">
        <is>
          <t>marché basé sur la libre circulation des travailleurs du secteur nucléaire, des biens et des technologies afin de faciliter le commerce au sein la communauté européenne</t>
        </is>
      </c>
      <c r="AT914" s="2" t="inlineStr">
        <is>
          <t>an cómhargadh núicléach</t>
        </is>
      </c>
      <c r="AU914" s="2" t="inlineStr">
        <is>
          <t>3</t>
        </is>
      </c>
      <c r="AV914" s="2" t="inlineStr">
        <is>
          <t/>
        </is>
      </c>
      <c r="AW914" t="inlineStr">
        <is>
          <t/>
        </is>
      </c>
      <c r="AX914" s="2" t="inlineStr">
        <is>
          <t>zajedničko nuklearno tržište</t>
        </is>
      </c>
      <c r="AY914" s="2" t="inlineStr">
        <is>
          <t>3</t>
        </is>
      </c>
      <c r="AZ914" s="2" t="inlineStr">
        <is>
          <t/>
        </is>
      </c>
      <c r="BA914" t="inlineStr">
        <is>
          <t/>
        </is>
      </c>
      <c r="BB914" s="2" t="inlineStr">
        <is>
          <t>az atomenergia közös piaca|
közös piac az atomenergia területén</t>
        </is>
      </c>
      <c r="BC914" s="2" t="inlineStr">
        <is>
          <t>3|
3</t>
        </is>
      </c>
      <c r="BD914" s="2" t="inlineStr">
        <is>
          <t xml:space="preserve">|
</t>
        </is>
      </c>
      <c r="BE914" t="inlineStr">
        <is>
          <t>az Euratom-szerződés IV. mellékletében felsorolt anyagok tekintetében a 9. fejezet értelmében létrejött piac</t>
        </is>
      </c>
      <c r="BF914" s="2" t="inlineStr">
        <is>
          <t>mercato comune nucleare</t>
        </is>
      </c>
      <c r="BG914" s="2" t="inlineStr">
        <is>
          <t>3</t>
        </is>
      </c>
      <c r="BH914" s="2" t="inlineStr">
        <is>
          <t/>
        </is>
      </c>
      <c r="BI914" t="inlineStr">
        <is>
          <t>nel settore dell’energia nucleare con finalità civili (non militari): mercato comune di materiali e attrezzature specializzate, con libera circolazione dei capitali per gli investimenti nel settore dell’energia nucleare e libertà occupazionale per gli specialisti</t>
        </is>
      </c>
      <c r="BJ914" s="2" t="inlineStr">
        <is>
          <t>bendroji branduolinė rinka</t>
        </is>
      </c>
      <c r="BK914" s="2" t="inlineStr">
        <is>
          <t>3</t>
        </is>
      </c>
      <c r="BL914" s="2" t="inlineStr">
        <is>
          <t/>
        </is>
      </c>
      <c r="BM914" t="inlineStr">
        <is>
          <t/>
        </is>
      </c>
      <c r="BN914" s="2" t="inlineStr">
        <is>
          <t>kopējais kodolenerģijas tirgus</t>
        </is>
      </c>
      <c r="BO914" s="2" t="inlineStr">
        <is>
          <t>2</t>
        </is>
      </c>
      <c r="BP914" s="2" t="inlineStr">
        <is>
          <t/>
        </is>
      </c>
      <c r="BQ914" t="inlineStr">
        <is>
          <t>tirgus, kas izveidots ar &lt;i&gt;Euratom&lt;/i&gt; līgumu, lai nodrošinātu kodolenerģijas jomas speciālistu, kodolmateriālu, iekārtu un saistīto ieguldījumu kapitāla brīvu apriti Eiropas Savienības Kopienas teritorijā</t>
        </is>
      </c>
      <c r="BR914" s="2" t="inlineStr">
        <is>
          <t>suq komuni nukleari</t>
        </is>
      </c>
      <c r="BS914" s="2" t="inlineStr">
        <is>
          <t>3</t>
        </is>
      </c>
      <c r="BT914" s="2" t="inlineStr">
        <is>
          <t/>
        </is>
      </c>
      <c r="BU914" t="inlineStr">
        <is>
          <t>suq komuni stabbilit mit-Trattat Euratom, bil-għan li jkun hemm moviment liberu ta' materjali u tagħmir speċjalizzat u kif ukoll ta' kapital għall-investiment fil-qasam tal-enerġija nukleari, u bit-tir li jkun hemm libertà okkupazzjonali għall-ispeċjalisti f'dan il-qasam mal-Komunità Ewropea kollha</t>
        </is>
      </c>
      <c r="BV914" s="2" t="inlineStr">
        <is>
          <t>gemeenschappelijke markt op het gebied van de kernenergie</t>
        </is>
      </c>
      <c r="BW914" s="2" t="inlineStr">
        <is>
          <t>3</t>
        </is>
      </c>
      <c r="BX914" s="2" t="inlineStr">
        <is>
          <t/>
        </is>
      </c>
      <c r="BY914" t="inlineStr">
        <is>
          <t>bij het Euratomverdrag ingestelde gemeenschappelijke markt voor gespecialiseerde materialen en uitrusting, met vrij kapitaalverkeer voor investeringen op het gebied van kernenergie en vrije werkgelegenheid voor specialisten</t>
        </is>
      </c>
      <c r="BZ914" s="2" t="inlineStr">
        <is>
          <t>wspólny rynek atomowy</t>
        </is>
      </c>
      <c r="CA914" s="2" t="inlineStr">
        <is>
          <t>3</t>
        </is>
      </c>
      <c r="CB914" s="2" t="inlineStr">
        <is>
          <t/>
        </is>
      </c>
      <c r="CC914" t="inlineStr">
        <is>
          <t>wspólne ramy wprowadzone Traktatem Euratom w celu umożliwienia swobodnego przepływu specjalistów, materiałów, urządzeń oraz kapitału w sektorze energii jądrowej</t>
        </is>
      </c>
      <c r="CD914" s="2" t="inlineStr">
        <is>
          <t>mercado comum nuclear</t>
        </is>
      </c>
      <c r="CE914" s="2" t="inlineStr">
        <is>
          <t>3</t>
        </is>
      </c>
      <c r="CF914" s="2" t="inlineStr">
        <is>
          <t/>
        </is>
      </c>
      <c r="CG914" t="inlineStr">
        <is>
          <t/>
        </is>
      </c>
      <c r="CH914" s="2" t="inlineStr">
        <is>
          <t>piața comună nucleară</t>
        </is>
      </c>
      <c r="CI914" s="2" t="inlineStr">
        <is>
          <t>3</t>
        </is>
      </c>
      <c r="CJ914" s="2" t="inlineStr">
        <is>
          <t/>
        </is>
      </c>
      <c r="CK914" t="inlineStr">
        <is>
          <t/>
        </is>
      </c>
      <c r="CL914" s="2" t="inlineStr">
        <is>
          <t>spoločný jadrový trh</t>
        </is>
      </c>
      <c r="CM914" s="2" t="inlineStr">
        <is>
          <t>3</t>
        </is>
      </c>
      <c r="CN914" s="2" t="inlineStr">
        <is>
          <t/>
        </is>
      </c>
      <c r="CO914" t="inlineStr">
        <is>
          <t>trh, ktorý umožňuje voľný pohyb pracovnej sily a materiálov v oblasti jadrovej energie</t>
        </is>
      </c>
      <c r="CP914" s="2" t="inlineStr">
        <is>
          <t>jedrski skupni trg</t>
        </is>
      </c>
      <c r="CQ914" s="2" t="inlineStr">
        <is>
          <t>3</t>
        </is>
      </c>
      <c r="CR914" s="2" t="inlineStr">
        <is>
          <t/>
        </is>
      </c>
      <c r="CS914" t="inlineStr">
        <is>
          <t/>
        </is>
      </c>
      <c r="CT914" s="2" t="inlineStr">
        <is>
          <t>gemensam marknad på kärnenergiområdet</t>
        </is>
      </c>
      <c r="CU914" s="2" t="inlineStr">
        <is>
          <t>3</t>
        </is>
      </c>
      <c r="CV914" s="2" t="inlineStr">
        <is>
          <t/>
        </is>
      </c>
      <c r="CW914" t="inlineStr">
        <is>
          <t/>
        </is>
      </c>
    </row>
    <row r="915">
      <c r="A915" s="1" t="str">
        <f>HYPERLINK("https://iate.europa.eu/entry/result/1620619/all", "1620619")</f>
        <v>1620619</v>
      </c>
      <c r="B915" t="inlineStr">
        <is>
          <t>AGRICULTURE, FORESTRY AND FISHERIES</t>
        </is>
      </c>
      <c r="C915" t="inlineStr">
        <is>
          <t>AGRICULTURE, FORESTRY AND FISHERIES|forestry</t>
        </is>
      </c>
      <c r="D915" t="inlineStr">
        <is>
          <t>yes</t>
        </is>
      </c>
      <c r="E915" t="inlineStr">
        <is>
          <t/>
        </is>
      </c>
      <c r="F915" t="inlineStr">
        <is>
          <t/>
        </is>
      </c>
      <c r="G915" t="inlineStr">
        <is>
          <t/>
        </is>
      </c>
      <c r="H915" t="inlineStr">
        <is>
          <t/>
        </is>
      </c>
      <c r="I915" t="inlineStr">
        <is>
          <t/>
        </is>
      </c>
      <c r="J915" t="inlineStr">
        <is>
          <t/>
        </is>
      </c>
      <c r="K915" t="inlineStr">
        <is>
          <t/>
        </is>
      </c>
      <c r="L915" t="inlineStr">
        <is>
          <t/>
        </is>
      </c>
      <c r="M915" t="inlineStr">
        <is>
          <t/>
        </is>
      </c>
      <c r="N915" s="2" t="inlineStr">
        <is>
          <t>øksemærke</t>
        </is>
      </c>
      <c r="O915" s="2" t="inlineStr">
        <is>
          <t>3</t>
        </is>
      </c>
      <c r="P915" s="2" t="inlineStr">
        <is>
          <t/>
        </is>
      </c>
      <c r="Q915" t="inlineStr">
        <is>
          <t/>
        </is>
      </c>
      <c r="R915" s="2" t="inlineStr">
        <is>
          <t>Axtschalm</t>
        </is>
      </c>
      <c r="S915" s="2" t="inlineStr">
        <is>
          <t>3</t>
        </is>
      </c>
      <c r="T915" s="2" t="inlineStr">
        <is>
          <t/>
        </is>
      </c>
      <c r="U915" t="inlineStr">
        <is>
          <t/>
        </is>
      </c>
      <c r="V915" s="2" t="inlineStr">
        <is>
          <t>επιφάνεια δένδρου γυμνή φλοιού</t>
        </is>
      </c>
      <c r="W915" s="2" t="inlineStr">
        <is>
          <t>3</t>
        </is>
      </c>
      <c r="X915" s="2" t="inlineStr">
        <is>
          <t/>
        </is>
      </c>
      <c r="Y915" t="inlineStr">
        <is>
          <t/>
        </is>
      </c>
      <c r="Z915" s="2" t="inlineStr">
        <is>
          <t>slash|
blaze</t>
        </is>
      </c>
      <c r="AA915" s="2" t="inlineStr">
        <is>
          <t>3|
3</t>
        </is>
      </c>
      <c r="AB915" s="2" t="inlineStr">
        <is>
          <t xml:space="preserve">|
</t>
        </is>
      </c>
      <c r="AC915" t="inlineStr">
        <is>
          <t>a shallow excision removing a portion of the bark, with or without wood, from a tree stem or log; generally made for purposes of identification, and commonly serving as a surface for a more specific mark</t>
        </is>
      </c>
      <c r="AD915" s="2" t="inlineStr">
        <is>
          <t>chaspe</t>
        </is>
      </c>
      <c r="AE915" s="2" t="inlineStr">
        <is>
          <t>3</t>
        </is>
      </c>
      <c r="AF915" s="2" t="inlineStr">
        <is>
          <t/>
        </is>
      </c>
      <c r="AG915" t="inlineStr">
        <is>
          <t/>
        </is>
      </c>
      <c r="AH915" t="inlineStr">
        <is>
          <t/>
        </is>
      </c>
      <c r="AI915" t="inlineStr">
        <is>
          <t/>
        </is>
      </c>
      <c r="AJ915" t="inlineStr">
        <is>
          <t/>
        </is>
      </c>
      <c r="AK915" t="inlineStr">
        <is>
          <t/>
        </is>
      </c>
      <c r="AL915" s="2" t="inlineStr">
        <is>
          <t>leima</t>
        </is>
      </c>
      <c r="AM915" s="2" t="inlineStr">
        <is>
          <t>3</t>
        </is>
      </c>
      <c r="AN915" s="2" t="inlineStr">
        <is>
          <t/>
        </is>
      </c>
      <c r="AO915" t="inlineStr">
        <is>
          <t/>
        </is>
      </c>
      <c r="AP915" s="2" t="inlineStr">
        <is>
          <t>blanchi|
flachi|
flache|
plaque|
miroir</t>
        </is>
      </c>
      <c r="AQ915" s="2" t="inlineStr">
        <is>
          <t>3|
3|
3|
3|
3</t>
        </is>
      </c>
      <c r="AR915" s="2" t="inlineStr">
        <is>
          <t xml:space="preserve">|
|
|
|
</t>
        </is>
      </c>
      <c r="AS915" t="inlineStr">
        <is>
          <t>incision superficielle ôtant une petite parcelle d'écorce et au besoin de bois, sur un arbre ou une grume, afin d'identifier ces derniers par une marque indélébile</t>
        </is>
      </c>
      <c r="AT915" t="inlineStr">
        <is>
          <t/>
        </is>
      </c>
      <c r="AU915" t="inlineStr">
        <is>
          <t/>
        </is>
      </c>
      <c r="AV915" t="inlineStr">
        <is>
          <t/>
        </is>
      </c>
      <c r="AW915" t="inlineStr">
        <is>
          <t/>
        </is>
      </c>
      <c r="AX915" t="inlineStr">
        <is>
          <t/>
        </is>
      </c>
      <c r="AY915" t="inlineStr">
        <is>
          <t/>
        </is>
      </c>
      <c r="AZ915" t="inlineStr">
        <is>
          <t/>
        </is>
      </c>
      <c r="BA915" t="inlineStr">
        <is>
          <t/>
        </is>
      </c>
      <c r="BB915" t="inlineStr">
        <is>
          <t/>
        </is>
      </c>
      <c r="BC915" t="inlineStr">
        <is>
          <t/>
        </is>
      </c>
      <c r="BD915" t="inlineStr">
        <is>
          <t/>
        </is>
      </c>
      <c r="BE915" t="inlineStr">
        <is>
          <t/>
        </is>
      </c>
      <c r="BF915" s="2" t="inlineStr">
        <is>
          <t>specchiatura</t>
        </is>
      </c>
      <c r="BG915" s="2" t="inlineStr">
        <is>
          <t>3</t>
        </is>
      </c>
      <c r="BH915" s="2" t="inlineStr">
        <is>
          <t/>
        </is>
      </c>
      <c r="BI915" t="inlineStr">
        <is>
          <t>una raschiatura superficiale o profonda sulla corteccia fino ascoprire il legno praticata sul fusto di un albero come contrassegno; generalmente per facilitare l'apposizione di segni con vernice o per evidenziare l'impronta del martello forestale</t>
        </is>
      </c>
      <c r="BJ915" t="inlineStr">
        <is>
          <t/>
        </is>
      </c>
      <c r="BK915" t="inlineStr">
        <is>
          <t/>
        </is>
      </c>
      <c r="BL915" t="inlineStr">
        <is>
          <t/>
        </is>
      </c>
      <c r="BM915" t="inlineStr">
        <is>
          <t/>
        </is>
      </c>
      <c r="BN915" t="inlineStr">
        <is>
          <t/>
        </is>
      </c>
      <c r="BO915" t="inlineStr">
        <is>
          <t/>
        </is>
      </c>
      <c r="BP915" t="inlineStr">
        <is>
          <t/>
        </is>
      </c>
      <c r="BQ915" t="inlineStr">
        <is>
          <t/>
        </is>
      </c>
      <c r="BR915" t="inlineStr">
        <is>
          <t/>
        </is>
      </c>
      <c r="BS915" t="inlineStr">
        <is>
          <t/>
        </is>
      </c>
      <c r="BT915" t="inlineStr">
        <is>
          <t/>
        </is>
      </c>
      <c r="BU915" t="inlineStr">
        <is>
          <t/>
        </is>
      </c>
      <c r="BV915" s="2" t="inlineStr">
        <is>
          <t>blesbijl</t>
        </is>
      </c>
      <c r="BW915" s="2" t="inlineStr">
        <is>
          <t>3</t>
        </is>
      </c>
      <c r="BX915" s="2" t="inlineStr">
        <is>
          <t/>
        </is>
      </c>
      <c r="BY915" t="inlineStr">
        <is>
          <t>bijl om bomen mee te merken of te blessen</t>
        </is>
      </c>
      <c r="BZ915" t="inlineStr">
        <is>
          <t/>
        </is>
      </c>
      <c r="CA915" t="inlineStr">
        <is>
          <t/>
        </is>
      </c>
      <c r="CB915" t="inlineStr">
        <is>
          <t/>
        </is>
      </c>
      <c r="CC915" t="inlineStr">
        <is>
          <t/>
        </is>
      </c>
      <c r="CD915" s="2" t="inlineStr">
        <is>
          <t>marcação feita em tronco de árvore</t>
        </is>
      </c>
      <c r="CE915" s="2" t="inlineStr">
        <is>
          <t>3</t>
        </is>
      </c>
      <c r="CF915" s="2" t="inlineStr">
        <is>
          <t/>
        </is>
      </c>
      <c r="CG915" t="inlineStr">
        <is>
          <t/>
        </is>
      </c>
      <c r="CH915" t="inlineStr">
        <is>
          <t/>
        </is>
      </c>
      <c r="CI915" t="inlineStr">
        <is>
          <t/>
        </is>
      </c>
      <c r="CJ915" t="inlineStr">
        <is>
          <t/>
        </is>
      </c>
      <c r="CK915" t="inlineStr">
        <is>
          <t/>
        </is>
      </c>
      <c r="CL915" t="inlineStr">
        <is>
          <t/>
        </is>
      </c>
      <c r="CM915" t="inlineStr">
        <is>
          <t/>
        </is>
      </c>
      <c r="CN915" t="inlineStr">
        <is>
          <t/>
        </is>
      </c>
      <c r="CO915" t="inlineStr">
        <is>
          <t/>
        </is>
      </c>
      <c r="CP915" t="inlineStr">
        <is>
          <t/>
        </is>
      </c>
      <c r="CQ915" t="inlineStr">
        <is>
          <t/>
        </is>
      </c>
      <c r="CR915" t="inlineStr">
        <is>
          <t/>
        </is>
      </c>
      <c r="CS915" t="inlineStr">
        <is>
          <t/>
        </is>
      </c>
      <c r="CT915" s="2" t="inlineStr">
        <is>
          <t>bläcka|
stämplingsbläcka</t>
        </is>
      </c>
      <c r="CU915" s="2" t="inlineStr">
        <is>
          <t>3|
3</t>
        </is>
      </c>
      <c r="CV915" s="2" t="inlineStr">
        <is>
          <t>|
admitted</t>
        </is>
      </c>
      <c r="CW915" t="inlineStr">
        <is>
          <t>märke på trädstam, åstadkommet genom borthuggning av bark, vanligen i samband med stämpling</t>
        </is>
      </c>
    </row>
    <row r="916">
      <c r="A916" s="1" t="str">
        <f>HYPERLINK("https://iate.europa.eu/entry/result/1368410/all", "1368410")</f>
        <v>1368410</v>
      </c>
      <c r="B916" t="inlineStr">
        <is>
          <t>ENERGY</t>
        </is>
      </c>
      <c r="C916" t="inlineStr">
        <is>
          <t>ENERGY|electrical and nuclear industries|nuclear power station</t>
        </is>
      </c>
      <c r="D916" t="inlineStr">
        <is>
          <t>yes</t>
        </is>
      </c>
      <c r="E916" t="inlineStr">
        <is>
          <t/>
        </is>
      </c>
      <c r="F916" t="inlineStr">
        <is>
          <t/>
        </is>
      </c>
      <c r="G916" t="inlineStr">
        <is>
          <t/>
        </is>
      </c>
      <c r="H916" t="inlineStr">
        <is>
          <t/>
        </is>
      </c>
      <c r="I916" t="inlineStr">
        <is>
          <t/>
        </is>
      </c>
      <c r="J916" t="inlineStr">
        <is>
          <t/>
        </is>
      </c>
      <c r="K916" t="inlineStr">
        <is>
          <t/>
        </is>
      </c>
      <c r="L916" t="inlineStr">
        <is>
          <t/>
        </is>
      </c>
      <c r="M916" t="inlineStr">
        <is>
          <t/>
        </is>
      </c>
      <c r="N916" s="2" t="inlineStr">
        <is>
          <t>kernereaktor|
reaktor|
atomreaktor</t>
        </is>
      </c>
      <c r="O916" s="2" t="inlineStr">
        <is>
          <t>3|
3|
3</t>
        </is>
      </c>
      <c r="P916" s="2" t="inlineStr">
        <is>
          <t xml:space="preserve">|
|
</t>
        </is>
      </c>
      <c r="Q916" t="inlineStr">
        <is>
          <t>et industrielt system, der anvendes til at producere varme og elektricitet fra atomkraft ved hjælp af en kontrolleret spaltning (fission) af Uran 235(fissionsreaktion) eller ved fusion af lette atomer (fusionsreaktion).Almindeligvis er formålet en fredelig udnyttelse af atomkraft, men uheld kan føre til pludselige og langvarige katastrofer</t>
        </is>
      </c>
      <c r="R916" s="2" t="inlineStr">
        <is>
          <t>Kernreaktor|
Atomteiler|
Reaktor</t>
        </is>
      </c>
      <c r="S916" s="2" t="inlineStr">
        <is>
          <t>3|
3|
3</t>
        </is>
      </c>
      <c r="T916" s="2" t="inlineStr">
        <is>
          <t xml:space="preserve">|
|
</t>
        </is>
      </c>
      <c r="U916" t="inlineStr">
        <is>
          <t>Vorrichtung, in der eine sich selbst erhaltende Kettenreaktion von Kernspaltungen aufrechterhalten und gesteuert werden kann ; Anlage, in der eine kontrollierte und sich selbst erhaltende Kettenreaktion von Spaltungen von U-235(Spaltreaktion) oder eine Verschmelzung von leichten Atomen (Fusionsreaktion) aus Kernenergie Wärme und Strom erzeugt; Obwohl die Reaktoren Kernenergie zu friedlichen Zwecken erzeugen, können sich Störfälle ereignen, die zu Katastrophen mit langanhaltenden Auswirkungen führen</t>
        </is>
      </c>
      <c r="V916" s="2" t="inlineStr">
        <is>
          <t>πυρηνικός αντιδραστήρας|
πυρηνική στήλη</t>
        </is>
      </c>
      <c r="W916" s="2" t="inlineStr">
        <is>
          <t>3|
3</t>
        </is>
      </c>
      <c r="X916" s="2" t="inlineStr">
        <is>
          <t xml:space="preserve">|
</t>
        </is>
      </c>
      <c r="Y916" t="inlineStr">
        <is>
          <t>Βιομηχανική εγκατάσταση για την παραγωγή θερμότητας και ηλεκτρισμού από πυρηνική ενέργεια,με ελεγχόμενη σχάση ουράνιου-235(αντίδραση σχάσης)ή με σύντηξη ελαφρών ατόμων(αντίδραση σύντηξης);Γενικά προορίζεται για ειρηνικές χρήσεις της πυρηνικής ενέργειας;Ωστόσο,τα σχετικά ατυχήματα ενδέχεται να προκαλέσουν άμεσες ή μακροχρόνιες καταστροφές</t>
        </is>
      </c>
      <c r="Z916" s="2" t="inlineStr">
        <is>
          <t>atomic pile|
nuclear reactor</t>
        </is>
      </c>
      <c r="AA916" s="2" t="inlineStr">
        <is>
          <t>3|
3</t>
        </is>
      </c>
      <c r="AB916" s="2" t="inlineStr">
        <is>
          <t xml:space="preserve">obsolete|
</t>
        </is>
      </c>
      <c r="AC916" t="inlineStr">
        <is>
          <t>device used to initiate and control a self-sustained nuclear chain reaction [ &lt;a href="/entry/result/1368373/all" id="ENTRY_TO_ENTRY_CONVERTER" target="_blank"&gt;IATE:1368373&lt;/a&gt; ]</t>
        </is>
      </c>
      <c r="AD916" s="2" t="inlineStr">
        <is>
          <t>reactor|
pila atómica|
reactor nuclear</t>
        </is>
      </c>
      <c r="AE916" s="2" t="inlineStr">
        <is>
          <t>3|
3|
3</t>
        </is>
      </c>
      <c r="AF916" s="2" t="inlineStr">
        <is>
          <t xml:space="preserve">|
|
</t>
        </is>
      </c>
      <c r="AG916" t="inlineStr">
        <is>
          <t>dispositivo en el que se puede sostener y controlar una reacción automantenida de fisión nuclear en cadena ; Sistema industrial que genera calor y electricidad a partir de energía nuclear en la fisión controlada del uranio 235( reacción de fisión) o en la fusión de átomos ligeros (reacción de fusión); No obstante haberse ideado para usos pacíficos de la energía nuclear, puede dar lugar a accidentes repentinos, con secuelas de larga duración</t>
        </is>
      </c>
      <c r="AH916" s="2" t="inlineStr">
        <is>
          <t>tuumareaktor</t>
        </is>
      </c>
      <c r="AI916" s="2" t="inlineStr">
        <is>
          <t>3</t>
        </is>
      </c>
      <c r="AJ916" s="2" t="inlineStr">
        <is>
          <t/>
        </is>
      </c>
      <c r="AK916" t="inlineStr">
        <is>
          <t>seade, milles teostatakse tuumareaktsiooni – aatomituumade lõhustumise juhitavat ahelreaktsiooni</t>
        </is>
      </c>
      <c r="AL916" s="2" t="inlineStr">
        <is>
          <t>ydinreaktori</t>
        </is>
      </c>
      <c r="AM916" s="2" t="inlineStr">
        <is>
          <t>3</t>
        </is>
      </c>
      <c r="AN916" s="2" t="inlineStr">
        <is>
          <t/>
        </is>
      </c>
      <c r="AO916" t="inlineStr">
        <is>
          <t/>
        </is>
      </c>
      <c r="AP916" s="2" t="inlineStr">
        <is>
          <t>réacteur|
réacteur nucléaire|
pile atomique</t>
        </is>
      </c>
      <c r="AQ916" s="2" t="inlineStr">
        <is>
          <t>3|
3|
3</t>
        </is>
      </c>
      <c r="AR916" s="2" t="inlineStr">
        <is>
          <t xml:space="preserve">|
|
</t>
        </is>
      </c>
      <c r="AS916" t="inlineStr">
        <is>
          <t>dispositif dans lequel une réaction de fission nucléaire en chaîne auto-entretenue peut être maintenue et dirigée(réacteur de fission);quelquefois appliqué à un dispositif dans lequel une réaction thermonucléaire peut être produite et dirigée(réacteur de fusion);appareil permettant à volonté de produire une réaction de fission en chaîne auto-entretenue et d'en régler l'intensité</t>
        </is>
      </c>
      <c r="AT916" s="2" t="inlineStr">
        <is>
          <t>imoibreoir núicléach</t>
        </is>
      </c>
      <c r="AU916" s="2" t="inlineStr">
        <is>
          <t>3</t>
        </is>
      </c>
      <c r="AV916" s="2" t="inlineStr">
        <is>
          <t/>
        </is>
      </c>
      <c r="AW916" t="inlineStr">
        <is>
          <t/>
        </is>
      </c>
      <c r="AX916" s="2" t="inlineStr">
        <is>
          <t>nuklearni reaktor</t>
        </is>
      </c>
      <c r="AY916" s="2" t="inlineStr">
        <is>
          <t>3</t>
        </is>
      </c>
      <c r="AZ916" s="2" t="inlineStr">
        <is>
          <t/>
        </is>
      </c>
      <c r="BA916" t="inlineStr">
        <is>
          <t/>
        </is>
      </c>
      <c r="BB916" s="2" t="inlineStr">
        <is>
          <t>atomreaktor</t>
        </is>
      </c>
      <c r="BC916" s="2" t="inlineStr">
        <is>
          <t>4</t>
        </is>
      </c>
      <c r="BD916" s="2" t="inlineStr">
        <is>
          <t/>
        </is>
      </c>
      <c r="BE916" t="inlineStr">
        <is>
          <t>olyan berendezés, amelyben nagy mennyiségű hasadóanyag felhasználásával szabályozott láncreakciót valósítanak meg</t>
        </is>
      </c>
      <c r="BF916" s="2" t="inlineStr">
        <is>
          <t>reattore nucleare|
pila atomica|
reattore</t>
        </is>
      </c>
      <c r="BG916" s="2" t="inlineStr">
        <is>
          <t>3|
3|
3</t>
        </is>
      </c>
      <c r="BH916" s="2" t="inlineStr">
        <is>
          <t xml:space="preserve">|
|
</t>
        </is>
      </c>
      <c r="BI916" t="inlineStr">
        <is>
          <t>Impianto industriale per la generazione di calore e corrente elettrica a partire da energia nucleare mediante fissione controllata dell'uranio 235(reazione di fissione) o mediante fusione degli atomi leggeri (reazione di fusione); È destinato generalmente agli usi di pace dell'energia nucleare, ma in caso di incidente può provocare disastri immediati e a lungo termine</t>
        </is>
      </c>
      <c r="BJ916" t="inlineStr">
        <is>
          <t/>
        </is>
      </c>
      <c r="BK916" t="inlineStr">
        <is>
          <t/>
        </is>
      </c>
      <c r="BL916" t="inlineStr">
        <is>
          <t/>
        </is>
      </c>
      <c r="BM916" t="inlineStr">
        <is>
          <t/>
        </is>
      </c>
      <c r="BN916" s="2" t="inlineStr">
        <is>
          <t>kodolreaktors</t>
        </is>
      </c>
      <c r="BO916" s="2" t="inlineStr">
        <is>
          <t>3</t>
        </is>
      </c>
      <c r="BP916" s="2" t="inlineStr">
        <is>
          <t/>
        </is>
      </c>
      <c r="BQ916" t="inlineStr">
        <is>
          <t>iekārta, kurā norisinās vadāma kodolu dalīšanās reakcija</t>
        </is>
      </c>
      <c r="BR916" t="inlineStr">
        <is>
          <t/>
        </is>
      </c>
      <c r="BS916" t="inlineStr">
        <is>
          <t/>
        </is>
      </c>
      <c r="BT916" t="inlineStr">
        <is>
          <t/>
        </is>
      </c>
      <c r="BU916" t="inlineStr">
        <is>
          <t/>
        </is>
      </c>
      <c r="BV916" s="2" t="inlineStr">
        <is>
          <t>reactor|
kernreactor|
atoomzuil</t>
        </is>
      </c>
      <c r="BW916" s="2" t="inlineStr">
        <is>
          <t>3|
3|
3</t>
        </is>
      </c>
      <c r="BX916" s="2" t="inlineStr">
        <is>
          <t xml:space="preserve">|
|
</t>
        </is>
      </c>
      <c r="BY916" t="inlineStr">
        <is>
          <t>Industrieel systeem voor de opwekking van warmte en electriciteit uit kernenergie door gecontroleerde splijting van Uranium-235(splijtingsreactie)of fusie van lichte atomen(fusiereactie)</t>
        </is>
      </c>
      <c r="BZ916" s="2" t="inlineStr">
        <is>
          <t>reaktor jądrowy</t>
        </is>
      </c>
      <c r="CA916" s="2" t="inlineStr">
        <is>
          <t>2</t>
        </is>
      </c>
      <c r="CB916" s="2" t="inlineStr">
        <is>
          <t/>
        </is>
      </c>
      <c r="CC916" t="inlineStr">
        <is>
          <t>urządzenie zawierające paliwo jądrowe w stanie, w którym samopodtrzymująca się reakcja łańcuchowa rozszczepienia jądrowego może następować bez dodatkowego źródła neutronów</t>
        </is>
      </c>
      <c r="CD916" s="2" t="inlineStr">
        <is>
          <t>reator|
reator nuclear|
pilha atómica</t>
        </is>
      </c>
      <c r="CE916" s="2" t="inlineStr">
        <is>
          <t>3|
3|
3</t>
        </is>
      </c>
      <c r="CF916" s="2" t="inlineStr">
        <is>
          <t xml:space="preserve">|
|
</t>
        </is>
      </c>
      <c r="CG916" t="inlineStr">
        <is>
          <t>Equipamento industrial para a produção de calor e electricidade a partir da energia nuclear gerada pela cisão controlada de Urânio-235(reacção de cisão) ou pela fusão de átomos leves (reacção de fusão),em geral concebido para utilização pacífica da energia nuclear; os acidentes que envolvem reactores nucleares podem causar catástrofes imediatas e de efeitos a longo prazo; (DDMG)</t>
        </is>
      </c>
      <c r="CH916" s="2" t="inlineStr">
        <is>
          <t>reactor nuclear</t>
        </is>
      </c>
      <c r="CI916" s="2" t="inlineStr">
        <is>
          <t>3</t>
        </is>
      </c>
      <c r="CJ916" s="2" t="inlineStr">
        <is>
          <t/>
        </is>
      </c>
      <c r="CK916" t="inlineStr">
        <is>
          <t>instalație complexă în care se realizează fisiunea nucleelor elementelor grele, printr-o reacție în lanț controlată, cu scopul de a permite utilizarea energiei degajate</t>
        </is>
      </c>
      <c r="CL916" t="inlineStr">
        <is>
          <t/>
        </is>
      </c>
      <c r="CM916" t="inlineStr">
        <is>
          <t/>
        </is>
      </c>
      <c r="CN916" t="inlineStr">
        <is>
          <t/>
        </is>
      </c>
      <c r="CO916" t="inlineStr">
        <is>
          <t/>
        </is>
      </c>
      <c r="CP916" s="2" t="inlineStr">
        <is>
          <t>jedrski reaktor</t>
        </is>
      </c>
      <c r="CQ916" s="2" t="inlineStr">
        <is>
          <t>3</t>
        </is>
      </c>
      <c r="CR916" s="2" t="inlineStr">
        <is>
          <t/>
        </is>
      </c>
      <c r="CS916" t="inlineStr">
        <is>
          <t>naprava, v kateri poteka verižna reakcija: energija, ki se sprošča pri cepitvi uranovih ali plutonijevih jeder, se pretvarja v toploto (jedrska fizika)</t>
        </is>
      </c>
      <c r="CT916" s="2" t="inlineStr">
        <is>
          <t>kärnreaktor|
reaktor</t>
        </is>
      </c>
      <c r="CU916" s="2" t="inlineStr">
        <is>
          <t>3|
3</t>
        </is>
      </c>
      <c r="CV916" s="2" t="inlineStr">
        <is>
          <t xml:space="preserve">|
</t>
        </is>
      </c>
      <c r="CW916" t="inlineStr">
        <is>
          <t>anläggning i vilken en reglerbar kedjereaktion av kärnprocesser kan upprätthållas ; Anläggning där kärnenergi i stor skala utvecklas genom en kedjereaktion av kärnprocesser.</t>
        </is>
      </c>
    </row>
    <row r="917">
      <c r="A917" s="1" t="str">
        <f>HYPERLINK("https://iate.europa.eu/entry/result/3561474/all", "3561474")</f>
        <v>3561474</v>
      </c>
      <c r="B917" t="inlineStr">
        <is>
          <t>INDUSTRY;ENERGY</t>
        </is>
      </c>
      <c r="C917" t="inlineStr">
        <is>
          <t>INDUSTRY|miscellaneous industries|refrigeration industry;ENERGY|energy policy|energy policy|energy saving</t>
        </is>
      </c>
      <c r="D917" t="inlineStr">
        <is>
          <t>yes</t>
        </is>
      </c>
      <c r="E917" t="inlineStr">
        <is>
          <t/>
        </is>
      </c>
      <c r="F917" t="inlineStr">
        <is>
          <t/>
        </is>
      </c>
      <c r="G917" t="inlineStr">
        <is>
          <t/>
        </is>
      </c>
      <c r="H917" t="inlineStr">
        <is>
          <t/>
        </is>
      </c>
      <c r="I917" t="inlineStr">
        <is>
          <t/>
        </is>
      </c>
      <c r="J917" s="2" t="inlineStr">
        <is>
          <t>absorpční chladič</t>
        </is>
      </c>
      <c r="K917" s="2" t="inlineStr">
        <is>
          <t>3</t>
        </is>
      </c>
      <c r="L917" s="2" t="inlineStr">
        <is>
          <t/>
        </is>
      </c>
      <c r="M917" t="inlineStr">
        <is>
          <t>&lt;a href="https://iate.europa.eu/entry/result/3557002/cs" target="_blank"&gt;procesní chladič&lt;/a&gt;, v němž k chlazení dochází v důsledku absorpce s využitím tepla jako zdroje energie</t>
        </is>
      </c>
      <c r="N917" s="2" t="inlineStr">
        <is>
          <t>absorptionskøler</t>
        </is>
      </c>
      <c r="O917" s="2" t="inlineStr">
        <is>
          <t>3</t>
        </is>
      </c>
      <c r="P917" s="2" t="inlineStr">
        <is>
          <t/>
        </is>
      </c>
      <c r="Q917" t="inlineStr">
        <is>
          <t>væskekøler til proceskøling, hvor kølingen sker ved hjælp af en
absorptionsproces, hvor varme anvendes som energikilde</t>
        </is>
      </c>
      <c r="R917" t="inlineStr">
        <is>
          <t/>
        </is>
      </c>
      <c r="S917" t="inlineStr">
        <is>
          <t/>
        </is>
      </c>
      <c r="T917" t="inlineStr">
        <is>
          <t/>
        </is>
      </c>
      <c r="U917" t="inlineStr">
        <is>
          <t/>
        </is>
      </c>
      <c r="V917" s="2" t="inlineStr">
        <is>
          <t>ψύκτης απορρόφησης</t>
        </is>
      </c>
      <c r="W917" s="2" t="inlineStr">
        <is>
          <t>3</t>
        </is>
      </c>
      <c r="X917" s="2" t="inlineStr">
        <is>
          <t/>
        </is>
      </c>
      <c r="Y917" t="inlineStr">
        <is>
          <t>&lt;a href="https://iate.europa.eu/entry/result/3557002/el" target="_blank"&gt;ψύκτης διεργασιών&lt;/a&gt; στον οποίο η ψύξη πραγματοποιείται με διεργασία απορρόφησης με τη χρήση θερμότητας ως πηγής ενέργειας</t>
        </is>
      </c>
      <c r="Z917" s="2" t="inlineStr">
        <is>
          <t>absorption chiller</t>
        </is>
      </c>
      <c r="AA917" s="2" t="inlineStr">
        <is>
          <t>3</t>
        </is>
      </c>
      <c r="AB917" s="2" t="inlineStr">
        <is>
          <t/>
        </is>
      </c>
      <c r="AC917" t="inlineStr">
        <is>
          <t>&lt;a href="https://iate.europa.eu/entry/result/3557002/en" target="_blank"&gt;process chiller&lt;/a&gt; in which refrigeration is effected by an absorption process using heat as the energy source</t>
        </is>
      </c>
      <c r="AD917" s="2" t="inlineStr">
        <is>
          <t>enfriador de absorción</t>
        </is>
      </c>
      <c r="AE917" s="2" t="inlineStr">
        <is>
          <t>3</t>
        </is>
      </c>
      <c r="AF917" s="2" t="inlineStr">
        <is>
          <t/>
        </is>
      </c>
      <c r="AG917" t="inlineStr">
        <is>
          <t>Enfriador de procesos en el que la 
refrigeración se efectúa mediante un proceso de absorción que utiliza 
calor como fuente de energía.</t>
        </is>
      </c>
      <c r="AH917" s="2" t="inlineStr">
        <is>
          <t>absorptsioonjahuti</t>
        </is>
      </c>
      <c r="AI917" s="2" t="inlineStr">
        <is>
          <t>3</t>
        </is>
      </c>
      <c r="AJ917" s="2" t="inlineStr">
        <is>
          <t/>
        </is>
      </c>
      <c r="AK917" t="inlineStr">
        <is>
          <t>&lt;a href="http://iate.europa.eu/entry/result/3557002/et" target="_blank"&gt;&lt;i&gt;protsessijahuti&lt;/i&gt;&lt;/a&gt; (3557002), milles külmutamine toimub absorptsiooniprotsessil, kus kasutatakse energiaallikana soojust</t>
        </is>
      </c>
      <c r="AL917" s="2" t="inlineStr">
        <is>
          <t>absorptiojäähdytyslaite</t>
        </is>
      </c>
      <c r="AM917" s="2" t="inlineStr">
        <is>
          <t>3</t>
        </is>
      </c>
      <c r="AN917" s="2" t="inlineStr">
        <is>
          <t/>
        </is>
      </c>
      <c r="AO917" t="inlineStr">
        <is>
          <t>&lt;a href="https://iate.europa.eu/entry/result/3557002" target="_blank"&gt;prosessijäähdytyslaite&lt;/a&gt;, jossa jäähdytys tapahtuu lämpöä energianlähteenä käyttävällä absorptioprosessilla</t>
        </is>
      </c>
      <c r="AP917" t="inlineStr">
        <is>
          <t/>
        </is>
      </c>
      <c r="AQ917" t="inlineStr">
        <is>
          <t/>
        </is>
      </c>
      <c r="AR917" t="inlineStr">
        <is>
          <t/>
        </is>
      </c>
      <c r="AS917" t="inlineStr">
        <is>
          <t/>
        </is>
      </c>
      <c r="AT917" s="2" t="inlineStr">
        <is>
          <t>fuaraitheoir ionsúcháin</t>
        </is>
      </c>
      <c r="AU917" s="2" t="inlineStr">
        <is>
          <t>3</t>
        </is>
      </c>
      <c r="AV917" s="2" t="inlineStr">
        <is>
          <t/>
        </is>
      </c>
      <c r="AW917" t="inlineStr">
        <is>
          <t/>
        </is>
      </c>
      <c r="AX917" t="inlineStr">
        <is>
          <t/>
        </is>
      </c>
      <c r="AY917" t="inlineStr">
        <is>
          <t/>
        </is>
      </c>
      <c r="AZ917" t="inlineStr">
        <is>
          <t/>
        </is>
      </c>
      <c r="BA917" t="inlineStr">
        <is>
          <t/>
        </is>
      </c>
      <c r="BB917" s="2" t="inlineStr">
        <is>
          <t>abszorpciós hűtő</t>
        </is>
      </c>
      <c r="BC917" s="2" t="inlineStr">
        <is>
          <t>3</t>
        </is>
      </c>
      <c r="BD917" s="2" t="inlineStr">
        <is>
          <t/>
        </is>
      </c>
      <c r="BE917" t="inlineStr">
        <is>
          <t>a hűtéshez energiaforrásként hőt használó abszorpciós eljárás elvén működő technológiai hűtő</t>
        </is>
      </c>
      <c r="BF917" s="2" t="inlineStr">
        <is>
          <t>chiller ad assorbimento</t>
        </is>
      </c>
      <c r="BG917" s="2" t="inlineStr">
        <is>
          <t>3</t>
        </is>
      </c>
      <c r="BH917" s="2" t="inlineStr">
        <is>
          <t/>
        </is>
      </c>
      <c r="BI917" t="inlineStr">
        <is>
          <t>&lt;a href="https://iate.europa.eu/entry/result/3557002/en-it" target="_blank"&gt;chiller di processo&lt;/a&gt; in cui la refrigerazione è ottenuta tramite un processo di assorbimento che utilizza il calore come fonte di energia</t>
        </is>
      </c>
      <c r="BJ917" s="2" t="inlineStr">
        <is>
          <t>absorbcinis aušintuvas</t>
        </is>
      </c>
      <c r="BK917" s="2" t="inlineStr">
        <is>
          <t>3</t>
        </is>
      </c>
      <c r="BL917" s="2" t="inlineStr">
        <is>
          <t/>
        </is>
      </c>
      <c r="BM917" t="inlineStr">
        <is>
          <t>procesinis aušintuvas, kuriame šaldymas vyksta absorbcijos būdu, naudojant šilumą kaip energijos šaltinį</t>
        </is>
      </c>
      <c r="BN917" t="inlineStr">
        <is>
          <t/>
        </is>
      </c>
      <c r="BO917" t="inlineStr">
        <is>
          <t/>
        </is>
      </c>
      <c r="BP917" t="inlineStr">
        <is>
          <t/>
        </is>
      </c>
      <c r="BQ917" t="inlineStr">
        <is>
          <t/>
        </is>
      </c>
      <c r="BR917" t="inlineStr">
        <is>
          <t/>
        </is>
      </c>
      <c r="BS917" t="inlineStr">
        <is>
          <t/>
        </is>
      </c>
      <c r="BT917" t="inlineStr">
        <is>
          <t/>
        </is>
      </c>
      <c r="BU917" t="inlineStr">
        <is>
          <t/>
        </is>
      </c>
      <c r="BV917" t="inlineStr">
        <is>
          <t/>
        </is>
      </c>
      <c r="BW917" t="inlineStr">
        <is>
          <t/>
        </is>
      </c>
      <c r="BX917" t="inlineStr">
        <is>
          <t/>
        </is>
      </c>
      <c r="BY917" t="inlineStr">
        <is>
          <t/>
        </is>
      </c>
      <c r="BZ917" s="2" t="inlineStr">
        <is>
          <t>agregat absorpcyjny</t>
        </is>
      </c>
      <c r="CA917" s="2" t="inlineStr">
        <is>
          <t>3</t>
        </is>
      </c>
      <c r="CB917" s="2" t="inlineStr">
        <is>
          <t/>
        </is>
      </c>
      <c r="CC917" t="inlineStr">
        <is>
          <t>&lt;a href="https://iate.europa.eu/entry/result/3557002/pl" target="_blank"&gt;agregat do oziębiania cieczy&lt;/a&gt;, w którym chłodzenie następuje w wyniku procesu absorpcji przy wykorzystaniu ciepła jako źródła energii</t>
        </is>
      </c>
      <c r="CD917" s="2" t="inlineStr">
        <is>
          <t>refrigerador de absorção</t>
        </is>
      </c>
      <c r="CE917" s="2" t="inlineStr">
        <is>
          <t>3</t>
        </is>
      </c>
      <c r="CF917" s="2" t="inlineStr">
        <is>
          <t/>
        </is>
      </c>
      <c r="CG917" t="inlineStr">
        <is>
          <t>Refrigerador industrial em que a refrigeração resulta de um processo de absorção que utiliza o calor como fonte de energia.</t>
        </is>
      </c>
      <c r="CH917" s="2" t="inlineStr">
        <is>
          <t>răcitor cu absorbție</t>
        </is>
      </c>
      <c r="CI917" s="2" t="inlineStr">
        <is>
          <t>3</t>
        </is>
      </c>
      <c r="CJ917" s="2" t="inlineStr">
        <is>
          <t/>
        </is>
      </c>
      <c r="CK917" t="inlineStr">
        <is>
          <t>răcitor pentru procese la care refrigerarea se realizează printr-un 
proces de absorbție care utilizează căldura ca sursă de energie</t>
        </is>
      </c>
      <c r="CL917" t="inlineStr">
        <is>
          <t/>
        </is>
      </c>
      <c r="CM917" t="inlineStr">
        <is>
          <t/>
        </is>
      </c>
      <c r="CN917" t="inlineStr">
        <is>
          <t/>
        </is>
      </c>
      <c r="CO917" t="inlineStr">
        <is>
          <t/>
        </is>
      </c>
      <c r="CP917" s="2" t="inlineStr">
        <is>
          <t>absorpcijski ohlajevalnik</t>
        </is>
      </c>
      <c r="CQ917" s="2" t="inlineStr">
        <is>
          <t>3</t>
        </is>
      </c>
      <c r="CR917" s="2" t="inlineStr">
        <is>
          <t/>
        </is>
      </c>
      <c r="CS917" t="inlineStr">
        <is>
          <t>&lt;a href="https://iate.europa.eu/entry/result/3557002/sl" target="_blank"&gt;procesni ohlajevalnik&lt;/a&gt;, v katerem je hlajenje rezultat absorpcijskega procesa, pri čemer se kot vir energije uporablja toplota</t>
        </is>
      </c>
      <c r="CT917" s="2" t="inlineStr">
        <is>
          <t>absorptionskylare</t>
        </is>
      </c>
      <c r="CU917" s="2" t="inlineStr">
        <is>
          <t>3</t>
        </is>
      </c>
      <c r="CV917" s="2" t="inlineStr">
        <is>
          <t/>
        </is>
      </c>
      <c r="CW917" t="inlineStr">
        <is>
          <t>&lt;a href="https://iate.europa.eu/entry/result/3557002" target="_blank"&gt;processkylaggregat &lt;/a&gt;där kylningen sker med hjälp av en absorptionsprocess där värme används som energikälla</t>
        </is>
      </c>
    </row>
    <row r="918">
      <c r="A918" s="1" t="str">
        <f>HYPERLINK("https://iate.europa.eu/entry/result/2156367/all", "2156367")</f>
        <v>2156367</v>
      </c>
      <c r="B918" t="inlineStr">
        <is>
          <t>ENERGY</t>
        </is>
      </c>
      <c r="C918" t="inlineStr">
        <is>
          <t>ENERGY</t>
        </is>
      </c>
      <c r="D918" t="inlineStr">
        <is>
          <t>yes</t>
        </is>
      </c>
      <c r="E918" t="inlineStr">
        <is>
          <t/>
        </is>
      </c>
      <c r="F918" t="inlineStr">
        <is>
          <t/>
        </is>
      </c>
      <c r="G918" t="inlineStr">
        <is>
          <t/>
        </is>
      </c>
      <c r="H918" t="inlineStr">
        <is>
          <t/>
        </is>
      </c>
      <c r="I918" t="inlineStr">
        <is>
          <t/>
        </is>
      </c>
      <c r="J918" s="2" t="inlineStr">
        <is>
          <t>Elektrárna s kombinovaným cyklem</t>
        </is>
      </c>
      <c r="K918" s="2" t="inlineStr">
        <is>
          <t>3</t>
        </is>
      </c>
      <c r="L918" s="2" t="inlineStr">
        <is>
          <t/>
        </is>
      </c>
      <c r="M918" t="inlineStr">
        <is>
          <t/>
        </is>
      </c>
      <c r="N918" s="2" t="inlineStr">
        <is>
          <t>Combined cycle-kraftværk</t>
        </is>
      </c>
      <c r="O918" s="2" t="inlineStr">
        <is>
          <t>3</t>
        </is>
      </c>
      <c r="P918" s="2" t="inlineStr">
        <is>
          <t/>
        </is>
      </c>
      <c r="Q918" t="inlineStr">
        <is>
          <t/>
        </is>
      </c>
      <c r="R918" s="2" t="inlineStr">
        <is>
          <t>Kombikraftwerk</t>
        </is>
      </c>
      <c r="S918" s="2" t="inlineStr">
        <is>
          <t>3</t>
        </is>
      </c>
      <c r="T918" s="2" t="inlineStr">
        <is>
          <t/>
        </is>
      </c>
      <c r="U918" t="inlineStr">
        <is>
          <t/>
        </is>
      </c>
      <c r="V918" s="2" t="inlineStr">
        <is>
          <t>Σταθμός ηλεκτροπαραγωγής συνδυασμένου κύκλου</t>
        </is>
      </c>
      <c r="W918" s="2" t="inlineStr">
        <is>
          <t>3</t>
        </is>
      </c>
      <c r="X918" s="2" t="inlineStr">
        <is>
          <t/>
        </is>
      </c>
      <c r="Y918" t="inlineStr">
        <is>
          <t/>
        </is>
      </c>
      <c r="Z918" s="2" t="inlineStr">
        <is>
          <t>Combined cycle power plant</t>
        </is>
      </c>
      <c r="AA918" s="2" t="inlineStr">
        <is>
          <t>3</t>
        </is>
      </c>
      <c r="AB918" s="2" t="inlineStr">
        <is>
          <t/>
        </is>
      </c>
      <c r="AC918" t="inlineStr">
        <is>
          <t/>
        </is>
      </c>
      <c r="AD918" s="2" t="inlineStr">
        <is>
          <t>Central eléctrica de ciclo combinado</t>
        </is>
      </c>
      <c r="AE918" s="2" t="inlineStr">
        <is>
          <t>3</t>
        </is>
      </c>
      <c r="AF918" s="2" t="inlineStr">
        <is>
          <t/>
        </is>
      </c>
      <c r="AG918" t="inlineStr">
        <is>
          <t/>
        </is>
      </c>
      <c r="AH918" s="2" t="inlineStr">
        <is>
          <t>Kombineeritud tsükliga jõujaam</t>
        </is>
      </c>
      <c r="AI918" s="2" t="inlineStr">
        <is>
          <t>3</t>
        </is>
      </c>
      <c r="AJ918" s="2" t="inlineStr">
        <is>
          <t/>
        </is>
      </c>
      <c r="AK918" t="inlineStr">
        <is>
          <t/>
        </is>
      </c>
      <c r="AL918" s="2" t="inlineStr">
        <is>
          <t>Yhdistetty kombivoimalaitos</t>
        </is>
      </c>
      <c r="AM918" s="2" t="inlineStr">
        <is>
          <t>3</t>
        </is>
      </c>
      <c r="AN918" s="2" t="inlineStr">
        <is>
          <t/>
        </is>
      </c>
      <c r="AO918" t="inlineStr">
        <is>
          <t/>
        </is>
      </c>
      <c r="AP918" s="2" t="inlineStr">
        <is>
          <t>Centrale électrique à cycle combiné</t>
        </is>
      </c>
      <c r="AQ918" s="2" t="inlineStr">
        <is>
          <t>3</t>
        </is>
      </c>
      <c r="AR918" s="2" t="inlineStr">
        <is>
          <t/>
        </is>
      </c>
      <c r="AS918" t="inlineStr">
        <is>
          <t/>
        </is>
      </c>
      <c r="AT918" t="inlineStr">
        <is>
          <t/>
        </is>
      </c>
      <c r="AU918" t="inlineStr">
        <is>
          <t/>
        </is>
      </c>
      <c r="AV918" t="inlineStr">
        <is>
          <t/>
        </is>
      </c>
      <c r="AW918" t="inlineStr">
        <is>
          <t/>
        </is>
      </c>
      <c r="AX918" t="inlineStr">
        <is>
          <t/>
        </is>
      </c>
      <c r="AY918" t="inlineStr">
        <is>
          <t/>
        </is>
      </c>
      <c r="AZ918" t="inlineStr">
        <is>
          <t/>
        </is>
      </c>
      <c r="BA918" t="inlineStr">
        <is>
          <t/>
        </is>
      </c>
      <c r="BB918" s="2" t="inlineStr">
        <is>
          <t>Kombinált Ciklusú Erőmű</t>
        </is>
      </c>
      <c r="BC918" s="2" t="inlineStr">
        <is>
          <t>3</t>
        </is>
      </c>
      <c r="BD918" s="2" t="inlineStr">
        <is>
          <t/>
        </is>
      </c>
      <c r="BE918" t="inlineStr">
        <is>
          <t/>
        </is>
      </c>
      <c r="BF918" s="2" t="inlineStr">
        <is>
          <t>centrale elettrica a ciclo combinato</t>
        </is>
      </c>
      <c r="BG918" s="2" t="inlineStr">
        <is>
          <t>3</t>
        </is>
      </c>
      <c r="BH918" s="2" t="inlineStr">
        <is>
          <t/>
        </is>
      </c>
      <c r="BI918" t="inlineStr">
        <is>
          <t/>
        </is>
      </c>
      <c r="BJ918" s="2" t="inlineStr">
        <is>
          <t>Kombinuoto ciklo jėgainė</t>
        </is>
      </c>
      <c r="BK918" s="2" t="inlineStr">
        <is>
          <t>3</t>
        </is>
      </c>
      <c r="BL918" s="2" t="inlineStr">
        <is>
          <t/>
        </is>
      </c>
      <c r="BM918" t="inlineStr">
        <is>
          <t/>
        </is>
      </c>
      <c r="BN918" s="2" t="inlineStr">
        <is>
          <t>Kombinēta cikla elektrostacija</t>
        </is>
      </c>
      <c r="BO918" s="2" t="inlineStr">
        <is>
          <t>3</t>
        </is>
      </c>
      <c r="BP918" s="2" t="inlineStr">
        <is>
          <t/>
        </is>
      </c>
      <c r="BQ918" t="inlineStr">
        <is>
          <t/>
        </is>
      </c>
      <c r="BR918" t="inlineStr">
        <is>
          <t/>
        </is>
      </c>
      <c r="BS918" t="inlineStr">
        <is>
          <t/>
        </is>
      </c>
      <c r="BT918" t="inlineStr">
        <is>
          <t/>
        </is>
      </c>
      <c r="BU918" t="inlineStr">
        <is>
          <t/>
        </is>
      </c>
      <c r="BV918" s="2" t="inlineStr">
        <is>
          <t>STEG-centrale</t>
        </is>
      </c>
      <c r="BW918" s="2" t="inlineStr">
        <is>
          <t>3</t>
        </is>
      </c>
      <c r="BX918" s="2" t="inlineStr">
        <is>
          <t/>
        </is>
      </c>
      <c r="BY918" t="inlineStr">
        <is>
          <t/>
        </is>
      </c>
      <c r="BZ918" s="2" t="inlineStr">
        <is>
          <t>Elektrownia z cyklem kombinowanym</t>
        </is>
      </c>
      <c r="CA918" s="2" t="inlineStr">
        <is>
          <t>3</t>
        </is>
      </c>
      <c r="CB918" s="2" t="inlineStr">
        <is>
          <t/>
        </is>
      </c>
      <c r="CC918" t="inlineStr">
        <is>
          <t/>
        </is>
      </c>
      <c r="CD918" s="2" t="inlineStr">
        <is>
          <t>central elétrica de ciclo combinado</t>
        </is>
      </c>
      <c r="CE918" s="2" t="inlineStr">
        <is>
          <t>3</t>
        </is>
      </c>
      <c r="CF918" s="2" t="inlineStr">
        <is>
          <t/>
        </is>
      </c>
      <c r="CG918" t="inlineStr">
        <is>
          <t/>
        </is>
      </c>
      <c r="CH918" s="2" t="inlineStr">
        <is>
          <t>centrală electrică cu ciclu combinat</t>
        </is>
      </c>
      <c r="CI918" s="2" t="inlineStr">
        <is>
          <t>3</t>
        </is>
      </c>
      <c r="CJ918" s="2" t="inlineStr">
        <is>
          <t/>
        </is>
      </c>
      <c r="CK918" t="inlineStr">
        <is>
          <t/>
        </is>
      </c>
      <c r="CL918" s="2" t="inlineStr">
        <is>
          <t>Elektráreň s kombinovaným cyklom</t>
        </is>
      </c>
      <c r="CM918" s="2" t="inlineStr">
        <is>
          <t>3</t>
        </is>
      </c>
      <c r="CN918" s="2" t="inlineStr">
        <is>
          <t/>
        </is>
      </c>
      <c r="CO918" t="inlineStr">
        <is>
          <t/>
        </is>
      </c>
      <c r="CP918" s="2" t="inlineStr">
        <is>
          <t>elektrarna s kombiniranim ciklom</t>
        </is>
      </c>
      <c r="CQ918" s="2" t="inlineStr">
        <is>
          <t>3</t>
        </is>
      </c>
      <c r="CR918" s="2" t="inlineStr">
        <is>
          <t/>
        </is>
      </c>
      <c r="CS918" t="inlineStr">
        <is>
          <t/>
        </is>
      </c>
      <c r="CT918" s="2" t="inlineStr">
        <is>
          <t>Kombikraftverk</t>
        </is>
      </c>
      <c r="CU918" s="2" t="inlineStr">
        <is>
          <t>3</t>
        </is>
      </c>
      <c r="CV918" s="2" t="inlineStr">
        <is>
          <t/>
        </is>
      </c>
      <c r="CW918" t="inlineStr">
        <is>
          <t/>
        </is>
      </c>
    </row>
    <row r="919">
      <c r="A919" s="1" t="str">
        <f>HYPERLINK("https://iate.europa.eu/entry/result/1372761/all", "1372761")</f>
        <v>1372761</v>
      </c>
      <c r="B919" t="inlineStr">
        <is>
          <t>ENERGY</t>
        </is>
      </c>
      <c r="C919" t="inlineStr">
        <is>
          <t>ENERGY|electrical and nuclear industries|electrical industry</t>
        </is>
      </c>
      <c r="D919" t="inlineStr">
        <is>
          <t>yes</t>
        </is>
      </c>
      <c r="E919" t="inlineStr">
        <is>
          <t/>
        </is>
      </c>
      <c r="F919" s="2" t="inlineStr">
        <is>
          <t>активна мощност</t>
        </is>
      </c>
      <c r="G919" s="2" t="inlineStr">
        <is>
          <t>3</t>
        </is>
      </c>
      <c r="H919" s="2" t="inlineStr">
        <is>
          <t/>
        </is>
      </c>
      <c r="I919" t="inlineStr">
        <is>
          <t>електрическа мощност във верига за променлив ток, която се отдава от веригата към включени в нея потребители и се превръща в друг вид мощност (топлинна, механична)</t>
        </is>
      </c>
      <c r="J919" s="2" t="inlineStr">
        <is>
          <t>činný výkon</t>
        </is>
      </c>
      <c r="K919" s="2" t="inlineStr">
        <is>
          <t>3</t>
        </is>
      </c>
      <c r="L919" s="2" t="inlineStr">
        <is>
          <t/>
        </is>
      </c>
      <c r="M919" t="inlineStr">
        <is>
          <t>reálná složka &lt;i&gt;zdánlivého výkonu&lt;/i&gt; [ &lt;a href="/entry/result/1372759/all" id="ENTRY_TO_ENTRY_CONVERTER" target="_blank"&gt;IATE:1372759&lt;/a&gt; ] při základní frekvenci, vyjádřená ve wattech nebo jejich násobcích (např. kilowattech (kW) nebo megawattech (MW))</t>
        </is>
      </c>
      <c r="N919" s="2" t="inlineStr">
        <is>
          <t>aktiv effekt|
virkeeffekt</t>
        </is>
      </c>
      <c r="O919" s="2" t="inlineStr">
        <is>
          <t>3|
3</t>
        </is>
      </c>
      <c r="P919" s="2" t="inlineStr">
        <is>
          <t xml:space="preserve">|
</t>
        </is>
      </c>
      <c r="Q919" t="inlineStr">
        <is>
          <t>den reelle komponent af den tilsyneladende effekt ved grundfrekvensen udtrykt i watt eller multipla heraf, f.eks. kilowatt ("kW") eller megawatt ("MW")</t>
        </is>
      </c>
      <c r="R919" s="2" t="inlineStr">
        <is>
          <t>Wirkleistung</t>
        </is>
      </c>
      <c r="S919" s="2" t="inlineStr">
        <is>
          <t>3</t>
        </is>
      </c>
      <c r="T919" s="2" t="inlineStr">
        <is>
          <t/>
        </is>
      </c>
      <c r="U919" t="inlineStr">
        <is>
          <t/>
        </is>
      </c>
      <c r="V919" s="2" t="inlineStr">
        <is>
          <t>ενεργός ισχύς</t>
        </is>
      </c>
      <c r="W919" s="2" t="inlineStr">
        <is>
          <t>3</t>
        </is>
      </c>
      <c r="X919" s="2" t="inlineStr">
        <is>
          <t/>
        </is>
      </c>
      <c r="Y919" t="inlineStr">
        <is>
          <t>η ηλεκτρική ενέργεια ανά δευτερόλεπτο που παράγει πραγματικό έργο</t>
        </is>
      </c>
      <c r="Z919" s="2" t="inlineStr">
        <is>
          <t>real power|
active power|
true power</t>
        </is>
      </c>
      <c r="AA919" s="2" t="inlineStr">
        <is>
          <t>3|
3|
3</t>
        </is>
      </c>
      <c r="AB919" s="2" t="inlineStr">
        <is>
          <t xml:space="preserve">|
|
</t>
        </is>
      </c>
      <c r="AC919" t="inlineStr">
        <is>
          <t>real component of apparent power that can do actual work (e.g. be converted to useful forms of energy like mechanical, heat or light)</t>
        </is>
      </c>
      <c r="AD919" s="2" t="inlineStr">
        <is>
          <t>potencia activa</t>
        </is>
      </c>
      <c r="AE919" s="2" t="inlineStr">
        <is>
          <t>3</t>
        </is>
      </c>
      <c r="AF919" s="2" t="inlineStr">
        <is>
          <t/>
        </is>
      </c>
      <c r="AG919" t="inlineStr">
        <is>
          <t>Valor medio en el tiempo de la potencia instantánea.</t>
        </is>
      </c>
      <c r="AH919" s="2" t="inlineStr">
        <is>
          <t>aktiivvõimsus</t>
        </is>
      </c>
      <c r="AI919" s="2" t="inlineStr">
        <is>
          <t>3</t>
        </is>
      </c>
      <c r="AJ919" s="2" t="inlineStr">
        <is>
          <t/>
        </is>
      </c>
      <c r="AK919" t="inlineStr">
        <is>
          <t>ahela pinge voolusuunalise komponendi ja voolu korrutis, või voolu pingesuunalise komponendi ja pinge korrutis</t>
        </is>
      </c>
      <c r="AL919" s="2" t="inlineStr">
        <is>
          <t>pätöteho</t>
        </is>
      </c>
      <c r="AM919" s="2" t="inlineStr">
        <is>
          <t>3</t>
        </is>
      </c>
      <c r="AN919" s="2" t="inlineStr">
        <is>
          <t/>
        </is>
      </c>
      <c r="AO919" t="inlineStr">
        <is>
          <t>jännitteen ja virran tehollisarvojen tulon reaalikomponentti</t>
        </is>
      </c>
      <c r="AP919" s="2" t="inlineStr">
        <is>
          <t>puissance réelle|
puissance active|
puissance active électrique</t>
        </is>
      </c>
      <c r="AQ919" s="2" t="inlineStr">
        <is>
          <t>3|
3|
3</t>
        </is>
      </c>
      <c r="AR919" s="2" t="inlineStr">
        <is>
          <t xml:space="preserve">|
|
</t>
        </is>
      </c>
      <c r="AS919" t="inlineStr">
        <is>
          <t>en régime périodique, moyenne, sur une période T, de la puissance instantanée p</t>
        </is>
      </c>
      <c r="AT919" s="2" t="inlineStr">
        <is>
          <t>cumhacht ghníomhach</t>
        </is>
      </c>
      <c r="AU919" s="2" t="inlineStr">
        <is>
          <t>3</t>
        </is>
      </c>
      <c r="AV919" s="2" t="inlineStr">
        <is>
          <t/>
        </is>
      </c>
      <c r="AW919" t="inlineStr">
        <is>
          <t/>
        </is>
      </c>
      <c r="AX919" s="2" t="inlineStr">
        <is>
          <t>djelatna snaga|
radna snaga</t>
        </is>
      </c>
      <c r="AY919" s="2" t="inlineStr">
        <is>
          <t>3|
3</t>
        </is>
      </c>
      <c r="AZ919" s="2" t="inlineStr">
        <is>
          <t xml:space="preserve">|
</t>
        </is>
      </c>
      <c r="BA919" t="inlineStr">
        <is>
          <t>električna energija raspoloživa za pretvorbu u drugu snagu, primjerice mehaničku, toplinsku kemijsku, svjetlosnu ili zvučnu</t>
        </is>
      </c>
      <c r="BB919" s="2" t="inlineStr">
        <is>
          <t>hatásos teljesítmény</t>
        </is>
      </c>
      <c r="BC919" s="2" t="inlineStr">
        <is>
          <t>3</t>
        </is>
      </c>
      <c r="BD919" s="2" t="inlineStr">
        <is>
          <t/>
        </is>
      </c>
      <c r="BE919" t="inlineStr">
        <is>
          <t>A hatásos teljesítmény: P=UI cos(fi) a pillanatnyi teljesítmény átlagértéke. Például ezt a teljesítményt szolgáltatja a generátor a fogyasztónak.</t>
        </is>
      </c>
      <c r="BF919" s="2" t="inlineStr">
        <is>
          <t>potenza attiva</t>
        </is>
      </c>
      <c r="BG919" s="2" t="inlineStr">
        <is>
          <t>3</t>
        </is>
      </c>
      <c r="BH919" s="2" t="inlineStr">
        <is>
          <t/>
        </is>
      </c>
      <c r="BI919" t="inlineStr">
        <is>
          <t>componente reale della potenza apparente alla frequenza fondamentale, espressa in watt o multipli di watt, ad esempio kilowatt (kW) o megawatt (MW)</t>
        </is>
      </c>
      <c r="BJ919" s="2" t="inlineStr">
        <is>
          <t>aktyvioji galia</t>
        </is>
      </c>
      <c r="BK919" s="2" t="inlineStr">
        <is>
          <t>4</t>
        </is>
      </c>
      <c r="BL919" s="2" t="inlineStr">
        <is>
          <t/>
        </is>
      </c>
      <c r="BM919" t="inlineStr">
        <is>
          <t>vidutinė momentinės galios vertė per periodą</t>
        </is>
      </c>
      <c r="BN919" s="2" t="inlineStr">
        <is>
          <t>aktīvā jauda</t>
        </is>
      </c>
      <c r="BO919" s="2" t="inlineStr">
        <is>
          <t>3</t>
        </is>
      </c>
      <c r="BP919" s="2" t="inlineStr">
        <is>
          <t/>
        </is>
      </c>
      <c r="BQ919" t="inlineStr">
        <is>
          <t>momentānās jaudas vidējā vērtība viena perioda &lt;i&gt;T&lt;/i&gt; laikā</t>
        </is>
      </c>
      <c r="BR919" s="2" t="inlineStr">
        <is>
          <t>potenza attiva</t>
        </is>
      </c>
      <c r="BS919" s="2" t="inlineStr">
        <is>
          <t>3</t>
        </is>
      </c>
      <c r="BT919" s="2" t="inlineStr">
        <is>
          <t/>
        </is>
      </c>
      <c r="BU919" t="inlineStr">
        <is>
          <t>il-komponent reali tal-potenza apparenti fil-frekwenza fundamentali li jimmultiplika l-porzjon tal-voltaġġ tas-sinjal li jkun qed jitkejjel u l-kurrent li jkun fl-istess fażi ma' dak il-voltaġġ</t>
        </is>
      </c>
      <c r="BV919" s="2" t="inlineStr">
        <is>
          <t>actief vermogen|
werkzaam vermogen</t>
        </is>
      </c>
      <c r="BW919" s="2" t="inlineStr">
        <is>
          <t>3|
3</t>
        </is>
      </c>
      <c r="BX919" s="2" t="inlineStr">
        <is>
          <t>|
preferred</t>
        </is>
      </c>
      <c r="BY919" t="inlineStr">
        <is>
          <t>reële component van het schijnbaar vermogen bij de grondfrequentie, uitgedrukt in watt of meervouden daarvan, zoals kilowatt ('kW') of megawatt ('MW')</t>
        </is>
      </c>
      <c r="BZ919" s="2" t="inlineStr">
        <is>
          <t>moc czynna</t>
        </is>
      </c>
      <c r="CA919" s="2" t="inlineStr">
        <is>
          <t>3</t>
        </is>
      </c>
      <c r="CB919" s="2" t="inlineStr">
        <is>
          <t/>
        </is>
      </c>
      <c r="CC919" t="inlineStr">
        <is>
          <t>w układach prądu przemiennego część mocy, którą odbiornik pobiera ze źródła i zamienia na pracę lub ciepło</t>
        </is>
      </c>
      <c r="CD919" s="2" t="inlineStr">
        <is>
          <t>potência ativa</t>
        </is>
      </c>
      <c r="CE919" s="2" t="inlineStr">
        <is>
          <t>3</t>
        </is>
      </c>
      <c r="CF919" s="2" t="inlineStr">
        <is>
          <t/>
        </is>
      </c>
      <c r="CG919" t="inlineStr">
        <is>
          <t>Valor médio, para um dado período, da potência instantânea numa instalação de corrente alternada.</t>
        </is>
      </c>
      <c r="CH919" s="2" t="inlineStr">
        <is>
          <t>putere activă</t>
        </is>
      </c>
      <c r="CI919" s="2" t="inlineStr">
        <is>
          <t>3</t>
        </is>
      </c>
      <c r="CJ919" s="2" t="inlineStr">
        <is>
          <t/>
        </is>
      </c>
      <c r="CK919" t="inlineStr">
        <is>
          <t>valoarea medie a puterii instantanee&lt;sup&gt;1&lt;/sup&gt;, pe o perioadă, sau pe un număr întreg de perioade</t>
        </is>
      </c>
      <c r="CL919" s="2" t="inlineStr">
        <is>
          <t>činný výkon</t>
        </is>
      </c>
      <c r="CM919" s="2" t="inlineStr">
        <is>
          <t>3</t>
        </is>
      </c>
      <c r="CN919" s="2" t="inlineStr">
        <is>
          <t/>
        </is>
      </c>
      <c r="CO919" t="inlineStr">
        <is>
          <t>stredná hodnota okamžitého výkonu p počas jednej periódy T za periodických podmienok</t>
        </is>
      </c>
      <c r="CP919" s="2" t="inlineStr">
        <is>
          <t>delovna moč</t>
        </is>
      </c>
      <c r="CQ919" s="2" t="inlineStr">
        <is>
          <t>3</t>
        </is>
      </c>
      <c r="CR919" s="2" t="inlineStr">
        <is>
          <t/>
        </is>
      </c>
      <c r="CS919" t="inlineStr">
        <is>
          <t>moč, ki se dovaja pri izmeničnem toku za opravljanje dela</t>
        </is>
      </c>
      <c r="CT919" s="2" t="inlineStr">
        <is>
          <t>aktiv effekt</t>
        </is>
      </c>
      <c r="CU919" s="2" t="inlineStr">
        <is>
          <t>3</t>
        </is>
      </c>
      <c r="CV919" s="2" t="inlineStr">
        <is>
          <t/>
        </is>
      </c>
      <c r="CW919" t="inlineStr">
        <is>
          <t>medelvärdet av effekten i en växelströmskrets</t>
        </is>
      </c>
    </row>
    <row r="920">
      <c r="A920" s="1" t="str">
        <f>HYPERLINK("https://iate.europa.eu/entry/result/1697585/all", "1697585")</f>
        <v>1697585</v>
      </c>
      <c r="B920" t="inlineStr">
        <is>
          <t>INDUSTRY</t>
        </is>
      </c>
      <c r="C920" t="inlineStr">
        <is>
          <t>INDUSTRY|mechanical engineering</t>
        </is>
      </c>
      <c r="D920" t="inlineStr">
        <is>
          <t>yes</t>
        </is>
      </c>
      <c r="E920" t="inlineStr">
        <is>
          <t/>
        </is>
      </c>
      <c r="F920" s="2" t="inlineStr">
        <is>
          <t>охладителна система</t>
        </is>
      </c>
      <c r="G920" s="2" t="inlineStr">
        <is>
          <t>2</t>
        </is>
      </c>
      <c r="H920" s="2" t="inlineStr">
        <is>
          <t/>
        </is>
      </c>
      <c r="I920" t="inlineStr">
        <is>
          <t/>
        </is>
      </c>
      <c r="J920" t="inlineStr">
        <is>
          <t/>
        </is>
      </c>
      <c r="K920" t="inlineStr">
        <is>
          <t/>
        </is>
      </c>
      <c r="L920" t="inlineStr">
        <is>
          <t/>
        </is>
      </c>
      <c r="M920" t="inlineStr">
        <is>
          <t/>
        </is>
      </c>
      <c r="N920" s="2" t="inlineStr">
        <is>
          <t>kølesystem</t>
        </is>
      </c>
      <c r="O920" s="2" t="inlineStr">
        <is>
          <t>3</t>
        </is>
      </c>
      <c r="P920" s="2" t="inlineStr">
        <is>
          <t/>
        </is>
      </c>
      <c r="Q920" t="inlineStr">
        <is>
          <t/>
        </is>
      </c>
      <c r="R920" s="2" t="inlineStr">
        <is>
          <t>Kühlungsart|
Kühlsystem</t>
        </is>
      </c>
      <c r="S920" s="2" t="inlineStr">
        <is>
          <t>3|
3</t>
        </is>
      </c>
      <c r="T920" s="2" t="inlineStr">
        <is>
          <t xml:space="preserve">|
</t>
        </is>
      </c>
      <c r="U920" t="inlineStr">
        <is>
          <t>Vorrichtung, durch die unerwuenschte Waerme vom Druckmittel oder den Geraeten abgefuehrt wird</t>
        </is>
      </c>
      <c r="V920" s="2" t="inlineStr">
        <is>
          <t>σύστημα ψύξης</t>
        </is>
      </c>
      <c r="W920" s="2" t="inlineStr">
        <is>
          <t>3</t>
        </is>
      </c>
      <c r="X920" s="2" t="inlineStr">
        <is>
          <t/>
        </is>
      </c>
      <c r="Y920" t="inlineStr">
        <is>
          <t/>
        </is>
      </c>
      <c r="Z920" s="2" t="inlineStr">
        <is>
          <t>cooling system</t>
        </is>
      </c>
      <c r="AA920" s="2" t="inlineStr">
        <is>
          <t>3</t>
        </is>
      </c>
      <c r="AB920" s="2" t="inlineStr">
        <is>
          <t/>
        </is>
      </c>
      <c r="AC920" t="inlineStr">
        <is>
          <t>system of components that keeps an engine at the correct operating temperature</t>
        </is>
      </c>
      <c r="AD920" s="2" t="inlineStr">
        <is>
          <t>sistema de refrigeración</t>
        </is>
      </c>
      <c r="AE920" s="2" t="inlineStr">
        <is>
          <t>3</t>
        </is>
      </c>
      <c r="AF920" s="2" t="inlineStr">
        <is>
          <t/>
        </is>
      </c>
      <c r="AG920" t="inlineStr">
        <is>
          <t/>
        </is>
      </c>
      <c r="AH920" s="2" t="inlineStr">
        <is>
          <t>jahutussüsteem</t>
        </is>
      </c>
      <c r="AI920" s="2" t="inlineStr">
        <is>
          <t>3</t>
        </is>
      </c>
      <c r="AJ920" s="2" t="inlineStr">
        <is>
          <t/>
        </is>
      </c>
      <c r="AK920" t="inlineStr">
        <is>
          <t>süsteem, mis tagab sisepõlemismootori optimaalse töötemperatuuri ning mis ei lase mootoril ülekuumeneda</t>
        </is>
      </c>
      <c r="AL920" s="2" t="inlineStr">
        <is>
          <t>jäähdytysjärjestelmä</t>
        </is>
      </c>
      <c r="AM920" s="2" t="inlineStr">
        <is>
          <t>3</t>
        </is>
      </c>
      <c r="AN920" s="2" t="inlineStr">
        <is>
          <t/>
        </is>
      </c>
      <c r="AO920" t="inlineStr">
        <is>
          <t/>
        </is>
      </c>
      <c r="AP920" s="2" t="inlineStr">
        <is>
          <t>mode de refroidissement|
système de refroidissement</t>
        </is>
      </c>
      <c r="AQ920" s="2" t="inlineStr">
        <is>
          <t>3|
3</t>
        </is>
      </c>
      <c r="AR920" s="2" t="inlineStr">
        <is>
          <t xml:space="preserve">|
</t>
        </is>
      </c>
      <c r="AS920" t="inlineStr">
        <is>
          <t>ensemble des organes et dispositifs qui forment le circuit parcouru par le réfrigérant et qui concourent au maintien de la température des organes du moteur dans les limites supportables, comprenant les chambres d'eau, le radiateur, la pompe, le vase d'expansion, etc</t>
        </is>
      </c>
      <c r="AT920" s="2" t="inlineStr">
        <is>
          <t>córas fuaraithe</t>
        </is>
      </c>
      <c r="AU920" s="2" t="inlineStr">
        <is>
          <t>3</t>
        </is>
      </c>
      <c r="AV920" s="2" t="inlineStr">
        <is>
          <t/>
        </is>
      </c>
      <c r="AW920" t="inlineStr">
        <is>
          <t/>
        </is>
      </c>
      <c r="AX920" s="2" t="inlineStr">
        <is>
          <t>sustav za hlađenje|
rashladni sustav</t>
        </is>
      </c>
      <c r="AY920" s="2" t="inlineStr">
        <is>
          <t>3|
3</t>
        </is>
      </c>
      <c r="AZ920" s="2" t="inlineStr">
        <is>
          <t xml:space="preserve">|
</t>
        </is>
      </c>
      <c r="BA920" t="inlineStr">
        <is>
          <t>skup strojeva i uređaja za hlađenje vode, ulja, zraka i svih strojnih dijelova izloženih visokim temperaturama</t>
        </is>
      </c>
      <c r="BB920" s="2" t="inlineStr">
        <is>
          <t>hűtőrendszer</t>
        </is>
      </c>
      <c r="BC920" s="2" t="inlineStr">
        <is>
          <t>3</t>
        </is>
      </c>
      <c r="BD920" s="2" t="inlineStr">
        <is>
          <t/>
        </is>
      </c>
      <c r="BE920" t="inlineStr">
        <is>
          <t>Az a rendszer, amely a keletkező felesleges hő elvezetését és a motor működéséhez ideális hőmérsékletet biztosítja.</t>
        </is>
      </c>
      <c r="BF920" s="2" t="inlineStr">
        <is>
          <t>sistema di raffreddamento|
modo di raffreddamento</t>
        </is>
      </c>
      <c r="BG920" s="2" t="inlineStr">
        <is>
          <t>3|
3</t>
        </is>
      </c>
      <c r="BH920" s="2" t="inlineStr">
        <is>
          <t xml:space="preserve">|
</t>
        </is>
      </c>
      <c r="BI920" t="inlineStr">
        <is>
          <t/>
        </is>
      </c>
      <c r="BJ920" s="2" t="inlineStr">
        <is>
          <t>aušinimo sistema</t>
        </is>
      </c>
      <c r="BK920" s="2" t="inlineStr">
        <is>
          <t>4</t>
        </is>
      </c>
      <c r="BL920" s="2" t="inlineStr">
        <is>
          <t/>
        </is>
      </c>
      <c r="BM920" t="inlineStr">
        <is>
          <t>sistema šilumai nuvesti nuo labiausiai įkaitusių variklio detalių ir optimaliai jų temperatūrai palaikyti</t>
        </is>
      </c>
      <c r="BN920" s="2" t="inlineStr">
        <is>
          <t>dzeses sistēma</t>
        </is>
      </c>
      <c r="BO920" s="2" t="inlineStr">
        <is>
          <t>4</t>
        </is>
      </c>
      <c r="BP920" s="2" t="inlineStr">
        <is>
          <t/>
        </is>
      </c>
      <c r="BQ920" t="inlineStr">
        <is>
          <t>sistēma ar sastāvdaļām, kas uztur motorā noteiktu darba temperatūru</t>
        </is>
      </c>
      <c r="BR920" s="2" t="inlineStr">
        <is>
          <t>sistema tat-tkessiħ</t>
        </is>
      </c>
      <c r="BS920" s="2" t="inlineStr">
        <is>
          <t>3</t>
        </is>
      </c>
      <c r="BT920" s="2" t="inlineStr">
        <is>
          <t/>
        </is>
      </c>
      <c r="BU920" t="inlineStr">
        <is>
          <t>sistema li tneħħi s-sħana żejda minn magna biex iżżomm temperatura stabbli ħalli ma jkunx hemm deġenerazzjoni taż-żejt lubrikanti u ħsara fil-komponenti tal-magna</t>
        </is>
      </c>
      <c r="BV920" s="2" t="inlineStr">
        <is>
          <t>koelsysteem</t>
        </is>
      </c>
      <c r="BW920" s="2" t="inlineStr">
        <is>
          <t>3</t>
        </is>
      </c>
      <c r="BX920" s="2" t="inlineStr">
        <is>
          <t/>
        </is>
      </c>
      <c r="BY920" t="inlineStr">
        <is>
          <t/>
        </is>
      </c>
      <c r="BZ920" s="2" t="inlineStr">
        <is>
          <t>system chłodzenia</t>
        </is>
      </c>
      <c r="CA920" s="2" t="inlineStr">
        <is>
          <t>3</t>
        </is>
      </c>
      <c r="CB920" s="2" t="inlineStr">
        <is>
          <t/>
        </is>
      </c>
      <c r="CC920" t="inlineStr">
        <is>
          <t/>
        </is>
      </c>
      <c r="CD920" s="2" t="inlineStr">
        <is>
          <t>sistema de arrefecimento</t>
        </is>
      </c>
      <c r="CE920" s="2" t="inlineStr">
        <is>
          <t>3</t>
        </is>
      </c>
      <c r="CF920" s="2" t="inlineStr">
        <is>
          <t/>
        </is>
      </c>
      <c r="CG920" t="inlineStr">
        <is>
          <t/>
        </is>
      </c>
      <c r="CH920" s="2" t="inlineStr">
        <is>
          <t>sistem de răcire</t>
        </is>
      </c>
      <c r="CI920" s="2" t="inlineStr">
        <is>
          <t>3</t>
        </is>
      </c>
      <c r="CJ920" s="2" t="inlineStr">
        <is>
          <t/>
        </is>
      </c>
      <c r="CK920" t="inlineStr">
        <is>
          <t>sistem prin care se îndepărtează căldura din motor prin circulația aerului rece sau a unui lichid rece, iar astfel motorul nu se supraîncălzește</t>
        </is>
      </c>
      <c r="CL920" s="2" t="inlineStr">
        <is>
          <t>Chladiaci systém</t>
        </is>
      </c>
      <c r="CM920" s="2" t="inlineStr">
        <is>
          <t>2</t>
        </is>
      </c>
      <c r="CN920" s="2" t="inlineStr">
        <is>
          <t/>
        </is>
      </c>
      <c r="CO920" t="inlineStr">
        <is>
          <t>Chladiaci systém motora ma za úlohu odvádzať prebytočné teplo, ktoré vzniklo počas spaľovacieho procesu a prenieslo sa na jednotlivé časti motora a do motorového oleja.</t>
        </is>
      </c>
      <c r="CP920" s="2" t="inlineStr">
        <is>
          <t>hladilni sistem</t>
        </is>
      </c>
      <c r="CQ920" s="2" t="inlineStr">
        <is>
          <t>3</t>
        </is>
      </c>
      <c r="CR920" s="2" t="inlineStr">
        <is>
          <t/>
        </is>
      </c>
      <c r="CS920" t="inlineStr">
        <is>
          <t/>
        </is>
      </c>
      <c r="CT920" s="2" t="inlineStr">
        <is>
          <t>kylsystem</t>
        </is>
      </c>
      <c r="CU920" s="2" t="inlineStr">
        <is>
          <t>3</t>
        </is>
      </c>
      <c r="CV920" s="2" t="inlineStr">
        <is>
          <t/>
        </is>
      </c>
      <c r="CW920" t="inlineStr">
        <is>
          <t/>
        </is>
      </c>
    </row>
    <row r="921">
      <c r="A921" s="1" t="str">
        <f>HYPERLINK("https://iate.europa.eu/entry/result/1407609/all", "1407609")</f>
        <v>1407609</v>
      </c>
      <c r="B921" t="inlineStr">
        <is>
          <t>ECONOMICS;INDUSTRY</t>
        </is>
      </c>
      <c r="C921" t="inlineStr">
        <is>
          <t>ECONOMICS;INDUSTRY|electronics and electrical engineering</t>
        </is>
      </c>
      <c r="D921" t="inlineStr">
        <is>
          <t>yes</t>
        </is>
      </c>
      <c r="E921" t="inlineStr">
        <is>
          <t/>
        </is>
      </c>
      <c r="F921" t="inlineStr">
        <is>
          <t/>
        </is>
      </c>
      <c r="G921" t="inlineStr">
        <is>
          <t/>
        </is>
      </c>
      <c r="H921" t="inlineStr">
        <is>
          <t/>
        </is>
      </c>
      <c r="I921" t="inlineStr">
        <is>
          <t/>
        </is>
      </c>
      <c r="J921" s="2" t="inlineStr">
        <is>
          <t>odvětví energetiky|
energetické hospodářství</t>
        </is>
      </c>
      <c r="K921" s="2" t="inlineStr">
        <is>
          <t>3|
3</t>
        </is>
      </c>
      <c r="L921" s="2" t="inlineStr">
        <is>
          <t xml:space="preserve">|
</t>
        </is>
      </c>
      <c r="M921" t="inlineStr">
        <is>
          <t/>
        </is>
      </c>
      <c r="N921" t="inlineStr">
        <is>
          <t/>
        </is>
      </c>
      <c r="O921" t="inlineStr">
        <is>
          <t/>
        </is>
      </c>
      <c r="P921" t="inlineStr">
        <is>
          <t/>
        </is>
      </c>
      <c r="Q921" t="inlineStr">
        <is>
          <t/>
        </is>
      </c>
      <c r="R921" s="2" t="inlineStr">
        <is>
          <t>Energiewirtschaft</t>
        </is>
      </c>
      <c r="S921" s="2" t="inlineStr">
        <is>
          <t>3</t>
        </is>
      </c>
      <c r="T921" s="2" t="inlineStr">
        <is>
          <t/>
        </is>
      </c>
      <c r="U921" t="inlineStr">
        <is>
          <t>der Teil der Wirtschaft, welcher sich mit der Deckung des Energiebedarfes befasst</t>
        </is>
      </c>
      <c r="V921" s="2" t="inlineStr">
        <is>
          <t>ενεργειακή οικονομική πολιτική</t>
        </is>
      </c>
      <c r="W921" s="2" t="inlineStr">
        <is>
          <t>3</t>
        </is>
      </c>
      <c r="X921" s="2" t="inlineStr">
        <is>
          <t/>
        </is>
      </c>
      <c r="Y921" t="inlineStr">
        <is>
          <t/>
        </is>
      </c>
      <c r="Z921" s="2" t="inlineStr">
        <is>
          <t>energy sector|
energy industries|
energy economy</t>
        </is>
      </c>
      <c r="AA921" s="2" t="inlineStr">
        <is>
          <t>3|
3|
3</t>
        </is>
      </c>
      <c r="AB921" s="2" t="inlineStr">
        <is>
          <t xml:space="preserve">|
|
</t>
        </is>
      </c>
      <c r="AC921" t="inlineStr">
        <is>
          <t>that part of the national economy that is concerned in meeting a nation's energy requirements</t>
        </is>
      </c>
      <c r="AD921" s="2" t="inlineStr">
        <is>
          <t>sector energético|
economía energética</t>
        </is>
      </c>
      <c r="AE921" s="2" t="inlineStr">
        <is>
          <t>2|
3</t>
        </is>
      </c>
      <c r="AF921" s="2" t="inlineStr">
        <is>
          <t xml:space="preserve">|
</t>
        </is>
      </c>
      <c r="AG921" t="inlineStr">
        <is>
          <t>parte de la economía relativa a las necesidades de energía</t>
        </is>
      </c>
      <c r="AH921" s="2" t="inlineStr">
        <is>
          <t>energeetikasektor</t>
        </is>
      </c>
      <c r="AI921" s="2" t="inlineStr">
        <is>
          <t>3</t>
        </is>
      </c>
      <c r="AJ921" s="2" t="inlineStr">
        <is>
          <t/>
        </is>
      </c>
      <c r="AK921" t="inlineStr">
        <is>
          <t/>
        </is>
      </c>
      <c r="AL921" s="2" t="inlineStr">
        <is>
          <t>energiatalous</t>
        </is>
      </c>
      <c r="AM921" s="2" t="inlineStr">
        <is>
          <t>2</t>
        </is>
      </c>
      <c r="AN921" s="2" t="inlineStr">
        <is>
          <t/>
        </is>
      </c>
      <c r="AO921" t="inlineStr">
        <is>
          <t>"energian tuotantoon ja kulutukseen liittyvä talouden alue"</t>
        </is>
      </c>
      <c r="AP921" s="2" t="inlineStr">
        <is>
          <t>économie énergétique</t>
        </is>
      </c>
      <c r="AQ921" s="2" t="inlineStr">
        <is>
          <t>3</t>
        </is>
      </c>
      <c r="AR921" s="2" t="inlineStr">
        <is>
          <t/>
        </is>
      </c>
      <c r="AS921" t="inlineStr">
        <is>
          <t>partie de l'économie qui traite de la couverture des besoins en énergie</t>
        </is>
      </c>
      <c r="AT921" s="2" t="inlineStr">
        <is>
          <t>earnáil an fhuinnimh</t>
        </is>
      </c>
      <c r="AU921" s="2" t="inlineStr">
        <is>
          <t>3</t>
        </is>
      </c>
      <c r="AV921" s="2" t="inlineStr">
        <is>
          <t/>
        </is>
      </c>
      <c r="AW921" t="inlineStr">
        <is>
          <t/>
        </is>
      </c>
      <c r="AX921" t="inlineStr">
        <is>
          <t/>
        </is>
      </c>
      <c r="AY921" t="inlineStr">
        <is>
          <t/>
        </is>
      </c>
      <c r="AZ921" t="inlineStr">
        <is>
          <t/>
        </is>
      </c>
      <c r="BA921" t="inlineStr">
        <is>
          <t/>
        </is>
      </c>
      <c r="BB921" s="2" t="inlineStr">
        <is>
          <t>energiaipar|
energiagazdaság|
energiaágazat</t>
        </is>
      </c>
      <c r="BC921" s="2" t="inlineStr">
        <is>
          <t>3|
3|
3</t>
        </is>
      </c>
      <c r="BD921" s="2" t="inlineStr">
        <is>
          <t xml:space="preserve">|
|
</t>
        </is>
      </c>
      <c r="BE921" t="inlineStr">
        <is>
          <t/>
        </is>
      </c>
      <c r="BF921" s="2" t="inlineStr">
        <is>
          <t>economia energetica</t>
        </is>
      </c>
      <c r="BG921" s="2" t="inlineStr">
        <is>
          <t>3</t>
        </is>
      </c>
      <c r="BH921" s="2" t="inlineStr">
        <is>
          <t/>
        </is>
      </c>
      <c r="BI921" t="inlineStr">
        <is>
          <t/>
        </is>
      </c>
      <c r="BJ921" s="2" t="inlineStr">
        <is>
          <t>energetika|
energetikos sektorius</t>
        </is>
      </c>
      <c r="BK921" s="2" t="inlineStr">
        <is>
          <t>3|
3</t>
        </is>
      </c>
      <c r="BL921" s="2" t="inlineStr">
        <is>
          <t xml:space="preserve">|
</t>
        </is>
      </c>
      <c r="BM921" t="inlineStr">
        <is>
          <t>energetikos veiklą apimanti ūkio dalis</t>
        </is>
      </c>
      <c r="BN921" s="2" t="inlineStr">
        <is>
          <t>enerģētika</t>
        </is>
      </c>
      <c r="BO921" s="2" t="inlineStr">
        <is>
          <t>3</t>
        </is>
      </c>
      <c r="BP921" s="2" t="inlineStr">
        <is>
          <t/>
        </is>
      </c>
      <c r="BQ921" t="inlineStr">
        <is>
          <t>Tautsaimniecības nozare, kas aptver dažādu enerģijas veidu ražošanu, pārveidošanu, pievadīšanu un izmantošanu.</t>
        </is>
      </c>
      <c r="BR921" s="2" t="inlineStr">
        <is>
          <t>settur tal-enerġija</t>
        </is>
      </c>
      <c r="BS921" s="2" t="inlineStr">
        <is>
          <t>3</t>
        </is>
      </c>
      <c r="BT921" s="2" t="inlineStr">
        <is>
          <t/>
        </is>
      </c>
      <c r="BU921" t="inlineStr">
        <is>
          <t>dik il-parti tal-ekonomija nazzjonali li hi kkonċernata bil-produzzjoni tal-ħtiġijiet tal-enerġija tal-pajjiż</t>
        </is>
      </c>
      <c r="BV921" s="2" t="inlineStr">
        <is>
          <t>energie-economie</t>
        </is>
      </c>
      <c r="BW921" s="2" t="inlineStr">
        <is>
          <t>3</t>
        </is>
      </c>
      <c r="BX921" s="2" t="inlineStr">
        <is>
          <t/>
        </is>
      </c>
      <c r="BY921" t="inlineStr">
        <is>
          <t>deel van de economie dat zich bezighoudt met de dekking van de energiebehoeften</t>
        </is>
      </c>
      <c r="BZ921" s="2" t="inlineStr">
        <is>
          <t>gospodarka energetyczna|
sektor energetyczny</t>
        </is>
      </c>
      <c r="CA921" s="2" t="inlineStr">
        <is>
          <t>3|
3</t>
        </is>
      </c>
      <c r="CB921" s="2" t="inlineStr">
        <is>
          <t xml:space="preserve">|
</t>
        </is>
      </c>
      <c r="CC921" t="inlineStr">
        <is>
          <t>dział gospodarki zajmujący się zaspokojeniem potrzeb energetycznych kraju.</t>
        </is>
      </c>
      <c r="CD921" s="2" t="inlineStr">
        <is>
          <t>economia da energia</t>
        </is>
      </c>
      <c r="CE921" s="2" t="inlineStr">
        <is>
          <t>3</t>
        </is>
      </c>
      <c r="CF921" s="2" t="inlineStr">
        <is>
          <t/>
        </is>
      </c>
      <c r="CG921" t="inlineStr">
        <is>
          <t>parte da economia aplicada aos problemas energéticos,tendo especialmente como fim a análise da oferta e da procura de energia e o estudo,valorização e planificação dos meios que permitem assegurar a cobertura da procura num contexto que é,na maioria dos casos,nacional mas que pode também ser internacional</t>
        </is>
      </c>
      <c r="CH921" t="inlineStr">
        <is>
          <t/>
        </is>
      </c>
      <c r="CI921" t="inlineStr">
        <is>
          <t/>
        </is>
      </c>
      <c r="CJ921" t="inlineStr">
        <is>
          <t/>
        </is>
      </c>
      <c r="CK921" t="inlineStr">
        <is>
          <t/>
        </is>
      </c>
      <c r="CL921" t="inlineStr">
        <is>
          <t/>
        </is>
      </c>
      <c r="CM921" t="inlineStr">
        <is>
          <t/>
        </is>
      </c>
      <c r="CN921" t="inlineStr">
        <is>
          <t/>
        </is>
      </c>
      <c r="CO921" t="inlineStr">
        <is>
          <t/>
        </is>
      </c>
      <c r="CP921" s="2" t="inlineStr">
        <is>
          <t>energetski sektor|
energetika|
energetsko gospodarstvo|
energetska industrija</t>
        </is>
      </c>
      <c r="CQ921" s="2" t="inlineStr">
        <is>
          <t>3|
3|
3|
3</t>
        </is>
      </c>
      <c r="CR921" s="2" t="inlineStr">
        <is>
          <t xml:space="preserve">|
|
|
</t>
        </is>
      </c>
      <c r="CS921" t="inlineStr">
        <is>
          <t>Dejavnost, ki oskrbuje gospodarstvo z energijo.</t>
        </is>
      </c>
      <c r="CT921" t="inlineStr">
        <is>
          <t/>
        </is>
      </c>
      <c r="CU921" t="inlineStr">
        <is>
          <t/>
        </is>
      </c>
      <c r="CV921" t="inlineStr">
        <is>
          <t/>
        </is>
      </c>
      <c r="CW921" t="inlineStr">
        <is>
          <t/>
        </is>
      </c>
    </row>
    <row r="922">
      <c r="A922" s="1" t="str">
        <f>HYPERLINK("https://iate.europa.eu/entry/result/1347693/all", "1347693")</f>
        <v>1347693</v>
      </c>
      <c r="B922" t="inlineStr">
        <is>
          <t>TRANSPORT;INDUSTRY</t>
        </is>
      </c>
      <c r="C922" t="inlineStr">
        <is>
          <t>TRANSPORT;INDUSTRY|mechanical engineering</t>
        </is>
      </c>
      <c r="D922" t="inlineStr">
        <is>
          <t>yes</t>
        </is>
      </c>
      <c r="E922" t="inlineStr">
        <is>
          <t/>
        </is>
      </c>
      <c r="F922" t="inlineStr">
        <is>
          <t/>
        </is>
      </c>
      <c r="G922" t="inlineStr">
        <is>
          <t/>
        </is>
      </c>
      <c r="H922" t="inlineStr">
        <is>
          <t/>
        </is>
      </c>
      <c r="I922" t="inlineStr">
        <is>
          <t/>
        </is>
      </c>
      <c r="J922" s="2" t="inlineStr">
        <is>
          <t>volnoběh</t>
        </is>
      </c>
      <c r="K922" s="2" t="inlineStr">
        <is>
          <t>1</t>
        </is>
      </c>
      <c r="L922" s="2" t="inlineStr">
        <is>
          <t/>
        </is>
      </c>
      <c r="M922" t="inlineStr">
        <is>
          <t/>
        </is>
      </c>
      <c r="N922" s="2" t="inlineStr">
        <is>
          <t>tomgang</t>
        </is>
      </c>
      <c r="O922" s="2" t="inlineStr">
        <is>
          <t>3</t>
        </is>
      </c>
      <c r="P922" s="2" t="inlineStr">
        <is>
          <t/>
        </is>
      </c>
      <c r="Q922" t="inlineStr">
        <is>
          <t/>
        </is>
      </c>
      <c r="R922" s="2" t="inlineStr">
        <is>
          <t>Leerlauf</t>
        </is>
      </c>
      <c r="S922" s="2" t="inlineStr">
        <is>
          <t>3</t>
        </is>
      </c>
      <c r="T922" s="2" t="inlineStr">
        <is>
          <t/>
        </is>
      </c>
      <c r="U922" t="inlineStr">
        <is>
          <t/>
        </is>
      </c>
      <c r="V922" t="inlineStr">
        <is>
          <t/>
        </is>
      </c>
      <c r="W922" t="inlineStr">
        <is>
          <t/>
        </is>
      </c>
      <c r="X922" t="inlineStr">
        <is>
          <t/>
        </is>
      </c>
      <c r="Y922" t="inlineStr">
        <is>
          <t/>
        </is>
      </c>
      <c r="Z922" s="2" t="inlineStr">
        <is>
          <t>idling</t>
        </is>
      </c>
      <c r="AA922" s="2" t="inlineStr">
        <is>
          <t>3</t>
        </is>
      </c>
      <c r="AB922" s="2" t="inlineStr">
        <is>
          <t/>
        </is>
      </c>
      <c r="AC922" t="inlineStr">
        <is>
          <t>in engine terminology,an engine running at a speed where it is not delivering power but is running slowly ready for use</t>
        </is>
      </c>
      <c r="AD922" s="2" t="inlineStr">
        <is>
          <t>marcha lenta</t>
        </is>
      </c>
      <c r="AE922" s="2" t="inlineStr">
        <is>
          <t>3</t>
        </is>
      </c>
      <c r="AF922" s="2" t="inlineStr">
        <is>
          <t/>
        </is>
      </c>
      <c r="AG922" t="inlineStr">
        <is>
          <t/>
        </is>
      </c>
      <c r="AH922" t="inlineStr">
        <is>
          <t/>
        </is>
      </c>
      <c r="AI922" t="inlineStr">
        <is>
          <t/>
        </is>
      </c>
      <c r="AJ922" t="inlineStr">
        <is>
          <t/>
        </is>
      </c>
      <c r="AK922" t="inlineStr">
        <is>
          <t/>
        </is>
      </c>
      <c r="AL922" s="2" t="inlineStr">
        <is>
          <t>joutokäynti|
tyhjäkäynti</t>
        </is>
      </c>
      <c r="AM922" s="2" t="inlineStr">
        <is>
          <t>3|
3</t>
        </is>
      </c>
      <c r="AN922" s="2" t="inlineStr">
        <is>
          <t xml:space="preserve">|
</t>
        </is>
      </c>
      <c r="AO922" t="inlineStr">
        <is>
          <t/>
        </is>
      </c>
      <c r="AP922" s="2" t="inlineStr">
        <is>
          <t>ralenti|
marche au ralenti</t>
        </is>
      </c>
      <c r="AQ922" s="2" t="inlineStr">
        <is>
          <t>3|
3</t>
        </is>
      </c>
      <c r="AR922" s="2" t="inlineStr">
        <is>
          <t xml:space="preserve">|
</t>
        </is>
      </c>
      <c r="AS922" t="inlineStr">
        <is>
          <t/>
        </is>
      </c>
      <c r="AT922" s="2" t="inlineStr">
        <is>
          <t>réchasadh</t>
        </is>
      </c>
      <c r="AU922" s="2" t="inlineStr">
        <is>
          <t>3</t>
        </is>
      </c>
      <c r="AV922" s="2" t="inlineStr">
        <is>
          <t/>
        </is>
      </c>
      <c r="AW922" t="inlineStr">
        <is>
          <t/>
        </is>
      </c>
      <c r="AX922" t="inlineStr">
        <is>
          <t/>
        </is>
      </c>
      <c r="AY922" t="inlineStr">
        <is>
          <t/>
        </is>
      </c>
      <c r="AZ922" t="inlineStr">
        <is>
          <t/>
        </is>
      </c>
      <c r="BA922" t="inlineStr">
        <is>
          <t/>
        </is>
      </c>
      <c r="BB922" t="inlineStr">
        <is>
          <t/>
        </is>
      </c>
      <c r="BC922" t="inlineStr">
        <is>
          <t/>
        </is>
      </c>
      <c r="BD922" t="inlineStr">
        <is>
          <t/>
        </is>
      </c>
      <c r="BE922" t="inlineStr">
        <is>
          <t/>
        </is>
      </c>
      <c r="BF922" s="2" t="inlineStr">
        <is>
          <t>marcia al minimo</t>
        </is>
      </c>
      <c r="BG922" s="2" t="inlineStr">
        <is>
          <t>3</t>
        </is>
      </c>
      <c r="BH922" s="2" t="inlineStr">
        <is>
          <t/>
        </is>
      </c>
      <c r="BI922" t="inlineStr">
        <is>
          <t/>
        </is>
      </c>
      <c r="BJ922" t="inlineStr">
        <is>
          <t/>
        </is>
      </c>
      <c r="BK922" t="inlineStr">
        <is>
          <t/>
        </is>
      </c>
      <c r="BL922" t="inlineStr">
        <is>
          <t/>
        </is>
      </c>
      <c r="BM922" t="inlineStr">
        <is>
          <t/>
        </is>
      </c>
      <c r="BN922" t="inlineStr">
        <is>
          <t/>
        </is>
      </c>
      <c r="BO922" t="inlineStr">
        <is>
          <t/>
        </is>
      </c>
      <c r="BP922" t="inlineStr">
        <is>
          <t/>
        </is>
      </c>
      <c r="BQ922" t="inlineStr">
        <is>
          <t/>
        </is>
      </c>
      <c r="BR922" t="inlineStr">
        <is>
          <t/>
        </is>
      </c>
      <c r="BS922" t="inlineStr">
        <is>
          <t/>
        </is>
      </c>
      <c r="BT922" t="inlineStr">
        <is>
          <t/>
        </is>
      </c>
      <c r="BU922" t="inlineStr">
        <is>
          <t/>
        </is>
      </c>
      <c r="BV922" s="2" t="inlineStr">
        <is>
          <t>stationair draaien|
onbelast draaien</t>
        </is>
      </c>
      <c r="BW922" s="2" t="inlineStr">
        <is>
          <t>3|
3</t>
        </is>
      </c>
      <c r="BX922" s="2" t="inlineStr">
        <is>
          <t xml:space="preserve">|
</t>
        </is>
      </c>
      <c r="BY922" t="inlineStr">
        <is>
          <t/>
        </is>
      </c>
      <c r="BZ922" s="2" t="inlineStr">
        <is>
          <t>praca na biegu jałowym</t>
        </is>
      </c>
      <c r="CA922" s="2" t="inlineStr">
        <is>
          <t>3</t>
        </is>
      </c>
      <c r="CB922" s="2" t="inlineStr">
        <is>
          <t/>
        </is>
      </c>
      <c r="CC922" t="inlineStr">
        <is>
          <t/>
        </is>
      </c>
      <c r="CD922" s="2" t="inlineStr">
        <is>
          <t>marcha lenta|
&lt;i&gt;ralenti&lt;/i&gt;</t>
        </is>
      </c>
      <c r="CE922" s="2" t="inlineStr">
        <is>
          <t>3|
3</t>
        </is>
      </c>
      <c r="CF922" s="2" t="inlineStr">
        <is>
          <t xml:space="preserve">|
</t>
        </is>
      </c>
      <c r="CG922" t="inlineStr">
        <is>
          <t/>
        </is>
      </c>
      <c r="CH922" t="inlineStr">
        <is>
          <t/>
        </is>
      </c>
      <c r="CI922" t="inlineStr">
        <is>
          <t/>
        </is>
      </c>
      <c r="CJ922" t="inlineStr">
        <is>
          <t/>
        </is>
      </c>
      <c r="CK922" t="inlineStr">
        <is>
          <t/>
        </is>
      </c>
      <c r="CL922" t="inlineStr">
        <is>
          <t/>
        </is>
      </c>
      <c r="CM922" t="inlineStr">
        <is>
          <t/>
        </is>
      </c>
      <c r="CN922" t="inlineStr">
        <is>
          <t/>
        </is>
      </c>
      <c r="CO922" t="inlineStr">
        <is>
          <t/>
        </is>
      </c>
      <c r="CP922" t="inlineStr">
        <is>
          <t/>
        </is>
      </c>
      <c r="CQ922" t="inlineStr">
        <is>
          <t/>
        </is>
      </c>
      <c r="CR922" t="inlineStr">
        <is>
          <t/>
        </is>
      </c>
      <c r="CS922" t="inlineStr">
        <is>
          <t/>
        </is>
      </c>
      <c r="CT922" s="2" t="inlineStr">
        <is>
          <t>tomgång</t>
        </is>
      </c>
      <c r="CU922" s="2" t="inlineStr">
        <is>
          <t>3</t>
        </is>
      </c>
      <c r="CV922" s="2" t="inlineStr">
        <is>
          <t/>
        </is>
      </c>
      <c r="CW922" t="inlineStr">
        <is>
          <t/>
        </is>
      </c>
    </row>
    <row r="923">
      <c r="A923" s="1" t="str">
        <f>HYPERLINK("https://iate.europa.eu/entry/result/2251189/all", "2251189")</f>
        <v>2251189</v>
      </c>
      <c r="B923" t="inlineStr">
        <is>
          <t>PRODUCTION, TECHNOLOGY AND RESEARCH</t>
        </is>
      </c>
      <c r="C923" t="inlineStr">
        <is>
          <t>PRODUCTION, TECHNOLOGY AND RESEARCH|research and intellectual property</t>
        </is>
      </c>
      <c r="D923" t="inlineStr">
        <is>
          <t>yes</t>
        </is>
      </c>
      <c r="E923" t="inlineStr">
        <is>
          <t/>
        </is>
      </c>
      <c r="F923" s="2" t="inlineStr">
        <is>
          <t>демонстрационен проект</t>
        </is>
      </c>
      <c r="G923" s="2" t="inlineStr">
        <is>
          <t>3</t>
        </is>
      </c>
      <c r="H923" s="2" t="inlineStr">
        <is>
          <t/>
        </is>
      </c>
      <c r="I923" t="inlineStr">
        <is>
          <t>проект, предназначен да докаже жизнеспособността на нова технология, която предлага потенциални икономически предимства, но не може да бъде предложена на пазара директно</t>
        </is>
      </c>
      <c r="J923" s="2" t="inlineStr">
        <is>
          <t>demonstrační projekt</t>
        </is>
      </c>
      <c r="K923" s="2" t="inlineStr">
        <is>
          <t>3</t>
        </is>
      </c>
      <c r="L923" s="2" t="inlineStr">
        <is>
          <t/>
        </is>
      </c>
      <c r="M923" t="inlineStr">
        <is>
          <t>projekt, jehož cílem je prokázat životaschopnost nových technologií, který nabízí potenciální hospodářský prospěch, který však nemůže být obchodně využit přímo</t>
        </is>
      </c>
      <c r="N923" s="2" t="inlineStr">
        <is>
          <t>demonstrationsprojekt</t>
        </is>
      </c>
      <c r="O923" s="2" t="inlineStr">
        <is>
          <t>3</t>
        </is>
      </c>
      <c r="P923" s="2" t="inlineStr">
        <is>
          <t/>
        </is>
      </c>
      <c r="Q923" t="inlineStr">
        <is>
          <t>aktiviteter, hvis primære formål er at demonstrere og sprede videnskabelig viden og praksis inden for anvendelsen af nye, men allerede udviklede teknologier og processer for derved at udbrede viden om og anvendelsen af nye teknologier</t>
        </is>
      </c>
      <c r="R923" s="2" t="inlineStr">
        <is>
          <t>Demonstrationsvorhaben|
Demonstrationsprojekt</t>
        </is>
      </c>
      <c r="S923" s="2" t="inlineStr">
        <is>
          <t>3|
3</t>
        </is>
      </c>
      <c r="T923" s="2" t="inlineStr">
        <is>
          <t xml:space="preserve">|
</t>
        </is>
      </c>
      <c r="U923" t="inlineStr">
        <is>
          <t>Projekte, die bei gesellschaftlich, wirtschaftlich und technisch risikobehafteten Entwicklungen vor die allgemeine Einführung gesetzt werden, um Fragen der Akzeptanz, der Wirtschaftlichkeit, des Marktpotentials und der technischen Optimierung zu erproben</t>
        </is>
      </c>
      <c r="V923" s="2" t="inlineStr">
        <is>
          <t>έργο επίδειξης</t>
        </is>
      </c>
      <c r="W923" s="2" t="inlineStr">
        <is>
          <t>3</t>
        </is>
      </c>
      <c r="X923" s="2" t="inlineStr">
        <is>
          <t/>
        </is>
      </c>
      <c r="Y923" t="inlineStr">
        <is>
          <t/>
        </is>
      </c>
      <c r="Z923" s="2" t="inlineStr">
        <is>
          <t>demonstration project</t>
        </is>
      </c>
      <c r="AA923" s="2" t="inlineStr">
        <is>
          <t>3</t>
        </is>
      </c>
      <c r="AB923" s="2" t="inlineStr">
        <is>
          <t/>
        </is>
      </c>
      <c r="AC923" t="inlineStr">
        <is>
          <t>project designed to prove the viability of a new technology offering potential economic advantage but which cannot be commercialised directly</t>
        </is>
      </c>
      <c r="AD923" s="2" t="inlineStr">
        <is>
          <t>instalación de demostración</t>
        </is>
      </c>
      <c r="AE923" s="2" t="inlineStr">
        <is>
          <t>3</t>
        </is>
      </c>
      <c r="AF923" s="2" t="inlineStr">
        <is>
          <t/>
        </is>
      </c>
      <c r="AG923" t="inlineStr">
        <is>
          <t/>
        </is>
      </c>
      <c r="AH923" s="2" t="inlineStr">
        <is>
          <t>näidisprojekt</t>
        </is>
      </c>
      <c r="AI923" s="2" t="inlineStr">
        <is>
          <t>3</t>
        </is>
      </c>
      <c r="AJ923" s="2" t="inlineStr">
        <is>
          <t/>
        </is>
      </c>
      <c r="AK923" t="inlineStr">
        <is>
          <t>projekt, millega tutvustatakse esmakordselt kasutatavat tehnoloogiat ning mille innovaatilisus ületab oluliselt olemasolevat tehnoloogilist taset</t>
        </is>
      </c>
      <c r="AL923" s="2" t="inlineStr">
        <is>
          <t>esittelyhanke|
demonstraatiohanke</t>
        </is>
      </c>
      <c r="AM923" s="2" t="inlineStr">
        <is>
          <t>3|
3</t>
        </is>
      </c>
      <c r="AN923" s="2" t="inlineStr">
        <is>
          <t xml:space="preserve">|
</t>
        </is>
      </c>
      <c r="AO923" t="inlineStr">
        <is>
          <t>hanke, jonka tarkoituksena on osoittaa toimivaksi uusi teknologia, josta voi saada taloudellisia etuja mutta jota ei voi suoraan kaupallistaa</t>
        </is>
      </c>
      <c r="AP923" s="2" t="inlineStr">
        <is>
          <t>projet de démonstration</t>
        </is>
      </c>
      <c r="AQ923" s="2" t="inlineStr">
        <is>
          <t>3</t>
        </is>
      </c>
      <c r="AR923" s="2" t="inlineStr">
        <is>
          <t/>
        </is>
      </c>
      <c r="AS923" t="inlineStr">
        <is>
          <t>projet ayant pour but de combler le fossé entre une activité de recherche et développement couronnée de succès et sa commercialisation en apportant la preuve à la fois de la faisabilité technologique et de la rentabilité du projet</t>
        </is>
      </c>
      <c r="AT923" s="2" t="inlineStr">
        <is>
          <t>taisealbhadh</t>
        </is>
      </c>
      <c r="AU923" s="2" t="inlineStr">
        <is>
          <t>3</t>
        </is>
      </c>
      <c r="AV923" s="2" t="inlineStr">
        <is>
          <t/>
        </is>
      </c>
      <c r="AW923" t="inlineStr">
        <is>
          <t/>
        </is>
      </c>
      <c r="AX923" t="inlineStr">
        <is>
          <t/>
        </is>
      </c>
      <c r="AY923" t="inlineStr">
        <is>
          <t/>
        </is>
      </c>
      <c r="AZ923" t="inlineStr">
        <is>
          <t/>
        </is>
      </c>
      <c r="BA923" t="inlineStr">
        <is>
          <t/>
        </is>
      </c>
      <c r="BB923" s="2" t="inlineStr">
        <is>
          <t>demonstrációs projekt</t>
        </is>
      </c>
      <c r="BC923" s="2" t="inlineStr">
        <is>
          <t>3</t>
        </is>
      </c>
      <c r="BD923" s="2" t="inlineStr">
        <is>
          <t/>
        </is>
      </c>
      <c r="BE923" t="inlineStr">
        <is>
          <t>valamely új technológia ipari léptékű alkalmazhatóságának bemutatására, továbá az alkalmazás körülményeinek kidolgozására, kipróbálására és részletes követésére szolgáló projekt</t>
        </is>
      </c>
      <c r="BF923" s="2" t="inlineStr">
        <is>
          <t>progetto di dimostrazione</t>
        </is>
      </c>
      <c r="BG923" s="2" t="inlineStr">
        <is>
          <t>3</t>
        </is>
      </c>
      <c r="BH923" s="2" t="inlineStr">
        <is>
          <t/>
        </is>
      </c>
      <c r="BI923" t="inlineStr">
        <is>
          <t>progetto di impianto, veicolo o apparecchio che serve a sondare il mercato e che permette soprattutto la valutazione economica di un'eventuale commercializzazione</t>
        </is>
      </c>
      <c r="BJ923" s="2" t="inlineStr">
        <is>
          <t>parodomasis projektas</t>
        </is>
      </c>
      <c r="BK923" s="2" t="inlineStr">
        <is>
          <t>3</t>
        </is>
      </c>
      <c r="BL923" s="2" t="inlineStr">
        <is>
          <t/>
        </is>
      </c>
      <c r="BM923" t="inlineStr">
        <is>
          <t>projektas ar instaliacija, kuriais siekiama įgyvendinti, bandyti, vertinti ir skleisti naujus arba vykdant konkretų projektą nežinomus veiksmus, metodiką ar principus, kurie galėtų būti taikomi kitais atvejais panašiomis aplinkybėmis, bet negali būti iškart taikomi komercinėms reikmėms</t>
        </is>
      </c>
      <c r="BN923" s="2" t="inlineStr">
        <is>
          <t>demonstrējuma projekts</t>
        </is>
      </c>
      <c r="BO923" s="2" t="inlineStr">
        <is>
          <t>3</t>
        </is>
      </c>
      <c r="BP923" s="2" t="inlineStr">
        <is>
          <t/>
        </is>
      </c>
      <c r="BQ923" t="inlineStr">
        <is>
          <t>projekts, kas ir izstrādāts, lai pierādītu tādu jaunu tehnoloģiju dzīvotspēju, kuras rada ekonomiskas priekšrocības, bet kuras nevar tiešā veidā komercializēt</t>
        </is>
      </c>
      <c r="BR923" s="2" t="inlineStr">
        <is>
          <t>proġett ta' dimostrazzjoni</t>
        </is>
      </c>
      <c r="BS923" s="2" t="inlineStr">
        <is>
          <t>3</t>
        </is>
      </c>
      <c r="BT923" s="2" t="inlineStr">
        <is>
          <t/>
        </is>
      </c>
      <c r="BU923" t="inlineStr">
        <is>
          <t>proġett maħsub biex juri l-vijabbiltà ta' teknoloġija ġdida li toffri vantaġġ ekonomiku potenzjali iżda li ma tistax tiġi kkummerċjalizzata direttament</t>
        </is>
      </c>
      <c r="BV923" s="2" t="inlineStr">
        <is>
          <t>demonstratieproject</t>
        </is>
      </c>
      <c r="BW923" s="2" t="inlineStr">
        <is>
          <t>3</t>
        </is>
      </c>
      <c r="BX923" s="2" t="inlineStr">
        <is>
          <t/>
        </is>
      </c>
      <c r="BY923" t="inlineStr">
        <is>
          <t>project waarmee aan meerdere partijen moet worden aangetoond dat een technologie, kapitaalgoed of dienst werkt, en effectief en rendabel is</t>
        </is>
      </c>
      <c r="BZ923" s="2" t="inlineStr">
        <is>
          <t>projekt demonstracyjny</t>
        </is>
      </c>
      <c r="CA923" s="2" t="inlineStr">
        <is>
          <t>3</t>
        </is>
      </c>
      <c r="CB923" s="2" t="inlineStr">
        <is>
          <t/>
        </is>
      </c>
      <c r="CC923" t="inlineStr">
        <is>
          <t>projekt, którego celem jest wykazanie przydatności demonstrowanych rozwiązań czy technologii. Zamierzeniem takiego projektu jest zwykle zachęcenie innych zainteresowanych podmiotów do zastosowania demonstrowanego rozwiązania</t>
        </is>
      </c>
      <c r="CD923" s="2" t="inlineStr">
        <is>
          <t>projeto demonstrador|
projeto de demonstração</t>
        </is>
      </c>
      <c r="CE923" s="2" t="inlineStr">
        <is>
          <t>3|
3</t>
        </is>
      </c>
      <c r="CF923" s="2" t="inlineStr">
        <is>
          <t xml:space="preserve">|
</t>
        </is>
      </c>
      <c r="CG923" t="inlineStr">
        <is>
          <t>Primeira aplicação de uma nova tecnologia no desenvolvimento de uma atividade económica com o objetivo de evidenciar as suas vantagens económicas e técnicas.
&lt;br&gt;Ver também projeto-piloto [ &lt;a href="/entry/result/881189/all" id="ENTRY_TO_ENTRY_CONVERTER" target="_blank"&gt;IATE:881189&lt;/a&gt; ]</t>
        </is>
      </c>
      <c r="CH923" s="2" t="inlineStr">
        <is>
          <t>proiect demonstrativ</t>
        </is>
      </c>
      <c r="CI923" s="2" t="inlineStr">
        <is>
          <t>3</t>
        </is>
      </c>
      <c r="CJ923" s="2" t="inlineStr">
        <is>
          <t/>
        </is>
      </c>
      <c r="CK923" t="inlineStr">
        <is>
          <t/>
        </is>
      </c>
      <c r="CL923" s="2" t="inlineStr">
        <is>
          <t>demonštračný projekt</t>
        </is>
      </c>
      <c r="CM923" s="2" t="inlineStr">
        <is>
          <t>3</t>
        </is>
      </c>
      <c r="CN923" s="2" t="inlineStr">
        <is>
          <t/>
        </is>
      </c>
      <c r="CO923" t="inlineStr">
        <is>
          <t>projekt určený na demonštrovanie životaschopnosti nových technológií, procesov, služieb alebo výrobkov, ktoré ponúkajú potenciálne hospodárske výhody, nemôžu však byť priamo komerčne využité</t>
        </is>
      </c>
      <c r="CP923" s="2" t="inlineStr">
        <is>
          <t>demonstracijski projekt|
predstavitveni projekt|
predstavitev</t>
        </is>
      </c>
      <c r="CQ923" s="2" t="inlineStr">
        <is>
          <t>3|
3|
3</t>
        </is>
      </c>
      <c r="CR923" s="2" t="inlineStr">
        <is>
          <t xml:space="preserve">|
|
</t>
        </is>
      </c>
      <c r="CS923" t="inlineStr">
        <is>
          <t>projekt, namenjen dokazovanju upravičenosti novih tehnologij, postopkov, storitev ali izdelkov, ki ponujajo možno gospodarsko korist, vendar jih ni mogoče neposredno tržiti</t>
        </is>
      </c>
      <c r="CT923" s="2" t="inlineStr">
        <is>
          <t>demonstrationsprojekt</t>
        </is>
      </c>
      <c r="CU923" s="2" t="inlineStr">
        <is>
          <t>3</t>
        </is>
      </c>
      <c r="CV923" s="2" t="inlineStr">
        <is>
          <t/>
        </is>
      </c>
      <c r="CW923" t="inlineStr">
        <is>
          <t>En demonstrator är avsedd att fysiskt visa upp, demonstrera något, t.ex. forskningsresultat eller produktutvecklingsresultat. Forskningsresultaten bör om det är möjligt visas i en systemomgivning. Demonstratorn bör också visa hur resultatet kan användas praktiskt.</t>
        </is>
      </c>
    </row>
    <row r="924">
      <c r="A924" s="1" t="str">
        <f>HYPERLINK("https://iate.europa.eu/entry/result/1155158/all", "1155158")</f>
        <v>1155158</v>
      </c>
      <c r="B924" t="inlineStr">
        <is>
          <t>SCIENCE</t>
        </is>
      </c>
      <c r="C924" t="inlineStr">
        <is>
          <t>SCIENCE|natural and applied sciences|physical sciences;SCIENCE|natural and applied sciences|physical sciences|thermodynamics</t>
        </is>
      </c>
      <c r="D924" t="inlineStr">
        <is>
          <t>yes</t>
        </is>
      </c>
      <c r="E924" t="inlineStr">
        <is>
          <t/>
        </is>
      </c>
      <c r="F924" s="2" t="inlineStr">
        <is>
          <t>кипящ слой</t>
        </is>
      </c>
      <c r="G924" s="2" t="inlineStr">
        <is>
          <t>3</t>
        </is>
      </c>
      <c r="H924" s="2" t="inlineStr">
        <is>
          <t/>
        </is>
      </c>
      <c r="I924" t="inlineStr">
        <is>
          <t>слой, в който псевдовтечненото състояние на зърнест материал се достига в резултат на филтруване на течност или газ</t>
        </is>
      </c>
      <c r="J924" s="2" t="inlineStr">
        <is>
          <t>fluidní lože</t>
        </is>
      </c>
      <c r="K924" s="2" t="inlineStr">
        <is>
          <t>3</t>
        </is>
      </c>
      <c r="L924" s="2" t="inlineStr">
        <is>
          <t/>
        </is>
      </c>
      <c r="M924" t="inlineStr">
        <is>
          <t>jev, kdy se tuhé částice udržují proudem vzduchu ve vznosu a vytvářejí tekutou vrstvu</t>
        </is>
      </c>
      <c r="N924" s="2" t="inlineStr">
        <is>
          <t>fluid bed|
fluidiseret leje</t>
        </is>
      </c>
      <c r="O924" s="2" t="inlineStr">
        <is>
          <t>3|
3</t>
        </is>
      </c>
      <c r="P924" s="2" t="inlineStr">
        <is>
          <t xml:space="preserve">|
</t>
        </is>
      </c>
      <c r="Q924" t="inlineStr">
        <is>
          <t/>
        </is>
      </c>
      <c r="R924" s="2" t="inlineStr">
        <is>
          <t>Wirbelbett|
Wirbelschicht</t>
        </is>
      </c>
      <c r="S924" s="2" t="inlineStr">
        <is>
          <t>3|
3</t>
        </is>
      </c>
      <c r="T924" s="2" t="inlineStr">
        <is>
          <t xml:space="preserve">|
</t>
        </is>
      </c>
      <c r="U924" t="inlineStr">
        <is>
          <t>Schüttung von Feststoffpartikeln, welche durch eine aufwärtsgerichtete Strömung eines Fluids in einen fluidisierten Zustand versetzt wird</t>
        </is>
      </c>
      <c r="V924" s="2" t="inlineStr">
        <is>
          <t>ρευστοποιημένη κλίνη|
ρευστοστερεά κλίνη</t>
        </is>
      </c>
      <c r="W924" s="2" t="inlineStr">
        <is>
          <t>3|
3</t>
        </is>
      </c>
      <c r="X924" s="2" t="inlineStr">
        <is>
          <t xml:space="preserve">|
</t>
        </is>
      </c>
      <c r="Y924" t="inlineStr">
        <is>
          <t>κλίνη σωματιδίων τα οποία κινούνται τυχαία και ασταμάτητα μέσα στην στερεά κλίνη με τη βοήθεια μιας ρευστής φάσης</t>
        </is>
      </c>
      <c r="Z924" s="2" t="inlineStr">
        <is>
          <t>fluidized bed|
fluidised bed</t>
        </is>
      </c>
      <c r="AA924" s="2" t="inlineStr">
        <is>
          <t>1|
3</t>
        </is>
      </c>
      <c r="AB924" s="2" t="inlineStr">
        <is>
          <t xml:space="preserve">|
</t>
        </is>
      </c>
      <c r="AC924" t="inlineStr">
        <is>
          <t>physical phenomenon occurring when a quantity of a solid particulate substance is put in appropriate conditions to cause a solid/fluid mixture to behave as a fluid [ &lt;a href="/entry/result/1153670/all" id="ENTRY_TO_ENTRY_CONVERTER" target="_blank"&gt;IATE:1153670&lt;/a&gt; ]</t>
        </is>
      </c>
      <c r="AD924" s="2" t="inlineStr">
        <is>
          <t>lecho fluidizado|
lecho de partículas sólidas fluidificadas</t>
        </is>
      </c>
      <c r="AE924" s="2" t="inlineStr">
        <is>
          <t>3|
3</t>
        </is>
      </c>
      <c r="AF924" s="2" t="inlineStr">
        <is>
          <t xml:space="preserve">preferred|
</t>
        </is>
      </c>
      <c r="AG924" t="inlineStr">
        <is>
          <t>Lecho dispuesto en un reactor o cámara, formado por partículas sólidas finamente divididas que se levanta y agita por medio de una corriente ascendente de fluido.</t>
        </is>
      </c>
      <c r="AH924" s="2" t="inlineStr">
        <is>
          <t>keevkiht</t>
        </is>
      </c>
      <c r="AI924" s="2" t="inlineStr">
        <is>
          <t>3</t>
        </is>
      </c>
      <c r="AJ924" s="2" t="inlineStr">
        <is>
          <t/>
        </is>
      </c>
      <c r="AK924" t="inlineStr">
        <is>
          <t>teralise materjali kiht, mis hõljub tõusvas õhuvoolus</t>
        </is>
      </c>
      <c r="AL924" s="2" t="inlineStr">
        <is>
          <t>leijupeti|
leijukerros</t>
        </is>
      </c>
      <c r="AM924" s="2" t="inlineStr">
        <is>
          <t>3|
3</t>
        </is>
      </c>
      <c r="AN924" s="2" t="inlineStr">
        <is>
          <t>admitted|
preferred</t>
        </is>
      </c>
      <c r="AO924" t="inlineStr">
        <is>
          <t>hiukkaskerros, jota ylöspäin kulkeva virtaus pitää tietyllä korkeudella</t>
        </is>
      </c>
      <c r="AP924" s="2" t="inlineStr">
        <is>
          <t>lit fluidisé</t>
        </is>
      </c>
      <c r="AQ924" s="2" t="inlineStr">
        <is>
          <t>3</t>
        </is>
      </c>
      <c r="AR924" s="2" t="inlineStr">
        <is>
          <t/>
        </is>
      </c>
      <c r="AS924" t="inlineStr">
        <is>
          <t>en partant d'une couche de solides divisés au repos, et sous l'effet d'un courant ascendant de gaz, lit fixe de particules qui s'expanse et atteint un état d'équilibre dynamique, dit fluidisé dense, dans lequel les particules sont mises en suspension au-dessus du support poreux traversé par le gaz</t>
        </is>
      </c>
      <c r="AT924" s="2" t="inlineStr">
        <is>
          <t>scair shreabhach</t>
        </is>
      </c>
      <c r="AU924" s="2" t="inlineStr">
        <is>
          <t>3</t>
        </is>
      </c>
      <c r="AV924" s="2" t="inlineStr">
        <is>
          <t/>
        </is>
      </c>
      <c r="AW924" t="inlineStr">
        <is>
          <t/>
        </is>
      </c>
      <c r="AX924" s="2" t="inlineStr">
        <is>
          <t>fluidizirani sloj</t>
        </is>
      </c>
      <c r="AY924" s="2" t="inlineStr">
        <is>
          <t>3</t>
        </is>
      </c>
      <c r="AZ924" s="2" t="inlineStr">
        <is>
          <t/>
        </is>
      </c>
      <c r="BA924" t="inlineStr">
        <is>
          <t/>
        </is>
      </c>
      <c r="BB924" s="2" t="inlineStr">
        <is>
          <t>fluidágy</t>
        </is>
      </c>
      <c r="BC924" s="2" t="inlineStr">
        <is>
          <t>4</t>
        </is>
      </c>
      <c r="BD924" s="2" t="inlineStr">
        <is>
          <t/>
        </is>
      </c>
      <c r="BE924" t="inlineStr">
        <is>
          <t>fizikai jelenség, amelyben a szilárd részecskék folyadékhoz hasonlóan mozognak a gázáramban</t>
        </is>
      </c>
      <c r="BF924" s="2" t="inlineStr">
        <is>
          <t>letto fluidizzato|
letto fluido</t>
        </is>
      </c>
      <c r="BG924" s="2" t="inlineStr">
        <is>
          <t>3|
3</t>
        </is>
      </c>
      <c r="BH924" s="2" t="inlineStr">
        <is>
          <t xml:space="preserve">|
</t>
        </is>
      </c>
      <c r="BI924" t="inlineStr">
        <is>
          <t>fenomeno fisico che si verifica quando la forza di trascinamento di una corrente stacca le particelle di un materiale solido graluare e le mantiene sospese come se fossero parte del fluido</t>
        </is>
      </c>
      <c r="BJ924" s="2" t="inlineStr">
        <is>
          <t>verdantysis sluoksnis|
pseudoverdantysis sluoksnis</t>
        </is>
      </c>
      <c r="BK924" s="2" t="inlineStr">
        <is>
          <t>3|
3</t>
        </is>
      </c>
      <c r="BL924" s="2" t="inlineStr">
        <is>
          <t>|
preferred</t>
        </is>
      </c>
      <c r="BM924" t="inlineStr">
        <is>
          <t>grūdelių pavidalo medžiagos tankaus sluoksnio virsmas verdančiu sluoksniu, veikiant iš apačios tekančių dujų ar skysčio srautui</t>
        </is>
      </c>
      <c r="BN924" s="2" t="inlineStr">
        <is>
          <t>verdošais slānis</t>
        </is>
      </c>
      <c r="BO924" s="2" t="inlineStr">
        <is>
          <t>3</t>
        </is>
      </c>
      <c r="BP924" s="2" t="inlineStr">
        <is>
          <t/>
        </is>
      </c>
      <c r="BQ924" t="inlineStr">
        <is>
          <t/>
        </is>
      </c>
      <c r="BR924" s="2" t="inlineStr">
        <is>
          <t>sodda fluwidizzata|
qiegħ fluwidizzat</t>
        </is>
      </c>
      <c r="BS924" s="2" t="inlineStr">
        <is>
          <t>3|
3</t>
        </is>
      </c>
      <c r="BT924" s="2" t="inlineStr">
        <is>
          <t xml:space="preserve">|
</t>
        </is>
      </c>
      <c r="BU924" t="inlineStr">
        <is>
          <t>fenomenu fiżiku li jokkorri meta kwantità ta' sustanza partikolata solida titqiegħed f'kundizzjonijiet xierqa biex taħlita ta' solidu/fluwidu ġġegħilha ġġib ruħha bħala fluwidu</t>
        </is>
      </c>
      <c r="BV924" s="2" t="inlineStr">
        <is>
          <t>wervelbed|
gefluïdiseerd bed</t>
        </is>
      </c>
      <c r="BW924" s="2" t="inlineStr">
        <is>
          <t>3|
3</t>
        </is>
      </c>
      <c r="BX924" s="2" t="inlineStr">
        <is>
          <t xml:space="preserve">|
</t>
        </is>
      </c>
      <c r="BY924" t="inlineStr">
        <is>
          <t>fenomeen waarbij een hoeveelheid relatief fijne vaste deeltjes in een opwaarts gerichte gas- of vloeistofstroom gedragen worden en het geheel zich als een vloeistof gedraagt</t>
        </is>
      </c>
      <c r="BZ924" s="2" t="inlineStr">
        <is>
          <t>złoże fluidalne</t>
        </is>
      </c>
      <c r="CA924" s="2" t="inlineStr">
        <is>
          <t>3</t>
        </is>
      </c>
      <c r="CB924" s="2" t="inlineStr">
        <is>
          <t/>
        </is>
      </c>
      <c r="CC924" t="inlineStr">
        <is>
          <t>turbulentna mieszanka gazów i cząstek stałych</t>
        </is>
      </c>
      <c r="CD924" s="2" t="inlineStr">
        <is>
          <t>leito fluidificado</t>
        </is>
      </c>
      <c r="CE924" s="2" t="inlineStr">
        <is>
          <t>3</t>
        </is>
      </c>
      <c r="CF924" s="2" t="inlineStr">
        <is>
          <t/>
        </is>
      </c>
      <c r="CG924" t="inlineStr">
        <is>
          <t/>
        </is>
      </c>
      <c r="CH924" s="2" t="inlineStr">
        <is>
          <t>pat fluidizat</t>
        </is>
      </c>
      <c r="CI924" s="2" t="inlineStr">
        <is>
          <t>3</t>
        </is>
      </c>
      <c r="CJ924" s="2" t="inlineStr">
        <is>
          <t/>
        </is>
      </c>
      <c r="CK924" t="inlineStr">
        <is>
          <t/>
        </is>
      </c>
      <c r="CL924" s="2" t="inlineStr">
        <is>
          <t>fluidné lôžko|
fluidizované lôžko</t>
        </is>
      </c>
      <c r="CM924" s="2" t="inlineStr">
        <is>
          <t>3|
2</t>
        </is>
      </c>
      <c r="CN924" s="2" t="inlineStr">
        <is>
          <t xml:space="preserve">preferred|
</t>
        </is>
      </c>
      <c r="CO924" t="inlineStr">
        <is>
          <t>časť spaľovacieho priestoru fluidného kotla nad fluidným roštom, v ktorom sa pevné častice (rozomleté palivo, popolček, vápenec) udržujú prúdom vzduchu vo vznose a vytvárajú fluidnú vrstvu</t>
        </is>
      </c>
      <c r="CP924" s="2" t="inlineStr">
        <is>
          <t>zvrtinčena plast</t>
        </is>
      </c>
      <c r="CQ924" s="2" t="inlineStr">
        <is>
          <t>3</t>
        </is>
      </c>
      <c r="CR924" s="2" t="inlineStr">
        <is>
          <t/>
        </is>
      </c>
      <c r="CS924" t="inlineStr">
        <is>
          <t/>
        </is>
      </c>
      <c r="CT924" s="2" t="inlineStr">
        <is>
          <t>virvelbädd|
fluidiserad bädd</t>
        </is>
      </c>
      <c r="CU924" s="2" t="inlineStr">
        <is>
          <t>2|
3</t>
        </is>
      </c>
      <c r="CV924" s="2" t="inlineStr">
        <is>
          <t xml:space="preserve">|
</t>
        </is>
      </c>
      <c r="CW924" t="inlineStr">
        <is>
          <t/>
        </is>
      </c>
    </row>
    <row r="925">
      <c r="A925" s="1" t="str">
        <f>HYPERLINK("https://iate.europa.eu/entry/result/1486719/all", "1486719")</f>
        <v>1486719</v>
      </c>
      <c r="B925" t="inlineStr">
        <is>
          <t>INDUSTRY</t>
        </is>
      </c>
      <c r="C925" t="inlineStr">
        <is>
          <t>INDUSTRY|chemistry</t>
        </is>
      </c>
      <c r="D925" t="inlineStr">
        <is>
          <t>yes</t>
        </is>
      </c>
      <c r="E925" t="inlineStr">
        <is>
          <t/>
        </is>
      </c>
      <c r="F925" s="2" t="inlineStr">
        <is>
          <t>съдържание на сухо вещество</t>
        </is>
      </c>
      <c r="G925" s="2" t="inlineStr">
        <is>
          <t>3</t>
        </is>
      </c>
      <c r="H925" s="2" t="inlineStr">
        <is>
          <t/>
        </is>
      </c>
      <c r="I925" t="inlineStr">
        <is>
          <t/>
        </is>
      </c>
      <c r="J925" s="2" t="inlineStr">
        <is>
          <t>obsah sušiny</t>
        </is>
      </c>
      <c r="K925" s="2" t="inlineStr">
        <is>
          <t>3</t>
        </is>
      </c>
      <c r="L925" s="2" t="inlineStr">
        <is>
          <t/>
        </is>
      </c>
      <c r="M925" t="inlineStr">
        <is>
          <t/>
        </is>
      </c>
      <c r="N925" s="2" t="inlineStr">
        <is>
          <t>tørstofindhold</t>
        </is>
      </c>
      <c r="O925" s="2" t="inlineStr">
        <is>
          <t>3</t>
        </is>
      </c>
      <c r="P925" s="2" t="inlineStr">
        <is>
          <t/>
        </is>
      </c>
      <c r="Q925" t="inlineStr">
        <is>
          <t/>
        </is>
      </c>
      <c r="R925" s="2" t="inlineStr">
        <is>
          <t>Trockengehalt</t>
        </is>
      </c>
      <c r="S925" s="2" t="inlineStr">
        <is>
          <t>3</t>
        </is>
      </c>
      <c r="T925" s="2" t="inlineStr">
        <is>
          <t/>
        </is>
      </c>
      <c r="U925" t="inlineStr">
        <is>
          <t>Massenanteil der Trockensubstanz</t>
        </is>
      </c>
      <c r="V925" s="2" t="inlineStr">
        <is>
          <t>περιεκτικότητα εν ξηρώ|
περιεκτικότητα σε ξερή βάση|
βάρος ξηράς ύλης</t>
        </is>
      </c>
      <c r="W925" s="2" t="inlineStr">
        <is>
          <t>3|
3|
3</t>
        </is>
      </c>
      <c r="X925" s="2" t="inlineStr">
        <is>
          <t xml:space="preserve">|
|
</t>
        </is>
      </c>
      <c r="Y925" t="inlineStr">
        <is>
          <t/>
        </is>
      </c>
      <c r="Z925" s="2" t="inlineStr">
        <is>
          <t>mass fraction of dry matter|
dry matter content|
dry content</t>
        </is>
      </c>
      <c r="AA925" s="2" t="inlineStr">
        <is>
          <t>1|
3|
3</t>
        </is>
      </c>
      <c r="AB925" s="2" t="inlineStr">
        <is>
          <t xml:space="preserve">|
|
</t>
        </is>
      </c>
      <c r="AC925" t="inlineStr">
        <is>
          <t>content [ &lt;a href="/entry/result/1337539/all" id="ENTRY_TO_ENTRY_CONVERTER" target="_blank"&gt;IATE:1337539&lt;/a&gt; ] expressed on the dry weight basis</t>
        </is>
      </c>
      <c r="AD925" s="2" t="inlineStr">
        <is>
          <t>contenido de materia seca</t>
        </is>
      </c>
      <c r="AE925" s="2" t="inlineStr">
        <is>
          <t>2</t>
        </is>
      </c>
      <c r="AF925" s="2" t="inlineStr">
        <is>
          <t/>
        </is>
      </c>
      <c r="AG925" t="inlineStr">
        <is>
          <t>Se suele expresar como un porcentaje. Equivale al peso de la muestra seca de una materia dividido por el peso de la muestra húmeda multiplicado por 100.</t>
        </is>
      </c>
      <c r="AH925" t="inlineStr">
        <is>
          <t/>
        </is>
      </c>
      <c r="AI925" t="inlineStr">
        <is>
          <t/>
        </is>
      </c>
      <c r="AJ925" t="inlineStr">
        <is>
          <t/>
        </is>
      </c>
      <c r="AK925" t="inlineStr">
        <is>
          <t/>
        </is>
      </c>
      <c r="AL925" s="2" t="inlineStr">
        <is>
          <t>kuiva-ainepitoisuus</t>
        </is>
      </c>
      <c r="AM925" s="2" t="inlineStr">
        <is>
          <t>3</t>
        </is>
      </c>
      <c r="AN925" s="2" t="inlineStr">
        <is>
          <t/>
        </is>
      </c>
      <c r="AO925" t="inlineStr">
        <is>
          <t>aineseoksen haihtumattoman osan pitoisuus</t>
        </is>
      </c>
      <c r="AP925" s="2" t="inlineStr">
        <is>
          <t>teneur en matière sèche|
siccité</t>
        </is>
      </c>
      <c r="AQ925" s="2" t="inlineStr">
        <is>
          <t>3|
3</t>
        </is>
      </c>
      <c r="AR925" s="2" t="inlineStr">
        <is>
          <t xml:space="preserve">|
</t>
        </is>
      </c>
      <c r="AS925" t="inlineStr">
        <is>
          <t>rapport, exprimé en pourcentage, entre la masse restante après dessiccation et la masse au moment du prélèvement, dans les conditions de l'essai normalisé</t>
        </is>
      </c>
      <c r="AT925" s="2" t="inlineStr">
        <is>
          <t>cion ábhair thirim</t>
        </is>
      </c>
      <c r="AU925" s="2" t="inlineStr">
        <is>
          <t>3</t>
        </is>
      </c>
      <c r="AV925" s="2" t="inlineStr">
        <is>
          <t/>
        </is>
      </c>
      <c r="AW925" t="inlineStr">
        <is>
          <t/>
        </is>
      </c>
      <c r="AX925" t="inlineStr">
        <is>
          <t/>
        </is>
      </c>
      <c r="AY925" t="inlineStr">
        <is>
          <t/>
        </is>
      </c>
      <c r="AZ925" t="inlineStr">
        <is>
          <t/>
        </is>
      </c>
      <c r="BA925" t="inlineStr">
        <is>
          <t/>
        </is>
      </c>
      <c r="BB925" t="inlineStr">
        <is>
          <t/>
        </is>
      </c>
      <c r="BC925" t="inlineStr">
        <is>
          <t/>
        </is>
      </c>
      <c r="BD925" t="inlineStr">
        <is>
          <t/>
        </is>
      </c>
      <c r="BE925" t="inlineStr">
        <is>
          <t/>
        </is>
      </c>
      <c r="BF925" s="2" t="inlineStr">
        <is>
          <t>contenuto in secco</t>
        </is>
      </c>
      <c r="BG925" s="2" t="inlineStr">
        <is>
          <t>3</t>
        </is>
      </c>
      <c r="BH925" s="2" t="inlineStr">
        <is>
          <t/>
        </is>
      </c>
      <c r="BI925" t="inlineStr">
        <is>
          <t/>
        </is>
      </c>
      <c r="BJ925" s="2" t="inlineStr">
        <is>
          <t>sausosios medžiagos kiekis</t>
        </is>
      </c>
      <c r="BK925" s="2" t="inlineStr">
        <is>
          <t>3</t>
        </is>
      </c>
      <c r="BL925" s="2" t="inlineStr">
        <is>
          <t/>
        </is>
      </c>
      <c r="BM925" t="inlineStr">
        <is>
          <t>sausosios medžiagos dalis visos medžiagos masės atžvilgiu</t>
        </is>
      </c>
      <c r="BN925" s="2" t="inlineStr">
        <is>
          <t>sausnas saturs|
sausā masa</t>
        </is>
      </c>
      <c r="BO925" s="2" t="inlineStr">
        <is>
          <t>3|
3</t>
        </is>
      </c>
      <c r="BP925" s="2" t="inlineStr">
        <is>
          <t xml:space="preserve">|
</t>
        </is>
      </c>
      <c r="BQ925" t="inlineStr">
        <is>
          <t/>
        </is>
      </c>
      <c r="BR925" s="2" t="inlineStr">
        <is>
          <t>kontenut xott</t>
        </is>
      </c>
      <c r="BS925" s="2" t="inlineStr">
        <is>
          <t>3</t>
        </is>
      </c>
      <c r="BT925" s="2" t="inlineStr">
        <is>
          <t/>
        </is>
      </c>
      <c r="BU925" t="inlineStr">
        <is>
          <t>il-kontenut espress fuq il-bażi tal-piż xott</t>
        </is>
      </c>
      <c r="BV925" s="2" t="inlineStr">
        <is>
          <t>drogestofgehalte</t>
        </is>
      </c>
      <c r="BW925" s="2" t="inlineStr">
        <is>
          <t>3</t>
        </is>
      </c>
      <c r="BX925" s="2" t="inlineStr">
        <is>
          <t/>
        </is>
      </c>
      <c r="BY925" t="inlineStr">
        <is>
          <t>aandeel van een stof dat overblijft nadat al het vocht uit de stof verwijderd is</t>
        </is>
      </c>
      <c r="BZ925" s="2" t="inlineStr">
        <is>
          <t>zawartość suchej masy</t>
        </is>
      </c>
      <c r="CA925" s="2" t="inlineStr">
        <is>
          <t>3</t>
        </is>
      </c>
      <c r="CB925" s="2" t="inlineStr">
        <is>
          <t/>
        </is>
      </c>
      <c r="CC925" t="inlineStr">
        <is>
          <t/>
        </is>
      </c>
      <c r="CD925" s="2" t="inlineStr">
        <is>
          <t>matéria seca|
teor de matéria seca</t>
        </is>
      </c>
      <c r="CE925" s="2" t="inlineStr">
        <is>
          <t>3|
3</t>
        </is>
      </c>
      <c r="CF925" s="2" t="inlineStr">
        <is>
          <t xml:space="preserve">|
</t>
        </is>
      </c>
      <c r="CG925" t="inlineStr">
        <is>
          <t/>
        </is>
      </c>
      <c r="CH925" s="2" t="inlineStr">
        <is>
          <t>conținut de materie uscată</t>
        </is>
      </c>
      <c r="CI925" s="2" t="inlineStr">
        <is>
          <t>3</t>
        </is>
      </c>
      <c r="CJ925" s="2" t="inlineStr">
        <is>
          <t/>
        </is>
      </c>
      <c r="CK925" t="inlineStr">
        <is>
          <t/>
        </is>
      </c>
      <c r="CL925" t="inlineStr">
        <is>
          <t/>
        </is>
      </c>
      <c r="CM925" t="inlineStr">
        <is>
          <t/>
        </is>
      </c>
      <c r="CN925" t="inlineStr">
        <is>
          <t/>
        </is>
      </c>
      <c r="CO925" t="inlineStr">
        <is>
          <t/>
        </is>
      </c>
      <c r="CP925" s="2" t="inlineStr">
        <is>
          <t>vsebnost suhe snovi</t>
        </is>
      </c>
      <c r="CQ925" s="2" t="inlineStr">
        <is>
          <t>3</t>
        </is>
      </c>
      <c r="CR925" s="2" t="inlineStr">
        <is>
          <t/>
        </is>
      </c>
      <c r="CS925" t="inlineStr">
        <is>
          <t/>
        </is>
      </c>
      <c r="CT925" s="2" t="inlineStr">
        <is>
          <t>torrhalt|
torrsubstanshalt</t>
        </is>
      </c>
      <c r="CU925" s="2" t="inlineStr">
        <is>
          <t>3|
3</t>
        </is>
      </c>
      <c r="CV925" s="2" t="inlineStr">
        <is>
          <t xml:space="preserve">|
</t>
        </is>
      </c>
      <c r="CW925" t="inlineStr">
        <is>
          <t>kvot av vikt efter och före torkning</t>
        </is>
      </c>
    </row>
    <row r="926">
      <c r="A926" s="1" t="str">
        <f>HYPERLINK("https://iate.europa.eu/entry/result/1425013/all", "1425013")</f>
        <v>1425013</v>
      </c>
      <c r="B926" t="inlineStr">
        <is>
          <t>SCIENCE;ENERGY;INDUSTRY</t>
        </is>
      </c>
      <c r="C926" t="inlineStr">
        <is>
          <t>SCIENCE|natural and applied sciences;ENERGY;INDUSTRY|electronics and electrical engineering</t>
        </is>
      </c>
      <c r="D926" t="inlineStr">
        <is>
          <t>yes</t>
        </is>
      </c>
      <c r="E926" t="inlineStr">
        <is>
          <t/>
        </is>
      </c>
      <c r="F926" s="2" t="inlineStr">
        <is>
          <t>централно отопление</t>
        </is>
      </c>
      <c r="G926" s="2" t="inlineStr">
        <is>
          <t>3</t>
        </is>
      </c>
      <c r="H926" s="2" t="inlineStr">
        <is>
          <t/>
        </is>
      </c>
      <c r="I926" t="inlineStr">
        <is>
          <t>Система за отопление на цяла сграда (или част от сграда), като топлинният източник може да е собствен котел или абонатна станция на топлофикационна система.</t>
        </is>
      </c>
      <c r="J926" s="2" t="inlineStr">
        <is>
          <t>ústřední vytápění</t>
        </is>
      </c>
      <c r="K926" s="2" t="inlineStr">
        <is>
          <t>3</t>
        </is>
      </c>
      <c r="L926" s="2" t="inlineStr">
        <is>
          <t/>
        </is>
      </c>
      <c r="M926" t="inlineStr">
        <is>
          <t>dodávka tepla od zdroje (např. z kotelny nebo kotle) do jednotlivých prostor, obvykle v rámci jedné budovy</t>
        </is>
      </c>
      <c r="N926" s="2" t="inlineStr">
        <is>
          <t>centralvarme|
centralvarme fra blokcentral</t>
        </is>
      </c>
      <c r="O926" s="2" t="inlineStr">
        <is>
          <t>3|
3</t>
        </is>
      </c>
      <c r="P926" s="2" t="inlineStr">
        <is>
          <t xml:space="preserve">|
</t>
        </is>
      </c>
      <c r="Q926" t="inlineStr">
        <is>
          <t/>
        </is>
      </c>
      <c r="R926" s="2" t="inlineStr">
        <is>
          <t>Hauszentralheizung</t>
        </is>
      </c>
      <c r="S926" s="2" t="inlineStr">
        <is>
          <t>3</t>
        </is>
      </c>
      <c r="T926" s="2" t="inlineStr">
        <is>
          <t/>
        </is>
      </c>
      <c r="U926" t="inlineStr">
        <is>
          <t/>
        </is>
      </c>
      <c r="V926" s="2" t="inlineStr">
        <is>
          <t>κεντρική θέρμανση πολυκατοικίας</t>
        </is>
      </c>
      <c r="W926" s="2" t="inlineStr">
        <is>
          <t>3</t>
        </is>
      </c>
      <c r="X926" s="2" t="inlineStr">
        <is>
          <t/>
        </is>
      </c>
      <c r="Y926" t="inlineStr">
        <is>
          <t/>
        </is>
      </c>
      <c r="Z926" s="2" t="inlineStr">
        <is>
          <t>central heating</t>
        </is>
      </c>
      <c r="AA926" s="2" t="inlineStr">
        <is>
          <t>3</t>
        </is>
      </c>
      <c r="AB926" s="2" t="inlineStr">
        <is>
          <t/>
        </is>
      </c>
      <c r="AC926" t="inlineStr">
        <is>
          <t>system for warming a building by heating water or air in one place and circulating it through pipes and radiators or vents</t>
        </is>
      </c>
      <c r="AD926" s="2" t="inlineStr">
        <is>
          <t>calefacción central</t>
        </is>
      </c>
      <c r="AE926" s="2" t="inlineStr">
        <is>
          <t>3</t>
        </is>
      </c>
      <c r="AF926" s="2" t="inlineStr">
        <is>
          <t/>
        </is>
      </c>
      <c r="AG926" t="inlineStr">
        <is>
          <t/>
        </is>
      </c>
      <c r="AH926" t="inlineStr">
        <is>
          <t/>
        </is>
      </c>
      <c r="AI926" t="inlineStr">
        <is>
          <t/>
        </is>
      </c>
      <c r="AJ926" t="inlineStr">
        <is>
          <t/>
        </is>
      </c>
      <c r="AK926" t="inlineStr">
        <is>
          <t/>
        </is>
      </c>
      <c r="AL926" t="inlineStr">
        <is>
          <t/>
        </is>
      </c>
      <c r="AM926" t="inlineStr">
        <is>
          <t/>
        </is>
      </c>
      <c r="AN926" t="inlineStr">
        <is>
          <t/>
        </is>
      </c>
      <c r="AO926" t="inlineStr">
        <is>
          <t/>
        </is>
      </c>
      <c r="AP926" s="2" t="inlineStr">
        <is>
          <t>chauffage central collectif|
chauffage central d'immeuble</t>
        </is>
      </c>
      <c r="AQ926" s="2" t="inlineStr">
        <is>
          <t>3|
3</t>
        </is>
      </c>
      <c r="AR926" s="2" t="inlineStr">
        <is>
          <t xml:space="preserve">|
</t>
        </is>
      </c>
      <c r="AS926" t="inlineStr">
        <is>
          <t/>
        </is>
      </c>
      <c r="AT926" s="2" t="inlineStr">
        <is>
          <t>téamh lárnach</t>
        </is>
      </c>
      <c r="AU926" s="2" t="inlineStr">
        <is>
          <t>3</t>
        </is>
      </c>
      <c r="AV926" s="2" t="inlineStr">
        <is>
          <t/>
        </is>
      </c>
      <c r="AW926" t="inlineStr">
        <is>
          <t/>
        </is>
      </c>
      <c r="AX926" t="inlineStr">
        <is>
          <t/>
        </is>
      </c>
      <c r="AY926" t="inlineStr">
        <is>
          <t/>
        </is>
      </c>
      <c r="AZ926" t="inlineStr">
        <is>
          <t/>
        </is>
      </c>
      <c r="BA926" t="inlineStr">
        <is>
          <t/>
        </is>
      </c>
      <c r="BB926" t="inlineStr">
        <is>
          <t/>
        </is>
      </c>
      <c r="BC926" t="inlineStr">
        <is>
          <t/>
        </is>
      </c>
      <c r="BD926" t="inlineStr">
        <is>
          <t/>
        </is>
      </c>
      <c r="BE926" t="inlineStr">
        <is>
          <t/>
        </is>
      </c>
      <c r="BF926" s="2" t="inlineStr">
        <is>
          <t>riscaldamento centralizzato|
riscaldamento collettivo</t>
        </is>
      </c>
      <c r="BG926" s="2" t="inlineStr">
        <is>
          <t>3|
3</t>
        </is>
      </c>
      <c r="BH926" s="2" t="inlineStr">
        <is>
          <t xml:space="preserve">|
</t>
        </is>
      </c>
      <c r="BI926" t="inlineStr">
        <is>
          <t/>
        </is>
      </c>
      <c r="BJ926" s="2" t="inlineStr">
        <is>
          <t>centrinis šildymas</t>
        </is>
      </c>
      <c r="BK926" s="2" t="inlineStr">
        <is>
          <t>3</t>
        </is>
      </c>
      <c r="BL926" s="2" t="inlineStr">
        <is>
          <t/>
        </is>
      </c>
      <c r="BM926" t="inlineStr">
        <is>
          <t/>
        </is>
      </c>
      <c r="BN926" s="2" t="inlineStr">
        <is>
          <t>centrālapsilde|
centrālapkure</t>
        </is>
      </c>
      <c r="BO926" s="2" t="inlineStr">
        <is>
          <t>3|
3</t>
        </is>
      </c>
      <c r="BP926" s="2" t="inlineStr">
        <is>
          <t xml:space="preserve">preferred|
</t>
        </is>
      </c>
      <c r="BQ926" t="inlineStr">
        <is>
          <t>sistēma, kurā kā siltumnesēju izmanto ūdeni vai gaisu, ko pa cauruļvadiem nogādā no centrālā siltuma ģeneratora uz apsildāmajām telpām</t>
        </is>
      </c>
      <c r="BR926" t="inlineStr">
        <is>
          <t/>
        </is>
      </c>
      <c r="BS926" t="inlineStr">
        <is>
          <t/>
        </is>
      </c>
      <c r="BT926" t="inlineStr">
        <is>
          <t/>
        </is>
      </c>
      <c r="BU926" t="inlineStr">
        <is>
          <t/>
        </is>
      </c>
      <c r="BV926" s="2" t="inlineStr">
        <is>
          <t>collectieve verwarming</t>
        </is>
      </c>
      <c r="BW926" s="2" t="inlineStr">
        <is>
          <t>3</t>
        </is>
      </c>
      <c r="BX926" s="2" t="inlineStr">
        <is>
          <t/>
        </is>
      </c>
      <c r="BY926" t="inlineStr">
        <is>
          <t/>
        </is>
      </c>
      <c r="BZ926" t="inlineStr">
        <is>
          <t/>
        </is>
      </c>
      <c r="CA926" t="inlineStr">
        <is>
          <t/>
        </is>
      </c>
      <c r="CB926" t="inlineStr">
        <is>
          <t/>
        </is>
      </c>
      <c r="CC926" t="inlineStr">
        <is>
          <t/>
        </is>
      </c>
      <c r="CD926" s="2" t="inlineStr">
        <is>
          <t>aquecimento central por edifício</t>
        </is>
      </c>
      <c r="CE926" s="2" t="inlineStr">
        <is>
          <t>3</t>
        </is>
      </c>
      <c r="CF926" s="2" t="inlineStr">
        <is>
          <t/>
        </is>
      </c>
      <c r="CG926" t="inlineStr">
        <is>
          <t/>
        </is>
      </c>
      <c r="CH926" t="inlineStr">
        <is>
          <t/>
        </is>
      </c>
      <c r="CI926" t="inlineStr">
        <is>
          <t/>
        </is>
      </c>
      <c r="CJ926" t="inlineStr">
        <is>
          <t/>
        </is>
      </c>
      <c r="CK926" t="inlineStr">
        <is>
          <t/>
        </is>
      </c>
      <c r="CL926" t="inlineStr">
        <is>
          <t/>
        </is>
      </c>
      <c r="CM926" t="inlineStr">
        <is>
          <t/>
        </is>
      </c>
      <c r="CN926" t="inlineStr">
        <is>
          <t/>
        </is>
      </c>
      <c r="CO926" t="inlineStr">
        <is>
          <t/>
        </is>
      </c>
      <c r="CP926" t="inlineStr">
        <is>
          <t/>
        </is>
      </c>
      <c r="CQ926" t="inlineStr">
        <is>
          <t/>
        </is>
      </c>
      <c r="CR926" t="inlineStr">
        <is>
          <t/>
        </is>
      </c>
      <c r="CS926" t="inlineStr">
        <is>
          <t/>
        </is>
      </c>
      <c r="CT926" t="inlineStr">
        <is>
          <t/>
        </is>
      </c>
      <c r="CU926" t="inlineStr">
        <is>
          <t/>
        </is>
      </c>
      <c r="CV926" t="inlineStr">
        <is>
          <t/>
        </is>
      </c>
      <c r="CW926" t="inlineStr">
        <is>
          <t/>
        </is>
      </c>
    </row>
    <row r="927">
      <c r="A927" s="1" t="str">
        <f>HYPERLINK("https://iate.europa.eu/entry/result/1376443/all", "1376443")</f>
        <v>1376443</v>
      </c>
      <c r="B927" t="inlineStr">
        <is>
          <t>ENERGY</t>
        </is>
      </c>
      <c r="C927" t="inlineStr">
        <is>
          <t>ENERGY</t>
        </is>
      </c>
      <c r="D927" t="inlineStr">
        <is>
          <t>yes</t>
        </is>
      </c>
      <c r="E927" t="inlineStr">
        <is>
          <t/>
        </is>
      </c>
      <c r="F927" s="2" t="inlineStr">
        <is>
          <t>геотермална централа</t>
        </is>
      </c>
      <c r="G927" s="2" t="inlineStr">
        <is>
          <t>3</t>
        </is>
      </c>
      <c r="H927" s="2" t="inlineStr">
        <is>
          <t/>
        </is>
      </c>
      <c r="I927" t="inlineStr">
        <is>
          <t>Централа, в която геотермалната енергия се използва за производство на електрическа евергия.</t>
        </is>
      </c>
      <c r="J927" s="2" t="inlineStr">
        <is>
          <t>geotermální elektrárna</t>
        </is>
      </c>
      <c r="K927" s="2" t="inlineStr">
        <is>
          <t>3</t>
        </is>
      </c>
      <c r="L927" s="2" t="inlineStr">
        <is>
          <t/>
        </is>
      </c>
      <c r="M927" t="inlineStr">
        <is>
          <t/>
        </is>
      </c>
      <c r="N927" s="2" t="inlineStr">
        <is>
          <t>geotermisk kraftstation|
geotermisk kraftværk</t>
        </is>
      </c>
      <c r="O927" s="2" t="inlineStr">
        <is>
          <t>3|
3</t>
        </is>
      </c>
      <c r="P927" s="2" t="inlineStr">
        <is>
          <t xml:space="preserve">|
</t>
        </is>
      </c>
      <c r="Q927" t="inlineStr">
        <is>
          <t/>
        </is>
      </c>
      <c r="R927" s="2" t="inlineStr">
        <is>
          <t>Geothermalkraftwerk|
geothermisches Elektrizitätswerk|
geothermisches Dampfkraftwerk|
geothermisches Dampfkraftwerk|
geothermisches Kraftwerk|
Vulkankraftwerk</t>
        </is>
      </c>
      <c r="S927" s="2" t="inlineStr">
        <is>
          <t>3|
3|
3|
3|
3|
3</t>
        </is>
      </c>
      <c r="T927" s="2" t="inlineStr">
        <is>
          <t xml:space="preserve">|
|
|
|
|
</t>
        </is>
      </c>
      <c r="U927" t="inlineStr">
        <is>
          <t/>
        </is>
      </c>
      <c r="V927" s="2" t="inlineStr">
        <is>
          <t>γεωθερμική μονάδα|
γεωθερμοηλεκτρική μονάδα</t>
        </is>
      </c>
      <c r="W927" s="2" t="inlineStr">
        <is>
          <t>3|
3</t>
        </is>
      </c>
      <c r="X927" s="2" t="inlineStr">
        <is>
          <t xml:space="preserve">|
</t>
        </is>
      </c>
      <c r="Y927" t="inlineStr">
        <is>
          <t/>
        </is>
      </c>
      <c r="Z927" s="2" t="inlineStr">
        <is>
          <t>geothermal plant|
geothermal power station|
geothermal power plant</t>
        </is>
      </c>
      <c r="AA927" s="2" t="inlineStr">
        <is>
          <t>3|
3|
3</t>
        </is>
      </c>
      <c r="AB927" s="2" t="inlineStr">
        <is>
          <t xml:space="preserve">|
|
</t>
        </is>
      </c>
      <c r="AC927" t="inlineStr">
        <is>
          <t>thermal power station in which thermal energy is extracted from suitable parts of the earth's crust</t>
        </is>
      </c>
      <c r="AD927" s="2" t="inlineStr">
        <is>
          <t>central geotérmica</t>
        </is>
      </c>
      <c r="AE927" s="2" t="inlineStr">
        <is>
          <t>3</t>
        </is>
      </c>
      <c r="AF927" s="2" t="inlineStr">
        <is>
          <t/>
        </is>
      </c>
      <c r="AG927" t="inlineStr">
        <is>
          <t/>
        </is>
      </c>
      <c r="AH927" s="2" t="inlineStr">
        <is>
          <t>geotermiline elektrijaam|
geotermaalelektrijaam</t>
        </is>
      </c>
      <c r="AI927" s="2" t="inlineStr">
        <is>
          <t>2|
3</t>
        </is>
      </c>
      <c r="AJ927" s="2" t="inlineStr">
        <is>
          <t xml:space="preserve">|
</t>
        </is>
      </c>
      <c r="AK927" t="inlineStr">
        <is>
          <t/>
        </is>
      </c>
      <c r="AL927" s="2" t="inlineStr">
        <is>
          <t>geoterminen voimalaitos|
geoterminen voimala</t>
        </is>
      </c>
      <c r="AM927" s="2" t="inlineStr">
        <is>
          <t>3|
2</t>
        </is>
      </c>
      <c r="AN927" s="2" t="inlineStr">
        <is>
          <t xml:space="preserve">|
</t>
        </is>
      </c>
      <c r="AO927" t="inlineStr">
        <is>
          <t>geotermiseen energiaan perustuva höyryvoimalaitos</t>
        </is>
      </c>
      <c r="AP927" s="2" t="inlineStr">
        <is>
          <t>centrale géothermique|
centrale géothermoélectrique|
usine géothermique</t>
        </is>
      </c>
      <c r="AQ927" s="2" t="inlineStr">
        <is>
          <t>3|
3|
3</t>
        </is>
      </c>
      <c r="AR927" s="2" t="inlineStr">
        <is>
          <t xml:space="preserve">|
|
</t>
        </is>
      </c>
      <c r="AS927" t="inlineStr">
        <is>
          <t>centrale thermique dans laquelle l'énergie thermique provient des zones favorables de l'écorce terrestre ;usine produisant de l'énergie électrique à partir de l'énergie thermique du sol ;installation qui transforme l'énergie géothermique en énergie électrique</t>
        </is>
      </c>
      <c r="AT927" s="2" t="inlineStr">
        <is>
          <t>gléasra geoiteirmeach</t>
        </is>
      </c>
      <c r="AU927" s="2" t="inlineStr">
        <is>
          <t>3</t>
        </is>
      </c>
      <c r="AV927" s="2" t="inlineStr">
        <is>
          <t/>
        </is>
      </c>
      <c r="AW927" t="inlineStr">
        <is>
          <t/>
        </is>
      </c>
      <c r="AX927" t="inlineStr">
        <is>
          <t/>
        </is>
      </c>
      <c r="AY927" t="inlineStr">
        <is>
          <t/>
        </is>
      </c>
      <c r="AZ927" t="inlineStr">
        <is>
          <t/>
        </is>
      </c>
      <c r="BA927" t="inlineStr">
        <is>
          <t/>
        </is>
      </c>
      <c r="BB927" s="2" t="inlineStr">
        <is>
          <t>geotermikus erőmű</t>
        </is>
      </c>
      <c r="BC927" s="2" t="inlineStr">
        <is>
          <t>3</t>
        </is>
      </c>
      <c r="BD927" s="2" t="inlineStr">
        <is>
          <t/>
        </is>
      </c>
      <c r="BE927" t="inlineStr">
        <is>
          <t/>
        </is>
      </c>
      <c r="BF927" s="2" t="inlineStr">
        <is>
          <t>centrale geotermica|
impianto geotermoelettrico|
centrale geotermoelettrica|
centrale geotermica</t>
        </is>
      </c>
      <c r="BG927" s="2" t="inlineStr">
        <is>
          <t>3|
3|
3|
3</t>
        </is>
      </c>
      <c r="BH927" s="2" t="inlineStr">
        <is>
          <t xml:space="preserve">|
|
|
</t>
        </is>
      </c>
      <c r="BI927" t="inlineStr">
        <is>
          <t/>
        </is>
      </c>
      <c r="BJ927" s="2" t="inlineStr">
        <is>
          <t>geoterminė elektrinė</t>
        </is>
      </c>
      <c r="BK927" s="2" t="inlineStr">
        <is>
          <t>2</t>
        </is>
      </c>
      <c r="BL927" s="2" t="inlineStr">
        <is>
          <t/>
        </is>
      </c>
      <c r="BM927" t="inlineStr">
        <is>
          <t>Elektrinė, kurioje žemės gelmių šiluma verčiama elektros energija</t>
        </is>
      </c>
      <c r="BN927" s="2" t="inlineStr">
        <is>
          <t>ģeotermālā elektrostacija</t>
        </is>
      </c>
      <c r="BO927" s="2" t="inlineStr">
        <is>
          <t>3</t>
        </is>
      </c>
      <c r="BP927" s="2" t="inlineStr">
        <is>
          <t/>
        </is>
      </c>
      <c r="BQ927" t="inlineStr">
        <is>
          <t/>
        </is>
      </c>
      <c r="BR927" s="2" t="inlineStr">
        <is>
          <t>impjant ġeotermiku</t>
        </is>
      </c>
      <c r="BS927" s="2" t="inlineStr">
        <is>
          <t>3</t>
        </is>
      </c>
      <c r="BT927" s="2" t="inlineStr">
        <is>
          <t/>
        </is>
      </c>
      <c r="BU927" t="inlineStr">
        <is>
          <t/>
        </is>
      </c>
      <c r="BV927" s="2" t="inlineStr">
        <is>
          <t>geothermische centrale</t>
        </is>
      </c>
      <c r="BW927" s="2" t="inlineStr">
        <is>
          <t>3</t>
        </is>
      </c>
      <c r="BX927" s="2" t="inlineStr">
        <is>
          <t/>
        </is>
      </c>
      <c r="BY927" t="inlineStr">
        <is>
          <t/>
        </is>
      </c>
      <c r="BZ927" s="2" t="inlineStr">
        <is>
          <t>elektrownia geotermiczna|
elektrownia geotermalna</t>
        </is>
      </c>
      <c r="CA927" s="2" t="inlineStr">
        <is>
          <t>3|
3</t>
        </is>
      </c>
      <c r="CB927" s="2" t="inlineStr">
        <is>
          <t xml:space="preserve">|
</t>
        </is>
      </c>
      <c r="CC927" t="inlineStr">
        <is>
          <t/>
        </is>
      </c>
      <c r="CD927" s="2" t="inlineStr">
        <is>
          <t>central geotérmica</t>
        </is>
      </c>
      <c r="CE927" s="2" t="inlineStr">
        <is>
          <t>3</t>
        </is>
      </c>
      <c r="CF927" s="2" t="inlineStr">
        <is>
          <t/>
        </is>
      </c>
      <c r="CG927" t="inlineStr">
        <is>
          <t/>
        </is>
      </c>
      <c r="CH927" s="2" t="inlineStr">
        <is>
          <t>centrală geotermică</t>
        </is>
      </c>
      <c r="CI927" s="2" t="inlineStr">
        <is>
          <t>3</t>
        </is>
      </c>
      <c r="CJ927" s="2" t="inlineStr">
        <is>
          <t/>
        </is>
      </c>
      <c r="CK927" t="inlineStr">
        <is>
          <t/>
        </is>
      </c>
      <c r="CL927" s="2" t="inlineStr">
        <is>
          <t>geotermálna elektráreň</t>
        </is>
      </c>
      <c r="CM927" s="2" t="inlineStr">
        <is>
          <t>4</t>
        </is>
      </c>
      <c r="CN927" s="2" t="inlineStr">
        <is>
          <t/>
        </is>
      </c>
      <c r="CO927" t="inlineStr">
        <is>
          <t>geotermálna elektráreň využíva tepelnú energiu geotermálnej vody, resp. geotermálnej pary na výrobu elektrickej energie</t>
        </is>
      </c>
      <c r="CP927" s="2" t="inlineStr">
        <is>
          <t>geotermalna elektrarna</t>
        </is>
      </c>
      <c r="CQ927" s="2" t="inlineStr">
        <is>
          <t>3</t>
        </is>
      </c>
      <c r="CR927" s="2" t="inlineStr">
        <is>
          <t/>
        </is>
      </c>
      <c r="CS927" t="inlineStr">
        <is>
          <t/>
        </is>
      </c>
      <c r="CT927" s="2" t="inlineStr">
        <is>
          <t>jordvärmekraftstation|
geotermisk anläggning</t>
        </is>
      </c>
      <c r="CU927" s="2" t="inlineStr">
        <is>
          <t>3|
3</t>
        </is>
      </c>
      <c r="CV927" s="2" t="inlineStr">
        <is>
          <t xml:space="preserve">|
</t>
        </is>
      </c>
      <c r="CW927" t="inlineStr">
        <is>
          <t/>
        </is>
      </c>
    </row>
    <row r="928">
      <c r="A928" s="1" t="str">
        <f>HYPERLINK("https://iate.europa.eu/entry/result/1153671/all", "1153671")</f>
        <v>1153671</v>
      </c>
      <c r="B928" t="inlineStr">
        <is>
          <t>ENERGY</t>
        </is>
      </c>
      <c r="C928" t="inlineStr">
        <is>
          <t>ENERGY|soft energy</t>
        </is>
      </c>
      <c r="D928" t="inlineStr">
        <is>
          <t>yes</t>
        </is>
      </c>
      <c r="E928" t="inlineStr">
        <is>
          <t/>
        </is>
      </c>
      <c r="F928" t="inlineStr">
        <is>
          <t/>
        </is>
      </c>
      <c r="G928" t="inlineStr">
        <is>
          <t/>
        </is>
      </c>
      <c r="H928" t="inlineStr">
        <is>
          <t/>
        </is>
      </c>
      <c r="I928" t="inlineStr">
        <is>
          <t/>
        </is>
      </c>
      <c r="J928" s="2" t="inlineStr">
        <is>
          <t>teplonosná látka</t>
        </is>
      </c>
      <c r="K928" s="2" t="inlineStr">
        <is>
          <t>3</t>
        </is>
      </c>
      <c r="L928" s="2" t="inlineStr">
        <is>
          <t/>
        </is>
      </c>
      <c r="M928" t="inlineStr">
        <is>
          <t>látka umožňující přenos tepelné energie</t>
        </is>
      </c>
      <c r="N928" s="2" t="inlineStr">
        <is>
          <t>varmetransporterende medium|
varmeoverføringsmedium|
varmetransportmedium|
varmeoverføringsmiddel</t>
        </is>
      </c>
      <c r="O928" s="2" t="inlineStr">
        <is>
          <t>3|
3|
3|
3</t>
        </is>
      </c>
      <c r="P928" s="2" t="inlineStr">
        <is>
          <t xml:space="preserve">|
|
|
</t>
        </is>
      </c>
      <c r="Q928" t="inlineStr">
        <is>
          <t/>
        </is>
      </c>
      <c r="R928" s="2" t="inlineStr">
        <is>
          <t>Wärmeübertragungsmittel|
Wärmeübertragungsfluid|
Wärmeübertragungsflüssigkeit|
Wärmeübertragungsmedium|
Wärmeträgerflüssigkeit|
Wärmeträgerfluid</t>
        </is>
      </c>
      <c r="S928" s="2" t="inlineStr">
        <is>
          <t>3|
3|
3|
3|
3|
3</t>
        </is>
      </c>
      <c r="T928" s="2" t="inlineStr">
        <is>
          <t xml:space="preserve">|
|
|
|
|
</t>
        </is>
      </c>
      <c r="U928" t="inlineStr">
        <is>
          <t>flüssige oder gasförmige Substanz, die Wärme an einer Stelle, der Wärmequelle, aufnimmt und - mit dem Massenstrom - zu einer andere , der Wärmesenke (z.B. Heizkörper), transportiert werden kann</t>
        </is>
      </c>
      <c r="V928" s="2" t="inlineStr">
        <is>
          <t>ρευστό μεταφοράς θερμότητας</t>
        </is>
      </c>
      <c r="W928" s="2" t="inlineStr">
        <is>
          <t>3</t>
        </is>
      </c>
      <c r="X928" s="2" t="inlineStr">
        <is>
          <t/>
        </is>
      </c>
      <c r="Y928" t="inlineStr">
        <is>
          <t/>
        </is>
      </c>
      <c r="Z928" s="2" t="inlineStr">
        <is>
          <t>heat carrying fluid|
heat carrier fluid|
heat transfer fluid|
heat-carrying fluid</t>
        </is>
      </c>
      <c r="AA928" s="2" t="inlineStr">
        <is>
          <t>1|
1|
3|
3</t>
        </is>
      </c>
      <c r="AB928" s="2" t="inlineStr">
        <is>
          <t xml:space="preserve">|
|
|
</t>
        </is>
      </c>
      <c r="AC928" t="inlineStr">
        <is>
          <t>fluid that is used to transfer thermal energy between components in a system</t>
        </is>
      </c>
      <c r="AD928" s="2" t="inlineStr">
        <is>
          <t>fluido portador de calor|
fluido transmisor térmico|
fluido caloportador</t>
        </is>
      </c>
      <c r="AE928" s="2" t="inlineStr">
        <is>
          <t>3|
3|
3</t>
        </is>
      </c>
      <c r="AF928" s="2" t="inlineStr">
        <is>
          <t xml:space="preserve">|
|
</t>
        </is>
      </c>
      <c r="AG928" t="inlineStr">
        <is>
          <t>Fluido utilizado para transferir energía térmica entre los componentes de una instalación.</t>
        </is>
      </c>
      <c r="AH928" s="2" t="inlineStr">
        <is>
          <t>soojuskandja</t>
        </is>
      </c>
      <c r="AI928" s="2" t="inlineStr">
        <is>
          <t>3</t>
        </is>
      </c>
      <c r="AJ928" s="2" t="inlineStr">
        <is>
          <t/>
        </is>
      </c>
      <c r="AK928" t="inlineStr">
        <is>
          <t>vedel või gaasiline aine, mis kannab soojust ühest kohast (soojusallikast) teise</t>
        </is>
      </c>
      <c r="AL928" s="2" t="inlineStr">
        <is>
          <t>lämmönsiirtoaine</t>
        </is>
      </c>
      <c r="AM928" s="2" t="inlineStr">
        <is>
          <t>3</t>
        </is>
      </c>
      <c r="AN928" s="2" t="inlineStr">
        <is>
          <t/>
        </is>
      </c>
      <c r="AO928" t="inlineStr">
        <is>
          <t/>
        </is>
      </c>
      <c r="AP928" s="2" t="inlineStr">
        <is>
          <t>fluide convecteur|
fluide calovecteur|
fluide de transfert thermique|
fluide caloporteur</t>
        </is>
      </c>
      <c r="AQ928" s="2" t="inlineStr">
        <is>
          <t>3|
3|
3|
3</t>
        </is>
      </c>
      <c r="AR928" s="2" t="inlineStr">
        <is>
          <t xml:space="preserve">|
|
|
</t>
        </is>
      </c>
      <c r="AS928" t="inlineStr">
        <is>
          <t>Fluides organiques ou non, utilisés dans les échangeurs de chaleur pour les machines thermiques; ce sont par exemple le downtherm, le gilotherm ou le squalane; ce sont également les sels fondus, les métaux liquides pour les hautes températures</t>
        </is>
      </c>
      <c r="AT928" s="2" t="inlineStr">
        <is>
          <t>sreabhán traschurtha teasa</t>
        </is>
      </c>
      <c r="AU928" s="2" t="inlineStr">
        <is>
          <t>3</t>
        </is>
      </c>
      <c r="AV928" s="2" t="inlineStr">
        <is>
          <t/>
        </is>
      </c>
      <c r="AW928" t="inlineStr">
        <is>
          <t/>
        </is>
      </c>
      <c r="AX928" t="inlineStr">
        <is>
          <t/>
        </is>
      </c>
      <c r="AY928" t="inlineStr">
        <is>
          <t/>
        </is>
      </c>
      <c r="AZ928" t="inlineStr">
        <is>
          <t/>
        </is>
      </c>
      <c r="BA928" t="inlineStr">
        <is>
          <t/>
        </is>
      </c>
      <c r="BB928" s="2" t="inlineStr">
        <is>
          <t>hőhordozó közeg</t>
        </is>
      </c>
      <c r="BC928" s="2" t="inlineStr">
        <is>
          <t>3</t>
        </is>
      </c>
      <c r="BD928" s="2" t="inlineStr">
        <is>
          <t/>
        </is>
      </c>
      <c r="BE928" t="inlineStr">
        <is>
          <t>Az a közeg, amit arra használunk, hogy a hőenergiát egy berendezés részegységei között szállítsuk.</t>
        </is>
      </c>
      <c r="BF928" s="2" t="inlineStr">
        <is>
          <t>fluido termovettore</t>
        </is>
      </c>
      <c r="BG928" s="2" t="inlineStr">
        <is>
          <t>3</t>
        </is>
      </c>
      <c r="BH928" s="2" t="inlineStr">
        <is>
          <t/>
        </is>
      </c>
      <c r="BI928" t="inlineStr">
        <is>
          <t/>
        </is>
      </c>
      <c r="BJ928" s="2" t="inlineStr">
        <is>
          <t>šilumnešis</t>
        </is>
      </c>
      <c r="BK928" s="2" t="inlineStr">
        <is>
          <t>3</t>
        </is>
      </c>
      <c r="BL928" s="2" t="inlineStr">
        <is>
          <t/>
        </is>
      </c>
      <c r="BM928" t="inlineStr">
        <is>
          <t>medžiaga, kuri tekėdama perduoda karštesnio kūno šilumą šaltesniam</t>
        </is>
      </c>
      <c r="BN928" s="2" t="inlineStr">
        <is>
          <t>siltumpārneses fluīds</t>
        </is>
      </c>
      <c r="BO928" s="2" t="inlineStr">
        <is>
          <t>3</t>
        </is>
      </c>
      <c r="BP928" s="2" t="inlineStr">
        <is>
          <t/>
        </is>
      </c>
      <c r="BQ928" t="inlineStr">
        <is>
          <t/>
        </is>
      </c>
      <c r="BR928" t="inlineStr">
        <is>
          <t/>
        </is>
      </c>
      <c r="BS928" t="inlineStr">
        <is>
          <t/>
        </is>
      </c>
      <c r="BT928" t="inlineStr">
        <is>
          <t/>
        </is>
      </c>
      <c r="BU928" t="inlineStr">
        <is>
          <t/>
        </is>
      </c>
      <c r="BV928" s="2" t="inlineStr">
        <is>
          <t>warmtegeleidende vloeistof|
warmte-overdrachtsmedium</t>
        </is>
      </c>
      <c r="BW928" s="2" t="inlineStr">
        <is>
          <t>3|
3</t>
        </is>
      </c>
      <c r="BX928" s="2" t="inlineStr">
        <is>
          <t xml:space="preserve">|
</t>
        </is>
      </c>
      <c r="BY928" t="inlineStr">
        <is>
          <t/>
        </is>
      </c>
      <c r="BZ928" s="2" t="inlineStr">
        <is>
          <t>ciecz będąca nośnikiem ciepła</t>
        </is>
      </c>
      <c r="CA928" s="2" t="inlineStr">
        <is>
          <t>3</t>
        </is>
      </c>
      <c r="CB928" s="2" t="inlineStr">
        <is>
          <t/>
        </is>
      </c>
      <c r="CC928" t="inlineStr">
        <is>
          <t/>
        </is>
      </c>
      <c r="CD928" s="2" t="inlineStr">
        <is>
          <t>fluido transportador de calor|
fluido de transferência de calor|
fluido de transferência térmica</t>
        </is>
      </c>
      <c r="CE928" s="2" t="inlineStr">
        <is>
          <t>3|
3|
3</t>
        </is>
      </c>
      <c r="CF928" s="2" t="inlineStr">
        <is>
          <t xml:space="preserve">|
|
</t>
        </is>
      </c>
      <c r="CG928" t="inlineStr">
        <is>
          <t>Fluido usado para transferir energia térmica entre componentes de um sistema.</t>
        </is>
      </c>
      <c r="CH928" s="2" t="inlineStr">
        <is>
          <t>agent termic|
purtător de energeie termică</t>
        </is>
      </c>
      <c r="CI928" s="2" t="inlineStr">
        <is>
          <t>4|
3</t>
        </is>
      </c>
      <c r="CJ928" s="2" t="inlineStr">
        <is>
          <t xml:space="preserve">|
</t>
        </is>
      </c>
      <c r="CK928" t="inlineStr">
        <is>
          <t>substanță (apă caldă, abur etc.) care produce sau transferă căldură într-o instalație termică</t>
        </is>
      </c>
      <c r="CL928" t="inlineStr">
        <is>
          <t/>
        </is>
      </c>
      <c r="CM928" t="inlineStr">
        <is>
          <t/>
        </is>
      </c>
      <c r="CN928" t="inlineStr">
        <is>
          <t/>
        </is>
      </c>
      <c r="CO928" t="inlineStr">
        <is>
          <t/>
        </is>
      </c>
      <c r="CP928" s="2" t="inlineStr">
        <is>
          <t>nosilec toplote</t>
        </is>
      </c>
      <c r="CQ928" s="2" t="inlineStr">
        <is>
          <t>3</t>
        </is>
      </c>
      <c r="CR928" s="2" t="inlineStr">
        <is>
          <t/>
        </is>
      </c>
      <c r="CS928" t="inlineStr">
        <is>
          <t/>
        </is>
      </c>
      <c r="CT928" s="2" t="inlineStr">
        <is>
          <t>värmebärare</t>
        </is>
      </c>
      <c r="CU928" s="2" t="inlineStr">
        <is>
          <t>3</t>
        </is>
      </c>
      <c r="CV928" s="2" t="inlineStr">
        <is>
          <t/>
        </is>
      </c>
      <c r="CW928" t="inlineStr">
        <is>
          <t/>
        </is>
      </c>
    </row>
    <row r="929">
      <c r="A929" s="1" t="str">
        <f>HYPERLINK("https://iate.europa.eu/entry/result/3570121/all", "3570121")</f>
        <v>3570121</v>
      </c>
      <c r="B929" t="inlineStr">
        <is>
          <t>ENERGY</t>
        </is>
      </c>
      <c r="C929" t="inlineStr">
        <is>
          <t>ENERGY|oil industry|hydrocarbon;ENERGY|energy policy|energy industry</t>
        </is>
      </c>
      <c r="D929" t="inlineStr">
        <is>
          <t>yes</t>
        </is>
      </c>
      <c r="E929" t="inlineStr">
        <is>
          <t/>
        </is>
      </c>
      <c r="F929" t="inlineStr">
        <is>
          <t/>
        </is>
      </c>
      <c r="G929" t="inlineStr">
        <is>
          <t/>
        </is>
      </c>
      <c r="H929" t="inlineStr">
        <is>
          <t/>
        </is>
      </c>
      <c r="I929" t="inlineStr">
        <is>
          <t/>
        </is>
      </c>
      <c r="J929" s="2" t="inlineStr">
        <is>
          <t>integrovaný plynárenský podnik</t>
        </is>
      </c>
      <c r="K929" s="2" t="inlineStr">
        <is>
          <t>3</t>
        </is>
      </c>
      <c r="L929" s="2" t="inlineStr">
        <is>
          <t/>
        </is>
      </c>
      <c r="M929" t="inlineStr">
        <is>
          <t>&lt;a href="https://iate.europa.eu/entry/result/896186/cs" target="_blank"&gt;vertikálně integrovaný podnik&lt;/a&gt; nebo &lt;a href="https://iate.europa.eu/entry/result/3570120/cs" target="_blank"&gt;horizontálně integrovaný podnik&lt;/a&gt;</t>
        </is>
      </c>
      <c r="N929" t="inlineStr">
        <is>
          <t/>
        </is>
      </c>
      <c r="O929" t="inlineStr">
        <is>
          <t/>
        </is>
      </c>
      <c r="P929" t="inlineStr">
        <is>
          <t/>
        </is>
      </c>
      <c r="Q929" t="inlineStr">
        <is>
          <t/>
        </is>
      </c>
      <c r="R929" t="inlineStr">
        <is>
          <t/>
        </is>
      </c>
      <c r="S929" t="inlineStr">
        <is>
          <t/>
        </is>
      </c>
      <c r="T929" t="inlineStr">
        <is>
          <t/>
        </is>
      </c>
      <c r="U929" t="inlineStr">
        <is>
          <t/>
        </is>
      </c>
      <c r="V929" t="inlineStr">
        <is>
          <t/>
        </is>
      </c>
      <c r="W929" t="inlineStr">
        <is>
          <t/>
        </is>
      </c>
      <c r="X929" t="inlineStr">
        <is>
          <t/>
        </is>
      </c>
      <c r="Y929" t="inlineStr">
        <is>
          <t/>
        </is>
      </c>
      <c r="Z929" s="2" t="inlineStr">
        <is>
          <t>integrated natural gas undertaking</t>
        </is>
      </c>
      <c r="AA929" s="2" t="inlineStr">
        <is>
          <t>3</t>
        </is>
      </c>
      <c r="AB929" s="2" t="inlineStr">
        <is>
          <t/>
        </is>
      </c>
      <c r="AC929" t="inlineStr">
        <is>
          <t>a vertically or horizontally integrated undertaking</t>
        </is>
      </c>
      <c r="AD929" s="2" t="inlineStr">
        <is>
          <t>compañía de gas natural integrada</t>
        </is>
      </c>
      <c r="AE929" s="2" t="inlineStr">
        <is>
          <t>3</t>
        </is>
      </c>
      <c r="AF929" s="2" t="inlineStr">
        <is>
          <t/>
        </is>
      </c>
      <c r="AG929" t="inlineStr">
        <is>
          <t>Empresa integrada vertical u horizontalmente.</t>
        </is>
      </c>
      <c r="AH929" t="inlineStr">
        <is>
          <t/>
        </is>
      </c>
      <c r="AI929" t="inlineStr">
        <is>
          <t/>
        </is>
      </c>
      <c r="AJ929" t="inlineStr">
        <is>
          <t/>
        </is>
      </c>
      <c r="AK929" t="inlineStr">
        <is>
          <t/>
        </is>
      </c>
      <c r="AL929" t="inlineStr">
        <is>
          <t/>
        </is>
      </c>
      <c r="AM929" t="inlineStr">
        <is>
          <t/>
        </is>
      </c>
      <c r="AN929" t="inlineStr">
        <is>
          <t/>
        </is>
      </c>
      <c r="AO929" t="inlineStr">
        <is>
          <t/>
        </is>
      </c>
      <c r="AP929" t="inlineStr">
        <is>
          <t/>
        </is>
      </c>
      <c r="AQ929" t="inlineStr">
        <is>
          <t/>
        </is>
      </c>
      <c r="AR929" t="inlineStr">
        <is>
          <t/>
        </is>
      </c>
      <c r="AS929" t="inlineStr">
        <is>
          <t/>
        </is>
      </c>
      <c r="AT929" s="2" t="inlineStr">
        <is>
          <t>gnóthas gáis nádúrtha comhtháite</t>
        </is>
      </c>
      <c r="AU929" s="2" t="inlineStr">
        <is>
          <t>3</t>
        </is>
      </c>
      <c r="AV929" s="2" t="inlineStr">
        <is>
          <t/>
        </is>
      </c>
      <c r="AW929" t="inlineStr">
        <is>
          <t/>
        </is>
      </c>
      <c r="AX929" t="inlineStr">
        <is>
          <t/>
        </is>
      </c>
      <c r="AY929" t="inlineStr">
        <is>
          <t/>
        </is>
      </c>
      <c r="AZ929" t="inlineStr">
        <is>
          <t/>
        </is>
      </c>
      <c r="BA929" t="inlineStr">
        <is>
          <t/>
        </is>
      </c>
      <c r="BB929" s="2" t="inlineStr">
        <is>
          <t>integrált földgázipari vállalkozás</t>
        </is>
      </c>
      <c r="BC929" s="2" t="inlineStr">
        <is>
          <t>4</t>
        </is>
      </c>
      <c r="BD929" s="2" t="inlineStr">
        <is>
          <t/>
        </is>
      </c>
      <c r="BE929" t="inlineStr">
        <is>
          <t>vertikálisan vagy horizontálisan integrált vállalkozás</t>
        </is>
      </c>
      <c r="BF929" t="inlineStr">
        <is>
          <t/>
        </is>
      </c>
      <c r="BG929" t="inlineStr">
        <is>
          <t/>
        </is>
      </c>
      <c r="BH929" t="inlineStr">
        <is>
          <t/>
        </is>
      </c>
      <c r="BI929" t="inlineStr">
        <is>
          <t/>
        </is>
      </c>
      <c r="BJ929" s="2" t="inlineStr">
        <is>
          <t>integruota gamtinių dujų įmonė|
integruota įmonė</t>
        </is>
      </c>
      <c r="BK929" s="2" t="inlineStr">
        <is>
          <t>3|
3</t>
        </is>
      </c>
      <c r="BL929" s="2" t="inlineStr">
        <is>
          <t xml:space="preserve">|
</t>
        </is>
      </c>
      <c r="BM929" t="inlineStr">
        <is>
          <t>vertikaliai ar horizontaliai integruota įmonė</t>
        </is>
      </c>
      <c r="BN929" t="inlineStr">
        <is>
          <t/>
        </is>
      </c>
      <c r="BO929" t="inlineStr">
        <is>
          <t/>
        </is>
      </c>
      <c r="BP929" t="inlineStr">
        <is>
          <t/>
        </is>
      </c>
      <c r="BQ929" t="inlineStr">
        <is>
          <t/>
        </is>
      </c>
      <c r="BR929" t="inlineStr">
        <is>
          <t/>
        </is>
      </c>
      <c r="BS929" t="inlineStr">
        <is>
          <t/>
        </is>
      </c>
      <c r="BT929" t="inlineStr">
        <is>
          <t/>
        </is>
      </c>
      <c r="BU929" t="inlineStr">
        <is>
          <t/>
        </is>
      </c>
      <c r="BV929" s="2" t="inlineStr">
        <is>
          <t>geïntegreerd aardgasbedrijf</t>
        </is>
      </c>
      <c r="BW929" s="2" t="inlineStr">
        <is>
          <t>3</t>
        </is>
      </c>
      <c r="BX929" s="2" t="inlineStr">
        <is>
          <t/>
        </is>
      </c>
      <c r="BY929" t="inlineStr">
        <is>
          <t>verticaal of horizontaal geïntegreerd aardgasbedrijf</t>
        </is>
      </c>
      <c r="BZ929" s="2" t="inlineStr">
        <is>
          <t>zintegrowane przedsiębiorstwo gazowe</t>
        </is>
      </c>
      <c r="CA929" s="2" t="inlineStr">
        <is>
          <t>3</t>
        </is>
      </c>
      <c r="CB929" s="2" t="inlineStr">
        <is>
          <t/>
        </is>
      </c>
      <c r="CC929" t="inlineStr">
        <is>
          <t>przedsiębiorstwo zintegrowane pionowo lub poziomo</t>
        </is>
      </c>
      <c r="CD929" t="inlineStr">
        <is>
          <t/>
        </is>
      </c>
      <c r="CE929" t="inlineStr">
        <is>
          <t/>
        </is>
      </c>
      <c r="CF929" t="inlineStr">
        <is>
          <t/>
        </is>
      </c>
      <c r="CG929" t="inlineStr">
        <is>
          <t/>
        </is>
      </c>
      <c r="CH929" t="inlineStr">
        <is>
          <t/>
        </is>
      </c>
      <c r="CI929" t="inlineStr">
        <is>
          <t/>
        </is>
      </c>
      <c r="CJ929" t="inlineStr">
        <is>
          <t/>
        </is>
      </c>
      <c r="CK929" t="inlineStr">
        <is>
          <t/>
        </is>
      </c>
      <c r="CL929" t="inlineStr">
        <is>
          <t/>
        </is>
      </c>
      <c r="CM929" t="inlineStr">
        <is>
          <t/>
        </is>
      </c>
      <c r="CN929" t="inlineStr">
        <is>
          <t/>
        </is>
      </c>
      <c r="CO929" t="inlineStr">
        <is>
          <t/>
        </is>
      </c>
      <c r="CP929" s="2" t="inlineStr">
        <is>
          <t>integrirano podjetje plinskega gospodarstva</t>
        </is>
      </c>
      <c r="CQ929" s="2" t="inlineStr">
        <is>
          <t>3</t>
        </is>
      </c>
      <c r="CR929" s="2" t="inlineStr">
        <is>
          <t/>
        </is>
      </c>
      <c r="CS929" t="inlineStr">
        <is>
          <t>&lt;a href="https://iate.europa.eu/entry/result/896186/sl" target="_blank"&gt;vertikalno&lt;/a&gt; ali &lt;a href="https://iate.europa.eu/entry/result/3570120/sl" target="_blank"&gt;horizontalno integrirano podjetje&lt;/a&gt;</t>
        </is>
      </c>
      <c r="CT929" s="2" t="inlineStr">
        <is>
          <t>integrerat naturgasföretag</t>
        </is>
      </c>
      <c r="CU929" s="2" t="inlineStr">
        <is>
          <t>3</t>
        </is>
      </c>
      <c r="CV929" s="2" t="inlineStr">
        <is>
          <t/>
        </is>
      </c>
      <c r="CW929" t="inlineStr">
        <is>
          <t>vertikalt eller horisontellt integrerat företag</t>
        </is>
      </c>
    </row>
    <row r="930">
      <c r="A930" s="1" t="str">
        <f>HYPERLINK("https://iate.europa.eu/entry/result/1513761/all", "1513761")</f>
        <v>1513761</v>
      </c>
      <c r="B930" t="inlineStr">
        <is>
          <t>SOCIAL QUESTIONS;SCIENCE;ENERGY</t>
        </is>
      </c>
      <c r="C930" t="inlineStr">
        <is>
          <t>SOCIAL QUESTIONS|health;SCIENCE|natural and applied sciences;ENERGY|electrical and nuclear industries|nuclear energy</t>
        </is>
      </c>
      <c r="D930" t="inlineStr">
        <is>
          <t>yes</t>
        </is>
      </c>
      <c r="E930" t="inlineStr">
        <is>
          <t/>
        </is>
      </c>
      <c r="F930" s="2" t="inlineStr">
        <is>
          <t>ефективна доза</t>
        </is>
      </c>
      <c r="G930" s="2" t="inlineStr">
        <is>
          <t>3</t>
        </is>
      </c>
      <c r="H930" s="2" t="inlineStr">
        <is>
          <t/>
        </is>
      </c>
      <c r="I930" t="inlineStr">
        <is>
          <t>сумата от претеглените еквивалентни дози във всички тъкани и органи на тялото от вътрешно и външно облъчване</t>
        </is>
      </c>
      <c r="J930" s="2" t="inlineStr">
        <is>
          <t>efektivní dávka</t>
        </is>
      </c>
      <c r="K930" s="2" t="inlineStr">
        <is>
          <t>3</t>
        </is>
      </c>
      <c r="L930" s="2" t="inlineStr">
        <is>
          <t/>
        </is>
      </c>
      <c r="M930" t="inlineStr">
        <is>
          <t>součet vážených ekvivalentních dávek ve všech tkáních a orgánech těla z vnitřního a zevního ozáření</t>
        </is>
      </c>
      <c r="N930" s="2" t="inlineStr">
        <is>
          <t>effektiv dosis</t>
        </is>
      </c>
      <c r="O930" s="2" t="inlineStr">
        <is>
          <t>4</t>
        </is>
      </c>
      <c r="P930" s="2" t="inlineStr">
        <is>
          <t/>
        </is>
      </c>
      <c r="Q930" t="inlineStr">
        <is>
          <t>"summen af de enkelte organers ækvivalentdosis ganget med en for organerne specifik vævsvægtfaktor"</t>
        </is>
      </c>
      <c r="R930" s="2" t="inlineStr">
        <is>
          <t>effektive Dosis</t>
        </is>
      </c>
      <c r="S930" s="2" t="inlineStr">
        <is>
          <t>3</t>
        </is>
      </c>
      <c r="T930" s="2" t="inlineStr">
        <is>
          <t/>
        </is>
      </c>
      <c r="U930" t="inlineStr">
        <is>
          <t>Summe der gewichteten Organ-Äquivalentdosen &lt;a href="/entry/result/894157/all" id="ENTRY_TO_ENTRY_CONVERTER" target="_blank"&gt;IATE:894157&lt;/a&gt; in allen Geweben und Organen des Körpers aus interner und externer Exposition, angegeben in der Einheit Sievert</t>
        </is>
      </c>
      <c r="V930" s="2" t="inlineStr">
        <is>
          <t>ενεργός δόση</t>
        </is>
      </c>
      <c r="W930" s="2" t="inlineStr">
        <is>
          <t>3</t>
        </is>
      </c>
      <c r="X930" s="2" t="inlineStr">
        <is>
          <t/>
        </is>
      </c>
      <c r="Y930" t="inlineStr">
        <is>
          <t>Το άθροισμα των σταθμισμένων ισοδύναμων δόσεων σε όλους τους ιστούς και όργανα του σώματος από εσωτερική και εξωτερική ακτινοβόληση.</t>
        </is>
      </c>
      <c r="Z930" s="2" t="inlineStr">
        <is>
          <t>effective dose</t>
        </is>
      </c>
      <c r="AA930" s="2" t="inlineStr">
        <is>
          <t>3</t>
        </is>
      </c>
      <c r="AB930" s="2" t="inlineStr">
        <is>
          <t/>
        </is>
      </c>
      <c r="AC930" t="inlineStr">
        <is>
          <t>sum of the weighted equivalent doses in all the tissues and organs of the body from internal and external exposure [to ionising radiation]</t>
        </is>
      </c>
      <c r="AD930" s="2" t="inlineStr">
        <is>
          <t>dosis efectiva</t>
        </is>
      </c>
      <c r="AE930" s="2" t="inlineStr">
        <is>
          <t>3</t>
        </is>
      </c>
      <c r="AF930" s="2" t="inlineStr">
        <is>
          <t/>
        </is>
      </c>
      <c r="AG930" t="inlineStr">
        <is>
          <t>Suma de las dosis equivalentes &lt;a href="/entry/result/894157/all" id="ENTRY_TO_ENTRY_CONVERTER" target="_blank"&gt;IATE:894157&lt;/a&gt; ponderadas en todos los tejidos y órganos del cuerpo procedentes de exposiciones internas y externas.</t>
        </is>
      </c>
      <c r="AH930" s="2" t="inlineStr">
        <is>
          <t>efektiivdoos</t>
        </is>
      </c>
      <c r="AI930" s="2" t="inlineStr">
        <is>
          <t>3</t>
        </is>
      </c>
      <c r="AJ930" s="2" t="inlineStr">
        <is>
          <t/>
        </is>
      </c>
      <c r="AK930" t="inlineStr">
        <is>
          <t>keha kõigi kudede ja elundite sise- ja väliskiiritusega saadud kaalutud ekvivalentdooside summa</t>
        </is>
      </c>
      <c r="AL930" s="2" t="inlineStr">
        <is>
          <t>efektiivinen annos</t>
        </is>
      </c>
      <c r="AM930" s="2" t="inlineStr">
        <is>
          <t>3</t>
        </is>
      </c>
      <c r="AN930" s="2" t="inlineStr">
        <is>
          <t/>
        </is>
      </c>
      <c r="AO930" t="inlineStr">
        <is>
          <t>"säteilyannossuure, jolla kuvataan säteilyn aiheuttamaa terveydellistä kokonaishaittaa"</t>
        </is>
      </c>
      <c r="AP930" s="2" t="inlineStr">
        <is>
          <t>dose efficace</t>
        </is>
      </c>
      <c r="AQ930" s="2" t="inlineStr">
        <is>
          <t>3</t>
        </is>
      </c>
      <c r="AR930" s="2" t="inlineStr">
        <is>
          <t/>
        </is>
      </c>
      <c r="AS930" t="inlineStr">
        <is>
          <t>somme des &lt;i&gt;doses équivalentes&lt;/i&gt; délivrées aux différents organes et tissus d'un individu, pondérées par un facteur propre à chaque organe ou tissu</t>
        </is>
      </c>
      <c r="AT930" s="2" t="inlineStr">
        <is>
          <t>dáileog éifeachtach</t>
        </is>
      </c>
      <c r="AU930" s="2" t="inlineStr">
        <is>
          <t>3</t>
        </is>
      </c>
      <c r="AV930" s="2" t="inlineStr">
        <is>
          <t/>
        </is>
      </c>
      <c r="AW930" t="inlineStr">
        <is>
          <t/>
        </is>
      </c>
      <c r="AX930" s="2" t="inlineStr">
        <is>
          <t>efektivna doza</t>
        </is>
      </c>
      <c r="AY930" s="2" t="inlineStr">
        <is>
          <t>3</t>
        </is>
      </c>
      <c r="AZ930" s="2" t="inlineStr">
        <is>
          <t/>
        </is>
      </c>
      <c r="BA930" t="inlineStr">
        <is>
          <t>zbroj težinskih ekvivalentnih doza u svim tkivima i organima tijela od unutrašnjeg i vanjskog izlaganja</t>
        </is>
      </c>
      <c r="BB930" s="2" t="inlineStr">
        <is>
          <t>effektív dózis</t>
        </is>
      </c>
      <c r="BC930" s="2" t="inlineStr">
        <is>
          <t>3</t>
        </is>
      </c>
      <c r="BD930" s="2" t="inlineStr">
        <is>
          <t/>
        </is>
      </c>
      <c r="BE930" t="inlineStr">
        <is>
          <t>A sugárzás mennyiségének olyan egysége, amely a fizikai sugármennyiségen túl annak biológiai veszélyességét is figyelembe veszi.</t>
        </is>
      </c>
      <c r="BF930" s="2" t="inlineStr">
        <is>
          <t>dose efficace</t>
        </is>
      </c>
      <c r="BG930" s="2" t="inlineStr">
        <is>
          <t>3</t>
        </is>
      </c>
      <c r="BH930" s="2" t="inlineStr">
        <is>
          <t/>
        </is>
      </c>
      <c r="BI930" t="inlineStr">
        <is>
          <t>somma delle dosi equivalenti pesate in tutti i tessuti ed organi del corpo causate da esposizione interna ed esterna</t>
        </is>
      </c>
      <c r="BJ930" s="2" t="inlineStr">
        <is>
          <t>efektinė dozė</t>
        </is>
      </c>
      <c r="BK930" s="2" t="inlineStr">
        <is>
          <t>4</t>
        </is>
      </c>
      <c r="BL930" s="2" t="inlineStr">
        <is>
          <t/>
        </is>
      </c>
      <c r="BM930" t="inlineStr">
        <is>
          <t>visų kūno audinių ir organų išorinės bei vidinės apšvitos nulemtų lygiaverčių dozių, padaugintų iš svorinių daugiklių, suma</t>
        </is>
      </c>
      <c r="BN930" s="2" t="inlineStr">
        <is>
          <t>efektīvā doza</t>
        </is>
      </c>
      <c r="BO930" s="2" t="inlineStr">
        <is>
          <t>3</t>
        </is>
      </c>
      <c r="BP930" s="2" t="inlineStr">
        <is>
          <t/>
        </is>
      </c>
      <c r="BQ930" t="inlineStr">
        <is>
          <t>visu ķermeņa audu un orgānu iekšējā un ārējā apstarojuma svērto ekvivalento dozu summa</t>
        </is>
      </c>
      <c r="BR930" s="2" t="inlineStr">
        <is>
          <t>doża effettiva</t>
        </is>
      </c>
      <c r="BS930" s="2" t="inlineStr">
        <is>
          <t>3</t>
        </is>
      </c>
      <c r="BT930" s="2" t="inlineStr">
        <is>
          <t/>
        </is>
      </c>
      <c r="BU930" t="inlineStr">
        <is>
          <t>is-somma tad-dożi ekwivalenti ponderati fit-tessuti u l-organi kollha tal-ġisem minn esponiment intern u estern</t>
        </is>
      </c>
      <c r="BV930" s="2" t="inlineStr">
        <is>
          <t>effectieve dosis</t>
        </is>
      </c>
      <c r="BW930" s="2" t="inlineStr">
        <is>
          <t>3</t>
        </is>
      </c>
      <c r="BX930" s="2" t="inlineStr">
        <is>
          <t/>
        </is>
      </c>
      <c r="BY930" t="inlineStr">
        <is>
          <t>som van de gewogen equivalente doses in alle lichaamsweefsels en -organen ten gevolge van inwendige en uitwendige blootstelling</t>
        </is>
      </c>
      <c r="BZ930" s="2" t="inlineStr">
        <is>
          <t>dawka skuteczna|
dawka efektywna</t>
        </is>
      </c>
      <c r="CA930" s="2" t="inlineStr">
        <is>
          <t>3|
3</t>
        </is>
      </c>
      <c r="CB930" s="2" t="inlineStr">
        <is>
          <t>|
preferred</t>
        </is>
      </c>
      <c r="CC930" t="inlineStr">
        <is>
          <t>Suma ważonych dawek równoważnych (dawka podwójnie ważona) od narażenia zewnętrznego i wewnętrznego we wszystkich określonych tkankach i narządach ciała. Wagą jest bezwymiarowy czynnik tkanki w&lt;sub&gt;T&lt;/sub&gt;.</t>
        </is>
      </c>
      <c r="CD930" s="2" t="inlineStr">
        <is>
          <t>dose efetiva</t>
        </is>
      </c>
      <c r="CE930" s="2" t="inlineStr">
        <is>
          <t>3</t>
        </is>
      </c>
      <c r="CF930" s="2" t="inlineStr">
        <is>
          <t/>
        </is>
      </c>
      <c r="CG930" t="inlineStr">
        <is>
          <t>Soma das doses equivalentes [ &lt;a href="/entry/result/894157/all" id="ENTRY_TO_ENTRY_CONVERTER" target="_blank"&gt;IATE:894157&lt;/a&gt; ] ponderadas em todos os tecidos e órgãos do corpo e resultantes de exposição interna e externa.</t>
        </is>
      </c>
      <c r="CH930" s="2" t="inlineStr">
        <is>
          <t>doză efectivă</t>
        </is>
      </c>
      <c r="CI930" s="2" t="inlineStr">
        <is>
          <t>3</t>
        </is>
      </c>
      <c r="CJ930" s="2" t="inlineStr">
        <is>
          <t/>
        </is>
      </c>
      <c r="CK930" t="inlineStr">
        <is>
          <t>suma dozelor echivalente ponderate absorbite de toate țesuturile și organele din iradieri interne și externe</t>
        </is>
      </c>
      <c r="CL930" s="2" t="inlineStr">
        <is>
          <t>efektívna dávka</t>
        </is>
      </c>
      <c r="CM930" s="2" t="inlineStr">
        <is>
          <t>3</t>
        </is>
      </c>
      <c r="CN930" s="2" t="inlineStr">
        <is>
          <t/>
        </is>
      </c>
      <c r="CO930" t="inlineStr">
        <is>
          <t>súčet vážených ekvivalentných dávok vo všetkých tkanivách a orgánoch tela v dôsledku vnútorného a vonkajšieho ožiarenia</t>
        </is>
      </c>
      <c r="CP930" s="2" t="inlineStr">
        <is>
          <t>efektivna doza</t>
        </is>
      </c>
      <c r="CQ930" s="2" t="inlineStr">
        <is>
          <t>3</t>
        </is>
      </c>
      <c r="CR930" s="2" t="inlineStr">
        <is>
          <t/>
        </is>
      </c>
      <c r="CS930" t="inlineStr">
        <is>
          <t>vsota uteženih ekvivalentnih doz od notranjega in zunanjega obsevanja po vseh tkivih in organih telesa</t>
        </is>
      </c>
      <c r="CT930" s="2" t="inlineStr">
        <is>
          <t>effektiv dos</t>
        </is>
      </c>
      <c r="CU930" s="2" t="inlineStr">
        <is>
          <t>3</t>
        </is>
      </c>
      <c r="CV930" s="2" t="inlineStr">
        <is>
          <t/>
        </is>
      </c>
      <c r="CW930" t="inlineStr">
        <is>
          <t>"summan av de viktade ekvivalenta doserna i kroppens alla vävnader och organ från intern och extern exponering"</t>
        </is>
      </c>
    </row>
    <row r="931">
      <c r="A931" s="1" t="str">
        <f>HYPERLINK("https://iate.europa.eu/entry/result/3571689/all", "3571689")</f>
        <v>3571689</v>
      </c>
      <c r="B931" t="inlineStr">
        <is>
          <t>ENERGY</t>
        </is>
      </c>
      <c r="C931" t="inlineStr">
        <is>
          <t>ENERGY|electrical and nuclear industries|electrical industry</t>
        </is>
      </c>
      <c r="D931" t="inlineStr">
        <is>
          <t>yes</t>
        </is>
      </c>
      <c r="E931" t="inlineStr">
        <is>
          <t/>
        </is>
      </c>
      <c r="F931" t="inlineStr">
        <is>
          <t/>
        </is>
      </c>
      <c r="G931" t="inlineStr">
        <is>
          <t/>
        </is>
      </c>
      <c r="H931" t="inlineStr">
        <is>
          <t/>
        </is>
      </c>
      <c r="I931" t="inlineStr">
        <is>
          <t/>
        </is>
      </c>
      <c r="J931" t="inlineStr">
        <is>
          <t/>
        </is>
      </c>
      <c r="K931" t="inlineStr">
        <is>
          <t/>
        </is>
      </c>
      <c r="L931" t="inlineStr">
        <is>
          <t/>
        </is>
      </c>
      <c r="M931" t="inlineStr">
        <is>
          <t/>
        </is>
      </c>
      <c r="N931" t="inlineStr">
        <is>
          <t/>
        </is>
      </c>
      <c r="O931" t="inlineStr">
        <is>
          <t/>
        </is>
      </c>
      <c r="P931" t="inlineStr">
        <is>
          <t/>
        </is>
      </c>
      <c r="Q931" t="inlineStr">
        <is>
          <t/>
        </is>
      </c>
      <c r="R931" s="2" t="inlineStr">
        <is>
          <t>Regelenergie</t>
        </is>
      </c>
      <c r="S931" s="2" t="inlineStr">
        <is>
          <t>3</t>
        </is>
      </c>
      <c r="T931" s="2" t="inlineStr">
        <is>
          <t/>
        </is>
      </c>
      <c r="U931" t="inlineStr">
        <is>
          <t>Energie, die zum Ausgleich von Leistungsungleichgewichten in der jeweiligen Regelzone eingesetzt wird</t>
        </is>
      </c>
      <c r="V931" t="inlineStr">
        <is>
          <t/>
        </is>
      </c>
      <c r="W931" t="inlineStr">
        <is>
          <t/>
        </is>
      </c>
      <c r="X931" t="inlineStr">
        <is>
          <t/>
        </is>
      </c>
      <c r="Y931" t="inlineStr">
        <is>
          <t/>
        </is>
      </c>
      <c r="Z931" s="2" t="inlineStr">
        <is>
          <t>balancing power</t>
        </is>
      </c>
      <c r="AA931" s="2" t="inlineStr">
        <is>
          <t>3</t>
        </is>
      </c>
      <c r="AB931" s="2" t="inlineStr">
        <is>
          <t/>
        </is>
      </c>
      <c r="AC931" t="inlineStr">
        <is>
          <t>electric power required to counterbalance short-term differences between generation and consumption of electricity in a grid</t>
        </is>
      </c>
      <c r="AD931" t="inlineStr">
        <is>
          <t/>
        </is>
      </c>
      <c r="AE931" t="inlineStr">
        <is>
          <t/>
        </is>
      </c>
      <c r="AF931" t="inlineStr">
        <is>
          <t/>
        </is>
      </c>
      <c r="AG931" t="inlineStr">
        <is>
          <t/>
        </is>
      </c>
      <c r="AH931" t="inlineStr">
        <is>
          <t/>
        </is>
      </c>
      <c r="AI931" t="inlineStr">
        <is>
          <t/>
        </is>
      </c>
      <c r="AJ931" t="inlineStr">
        <is>
          <t/>
        </is>
      </c>
      <c r="AK931" t="inlineStr">
        <is>
          <t/>
        </is>
      </c>
      <c r="AL931" t="inlineStr">
        <is>
          <t/>
        </is>
      </c>
      <c r="AM931" t="inlineStr">
        <is>
          <t/>
        </is>
      </c>
      <c r="AN931" t="inlineStr">
        <is>
          <t/>
        </is>
      </c>
      <c r="AO931" t="inlineStr">
        <is>
          <t/>
        </is>
      </c>
      <c r="AP931" t="inlineStr">
        <is>
          <t/>
        </is>
      </c>
      <c r="AQ931" t="inlineStr">
        <is>
          <t/>
        </is>
      </c>
      <c r="AR931" t="inlineStr">
        <is>
          <t/>
        </is>
      </c>
      <c r="AS931" t="inlineStr">
        <is>
          <t/>
        </is>
      </c>
      <c r="AT931" s="2" t="inlineStr">
        <is>
          <t>cumhacht chothromúcháin</t>
        </is>
      </c>
      <c r="AU931" s="2" t="inlineStr">
        <is>
          <t>3</t>
        </is>
      </c>
      <c r="AV931" s="2" t="inlineStr">
        <is>
          <t/>
        </is>
      </c>
      <c r="AW931" t="inlineStr">
        <is>
          <t/>
        </is>
      </c>
      <c r="AX931" t="inlineStr">
        <is>
          <t/>
        </is>
      </c>
      <c r="AY931" t="inlineStr">
        <is>
          <t/>
        </is>
      </c>
      <c r="AZ931" t="inlineStr">
        <is>
          <t/>
        </is>
      </c>
      <c r="BA931" t="inlineStr">
        <is>
          <t/>
        </is>
      </c>
      <c r="BB931" t="inlineStr">
        <is>
          <t/>
        </is>
      </c>
      <c r="BC931" t="inlineStr">
        <is>
          <t/>
        </is>
      </c>
      <c r="BD931" t="inlineStr">
        <is>
          <t/>
        </is>
      </c>
      <c r="BE931" t="inlineStr">
        <is>
          <t/>
        </is>
      </c>
      <c r="BF931" t="inlineStr">
        <is>
          <t/>
        </is>
      </c>
      <c r="BG931" t="inlineStr">
        <is>
          <t/>
        </is>
      </c>
      <c r="BH931" t="inlineStr">
        <is>
          <t/>
        </is>
      </c>
      <c r="BI931" t="inlineStr">
        <is>
          <t/>
        </is>
      </c>
      <c r="BJ931" t="inlineStr">
        <is>
          <t/>
        </is>
      </c>
      <c r="BK931" t="inlineStr">
        <is>
          <t/>
        </is>
      </c>
      <c r="BL931" t="inlineStr">
        <is>
          <t/>
        </is>
      </c>
      <c r="BM931" t="inlineStr">
        <is>
          <t/>
        </is>
      </c>
      <c r="BN931" s="2" t="inlineStr">
        <is>
          <t>balansēšanas elektroenerģija</t>
        </is>
      </c>
      <c r="BO931" s="2" t="inlineStr">
        <is>
          <t>3</t>
        </is>
      </c>
      <c r="BP931" s="2" t="inlineStr">
        <is>
          <t/>
        </is>
      </c>
      <c r="BQ931" t="inlineStr">
        <is>
          <t>elektroenerģija, ko &lt;i&gt;pārvades sistēmas operators&lt;/i&gt; (PSO) ir nopircis no tirgotāja (lietotāja) vai pārdevis tirgotājam (lietotājam) ar mērķi nodrošināt tā elektroenerģijas balansu tirdzniecības intervālā</t>
        </is>
      </c>
      <c r="BR931" t="inlineStr">
        <is>
          <t/>
        </is>
      </c>
      <c r="BS931" t="inlineStr">
        <is>
          <t/>
        </is>
      </c>
      <c r="BT931" t="inlineStr">
        <is>
          <t/>
        </is>
      </c>
      <c r="BU931" t="inlineStr">
        <is>
          <t/>
        </is>
      </c>
      <c r="BV931" t="inlineStr">
        <is>
          <t/>
        </is>
      </c>
      <c r="BW931" t="inlineStr">
        <is>
          <t/>
        </is>
      </c>
      <c r="BX931" t="inlineStr">
        <is>
          <t/>
        </is>
      </c>
      <c r="BY931" t="inlineStr">
        <is>
          <t/>
        </is>
      </c>
      <c r="BZ931" t="inlineStr">
        <is>
          <t/>
        </is>
      </c>
      <c r="CA931" t="inlineStr">
        <is>
          <t/>
        </is>
      </c>
      <c r="CB931" t="inlineStr">
        <is>
          <t/>
        </is>
      </c>
      <c r="CC931" t="inlineStr">
        <is>
          <t/>
        </is>
      </c>
      <c r="CD931" t="inlineStr">
        <is>
          <t/>
        </is>
      </c>
      <c r="CE931" t="inlineStr">
        <is>
          <t/>
        </is>
      </c>
      <c r="CF931" t="inlineStr">
        <is>
          <t/>
        </is>
      </c>
      <c r="CG931" t="inlineStr">
        <is>
          <t/>
        </is>
      </c>
      <c r="CH931" t="inlineStr">
        <is>
          <t/>
        </is>
      </c>
      <c r="CI931" t="inlineStr">
        <is>
          <t/>
        </is>
      </c>
      <c r="CJ931" t="inlineStr">
        <is>
          <t/>
        </is>
      </c>
      <c r="CK931" t="inlineStr">
        <is>
          <t/>
        </is>
      </c>
      <c r="CL931" t="inlineStr">
        <is>
          <t/>
        </is>
      </c>
      <c r="CM931" t="inlineStr">
        <is>
          <t/>
        </is>
      </c>
      <c r="CN931" t="inlineStr">
        <is>
          <t/>
        </is>
      </c>
      <c r="CO931" t="inlineStr">
        <is>
          <t/>
        </is>
      </c>
      <c r="CP931" t="inlineStr">
        <is>
          <t/>
        </is>
      </c>
      <c r="CQ931" t="inlineStr">
        <is>
          <t/>
        </is>
      </c>
      <c r="CR931" t="inlineStr">
        <is>
          <t/>
        </is>
      </c>
      <c r="CS931" t="inlineStr">
        <is>
          <t/>
        </is>
      </c>
      <c r="CT931" t="inlineStr">
        <is>
          <t/>
        </is>
      </c>
      <c r="CU931" t="inlineStr">
        <is>
          <t/>
        </is>
      </c>
      <c r="CV931" t="inlineStr">
        <is>
          <t/>
        </is>
      </c>
      <c r="CW931" t="inlineStr">
        <is>
          <t/>
        </is>
      </c>
    </row>
    <row r="932">
      <c r="A932" s="1" t="str">
        <f>HYPERLINK("https://iate.europa.eu/entry/result/2246153/all", "2246153")</f>
        <v>2246153</v>
      </c>
      <c r="B932" t="inlineStr">
        <is>
          <t>ENERGY</t>
        </is>
      </c>
      <c r="C932" t="inlineStr">
        <is>
          <t>ENERGY</t>
        </is>
      </c>
      <c r="D932" t="inlineStr">
        <is>
          <t>yes</t>
        </is>
      </c>
      <c r="E932" t="inlineStr">
        <is>
          <t/>
        </is>
      </c>
      <c r="F932" s="2" t="inlineStr">
        <is>
          <t>икономически оправдано търсене</t>
        </is>
      </c>
      <c r="G932" s="2" t="inlineStr">
        <is>
          <t>3</t>
        </is>
      </c>
      <c r="H932" s="2" t="inlineStr">
        <is>
          <t/>
        </is>
      </c>
      <c r="I932" t="inlineStr">
        <is>
          <t>търсене, което не превишава нуждите от отопление или охлаждане и което иначе би било задоволено при пазарни условия чрез процеси на производство на енергия, различни от комбинираното производство на енергия</t>
        </is>
      </c>
      <c r="J932" s="2" t="inlineStr">
        <is>
          <t>ekonomicky odůvodněná poptávka</t>
        </is>
      </c>
      <c r="K932" s="2" t="inlineStr">
        <is>
          <t>3</t>
        </is>
      </c>
      <c r="L932" s="2" t="inlineStr">
        <is>
          <t/>
        </is>
      </c>
      <c r="M932" t="inlineStr">
        <is>
          <t>poptávka, která nepřekračuje potřeby tepla nebo chlazení a která by byla za tržních podmínek jinak uspokojována jinými procesy výroby energie než kombinovanou výrobou tepla a elektřiny</t>
        </is>
      </c>
      <c r="N932" s="2" t="inlineStr">
        <is>
          <t>økonomisk begrundet efterspørgsel</t>
        </is>
      </c>
      <c r="O932" s="2" t="inlineStr">
        <is>
          <t>4</t>
        </is>
      </c>
      <c r="P932" s="2" t="inlineStr">
        <is>
          <t/>
        </is>
      </c>
      <c r="Q932" t="inlineStr">
        <is>
          <t>den efterspørgsel, der ikke overstiger behovet for opvarmning eller køling, og som ellers ville kunne imødekommes på markedets betingelser gennem andre energiproduktionsprocesser end kraftvarmeproduktion</t>
        </is>
      </c>
      <c r="R932" s="2" t="inlineStr">
        <is>
          <t>wirtschaftlich vertretbarer Bedarf</t>
        </is>
      </c>
      <c r="S932" s="2" t="inlineStr">
        <is>
          <t>3</t>
        </is>
      </c>
      <c r="T932" s="2" t="inlineStr">
        <is>
          <t/>
        </is>
      </c>
      <c r="U932" t="inlineStr">
        <is>
          <t>Bedarf, der die benötigte Wärme- oder Kühlungsleistung nicht überschreitet und der sonst durch andere Energieproduktionsprozesse als Kraft-Wärme-Kopplung (KWK) &lt;a href="/entry/result/870218/all" id="ENTRY_TO_ENTRY_CONVERTER" target="_blank"&gt;IATE:870218&lt;/a&gt; zu Marktbedingungen gedeckt würde</t>
        </is>
      </c>
      <c r="V932" s="2" t="inlineStr">
        <is>
          <t>οικονομικά δικαιολογημένη ζήτηση</t>
        </is>
      </c>
      <c r="W932" s="2" t="inlineStr">
        <is>
          <t>3</t>
        </is>
      </c>
      <c r="X932" s="2" t="inlineStr">
        <is>
          <t/>
        </is>
      </c>
      <c r="Y932" t="inlineStr">
        <is>
          <t>η ζήτηση που δεν υπερβαίνει τις ανάγκες θέρμανσης ή ψύξης και η οποία διαφορετικά θα ικανοποιούνταν, σύμφωνα με τις συνθήκες της αγοράς, με διαδικασίες παραγωγής ενέργειας διαφορετικές από την συμπαραγωγή</t>
        </is>
      </c>
      <c r="Z932" s="2" t="inlineStr">
        <is>
          <t>economically justifiable demand</t>
        </is>
      </c>
      <c r="AA932" s="2" t="inlineStr">
        <is>
          <t>3</t>
        </is>
      </c>
      <c r="AB932" s="2" t="inlineStr">
        <is>
          <t/>
        </is>
      </c>
      <c r="AC932" t="inlineStr">
        <is>
          <t>demand that does not exceed the needs for heat or cooling and which would otherwise be satisfied at market conditions by energy generation processes other than cogeneration</t>
        </is>
      </c>
      <c r="AD932" s="2" t="inlineStr">
        <is>
          <t>demanda económicamente justificable</t>
        </is>
      </c>
      <c r="AE932" s="2" t="inlineStr">
        <is>
          <t>3</t>
        </is>
      </c>
      <c r="AF932" s="2" t="inlineStr">
        <is>
          <t/>
        </is>
      </c>
      <c r="AG932" t="inlineStr">
        <is>
          <t>"La que no supere las necesidades de calor o refrigeración y que, de no recurrirse a la cogeneración &lt;a href="/entry/result/870218/all" id="ENTRY_TO_ENTRY_CONVERTER" target="_blank"&gt;IATE:870218&lt;/a&gt; , se satisfaría en condiciones de mercado mediante procesos de producción de energía distintos de la cogeneración."</t>
        </is>
      </c>
      <c r="AH932" s="2" t="inlineStr">
        <is>
          <t>majanduslikult põhjendatud nõudlus</t>
        </is>
      </c>
      <c r="AI932" s="2" t="inlineStr">
        <is>
          <t>3</t>
        </is>
      </c>
      <c r="AJ932" s="2" t="inlineStr">
        <is>
          <t/>
        </is>
      </c>
      <c r="AK932" t="inlineStr">
        <is>
          <t>nõudlus, mis ei ületa soojuse või jahutuse vajadust ja mis muidu täidetaks turutingimustel muude energiatootmisprotsessidega kui koostootmine</t>
        </is>
      </c>
      <c r="AL932" s="2" t="inlineStr">
        <is>
          <t>taloudellisesti perusteltavissa oleva tarve</t>
        </is>
      </c>
      <c r="AM932" s="2" t="inlineStr">
        <is>
          <t>3</t>
        </is>
      </c>
      <c r="AN932" s="2" t="inlineStr">
        <is>
          <t/>
        </is>
      </c>
      <c r="AO932" t="inlineStr">
        <is>
          <t/>
        </is>
      </c>
      <c r="AP932" s="2" t="inlineStr">
        <is>
          <t>demande économiquement justifiable</t>
        </is>
      </c>
      <c r="AQ932" s="2" t="inlineStr">
        <is>
          <t>3</t>
        </is>
      </c>
      <c r="AR932" s="2" t="inlineStr">
        <is>
          <t/>
        </is>
      </c>
      <c r="AS932" t="inlineStr">
        <is>
          <t>demande qui ne dépasse pas les besoins en chaleur ou en froid et qui, autrement, serait satisfaite aux conditions du marché par des processus de production d'énergie autres que la cogénération</t>
        </is>
      </c>
      <c r="AT932" s="2" t="inlineStr">
        <is>
          <t>éileamh inchosanta ar bhonn eacnamaíoch</t>
        </is>
      </c>
      <c r="AU932" s="2" t="inlineStr">
        <is>
          <t>3</t>
        </is>
      </c>
      <c r="AV932" s="2" t="inlineStr">
        <is>
          <t/>
        </is>
      </c>
      <c r="AW932" t="inlineStr">
        <is>
          <t/>
        </is>
      </c>
      <c r="AX932" s="2" t="inlineStr">
        <is>
          <t>ekonomski opravdana potražnja</t>
        </is>
      </c>
      <c r="AY932" s="2" t="inlineStr">
        <is>
          <t>3</t>
        </is>
      </c>
      <c r="AZ932" s="2" t="inlineStr">
        <is>
          <t/>
        </is>
      </c>
      <c r="BA932" t="inlineStr">
        <is>
          <t>potražnja koja ne prelazi potrebe za toplinom ili hlađenjem, a koja bi se inače u tržišnim uvjetima mogla zadovoljiti postupcima proizvodnje energije različitima od kogeneracije</t>
        </is>
      </c>
      <c r="BB932" s="2" t="inlineStr">
        <is>
          <t>gazdaságilag indokolt igény</t>
        </is>
      </c>
      <c r="BC932" s="2" t="inlineStr">
        <is>
          <t>3</t>
        </is>
      </c>
      <c r="BD932" s="2" t="inlineStr">
        <is>
          <t/>
        </is>
      </c>
      <c r="BE932" t="inlineStr">
        <is>
          <t>a fűtés vagy hűtés iránti igényt meg nem haladó mértékű kereslet, amelyet egyébként piaci feltételek mellett, a kapcsolt energiatermeléstől eltérő egyéb energia-előállító folyamat révén elégítenének ki</t>
        </is>
      </c>
      <c r="BF932" s="2" t="inlineStr">
        <is>
          <t>domanda economicamente giustificabile</t>
        </is>
      </c>
      <c r="BG932" s="2" t="inlineStr">
        <is>
          <t>3</t>
        </is>
      </c>
      <c r="BH932" s="2" t="inlineStr">
        <is>
          <t/>
        </is>
      </c>
      <c r="BI932" t="inlineStr">
        <is>
          <t>domanda non superiore al fabbisogno di riscaldamento o di raffreddamento e che sarebbe altrimenti soddisfatta a condizioni di mercato mediante processi di produzione di energia diversi dalla cogenerazione</t>
        </is>
      </c>
      <c r="BJ932" s="2" t="inlineStr">
        <is>
          <t>ekonomiškai pagrįsta paklausa</t>
        </is>
      </c>
      <c r="BK932" s="2" t="inlineStr">
        <is>
          <t>3</t>
        </is>
      </c>
      <c r="BL932" s="2" t="inlineStr">
        <is>
          <t/>
        </is>
      </c>
      <c r="BM932" t="inlineStr">
        <is>
          <t>šildymo ar vėsinimo poreikių neviršijanti paklausa, kuri kitu atveju rinkos sąlygomis būtų patenkinama ne kogeneracijos būdu, o vykdant kitus energijos gamybos procesus</t>
        </is>
      </c>
      <c r="BN932" s="2" t="inlineStr">
        <is>
          <t>ekonomiski pamatots pieprasījums</t>
        </is>
      </c>
      <c r="BO932" s="2" t="inlineStr">
        <is>
          <t>3</t>
        </is>
      </c>
      <c r="BP932" s="2" t="inlineStr">
        <is>
          <t/>
        </is>
      </c>
      <c r="BQ932" t="inlineStr">
        <is>
          <t>pieprasījums, kas nepārsniedz siltumapgādes vai dzesēšanas vajadzības un ko pretējā gadījumā atbilstīgi tirgus nosacījumiem apmierinātu, izmantojot elektroenerģijas ražošanas metodes, kas nav koģenerācija</t>
        </is>
      </c>
      <c r="BR932" s="2" t="inlineStr">
        <is>
          <t>domanda ekonomikament ġustifikabbli</t>
        </is>
      </c>
      <c r="BS932" s="2" t="inlineStr">
        <is>
          <t>3</t>
        </is>
      </c>
      <c r="BT932" s="2" t="inlineStr">
        <is>
          <t/>
        </is>
      </c>
      <c r="BU932" t="inlineStr">
        <is>
          <t>domanda li ma taqbiżx il-ħtiġijiet għat-tisħin jew għat-tkessiħ u li kieku tiġi sodisfatta f'kundizzjonijiet tas-suq minn proċessi ta' ġenerazzjoni tal-enerġija għajr il-koġenerazzjoni</t>
        </is>
      </c>
      <c r="BV932" s="2" t="inlineStr">
        <is>
          <t>economisch aantoonbare vraag</t>
        </is>
      </c>
      <c r="BW932" s="2" t="inlineStr">
        <is>
          <t>3</t>
        </is>
      </c>
      <c r="BX932" s="2" t="inlineStr">
        <is>
          <t/>
        </is>
      </c>
      <c r="BY932" t="inlineStr">
        <is>
          <t>"de vraag die de behoefte aan warmte of koeling niet overstijgt en waaraan anders onder marktvoorwaarden zou worden voldaan door andere processen van energieopwekking dan warmte-krachtkoppeling"</t>
        </is>
      </c>
      <c r="BZ932" s="2" t="inlineStr">
        <is>
          <t>ekonomicznie uzasadnione zapotrzebowanie</t>
        </is>
      </c>
      <c r="CA932" s="2" t="inlineStr">
        <is>
          <t>3</t>
        </is>
      </c>
      <c r="CB932" s="2" t="inlineStr">
        <is>
          <t/>
        </is>
      </c>
      <c r="CC932" t="inlineStr">
        <is>
          <t>zapotrzebowanie, które nie przekracza potrzeb w zakresie ogrzewania lub chłodzenia i które w innej sytuacji zostałoby zaspokojone w warunkach rynkowych przy zastosowaniu procesów wytwarzania energii innych niż kogeneracja</t>
        </is>
      </c>
      <c r="CD932" s="2" t="inlineStr">
        <is>
          <t>procura economicamente justificável</t>
        </is>
      </c>
      <c r="CE932" s="2" t="inlineStr">
        <is>
          <t>4</t>
        </is>
      </c>
      <c r="CF932" s="2" t="inlineStr">
        <is>
          <t/>
        </is>
      </c>
      <c r="CG932" t="inlineStr">
        <is>
          <t>Procura que não excede as necessidades de aquecimento ou arrefecimento e que, caso a cogeração não fosse utilizada, seria satisfeita em condições de mercado mediante outros processos de produção de energia&lt;br&gt;Os candidatos a financiamento para a construção de centrais de produção combinada têm de apresentar uma justificação económica e cálculos demonstrativos de que a central a ser construída é viável tendo em conta as fontes alternativas de calor.</t>
        </is>
      </c>
      <c r="CH932" s="2" t="inlineStr">
        <is>
          <t>cerere justificată din punct de vedere economic</t>
        </is>
      </c>
      <c r="CI932" s="2" t="inlineStr">
        <is>
          <t>3</t>
        </is>
      </c>
      <c r="CJ932" s="2" t="inlineStr">
        <is>
          <t/>
        </is>
      </c>
      <c r="CK932" t="inlineStr">
        <is>
          <t>Cerere care nu depășește necesarul de încălzire sau răcire și care ar putea fi satisfăcută altfel în condițiile pieței, prin alte procese de producere a energiei, în afară de cogenerare.</t>
        </is>
      </c>
      <c r="CL932" s="2" t="inlineStr">
        <is>
          <t>ekonomicky zdôvodnený dopyt</t>
        </is>
      </c>
      <c r="CM932" s="2" t="inlineStr">
        <is>
          <t>3</t>
        </is>
      </c>
      <c r="CN932" s="2" t="inlineStr">
        <is>
          <t/>
        </is>
      </c>
      <c r="CO932" t="inlineStr">
        <is>
          <t>dopyt, ktorý neprekračuje potreby vykurovania alebo chladenia a ktorý by bol inak uspokojený za trhových podmienok inými procesmi výroby energie ako kombinovaná výroba</t>
        </is>
      </c>
      <c r="CP932" s="2" t="inlineStr">
        <is>
          <t>ekonomsko upravičeno povpraševanje</t>
        </is>
      </c>
      <c r="CQ932" s="2" t="inlineStr">
        <is>
          <t>3</t>
        </is>
      </c>
      <c r="CR932" s="2" t="inlineStr">
        <is>
          <t/>
        </is>
      </c>
      <c r="CS932" t="inlineStr">
        <is>
          <t>povpraševanje, ki ne presega potreb po ogrevanju ali hlajenju ter bi se po tržnih pogojih lahko zadovoljilo tudi s postopki proizvodnje energije, ki niso soproizvodnja</t>
        </is>
      </c>
      <c r="CT932" s="2" t="inlineStr">
        <is>
          <t>ekonomiskt motiverad efterfrågan</t>
        </is>
      </c>
      <c r="CU932" s="2" t="inlineStr">
        <is>
          <t>3</t>
        </is>
      </c>
      <c r="CV932" s="2" t="inlineStr">
        <is>
          <t/>
        </is>
      </c>
      <c r="CW932" t="inlineStr">
        <is>
          <t/>
        </is>
      </c>
    </row>
    <row r="933">
      <c r="A933" s="1" t="str">
        <f>HYPERLINK("https://iate.europa.eu/entry/result/2246155/all", "2246155")</f>
        <v>2246155</v>
      </c>
      <c r="B933" t="inlineStr">
        <is>
          <t>SOCIAL QUESTIONS;ENERGY</t>
        </is>
      </c>
      <c r="C933" t="inlineStr">
        <is>
          <t>SOCIAL QUESTIONS|construction and town planning;ENERGY|electrical and nuclear industries</t>
        </is>
      </c>
      <c r="D933" t="inlineStr">
        <is>
          <t>yes</t>
        </is>
      </c>
      <c r="E933" t="inlineStr">
        <is>
          <t/>
        </is>
      </c>
      <c r="F933" s="2" t="inlineStr">
        <is>
          <t>електроенергия от комбинирано производство на енергия|
електроенергия от когенерация</t>
        </is>
      </c>
      <c r="G933" s="2" t="inlineStr">
        <is>
          <t>3|
2</t>
        </is>
      </c>
      <c r="H933" s="2" t="inlineStr">
        <is>
          <t xml:space="preserve">|
</t>
        </is>
      </c>
      <c r="I933" t="inlineStr">
        <is>
          <t>електроенергия, произведена чрез процес, свързан с произвеждане на полезна топлинна енергия</t>
        </is>
      </c>
      <c r="J933" s="2" t="inlineStr">
        <is>
          <t>elektřina z kombinované výroby tepla a elektřiny</t>
        </is>
      </c>
      <c r="K933" s="2" t="inlineStr">
        <is>
          <t>3</t>
        </is>
      </c>
      <c r="L933" s="2" t="inlineStr">
        <is>
          <t/>
        </is>
      </c>
      <c r="M933" t="inlineStr">
        <is>
          <t>elektřina vyrobená v procesu spojeném s výrobou užitečného tepla</t>
        </is>
      </c>
      <c r="N933" s="2" t="inlineStr">
        <is>
          <t>el fra kraftvarmeproduktion</t>
        </is>
      </c>
      <c r="O933" s="2" t="inlineStr">
        <is>
          <t>4</t>
        </is>
      </c>
      <c r="P933" s="2" t="inlineStr">
        <is>
          <t/>
        </is>
      </c>
      <c r="Q933" t="inlineStr">
        <is>
          <t>el, der produceres ved en proces, der er knyttet til produktionen af nyttevarme</t>
        </is>
      </c>
      <c r="R933" s="2" t="inlineStr">
        <is>
          <t>in KWK erzeugter Strom</t>
        </is>
      </c>
      <c r="S933" s="2" t="inlineStr">
        <is>
          <t>3</t>
        </is>
      </c>
      <c r="T933" s="2" t="inlineStr">
        <is>
          <t/>
        </is>
      </c>
      <c r="U933" t="inlineStr">
        <is>
          <t>Strom, der in einem Prozess erzeugt wurde, der an die Erzeugung von Nutzwärme gekoppelt ist</t>
        </is>
      </c>
      <c r="V933" s="2" t="inlineStr">
        <is>
          <t>ηλεκτρική ενέργεια από συμπαραγωγή|
ηλεκτρική ενέργεια παραγόμενη με συμπαραγωγή</t>
        </is>
      </c>
      <c r="W933" s="2" t="inlineStr">
        <is>
          <t>2|
2</t>
        </is>
      </c>
      <c r="X933" s="2" t="inlineStr">
        <is>
          <t xml:space="preserve">|
</t>
        </is>
      </c>
      <c r="Y933" t="inlineStr">
        <is>
          <t>η ηλεκτρική ενέργεια που παράγεται στο πλαίσιο μιας διαδικασίας συνδεόμενης με την παραγωγή χρήσιμης θερμότητας και υπολογίζεται σύμφωνα με τη μεθοδολογία που καθορίζεται στο παράρτημα ΙΙ</t>
        </is>
      </c>
      <c r="Z933" s="2" t="inlineStr">
        <is>
          <t>electricity from cogeneration|
electricity produced by cogeneration</t>
        </is>
      </c>
      <c r="AA933" s="2" t="inlineStr">
        <is>
          <t>3|
1</t>
        </is>
      </c>
      <c r="AB933" s="2" t="inlineStr">
        <is>
          <t xml:space="preserve">|
</t>
        </is>
      </c>
      <c r="AC933" t="inlineStr">
        <is>
          <t>electricity generated in a process linked to the production of useful heat</t>
        </is>
      </c>
      <c r="AD933" s="2" t="inlineStr">
        <is>
          <t>electricidad de cogeneración</t>
        </is>
      </c>
      <c r="AE933" s="2" t="inlineStr">
        <is>
          <t>3</t>
        </is>
      </c>
      <c r="AF933" s="2" t="inlineStr">
        <is>
          <t/>
        </is>
      </c>
      <c r="AG933" t="inlineStr">
        <is>
          <t>La electricidad generada en un proceso relacionado con la producción de calor útil [ &lt;a href="/entry/result/933135/all" id="ENTRY_TO_ENTRY_CONVERTER" target="_blank"&gt;IATE:933135&lt;/a&gt; ].</t>
        </is>
      </c>
      <c r="AH933" s="2" t="inlineStr">
        <is>
          <t>koostoodetud elekter</t>
        </is>
      </c>
      <c r="AI933" s="2" t="inlineStr">
        <is>
          <t>3</t>
        </is>
      </c>
      <c r="AJ933" s="2" t="inlineStr">
        <is>
          <t/>
        </is>
      </c>
      <c r="AK933" t="inlineStr">
        <is>
          <t>elekter, mis on toodetud kasuliku soojuse tootmisega seotud protsessis ja arvutatud vastavalt I lisas esitatud metoodikale</t>
        </is>
      </c>
      <c r="AL933" t="inlineStr">
        <is>
          <t/>
        </is>
      </c>
      <c r="AM933" t="inlineStr">
        <is>
          <t/>
        </is>
      </c>
      <c r="AN933" t="inlineStr">
        <is>
          <t/>
        </is>
      </c>
      <c r="AO933" t="inlineStr">
        <is>
          <t/>
        </is>
      </c>
      <c r="AP933" s="2" t="inlineStr">
        <is>
          <t>électricité produite par cogénération|
électricité issue de la cogénération</t>
        </is>
      </c>
      <c r="AQ933" s="2" t="inlineStr">
        <is>
          <t>3|
3</t>
        </is>
      </c>
      <c r="AR933" s="2" t="inlineStr">
        <is>
          <t xml:space="preserve">|
</t>
        </is>
      </c>
      <c r="AS933" t="inlineStr">
        <is>
          <t>électricité produite dans le cadre d'un processus lié à la production de chaleur utile</t>
        </is>
      </c>
      <c r="AT933" s="2" t="inlineStr">
        <is>
          <t>leictreachas ó chomhghiniúint</t>
        </is>
      </c>
      <c r="AU933" s="2" t="inlineStr">
        <is>
          <t>3</t>
        </is>
      </c>
      <c r="AV933" s="2" t="inlineStr">
        <is>
          <t/>
        </is>
      </c>
      <c r="AW933" t="inlineStr">
        <is>
          <t/>
        </is>
      </c>
      <c r="AX933" s="2" t="inlineStr">
        <is>
          <t>električna energija iz kogeneracije</t>
        </is>
      </c>
      <c r="AY933" s="2" t="inlineStr">
        <is>
          <t>3</t>
        </is>
      </c>
      <c r="AZ933" s="2" t="inlineStr">
        <is>
          <t/>
        </is>
      </c>
      <c r="BA933" t="inlineStr">
        <is>
          <t/>
        </is>
      </c>
      <c r="BB933" s="2" t="inlineStr">
        <is>
          <t>kapcsolt energiatermelésből származó villamos energia</t>
        </is>
      </c>
      <c r="BC933" s="2" t="inlineStr">
        <is>
          <t>4</t>
        </is>
      </c>
      <c r="BD933" s="2" t="inlineStr">
        <is>
          <t/>
        </is>
      </c>
      <c r="BE933" t="inlineStr">
        <is>
          <t>&lt;div&gt;olyan villamos energia, amelyet hasznos hő termeléséhez kapcsolt folyamat során állítottak elő&lt;/div&gt;</t>
        </is>
      </c>
      <c r="BF933" s="2" t="inlineStr">
        <is>
          <t>elettricità da cogenerazione</t>
        </is>
      </c>
      <c r="BG933" s="2" t="inlineStr">
        <is>
          <t>3</t>
        </is>
      </c>
      <c r="BH933" s="2" t="inlineStr">
        <is>
          <t/>
        </is>
      </c>
      <c r="BI933" t="inlineStr">
        <is>
          <t>elettricità generata in un processo abbinato alla produzione di calore utile e calcolata secondo la metodologia riportata nell'allegato I</t>
        </is>
      </c>
      <c r="BJ933" s="2" t="inlineStr">
        <is>
          <t>kogeneracijos būdu pagaminta elektros energija</t>
        </is>
      </c>
      <c r="BK933" s="2" t="inlineStr">
        <is>
          <t>3</t>
        </is>
      </c>
      <c r="BL933" s="2" t="inlineStr">
        <is>
          <t/>
        </is>
      </c>
      <c r="BM933" t="inlineStr">
        <is>
          <t>vykdant procesą, susijusį su naudingosios šilumos gamyba, pagaminta energija, kuriai apskaičiuoti naudojama 2012 m. spalio 25 d. Europos Parlamento ir Tarybos direktyvos 2012/27/ES I priede nustatyta metodika</t>
        </is>
      </c>
      <c r="BN933" s="2" t="inlineStr">
        <is>
          <t>koģenerācijas režīmā saražotā elektroenerģija</t>
        </is>
      </c>
      <c r="BO933" s="2" t="inlineStr">
        <is>
          <t>3</t>
        </is>
      </c>
      <c r="BP933" s="2" t="inlineStr">
        <is>
          <t/>
        </is>
      </c>
      <c r="BQ933" t="inlineStr">
        <is>
          <t>elektroenerģija, kas saražota procesā, kurš ir saistīts ar lietderīgā siltuma ražošanu un kura aprēķini veikti saskaņā ar [Direktīvas 2004/8/EK] II pielikumā noteiktajām metodēm</t>
        </is>
      </c>
      <c r="BR933" s="2" t="inlineStr">
        <is>
          <t>elettriku mill-koġenerazzjoni</t>
        </is>
      </c>
      <c r="BS933" s="2" t="inlineStr">
        <is>
          <t>3</t>
        </is>
      </c>
      <c r="BT933" s="2" t="inlineStr">
        <is>
          <t/>
        </is>
      </c>
      <c r="BU933" t="inlineStr">
        <is>
          <t>elettriku ġġenerat fi proċess marbut mal-produzzjoni ta' sħana utli</t>
        </is>
      </c>
      <c r="BV933" s="2" t="inlineStr">
        <is>
          <t>elektriciteit uit warmte-krachtkoppeling</t>
        </is>
      </c>
      <c r="BW933" s="2" t="inlineStr">
        <is>
          <t>3</t>
        </is>
      </c>
      <c r="BX933" s="2" t="inlineStr">
        <is>
          <t/>
        </is>
      </c>
      <c r="BY933" t="inlineStr">
        <is>
          <t>"elektriciteit opgewekt in een proces dat is gekoppeld aan de opwekking van nuttige warmte en berekend in overeenstemming met de methodologie in bijlage I"</t>
        </is>
      </c>
      <c r="BZ933" s="2" t="inlineStr">
        <is>
          <t>energia elektryczna z kogeneracji</t>
        </is>
      </c>
      <c r="CA933" s="2" t="inlineStr">
        <is>
          <t>3</t>
        </is>
      </c>
      <c r="CB933" s="2" t="inlineStr">
        <is>
          <t/>
        </is>
      </c>
      <c r="CC933" t="inlineStr">
        <is>
          <t>Energia elektryczna wytwarzana w procesie skojarzonym z produkcją ciepła użytkowego i obliczona zgodnie z metodą określoną w załączniku I;</t>
        </is>
      </c>
      <c r="CD933" s="2" t="inlineStr">
        <is>
          <t>eletricidade produzida em cogeração</t>
        </is>
      </c>
      <c r="CE933" s="2" t="inlineStr">
        <is>
          <t>3</t>
        </is>
      </c>
      <c r="CF933" s="2" t="inlineStr">
        <is>
          <t/>
        </is>
      </c>
      <c r="CG933" t="inlineStr">
        <is>
          <t>Eletricidade produzida num processo ligado à produção de calor útil.</t>
        </is>
      </c>
      <c r="CH933" s="2" t="inlineStr">
        <is>
          <t>energie electrică produsă prin cogenerare</t>
        </is>
      </c>
      <c r="CI933" s="2" t="inlineStr">
        <is>
          <t>2</t>
        </is>
      </c>
      <c r="CJ933" s="2" t="inlineStr">
        <is>
          <t/>
        </is>
      </c>
      <c r="CK933" t="inlineStr">
        <is>
          <t/>
        </is>
      </c>
      <c r="CL933" s="2" t="inlineStr">
        <is>
          <t>elektrina z kombinovanej výroby|
elektrina vyrábaná v rámci kogenerácie|
elektrina vyrobená kogeneráciou</t>
        </is>
      </c>
      <c r="CM933" s="2" t="inlineStr">
        <is>
          <t>3|
3|
3</t>
        </is>
      </c>
      <c r="CN933" s="2" t="inlineStr">
        <is>
          <t xml:space="preserve">|
|
</t>
        </is>
      </c>
      <c r="CO933" t="inlineStr">
        <is>
          <t>elektrina vyrobená v procese spojenom s výrobou využiteľného tepla</t>
        </is>
      </c>
      <c r="CP933" s="2" t="inlineStr">
        <is>
          <t>električna energija iz soproizvodnje|
električna energija iz kogeneracije|
električna energija, proizvedena v soproizvodnji|
električna energija iz SPTE</t>
        </is>
      </c>
      <c r="CQ933" s="2" t="inlineStr">
        <is>
          <t>3|
3|
3|
3</t>
        </is>
      </c>
      <c r="CR933" s="2" t="inlineStr">
        <is>
          <t xml:space="preserve">|
|
|
</t>
        </is>
      </c>
      <c r="CS933" t="inlineStr">
        <is>
          <t>električna energija, proizvedena sočasno s &lt;b&gt;koristno toploto&lt;/b&gt; [ &lt;a href="/entry/result/933135/all" id="ENTRY_TO_ENTRY_CONVERTER" target="_blank"&gt;IATE:933135&lt;/a&gt; ]</t>
        </is>
      </c>
      <c r="CT933" s="2" t="inlineStr">
        <is>
          <t>kraftvärmeproducerad el</t>
        </is>
      </c>
      <c r="CU933" s="2" t="inlineStr">
        <is>
          <t>3</t>
        </is>
      </c>
      <c r="CV933" s="2" t="inlineStr">
        <is>
          <t/>
        </is>
      </c>
      <c r="CW933" t="inlineStr">
        <is>
          <t/>
        </is>
      </c>
    </row>
    <row r="934">
      <c r="A934" s="1" t="str">
        <f>HYPERLINK("https://iate.europa.eu/entry/result/2246161/all", "2246161")</f>
        <v>2246161</v>
      </c>
      <c r="B934" t="inlineStr">
        <is>
          <t>ENERGY;ENVIRONMENT</t>
        </is>
      </c>
      <c r="C934" t="inlineStr">
        <is>
          <t>ENERGY;ENVIRONMENT|environmental policy|climate change policy|adaptation to climate change</t>
        </is>
      </c>
      <c r="D934" t="inlineStr">
        <is>
          <t>yes</t>
        </is>
      </c>
      <c r="E934" t="inlineStr">
        <is>
          <t/>
        </is>
      </c>
      <c r="F934" s="2" t="inlineStr">
        <is>
          <t>обща ефективност</t>
        </is>
      </c>
      <c r="G934" s="2" t="inlineStr">
        <is>
          <t>3</t>
        </is>
      </c>
      <c r="H934" s="2" t="inlineStr">
        <is>
          <t/>
        </is>
      </c>
      <c r="I934" t="inlineStr">
        <is>
          <t>годишната сума на произведената електроенергия и механична енергия и произведената полезна топлинна енергия, разделена на количеството гориво, използвано за производството на топлинна енергия чрез процес на комбинирано производство на енергия и за брутното производство на електроенергия и механична енергия</t>
        </is>
      </c>
      <c r="J934" s="2" t="inlineStr">
        <is>
          <t>celková účinnost</t>
        </is>
      </c>
      <c r="K934" s="2" t="inlineStr">
        <is>
          <t>3</t>
        </is>
      </c>
      <c r="L934" s="2" t="inlineStr">
        <is>
          <t/>
        </is>
      </c>
      <c r="M934" t="inlineStr">
        <is>
          <t>roční objem výroby elektrické a mechanické energie a užitečného tepla 
dělený spotřebou paliva použitého k výrobě tepla v procesu kombinované 
výroby tepla a elektřiny a hrubé výroby elektrické a mechanické energie</t>
        </is>
      </c>
      <c r="N934" s="2" t="inlineStr">
        <is>
          <t>samlet effektivitet</t>
        </is>
      </c>
      <c r="O934" s="2" t="inlineStr">
        <is>
          <t>3</t>
        </is>
      </c>
      <c r="P934" s="2" t="inlineStr">
        <is>
          <t/>
        </is>
      </c>
      <c r="Q934" t="inlineStr">
        <is>
          <t>årlig sum af el-, mekanisk energi- og nyttevarmeproduktion divideret med
forbruget af brændsel til varmeproduktionen i en kraftvarmeproduktionsproces og
til bruttoelektricitets- og mekanisk energiproduktion</t>
        </is>
      </c>
      <c r="R934" s="2" t="inlineStr">
        <is>
          <t>Gesamtwirkungsgrad</t>
        </is>
      </c>
      <c r="S934" s="2" t="inlineStr">
        <is>
          <t>3</t>
        </is>
      </c>
      <c r="T934" s="2" t="inlineStr">
        <is>
          <t/>
        </is>
      </c>
      <c r="U934" t="inlineStr">
        <is>
          <t>Summe der jährlichen Erzeugung von Strom, mechanischer Energie und Nutzwärme im Verhältnis zum Brennstoff, der für die in KWK erzeugte Wärme und die Bruttoerzeugung von Strom und mechanischer Energie eingesetzt wurde</t>
        </is>
      </c>
      <c r="V934" s="2" t="inlineStr">
        <is>
          <t>συνολική απόδοση</t>
        </is>
      </c>
      <c r="W934" s="2" t="inlineStr">
        <is>
          <t>3</t>
        </is>
      </c>
      <c r="X934" s="2" t="inlineStr">
        <is>
          <t/>
        </is>
      </c>
      <c r="Y934" t="inlineStr">
        <is>
          <t>λόγος της ετήσιας ποσότητας παραγόμενης ηλεκτρικής και μηχανικής ενέργειας και παραγόμενης ωφέλιμης θερμότητας προς τα καύσιμα που χρησιμοποιούνται για την παραγωγή θερμότητας στο πλαίσιο διαδικασίας συμπαραγωγής, καθώς και για την ακαθάριστη παραγωγή ηλεκτρικής και μηχανικής ενέργειας</t>
        </is>
      </c>
      <c r="Z934" s="2" t="inlineStr">
        <is>
          <t>overall efficiency</t>
        </is>
      </c>
      <c r="AA934" s="2" t="inlineStr">
        <is>
          <t>3</t>
        </is>
      </c>
      <c r="AB934" s="2" t="inlineStr">
        <is>
          <t/>
        </is>
      </c>
      <c r="AC934" t="inlineStr">
        <is>
          <t>annual sum of electricity and mechanical energy production and useful heat output divided by the fuel input used for heat produced in a cogeneration process and gross electricity and mechanical energy production</t>
        </is>
      </c>
      <c r="AD934" s="2" t="inlineStr">
        <is>
          <t>eficiencia global</t>
        </is>
      </c>
      <c r="AE934" s="2" t="inlineStr">
        <is>
          <t>3</t>
        </is>
      </c>
      <c r="AF934" s="2" t="inlineStr">
        <is>
          <t/>
        </is>
      </c>
      <c r="AG934" t="inlineStr">
        <is>
          <t>Suma anual de la producción de electricidad y 
energía mecánica y de calor útil dividida por la cantidad de combustible
 consumida para la producción de calor mediante un proceso de 
cogeneración y para la producción bruta de electricidad y de energía 
mecánica.</t>
        </is>
      </c>
      <c r="AH934" s="2" t="inlineStr">
        <is>
          <t>üldkasutegur</t>
        </is>
      </c>
      <c r="AI934" s="2" t="inlineStr">
        <is>
          <t>3</t>
        </is>
      </c>
      <c r="AJ934" s="2" t="inlineStr">
        <is>
          <t/>
        </is>
      </c>
      <c r="AK934" t="inlineStr">
        <is>
          <t>elektrienergia ja mehaanilise energia ning kasuliku soojuse aastatoodangu summa, mis on jagatud kütusekogusega, mida kasutati soojuse tootmiseks koostootmisprotsessis ning elektri- ja mehaanilise energia brutotoodangu saamiseks</t>
        </is>
      </c>
      <c r="AL934" s="2" t="inlineStr">
        <is>
          <t>kokonaishyötysuhde</t>
        </is>
      </c>
      <c r="AM934" s="2" t="inlineStr">
        <is>
          <t>3</t>
        </is>
      </c>
      <c r="AN934" s="2" t="inlineStr">
        <is>
          <t/>
        </is>
      </c>
      <c r="AO934" t="inlineStr">
        <is>
          <t>sähkö- ja mekaanisen energian tuotannon ja hyötylämpötuotoksen vuosittainen summa jaettuna polttoainepanoksella, joka käytetään yhteistuotantoprosessissa tuotettavaan lämpöön ja sähkö- ja mekaanisen energian kokonaistuotantoon</t>
        </is>
      </c>
      <c r="AP934" s="2" t="inlineStr">
        <is>
          <t>rendement global</t>
        </is>
      </c>
      <c r="AQ934" s="2" t="inlineStr">
        <is>
          <t>3</t>
        </is>
      </c>
      <c r="AR934" s="2" t="inlineStr">
        <is>
          <t/>
        </is>
      </c>
      <c r="AS934" t="inlineStr">
        <is>
          <t>somme annuelle de la production d'électricité et d'énergie mécanique et 
de la production de chaleur utile divisée par le volume de combustible 
consommé aux fins de la production de chaleur dans un processus de 
cogénération et de la production brute d'électricité et d'énergie 
mécanique</t>
        </is>
      </c>
      <c r="AT934" s="2" t="inlineStr">
        <is>
          <t>éifeachtúlacht fhoriomlán</t>
        </is>
      </c>
      <c r="AU934" s="2" t="inlineStr">
        <is>
          <t>3</t>
        </is>
      </c>
      <c r="AV934" s="2" t="inlineStr">
        <is>
          <t/>
        </is>
      </c>
      <c r="AW934" t="inlineStr">
        <is>
          <t>suim bhliantúil an táirgthe leictreachais agus fuinnimh mheicniúil agus an aschuir teasa úsáidigh roinnte ar an ionchur breosla a úsáidtear le haghaidh teasa a tháirgtear i bpróiseas comhghiniúna agus olltáirgeadh leictreachais agus fuinnimh mheicniúil</t>
        </is>
      </c>
      <c r="AX934" s="2" t="inlineStr">
        <is>
          <t>cjelokupna učinkovitost</t>
        </is>
      </c>
      <c r="AY934" s="2" t="inlineStr">
        <is>
          <t>3</t>
        </is>
      </c>
      <c r="AZ934" s="2" t="inlineStr">
        <is>
          <t/>
        </is>
      </c>
      <c r="BA934" t="inlineStr">
        <is>
          <t>godišnji iznos proizvodnje električne i mehaničke energije i proizvodnje korisne topline podijeljen s gorivom utrošenim za toplinsku energiju proizvedenu u postupku kogeneracije i bruto proizvodnju električne i mehaničke energije</t>
        </is>
      </c>
      <c r="BB934" s="2" t="inlineStr">
        <is>
          <t>összhatásfok</t>
        </is>
      </c>
      <c r="BC934" s="2" t="inlineStr">
        <is>
          <t>4</t>
        </is>
      </c>
      <c r="BD934" s="2" t="inlineStr">
        <is>
          <t/>
        </is>
      </c>
      <c r="BE934" t="inlineStr">
        <is>
          <t>a termelt villamos energia, illetve mechanikai energia, valamint hasznos hő éves összege, osztva a kapcsolt hőenergia-termeléshez, valamint a bruttó villamosenergia- és mechanikaienergia-termeléshez felhasznált tüzelőanyaggal</t>
        </is>
      </c>
      <c r="BF934" s="2" t="inlineStr">
        <is>
          <t>rendimento complessivo</t>
        </is>
      </c>
      <c r="BG934" s="2" t="inlineStr">
        <is>
          <t>3</t>
        </is>
      </c>
      <c r="BH934" s="2" t="inlineStr">
        <is>
          <t/>
        </is>
      </c>
      <c r="BI934" t="inlineStr">
        <is>
          <t>somma annua della produzione di elettricità e di energia meccanica e della produzione termica utile divisa per il combustibile di alimentazione usato per il calore prodotto in un processo di cogenerazione e per la produzione lorda di elettricità e di energia meccanica</t>
        </is>
      </c>
      <c r="BJ934" s="2" t="inlineStr">
        <is>
          <t>bendras naudingumas</t>
        </is>
      </c>
      <c r="BK934" s="2" t="inlineStr">
        <is>
          <t>3</t>
        </is>
      </c>
      <c r="BL934" s="2" t="inlineStr">
        <is>
          <t/>
        </is>
      </c>
      <c r="BM934" t="inlineStr">
        <is>
          <t>elektros energijos ir mechaninės energijos gamybos ir pagamintos naudingosios šilumos kiekio metinė suma, padalyta iš kuro kiekio, kuris sunaudotas šilumos gamybai kogeneracijos metu ir elektros energijos ir mechaninės energijos bendrai gamybai</t>
        </is>
      </c>
      <c r="BN934" s="2" t="inlineStr">
        <is>
          <t>kopējā efektivitāte</t>
        </is>
      </c>
      <c r="BO934" s="2" t="inlineStr">
        <is>
          <t>3</t>
        </is>
      </c>
      <c r="BP934" s="2" t="inlineStr">
        <is>
          <t/>
        </is>
      </c>
      <c r="BQ934" t="inlineStr">
        <is>
          <t>gadā saražotās elektroenerģijas, mehāniskās enerģijas un lietderīgā 
siltuma summa attiecībā pret kurināmā daudzumu, kas izmantots siltuma 
ražošanai koģenerācijas procesā un bruto elektroenerģijas un mehāniskās 
enerģijas ražošanai</t>
        </is>
      </c>
      <c r="BR934" s="2" t="inlineStr">
        <is>
          <t>effiċjenza kumplessiva</t>
        </is>
      </c>
      <c r="BS934" s="2" t="inlineStr">
        <is>
          <t>3</t>
        </is>
      </c>
      <c r="BT934" s="2" t="inlineStr">
        <is>
          <t/>
        </is>
      </c>
      <c r="BU934" t="inlineStr">
        <is>
          <t>is-somma annwali tal-produzzjoni tal-elettriku u tal-enerġija mekkanika u tal-output ta' sħana utli diviża bl-input tal-fjuwil użat għas-sħana prodotta fi proċess ta' koġenerazzjoni u bil-produzzjoni grossa tal-elettriku u tal-enerġija mekkanika</t>
        </is>
      </c>
      <c r="BV934" s="2" t="inlineStr">
        <is>
          <t>totaal rendement</t>
        </is>
      </c>
      <c r="BW934" s="2" t="inlineStr">
        <is>
          <t>3</t>
        </is>
      </c>
      <c r="BX934" s="2" t="inlineStr">
        <is>
          <t/>
        </is>
      </c>
      <c r="BY934" t="inlineStr">
        <is>
          <t>"som op jaarbasis van de productie van elektriciteit en van mechanische energie en de opbrengst aan nuttige warmte, gedeeld door de brandstofinvoer die is gebruikt voor de opwekking van warmte in een warmtekrachtkoppelingsproces en voor de brutoproductie van elektriciteit en van mechanische energie"</t>
        </is>
      </c>
      <c r="BZ934" s="2" t="inlineStr">
        <is>
          <t>sprawność ogólna</t>
        </is>
      </c>
      <c r="CA934" s="2" t="inlineStr">
        <is>
          <t>3</t>
        </is>
      </c>
      <c r="CB934" s="2" t="inlineStr">
        <is>
          <t/>
        </is>
      </c>
      <c r="CC934" t="inlineStr">
        <is>
          <t>Suma rocznej produkcji energii elektrycznej i mechanicznej oraz ciepła użytkowego podzielona przez ilość paliwa zużytego do produkcji ciepła w procesie kogeneracji oraz do produkcji brutto energii elektrycznej i mechanicznej.</t>
        </is>
      </c>
      <c r="CD934" s="2" t="inlineStr">
        <is>
          <t>eficiência global</t>
        </is>
      </c>
      <c r="CE934" s="2" t="inlineStr">
        <is>
          <t>3</t>
        </is>
      </c>
      <c r="CF934" s="2" t="inlineStr">
        <is>
          <t/>
        </is>
      </c>
      <c r="CG934" t="inlineStr">
        <is>
          <t>Soma anual da produção de energia elétrica e mecânica e da produção de calor útil dividida pelo consumo de combustível utilizado na produção de calor num processo de cogeração e na produção bruta de energia elétrica e mecânica.</t>
        </is>
      </c>
      <c r="CH934" s="2" t="inlineStr">
        <is>
          <t>eficienţă globală</t>
        </is>
      </c>
      <c r="CI934" s="2" t="inlineStr">
        <is>
          <t>3</t>
        </is>
      </c>
      <c r="CJ934" s="2" t="inlineStr">
        <is>
          <t/>
        </is>
      </c>
      <c r="CK934" t="inlineStr">
        <is>
          <t>suma
 producţiilor anuale de energie electrică, de energie mecanică şi de 
energie termică utilă, raportată la cantitatea de energie conţinută în 
combustibilii utilizaţi pentru producerea acestor energii într-un proces
 de cogenerare</t>
        </is>
      </c>
      <c r="CL934" s="2" t="inlineStr">
        <is>
          <t>celková účinnosť</t>
        </is>
      </c>
      <c r="CM934" s="2" t="inlineStr">
        <is>
          <t>3</t>
        </is>
      </c>
      <c r="CN934" s="2" t="inlineStr">
        <is>
          <t/>
        </is>
      </c>
      <c r="CO934" t="inlineStr">
        <is>
          <t>ročný súčet výroby elektriny a mechanickej energie a
 využiteľného tepla vydelený vstupujúcim palivom použitým na výrobu tepla v
 procese kombinovanej výroby a na hrubú výrobu elektriny a mechanickej
 energie</t>
        </is>
      </c>
      <c r="CP934" s="2" t="inlineStr">
        <is>
          <t>celotni izkoristek</t>
        </is>
      </c>
      <c r="CQ934" s="2" t="inlineStr">
        <is>
          <t>3</t>
        </is>
      </c>
      <c r="CR934" s="2" t="inlineStr">
        <is>
          <t/>
        </is>
      </c>
      <c r="CS934" t="inlineStr">
        <is>
          <t>Celotni izkoristek pomeni letno vsoto proizvedene električne in mehanske energije ter koristne toplote, deljeno z vložkom goriva, ki se porabi za proizvodnjo toplote v soproizvodnji ter bruto proizvodnjo električne in mehanske energije.</t>
        </is>
      </c>
      <c r="CT934" s="2" t="inlineStr">
        <is>
          <t>total effektivitet</t>
        </is>
      </c>
      <c r="CU934" s="2" t="inlineStr">
        <is>
          <t>3</t>
        </is>
      </c>
      <c r="CV934" s="2" t="inlineStr">
        <is>
          <t/>
        </is>
      </c>
      <c r="CW934" t="inlineStr">
        <is>
          <t>årliga summan av produktionen av el och mekanisk energi och nyttiggjord värme dividerad med den bränslemängd som använts för den värme som producerats genom en kraftvärmeprocess och den totala produktionen av el och mekanisk energi</t>
        </is>
      </c>
    </row>
    <row r="935">
      <c r="A935" s="1" t="str">
        <f>HYPERLINK("https://iate.europa.eu/entry/result/901209/all", "901209")</f>
        <v>901209</v>
      </c>
      <c r="B935" t="inlineStr">
        <is>
          <t>ENERGY</t>
        </is>
      </c>
      <c r="C935" t="inlineStr">
        <is>
          <t>ENERGY|electrical and nuclear industries|electrical industry;ENERGY</t>
        </is>
      </c>
      <c r="D935" t="inlineStr">
        <is>
          <t>yes</t>
        </is>
      </c>
      <c r="E935" t="inlineStr">
        <is>
          <t/>
        </is>
      </c>
      <c r="F935" s="2" t="inlineStr">
        <is>
          <t>привилегирован клиент|
привилегирован потребител</t>
        </is>
      </c>
      <c r="G935" s="2" t="inlineStr">
        <is>
          <t>3|
3</t>
        </is>
      </c>
      <c r="H935" s="2" t="inlineStr">
        <is>
          <t xml:space="preserve">|
</t>
        </is>
      </c>
      <c r="I935" t="inlineStr">
        <is>
          <t>Потребител на електрическа енергия, отговарящ на условията, определени в правилата за достъп до електропреносната, съответно електроразпределителната мрежа</t>
        </is>
      </c>
      <c r="J935" s="2" t="inlineStr">
        <is>
          <t>oprávněný zákazník</t>
        </is>
      </c>
      <c r="K935" s="2" t="inlineStr">
        <is>
          <t>2</t>
        </is>
      </c>
      <c r="L935" s="2" t="inlineStr">
        <is>
          <t/>
        </is>
      </c>
      <c r="M935" t="inlineStr">
        <is>
          <t/>
        </is>
      </c>
      <c r="N935" s="2" t="inlineStr">
        <is>
          <t>privilegeret kunde</t>
        </is>
      </c>
      <c r="O935" s="2" t="inlineStr">
        <is>
          <t>4</t>
        </is>
      </c>
      <c r="P935" s="2" t="inlineStr">
        <is>
          <t/>
        </is>
      </c>
      <c r="Q935" t="inlineStr">
        <is>
          <t>kunde, som frit kan købe elektricitet fra en leverandør efter eget valg</t>
        </is>
      </c>
      <c r="R935" s="2" t="inlineStr">
        <is>
          <t>zugelassener Kunde</t>
        </is>
      </c>
      <c r="S935" s="2" t="inlineStr">
        <is>
          <t>2</t>
        </is>
      </c>
      <c r="T935" s="2" t="inlineStr">
        <is>
          <t/>
        </is>
      </c>
      <c r="U935" t="inlineStr">
        <is>
          <t>Kunde, dem es gemäß Artikel 21 dieser Richtlinie frei steht, Elektrizität von einem Lieferanten seiner Wahl zu kaufen</t>
        </is>
      </c>
      <c r="V935" s="2" t="inlineStr">
        <is>
          <t>επιλέξιμος πελάτης</t>
        </is>
      </c>
      <c r="W935" s="2" t="inlineStr">
        <is>
          <t>3</t>
        </is>
      </c>
      <c r="X935" s="2" t="inlineStr">
        <is>
          <t/>
        </is>
      </c>
      <c r="Y935" t="inlineStr">
        <is>
          <t>πελάτης ελεύθερος να αγοράζει ηλεκτρική ενέργεια από τον προμηθευτή της επιλογής του</t>
        </is>
      </c>
      <c r="Z935" s="2" t="inlineStr">
        <is>
          <t>eligible customer</t>
        </is>
      </c>
      <c r="AA935" s="2" t="inlineStr">
        <is>
          <t>3</t>
        </is>
      </c>
      <c r="AB935" s="2" t="inlineStr">
        <is>
          <t/>
        </is>
      </c>
      <c r="AC935" t="inlineStr">
        <is>
          <t>a physical or legal person, able to stipulate supply contracts with any producer, distributor or wholesaler</t>
        </is>
      </c>
      <c r="AD935" s="2" t="inlineStr">
        <is>
          <t>cliente cualificado</t>
        </is>
      </c>
      <c r="AE935" s="2" t="inlineStr">
        <is>
          <t>2</t>
        </is>
      </c>
      <c r="AF935" s="2" t="inlineStr">
        <is>
          <t/>
        </is>
      </c>
      <c r="AG935" t="inlineStr">
        <is>
          <t>clientes con capacidad jurídica para contratar o adquirir gas (o electricidad) en determinadas condiciones; en general, entidades que compran grandes cantidades.</t>
        </is>
      </c>
      <c r="AH935" s="2" t="inlineStr">
        <is>
          <t>vabatarbija</t>
        </is>
      </c>
      <c r="AI935" s="2" t="inlineStr">
        <is>
          <t>3</t>
        </is>
      </c>
      <c r="AJ935" s="2" t="inlineStr">
        <is>
          <t/>
        </is>
      </c>
      <c r="AK935" t="inlineStr">
        <is>
          <t>tarbija, kes saab vabalt osta elektrienergiat oma valitud tarnijatelt</t>
        </is>
      </c>
      <c r="AL935" s="2" t="inlineStr">
        <is>
          <t>vaatimukset täyttävä asiakas</t>
        </is>
      </c>
      <c r="AM935" s="2" t="inlineStr">
        <is>
          <t>3</t>
        </is>
      </c>
      <c r="AN935" s="2" t="inlineStr">
        <is>
          <t/>
        </is>
      </c>
      <c r="AO935" t="inlineStr">
        <is>
          <t/>
        </is>
      </c>
      <c r="AP935" s="2" t="inlineStr">
        <is>
          <t>client éligible</t>
        </is>
      </c>
      <c r="AQ935" s="2" t="inlineStr">
        <is>
          <t>3</t>
        </is>
      </c>
      <c r="AR935" s="2" t="inlineStr">
        <is>
          <t/>
        </is>
      </c>
      <c r="AS935" t="inlineStr">
        <is>
          <t/>
        </is>
      </c>
      <c r="AT935" s="2" t="inlineStr">
        <is>
          <t>cliant incháilithe</t>
        </is>
      </c>
      <c r="AU935" s="2" t="inlineStr">
        <is>
          <t>3</t>
        </is>
      </c>
      <c r="AV935" s="2" t="inlineStr">
        <is>
          <t/>
        </is>
      </c>
      <c r="AW935" t="inlineStr">
        <is>
          <t/>
        </is>
      </c>
      <c r="AX935" s="2" t="inlineStr">
        <is>
          <t>povlašteni kupac</t>
        </is>
      </c>
      <c r="AY935" s="2" t="inlineStr">
        <is>
          <t>3</t>
        </is>
      </c>
      <c r="AZ935" s="2" t="inlineStr">
        <is>
          <t/>
        </is>
      </c>
      <c r="BA935" t="inlineStr">
        <is>
          <t>kupac koji ima slobodu kupnje električne energije od opskrbljivača po vlastitom izboru</t>
        </is>
      </c>
      <c r="BB935" s="2" t="inlineStr">
        <is>
          <t>feljogosított fogyasztó</t>
        </is>
      </c>
      <c r="BC935" s="2" t="inlineStr">
        <is>
          <t>4</t>
        </is>
      </c>
      <c r="BD935" s="2" t="inlineStr">
        <is>
          <t/>
        </is>
      </c>
      <c r="BE935" t="inlineStr">
        <is>
          <t>az a fogyasztó, aki szabadon, saját választása szerinti kereskedőtől vásárolhat villamos energiát</t>
        </is>
      </c>
      <c r="BF935" s="2" t="inlineStr">
        <is>
          <t>cliente idoneo</t>
        </is>
      </c>
      <c r="BG935" s="2" t="inlineStr">
        <is>
          <t>2</t>
        </is>
      </c>
      <c r="BH935" s="2" t="inlineStr">
        <is>
          <t/>
        </is>
      </c>
      <c r="BI935" t="inlineStr">
        <is>
          <t>Persona fisica o giuridica che ha la capacità, per effetto di una legge, di stipulare contratti di fornitura con qualsiasi produttore, distributore o grossista, sia in Italia che all'estero.</t>
        </is>
      </c>
      <c r="BJ935" s="2" t="inlineStr">
        <is>
          <t>reikalavimus atitinkantis vartotojas|
laisvasis vartotojas</t>
        </is>
      </c>
      <c r="BK935" s="2" t="inlineStr">
        <is>
          <t>2|
2</t>
        </is>
      </c>
      <c r="BL935" s="2" t="inlineStr">
        <is>
          <t>|
preferred</t>
        </is>
      </c>
      <c r="BM935" t="inlineStr">
        <is>
          <t>fizinis ar juridinis asmuo, galintis sudaryti tiekimo sutartį su gamintoju, paskirstytoju ar didmeniniu prekiautoju</t>
        </is>
      </c>
      <c r="BN935" s="2" t="inlineStr">
        <is>
          <t>tiesīgais lietotājs</t>
        </is>
      </c>
      <c r="BO935" s="2" t="inlineStr">
        <is>
          <t>3</t>
        </is>
      </c>
      <c r="BP935" s="2" t="inlineStr">
        <is>
          <t/>
        </is>
      </c>
      <c r="BQ935" t="inlineStr">
        <is>
          <t>lietotājs, kam ir tiesības pirkt elektroenerģiju no brīvi izvēlēta piegādātāja</t>
        </is>
      </c>
      <c r="BR935" s="2" t="inlineStr">
        <is>
          <t>klijent eliġibbli</t>
        </is>
      </c>
      <c r="BS935" s="2" t="inlineStr">
        <is>
          <t>3</t>
        </is>
      </c>
      <c r="BT935" s="2" t="inlineStr">
        <is>
          <t/>
        </is>
      </c>
      <c r="BU935" t="inlineStr">
        <is>
          <t>persuna fiżika jew legali, li kapaċi tistipula kuntratti ta' forniment ma' kwalunkwe produttur, distributur jew grossista</t>
        </is>
      </c>
      <c r="BV935" s="2" t="inlineStr">
        <is>
          <t>in aanmerking komende afnemer</t>
        </is>
      </c>
      <c r="BW935" s="2" t="inlineStr">
        <is>
          <t>3</t>
        </is>
      </c>
      <c r="BX935" s="2" t="inlineStr">
        <is>
          <t/>
        </is>
      </c>
      <c r="BY935" t="inlineStr">
        <is>
          <t>een afnemer die vrij is om gas te kopen bij de leverancier van zijn keuze, in de zin van artikel 37 van Richtlijn 2009/73/EG (waarin wordt verwezen naar de specificaties die in artikel 18 van Richtlijn 98/30/EG, &lt;a href="http://eur-lex.europa.eu/legal-content/NL/TXT/?uri=CELEX:31998L0030" target="_blank"&gt;CELEX:31998L0030/NL&lt;/a&gt; worden gegeven)</t>
        </is>
      </c>
      <c r="BZ935" s="2" t="inlineStr">
        <is>
          <t>uprawniony odbiorca</t>
        </is>
      </c>
      <c r="CA935" s="2" t="inlineStr">
        <is>
          <t>3</t>
        </is>
      </c>
      <c r="CB935" s="2" t="inlineStr">
        <is>
          <t/>
        </is>
      </c>
      <c r="CC935" t="inlineStr">
        <is>
          <t>odbiorca, który ma prawo do zakupu gazu lub energii elektrycznej od wybranego przez siebie dostawcy</t>
        </is>
      </c>
      <c r="CD935" s="2" t="inlineStr">
        <is>
          <t>cliente admissível</t>
        </is>
      </c>
      <c r="CE935" s="2" t="inlineStr">
        <is>
          <t>2</t>
        </is>
      </c>
      <c r="CF935" s="2" t="inlineStr">
        <is>
          <t/>
        </is>
      </c>
      <c r="CG935" t="inlineStr">
        <is>
          <t>No sector do gás natural, é o cliente que possui capacidade jurídica para celebrar contratos de fornecimento de gás natural ou para adquirir gás natural. Nos termos do artigo 18.º da proposta de directiva do Parlamento Europeu e do Conselho que altera as Directivas 96/92/CE e 98/30/CE relativas às regras comuns para os mercados internos da electricidade e do gás natural, todos os clientes não domésticos (a partir de 1 de Janeiro de 2004) e todos os clientes (a partir de 1 de Janeiro de 2005) gozarão dos direitos de clientes admissíveis. [01.08.2002]</t>
        </is>
      </c>
      <c r="CH935" s="2" t="inlineStr">
        <is>
          <t>client eligibil</t>
        </is>
      </c>
      <c r="CI935" s="2" t="inlineStr">
        <is>
          <t>3</t>
        </is>
      </c>
      <c r="CJ935" s="2" t="inlineStr">
        <is>
          <t/>
        </is>
      </c>
      <c r="CK935" t="inlineStr">
        <is>
          <t>clientul care este liber să își aleagă furnizorul de la care cumpără energie electrică</t>
        </is>
      </c>
      <c r="CL935" s="2" t="inlineStr">
        <is>
          <t>oprávnený odberateľ</t>
        </is>
      </c>
      <c r="CM935" s="2" t="inlineStr">
        <is>
          <t>3</t>
        </is>
      </c>
      <c r="CN935" s="2" t="inlineStr">
        <is>
          <t/>
        </is>
      </c>
      <c r="CO935" t="inlineStr">
        <is>
          <t/>
        </is>
      </c>
      <c r="CP935" s="2" t="inlineStr">
        <is>
          <t>upravičeni odjemalec</t>
        </is>
      </c>
      <c r="CQ935" s="2" t="inlineStr">
        <is>
          <t>3</t>
        </is>
      </c>
      <c r="CR935" s="2" t="inlineStr">
        <is>
          <t/>
        </is>
      </c>
      <c r="CS935" t="inlineStr">
        <is>
          <t/>
        </is>
      </c>
      <c r="CT935" s="2" t="inlineStr">
        <is>
          <t>berättigad kund</t>
        </is>
      </c>
      <c r="CU935" s="2" t="inlineStr">
        <is>
          <t>3</t>
        </is>
      </c>
      <c r="CV935" s="2" t="inlineStr">
        <is>
          <t/>
        </is>
      </c>
      <c r="CW935" t="inlineStr">
        <is>
          <t/>
        </is>
      </c>
    </row>
    <row r="936">
      <c r="A936" s="1" t="str">
        <f>HYPERLINK("https://iate.europa.eu/entry/result/3591464/all", "3591464")</f>
        <v>3591464</v>
      </c>
      <c r="B936" t="inlineStr">
        <is>
          <t>INDUSTRY;ENVIRONMENT</t>
        </is>
      </c>
      <c r="C936" t="inlineStr">
        <is>
          <t>INDUSTRY|electronics and electrical engineering;ENVIRONMENT|environmental policy</t>
        </is>
      </c>
      <c r="D936" t="inlineStr">
        <is>
          <t>yes</t>
        </is>
      </c>
      <c r="E936" t="inlineStr">
        <is>
          <t/>
        </is>
      </c>
      <c r="F936" t="inlineStr">
        <is>
          <t/>
        </is>
      </c>
      <c r="G936" t="inlineStr">
        <is>
          <t/>
        </is>
      </c>
      <c r="H936" t="inlineStr">
        <is>
          <t/>
        </is>
      </c>
      <c r="I936" t="inlineStr">
        <is>
          <t/>
        </is>
      </c>
      <c r="J936" t="inlineStr">
        <is>
          <t/>
        </is>
      </c>
      <c r="K936" t="inlineStr">
        <is>
          <t/>
        </is>
      </c>
      <c r="L936" t="inlineStr">
        <is>
          <t/>
        </is>
      </c>
      <c r="M936" t="inlineStr">
        <is>
          <t/>
        </is>
      </c>
      <c r="N936" t="inlineStr">
        <is>
          <t/>
        </is>
      </c>
      <c r="O936" t="inlineStr">
        <is>
          <t/>
        </is>
      </c>
      <c r="P936" t="inlineStr">
        <is>
          <t/>
        </is>
      </c>
      <c r="Q936" t="inlineStr">
        <is>
          <t/>
        </is>
      </c>
      <c r="R936" t="inlineStr">
        <is>
          <t/>
        </is>
      </c>
      <c r="S936" t="inlineStr">
        <is>
          <t/>
        </is>
      </c>
      <c r="T936" t="inlineStr">
        <is>
          <t/>
        </is>
      </c>
      <c r="U936" t="inlineStr">
        <is>
          <t/>
        </is>
      </c>
      <c r="V936" t="inlineStr">
        <is>
          <t/>
        </is>
      </c>
      <c r="W936" t="inlineStr">
        <is>
          <t/>
        </is>
      </c>
      <c r="X936" t="inlineStr">
        <is>
          <t/>
        </is>
      </c>
      <c r="Y936" t="inlineStr">
        <is>
          <t/>
        </is>
      </c>
      <c r="Z936" s="2" t="inlineStr">
        <is>
          <t>control gear</t>
        </is>
      </c>
      <c r="AA936" s="2" t="inlineStr">
        <is>
          <t>3</t>
        </is>
      </c>
      <c r="AB936" s="2" t="inlineStr">
        <is>
          <t/>
        </is>
      </c>
      <c r="AC936" t="inlineStr">
        <is>
          <t>one or more devices that may or may not be physically integrated in a light source, intended to prepare the mains for the electric format required by one or more specific light sources within boundary conditions set by electric safety and electromagnetic compatibility</t>
        </is>
      </c>
      <c r="AD936" t="inlineStr">
        <is>
          <t/>
        </is>
      </c>
      <c r="AE936" t="inlineStr">
        <is>
          <t/>
        </is>
      </c>
      <c r="AF936" t="inlineStr">
        <is>
          <t/>
        </is>
      </c>
      <c r="AG936" t="inlineStr">
        <is>
          <t/>
        </is>
      </c>
      <c r="AH936" t="inlineStr">
        <is>
          <t/>
        </is>
      </c>
      <c r="AI936" t="inlineStr">
        <is>
          <t/>
        </is>
      </c>
      <c r="AJ936" t="inlineStr">
        <is>
          <t/>
        </is>
      </c>
      <c r="AK936" t="inlineStr">
        <is>
          <t/>
        </is>
      </c>
      <c r="AL936" t="inlineStr">
        <is>
          <t/>
        </is>
      </c>
      <c r="AM936" t="inlineStr">
        <is>
          <t/>
        </is>
      </c>
      <c r="AN936" t="inlineStr">
        <is>
          <t/>
        </is>
      </c>
      <c r="AO936" t="inlineStr">
        <is>
          <t/>
        </is>
      </c>
      <c r="AP936" t="inlineStr">
        <is>
          <t/>
        </is>
      </c>
      <c r="AQ936" t="inlineStr">
        <is>
          <t/>
        </is>
      </c>
      <c r="AR936" t="inlineStr">
        <is>
          <t/>
        </is>
      </c>
      <c r="AS936" t="inlineStr">
        <is>
          <t/>
        </is>
      </c>
      <c r="AT936" t="inlineStr">
        <is>
          <t/>
        </is>
      </c>
      <c r="AU936" t="inlineStr">
        <is>
          <t/>
        </is>
      </c>
      <c r="AV936" t="inlineStr">
        <is>
          <t/>
        </is>
      </c>
      <c r="AW936" t="inlineStr">
        <is>
          <t/>
        </is>
      </c>
      <c r="AX936" t="inlineStr">
        <is>
          <t/>
        </is>
      </c>
      <c r="AY936" t="inlineStr">
        <is>
          <t/>
        </is>
      </c>
      <c r="AZ936" t="inlineStr">
        <is>
          <t/>
        </is>
      </c>
      <c r="BA936" t="inlineStr">
        <is>
          <t/>
        </is>
      </c>
      <c r="BB936" t="inlineStr">
        <is>
          <t/>
        </is>
      </c>
      <c r="BC936" t="inlineStr">
        <is>
          <t/>
        </is>
      </c>
      <c r="BD936" t="inlineStr">
        <is>
          <t/>
        </is>
      </c>
      <c r="BE936" t="inlineStr">
        <is>
          <t/>
        </is>
      </c>
      <c r="BF936" t="inlineStr">
        <is>
          <t/>
        </is>
      </c>
      <c r="BG936" t="inlineStr">
        <is>
          <t/>
        </is>
      </c>
      <c r="BH936" t="inlineStr">
        <is>
          <t/>
        </is>
      </c>
      <c r="BI936" t="inlineStr">
        <is>
          <t/>
        </is>
      </c>
      <c r="BJ936" t="inlineStr">
        <is>
          <t/>
        </is>
      </c>
      <c r="BK936" t="inlineStr">
        <is>
          <t/>
        </is>
      </c>
      <c r="BL936" t="inlineStr">
        <is>
          <t/>
        </is>
      </c>
      <c r="BM936" t="inlineStr">
        <is>
          <t/>
        </is>
      </c>
      <c r="BN936" t="inlineStr">
        <is>
          <t/>
        </is>
      </c>
      <c r="BO936" t="inlineStr">
        <is>
          <t/>
        </is>
      </c>
      <c r="BP936" t="inlineStr">
        <is>
          <t/>
        </is>
      </c>
      <c r="BQ936" t="inlineStr">
        <is>
          <t/>
        </is>
      </c>
      <c r="BR936" t="inlineStr">
        <is>
          <t/>
        </is>
      </c>
      <c r="BS936" t="inlineStr">
        <is>
          <t/>
        </is>
      </c>
      <c r="BT936" t="inlineStr">
        <is>
          <t/>
        </is>
      </c>
      <c r="BU936" t="inlineStr">
        <is>
          <t/>
        </is>
      </c>
      <c r="BV936" t="inlineStr">
        <is>
          <t/>
        </is>
      </c>
      <c r="BW936" t="inlineStr">
        <is>
          <t/>
        </is>
      </c>
      <c r="BX936" t="inlineStr">
        <is>
          <t/>
        </is>
      </c>
      <c r="BY936" t="inlineStr">
        <is>
          <t/>
        </is>
      </c>
      <c r="BZ936" t="inlineStr">
        <is>
          <t/>
        </is>
      </c>
      <c r="CA936" t="inlineStr">
        <is>
          <t/>
        </is>
      </c>
      <c r="CB936" t="inlineStr">
        <is>
          <t/>
        </is>
      </c>
      <c r="CC936" t="inlineStr">
        <is>
          <t/>
        </is>
      </c>
      <c r="CD936" t="inlineStr">
        <is>
          <t/>
        </is>
      </c>
      <c r="CE936" t="inlineStr">
        <is>
          <t/>
        </is>
      </c>
      <c r="CF936" t="inlineStr">
        <is>
          <t/>
        </is>
      </c>
      <c r="CG936" t="inlineStr">
        <is>
          <t/>
        </is>
      </c>
      <c r="CH936" t="inlineStr">
        <is>
          <t/>
        </is>
      </c>
      <c r="CI936" t="inlineStr">
        <is>
          <t/>
        </is>
      </c>
      <c r="CJ936" t="inlineStr">
        <is>
          <t/>
        </is>
      </c>
      <c r="CK936" t="inlineStr">
        <is>
          <t/>
        </is>
      </c>
      <c r="CL936" t="inlineStr">
        <is>
          <t/>
        </is>
      </c>
      <c r="CM936" t="inlineStr">
        <is>
          <t/>
        </is>
      </c>
      <c r="CN936" t="inlineStr">
        <is>
          <t/>
        </is>
      </c>
      <c r="CO936" t="inlineStr">
        <is>
          <t/>
        </is>
      </c>
      <c r="CP936" t="inlineStr">
        <is>
          <t/>
        </is>
      </c>
      <c r="CQ936" t="inlineStr">
        <is>
          <t/>
        </is>
      </c>
      <c r="CR936" t="inlineStr">
        <is>
          <t/>
        </is>
      </c>
      <c r="CS936" t="inlineStr">
        <is>
          <t/>
        </is>
      </c>
      <c r="CT936" s="2" t="inlineStr">
        <is>
          <t>drivdon</t>
        </is>
      </c>
      <c r="CU936" s="2" t="inlineStr">
        <is>
          <t>3</t>
        </is>
      </c>
      <c r="CV936" s="2" t="inlineStr">
        <is>
          <t/>
        </is>
      </c>
      <c r="CW936" t="inlineStr">
        <is>
          <t>en eller flera anordningar som eventuellt kan vara fysiskt integrerade i en ljuskälla och som är avsedda att anpassa elektricitet från elnätet till de elektriska egenskaper som krävs av en eller flera särskilda ljuskällor inom ramen för gränsvärden som bestäms av kraven på elsäkerhet och elektromagnetisk kompatibilitet</t>
        </is>
      </c>
    </row>
    <row r="937">
      <c r="A937" s="1" t="str">
        <f>HYPERLINK("https://iate.europa.eu/entry/result/785053/all", "785053")</f>
        <v>785053</v>
      </c>
      <c r="B937" t="inlineStr">
        <is>
          <t>EDUCATION AND COMMUNICATIONS;TRANSPORT;ENERGY</t>
        </is>
      </c>
      <c r="C937" t="inlineStr">
        <is>
          <t>EDUCATION AND COMMUNICATIONS|communications;TRANSPORT;ENERGY</t>
        </is>
      </c>
      <c r="D937" t="inlineStr">
        <is>
          <t>yes</t>
        </is>
      </c>
      <c r="E937" t="inlineStr">
        <is>
          <t/>
        </is>
      </c>
      <c r="F937" s="2" t="inlineStr">
        <is>
          <t>оперативна съвместимост</t>
        </is>
      </c>
      <c r="G937" s="2" t="inlineStr">
        <is>
          <t>3</t>
        </is>
      </c>
      <c r="H937" s="2" t="inlineStr">
        <is>
          <t/>
        </is>
      </c>
      <c r="I937" t="inlineStr">
        <is>
          <t>„оперативна съвместимост“ означава набор от функционални, технически и оперативни свойства, изисквани от системите и съставните части на европейската мрежа за управление на въздушното движение и от процедурите за експлоатация, за да се постигне безопасна, непрекъсната и ефикасна експлоатация. Съвместимостта се постига, когато системите и съставните части съответстват на основните изисквания.</t>
        </is>
      </c>
      <c r="J937" s="2" t="inlineStr">
        <is>
          <t>interoperabilita</t>
        </is>
      </c>
      <c r="K937" s="2" t="inlineStr">
        <is>
          <t>3</t>
        </is>
      </c>
      <c r="L937" s="2" t="inlineStr">
        <is>
          <t/>
        </is>
      </c>
      <c r="M937" t="inlineStr">
        <is>
          <t/>
        </is>
      </c>
      <c r="N937" s="2" t="inlineStr">
        <is>
          <t>interoperabilitet</t>
        </is>
      </c>
      <c r="O937" s="2" t="inlineStr">
        <is>
          <t>4</t>
        </is>
      </c>
      <c r="P937" s="2" t="inlineStr">
        <is>
          <t/>
        </is>
      </c>
      <c r="Q937" t="inlineStr">
        <is>
          <t>produkters, systemers, eller forretningsprocessers evne til at arbejde sammen for at løse en fælles opgave</t>
        </is>
      </c>
      <c r="R937" s="2" t="inlineStr">
        <is>
          <t>Interoperabilität</t>
        </is>
      </c>
      <c r="S937" s="2" t="inlineStr">
        <is>
          <t>3</t>
        </is>
      </c>
      <c r="T937" s="2" t="inlineStr">
        <is>
          <t/>
        </is>
      </c>
      <c r="U937" t="inlineStr">
        <is>
          <t>generell die Fähigkeit verschiedener Systeme zur Zusammenarbeit und Kommunikation</t>
        </is>
      </c>
      <c r="V937" s="2" t="inlineStr">
        <is>
          <t>διαλειτουργικότητα</t>
        </is>
      </c>
      <c r="W937" s="2" t="inlineStr">
        <is>
          <t>4</t>
        </is>
      </c>
      <c r="X937" s="2" t="inlineStr">
        <is>
          <t/>
        </is>
      </c>
      <c r="Y937" t="inlineStr">
        <is>
          <t/>
        </is>
      </c>
      <c r="Z937" s="2" t="inlineStr">
        <is>
          <t>interoperability</t>
        </is>
      </c>
      <c r="AA937" s="2" t="inlineStr">
        <is>
          <t>3</t>
        </is>
      </c>
      <c r="AB937" s="2" t="inlineStr">
        <is>
          <t/>
        </is>
      </c>
      <c r="AC937" t="inlineStr">
        <is>
          <t>ability of a system to work and communicate with another system</t>
        </is>
      </c>
      <c r="AD937" s="2" t="inlineStr">
        <is>
          <t>interoperabilidad</t>
        </is>
      </c>
      <c r="AE937" s="2" t="inlineStr">
        <is>
          <t>4</t>
        </is>
      </c>
      <c r="AF937" s="2" t="inlineStr">
        <is>
          <t/>
        </is>
      </c>
      <c r="AG937" t="inlineStr">
        <is>
          <t>Capacidad de un sistema de compartir información y utilizar de la información que se ha intercambiado.</t>
        </is>
      </c>
      <c r="AH937" s="2" t="inlineStr">
        <is>
          <t>koostalitlusvõime|
koostalitlus</t>
        </is>
      </c>
      <c r="AI937" s="2" t="inlineStr">
        <is>
          <t>3|
3</t>
        </is>
      </c>
      <c r="AJ937" s="2" t="inlineStr">
        <is>
          <t xml:space="preserve">|
</t>
        </is>
      </c>
      <c r="AK937" t="inlineStr">
        <is>
          <t/>
        </is>
      </c>
      <c r="AL937" s="2" t="inlineStr">
        <is>
          <t>yhteentoimivuus</t>
        </is>
      </c>
      <c r="AM937" s="2" t="inlineStr">
        <is>
          <t>3</t>
        </is>
      </c>
      <c r="AN937" s="2" t="inlineStr">
        <is>
          <t/>
        </is>
      </c>
      <c r="AO937" t="inlineStr">
        <is>
          <t/>
        </is>
      </c>
      <c r="AP937" s="2" t="inlineStr">
        <is>
          <t>interopérabilité</t>
        </is>
      </c>
      <c r="AQ937" s="2" t="inlineStr">
        <is>
          <t>3</t>
        </is>
      </c>
      <c r="AR937" s="2" t="inlineStr">
        <is>
          <t/>
        </is>
      </c>
      <c r="AS937" t="inlineStr">
        <is>
          <t>compatibilité des équipements, des procédures ou des organisations permettant à plusieurs systèmes, forces armées ou organismes d'agir ensemble</t>
        </is>
      </c>
      <c r="AT937" s="2" t="inlineStr">
        <is>
          <t>idir-inoibritheacht</t>
        </is>
      </c>
      <c r="AU937" s="2" t="inlineStr">
        <is>
          <t>3</t>
        </is>
      </c>
      <c r="AV937" s="2" t="inlineStr">
        <is>
          <t/>
        </is>
      </c>
      <c r="AW937" t="inlineStr">
        <is>
          <t>cumas na gcóras agus na bpróiséas bunúsach gnó sonraí a mhalartú agus faisnéis a roinnt</t>
        </is>
      </c>
      <c r="AX937" s="2" t="inlineStr">
        <is>
          <t>interoperabilnost</t>
        </is>
      </c>
      <c r="AY937" s="2" t="inlineStr">
        <is>
          <t>3</t>
        </is>
      </c>
      <c r="AZ937" s="2" t="inlineStr">
        <is>
          <t/>
        </is>
      </c>
      <c r="BA937" t="inlineStr">
        <is>
          <t/>
        </is>
      </c>
      <c r="BB937" s="2" t="inlineStr">
        <is>
          <t>kölcsönös átjárhatóság|
interoperabilitás|
átjárhatóság</t>
        </is>
      </c>
      <c r="BC937" s="2" t="inlineStr">
        <is>
          <t>4|
4|
4</t>
        </is>
      </c>
      <c r="BD937" s="2" t="inlineStr">
        <is>
          <t xml:space="preserve">|
|
</t>
        </is>
      </c>
      <c r="BE937" t="inlineStr">
        <is>
          <t>Különböző rendszerek (vasúti hálózatok, informatikai rendszerek stb.) együttműködtethetősége.</t>
        </is>
      </c>
      <c r="BF937" s="2" t="inlineStr">
        <is>
          <t>interoperabilità</t>
        </is>
      </c>
      <c r="BG937" s="2" t="inlineStr">
        <is>
          <t>4</t>
        </is>
      </c>
      <c r="BH937" s="2" t="inlineStr">
        <is>
          <t/>
        </is>
      </c>
      <c r="BI937" t="inlineStr">
        <is>
          <t>capacità di comunicare e interagire tra diversi sistemi, componenti e relative procedure, tenendo debitamente conto delle pertinenti norme internazionali, in vista di obiettivi comuni concordati e reciprocamente vantaggiosi</t>
        </is>
      </c>
      <c r="BJ937" s="2" t="inlineStr">
        <is>
          <t>sąveikumas|
sąveika</t>
        </is>
      </c>
      <c r="BK937" s="2" t="inlineStr">
        <is>
          <t>3|
3</t>
        </is>
      </c>
      <c r="BL937" s="2" t="inlineStr">
        <is>
          <t>preferred|
admitted</t>
        </is>
      </c>
      <c r="BM937" t="inlineStr">
        <is>
          <t>skirtingų sistemų gebėjimas veikti drauge</t>
        </is>
      </c>
      <c r="BN937" s="2" t="inlineStr">
        <is>
          <t>sadarbspēja|
savstarpēja izmantojamība</t>
        </is>
      </c>
      <c r="BO937" s="2" t="inlineStr">
        <is>
          <t>3|
3</t>
        </is>
      </c>
      <c r="BP937" s="2" t="inlineStr">
        <is>
          <t xml:space="preserve">|
</t>
        </is>
      </c>
      <c r="BQ937" t="inlineStr">
        <is>
          <t>dažādu sistēmu spēja vienoti darboties un apmainīties ar informāciju</t>
        </is>
      </c>
      <c r="BR937" s="2" t="inlineStr">
        <is>
          <t>interoperabbiltà</t>
        </is>
      </c>
      <c r="BS937" s="2" t="inlineStr">
        <is>
          <t>3</t>
        </is>
      </c>
      <c r="BT937" s="2" t="inlineStr">
        <is>
          <t/>
        </is>
      </c>
      <c r="BU937" t="inlineStr">
        <is>
          <t>il-kapaċità ta' sistemi, komponenti u proċessi differenti li jikkomunikaw u jaħdmu flimkien</t>
        </is>
      </c>
      <c r="BV937" s="2" t="inlineStr">
        <is>
          <t>interoperabiliteit</t>
        </is>
      </c>
      <c r="BW937" s="2" t="inlineStr">
        <is>
          <t>4</t>
        </is>
      </c>
      <c r="BX937" s="2" t="inlineStr">
        <is>
          <t/>
        </is>
      </c>
      <c r="BY937" t="inlineStr">
        <is>
          <t>mogelijkheid van verschillende autonome, heterogene systemen, apparaten of andere eenheden (bijvoorbeeld organisaties of landen) om met elkaar te communiceren en samen te werken</t>
        </is>
      </c>
      <c r="BZ937" s="2" t="inlineStr">
        <is>
          <t>interoperacyjność</t>
        </is>
      </c>
      <c r="CA937" s="2" t="inlineStr">
        <is>
          <t>3</t>
        </is>
      </c>
      <c r="CB937" s="2" t="inlineStr">
        <is>
          <t/>
        </is>
      </c>
      <c r="CC937" t="inlineStr">
        <is>
          <t>szeroko pojęta zdolność różnych systemów do współpracy i komunikowania się z innymi systemami</t>
        </is>
      </c>
      <c r="CD937" s="2" t="inlineStr">
        <is>
          <t>interoperabilidade</t>
        </is>
      </c>
      <c r="CE937" s="2" t="inlineStr">
        <is>
          <t>3</t>
        </is>
      </c>
      <c r="CF937" s="2" t="inlineStr">
        <is>
          <t/>
        </is>
      </c>
      <c r="CG937" t="inlineStr">
        <is>
          <t>Capacidade de dois ou mais sistemas cooperarem entre si, através da troca e reutilização de dados ou serviços, e independentemente das suas diferenças estruturais ou organizacionais.&lt;br&gt;Os sistemas em causa incluem, p ex., sistemas de Tecnologias da Informação e da Comunicação (TIC), redes de transportes e energia, serviços da administração publica, etc.</t>
        </is>
      </c>
      <c r="CH937" s="2" t="inlineStr">
        <is>
          <t>interoperabilitate</t>
        </is>
      </c>
      <c r="CI937" s="2" t="inlineStr">
        <is>
          <t>4</t>
        </is>
      </c>
      <c r="CJ937" s="2" t="inlineStr">
        <is>
          <t/>
        </is>
      </c>
      <c r="CK937" t="inlineStr">
        <is>
          <t/>
        </is>
      </c>
      <c r="CL937" s="2" t="inlineStr">
        <is>
          <t>interoperabilita</t>
        </is>
      </c>
      <c r="CM937" s="2" t="inlineStr">
        <is>
          <t>3</t>
        </is>
      </c>
      <c r="CN937" s="2" t="inlineStr">
        <is>
          <t/>
        </is>
      </c>
      <c r="CO937" t="inlineStr">
        <is>
          <t/>
        </is>
      </c>
      <c r="CP937" s="2" t="inlineStr">
        <is>
          <t>medobratovalnost|
interoperabilnost</t>
        </is>
      </c>
      <c r="CQ937" s="2" t="inlineStr">
        <is>
          <t>3|
3</t>
        </is>
      </c>
      <c r="CR937" s="2" t="inlineStr">
        <is>
          <t xml:space="preserve">|
</t>
        </is>
      </c>
      <c r="CS937" t="inlineStr">
        <is>
          <t/>
        </is>
      </c>
      <c r="CT937" s="2" t="inlineStr">
        <is>
          <t>driftskompatibilitet|
interoperabilitet|
kompatibilitet</t>
        </is>
      </c>
      <c r="CU937" s="2" t="inlineStr">
        <is>
          <t>3|
3|
3</t>
        </is>
      </c>
      <c r="CV937" s="2" t="inlineStr">
        <is>
          <t xml:space="preserve">|
|
</t>
        </is>
      </c>
      <c r="CW937" t="inlineStr">
        <is>
          <t/>
        </is>
      </c>
    </row>
    <row r="938">
      <c r="A938" s="1" t="str">
        <f>HYPERLINK("https://iate.europa.eu/entry/result/3521681/all", "3521681")</f>
        <v>3521681</v>
      </c>
      <c r="B938" t="inlineStr">
        <is>
          <t>EDUCATION AND COMMUNICATIONS</t>
        </is>
      </c>
      <c r="C938" t="inlineStr">
        <is>
          <t>EDUCATION AND COMMUNICATIONS|information technology and data processing</t>
        </is>
      </c>
      <c r="D938" t="inlineStr">
        <is>
          <t>yes</t>
        </is>
      </c>
      <c r="E938" t="inlineStr">
        <is>
          <t/>
        </is>
      </c>
      <c r="F938" s="2" t="inlineStr">
        <is>
          <t>мрежова връзка</t>
        </is>
      </c>
      <c r="G938" s="2" t="inlineStr">
        <is>
          <t>3</t>
        </is>
      </c>
      <c r="H938" s="2" t="inlineStr">
        <is>
          <t/>
        </is>
      </c>
      <c r="I938" t="inlineStr">
        <is>
          <t>логическа връзка между два или повече мрежови елемента в различни мрежи</t>
        </is>
      </c>
      <c r="J938" s="2" t="inlineStr">
        <is>
          <t>síťové spojení|
síťové připojení|
připojení k síti</t>
        </is>
      </c>
      <c r="K938" s="2" t="inlineStr">
        <is>
          <t>3|
3|
3</t>
        </is>
      </c>
      <c r="L938" s="2" t="inlineStr">
        <is>
          <t>|
|
preferred</t>
        </is>
      </c>
      <c r="M938" t="inlineStr">
        <is>
          <t>logické spojení mezi dvěma nebo více síťovými prvky v různých sítích</t>
        </is>
      </c>
      <c r="N938" s="2" t="inlineStr">
        <is>
          <t>netværkstilslutning</t>
        </is>
      </c>
      <c r="O938" s="2" t="inlineStr">
        <is>
          <t>3</t>
        </is>
      </c>
      <c r="P938" s="2" t="inlineStr">
        <is>
          <t/>
        </is>
      </c>
      <c r="Q938" t="inlineStr">
        <is>
          <t>"logisk tilslutning mellem to eller flere netværkselementer i forskellige netværk"</t>
        </is>
      </c>
      <c r="R938" s="2" t="inlineStr">
        <is>
          <t>Netzübergang</t>
        </is>
      </c>
      <c r="S938" s="2" t="inlineStr">
        <is>
          <t>3</t>
        </is>
      </c>
      <c r="T938" s="2" t="inlineStr">
        <is>
          <t/>
        </is>
      </c>
      <c r="U938" t="inlineStr">
        <is>
          <t>logische Verbindung zwischen zwei oder mehr Netzelementen in verschiedenen Netzen</t>
        </is>
      </c>
      <c r="V938" s="2" t="inlineStr">
        <is>
          <t>σύνδεση δικτύου</t>
        </is>
      </c>
      <c r="W938" s="2" t="inlineStr">
        <is>
          <t>3</t>
        </is>
      </c>
      <c r="X938" s="2" t="inlineStr">
        <is>
          <t/>
        </is>
      </c>
      <c r="Y938" t="inlineStr">
        <is>
          <t>Αναπαριστά μια λογική σύνδεση μεταξύ δύο ή περισσότερων στοιχείων δικτύου σε διαφορετικά δίκτυα</t>
        </is>
      </c>
      <c r="Z938" s="2" t="inlineStr">
        <is>
          <t>network connection</t>
        </is>
      </c>
      <c r="AA938" s="2" t="inlineStr">
        <is>
          <t>3</t>
        </is>
      </c>
      <c r="AB938" s="2" t="inlineStr">
        <is>
          <t/>
        </is>
      </c>
      <c r="AC938" t="inlineStr">
        <is>
          <t>logical connection between two or more network elements in different networks</t>
        </is>
      </c>
      <c r="AD938" s="2" t="inlineStr">
        <is>
          <t>conexión de redes</t>
        </is>
      </c>
      <c r="AE938" s="2" t="inlineStr">
        <is>
          <t>3</t>
        </is>
      </c>
      <c r="AF938" s="2" t="inlineStr">
        <is>
          <t/>
        </is>
      </c>
      <c r="AG938" t="inlineStr">
        <is>
          <t>Conexión lógica entre dos o más elementos de red de redes diferentes.</t>
        </is>
      </c>
      <c r="AH938" s="2" t="inlineStr">
        <is>
          <t>võrguühendus</t>
        </is>
      </c>
      <c r="AI938" s="2" t="inlineStr">
        <is>
          <t>3</t>
        </is>
      </c>
      <c r="AJ938" s="2" t="inlineStr">
        <is>
          <t/>
        </is>
      </c>
      <c r="AK938" t="inlineStr">
        <is>
          <t>loogiline ühendus eri võrkude kahe või enama võrguelemendi vahel</t>
        </is>
      </c>
      <c r="AL938" s="2" t="inlineStr">
        <is>
          <t>verkkoyhteys</t>
        </is>
      </c>
      <c r="AM938" s="2" t="inlineStr">
        <is>
          <t>3</t>
        </is>
      </c>
      <c r="AN938" s="2" t="inlineStr">
        <is>
          <t/>
        </is>
      </c>
      <c r="AO938" t="inlineStr">
        <is>
          <t>looginen yhteys kahden tai useamman verkkoelementin välillä eri verkoissa</t>
        </is>
      </c>
      <c r="AP938" s="2" t="inlineStr">
        <is>
          <t>connexion réseau|
connexion de réseau</t>
        </is>
      </c>
      <c r="AQ938" s="2" t="inlineStr">
        <is>
          <t>3|
3</t>
        </is>
      </c>
      <c r="AR938" s="2" t="inlineStr">
        <is>
          <t xml:space="preserve">|
</t>
        </is>
      </c>
      <c r="AS938" t="inlineStr">
        <is>
          <t>connexion logique entre deux ou plusieurs éléments de réseau dans des réseaux différents</t>
        </is>
      </c>
      <c r="AT938" s="2" t="inlineStr">
        <is>
          <t>nasc líonra</t>
        </is>
      </c>
      <c r="AU938" s="2" t="inlineStr">
        <is>
          <t>3</t>
        </is>
      </c>
      <c r="AV938" s="2" t="inlineStr">
        <is>
          <t/>
        </is>
      </c>
      <c r="AW938" t="inlineStr">
        <is>
          <t/>
        </is>
      </c>
      <c r="AX938" t="inlineStr">
        <is>
          <t/>
        </is>
      </c>
      <c r="AY938" t="inlineStr">
        <is>
          <t/>
        </is>
      </c>
      <c r="AZ938" t="inlineStr">
        <is>
          <t/>
        </is>
      </c>
      <c r="BA938" t="inlineStr">
        <is>
          <t/>
        </is>
      </c>
      <c r="BB938" s="2" t="inlineStr">
        <is>
          <t>hálózati kapcsolat</t>
        </is>
      </c>
      <c r="BC938" s="2" t="inlineStr">
        <is>
          <t>4</t>
        </is>
      </c>
      <c r="BD938" s="2" t="inlineStr">
        <is>
          <t/>
        </is>
      </c>
      <c r="BE938" t="inlineStr">
        <is>
          <t>különböző hálózatok két vagy több hálózati eleme közötti logikai kapcsolat</t>
        </is>
      </c>
      <c r="BF938" s="2" t="inlineStr">
        <is>
          <t>collegamento di rete</t>
        </is>
      </c>
      <c r="BG938" s="2" t="inlineStr">
        <is>
          <t>3</t>
        </is>
      </c>
      <c r="BH938" s="2" t="inlineStr">
        <is>
          <t/>
        </is>
      </c>
      <c r="BI938" t="inlineStr">
        <is>
          <t>collegamento logico tra due o più elementi di rete appartenenti a reti diverse</t>
        </is>
      </c>
      <c r="BJ938" s="2" t="inlineStr">
        <is>
          <t>tinklų ryšys</t>
        </is>
      </c>
      <c r="BK938" s="2" t="inlineStr">
        <is>
          <t>3</t>
        </is>
      </c>
      <c r="BL938" s="2" t="inlineStr">
        <is>
          <t/>
        </is>
      </c>
      <c r="BM938" t="inlineStr">
        <is>
          <t>loginis ryšys tarp dviejų ar daugiau įvairių tinklų tinklo elementų</t>
        </is>
      </c>
      <c r="BN938" s="2" t="inlineStr">
        <is>
          <t>tīkla savienojums</t>
        </is>
      </c>
      <c r="BO938" s="2" t="inlineStr">
        <is>
          <t>2</t>
        </is>
      </c>
      <c r="BP938" s="2" t="inlineStr">
        <is>
          <t/>
        </is>
      </c>
      <c r="BQ938" t="inlineStr">
        <is>
          <t/>
        </is>
      </c>
      <c r="BR938" s="2" t="inlineStr">
        <is>
          <t>konnessjoni ta' network</t>
        </is>
      </c>
      <c r="BS938" s="2" t="inlineStr">
        <is>
          <t>3</t>
        </is>
      </c>
      <c r="BT938" s="2" t="inlineStr">
        <is>
          <t/>
        </is>
      </c>
      <c r="BU938" t="inlineStr">
        <is>
          <t>konnessjoni loġika bejn żewġ elementi tan-network jew aktar f’networks differenti</t>
        </is>
      </c>
      <c r="BV938" s="2" t="inlineStr">
        <is>
          <t>netwerkverbinding</t>
        </is>
      </c>
      <c r="BW938" s="2" t="inlineStr">
        <is>
          <t>3</t>
        </is>
      </c>
      <c r="BX938" s="2" t="inlineStr">
        <is>
          <t/>
        </is>
      </c>
      <c r="BY938" t="inlineStr">
        <is>
          <t>logische verbinding tussen twee of meer netwerkelementen in verschillende netwerken</t>
        </is>
      </c>
      <c r="BZ938" s="2" t="inlineStr">
        <is>
          <t>połączenie sieciowe</t>
        </is>
      </c>
      <c r="CA938" s="2" t="inlineStr">
        <is>
          <t>3</t>
        </is>
      </c>
      <c r="CB938" s="2" t="inlineStr">
        <is>
          <t/>
        </is>
      </c>
      <c r="CC938" t="inlineStr">
        <is>
          <t>powiązanie logiczne między dwoma elementami sieci lub większą ich liczbą w różnych sieciach</t>
        </is>
      </c>
      <c r="CD938" s="2" t="inlineStr">
        <is>
          <t>conexão de rede</t>
        </is>
      </c>
      <c r="CE938" s="2" t="inlineStr">
        <is>
          <t>3</t>
        </is>
      </c>
      <c r="CF938" s="2" t="inlineStr">
        <is>
          <t/>
        </is>
      </c>
      <c r="CG938" t="inlineStr">
        <is>
          <t>Conexão lógica entre dois ou mais elementos de rede em diferentes redes.</t>
        </is>
      </c>
      <c r="CH938" s="2" t="inlineStr">
        <is>
          <t>conexiune de rețea</t>
        </is>
      </c>
      <c r="CI938" s="2" t="inlineStr">
        <is>
          <t>3</t>
        </is>
      </c>
      <c r="CJ938" s="2" t="inlineStr">
        <is>
          <t/>
        </is>
      </c>
      <c r="CK938" t="inlineStr">
        <is>
          <t/>
        </is>
      </c>
      <c r="CL938" s="2" t="inlineStr">
        <is>
          <t>pripojenie k sieti|
sieťové spojenie|
sieťové pripojenie</t>
        </is>
      </c>
      <c r="CM938" s="2" t="inlineStr">
        <is>
          <t>3|
3|
3</t>
        </is>
      </c>
      <c r="CN938" s="2" t="inlineStr">
        <is>
          <t xml:space="preserve">|
|
</t>
        </is>
      </c>
      <c r="CO938" t="inlineStr">
        <is>
          <t>logické spojenie medzi dvoma alebo viacerými sieťovými prvkami v rôznych sieťach</t>
        </is>
      </c>
      <c r="CP938" s="2" t="inlineStr">
        <is>
          <t>omrežna povezava</t>
        </is>
      </c>
      <c r="CQ938" s="2" t="inlineStr">
        <is>
          <t>3</t>
        </is>
      </c>
      <c r="CR938" s="2" t="inlineStr">
        <is>
          <t/>
        </is>
      </c>
      <c r="CS938" t="inlineStr">
        <is>
          <t>logična povezava med dvema ali več elementi omrežja v različnih omrežjih</t>
        </is>
      </c>
      <c r="CT938" s="2" t="inlineStr">
        <is>
          <t>nätförbindelse</t>
        </is>
      </c>
      <c r="CU938" s="2" t="inlineStr">
        <is>
          <t>2</t>
        </is>
      </c>
      <c r="CV938" s="2" t="inlineStr">
        <is>
          <t/>
        </is>
      </c>
      <c r="CW938" t="inlineStr">
        <is>
          <t>logisk förbindelse mellan två eller flera nätelement i olika nät</t>
        </is>
      </c>
    </row>
    <row r="939">
      <c r="A939" s="1" t="str">
        <f>HYPERLINK("https://iate.europa.eu/entry/result/3570991/all", "3570991")</f>
        <v>3570991</v>
      </c>
      <c r="B939" t="inlineStr">
        <is>
          <t>ECONOMICS;FINANCE</t>
        </is>
      </c>
      <c r="C939" t="inlineStr">
        <is>
          <t>ECONOMICS;FINANCE</t>
        </is>
      </c>
      <c r="D939" t="inlineStr">
        <is>
          <t>yes</t>
        </is>
      </c>
      <c r="E939" t="inlineStr">
        <is>
          <t/>
        </is>
      </c>
      <c r="F939" s="2" t="inlineStr">
        <is>
          <t>загуба на ефективност</t>
        </is>
      </c>
      <c r="G939" s="2" t="inlineStr">
        <is>
          <t>3</t>
        </is>
      </c>
      <c r="H939" s="2" t="inlineStr">
        <is>
          <t/>
        </is>
      </c>
      <c r="I939" t="inlineStr">
        <is>
          <t>намаляване на икономическото благосъстояние поради недостатък или изкривяване на пазара</t>
        </is>
      </c>
      <c r="J939" s="2" t="inlineStr">
        <is>
          <t>ztráta efektivnosti</t>
        </is>
      </c>
      <c r="K939" s="2" t="inlineStr">
        <is>
          <t>2</t>
        </is>
      </c>
      <c r="L939" s="2" t="inlineStr">
        <is>
          <t/>
        </is>
      </c>
      <c r="M939" t="inlineStr">
        <is>
          <t/>
        </is>
      </c>
      <c r="N939" s="2" t="inlineStr">
        <is>
          <t>effektivitetstab</t>
        </is>
      </c>
      <c r="O939" s="2" t="inlineStr">
        <is>
          <t>3</t>
        </is>
      </c>
      <c r="P939" s="2" t="inlineStr">
        <is>
          <t/>
        </is>
      </c>
      <c r="Q939" t="inlineStr">
        <is>
          <t/>
        </is>
      </c>
      <c r="R939" s="2" t="inlineStr">
        <is>
          <t>Effizienzverlust</t>
        </is>
      </c>
      <c r="S939" s="2" t="inlineStr">
        <is>
          <t>3</t>
        </is>
      </c>
      <c r="T939" s="2" t="inlineStr">
        <is>
          <t/>
        </is>
      </c>
      <c r="U939" t="inlineStr">
        <is>
          <t>durch eine Marktstörung im Vergleich zur Situation vollkommener Konkurrenz verursachter Verlust an Konsumenten- und Produzentenrente</t>
        </is>
      </c>
      <c r="V939" t="inlineStr">
        <is>
          <t/>
        </is>
      </c>
      <c r="W939" t="inlineStr">
        <is>
          <t/>
        </is>
      </c>
      <c r="X939" t="inlineStr">
        <is>
          <t/>
        </is>
      </c>
      <c r="Y939" t="inlineStr">
        <is>
          <t/>
        </is>
      </c>
      <c r="Z939" s="2" t="inlineStr">
        <is>
          <t>efficiency loss</t>
        </is>
      </c>
      <c r="AA939" s="2" t="inlineStr">
        <is>
          <t>2</t>
        </is>
      </c>
      <c r="AB939" s="2" t="inlineStr">
        <is>
          <t/>
        </is>
      </c>
      <c r="AC939" t="inlineStr">
        <is>
          <t>the reduction in economic welfare due to a market imperfection or distortion</t>
        </is>
      </c>
      <c r="AD939" t="inlineStr">
        <is>
          <t/>
        </is>
      </c>
      <c r="AE939" t="inlineStr">
        <is>
          <t/>
        </is>
      </c>
      <c r="AF939" t="inlineStr">
        <is>
          <t/>
        </is>
      </c>
      <c r="AG939" t="inlineStr">
        <is>
          <t/>
        </is>
      </c>
      <c r="AH939" s="2" t="inlineStr">
        <is>
          <t>efektiivsuse kadu</t>
        </is>
      </c>
      <c r="AI939" s="2" t="inlineStr">
        <is>
          <t>2</t>
        </is>
      </c>
      <c r="AJ939" s="2" t="inlineStr">
        <is>
          <t/>
        </is>
      </c>
      <c r="AK939" t="inlineStr">
        <is>
          <t/>
        </is>
      </c>
      <c r="AL939" s="2" t="inlineStr">
        <is>
          <t>tehokkuustappio</t>
        </is>
      </c>
      <c r="AM939" s="2" t="inlineStr">
        <is>
          <t>2</t>
        </is>
      </c>
      <c r="AN939" s="2" t="inlineStr">
        <is>
          <t/>
        </is>
      </c>
      <c r="AO939" t="inlineStr">
        <is>
          <t/>
        </is>
      </c>
      <c r="AP939" s="2" t="inlineStr">
        <is>
          <t>perte d'efficacité</t>
        </is>
      </c>
      <c r="AQ939" s="2" t="inlineStr">
        <is>
          <t>3</t>
        </is>
      </c>
      <c r="AR939" s="2" t="inlineStr">
        <is>
          <t/>
        </is>
      </c>
      <c r="AS939" t="inlineStr">
        <is>
          <t/>
        </is>
      </c>
      <c r="AT939" s="2" t="inlineStr">
        <is>
          <t>caillteanas éifeachtúlachta</t>
        </is>
      </c>
      <c r="AU939" s="2" t="inlineStr">
        <is>
          <t>3</t>
        </is>
      </c>
      <c r="AV939" s="2" t="inlineStr">
        <is>
          <t/>
        </is>
      </c>
      <c r="AW939" t="inlineStr">
        <is>
          <t/>
        </is>
      </c>
      <c r="AX939" t="inlineStr">
        <is>
          <t/>
        </is>
      </c>
      <c r="AY939" t="inlineStr">
        <is>
          <t/>
        </is>
      </c>
      <c r="AZ939" t="inlineStr">
        <is>
          <t/>
        </is>
      </c>
      <c r="BA939" t="inlineStr">
        <is>
          <t/>
        </is>
      </c>
      <c r="BB939" s="2" t="inlineStr">
        <is>
          <t>hatékonyságveszteség</t>
        </is>
      </c>
      <c r="BC939" s="2" t="inlineStr">
        <is>
          <t>3</t>
        </is>
      </c>
      <c r="BD939" s="2" t="inlineStr">
        <is>
          <t/>
        </is>
      </c>
      <c r="BE939" t="inlineStr">
        <is>
          <t/>
        </is>
      </c>
      <c r="BF939" s="2" t="inlineStr">
        <is>
          <t>perdita di efficienza</t>
        </is>
      </c>
      <c r="BG939" s="2" t="inlineStr">
        <is>
          <t>2</t>
        </is>
      </c>
      <c r="BH939" s="2" t="inlineStr">
        <is>
          <t/>
        </is>
      </c>
      <c r="BI939" t="inlineStr">
        <is>
          <t/>
        </is>
      </c>
      <c r="BJ939" t="inlineStr">
        <is>
          <t/>
        </is>
      </c>
      <c r="BK939" t="inlineStr">
        <is>
          <t/>
        </is>
      </c>
      <c r="BL939" t="inlineStr">
        <is>
          <t/>
        </is>
      </c>
      <c r="BM939" t="inlineStr">
        <is>
          <t/>
        </is>
      </c>
      <c r="BN939" s="2" t="inlineStr">
        <is>
          <t>efektivitātes zudums</t>
        </is>
      </c>
      <c r="BO939" s="2" t="inlineStr">
        <is>
          <t>3</t>
        </is>
      </c>
      <c r="BP939" s="2" t="inlineStr">
        <is>
          <t/>
        </is>
      </c>
      <c r="BQ939" t="inlineStr">
        <is>
          <t/>
        </is>
      </c>
      <c r="BR939" s="2" t="inlineStr">
        <is>
          <t>telf ta' effiċjenza</t>
        </is>
      </c>
      <c r="BS939" s="2" t="inlineStr">
        <is>
          <t>2</t>
        </is>
      </c>
      <c r="BT939" s="2" t="inlineStr">
        <is>
          <t/>
        </is>
      </c>
      <c r="BU939" t="inlineStr">
        <is>
          <t>it-tnaqqis fil-benesseri ekonomiku minħabba impefezzjoni jew tfixkil tas-suq</t>
        </is>
      </c>
      <c r="BV939" s="2" t="inlineStr">
        <is>
          <t>doelmatigheidsverlies</t>
        </is>
      </c>
      <c r="BW939" s="2" t="inlineStr">
        <is>
          <t>3</t>
        </is>
      </c>
      <c r="BX939" s="2" t="inlineStr">
        <is>
          <t/>
        </is>
      </c>
      <c r="BY939" t="inlineStr">
        <is>
          <t/>
        </is>
      </c>
      <c r="BZ939" t="inlineStr">
        <is>
          <t/>
        </is>
      </c>
      <c r="CA939" t="inlineStr">
        <is>
          <t/>
        </is>
      </c>
      <c r="CB939" t="inlineStr">
        <is>
          <t/>
        </is>
      </c>
      <c r="CC939" t="inlineStr">
        <is>
          <t/>
        </is>
      </c>
      <c r="CD939" s="2" t="inlineStr">
        <is>
          <t>perda de eficiência</t>
        </is>
      </c>
      <c r="CE939" s="2" t="inlineStr">
        <is>
          <t>3</t>
        </is>
      </c>
      <c r="CF939" s="2" t="inlineStr">
        <is>
          <t/>
        </is>
      </c>
      <c r="CG939" t="inlineStr">
        <is>
          <t/>
        </is>
      </c>
      <c r="CH939" t="inlineStr">
        <is>
          <t/>
        </is>
      </c>
      <c r="CI939" t="inlineStr">
        <is>
          <t/>
        </is>
      </c>
      <c r="CJ939" t="inlineStr">
        <is>
          <t/>
        </is>
      </c>
      <c r="CK939" t="inlineStr">
        <is>
          <t/>
        </is>
      </c>
      <c r="CL939" s="2" t="inlineStr">
        <is>
          <t>strata efektívnosti</t>
        </is>
      </c>
      <c r="CM939" s="2" t="inlineStr">
        <is>
          <t>3</t>
        </is>
      </c>
      <c r="CN939" s="2" t="inlineStr">
        <is>
          <t/>
        </is>
      </c>
      <c r="CO939" t="inlineStr">
        <is>
          <t/>
        </is>
      </c>
      <c r="CP939" t="inlineStr">
        <is>
          <t/>
        </is>
      </c>
      <c r="CQ939" t="inlineStr">
        <is>
          <t/>
        </is>
      </c>
      <c r="CR939" t="inlineStr">
        <is>
          <t/>
        </is>
      </c>
      <c r="CS939" t="inlineStr">
        <is>
          <t/>
        </is>
      </c>
      <c r="CT939" s="2" t="inlineStr">
        <is>
          <t>effektivitetsförlust</t>
        </is>
      </c>
      <c r="CU939" s="2" t="inlineStr">
        <is>
          <t>3</t>
        </is>
      </c>
      <c r="CV939" s="2" t="inlineStr">
        <is>
          <t/>
        </is>
      </c>
      <c r="CW939" t="inlineStr">
        <is>
          <t/>
        </is>
      </c>
    </row>
    <row r="940">
      <c r="A940" s="1" t="str">
        <f>HYPERLINK("https://iate.europa.eu/entry/result/3588455/all", "3588455")</f>
        <v>3588455</v>
      </c>
      <c r="B940" t="inlineStr">
        <is>
          <t>ENVIRONMENT;ECONOMICS</t>
        </is>
      </c>
      <c r="C940" t="inlineStr">
        <is>
          <t>ENVIRONMENT|deterioration of the environment|nuisance|pollutant;ENVIRONMENT|deterioration of the environment|nuisance|pollutant|atmospheric pollutant|greenhouse gas;ECONOMICS|economic conditions|economic conditions|economic activity</t>
        </is>
      </c>
      <c r="D940" t="inlineStr">
        <is>
          <t>yes</t>
        </is>
      </c>
      <c r="E940" t="inlineStr">
        <is>
          <t/>
        </is>
      </c>
      <c r="F940" t="inlineStr">
        <is>
          <t/>
        </is>
      </c>
      <c r="G940" t="inlineStr">
        <is>
          <t/>
        </is>
      </c>
      <c r="H940" t="inlineStr">
        <is>
          <t/>
        </is>
      </c>
      <c r="I940" t="inlineStr">
        <is>
          <t/>
        </is>
      </c>
      <c r="J940" t="inlineStr">
        <is>
          <t/>
        </is>
      </c>
      <c r="K940" t="inlineStr">
        <is>
          <t/>
        </is>
      </c>
      <c r="L940" t="inlineStr">
        <is>
          <t/>
        </is>
      </c>
      <c r="M940" t="inlineStr">
        <is>
          <t/>
        </is>
      </c>
      <c r="N940" s="2" t="inlineStr">
        <is>
          <t>meget drivhusgasintensiv aktivitet</t>
        </is>
      </c>
      <c r="O940" s="2" t="inlineStr">
        <is>
          <t>3</t>
        </is>
      </c>
      <c r="P940" s="2" t="inlineStr">
        <is>
          <t/>
        </is>
      </c>
      <c r="Q940" t="inlineStr">
        <is>
          <t/>
        </is>
      </c>
      <c r="R940" t="inlineStr">
        <is>
          <t/>
        </is>
      </c>
      <c r="S940" t="inlineStr">
        <is>
          <t/>
        </is>
      </c>
      <c r="T940" t="inlineStr">
        <is>
          <t/>
        </is>
      </c>
      <c r="U940" t="inlineStr">
        <is>
          <t/>
        </is>
      </c>
      <c r="V940" s="2" t="inlineStr">
        <is>
          <t>δραστηριότητα υψηλής έντασης εκπομπών αερίων του θερμοκηπίου</t>
        </is>
      </c>
      <c r="W940" s="2" t="inlineStr">
        <is>
          <t>3</t>
        </is>
      </c>
      <c r="X940" s="2" t="inlineStr">
        <is>
          <t/>
        </is>
      </c>
      <c r="Y940" t="inlineStr">
        <is>
          <t/>
        </is>
      </c>
      <c r="Z940" s="2" t="inlineStr">
        <is>
          <t>highly-greenhouse gas intensive activity|
greenhouse gas intensive activity</t>
        </is>
      </c>
      <c r="AA940" s="2" t="inlineStr">
        <is>
          <t>3|
2</t>
        </is>
      </c>
      <c r="AB940" s="2" t="inlineStr">
        <is>
          <t xml:space="preserve">|
</t>
        </is>
      </c>
      <c r="AC940" t="inlineStr">
        <is>
          <t>economic activity which entails high emissions of greenhouse gases</t>
        </is>
      </c>
      <c r="AD940" s="2" t="inlineStr">
        <is>
          <t>actividad altamente generadora de gases de efecto invernadero</t>
        </is>
      </c>
      <c r="AE940" s="2" t="inlineStr">
        <is>
          <t>3</t>
        </is>
      </c>
      <c r="AF940" s="2" t="inlineStr">
        <is>
          <t/>
        </is>
      </c>
      <c r="AG940" t="inlineStr">
        <is>
          <t/>
        </is>
      </c>
      <c r="AH940" t="inlineStr">
        <is>
          <t/>
        </is>
      </c>
      <c r="AI940" t="inlineStr">
        <is>
          <t/>
        </is>
      </c>
      <c r="AJ940" t="inlineStr">
        <is>
          <t/>
        </is>
      </c>
      <c r="AK940" t="inlineStr">
        <is>
          <t/>
        </is>
      </c>
      <c r="AL940" s="2" t="inlineStr">
        <is>
          <t>runsaasti kasvihuonekaasupäästöjä aiheuttava toiminta</t>
        </is>
      </c>
      <c r="AM940" s="2" t="inlineStr">
        <is>
          <t>3</t>
        </is>
      </c>
      <c r="AN940" s="2" t="inlineStr">
        <is>
          <t/>
        </is>
      </c>
      <c r="AO940" t="inlineStr">
        <is>
          <t/>
        </is>
      </c>
      <c r="AP940" t="inlineStr">
        <is>
          <t/>
        </is>
      </c>
      <c r="AQ940" t="inlineStr">
        <is>
          <t/>
        </is>
      </c>
      <c r="AR940" t="inlineStr">
        <is>
          <t/>
        </is>
      </c>
      <c r="AS940" t="inlineStr">
        <is>
          <t/>
        </is>
      </c>
      <c r="AT940" s="2" t="inlineStr">
        <is>
          <t>gníomhaíocht dianghiniúna astaíochtaí gáis ceaptha teasa</t>
        </is>
      </c>
      <c r="AU940" s="2" t="inlineStr">
        <is>
          <t>3</t>
        </is>
      </c>
      <c r="AV940" s="2" t="inlineStr">
        <is>
          <t/>
        </is>
      </c>
      <c r="AW940" t="inlineStr">
        <is>
          <t/>
        </is>
      </c>
      <c r="AX940" t="inlineStr">
        <is>
          <t/>
        </is>
      </c>
      <c r="AY940" t="inlineStr">
        <is>
          <t/>
        </is>
      </c>
      <c r="AZ940" t="inlineStr">
        <is>
          <t/>
        </is>
      </c>
      <c r="BA940" t="inlineStr">
        <is>
          <t/>
        </is>
      </c>
      <c r="BB940" s="2" t="inlineStr">
        <is>
          <t>kibocsátásintenzív tevékenység</t>
        </is>
      </c>
      <c r="BC940" s="2" t="inlineStr">
        <is>
          <t>3</t>
        </is>
      </c>
      <c r="BD940" s="2" t="inlineStr">
        <is>
          <t/>
        </is>
      </c>
      <c r="BE940" t="inlineStr">
        <is>
          <t>magas üvegházhatásúgáz-kibocsátással járó gazdasági tevékenység</t>
        </is>
      </c>
      <c r="BF940" t="inlineStr">
        <is>
          <t/>
        </is>
      </c>
      <c r="BG940" t="inlineStr">
        <is>
          <t/>
        </is>
      </c>
      <c r="BH940" t="inlineStr">
        <is>
          <t/>
        </is>
      </c>
      <c r="BI940" t="inlineStr">
        <is>
          <t/>
        </is>
      </c>
      <c r="BJ940" s="2" t="inlineStr">
        <is>
          <t>šiltnamio efektą sukeliančiomis dujomis itin tarši veikla</t>
        </is>
      </c>
      <c r="BK940" s="2" t="inlineStr">
        <is>
          <t>2</t>
        </is>
      </c>
      <c r="BL940" s="2" t="inlineStr">
        <is>
          <t/>
        </is>
      </c>
      <c r="BM940" t="inlineStr">
        <is>
          <t/>
        </is>
      </c>
      <c r="BN940" t="inlineStr">
        <is>
          <t/>
        </is>
      </c>
      <c r="BO940" t="inlineStr">
        <is>
          <t/>
        </is>
      </c>
      <c r="BP940" t="inlineStr">
        <is>
          <t/>
        </is>
      </c>
      <c r="BQ940" t="inlineStr">
        <is>
          <t/>
        </is>
      </c>
      <c r="BR940" t="inlineStr">
        <is>
          <t/>
        </is>
      </c>
      <c r="BS940" t="inlineStr">
        <is>
          <t/>
        </is>
      </c>
      <c r="BT940" t="inlineStr">
        <is>
          <t/>
        </is>
      </c>
      <c r="BU940" t="inlineStr">
        <is>
          <t/>
        </is>
      </c>
      <c r="BV940" t="inlineStr">
        <is>
          <t/>
        </is>
      </c>
      <c r="BW940" t="inlineStr">
        <is>
          <t/>
        </is>
      </c>
      <c r="BX940" t="inlineStr">
        <is>
          <t/>
        </is>
      </c>
      <c r="BY940" t="inlineStr">
        <is>
          <t/>
        </is>
      </c>
      <c r="BZ940" s="2" t="inlineStr">
        <is>
          <t>działalność charakteryzująca się wysoką intensywnością emisji gazów cieplarnianych</t>
        </is>
      </c>
      <c r="CA940" s="2" t="inlineStr">
        <is>
          <t>3</t>
        </is>
      </c>
      <c r="CB940" s="2" t="inlineStr">
        <is>
          <t/>
        </is>
      </c>
      <c r="CC940" t="inlineStr">
        <is>
          <t/>
        </is>
      </c>
      <c r="CD940" s="2" t="inlineStr">
        <is>
          <t>atividade com emissões significativas de gases com efeito de estufa</t>
        </is>
      </c>
      <c r="CE940" s="2" t="inlineStr">
        <is>
          <t>3</t>
        </is>
      </c>
      <c r="CF940" s="2" t="inlineStr">
        <is>
          <t/>
        </is>
      </c>
      <c r="CG940" t="inlineStr">
        <is>
          <t/>
        </is>
      </c>
      <c r="CH940" s="2" t="inlineStr">
        <is>
          <t>activitate economică cu o intensitate foarte mare a emisiilor de gaze cu efect de seră</t>
        </is>
      </c>
      <c r="CI940" s="2" t="inlineStr">
        <is>
          <t>2</t>
        </is>
      </c>
      <c r="CJ940" s="2" t="inlineStr">
        <is>
          <t/>
        </is>
      </c>
      <c r="CK940" t="inlineStr">
        <is>
          <t/>
        </is>
      </c>
      <c r="CL940" t="inlineStr">
        <is>
          <t/>
        </is>
      </c>
      <c r="CM940" t="inlineStr">
        <is>
          <t/>
        </is>
      </c>
      <c r="CN940" t="inlineStr">
        <is>
          <t/>
        </is>
      </c>
      <c r="CO940" t="inlineStr">
        <is>
          <t/>
        </is>
      </c>
      <c r="CP940" s="2" t="inlineStr">
        <is>
          <t>dejavnost z velikimi emisijami toplogrednih plinov</t>
        </is>
      </c>
      <c r="CQ940" s="2" t="inlineStr">
        <is>
          <t>2</t>
        </is>
      </c>
      <c r="CR940" s="2" t="inlineStr">
        <is>
          <t/>
        </is>
      </c>
      <c r="CS940" t="inlineStr">
        <is>
          <t/>
        </is>
      </c>
      <c r="CT940" t="inlineStr">
        <is>
          <t/>
        </is>
      </c>
      <c r="CU940" t="inlineStr">
        <is>
          <t/>
        </is>
      </c>
      <c r="CV940" t="inlineStr">
        <is>
          <t/>
        </is>
      </c>
      <c r="CW940" t="inlineStr">
        <is>
          <t/>
        </is>
      </c>
    </row>
    <row r="941">
      <c r="A941" s="1" t="str">
        <f>HYPERLINK("https://iate.europa.eu/entry/result/1407640/all", "1407640")</f>
        <v>1407640</v>
      </c>
      <c r="B941" t="inlineStr">
        <is>
          <t>ENERGY</t>
        </is>
      </c>
      <c r="C941" t="inlineStr">
        <is>
          <t>ENERGY|energy policy|energy industry</t>
        </is>
      </c>
      <c r="D941" t="inlineStr">
        <is>
          <t>yes</t>
        </is>
      </c>
      <c r="E941" t="inlineStr">
        <is>
          <t/>
        </is>
      </c>
      <c r="F941" t="inlineStr">
        <is>
          <t/>
        </is>
      </c>
      <c r="G941" t="inlineStr">
        <is>
          <t/>
        </is>
      </c>
      <c r="H941" t="inlineStr">
        <is>
          <t/>
        </is>
      </c>
      <c r="I941" t="inlineStr">
        <is>
          <t/>
        </is>
      </c>
      <c r="J941" t="inlineStr">
        <is>
          <t/>
        </is>
      </c>
      <c r="K941" t="inlineStr">
        <is>
          <t/>
        </is>
      </c>
      <c r="L941" t="inlineStr">
        <is>
          <t/>
        </is>
      </c>
      <c r="M941" t="inlineStr">
        <is>
          <t/>
        </is>
      </c>
      <c r="N941" t="inlineStr">
        <is>
          <t/>
        </is>
      </c>
      <c r="O941" t="inlineStr">
        <is>
          <t/>
        </is>
      </c>
      <c r="P941" t="inlineStr">
        <is>
          <t/>
        </is>
      </c>
      <c r="Q941" t="inlineStr">
        <is>
          <t/>
        </is>
      </c>
      <c r="R941" s="2" t="inlineStr">
        <is>
          <t>Bruttoleistung</t>
        </is>
      </c>
      <c r="S941" s="2" t="inlineStr">
        <is>
          <t>3</t>
        </is>
      </c>
      <c r="T941" s="2" t="inlineStr">
        <is>
          <t/>
        </is>
      </c>
      <c r="U941" t="inlineStr">
        <is>
          <t>die an den Generatorklemmen gemessene Leistung</t>
        </is>
      </c>
      <c r="V941" s="2" t="inlineStr">
        <is>
          <t>μικτή ισχύς|
μικτή εγκατεστημένη ισχύς</t>
        </is>
      </c>
      <c r="W941" s="2" t="inlineStr">
        <is>
          <t>3|
3</t>
        </is>
      </c>
      <c r="X941" s="2" t="inlineStr">
        <is>
          <t xml:space="preserve">|
</t>
        </is>
      </c>
      <c r="Y941" t="inlineStr">
        <is>
          <t/>
        </is>
      </c>
      <c r="Z941" s="2" t="inlineStr">
        <is>
          <t>gross installed capacity</t>
        </is>
      </c>
      <c r="AA941" s="2" t="inlineStr">
        <is>
          <t>3</t>
        </is>
      </c>
      <c r="AB941" s="2" t="inlineStr">
        <is>
          <t/>
        </is>
      </c>
      <c r="AC941" t="inlineStr">
        <is>
          <t>total capacity of all operating facilities of a producer</t>
        </is>
      </c>
      <c r="AD941" s="2" t="inlineStr">
        <is>
          <t>potencia bruta</t>
        </is>
      </c>
      <c r="AE941" s="2" t="inlineStr">
        <is>
          <t>3</t>
        </is>
      </c>
      <c r="AF941" s="2" t="inlineStr">
        <is>
          <t/>
        </is>
      </c>
      <c r="AG941" t="inlineStr">
        <is>
          <t>es la potencia eléctrica medida en los terminales del generador</t>
        </is>
      </c>
      <c r="AH941" t="inlineStr">
        <is>
          <t/>
        </is>
      </c>
      <c r="AI941" t="inlineStr">
        <is>
          <t/>
        </is>
      </c>
      <c r="AJ941" t="inlineStr">
        <is>
          <t/>
        </is>
      </c>
      <c r="AK941" t="inlineStr">
        <is>
          <t/>
        </is>
      </c>
      <c r="AL941" t="inlineStr">
        <is>
          <t/>
        </is>
      </c>
      <c r="AM941" t="inlineStr">
        <is>
          <t/>
        </is>
      </c>
      <c r="AN941" t="inlineStr">
        <is>
          <t/>
        </is>
      </c>
      <c r="AO941" t="inlineStr">
        <is>
          <t/>
        </is>
      </c>
      <c r="AP941" s="2" t="inlineStr">
        <is>
          <t>puissance brute</t>
        </is>
      </c>
      <c r="AQ941" s="2" t="inlineStr">
        <is>
          <t>3</t>
        </is>
      </c>
      <c r="AR941" s="2" t="inlineStr">
        <is>
          <t/>
        </is>
      </c>
      <c r="AS941" t="inlineStr">
        <is>
          <t>puissance électrique mesurée aux bornes du générateur</t>
        </is>
      </c>
      <c r="AT941" t="inlineStr">
        <is>
          <t/>
        </is>
      </c>
      <c r="AU941" t="inlineStr">
        <is>
          <t/>
        </is>
      </c>
      <c r="AV941" t="inlineStr">
        <is>
          <t/>
        </is>
      </c>
      <c r="AW941" t="inlineStr">
        <is>
          <t/>
        </is>
      </c>
      <c r="AX941" t="inlineStr">
        <is>
          <t/>
        </is>
      </c>
      <c r="AY941" t="inlineStr">
        <is>
          <t/>
        </is>
      </c>
      <c r="AZ941" t="inlineStr">
        <is>
          <t/>
        </is>
      </c>
      <c r="BA941" t="inlineStr">
        <is>
          <t/>
        </is>
      </c>
      <c r="BB941" t="inlineStr">
        <is>
          <t/>
        </is>
      </c>
      <c r="BC941" t="inlineStr">
        <is>
          <t/>
        </is>
      </c>
      <c r="BD941" t="inlineStr">
        <is>
          <t/>
        </is>
      </c>
      <c r="BE941" t="inlineStr">
        <is>
          <t/>
        </is>
      </c>
      <c r="BF941" s="2" t="inlineStr">
        <is>
          <t>potenza lorda</t>
        </is>
      </c>
      <c r="BG941" s="2" t="inlineStr">
        <is>
          <t>3</t>
        </is>
      </c>
      <c r="BH941" s="2" t="inlineStr">
        <is>
          <t/>
        </is>
      </c>
      <c r="BI941" t="inlineStr">
        <is>
          <t/>
        </is>
      </c>
      <c r="BJ941" t="inlineStr">
        <is>
          <t/>
        </is>
      </c>
      <c r="BK941" t="inlineStr">
        <is>
          <t/>
        </is>
      </c>
      <c r="BL941" t="inlineStr">
        <is>
          <t/>
        </is>
      </c>
      <c r="BM941" t="inlineStr">
        <is>
          <t/>
        </is>
      </c>
      <c r="BN941" t="inlineStr">
        <is>
          <t/>
        </is>
      </c>
      <c r="BO941" t="inlineStr">
        <is>
          <t/>
        </is>
      </c>
      <c r="BP941" t="inlineStr">
        <is>
          <t/>
        </is>
      </c>
      <c r="BQ941" t="inlineStr">
        <is>
          <t/>
        </is>
      </c>
      <c r="BR941" t="inlineStr">
        <is>
          <t/>
        </is>
      </c>
      <c r="BS941" t="inlineStr">
        <is>
          <t/>
        </is>
      </c>
      <c r="BT941" t="inlineStr">
        <is>
          <t/>
        </is>
      </c>
      <c r="BU941" t="inlineStr">
        <is>
          <t/>
        </is>
      </c>
      <c r="BV941" t="inlineStr">
        <is>
          <t/>
        </is>
      </c>
      <c r="BW941" t="inlineStr">
        <is>
          <t/>
        </is>
      </c>
      <c r="BX941" t="inlineStr">
        <is>
          <t/>
        </is>
      </c>
      <c r="BY941" t="inlineStr">
        <is>
          <t/>
        </is>
      </c>
      <c r="BZ941" s="2" t="inlineStr">
        <is>
          <t>moc zainstalowana brutto</t>
        </is>
      </c>
      <c r="CA941" s="2" t="inlineStr">
        <is>
          <t>3</t>
        </is>
      </c>
      <c r="CB941" s="2" t="inlineStr">
        <is>
          <t/>
        </is>
      </c>
      <c r="CC941" t="inlineStr">
        <is>
          <t>suma mocy znamionowych odczytanych z tabliczek znamionowych turbozespołów wchodzących w skład elektrowni</t>
        </is>
      </c>
      <c r="CD941" s="2" t="inlineStr">
        <is>
          <t>potência bruta</t>
        </is>
      </c>
      <c r="CE941" s="2" t="inlineStr">
        <is>
          <t>3</t>
        </is>
      </c>
      <c r="CF941" s="2" t="inlineStr">
        <is>
          <t/>
        </is>
      </c>
      <c r="CG941" t="inlineStr">
        <is>
          <t>potência eléctrica medida nos terminais dos geradores</t>
        </is>
      </c>
      <c r="CH941" t="inlineStr">
        <is>
          <t/>
        </is>
      </c>
      <c r="CI941" t="inlineStr">
        <is>
          <t/>
        </is>
      </c>
      <c r="CJ941" t="inlineStr">
        <is>
          <t/>
        </is>
      </c>
      <c r="CK941" t="inlineStr">
        <is>
          <t/>
        </is>
      </c>
      <c r="CL941" s="2" t="inlineStr">
        <is>
          <t>inštalovaný výkon|
inštalovaný elektrický výkon</t>
        </is>
      </c>
      <c r="CM941" s="2" t="inlineStr">
        <is>
          <t>3|
3</t>
        </is>
      </c>
      <c r="CN941" s="2" t="inlineStr">
        <is>
          <t xml:space="preserve">|
</t>
        </is>
      </c>
      <c r="CO941" t="inlineStr">
        <is>
          <t>súčet menovitých činných výkonov všetkých generátorov elektrárne, ktoré tieto generátory musia byť schopné dodávať za istých technických podmienok a pri dodržaní menovitých hodnôt základných parametrov</t>
        </is>
      </c>
      <c r="CP941" t="inlineStr">
        <is>
          <t/>
        </is>
      </c>
      <c r="CQ941" t="inlineStr">
        <is>
          <t/>
        </is>
      </c>
      <c r="CR941" t="inlineStr">
        <is>
          <t/>
        </is>
      </c>
      <c r="CS941" t="inlineStr">
        <is>
          <t/>
        </is>
      </c>
      <c r="CT941" t="inlineStr">
        <is>
          <t/>
        </is>
      </c>
      <c r="CU941" t="inlineStr">
        <is>
          <t/>
        </is>
      </c>
      <c r="CV941" t="inlineStr">
        <is>
          <t/>
        </is>
      </c>
      <c r="CW941" t="inlineStr">
        <is>
          <t/>
        </is>
      </c>
    </row>
    <row r="942">
      <c r="A942" s="1" t="str">
        <f>HYPERLINK("https://iate.europa.eu/entry/result/3533263/all", "3533263")</f>
        <v>3533263</v>
      </c>
      <c r="B942" t="inlineStr">
        <is>
          <t>SOCIAL QUESTIONS;INDUSTRY;ENERGY</t>
        </is>
      </c>
      <c r="C942" t="inlineStr">
        <is>
          <t>SOCIAL QUESTIONS|construction and town planning|housing;INDUSTRY|building and public works|building industry|building;ENERGY|energy policy|energy policy|energy audit|energy efficiency</t>
        </is>
      </c>
      <c r="D942" t="inlineStr">
        <is>
          <t>yes</t>
        </is>
      </c>
      <c r="E942" t="inlineStr">
        <is>
          <t/>
        </is>
      </c>
      <c r="F942" s="2" t="inlineStr">
        <is>
          <t>сертификат за енергийни характеристики|
сертификат за енергийните характеристики</t>
        </is>
      </c>
      <c r="G942" s="2" t="inlineStr">
        <is>
          <t>3|
4</t>
        </is>
      </c>
      <c r="H942" s="2" t="inlineStr">
        <is>
          <t xml:space="preserve">|
</t>
        </is>
      </c>
      <c r="I942" t="inlineStr">
        <is>
          <t>сертификат, признат от държавите членки или от юридическо лице, определено от тях, който посочва енергийните характеристики на дадена сграда или обособена част от сграда, изчислени съобразно методика, приета в съответствие с член 3 от Директивата относно енергийните характеристики на сградите</t>
        </is>
      </c>
      <c r="J942" s="2" t="inlineStr">
        <is>
          <t>průkaz energetické náročnosti|
certifikát energetické náročnosti</t>
        </is>
      </c>
      <c r="K942" s="2" t="inlineStr">
        <is>
          <t>3|
3</t>
        </is>
      </c>
      <c r="L942" s="2" t="inlineStr">
        <is>
          <t xml:space="preserve">|
</t>
        </is>
      </c>
      <c r="M942" t="inlineStr">
        <is>
          <t>certifikát vyžadovaný právem EU, jenž informuje případného majitele nebo uživatele budovy o její projektované energetické náročnosti a obsahuje doporučení, jak zvýšit její energetickou účinnost</t>
        </is>
      </c>
      <c r="N942" s="2" t="inlineStr">
        <is>
          <t>energiattest</t>
        </is>
      </c>
      <c r="O942" s="2" t="inlineStr">
        <is>
          <t>3</t>
        </is>
      </c>
      <c r="P942" s="2" t="inlineStr">
        <is>
          <t/>
        </is>
      </c>
      <c r="Q942" t="inlineStr">
        <is>
          <t>certifikat, der er obligatorisk efter EU-lovgivningen, og hvori en potentiel ejer eller bruger af en bygning kan finde oplysninger om bygningens tiltænkte energimæssige ydeevne, og hvori der gives anbefalinger til, hvordan bygningen kan energieffektiviseres</t>
        </is>
      </c>
      <c r="R942" s="2" t="inlineStr">
        <is>
          <t>Ausweis über die Gesamtenergieeffizienz</t>
        </is>
      </c>
      <c r="S942" s="2" t="inlineStr">
        <is>
          <t>3</t>
        </is>
      </c>
      <c r="T942" s="2" t="inlineStr">
        <is>
          <t/>
        </is>
      </c>
      <c r="U942" t="inlineStr">
        <is>
          <t>Ausweis über die Gesamtenergieeffizienz im Sinne von Artikel 2 Nummer 12 der Richtlinie 2010/31/EU</t>
        </is>
      </c>
      <c r="V942" s="2" t="inlineStr">
        <is>
          <t>πιστοποιητικό ενεργειακής απόδοσης|
πιστοποιητικό ενεργειακής απόδοσης κτιρίου|
ΠΕΑ</t>
        </is>
      </c>
      <c r="W942" s="2" t="inlineStr">
        <is>
          <t>3|
3|
3</t>
        </is>
      </c>
      <c r="X942" s="2" t="inlineStr">
        <is>
          <t xml:space="preserve">|
|
</t>
        </is>
      </c>
      <c r="Y942" t="inlineStr">
        <is>
          <t>πιστοποιητικό απαιτούμενο από την ενωσιακή νομοθεσία το οποίο πληροφορεί τον μελλοντικό ιδιοκτήτη ή χρήστη ενός κτιρίου για την ενεργειακή απόδοσή του και περιλαμβάνει συστάσεις για τον τρόπο βελτίωσής της</t>
        </is>
      </c>
      <c r="Z942" s="2" t="inlineStr">
        <is>
          <t>energy performance certificate|
EPC</t>
        </is>
      </c>
      <c r="AA942" s="2" t="inlineStr">
        <is>
          <t>3|
3</t>
        </is>
      </c>
      <c r="AB942" s="2" t="inlineStr">
        <is>
          <t xml:space="preserve">|
</t>
        </is>
      </c>
      <c r="AC942" t="inlineStr">
        <is>
          <t>certificate required by EU law that informs a potential owner or user of a building of its designed energy performance and that contains recommendations on how the energy efficiency of the building can be improved</t>
        </is>
      </c>
      <c r="AD942" s="2" t="inlineStr">
        <is>
          <t>certificado de eficiencia energética</t>
        </is>
      </c>
      <c r="AE942" s="2" t="inlineStr">
        <is>
          <t>3</t>
        </is>
      </c>
      <c r="AF942" s="2" t="inlineStr">
        <is>
          <t/>
        </is>
      </c>
      <c r="AG942" t="inlineStr">
        <is>
          <t>Certificado reconocido por un 
Estado miembro, o por una persona jurídica designada por este, en el que
 se indica la eficiencia energética de un edificio o unidad de este, 
calculada con arreglo a una metodología adoptada de conformidad con el 
artículo 3 de la Directiva 2010/31/UE.</t>
        </is>
      </c>
      <c r="AH942" s="2" t="inlineStr">
        <is>
          <t>energiatõhususe sertifikaat|
energiamärgis</t>
        </is>
      </c>
      <c r="AI942" s="2" t="inlineStr">
        <is>
          <t>3|
3</t>
        </is>
      </c>
      <c r="AJ942" s="2" t="inlineStr">
        <is>
          <t>|
preferred</t>
        </is>
      </c>
      <c r="AK942" t="inlineStr">
        <is>
          <t>1.liikmesriigi või selle määratud juriidilise isiku tunnustatud sertifikaat, millel on märgitud hoone või hoone osa energiatõhusus, arvutatuna vastavalt artikli 3 kohaselt vastu võetud metoodikale &lt;br&gt;2. dokument, mille eesmärk on anda teada, kui palju sisekliima tagamisega hoone tarbib energiat, võrreldes teiste samaväärsete hoonete keskmise energiatarbimisega</t>
        </is>
      </c>
      <c r="AL942" s="2" t="inlineStr">
        <is>
          <t>energiatehokkuustodistus|
energiatodistus</t>
        </is>
      </c>
      <c r="AM942" s="2" t="inlineStr">
        <is>
          <t>3|
3</t>
        </is>
      </c>
      <c r="AN942" s="2" t="inlineStr">
        <is>
          <t xml:space="preserve">preferred|
</t>
        </is>
      </c>
      <c r="AO942" t="inlineStr">
        <is>
          <t>EU-lainsäädännön edellyttämä todistus, joka kertoo rakennuksen ostajaehdokkaille tai käyttäjille sen suunnitellun energiatehokkuuden ja sisältää suosituksia rakennuksen energiatehokkuuden parantamiseksi</t>
        </is>
      </c>
      <c r="AP942" s="2" t="inlineStr">
        <is>
          <t>certificat de performance énergétique|
CPE</t>
        </is>
      </c>
      <c r="AQ942" s="2" t="inlineStr">
        <is>
          <t>3|
3</t>
        </is>
      </c>
      <c r="AR942" s="2" t="inlineStr">
        <is>
          <t xml:space="preserve">|
</t>
        </is>
      </c>
      <c r="AS942" t="inlineStr">
        <is>
          <t>certificat exigé par la législation européenne qui informe l'éventuel acquéreur ou utilisateur d'un bâtiment de ses performances énergétiques nominales et où sont consignées des recommandations sur la manière d'améliorer l'efficacité énergétique dudit bâtiment</t>
        </is>
      </c>
      <c r="AT942" s="2" t="inlineStr">
        <is>
          <t>deimhniú feidhmíochta fuinnimh</t>
        </is>
      </c>
      <c r="AU942" s="2" t="inlineStr">
        <is>
          <t>3</t>
        </is>
      </c>
      <c r="AV942" s="2" t="inlineStr">
        <is>
          <t/>
        </is>
      </c>
      <c r="AW942" t="inlineStr">
        <is>
          <t/>
        </is>
      </c>
      <c r="AX942" s="2" t="inlineStr">
        <is>
          <t>energetski certifikat</t>
        </is>
      </c>
      <c r="AY942" s="2" t="inlineStr">
        <is>
          <t>3</t>
        </is>
      </c>
      <c r="AZ942" s="2" t="inlineStr">
        <is>
          <t/>
        </is>
      </c>
      <c r="BA942" t="inlineStr">
        <is>
          <t>certifikat koji priznaje država članica odnosno pravna osoba koju je odredila država članica i iz kojega su vidljiva energetska svojstva zgrade ili samostalne uporabne cjeline zgrade</t>
        </is>
      </c>
      <c r="BB942" s="2" t="inlineStr">
        <is>
          <t>energetikai tanúsítvány|
energiahatékonysági tanúsítvány</t>
        </is>
      </c>
      <c r="BC942" s="2" t="inlineStr">
        <is>
          <t>3|
3</t>
        </is>
      </c>
      <c r="BD942" s="2" t="inlineStr">
        <is>
          <t>|
admitted</t>
        </is>
      </c>
      <c r="BE942" t="inlineStr">
        <is>
          <t>igazoló okirat, amely épület vagy önálló rendeltetési egység energetikai teljesítőképességét tartalmazza</t>
        </is>
      </c>
      <c r="BF942" s="2" t="inlineStr">
        <is>
          <t>attestato di certificazione energetica|
attestato di prestazione energetica|
attestato del rendimento energetico</t>
        </is>
      </c>
      <c r="BG942" s="2" t="inlineStr">
        <is>
          <t>2|
3|
2</t>
        </is>
      </c>
      <c r="BH942" s="2" t="inlineStr">
        <is>
          <t xml:space="preserve">|
|
</t>
        </is>
      </c>
      <c r="BI942" t="inlineStr">
        <is>
          <t>documento, riconosciuto da uno Stato membro o da una persona giuridica da esso designata, in cui figura il valore risultante dal calcolo della prestazione energetica di un edificio o di un’unità immobiliare effettuato seguendo una metodologia adottata in conformità dell’articolo 3 della direttiva 2010/31/UE</t>
        </is>
      </c>
      <c r="BJ942" s="2" t="inlineStr">
        <is>
          <t>energinio naudingumo sertifikatas</t>
        </is>
      </c>
      <c r="BK942" s="2" t="inlineStr">
        <is>
          <t>3</t>
        </is>
      </c>
      <c r="BL942" s="2" t="inlineStr">
        <is>
          <t/>
        </is>
      </c>
      <c r="BM942" t="inlineStr">
        <is>
          <t>pagal ES teisės aktus būtinas sertifikatas, kuris galimam pastato savininkui ar naudotojui suteikia informacijos apie pastato energinį naudingumą ir kuriame pateikiamos rekomendacijos, kaip padidinti pastato energijos vartojimo efektyvumą</t>
        </is>
      </c>
      <c r="BN942" s="2" t="inlineStr">
        <is>
          <t>energosnieguma sertifikāts|
energoefektivitātes sertifikāts</t>
        </is>
      </c>
      <c r="BO942" s="2" t="inlineStr">
        <is>
          <t>3|
3</t>
        </is>
      </c>
      <c r="BP942" s="2" t="inlineStr">
        <is>
          <t xml:space="preserve">preferred|
</t>
        </is>
      </c>
      <c r="BQ942" t="inlineStr">
        <is>
          <t>"ēkas energoefektivitātes sertifikāts" – sertifikāts, kuru atzinusi dalībvalsts vai šīs dalībvalsts izraudzīta juridiska persona un kurā ir raksturota ēkas energoefektivitāte, kas aprēķināta pēc metodes, kas atbilst pielikumā noteiktajai vispārējai sistēmai</t>
        </is>
      </c>
      <c r="BR942" s="2" t="inlineStr">
        <is>
          <t>ċertifikat tar-rendiment fl-użu tal-enerġija|
EPC</t>
        </is>
      </c>
      <c r="BS942" s="2" t="inlineStr">
        <is>
          <t>3|
3</t>
        </is>
      </c>
      <c r="BT942" s="2" t="inlineStr">
        <is>
          <t xml:space="preserve">|
</t>
        </is>
      </c>
      <c r="BU942" t="inlineStr">
        <is>
          <t>ċertifikat rikonoxxut minn Stat Membru jew minn persuna ġuridika magħżula minnu, li jindika r-rendiment ta’ bini jew ta’ unità ta’ bini fl-użu tal-enerġija, kkalkolata skont metodoloġija adottata</t>
        </is>
      </c>
      <c r="BV942" s="2" t="inlineStr">
        <is>
          <t>EPC-attest|
energieprestatiecertificaat|
EPC</t>
        </is>
      </c>
      <c r="BW942" s="2" t="inlineStr">
        <is>
          <t>3|
3|
3</t>
        </is>
      </c>
      <c r="BX942" s="2" t="inlineStr">
        <is>
          <t xml:space="preserve">|
|
</t>
        </is>
      </c>
      <c r="BY942" t="inlineStr">
        <is>
          <t>certificaat erkend door een lidstaat van de EU, of door een door deze lidstaat aangewezen rechtspersoon, waarin het resultaat van de berekening van de energieprestatie van een gebouw of gebouwunit is opgenomen, welke is berekend volgens een door de EU goedgekeurde methodologie</t>
        </is>
      </c>
      <c r="BZ942" s="2" t="inlineStr">
        <is>
          <t>świadectwo charakterystyki energetycznej</t>
        </is>
      </c>
      <c r="CA942" s="2" t="inlineStr">
        <is>
          <t>3</t>
        </is>
      </c>
      <c r="CB942" s="2" t="inlineStr">
        <is>
          <t/>
        </is>
      </c>
      <c r="CC942" t="inlineStr">
        <is>
          <t>świadectwo uznawane przez państwo członkowskie lub osobę prawną wyznaczoną przez to państwo, zawierające informację o charakterystyce energetycznej budynku lub modułu budynku</t>
        </is>
      </c>
      <c r="CD942" s="2" t="inlineStr">
        <is>
          <t>certificado de desempenho energético|
certificado de desempenho energético</t>
        </is>
      </c>
      <c r="CE942" s="2" t="inlineStr">
        <is>
          <t>3|
3</t>
        </is>
      </c>
      <c r="CF942" s="2" t="inlineStr">
        <is>
          <t xml:space="preserve">|
</t>
        </is>
      </c>
      <c r="CG942" t="inlineStr">
        <is>
          <t>Certificado, exigido pela legislação da UE, destinado a informar o potencial proprietário ou utente de um edifício sobre o desempenho energético projectado, e que contém recomendações sobre como melhorar a eficiência energética do edifício.</t>
        </is>
      </c>
      <c r="CH942" s="2" t="inlineStr">
        <is>
          <t>certificat de performanță energetică</t>
        </is>
      </c>
      <c r="CI942" s="2" t="inlineStr">
        <is>
          <t>3</t>
        </is>
      </c>
      <c r="CJ942" s="2" t="inlineStr">
        <is>
          <t/>
        </is>
      </c>
      <c r="CK942" t="inlineStr">
        <is>
          <t>certificat, solicitat de legislația UE, care îl informează pe potențialul proprietar sau utilizator al unei clădiri despre performanța energetică proiectată și care conține recomandări privind modul în care poate fi îmbunătățită eficiența energetică a clădirii</t>
        </is>
      </c>
      <c r="CL942" s="2" t="inlineStr">
        <is>
          <t>osvedčenie o energetickej hospodárnosti|
energetický certifikát</t>
        </is>
      </c>
      <c r="CM942" s="2" t="inlineStr">
        <is>
          <t>3|
3</t>
        </is>
      </c>
      <c r="CN942" s="2" t="inlineStr">
        <is>
          <t>|
preferred</t>
        </is>
      </c>
      <c r="CO942" t="inlineStr">
        <is>
          <t>certifikát uznávaný členským štátom alebo ním určenou právnickou osobou, ktorý uvádza energetickú hospodárnosť budovy alebo jednotky budovy vypočítanú podľa metodiky prijatej v súlade s článkom 3 [smernice Európskeho parlamentu a Rady 2010/31/EÚ z 19. mája 2010 o energetickej hospodárnosti budov]</t>
        </is>
      </c>
      <c r="CP942" s="2" t="inlineStr">
        <is>
          <t>energijska izkaznica</t>
        </is>
      </c>
      <c r="CQ942" s="2" t="inlineStr">
        <is>
          <t>3</t>
        </is>
      </c>
      <c r="CR942" s="2" t="inlineStr">
        <is>
          <t/>
        </is>
      </c>
      <c r="CS942" t="inlineStr">
        <is>
          <t>&lt;div&gt;potrdilo, ki ga priznava država članica ali pravna oseba, ki jo ta določi, in v katerem je navedena energijska učinkovitost stavbe ali stavbne enote, izračunana po metodologiji, sprejeti v skladu s členom 43&lt;br&gt;&lt;/div&gt;</t>
        </is>
      </c>
      <c r="CT942" s="2" t="inlineStr">
        <is>
          <t>energicertifikat|
energideklaration</t>
        </is>
      </c>
      <c r="CU942" s="2" t="inlineStr">
        <is>
          <t>3|
3</t>
        </is>
      </c>
      <c r="CV942" s="2" t="inlineStr">
        <is>
          <t xml:space="preserve">preferred|
</t>
        </is>
      </c>
      <c r="CW942" t="inlineStr">
        <is>
          <t>certifikat, som erkänns av en medlemsstat eller en juridisk person som har utsetts av denna stat, vilket anger energiprestanda för en byggnad eller en byggnadsenhet</t>
        </is>
      </c>
    </row>
    <row r="943">
      <c r="A943" s="1" t="str">
        <f>HYPERLINK("https://iate.europa.eu/entry/result/3540849/all", "3540849")</f>
        <v>3540849</v>
      </c>
      <c r="B943" t="inlineStr">
        <is>
          <t>INDUSTRY</t>
        </is>
      </c>
      <c r="C943" t="inlineStr">
        <is>
          <t>INDUSTRY|miscellaneous industries</t>
        </is>
      </c>
      <c r="D943" t="inlineStr">
        <is>
          <t>yes</t>
        </is>
      </c>
      <c r="E943" t="inlineStr">
        <is>
          <t/>
        </is>
      </c>
      <c r="F943" s="2" t="inlineStr">
        <is>
          <t>биотехнологично производство|
биопромишленост</t>
        </is>
      </c>
      <c r="G943" s="2" t="inlineStr">
        <is>
          <t>3|
3</t>
        </is>
      </c>
      <c r="H943" s="2" t="inlineStr">
        <is>
          <t xml:space="preserve">|
</t>
        </is>
      </c>
      <c r="I943" t="inlineStr">
        <is>
          <t>Секторите на промишлеността, които използват естествени и възобновяеми източници, както и биотехнологии [ &lt;a href="/entry/result/346108/all" id="ENTRY_TO_ENTRY_CONVERTER" target="_blank"&gt;IATE:346108&lt;/a&gt; ].</t>
        </is>
      </c>
      <c r="J943" s="2" t="inlineStr">
        <is>
          <t>průmysl založený na biotechnologiích</t>
        </is>
      </c>
      <c r="K943" s="2" t="inlineStr">
        <is>
          <t>2</t>
        </is>
      </c>
      <c r="L943" s="2" t="inlineStr">
        <is>
          <t/>
        </is>
      </c>
      <c r="M943" t="inlineStr">
        <is>
          <t/>
        </is>
      </c>
      <c r="N943" s="2" t="inlineStr">
        <is>
          <t>biobaseret industri</t>
        </is>
      </c>
      <c r="O943" s="2" t="inlineStr">
        <is>
          <t>3</t>
        </is>
      </c>
      <c r="P943" s="2" t="inlineStr">
        <is>
          <t/>
        </is>
      </c>
      <c r="Q943" t="inlineStr">
        <is>
          <t/>
        </is>
      </c>
      <c r="R943" s="2" t="inlineStr">
        <is>
          <t>biobasierte Industrie</t>
        </is>
      </c>
      <c r="S943" s="2" t="inlineStr">
        <is>
          <t>3</t>
        </is>
      </c>
      <c r="T943" s="2" t="inlineStr">
        <is>
          <t/>
        </is>
      </c>
      <c r="U943" t="inlineStr">
        <is>
          <t>Branche, die nachhaltig erzeugte erneuerbare biologische Ressourcen, meist auf der Grundlage biobasierter Prozesse, zu biobasierten Produkten mit hoher Wertschöpfung oder Biokraft- und brennstoffen verarbeitet als Alternative zu fossilen Rohstoffen</t>
        </is>
      </c>
      <c r="V943" s="2" t="inlineStr">
        <is>
          <t>βιομηχανία βιοπροϊόντων</t>
        </is>
      </c>
      <c r="W943" s="2" t="inlineStr">
        <is>
          <t>3</t>
        </is>
      </c>
      <c r="X943" s="2" t="inlineStr">
        <is>
          <t/>
        </is>
      </c>
      <c r="Y943" t="inlineStr">
        <is>
          <t/>
        </is>
      </c>
      <c r="Z943" s="2" t="inlineStr">
        <is>
          <t>bio-based industries|
bio-based economy|
bio-based industry|
BBI</t>
        </is>
      </c>
      <c r="AA943" s="2" t="inlineStr">
        <is>
          <t>1|
1|
3|
1</t>
        </is>
      </c>
      <c r="AB943" s="2" t="inlineStr">
        <is>
          <t xml:space="preserve">|
|
|
</t>
        </is>
      </c>
      <c r="AC943" t="inlineStr">
        <is>
          <t>sector active in the bio-based value chain including the production, mobilisation and/or use of renewable raw material (as opposed to fossil fuels) as well as applying bio-based processes to make a wide range of products such as chemicals, food and feed, detergents, paper and pulp, textiles, fuels or plastics</t>
        </is>
      </c>
      <c r="AD943" s="2" t="inlineStr">
        <is>
          <t>industria de base biológica</t>
        </is>
      </c>
      <c r="AE943" s="2" t="inlineStr">
        <is>
          <t>3</t>
        </is>
      </c>
      <c r="AF943" s="2" t="inlineStr">
        <is>
          <t/>
        </is>
      </c>
      <c r="AG943" t="inlineStr">
        <is>
          <t>Término genérico que engloba a las industrias que usan recursos naturales y renovables y a las bioindustrias [ &lt;a href="/entry/result/346108/all" id="ENTRY_TO_ENTRY_CONVERTER" target="_blank"&gt;IATE:346108&lt;/a&gt; ].</t>
        </is>
      </c>
      <c r="AH943" s="2" t="inlineStr">
        <is>
          <t>biotoorainel põhinev tööstus</t>
        </is>
      </c>
      <c r="AI943" s="2" t="inlineStr">
        <is>
          <t>3</t>
        </is>
      </c>
      <c r="AJ943" s="2" t="inlineStr">
        <is>
          <t/>
        </is>
      </c>
      <c r="AK943" t="inlineStr">
        <is>
          <t/>
        </is>
      </c>
      <c r="AL943" s="2" t="inlineStr">
        <is>
          <t>biopohjainen teollisuus</t>
        </is>
      </c>
      <c r="AM943" s="2" t="inlineStr">
        <is>
          <t>3</t>
        </is>
      </c>
      <c r="AN943" s="2" t="inlineStr">
        <is>
          <t/>
        </is>
      </c>
      <c r="AO943" t="inlineStr">
        <is>
          <t/>
        </is>
      </c>
      <c r="AP943" s="2" t="inlineStr">
        <is>
          <t>bio-industrie</t>
        </is>
      </c>
      <c r="AQ943" s="2" t="inlineStr">
        <is>
          <t>3</t>
        </is>
      </c>
      <c r="AR943" s="2" t="inlineStr">
        <is>
          <t/>
        </is>
      </c>
      <c r="AS943" t="inlineStr">
        <is>
          <t>terme générique englobant les industries qui utilisent des ressources naturelles et renouvelables et les &lt;i&gt;bio-industries&lt;/i&gt; [ &lt;a href="/entry/result/346108/all" id="ENTRY_TO_ENTRY_CONVERTER" target="_blank"&gt;IATE:346108&lt;/a&gt; ]</t>
        </is>
      </c>
      <c r="AT943" s="2" t="inlineStr">
        <is>
          <t>tionscal bithbhunaithe</t>
        </is>
      </c>
      <c r="AU943" s="2" t="inlineStr">
        <is>
          <t>3</t>
        </is>
      </c>
      <c r="AV943" s="2" t="inlineStr">
        <is>
          <t/>
        </is>
      </c>
      <c r="AW943" t="inlineStr">
        <is>
          <t/>
        </is>
      </c>
      <c r="AX943" s="2" t="inlineStr">
        <is>
          <t>bioindustrija</t>
        </is>
      </c>
      <c r="AY943" s="2" t="inlineStr">
        <is>
          <t>3</t>
        </is>
      </c>
      <c r="AZ943" s="2" t="inlineStr">
        <is>
          <t/>
        </is>
      </c>
      <c r="BA943" t="inlineStr">
        <is>
          <t/>
        </is>
      </c>
      <c r="BB943" s="2" t="inlineStr">
        <is>
          <t>bioalapú iparágak|
bioalapú termékek előállításával foglalkozó iparágak</t>
        </is>
      </c>
      <c r="BC943" s="2" t="inlineStr">
        <is>
          <t>3|
3</t>
        </is>
      </c>
      <c r="BD943" s="2" t="inlineStr">
        <is>
          <t xml:space="preserve">|
</t>
        </is>
      </c>
      <c r="BE943" t="inlineStr">
        <is>
          <t>a mezőgazdaságból és az erdőgazdálkodásból származó nyersanyagokat felhasználó iparágak</t>
        </is>
      </c>
      <c r="BF943" s="2" t="inlineStr">
        <is>
          <t>bioindustria</t>
        </is>
      </c>
      <c r="BG943" s="2" t="inlineStr">
        <is>
          <t>3</t>
        </is>
      </c>
      <c r="BH943" s="2" t="inlineStr">
        <is>
          <t>admitted</t>
        </is>
      </c>
      <c r="BI943" t="inlineStr">
        <is>
          <t>insieme delle industrie che utilizzano fonti e materie prime naturali, rinnovabili e/o a bassa intensità di emissioni, in contrapposizione a quelle tradizionali alimentate da fonti fossili e materie prime ad alta intensita' di emissioni</t>
        </is>
      </c>
      <c r="BJ943" s="2" t="inlineStr">
        <is>
          <t>biopramonė</t>
        </is>
      </c>
      <c r="BK943" s="2" t="inlineStr">
        <is>
          <t>2</t>
        </is>
      </c>
      <c r="BL943" s="2" t="inlineStr">
        <is>
          <t/>
        </is>
      </c>
      <c r="BM943" t="inlineStr">
        <is>
          <t/>
        </is>
      </c>
      <c r="BN943" s="2" t="inlineStr">
        <is>
          <t>biobāzēta rūpniecība</t>
        </is>
      </c>
      <c r="BO943" s="2" t="inlineStr">
        <is>
          <t>3</t>
        </is>
      </c>
      <c r="BP943" s="2" t="inlineStr">
        <is>
          <t/>
        </is>
      </c>
      <c r="BQ943" t="inlineStr">
        <is>
          <t/>
        </is>
      </c>
      <c r="BR943" s="2" t="inlineStr">
        <is>
          <t>industrija b'bażi bijoloġika|
industrija bbażata fuq il-prodotti bijoloġiċi</t>
        </is>
      </c>
      <c r="BS943" s="2" t="inlineStr">
        <is>
          <t>3|
2</t>
        </is>
      </c>
      <c r="BT943" s="2" t="inlineStr">
        <is>
          <t xml:space="preserve">|
</t>
        </is>
      </c>
      <c r="BU943" t="inlineStr">
        <is>
          <t>industrija attiva fil-katina tal-valur b'bażi bijoloġika, li tinkludi l-produzzjoni, il-mobilizzazzjoni u/jew l-użu ta' materja prima rinnovabbli, u kif ukoll l-applikazzjoni ta' proċessi b'bażi bijoloġika għal firxa wiesgħa ta' prodotti bħal sustanzi kimiċi, ikel u għalf, deterġenti, karta u polpa, tessuti, fjuwils u plastiks</t>
        </is>
      </c>
      <c r="BV943" s="2" t="inlineStr">
        <is>
          <t>industrie op biobasis|
bio-based industrie|
biogebaseerde industrie</t>
        </is>
      </c>
      <c r="BW943" s="2" t="inlineStr">
        <is>
          <t>3|
3|
3</t>
        </is>
      </c>
      <c r="BX943" s="2" t="inlineStr">
        <is>
          <t xml:space="preserve">|
|
</t>
        </is>
      </c>
      <c r="BY943" t="inlineStr">
        <is>
          <t/>
        </is>
      </c>
      <c r="BZ943" s="2" t="inlineStr">
        <is>
          <t>bioprzemysł</t>
        </is>
      </c>
      <c r="CA943" s="2" t="inlineStr">
        <is>
          <t>4</t>
        </is>
      </c>
      <c r="CB943" s="2" t="inlineStr">
        <is>
          <t/>
        </is>
      </c>
      <c r="CC943" t="inlineStr">
        <is>
          <t>1. sektory przemysłu, w których wykorzystuje się odnawialne zasoby biologiczne do produkcji bioproduktów i biopaliw. Produkcja jest zazwyczaj prowadzona w biorafineriach i często bazuje na procesach opartych na surowcach pochodzenia biologicznego&lt;br&gt;2. sektory gospodarki korzystające z biologicznego łańcucha wartości w produkcji, gromadzeniu lub wykorzystaniu surowców odnawialnych (w przeciwieństwie do np. paliw kopalnych), stosujące procesy biologiczne do wytwarzania produktów takich jak np. chemikalia, żywność i pasze, detergenty, papier i celuloza, tekstylia, paliwa i plastik</t>
        </is>
      </c>
      <c r="CD943" s="2" t="inlineStr">
        <is>
          <t>indústria biobaseada</t>
        </is>
      </c>
      <c r="CE943" s="2" t="inlineStr">
        <is>
          <t>3</t>
        </is>
      </c>
      <c r="CF943" s="2" t="inlineStr">
        <is>
          <t/>
        </is>
      </c>
      <c r="CG943" t="inlineStr">
        <is>
          <t/>
        </is>
      </c>
      <c r="CH943" s="2" t="inlineStr">
        <is>
          <t>industrie bazată pe conceptul bio</t>
        </is>
      </c>
      <c r="CI943" s="2" t="inlineStr">
        <is>
          <t>3</t>
        </is>
      </c>
      <c r="CJ943" s="2" t="inlineStr">
        <is>
          <t/>
        </is>
      </c>
      <c r="CK943" t="inlineStr">
        <is>
          <t/>
        </is>
      </c>
      <c r="CL943" s="2" t="inlineStr">
        <is>
          <t>priemyselné odvetvie využívajúce biologické materiály</t>
        </is>
      </c>
      <c r="CM943" s="2" t="inlineStr">
        <is>
          <t>3</t>
        </is>
      </c>
      <c r="CN943" s="2" t="inlineStr">
        <is>
          <t/>
        </is>
      </c>
      <c r="CO943" t="inlineStr">
        <is>
          <t>odvetvie aktívne v hodnotovom reťazci využívajúcom biologické materiály vrátane produkcie, získavania a/alebo používania obnoviteľných surovín (ako opak k fosílnym) alebo odvetvie uplatňujúce procesy využívajúce biologické materiály na výrobu širokej škály výrobkov, ako sú napríklad chemikálie, potraviny, krmivá, čistiace prostriedky, papier a celulóza, textil, palivá alebo plasty</t>
        </is>
      </c>
      <c r="CP943" s="2" t="inlineStr">
        <is>
          <t>industrija na biološki osnovi</t>
        </is>
      </c>
      <c r="CQ943" s="2" t="inlineStr">
        <is>
          <t>3</t>
        </is>
      </c>
      <c r="CR943" s="2" t="inlineStr">
        <is>
          <t/>
        </is>
      </c>
      <c r="CS943" t="inlineStr">
        <is>
          <t/>
        </is>
      </c>
      <c r="CT943" s="2" t="inlineStr">
        <is>
          <t>biobaserad industri</t>
        </is>
      </c>
      <c r="CU943" s="2" t="inlineStr">
        <is>
          <t>3</t>
        </is>
      </c>
      <c r="CV943" s="2" t="inlineStr">
        <is>
          <t/>
        </is>
      </c>
      <c r="CW943" t="inlineStr">
        <is>
          <t/>
        </is>
      </c>
    </row>
    <row r="944">
      <c r="A944" s="1" t="str">
        <f>HYPERLINK("https://iate.europa.eu/entry/result/1084442/all", "1084442")</f>
        <v>1084442</v>
      </c>
      <c r="B944" t="inlineStr">
        <is>
          <t>INDUSTRY</t>
        </is>
      </c>
      <c r="C944" t="inlineStr">
        <is>
          <t>INDUSTRY|industrial structures and policy|industrial production|by-product</t>
        </is>
      </c>
      <c r="D944" t="inlineStr">
        <is>
          <t>yes</t>
        </is>
      </c>
      <c r="E944" t="inlineStr">
        <is>
          <t/>
        </is>
      </c>
      <c r="F944" t="inlineStr">
        <is>
          <t/>
        </is>
      </c>
      <c r="G944" t="inlineStr">
        <is>
          <t/>
        </is>
      </c>
      <c r="H944" t="inlineStr">
        <is>
          <t/>
        </is>
      </c>
      <c r="I944" t="inlineStr">
        <is>
          <t/>
        </is>
      </c>
      <c r="J944" t="inlineStr">
        <is>
          <t/>
        </is>
      </c>
      <c r="K944" t="inlineStr">
        <is>
          <t/>
        </is>
      </c>
      <c r="L944" t="inlineStr">
        <is>
          <t/>
        </is>
      </c>
      <c r="M944" t="inlineStr">
        <is>
          <t/>
        </is>
      </c>
      <c r="N944" s="2" t="inlineStr">
        <is>
          <t>aske</t>
        </is>
      </c>
      <c r="O944" s="2" t="inlineStr">
        <is>
          <t>3</t>
        </is>
      </c>
      <c r="P944" s="2" t="inlineStr">
        <is>
          <t/>
        </is>
      </c>
      <c r="Q944" t="inlineStr">
        <is>
          <t>I brandslukning refererer udtrykket til det restmateriale, der er tilbage efter en fuldstændig forbrænding. I vulkanologien refererer udtrykket til de små fragmenter, som slynges ud fra vulkanen i forbindelse med et udbrud</t>
        </is>
      </c>
      <c r="R944" s="2" t="inlineStr">
        <is>
          <t>Asche</t>
        </is>
      </c>
      <c r="S944" s="2" t="inlineStr">
        <is>
          <t>3</t>
        </is>
      </c>
      <c r="T944" s="2" t="inlineStr">
        <is>
          <t/>
        </is>
      </c>
      <c r="U944" t="inlineStr">
        <is>
          <t>1) In der Brandbekämpfung: Rückstände einer Substanz nach deren vollständiger Verbrennung; In der Vulkanologie: staubartige bis feinkörnige vulkanische Auswurfsmassen 2) Verbrennungsrueckstand, der aus den im Brennstoff enthaltenen mineralischen Begleitstoffen entstanden ist. Er kann auch unverbrannten Brennstoff enthalten</t>
        </is>
      </c>
      <c r="V944" s="2" t="inlineStr">
        <is>
          <t>τέφρα</t>
        </is>
      </c>
      <c r="W944" s="2" t="inlineStr">
        <is>
          <t>3</t>
        </is>
      </c>
      <c r="X944" s="2" t="inlineStr">
        <is>
          <t/>
        </is>
      </c>
      <c r="Y944" t="inlineStr">
        <is>
          <t>Στην πυρόσβεση,το απομένον υπόλοιπο μετά από τέλεια καύση ενός αντικειμένου;Στην ηφαιστειολογία,μικροσκοπικά σωματίδια εκτινασσόμενα από μια έκρηξη</t>
        </is>
      </c>
      <c r="Z944" s="2" t="inlineStr">
        <is>
          <t>ash</t>
        </is>
      </c>
      <c r="AA944" s="2" t="inlineStr">
        <is>
          <t>3</t>
        </is>
      </c>
      <c r="AB944" s="2" t="inlineStr">
        <is>
          <t/>
        </is>
      </c>
      <c r="AC944" t="inlineStr">
        <is>
          <t>residue remaining after combustion</t>
        </is>
      </c>
      <c r="AD944" s="2" t="inlineStr">
        <is>
          <t>ceniza</t>
        </is>
      </c>
      <c r="AE944" s="2" t="inlineStr">
        <is>
          <t>3</t>
        </is>
      </c>
      <c r="AF944" s="2" t="inlineStr">
        <is>
          <t/>
        </is>
      </c>
      <c r="AG944" t="inlineStr">
        <is>
          <t>Residuo sólido remanente tras la combustión de materiales carbonosos.</t>
        </is>
      </c>
      <c r="AH944" t="inlineStr">
        <is>
          <t/>
        </is>
      </c>
      <c r="AI944" t="inlineStr">
        <is>
          <t/>
        </is>
      </c>
      <c r="AJ944" t="inlineStr">
        <is>
          <t/>
        </is>
      </c>
      <c r="AK944" t="inlineStr">
        <is>
          <t/>
        </is>
      </c>
      <c r="AL944" s="2" t="inlineStr">
        <is>
          <t>tuhka</t>
        </is>
      </c>
      <c r="AM944" s="2" t="inlineStr">
        <is>
          <t>3</t>
        </is>
      </c>
      <c r="AN944" s="2" t="inlineStr">
        <is>
          <t/>
        </is>
      </c>
      <c r="AO944" t="inlineStr">
        <is>
          <t/>
        </is>
      </c>
      <c r="AP944" s="2" t="inlineStr">
        <is>
          <t>cendres|
cendre</t>
        </is>
      </c>
      <c r="AQ944" s="2" t="inlineStr">
        <is>
          <t>3|
3</t>
        </is>
      </c>
      <c r="AR944" s="2" t="inlineStr">
        <is>
          <t xml:space="preserve">|
</t>
        </is>
      </c>
      <c r="AS944" t="inlineStr">
        <is>
          <t>1) 1) Résidu d'un produit après combustion complète; En volcanologie, minuscules fragments projetés par une éruption 2) résidus de combustion qui proviennent des impuretés minérales contenues dans le combustible, elles peuvent également contenir du combustible non brûlé 2) résidu solide restant après combustion de matériaux carbones. Les cendres peuvent contenir du combustible incomplètement brûlé, bien que pour les besoins analytiques, on supposera souvent qu'il y a eu combustion complète</t>
        </is>
      </c>
      <c r="AT944" s="2" t="inlineStr">
        <is>
          <t>luaith</t>
        </is>
      </c>
      <c r="AU944" s="2" t="inlineStr">
        <is>
          <t>3</t>
        </is>
      </c>
      <c r="AV944" s="2" t="inlineStr">
        <is>
          <t/>
        </is>
      </c>
      <c r="AW944" t="inlineStr">
        <is>
          <t/>
        </is>
      </c>
      <c r="AX944" s="2" t="inlineStr">
        <is>
          <t>pepeo</t>
        </is>
      </c>
      <c r="AY944" s="2" t="inlineStr">
        <is>
          <t>3</t>
        </is>
      </c>
      <c r="AZ944" s="2" t="inlineStr">
        <is>
          <t/>
        </is>
      </c>
      <c r="BA944" t="inlineStr">
        <is>
          <t/>
        </is>
      </c>
      <c r="BB944" t="inlineStr">
        <is>
          <t/>
        </is>
      </c>
      <c r="BC944" t="inlineStr">
        <is>
          <t/>
        </is>
      </c>
      <c r="BD944" t="inlineStr">
        <is>
          <t/>
        </is>
      </c>
      <c r="BE944" t="inlineStr">
        <is>
          <t/>
        </is>
      </c>
      <c r="BF944" s="2" t="inlineStr">
        <is>
          <t>ceneri|
cenere</t>
        </is>
      </c>
      <c r="BG944" s="2" t="inlineStr">
        <is>
          <t>3|
3</t>
        </is>
      </c>
      <c r="BH944" s="2" t="inlineStr">
        <is>
          <t xml:space="preserve">|
</t>
        </is>
      </c>
      <c r="BI944" t="inlineStr">
        <is>
          <t>Lotta antincendio: il residuo della combustione completa di una sostanza; Vulcanologia: minuti frammenti emessi durante un'eruzione</t>
        </is>
      </c>
      <c r="BJ944" s="2" t="inlineStr">
        <is>
          <t>pelenai</t>
        </is>
      </c>
      <c r="BK944" s="2" t="inlineStr">
        <is>
          <t>3</t>
        </is>
      </c>
      <c r="BL944" s="2" t="inlineStr">
        <is>
          <t/>
        </is>
      </c>
      <c r="BM944" t="inlineStr">
        <is>
          <t>neorganiniai junginiai, kurie lieka iš sudegusių organinių medžiagų – malkų, šiaudų, durpių, skalūnų, akmens ir rusvųjų anglių</t>
        </is>
      </c>
      <c r="BN944" t="inlineStr">
        <is>
          <t/>
        </is>
      </c>
      <c r="BO944" t="inlineStr">
        <is>
          <t/>
        </is>
      </c>
      <c r="BP944" t="inlineStr">
        <is>
          <t/>
        </is>
      </c>
      <c r="BQ944" t="inlineStr">
        <is>
          <t/>
        </is>
      </c>
      <c r="BR944" t="inlineStr">
        <is>
          <t/>
        </is>
      </c>
      <c r="BS944" t="inlineStr">
        <is>
          <t/>
        </is>
      </c>
      <c r="BT944" t="inlineStr">
        <is>
          <t/>
        </is>
      </c>
      <c r="BU944" t="inlineStr">
        <is>
          <t/>
        </is>
      </c>
      <c r="BV944" s="2" t="inlineStr">
        <is>
          <t>as</t>
        </is>
      </c>
      <c r="BW944" s="2" t="inlineStr">
        <is>
          <t>3</t>
        </is>
      </c>
      <c r="BX944" s="2" t="inlineStr">
        <is>
          <t/>
        </is>
      </c>
      <c r="BY944" t="inlineStr">
        <is>
          <t>product dat overblijft bij de verbranding van brandbare stoffen</t>
        </is>
      </c>
      <c r="BZ944" s="2" t="inlineStr">
        <is>
          <t>popiół</t>
        </is>
      </c>
      <c r="CA944" s="2" t="inlineStr">
        <is>
          <t>3</t>
        </is>
      </c>
      <c r="CB944" s="2" t="inlineStr">
        <is>
          <t/>
        </is>
      </c>
      <c r="CC944" t="inlineStr">
        <is>
          <t>szary proszek pozostający po spaleniu czegoś</t>
        </is>
      </c>
      <c r="CD944" s="2" t="inlineStr">
        <is>
          <t>cinza|
resíduos da combustão|
cinzas</t>
        </is>
      </c>
      <c r="CE944" s="2" t="inlineStr">
        <is>
          <t>3|
3|
3</t>
        </is>
      </c>
      <c r="CF944" s="2" t="inlineStr">
        <is>
          <t xml:space="preserve">|
|
</t>
        </is>
      </c>
      <c r="CG944" t="inlineStr">
        <is>
          <t>1) Resíduo deixado por um produto que tenha sido submetido a uma combustão completa; em vulcanologia, material fragmentário fino projectado por uma erupção vulcânica 2) resíduos de combustão provenientes das impurezas minerais contidas no combustível; também podem conter combustível não queimado</t>
        </is>
      </c>
      <c r="CH944" t="inlineStr">
        <is>
          <t/>
        </is>
      </c>
      <c r="CI944" t="inlineStr">
        <is>
          <t/>
        </is>
      </c>
      <c r="CJ944" t="inlineStr">
        <is>
          <t/>
        </is>
      </c>
      <c r="CK944" t="inlineStr">
        <is>
          <t/>
        </is>
      </c>
      <c r="CL944" t="inlineStr">
        <is>
          <t/>
        </is>
      </c>
      <c r="CM944" t="inlineStr">
        <is>
          <t/>
        </is>
      </c>
      <c r="CN944" t="inlineStr">
        <is>
          <t/>
        </is>
      </c>
      <c r="CO944" t="inlineStr">
        <is>
          <t/>
        </is>
      </c>
      <c r="CP944" s="2" t="inlineStr">
        <is>
          <t>pepel</t>
        </is>
      </c>
      <c r="CQ944" s="2" t="inlineStr">
        <is>
          <t>3</t>
        </is>
      </c>
      <c r="CR944" s="2" t="inlineStr">
        <is>
          <t/>
        </is>
      </c>
      <c r="CS944" t="inlineStr">
        <is>
          <t>negorljivi ostanek po sežigu snovi</t>
        </is>
      </c>
      <c r="CT944" s="2" t="inlineStr">
        <is>
          <t>aska</t>
        </is>
      </c>
      <c r="CU944" s="2" t="inlineStr">
        <is>
          <t>3</t>
        </is>
      </c>
      <c r="CV944" s="2" t="inlineStr">
        <is>
          <t/>
        </is>
      </c>
      <c r="CW944" t="inlineStr">
        <is>
          <t>fast, partikelformig, oorganisk restprodukt efter förbränning</t>
        </is>
      </c>
    </row>
    <row r="945">
      <c r="A945" s="1" t="str">
        <f>HYPERLINK("https://iate.europa.eu/entry/result/3588151/all", "3588151")</f>
        <v>3588151</v>
      </c>
      <c r="B945" t="inlineStr">
        <is>
          <t>BUSINESS AND COMPETITION;ENVIRONMENT</t>
        </is>
      </c>
      <c r="C945" t="inlineStr">
        <is>
          <t>BUSINESS AND COMPETITION|business organisation;ENVIRONMENT|environmental policy;ENVIRONMENT|environmental policy|climate change policy|reduction of gas emissions</t>
        </is>
      </c>
      <c r="D945" t="inlineStr">
        <is>
          <t>yes</t>
        </is>
      </c>
      <c r="E945" t="inlineStr">
        <is>
          <t/>
        </is>
      </c>
      <c r="F945" s="2" t="inlineStr">
        <is>
          <t>преобразуваща промяна</t>
        </is>
      </c>
      <c r="G945" s="2" t="inlineStr">
        <is>
          <t>3</t>
        </is>
      </c>
      <c r="H945" s="2" t="inlineStr">
        <is>
          <t/>
        </is>
      </c>
      <c r="I945" t="inlineStr">
        <is>
          <t/>
        </is>
      </c>
      <c r="J945" s="2" t="inlineStr">
        <is>
          <t>transformativní změna</t>
        </is>
      </c>
      <c r="K945" s="2" t="inlineStr">
        <is>
          <t>3</t>
        </is>
      </c>
      <c r="L945" s="2" t="inlineStr">
        <is>
          <t/>
        </is>
      </c>
      <c r="M945" t="inlineStr">
        <is>
          <t>zásadní systémová reorganizace napříč
technologickými, ekonomickými a sociálními faktory, včetně paradigmat, cílů a hodnot</t>
        </is>
      </c>
      <c r="N945" s="2" t="inlineStr">
        <is>
          <t>gennemgribende forandring</t>
        </is>
      </c>
      <c r="O945" s="2" t="inlineStr">
        <is>
          <t>3</t>
        </is>
      </c>
      <c r="P945" s="2" t="inlineStr">
        <is>
          <t/>
        </is>
      </c>
      <c r="Q945" t="inlineStr">
        <is>
          <t/>
        </is>
      </c>
      <c r="R945" s="2" t="inlineStr">
        <is>
          <t>transformative Veränderung</t>
        </is>
      </c>
      <c r="S945" s="2" t="inlineStr">
        <is>
          <t>3</t>
        </is>
      </c>
      <c r="T945" s="2" t="inlineStr">
        <is>
          <t/>
        </is>
      </c>
      <c r="U945" t="inlineStr">
        <is>
          <t/>
        </is>
      </c>
      <c r="V945" s="2" t="inlineStr">
        <is>
          <t>μετασχηματισμός</t>
        </is>
      </c>
      <c r="W945" s="2" t="inlineStr">
        <is>
          <t>3</t>
        </is>
      </c>
      <c r="X945" s="2" t="inlineStr">
        <is>
          <t/>
        </is>
      </c>
      <c r="Y945" t="inlineStr">
        <is>
          <t/>
        </is>
      </c>
      <c r="Z945" s="2" t="inlineStr">
        <is>
          <t>transformational change</t>
        </is>
      </c>
      <c r="AA945" s="2" t="inlineStr">
        <is>
          <t>3</t>
        </is>
      </c>
      <c r="AB945" s="2" t="inlineStr">
        <is>
          <t/>
        </is>
      </c>
      <c r="AC945" t="inlineStr">
        <is>
          <t>process of change in the fundamental attributes of a system
by which positive results are achieved and maintained over time in light of the incorporation of this process into policies, programmes and projects within the framework of organisation-wide
or national strategies</t>
        </is>
      </c>
      <c r="AD945" s="2" t="inlineStr">
        <is>
          <t>cambio transformador</t>
        </is>
      </c>
      <c r="AE945" s="2" t="inlineStr">
        <is>
          <t>3</t>
        </is>
      </c>
      <c r="AF945" s="2" t="inlineStr">
        <is>
          <t/>
        </is>
      </c>
      <c r="AG945" t="inlineStr">
        <is>
          <t>Proceso de cambio en los atributos fundamentales de un sistema por el que
se logran resultados positivos que se mantienen en el tiempo gracias a su
incorporación a las políticas, los programas y los proyectos dentro del marco
de las estrategias nacionales.</t>
        </is>
      </c>
      <c r="AH945" s="2" t="inlineStr">
        <is>
          <t>põhjalik muutus</t>
        </is>
      </c>
      <c r="AI945" s="2" t="inlineStr">
        <is>
          <t>2</t>
        </is>
      </c>
      <c r="AJ945" s="2" t="inlineStr">
        <is>
          <t/>
        </is>
      </c>
      <c r="AK945" t="inlineStr">
        <is>
          <t/>
        </is>
      </c>
      <c r="AL945" s="2" t="inlineStr">
        <is>
          <t>perustavanlaatuinen muutos</t>
        </is>
      </c>
      <c r="AM945" s="2" t="inlineStr">
        <is>
          <t>3</t>
        </is>
      </c>
      <c r="AN945" s="2" t="inlineStr">
        <is>
          <t/>
        </is>
      </c>
      <c r="AO945" t="inlineStr">
        <is>
          <t/>
        </is>
      </c>
      <c r="AP945" s="2" t="inlineStr">
        <is>
          <t>changement radical|
transformation profonde|
transformation radicale</t>
        </is>
      </c>
      <c r="AQ945" s="2" t="inlineStr">
        <is>
          <t>3|
3|
3</t>
        </is>
      </c>
      <c r="AR945" s="2" t="inlineStr">
        <is>
          <t>|
|
preferred</t>
        </is>
      </c>
      <c r="AS945" t="inlineStr">
        <is>
          <t>processus de changement des attributs fondamentaux d'un système aboutissant à des résultats environnementaux positifs et durables, mis en œuvre au moyen de politiques, de programmes ou de projets déployés au niveau national ou européen</t>
        </is>
      </c>
      <c r="AT945" s="2" t="inlineStr">
        <is>
          <t>athrú ó bhonn</t>
        </is>
      </c>
      <c r="AU945" s="2" t="inlineStr">
        <is>
          <t>3</t>
        </is>
      </c>
      <c r="AV945" s="2" t="inlineStr">
        <is>
          <t/>
        </is>
      </c>
      <c r="AW945" t="inlineStr">
        <is>
          <t/>
        </is>
      </c>
      <c r="AX945" s="2" t="inlineStr">
        <is>
          <t>preobrazba|
korjenita promjena</t>
        </is>
      </c>
      <c r="AY945" s="2" t="inlineStr">
        <is>
          <t>3|
3</t>
        </is>
      </c>
      <c r="AZ945" s="2" t="inlineStr">
        <is>
          <t xml:space="preserve">|
</t>
        </is>
      </c>
      <c r="BA945" t="inlineStr">
        <is>
          <t/>
        </is>
      </c>
      <c r="BB945" s="2" t="inlineStr">
        <is>
          <t>gyökeres változás</t>
        </is>
      </c>
      <c r="BC945" s="2" t="inlineStr">
        <is>
          <t>3</t>
        </is>
      </c>
      <c r="BD945" s="2" t="inlineStr">
        <is>
          <t/>
        </is>
      </c>
      <c r="BE945" t="inlineStr">
        <is>
          <t>új szervezet/felépítés/szerkezet kialakítása valamely rendszer kulcsfontosságú tulajdonságainak megváltoztatásával</t>
        </is>
      </c>
      <c r="BF945" s="2" t="inlineStr">
        <is>
          <t>cambiamento trasformativo|
cambiamento trasformazionale,|
cambiamento profondo</t>
        </is>
      </c>
      <c r="BG945" s="2" t="inlineStr">
        <is>
          <t>3|
3|
3</t>
        </is>
      </c>
      <c r="BH945" s="2" t="inlineStr">
        <is>
          <t xml:space="preserve">|
|
</t>
        </is>
      </c>
      <c r="BI945" t="inlineStr">
        <is>
          <t>riorganizzazione fondamentale a livello di sistema tra fattori tecnologici, economici e sociali, ma anche politici e valoriali</t>
        </is>
      </c>
      <c r="BJ945" s="2" t="inlineStr">
        <is>
          <t>transformaciniai pokyčiai</t>
        </is>
      </c>
      <c r="BK945" s="2" t="inlineStr">
        <is>
          <t>3</t>
        </is>
      </c>
      <c r="BL945" s="2" t="inlineStr">
        <is>
          <t/>
        </is>
      </c>
      <c r="BM945" t="inlineStr">
        <is>
          <t>&lt;div&gt;plataus spektro, fundamentalūs ir sudėtingi pokyčai, apimantys struktūros, procesų ir elgesio kaitą, formuojančią lemiamą vaidmenį organizacijos funkcijoms&lt;/div&gt;</t>
        </is>
      </c>
      <c r="BN945" s="2" t="inlineStr">
        <is>
          <t>transformatīvas pārmaiņas</t>
        </is>
      </c>
      <c r="BO945" s="2" t="inlineStr">
        <is>
          <t>3</t>
        </is>
      </c>
      <c r="BP945" s="2" t="inlineStr">
        <is>
          <t/>
        </is>
      </c>
      <c r="BQ945" t="inlineStr">
        <is>
          <t/>
        </is>
      </c>
      <c r="BR945" s="2" t="inlineStr">
        <is>
          <t>bidla trasformattiva</t>
        </is>
      </c>
      <c r="BS945" s="2" t="inlineStr">
        <is>
          <t>3</t>
        </is>
      </c>
      <c r="BT945" s="2" t="inlineStr">
        <is>
          <t/>
        </is>
      </c>
      <c r="BU945" t="inlineStr">
        <is>
          <t>proċess ta' bidla fl-attributi fundamentali ta' sistema li permezz tagħha jinkisbu riżultati pożittivi li jinżammu tul iż-żmien fid-dawl tal-inkorporazzjoni ta' dan il-proċess fil-politiki, fil-programmi u fil-proġetti fil-qafas tal-organizzazzjonijiet kollha jew tal-istrateġiji nazzjonali</t>
        </is>
      </c>
      <c r="BV945" s="2" t="inlineStr">
        <is>
          <t>transformatieve verandering|
transformerende verandering</t>
        </is>
      </c>
      <c r="BW945" s="2" t="inlineStr">
        <is>
          <t>3|
3</t>
        </is>
      </c>
      <c r="BX945" s="2" t="inlineStr">
        <is>
          <t xml:space="preserve">|
</t>
        </is>
      </c>
      <c r="BY945" t="inlineStr">
        <is>
          <t>fundamentele, systematische verandering in sociale, politieke, economische en technologische factoren, inclusief maatschappelijke paradigma’s, doelen en waarden, nodig voor een positieve uitkomst</t>
        </is>
      </c>
      <c r="BZ945" s="2" t="inlineStr">
        <is>
          <t>zmiana transformacyjna|
głębokie zmiany</t>
        </is>
      </c>
      <c r="CA945" s="2" t="inlineStr">
        <is>
          <t>3|
3</t>
        </is>
      </c>
      <c r="CB945" s="2" t="inlineStr">
        <is>
          <t xml:space="preserve">|
</t>
        </is>
      </c>
      <c r="CC945" t="inlineStr">
        <is>
          <t/>
        </is>
      </c>
      <c r="CD945" s="2" t="inlineStr">
        <is>
          <t>mudança transformadora</t>
        </is>
      </c>
      <c r="CE945" s="2" t="inlineStr">
        <is>
          <t>3</t>
        </is>
      </c>
      <c r="CF945" s="2" t="inlineStr">
        <is>
          <t/>
        </is>
      </c>
      <c r="CG945" t="inlineStr">
        <is>
          <t/>
        </is>
      </c>
      <c r="CH945" s="2" t="inlineStr">
        <is>
          <t>schimbare transformatoare</t>
        </is>
      </c>
      <c r="CI945" s="2" t="inlineStr">
        <is>
          <t>2</t>
        </is>
      </c>
      <c r="CJ945" s="2" t="inlineStr">
        <is>
          <t/>
        </is>
      </c>
      <c r="CK945" t="inlineStr">
        <is>
          <t/>
        </is>
      </c>
      <c r="CL945" s="2" t="inlineStr">
        <is>
          <t>transformačná zmena</t>
        </is>
      </c>
      <c r="CM945" s="2" t="inlineStr">
        <is>
          <t>3</t>
        </is>
      </c>
      <c r="CN945" s="2" t="inlineStr">
        <is>
          <t/>
        </is>
      </c>
      <c r="CO945" t="inlineStr">
        <is>
          <t>proces zmeny charakteristických vlastností určitého systému s cieľom dosiahnuť pozitívne a trvalé výsledky začlenením tohto procesu do politík, programov a projektov v rámci celoštátnych stratégií</t>
        </is>
      </c>
      <c r="CP945" s="2" t="inlineStr">
        <is>
          <t>preobrazbena sprememba</t>
        </is>
      </c>
      <c r="CQ945" s="2" t="inlineStr">
        <is>
          <t>3</t>
        </is>
      </c>
      <c r="CR945" s="2" t="inlineStr">
        <is>
          <t/>
        </is>
      </c>
      <c r="CS945" t="inlineStr">
        <is>
          <t/>
        </is>
      </c>
      <c r="CT945" s="2" t="inlineStr">
        <is>
          <t>transformativ förändring|
djupgående förändring</t>
        </is>
      </c>
      <c r="CU945" s="2" t="inlineStr">
        <is>
          <t>3|
3</t>
        </is>
      </c>
      <c r="CV945" s="2" t="inlineStr">
        <is>
          <t xml:space="preserve">|
</t>
        </is>
      </c>
      <c r="CW945" t="inlineStr">
        <is>
          <t/>
        </is>
      </c>
    </row>
    <row r="946">
      <c r="A946" s="1" t="str">
        <f>HYPERLINK("https://iate.europa.eu/entry/result/3582959/all", "3582959")</f>
        <v>3582959</v>
      </c>
      <c r="B946" t="inlineStr">
        <is>
          <t>ENVIRONMENT;FINANCE</t>
        </is>
      </c>
      <c r="C946" t="inlineStr">
        <is>
          <t>ENVIRONMENT|environmental policy|climate change policy;FINANCE|financing and investment</t>
        </is>
      </c>
      <c r="D946" t="inlineStr">
        <is>
          <t>yes</t>
        </is>
      </c>
      <c r="E946" t="inlineStr">
        <is>
          <t/>
        </is>
      </c>
      <c r="F946" t="inlineStr">
        <is>
          <t/>
        </is>
      </c>
      <c r="G946" t="inlineStr">
        <is>
          <t/>
        </is>
      </c>
      <c r="H946" t="inlineStr">
        <is>
          <t/>
        </is>
      </c>
      <c r="I946" t="inlineStr">
        <is>
          <t/>
        </is>
      </c>
      <c r="J946" s="2" t="inlineStr">
        <is>
          <t>referenční hodnota EU pro transformaci hospodářství spjatou s klimatem</t>
        </is>
      </c>
      <c r="K946" s="2" t="inlineStr">
        <is>
          <t>3</t>
        </is>
      </c>
      <c r="L946" s="2" t="inlineStr">
        <is>
          <t/>
        </is>
      </c>
      <c r="M946" t="inlineStr">
        <is>
          <t>&lt;a href="https://iate.europa.eu/entry/result/760097/all" target="_blank"&gt;referenční hodnota&lt;/a&gt;, jejíž &lt;a href="https://iate.europa.eu/entry/result/904221/cs" target="_blank"&gt;podkladová aktiva&lt;/a&gt; jsou vybírána, vážena nebo vyloučena tak, aby výsledné referenční portfolio bylo na dekarbonizační trajektorii a která je koncipována v souladu s minimálními standardy stanovenými v aktech v přenesené pravomoci</t>
        </is>
      </c>
      <c r="N946" t="inlineStr">
        <is>
          <t/>
        </is>
      </c>
      <c r="O946" t="inlineStr">
        <is>
          <t/>
        </is>
      </c>
      <c r="P946" t="inlineStr">
        <is>
          <t/>
        </is>
      </c>
      <c r="Q946" t="inlineStr">
        <is>
          <t/>
        </is>
      </c>
      <c r="R946" s="2" t="inlineStr">
        <is>
          <t>EU-Referenzwert für den klimabedingten Wandel</t>
        </is>
      </c>
      <c r="S946" s="2" t="inlineStr">
        <is>
          <t>3</t>
        </is>
      </c>
      <c r="T946" s="2" t="inlineStr">
        <is>
          <t/>
        </is>
      </c>
      <c r="U946" t="inlineStr">
        <is>
          <t>Referenzwert,
dessen zugrunde liegende Vermögenswerte so ausgewählt, gewichtet oder
ausgeschlossen werden, dass sich das daraus resultierende
Referenzwert-Portfolio auf einem Dekarbonisierungszielpfad befindet, und der nach
den Mindeststandards erstellt wurde, die in den einschlägigen delegierten
Rechtsakten festgelegt wurden</t>
        </is>
      </c>
      <c r="V946" t="inlineStr">
        <is>
          <t/>
        </is>
      </c>
      <c r="W946" t="inlineStr">
        <is>
          <t/>
        </is>
      </c>
      <c r="X946" t="inlineStr">
        <is>
          <t/>
        </is>
      </c>
      <c r="Y946" t="inlineStr">
        <is>
          <t/>
        </is>
      </c>
      <c r="Z946" s="2" t="inlineStr">
        <is>
          <t>EU CTB|
EU Climate Transition Benchmark</t>
        </is>
      </c>
      <c r="AA946" s="2" t="inlineStr">
        <is>
          <t>3|
3</t>
        </is>
      </c>
      <c r="AB946" s="2" t="inlineStr">
        <is>
          <t xml:space="preserve">|
</t>
        </is>
      </c>
      <c r="AC946" t="inlineStr">
        <is>
          <t>&lt;div&gt;
 a benchmark that is labelled as an EU Climate Transition Benchmark where the underlying assets are selected, weighted or excluded in such a manner that the resulting benchmark portfolio is on a decarbonisation trajectory and is also constructed in accordance with the minimum standards laid down in the delegated acts. &lt;/div&gt;</t>
        </is>
      </c>
      <c r="AD946" t="inlineStr">
        <is>
          <t/>
        </is>
      </c>
      <c r="AE946" t="inlineStr">
        <is>
          <t/>
        </is>
      </c>
      <c r="AF946" t="inlineStr">
        <is>
          <t/>
        </is>
      </c>
      <c r="AG946" t="inlineStr">
        <is>
          <t/>
        </is>
      </c>
      <c r="AH946" s="2" t="inlineStr">
        <is>
          <t>ELi kliimaülemineku võrdlusalus</t>
        </is>
      </c>
      <c r="AI946" s="2" t="inlineStr">
        <is>
          <t>3</t>
        </is>
      </c>
      <c r="AJ946" s="2" t="inlineStr">
        <is>
          <t/>
        </is>
      </c>
      <c r="AK946" t="inlineStr">
        <is>
          <t>võrdlusalus, mille puhul alusvara valitakse,
kaalutakse või jäetakse välja selliselt, et saadud võrdlusportfell paikneks CO&lt;sub&gt;2&lt;/sub&gt;
heite vähendamise trajektooril, ning see on koostatud vastavalt delegeeritud
õigusaktis sätestatud miinimumstandarditele</t>
        </is>
      </c>
      <c r="AL946" s="2" t="inlineStr">
        <is>
          <t>EU:n ilmastosiirtymää koskevaa vertailuarvo|
ilmastosiirtymää koskeva EU:n vertailuarvo</t>
        </is>
      </c>
      <c r="AM946" s="2" t="inlineStr">
        <is>
          <t>3|
3</t>
        </is>
      </c>
      <c r="AN946" s="2" t="inlineStr">
        <is>
          <t>|
preferred</t>
        </is>
      </c>
      <c r="AO946" t="inlineStr">
        <is>
          <t>vertailuarvo, jolla on EU:n ilmastosiirtymää koskevan vertailuarvon merkintä ja joka täyttää seuraavat vaatimukset: &lt;br&gt;a) tämän kohdan 1 alakohdan b alakohdan ii alakohdan ja 19 b artiklan soveltamiseksi sen kohde-etuutena olevat omaisuuserät valitaan, painotetaan tai suljetaan pois siten, että tulokseksi saatava vertailuarvosalkku on hiilestä irtautumisen kehityskulun mukainen, ja &lt;br&gt;b) se laaditaan 19 a artiklan 2 kohdassa tarkoitetuissa delegoiduissa säädöksissä vahvistettujen vähimmäisvaatimusten mukaisesti</t>
        </is>
      </c>
      <c r="AP946" s="2" t="inlineStr">
        <is>
          <t>indice de référence "transition climatique" de l'Union</t>
        </is>
      </c>
      <c r="AQ946" s="2" t="inlineStr">
        <is>
          <t>3</t>
        </is>
      </c>
      <c r="AR946" s="2" t="inlineStr">
        <is>
          <t/>
        </is>
      </c>
      <c r="AS946" t="inlineStr">
        <is>
          <t/>
        </is>
      </c>
      <c r="AT946" s="2" t="inlineStr">
        <is>
          <t>Tagarmharc Aistrithe Aeráide AE</t>
        </is>
      </c>
      <c r="AU946" s="2" t="inlineStr">
        <is>
          <t>3</t>
        </is>
      </c>
      <c r="AV946" s="2" t="inlineStr">
        <is>
          <t/>
        </is>
      </c>
      <c r="AW946" t="inlineStr">
        <is>
          <t/>
        </is>
      </c>
      <c r="AX946" t="inlineStr">
        <is>
          <t/>
        </is>
      </c>
      <c r="AY946" t="inlineStr">
        <is>
          <t/>
        </is>
      </c>
      <c r="AZ946" t="inlineStr">
        <is>
          <t/>
        </is>
      </c>
      <c r="BA946" t="inlineStr">
        <is>
          <t/>
        </is>
      </c>
      <c r="BB946" s="2" t="inlineStr">
        <is>
          <t>uniós éghajlatváltozási referenciamutató</t>
        </is>
      </c>
      <c r="BC946" s="2" t="inlineStr">
        <is>
          <t>3</t>
        </is>
      </c>
      <c r="BD946" s="2" t="inlineStr">
        <is>
          <t/>
        </is>
      </c>
      <c r="BE946" t="inlineStr">
        <is>
          <t>olyan referenciamutató, amelynél az alapul szolgáló eszközöket úgy választják ki, súlyozzák vagy zárják ki, hogy az így kapott referenciamutató-portfólió dekarbonizációs pályát kövessen;&lt;div&gt;&lt;div&gt;és amelyet meghatározott minimumkövetelményeknek megfelelően állítanak össze&lt;/div&gt;&lt;/div&gt;</t>
        </is>
      </c>
      <c r="BF946" t="inlineStr">
        <is>
          <t/>
        </is>
      </c>
      <c r="BG946" t="inlineStr">
        <is>
          <t/>
        </is>
      </c>
      <c r="BH946" t="inlineStr">
        <is>
          <t/>
        </is>
      </c>
      <c r="BI946" t="inlineStr">
        <is>
          <t/>
        </is>
      </c>
      <c r="BJ946" s="2" t="inlineStr">
        <is>
          <t>ES prisitaikymo prie klimato kaitos lyginamasis indeksas</t>
        </is>
      </c>
      <c r="BK946" s="2" t="inlineStr">
        <is>
          <t>3</t>
        </is>
      </c>
      <c r="BL946" s="2" t="inlineStr">
        <is>
          <t/>
        </is>
      </c>
      <c r="BM946" t="inlineStr">
        <is>
          <t>lyginamasis indeksas, atitinkantis šiuos reikalavimus:
 a)
 pagrindinis turtas pagal Reglamento (ES) 2016/1011 3 straipsnio 1 dalies 1 punkto b papunkčio ii punktą ir 19b straipsnį pasirenkamas, pagal svorį įvertinamas arba neįtraukiamas taip, kad gautas lyginamasis portfelis turėtų priklausomybės nuo iškastinio kuro mažinimo perspektyvą, ir
 b)
 jis sudarytas pagal 19a straipsnio 2 dalyje nurodytuose deleguotuosiuose aktuose nustatytus minimaliuosius standartus</t>
        </is>
      </c>
      <c r="BN946" s="2" t="inlineStr">
        <is>
          <t>ES klimata pārejas etalons</t>
        </is>
      </c>
      <c r="BO946" s="2" t="inlineStr">
        <is>
          <t>3</t>
        </is>
      </c>
      <c r="BP946" s="2" t="inlineStr">
        <is>
          <t/>
        </is>
      </c>
      <c r="BQ946" t="inlineStr">
        <is>
          <t>etalons, kurš ir marķēts kā ES klimata pārejas etalons un kura pamatā esošie aktīvi ir atlasīti, svērti vai izslēgti tā, ka rezultātā iegūtais etalona portfelis atbilst dekarbonizācijas trajektorijai, un kurš ir veidots arī atbilstīgi deleģētajos aktos noteiktajiem minimālajiem standartiem</t>
        </is>
      </c>
      <c r="BR946" s="2" t="inlineStr">
        <is>
          <t>EU CTB|
Parametru Referenzjarju tat-Tranżizzjoni Klimatika tal-UE</t>
        </is>
      </c>
      <c r="BS946" s="2" t="inlineStr">
        <is>
          <t>2|
3</t>
        </is>
      </c>
      <c r="BT946" s="2" t="inlineStr">
        <is>
          <t xml:space="preserve">|
</t>
        </is>
      </c>
      <c r="BU946" t="inlineStr">
        <is>
          <t>parametru referenzjarju li huwa ttikkettat bħala Parametru Referenzjarju tat-Transizzjoni Klimatika tal-UE fejn l-assi sottostanti jintgħażlu, jiġu ponderati jew jiġu esklużi b'tali mod li l-portafoll tal-parametru referenzjarju li jirriżulta jkun fuq trajettorja ta' dekarbonizzazzjoni u li huwa mibni wkoll f'konformità mal-istandards minimi stipulati fl-atti delegati.</t>
        </is>
      </c>
      <c r="BV946" s="2" t="inlineStr">
        <is>
          <t>EU-klimaattransitiebenchmark</t>
        </is>
      </c>
      <c r="BW946" s="2" t="inlineStr">
        <is>
          <t>2</t>
        </is>
      </c>
      <c r="BX946" s="2" t="inlineStr">
        <is>
          <t/>
        </is>
      </c>
      <c r="BY946" t="inlineStr">
        <is>
          <t>een benchmark waarvan de onderliggende activa zodanig zijn geselecteerd, gewogen of uitgesloten dat de daaruit voortvloeiende benchmarkportefeuille zich op een decarbonisatietraject bevindt, en is samengesteld in overeenstemming met de minimumnormen die zijn neergelegd in de gedelegeerde handelingen</t>
        </is>
      </c>
      <c r="BZ946" s="2" t="inlineStr">
        <is>
          <t>unijny wskaźnik referencyjny transformacji klimatycznej</t>
        </is>
      </c>
      <c r="CA946" s="2" t="inlineStr">
        <is>
          <t>3</t>
        </is>
      </c>
      <c r="CB946" s="2" t="inlineStr">
        <is>
          <t/>
        </is>
      </c>
      <c r="CC946" t="inlineStr">
        <is>
          <t/>
        </is>
      </c>
      <c r="CD946" s="2" t="inlineStr">
        <is>
          <t>índice de referência da UE para a transição climática</t>
        </is>
      </c>
      <c r="CE946" s="2" t="inlineStr">
        <is>
          <t>3</t>
        </is>
      </c>
      <c r="CF946" s="2" t="inlineStr">
        <is>
          <t/>
        </is>
      </c>
      <c r="CG946" t="inlineStr">
        <is>
          <t>Índice de referência que preencha os seguintes requisitos:&lt;div&gt;a) Para efeitos do ponto 1, alínea b), subalínea ii), do presente número e do artigo 19.º-B, os seus ativos subjacentes são selecionados, ponderados ou excluídos de forma a que a carteira do índice de referência resultante esteja numa trajetória de descarbonização; e&lt;/div&gt;&lt;div&gt;b) O índice é construído de acordo com as normas mínimas previstas nos atos delegados a que se refere o artigo 19.º-A, n.º 2.&lt;/div&gt;</t>
        </is>
      </c>
      <c r="CH946" s="2" t="inlineStr">
        <is>
          <t>indice UE de referință pentru activitățile de tranziție climatică</t>
        </is>
      </c>
      <c r="CI946" s="2" t="inlineStr">
        <is>
          <t>3</t>
        </is>
      </c>
      <c r="CJ946" s="2" t="inlineStr">
        <is>
          <t/>
        </is>
      </c>
      <c r="CK946" t="inlineStr">
        <is>
          <t>&lt;div&gt;un indice de referință care îndeplinește următoarele cerințe:&lt;/div&gt;&lt;div&gt;a) activele sale suport sunt selectate, ponderate sau excluse astfel încât portofoliul de referință rezultat să se afle pe o traiectorie de decarbonizare&lt;/div&gt;&lt;div&gt;și&lt;/div&gt;&lt;div&gt;b) este construit în conformitate cu standardele stabilite în actele delegate relevante&lt;/div&gt;</t>
        </is>
      </c>
      <c r="CL946" s="2" t="inlineStr">
        <is>
          <t>referenčná hodnota EÚ pre investície do transformácie hospodárstva v súvislosti so zmenou klímy</t>
        </is>
      </c>
      <c r="CM946" s="2" t="inlineStr">
        <is>
          <t>3</t>
        </is>
      </c>
      <c r="CN946" s="2" t="inlineStr">
        <is>
          <t/>
        </is>
      </c>
      <c r="CO946" t="inlineStr">
        <is>
          <t>v kontexte referenčných hodnôt stanovených nariadením (EÚ) 2016/1011, referenčná hodnota, ktorá spĺňa tieto požiadavky: 
&lt;div&gt;
 – jej podkladové aktíva sa vyberajú, priraďuje sa im váha alebo sa vylučujú tak, aby výsledné referenčné portfólio bolo v súlade s postupom vedúcim k dekarbonizácii, a &lt;/div&gt; 
&lt;div&gt;
 – vytvára sa v súlade s minimálnymi normami stanovenými v určitých delegovaných aktoch k uvedenému nariadeniu prijatých Komisiou&lt;/div&gt;</t>
        </is>
      </c>
      <c r="CP946" t="inlineStr">
        <is>
          <t/>
        </is>
      </c>
      <c r="CQ946" t="inlineStr">
        <is>
          <t/>
        </is>
      </c>
      <c r="CR946" t="inlineStr">
        <is>
          <t/>
        </is>
      </c>
      <c r="CS946" t="inlineStr">
        <is>
          <t/>
        </is>
      </c>
      <c r="CT946" s="2" t="inlineStr">
        <is>
          <t>EU-referensvärde för klimatomställning</t>
        </is>
      </c>
      <c r="CU946" s="2" t="inlineStr">
        <is>
          <t>3</t>
        </is>
      </c>
      <c r="CV946" s="2" t="inlineStr">
        <is>
          <t/>
        </is>
      </c>
      <c r="CW946" t="inlineStr">
        <is>
          <t/>
        </is>
      </c>
    </row>
    <row r="947">
      <c r="A947" s="1" t="str">
        <f>HYPERLINK("https://iate.europa.eu/entry/result/3619590/all", "3619590")</f>
        <v>3619590</v>
      </c>
      <c r="B947" t="inlineStr">
        <is>
          <t>ENERGY;ENVIRONMENT</t>
        </is>
      </c>
      <c r="C947" t="inlineStr">
        <is>
          <t>ENERGY|energy policy;ENVIRONMENT|environmental policy|climate change policy|adaptation to climate change</t>
        </is>
      </c>
      <c r="D947" t="inlineStr">
        <is>
          <t>yes</t>
        </is>
      </c>
      <c r="E947" t="inlineStr">
        <is>
          <t/>
        </is>
      </c>
      <c r="F947" s="2" t="inlineStr">
        <is>
          <t>показател за устойчивост на център за данни</t>
        </is>
      </c>
      <c r="G947" s="2" t="inlineStr">
        <is>
          <t>3</t>
        </is>
      </c>
      <c r="H947" s="2" t="inlineStr">
        <is>
          <t/>
        </is>
      </c>
      <c r="I947" t="inlineStr">
        <is>
          <t/>
        </is>
      </c>
      <c r="J947" s="2" t="inlineStr">
        <is>
          <t>ukazatel udržitelnosti datových center</t>
        </is>
      </c>
      <c r="K947" s="2" t="inlineStr">
        <is>
          <t>2</t>
        </is>
      </c>
      <c r="L947" s="2" t="inlineStr">
        <is>
          <t>proposed</t>
        </is>
      </c>
      <c r="M947" t="inlineStr">
        <is>
          <t/>
        </is>
      </c>
      <c r="N947" s="2" t="inlineStr">
        <is>
          <t>indikator for datacentres bæredygtighed</t>
        </is>
      </c>
      <c r="O947" s="2" t="inlineStr">
        <is>
          <t>3</t>
        </is>
      </c>
      <c r="P947" s="2" t="inlineStr">
        <is>
          <t/>
        </is>
      </c>
      <c r="Q947" t="inlineStr">
        <is>
          <t>indikator, der kan anvendes til at måle et særligt aspekt af datacentres
energimæssige ydeevne og vandfodaftryk</t>
        </is>
      </c>
      <c r="R947" s="2" t="inlineStr">
        <is>
          <t>Nachhaltigkeitsindikator für Rechenzentren</t>
        </is>
      </c>
      <c r="S947" s="2" t="inlineStr">
        <is>
          <t>3</t>
        </is>
      </c>
      <c r="T947" s="2" t="inlineStr">
        <is>
          <t/>
        </is>
      </c>
      <c r="U947" t="inlineStr">
        <is>
          <t>festzulegender Indikator, um einen bestimmten Aspekt in Bezug auf die Energieeffizienz und den Wasserfußabdruck von Rechenzentren zu messen</t>
        </is>
      </c>
      <c r="V947" s="2" t="inlineStr">
        <is>
          <t>δείκτης βιωσιμότητας κέντρου δεδομένων</t>
        </is>
      </c>
      <c r="W947" s="2" t="inlineStr">
        <is>
          <t>3</t>
        </is>
      </c>
      <c r="X947" s="2" t="inlineStr">
        <is>
          <t/>
        </is>
      </c>
      <c r="Y947" t="inlineStr">
        <is>
          <t>δείκτης που θεσπίζεται για τη μέτρηση συγκεκριμένης πτυχής που σχετίζεται με την ενεργειακή απόδοση και το υδατικό αποτύπωμα κέντρων δεδομένων</t>
        </is>
      </c>
      <c r="Z947" s="2" t="inlineStr">
        <is>
          <t>data center sustainability indicator|
data centre sustainability indicator</t>
        </is>
      </c>
      <c r="AA947" s="2" t="inlineStr">
        <is>
          <t>1|
3</t>
        </is>
      </c>
      <c r="AB947" s="2" t="inlineStr">
        <is>
          <t xml:space="preserve">|
</t>
        </is>
      </c>
      <c r="AC947" t="inlineStr">
        <is>
          <t>indicator to be established in order to measure a particular aspect related to the energy performance and water footprint of data centres</t>
        </is>
      </c>
      <c r="AD947" s="2" t="inlineStr">
        <is>
          <t>indicador de sostenibilidad del centro de datos</t>
        </is>
      </c>
      <c r="AE947" s="2" t="inlineStr">
        <is>
          <t>3</t>
        </is>
      </c>
      <c r="AF947" s="2" t="inlineStr">
        <is>
          <t/>
        </is>
      </c>
      <c r="AG947" t="inlineStr">
        <is>
          <t>Indicador establecido para medir aspectos relativos al rendimiento energético y la huella hídrica de los centros de datos.</t>
        </is>
      </c>
      <c r="AH947" s="2" t="inlineStr">
        <is>
          <t>andmekeskuse kestlikkuse näitaja</t>
        </is>
      </c>
      <c r="AI947" s="2" t="inlineStr">
        <is>
          <t>3</t>
        </is>
      </c>
      <c r="AJ947" s="2" t="inlineStr">
        <is>
          <t/>
        </is>
      </c>
      <c r="AK947" t="inlineStr">
        <is>
          <t>näitaja, millega saab mõõta kestliku andmekeskuse nelja põhimõõdet:&lt;div&gt;kui tõhusalt see energiat kasutab, &lt;/div&gt;&lt;div&gt;kui suur osa sellest energiast pärineb taastuvatest energiaallikatest, &lt;/div&gt;&lt;div&gt;toodetud heitsoojuse taaskasutamist &lt;/div&gt;&lt;div&gt;ja magevee kasutamist&lt;/div&gt;</t>
        </is>
      </c>
      <c r="AL947" s="2" t="inlineStr">
        <is>
          <t>datakeskuksen kestävyysindikaattori</t>
        </is>
      </c>
      <c r="AM947" s="2" t="inlineStr">
        <is>
          <t>3</t>
        </is>
      </c>
      <c r="AN947" s="2" t="inlineStr">
        <is>
          <t/>
        </is>
      </c>
      <c r="AO947" t="inlineStr">
        <is>
          <t/>
        </is>
      </c>
      <c r="AP947" s="2" t="inlineStr">
        <is>
          <t>indicateur de durabilité des centres de données</t>
        </is>
      </c>
      <c r="AQ947" s="2" t="inlineStr">
        <is>
          <t>2</t>
        </is>
      </c>
      <c r="AR947" s="2" t="inlineStr">
        <is>
          <t/>
        </is>
      </c>
      <c r="AS947" t="inlineStr">
        <is>
          <t/>
        </is>
      </c>
      <c r="AT947" s="2" t="inlineStr">
        <is>
          <t>táscaire inbhuanaitheachta lárionaid sonraí</t>
        </is>
      </c>
      <c r="AU947" s="2" t="inlineStr">
        <is>
          <t>3</t>
        </is>
      </c>
      <c r="AV947" s="2" t="inlineStr">
        <is>
          <t/>
        </is>
      </c>
      <c r="AW947" t="inlineStr">
        <is>
          <t/>
        </is>
      </c>
      <c r="AX947" s="2" t="inlineStr">
        <is>
          <t>pokazatelj održivosti podatkovnih centara</t>
        </is>
      </c>
      <c r="AY947" s="2" t="inlineStr">
        <is>
          <t>3</t>
        </is>
      </c>
      <c r="AZ947" s="2" t="inlineStr">
        <is>
          <t/>
        </is>
      </c>
      <c r="BA947" t="inlineStr">
        <is>
          <t/>
        </is>
      </c>
      <c r="BB947" s="2" t="inlineStr">
        <is>
          <t>adatközpont fenntarthatósági mutatója</t>
        </is>
      </c>
      <c r="BC947" s="2" t="inlineStr">
        <is>
          <t>3</t>
        </is>
      </c>
      <c r="BD947" s="2" t="inlineStr">
        <is>
          <t/>
        </is>
      </c>
      <c r="BE947" t="inlineStr">
        <is>
          <t/>
        </is>
      </c>
      <c r="BF947" s="2" t="inlineStr">
        <is>
          <t>indicatore di sostenibilità dei centri dati</t>
        </is>
      </c>
      <c r="BG947" s="2" t="inlineStr">
        <is>
          <t>3</t>
        </is>
      </c>
      <c r="BH947" s="2" t="inlineStr">
        <is>
          <t/>
        </is>
      </c>
      <c r="BI947" t="inlineStr">
        <is>
          <t>indicatore creato per misurare un determinato aspetto riguardante le prestazioni energetiche e l'impronta idrica dei centri di dati</t>
        </is>
      </c>
      <c r="BJ947" s="2" t="inlineStr">
        <is>
          <t>duomenų centrų darnumo rodiklis</t>
        </is>
      </c>
      <c r="BK947" s="2" t="inlineStr">
        <is>
          <t>3</t>
        </is>
      </c>
      <c r="BL947" s="2" t="inlineStr">
        <is>
          <t/>
        </is>
      </c>
      <c r="BM947" t="inlineStr">
        <is>
          <t/>
        </is>
      </c>
      <c r="BN947" s="2" t="inlineStr">
        <is>
          <t>datu centru ilgtspējas rādītājs</t>
        </is>
      </c>
      <c r="BO947" s="2" t="inlineStr">
        <is>
          <t>2</t>
        </is>
      </c>
      <c r="BP947" s="2" t="inlineStr">
        <is>
          <t/>
        </is>
      </c>
      <c r="BQ947" t="inlineStr">
        <is>
          <t/>
        </is>
      </c>
      <c r="BR947" s="2" t="inlineStr">
        <is>
          <t>indikatur tas-sostenibbiltà taċ-ċentri tad-&lt;i&gt;data&lt;/i&gt;</t>
        </is>
      </c>
      <c r="BS947" s="2" t="inlineStr">
        <is>
          <t>3</t>
        </is>
      </c>
      <c r="BT947" s="2" t="inlineStr">
        <is>
          <t/>
        </is>
      </c>
      <c r="BU947" t="inlineStr">
        <is>
          <t>indikatur li jrid jiġi stabbilit biex jitkejjel aspett partikolari relatat mal-prestazzjoni enerġetika u mal-impronta tal-ilma taċ-ċentri tad-&lt;i&gt;data&lt;/i&gt;</t>
        </is>
      </c>
      <c r="BV947" s="2" t="inlineStr">
        <is>
          <t>duurzaamheidsindicator voor datacentra</t>
        </is>
      </c>
      <c r="BW947" s="2" t="inlineStr">
        <is>
          <t>3</t>
        </is>
      </c>
      <c r="BX947" s="2" t="inlineStr">
        <is>
          <t/>
        </is>
      </c>
      <c r="BY947" t="inlineStr">
        <is>
          <t>indicator voor het meten van een bepaald aspect in verband met de energieprestatie en de watervoetafdruk van datacentra</t>
        </is>
      </c>
      <c r="BZ947" s="2" t="inlineStr">
        <is>
          <t>wskaźnik zrównoważonego charakteru ośrodka przetwarzania danych</t>
        </is>
      </c>
      <c r="CA947" s="2" t="inlineStr">
        <is>
          <t>3</t>
        </is>
      </c>
      <c r="CB947" s="2" t="inlineStr">
        <is>
          <t/>
        </is>
      </c>
      <c r="CC947" t="inlineStr">
        <is>
          <t/>
        </is>
      </c>
      <c r="CD947" s="2" t="inlineStr">
        <is>
          <t>indicador de sustentabilidade dos centros de dados</t>
        </is>
      </c>
      <c r="CE947" s="2" t="inlineStr">
        <is>
          <t>3</t>
        </is>
      </c>
      <c r="CF947" s="2" t="inlineStr">
        <is>
          <t>proposed</t>
        </is>
      </c>
      <c r="CG947" t="inlineStr">
        <is>
          <t>Indicador que mede um aspeto específico relacionado com o desempenho energético e a pegada hídrica dos centros de dados.</t>
        </is>
      </c>
      <c r="CH947" s="2" t="inlineStr">
        <is>
          <t>indicator de sustenabilitate a centrelor de date</t>
        </is>
      </c>
      <c r="CI947" s="2" t="inlineStr">
        <is>
          <t>3</t>
        </is>
      </c>
      <c r="CJ947" s="2" t="inlineStr">
        <is>
          <t/>
        </is>
      </c>
      <c r="CK947" t="inlineStr">
        <is>
          <t/>
        </is>
      </c>
      <c r="CL947" s="2" t="inlineStr">
        <is>
          <t>ukazovateľ udržateľnosti dátových centier</t>
        </is>
      </c>
      <c r="CM947" s="2" t="inlineStr">
        <is>
          <t>3</t>
        </is>
      </c>
      <c r="CN947" s="2" t="inlineStr">
        <is>
          <t/>
        </is>
      </c>
      <c r="CO947" t="inlineStr">
        <is>
          <t>ukazovateľ, ktorý sa má stanoviť na meranie konkrétneho aspektu týkajúceho sa energetickej hospodárnosti a vodnej stopy dátových centier</t>
        </is>
      </c>
      <c r="CP947" s="2" t="inlineStr">
        <is>
          <t>kazalnik trajnostnosti podatkovnega centra</t>
        </is>
      </c>
      <c r="CQ947" s="2" t="inlineStr">
        <is>
          <t>3</t>
        </is>
      </c>
      <c r="CR947" s="2" t="inlineStr">
        <is>
          <t/>
        </is>
      </c>
      <c r="CS947" t="inlineStr">
        <is>
          <t>kazalnik, na podlagi kakterega se ocenjuje, kako trajnostni so podatkovni centri, in vključuje štiri osnovne razsežnosti: energijska učinkovitost, delež rabe obnovljivih virov energije, izraba odpadne toplote, ki jo proizvaja, in poraba pitne vode</t>
        </is>
      </c>
      <c r="CT947" s="2" t="inlineStr">
        <is>
          <t>hållbarhetsindikator för datacentraler</t>
        </is>
      </c>
      <c r="CU947" s="2" t="inlineStr">
        <is>
          <t>3</t>
        </is>
      </c>
      <c r="CV947" s="2" t="inlineStr">
        <is>
          <t/>
        </is>
      </c>
      <c r="CW947" t="inlineStr">
        <is>
          <t/>
        </is>
      </c>
    </row>
    <row r="948">
      <c r="A948" s="1" t="str">
        <f>HYPERLINK("https://iate.europa.eu/entry/result/3588212/all", "3588212")</f>
        <v>3588212</v>
      </c>
      <c r="B948" t="inlineStr">
        <is>
          <t>INTERNATIONAL ORGANISATIONS</t>
        </is>
      </c>
      <c r="C948" t="inlineStr">
        <is>
          <t>INTERNATIONAL ORGANISATIONS|United Nations|UN programmes and funds|UN Environment Programme;INTERNATIONAL ORGANISATIONS|United Nations</t>
        </is>
      </c>
      <c r="D948" t="inlineStr">
        <is>
          <t>yes</t>
        </is>
      </c>
      <c r="E948" t="inlineStr">
        <is>
          <t/>
        </is>
      </c>
      <c r="F948" t="inlineStr">
        <is>
          <t/>
        </is>
      </c>
      <c r="G948" t="inlineStr">
        <is>
          <t/>
        </is>
      </c>
      <c r="H948" t="inlineStr">
        <is>
          <t/>
        </is>
      </c>
      <c r="I948" t="inlineStr">
        <is>
          <t/>
        </is>
      </c>
      <c r="J948" t="inlineStr">
        <is>
          <t/>
        </is>
      </c>
      <c r="K948" t="inlineStr">
        <is>
          <t/>
        </is>
      </c>
      <c r="L948" t="inlineStr">
        <is>
          <t/>
        </is>
      </c>
      <c r="M948" t="inlineStr">
        <is>
          <t/>
        </is>
      </c>
      <c r="N948" s="2" t="inlineStr">
        <is>
          <t>FN's Ressourcepanel|
Ressourcepanelet</t>
        </is>
      </c>
      <c r="O948" s="2" t="inlineStr">
        <is>
          <t>3|
3</t>
        </is>
      </c>
      <c r="P948" s="2" t="inlineStr">
        <is>
          <t xml:space="preserve">|
</t>
        </is>
      </c>
      <c r="Q948" t="inlineStr">
        <is>
          <t>uafhængigt videnskabeligt panel i FN-regi, der har til formål at udarbejde uafhængige, videnskabeligt funderede og politisk relevante analyser i relation til ressourcedagsordenen</t>
        </is>
      </c>
      <c r="R948" t="inlineStr">
        <is>
          <t/>
        </is>
      </c>
      <c r="S948" t="inlineStr">
        <is>
          <t/>
        </is>
      </c>
      <c r="T948" t="inlineStr">
        <is>
          <t/>
        </is>
      </c>
      <c r="U948" t="inlineStr">
        <is>
          <t/>
        </is>
      </c>
      <c r="V948" s="2" t="inlineStr">
        <is>
          <t>Διεθνής Επιτροπή Φυσικών Πόρων</t>
        </is>
      </c>
      <c r="W948" s="2" t="inlineStr">
        <is>
          <t>3</t>
        </is>
      </c>
      <c r="X948" s="2" t="inlineStr">
        <is>
          <t/>
        </is>
      </c>
      <c r="Y948" t="inlineStr">
        <is>
          <t/>
        </is>
      </c>
      <c r="Z948" s="2" t="inlineStr">
        <is>
          <t>International Resource Panel</t>
        </is>
      </c>
      <c r="AA948" s="2" t="inlineStr">
        <is>
          <t>3</t>
        </is>
      </c>
      <c r="AB948" s="2" t="inlineStr">
        <is>
          <t/>
        </is>
      </c>
      <c r="AC948" t="inlineStr">
        <is>
          <t>panel that consists of eminent scientists, highly skilled in resource management issues and which was launched by the United Nations Environment Programme (UNEP) in 2007 to 
build and share the knowledge needed to improve our use of resources 
worldwide</t>
        </is>
      </c>
      <c r="AD948" s="2" t="inlineStr">
        <is>
          <t>Panel Internacional de Recursos</t>
        </is>
      </c>
      <c r="AE948" s="2" t="inlineStr">
        <is>
          <t>3</t>
        </is>
      </c>
      <c r="AF948" s="2" t="inlineStr">
        <is>
          <t/>
        </is>
      </c>
      <c r="AG948" t="inlineStr">
        <is>
          <t>Plataforma mundial científico-normativa, formada por científicos eminentes con experiencia en cuestiones de gestión de recursos, que se estableció por el Programa de las Naciones Unidas para el Medio Ambiente (PNUMA) en 2007 con el fin de crear y compartir los conocimientos necesarios para mejorar nuestra utilización de los recursos naturales.</t>
        </is>
      </c>
      <c r="AH948" t="inlineStr">
        <is>
          <t/>
        </is>
      </c>
      <c r="AI948" t="inlineStr">
        <is>
          <t/>
        </is>
      </c>
      <c r="AJ948" t="inlineStr">
        <is>
          <t/>
        </is>
      </c>
      <c r="AK948" t="inlineStr">
        <is>
          <t/>
        </is>
      </c>
      <c r="AL948" s="2" t="inlineStr">
        <is>
          <t>kansainvälinen luonnonvarapaneeli|
kansainvälinen resurssipaneeli</t>
        </is>
      </c>
      <c r="AM948" s="2" t="inlineStr">
        <is>
          <t>3|
2</t>
        </is>
      </c>
      <c r="AN948" s="2" t="inlineStr">
        <is>
          <t xml:space="preserve">|
</t>
        </is>
      </c>
      <c r="AO948" t="inlineStr">
        <is>
          <t>riippumaton luonnonvarojen kestävää käyttöä, ympäristövaikutuksia ja elinkaarikysymyksiä käsittelevä tieteellinen asiantuntija- ja arviointiorganisaatio, joka käsittelee monia luonnonvarojen käytölle keskeisiä kysymyksiä</t>
        </is>
      </c>
      <c r="AP948" s="2" t="inlineStr">
        <is>
          <t>groupe international d'experts sur les ressources</t>
        </is>
      </c>
      <c r="AQ948" s="2" t="inlineStr">
        <is>
          <t>4</t>
        </is>
      </c>
      <c r="AR948" s="2" t="inlineStr">
        <is>
          <t/>
        </is>
      </c>
      <c r="AS948" t="inlineStr">
        <is>
          <t>groupe lancé en 2007 par le programme des Nations unies pour l'environnement, composé d'éminents scientifiques, hautement qualifiés dans les questions de gestion des ressources des régions développées et en développement, de la société civile, des organisations industrielles et internationales, dont les rapports rassemblent les dernières découvertes scientifiques, techniques et socio-économiques sur l'utilisation des ressources mondiales</t>
        </is>
      </c>
      <c r="AT948" s="2" t="inlineStr">
        <is>
          <t>Painéal Idirnáisiúnta um Bainistiú Acmhainní</t>
        </is>
      </c>
      <c r="AU948" s="2" t="inlineStr">
        <is>
          <t>3</t>
        </is>
      </c>
      <c r="AV948" s="2" t="inlineStr">
        <is>
          <t/>
        </is>
      </c>
      <c r="AW948" t="inlineStr">
        <is>
          <t/>
        </is>
      </c>
      <c r="AX948" t="inlineStr">
        <is>
          <t/>
        </is>
      </c>
      <c r="AY948" t="inlineStr">
        <is>
          <t/>
        </is>
      </c>
      <c r="AZ948" t="inlineStr">
        <is>
          <t/>
        </is>
      </c>
      <c r="BA948" t="inlineStr">
        <is>
          <t/>
        </is>
      </c>
      <c r="BB948" s="2" t="inlineStr">
        <is>
          <t>Nemzetközi Erőforrás Testület</t>
        </is>
      </c>
      <c r="BC948" s="2" t="inlineStr">
        <is>
          <t>3</t>
        </is>
      </c>
      <c r="BD948" s="2" t="inlineStr">
        <is>
          <t/>
        </is>
      </c>
      <c r="BE948" t="inlineStr">
        <is>
          <t>2007 óta működő testület, melyet azért hoztak létre, hogy
független, koherens és hiteles tudományos értékelést nyújtson a természeti erőforrások felhasználásáról és azok környezeti hatásairól; célja, hogy a lakosság
jólétének emelkedését szem előtt tartva megoldható legyen a gazdasági növekedés és a környezet állapotromlásának szétválasztása</t>
        </is>
      </c>
      <c r="BF948" t="inlineStr">
        <is>
          <t/>
        </is>
      </c>
      <c r="BG948" t="inlineStr">
        <is>
          <t/>
        </is>
      </c>
      <c r="BH948" t="inlineStr">
        <is>
          <t/>
        </is>
      </c>
      <c r="BI948" t="inlineStr">
        <is>
          <t/>
        </is>
      </c>
      <c r="BJ948" s="2" t="inlineStr">
        <is>
          <t>Tarptautinė išteklių darbo grupė</t>
        </is>
      </c>
      <c r="BK948" s="2" t="inlineStr">
        <is>
          <t>3</t>
        </is>
      </c>
      <c r="BL948" s="2" t="inlineStr">
        <is>
          <t/>
        </is>
      </c>
      <c r="BM948" t="inlineStr">
        <is>
          <t/>
        </is>
      </c>
      <c r="BN948" t="inlineStr">
        <is>
          <t/>
        </is>
      </c>
      <c r="BO948" t="inlineStr">
        <is>
          <t/>
        </is>
      </c>
      <c r="BP948" t="inlineStr">
        <is>
          <t/>
        </is>
      </c>
      <c r="BQ948" t="inlineStr">
        <is>
          <t/>
        </is>
      </c>
      <c r="BR948" t="inlineStr">
        <is>
          <t/>
        </is>
      </c>
      <c r="BS948" t="inlineStr">
        <is>
          <t/>
        </is>
      </c>
      <c r="BT948" t="inlineStr">
        <is>
          <t/>
        </is>
      </c>
      <c r="BU948" t="inlineStr">
        <is>
          <t/>
        </is>
      </c>
      <c r="BV948" t="inlineStr">
        <is>
          <t/>
        </is>
      </c>
      <c r="BW948" t="inlineStr">
        <is>
          <t/>
        </is>
      </c>
      <c r="BX948" t="inlineStr">
        <is>
          <t/>
        </is>
      </c>
      <c r="BY948" t="inlineStr">
        <is>
          <t/>
        </is>
      </c>
      <c r="BZ948" s="2" t="inlineStr">
        <is>
          <t>Międzynarodowy Panel ds. Zasobów</t>
        </is>
      </c>
      <c r="CA948" s="2" t="inlineStr">
        <is>
          <t>3</t>
        </is>
      </c>
      <c r="CB948" s="2" t="inlineStr">
        <is>
          <t/>
        </is>
      </c>
      <c r="CC948" t="inlineStr">
        <is>
          <t>powołany w ramach &lt;a href="https://iate.europa.eu/entry/result/797104/pl" target="_blank"&gt;Programu Narodów Zjednoczonych ds. Ochrony Środowiska (UNEP)&lt;/a&gt; panel złożony z wybitnych naukowców wysoko wykwalifikowanych w dziedzinie zarządzania zasobami, mający na celu gromadzenie i szerzenie wiedzy niezbędnej, by poprawić sposób wykorzystania zasobów na całym świecie</t>
        </is>
      </c>
      <c r="CD948" s="2" t="inlineStr">
        <is>
          <t>Painel Internacional de Recursos</t>
        </is>
      </c>
      <c r="CE948" s="2" t="inlineStr">
        <is>
          <t>3</t>
        </is>
      </c>
      <c r="CF948" s="2" t="inlineStr">
        <is>
          <t/>
        </is>
      </c>
      <c r="CG948" t="inlineStr">
        <is>
          <t>Plataforma de política e ciência criada
pelo [Programa das Nações Unidas para o Ambiente] para fornecer avaliação independente, coerente e oficial sobre o uso de recursos naturais
e seus impactos no meio ambiente ao longo de todo ciclo de vida e contribuir para uma melhor compreensão de como dissociar o crescimento económico da degradação ambiental.</t>
        </is>
      </c>
      <c r="CH948" s="2" t="inlineStr">
        <is>
          <t>Comitetul internațional pentru gestionarea durabilă a resurselor</t>
        </is>
      </c>
      <c r="CI948" s="2" t="inlineStr">
        <is>
          <t>3</t>
        </is>
      </c>
      <c r="CJ948" s="2" t="inlineStr">
        <is>
          <t/>
        </is>
      </c>
      <c r="CK948" t="inlineStr">
        <is>
          <t/>
        </is>
      </c>
      <c r="CL948" t="inlineStr">
        <is>
          <t/>
        </is>
      </c>
      <c r="CM948" t="inlineStr">
        <is>
          <t/>
        </is>
      </c>
      <c r="CN948" t="inlineStr">
        <is>
          <t/>
        </is>
      </c>
      <c r="CO948" t="inlineStr">
        <is>
          <t/>
        </is>
      </c>
      <c r="CP948" s="2" t="inlineStr">
        <is>
          <t>Mednarodni forum za vire</t>
        </is>
      </c>
      <c r="CQ948" s="2" t="inlineStr">
        <is>
          <t>3</t>
        </is>
      </c>
      <c r="CR948" s="2" t="inlineStr">
        <is>
          <t/>
        </is>
      </c>
      <c r="CS948" t="inlineStr">
        <is>
          <t/>
        </is>
      </c>
      <c r="CT948" t="inlineStr">
        <is>
          <t/>
        </is>
      </c>
      <c r="CU948" t="inlineStr">
        <is>
          <t/>
        </is>
      </c>
      <c r="CV948" t="inlineStr">
        <is>
          <t/>
        </is>
      </c>
      <c r="CW948" t="inlineStr">
        <is>
          <t/>
        </is>
      </c>
    </row>
    <row r="949">
      <c r="A949" s="1" t="str">
        <f>HYPERLINK("https://iate.europa.eu/entry/result/3599832/all", "3599832")</f>
        <v>3599832</v>
      </c>
      <c r="B949" t="inlineStr">
        <is>
          <t>ENERGY;PRODUCTION, TECHNOLOGY AND RESEARCH</t>
        </is>
      </c>
      <c r="C949" t="inlineStr">
        <is>
          <t>ENERGY|energy policy|energy industry;ENERGY|energy policy|energy policy;PRODUCTION, TECHNOLOGY AND RESEARCH|technology and technical regulations|technology|choice of technology|clean technology;ENERGY|soft energy|soft energy|renewable energy</t>
        </is>
      </c>
      <c r="D949" t="inlineStr">
        <is>
          <t>yes</t>
        </is>
      </c>
      <c r="E949" t="inlineStr">
        <is>
          <t/>
        </is>
      </c>
      <c r="F949" s="2" t="inlineStr">
        <is>
          <t>Ускоряване</t>
        </is>
      </c>
      <c r="G949" s="2" t="inlineStr">
        <is>
          <t>3</t>
        </is>
      </c>
      <c r="H949" s="2" t="inlineStr">
        <is>
          <t/>
        </is>
      </c>
      <c r="I949" t="inlineStr">
        <is>
          <t/>
        </is>
      </c>
      <c r="J949" s="2" t="inlineStr">
        <is>
          <t>Nabírání na síle</t>
        </is>
      </c>
      <c r="K949" s="2" t="inlineStr">
        <is>
          <t>3</t>
        </is>
      </c>
      <c r="L949" s="2" t="inlineStr">
        <is>
          <t/>
        </is>
      </c>
      <c r="M949" t="inlineStr">
        <is>
          <t/>
        </is>
      </c>
      <c r="N949" s="2" t="inlineStr">
        <is>
          <t>Opstart</t>
        </is>
      </c>
      <c r="O949" s="2" t="inlineStr">
        <is>
          <t>3</t>
        </is>
      </c>
      <c r="P949" s="2" t="inlineStr">
        <is>
          <t/>
        </is>
      </c>
      <c r="Q949" t="inlineStr">
        <is>
          <t/>
        </is>
      </c>
      <c r="R949" s="2" t="inlineStr">
        <is>
          <t>Hochfahren</t>
        </is>
      </c>
      <c r="S949" s="2" t="inlineStr">
        <is>
          <t>3</t>
        </is>
      </c>
      <c r="T949" s="2" t="inlineStr">
        <is>
          <t/>
        </is>
      </c>
      <c r="U949" t="inlineStr">
        <is>
          <t>europäische Leitinitiative, in deren Rahmen &lt;a href="https://iate.europa.eu/entry/result/1745301/all" target="_blank"&gt;zukunftsfähige&lt;/a&gt; &lt;a href="https://iate.europa.eu/entry/result/824386/all" target="_blank"&gt;saubere Technologien&lt;/a&gt; möglichst früh eingeführt werden sollen, während die Entwicklung und Nutzung &lt;a href="https://iate.europa.eu/entry/result/839833/all" target="_blank"&gt;erneuerbarer Energien&lt;/a&gt; und ihre Integration über modernisierte Netze und verbesserte Interkonnektivität beschleunigt werden soll</t>
        </is>
      </c>
      <c r="V949" s="2" t="inlineStr">
        <is>
          <t>πρωτοβουλία «Power up»</t>
        </is>
      </c>
      <c r="W949" s="2" t="inlineStr">
        <is>
          <t>2</t>
        </is>
      </c>
      <c r="X949" s="2" t="inlineStr">
        <is>
          <t/>
        </is>
      </c>
      <c r="Y949" t="inlineStr">
        <is>
          <t>&lt;div&gt;ευρωπαϊκή εμβληματική πρωτοβουλία με στόχο την αντιμετώπιση ζητημάτων σχετικών με την παραγωγή αειφόρων και &lt;a href="https://iate.europa.eu/entry/result/1153683/en-el" target="_blank"&gt;καθαρών μορφών ενέργειας&lt;/a&gt; μέσω της επίσπευσης &lt;a href="https://iate.europa.eu/entry/result/1745301/en-el" target="_blank"&gt;ανθεκτικών στις μελλοντικές εξελίξεις&lt;/a&gt; &lt;a href="https://iate.europa.eu/entry/result/824386/en-el" target="_blank"&gt;καθαρών τεχνολογιών&lt;/a&gt; και της επιτάχυνσης της ανάπτυξης και της χρήσης &lt;a href="https://iate.europa.eu/entry/result/839833/en-el" target="_blank"&gt;ανανεώσιμων πηγών ενέργειας&lt;/a&gt;, καθώς και της ενσωμάτωσής τους μέσω εκσυγχρονισμένων δικτύων και αυξημένης διασυνδεσιμότητας&lt;/div&gt;</t>
        </is>
      </c>
      <c r="Z949" s="2" t="inlineStr">
        <is>
          <t>Power up</t>
        </is>
      </c>
      <c r="AA949" s="2" t="inlineStr">
        <is>
          <t>3</t>
        </is>
      </c>
      <c r="AB949" s="2" t="inlineStr">
        <is>
          <t/>
        </is>
      </c>
      <c r="AC949" t="inlineStr">
        <is>
          <t>European flagship initiative addressing the issues of sustainable and &lt;a href="https://iate.europa.eu/entry/result/1153683/en" target="_blank"&gt;clean power&lt;/a&gt; generation by frontloading &lt;a href="https://iate.europa.eu/entry/result/1745301/en" target="_blank"&gt;future-proof&lt;/a&gt; &lt;a href="https://iate.europa.eu/entry/result/824386/en" target="_blank"&gt;clean technologies&lt;/a&gt; and accelerating the development and use of &lt;a href="https://iate.europa.eu/entry/result/839833/en" target="_blank"&gt;renewables&lt;/a&gt; and their integration through modernised networks and enhanced interconnectivity</t>
        </is>
      </c>
      <c r="AD949" s="2" t="inlineStr">
        <is>
          <t>Activación</t>
        </is>
      </c>
      <c r="AE949" s="2" t="inlineStr">
        <is>
          <t>3</t>
        </is>
      </c>
      <c r="AF949" s="2" t="inlineStr">
        <is>
          <t/>
        </is>
      </c>
      <c r="AG949" t="inlineStr">
        <is>
          <t>Una de las iniciativas emblemáticas que la Comisión insta a los Estados miembros a incluir en sus &lt;a href="https://iate.europa.eu/entry/result/3590080/es" target="_blank"&gt;planes de recuperación y resiliencia&lt;/a&gt; y que promueve el desarrollo de tecnologías limpias con perspectivas de futuro y la aceleración del desarrollo y el uso de energías renovables, así como su integración a través de redes modernizadas y una mayor interconectividad.</t>
        </is>
      </c>
      <c r="AH949" s="2" t="inlineStr">
        <is>
          <t>Võimsuse suurendamine|
Energia tootmine</t>
        </is>
      </c>
      <c r="AI949" s="2" t="inlineStr">
        <is>
          <t>2|
2</t>
        </is>
      </c>
      <c r="AJ949" s="2" t="inlineStr">
        <is>
          <t xml:space="preserve">|
</t>
        </is>
      </c>
      <c r="AK949" t="inlineStr">
        <is>
          <t>Euroopa juhtalgatus, mille eesmärk on tulevikukindlate puhaste tehnoloogiate juurutamine ning taastuvate energiaallikate arendamise, kasutamise ja integreerimise kiirendamine ajakohastatud võrgustike ja suurema omavahelise ühendatuse kaudu</t>
        </is>
      </c>
      <c r="AL949" s="2" t="inlineStr">
        <is>
          <t>Energiantuotannon tehostaminen</t>
        </is>
      </c>
      <c r="AM949" s="2" t="inlineStr">
        <is>
          <t>3</t>
        </is>
      </c>
      <c r="AN949" s="2" t="inlineStr">
        <is>
          <t/>
        </is>
      </c>
      <c r="AO949" t="inlineStr">
        <is>
          <t>lippulaivahanke, jolla pyritään ottamaan käyttöön etupainotteisesti tulevaisuuden vaatimukset huomioon ottavia, puhtaita teknologioita, vauhdittamaan uusiutuvien energialähteiden kehittämistä ja käyttöä ja nopeuttamaan niiden integrointia nykyaikaistettujen verkkojen ja paremman yhteenliitettävyyden kautta</t>
        </is>
      </c>
      <c r="AP949" s="2" t="inlineStr">
        <is>
          <t>Monter en puissance</t>
        </is>
      </c>
      <c r="AQ949" s="2" t="inlineStr">
        <is>
          <t>3</t>
        </is>
      </c>
      <c r="AR949" s="2" t="inlineStr">
        <is>
          <t/>
        </is>
      </c>
      <c r="AS949" t="inlineStr">
        <is>
          <t/>
        </is>
      </c>
      <c r="AT949" s="2" t="inlineStr">
        <is>
          <t>cumhachtú</t>
        </is>
      </c>
      <c r="AU949" s="2" t="inlineStr">
        <is>
          <t>3</t>
        </is>
      </c>
      <c r="AV949" s="2" t="inlineStr">
        <is>
          <t/>
        </is>
      </c>
      <c r="AW949" t="inlineStr">
        <is>
          <t/>
        </is>
      </c>
      <c r="AX949" s="2" t="inlineStr">
        <is>
          <t>Energija</t>
        </is>
      </c>
      <c r="AY949" s="2" t="inlineStr">
        <is>
          <t>3</t>
        </is>
      </c>
      <c r="AZ949" s="2" t="inlineStr">
        <is>
          <t/>
        </is>
      </c>
      <c r="BA949" t="inlineStr">
        <is>
          <t/>
        </is>
      </c>
      <c r="BB949" s="2" t="inlineStr">
        <is>
          <t>Megújulás</t>
        </is>
      </c>
      <c r="BC949" s="2" t="inlineStr">
        <is>
          <t>3</t>
        </is>
      </c>
      <c r="BD949" s="2" t="inlineStr">
        <is>
          <t/>
        </is>
      </c>
      <c r="BE949" t="inlineStr">
        <is>
          <t>kiemelt kezdeményezés, amely megteremti a vezető hidrogénpiacok alapjait 
Európában, valamint a kapcsolódó infrastruktúrát, és amelynek célja, hogy támogassa a
 2030-ra szükséges 500 GW megújulóenergia-termelés csaknem 40 %-ának 
kiépítését és ágazati integrációját, 6 GW elektrolizáló kapacitás 
telepítését, valamint 1 millió tonna megújuló hidrogén EU-szerte történő
 termelését és szállítását 2025-re</t>
        </is>
      </c>
      <c r="BF949" s="2" t="inlineStr">
        <is>
          <t>power up (premere sull'acceleratore)</t>
        </is>
      </c>
      <c r="BG949" s="2" t="inlineStr">
        <is>
          <t>3</t>
        </is>
      </c>
      <c r="BH949" s="2" t="inlineStr">
        <is>
          <t/>
        </is>
      </c>
      <c r="BI949" t="inlineStr">
        <is>
          <t>iniziativa faro europea volta ad anticipare la diffusione delle &lt;a href="https://iate.europa.eu/entry/result/1153683/en-it" target="_blank"&gt;tecnologie pulite&lt;/a&gt;e adeguate alle esigenze del futuro e accelerare lo sviluppo e l'uso delle&lt;a href="https://iate.europa.eu/entry/result/839833/en-it" target="_blank"&gt; energie rinnovabili &lt;/a&gt;e la loro integrazione mediante la modernizzazione delle reti e un'accresciuta interconnettività</t>
        </is>
      </c>
      <c r="BJ949" s="2" t="inlineStr">
        <is>
          <t>pavyzdinė iniciatyva „Žalinki“</t>
        </is>
      </c>
      <c r="BK949" s="2" t="inlineStr">
        <is>
          <t>2</t>
        </is>
      </c>
      <c r="BL949" s="2" t="inlineStr">
        <is>
          <t/>
        </is>
      </c>
      <c r="BM949" t="inlineStr">
        <is>
          <t>pavyzdinė iniciatyva, kuria siekiama integruoti švarias technologijas ir atsinaujinančiuosius energijos išteklius modernizuojant tinklus ir gerinant tarpusavio jungtis</t>
        </is>
      </c>
      <c r="BN949" s="2" t="inlineStr">
        <is>
          <t>Progresīvāka enerģētika</t>
        </is>
      </c>
      <c r="BO949" s="2" t="inlineStr">
        <is>
          <t>3</t>
        </is>
      </c>
      <c r="BP949" s="2" t="inlineStr">
        <is>
          <t/>
        </is>
      </c>
      <c r="BQ949" t="inlineStr">
        <is>
          <t>pamatiniciatīva, kas paredz panākt intensīvāku nākotnes prasībām atbilstošu tīru
tehnoloģiju izmantošanu un atjaunojamo energoresursu attīstības un izmantošanas
paātrināšanu, kā arī to integrāciju, izmantojot modernizētus tīklus un labāku
savstarpēju savienojamību</t>
        </is>
      </c>
      <c r="BR949" s="2" t="inlineStr">
        <is>
          <t>Enerġizzazzjoni</t>
        </is>
      </c>
      <c r="BS949" s="2" t="inlineStr">
        <is>
          <t>3</t>
        </is>
      </c>
      <c r="BT949" s="2" t="inlineStr">
        <is>
          <t>preferred</t>
        </is>
      </c>
      <c r="BU949" t="inlineStr">
        <is>
          <t>waħda mis-seba' inizjattivi emblematiċi Ewropej koperti mill-&lt;a href="https://iate.europa.eu/entry/slideshow/1628696829029/3587249/mt" target="_blank"&gt;Istrateġija Annwali għat-Tkabbir Sostenibbli&lt;/a&gt;, li tindirizza kwistjonijiet bħall-ġenerazzjoni ta' &lt;a href="https://iate.europa.eu/entry/result/1153683/mt" target="_blank"&gt;enerġija nadifa&lt;/a&gt; billi tantiċipa t-tixrid ta' &lt;a href="https://iate.europa.eu/entry/result/824386/mt" target="_blank"&gt;teknoloġiji nodfa&lt;/a&gt; &lt;a href="https://iate.europa.eu/entry/result/1745301/mt" target="_blank"&gt;li jibqgħu validi fil-futur&lt;/a&gt; u billi taċċellera l-iżvilupp u l-użu ta' &lt;a href="https://iate.europa.eu/entry/result/839833/mt" target="_blank"&gt;sorsi ta' enerġija rinnovabbli&lt;/a&gt; u l-integrazzjoni tagħhom permezz ta' networks modernizzati u interkonnettività msaħħa</t>
        </is>
      </c>
      <c r="BV949" s="2" t="inlineStr">
        <is>
          <t>Versnellen</t>
        </is>
      </c>
      <c r="BW949" s="2" t="inlineStr">
        <is>
          <t>3</t>
        </is>
      </c>
      <c r="BX949" s="2" t="inlineStr">
        <is>
          <t/>
        </is>
      </c>
      <c r="BY949" t="inlineStr">
        <is>
          <t>Europees vlaggenschipinitiatief in het kader waarvan de opwekking van duurzame en schone energie wordt aangepakt door toekomstbestendige schone technologieën zo spoedig mogelijk in te zetten en vaart te zetten achter de ontwikkeling en ingebruikname van hernieuwbare energiebronnen en de integratie ervan via gemoderniseerde netten en verbeterde interconnectiviteit</t>
        </is>
      </c>
      <c r="BZ949" s="2" t="inlineStr">
        <is>
          <t>Zwiększenie mocy</t>
        </is>
      </c>
      <c r="CA949" s="2" t="inlineStr">
        <is>
          <t>3</t>
        </is>
      </c>
      <c r="CB949" s="2" t="inlineStr">
        <is>
          <t/>
        </is>
      </c>
      <c r="CC949" t="inlineStr">
        <is>
          <t>europejska inicjatywa przewodnia, która ma położyć podwaliny pod pionierskie rynki wodoru w Europie i związaną z nimi infrastrukturę</t>
        </is>
      </c>
      <c r="CD949" s="2" t="inlineStr">
        <is>
          <t>Reforço da Capacidade Energética</t>
        </is>
      </c>
      <c r="CE949" s="2" t="inlineStr">
        <is>
          <t>3</t>
        </is>
      </c>
      <c r="CF949" s="2" t="inlineStr">
        <is>
          <t/>
        </is>
      </c>
      <c r="CG949" t="inlineStr">
        <is>
          <t>Iniciativa emblemática europeia criada para privilegiar o mais rapidamente possível as tecnologias limpas perenes e acelerar o desenvolvimento e a utilização de energias renováveis, bem como a sua integração através de redes modernizadas e de uma maior interconectividade.</t>
        </is>
      </c>
      <c r="CH949" s="2" t="inlineStr">
        <is>
          <t>accelerare</t>
        </is>
      </c>
      <c r="CI949" s="2" t="inlineStr">
        <is>
          <t>3</t>
        </is>
      </c>
      <c r="CJ949" s="2" t="inlineStr">
        <is>
          <t/>
        </is>
      </c>
      <c r="CK949" t="inlineStr">
        <is>
          <t/>
        </is>
      </c>
      <c r="CL949" s="2" t="inlineStr">
        <is>
          <t>Naštartujme</t>
        </is>
      </c>
      <c r="CM949" s="2" t="inlineStr">
        <is>
          <t>3</t>
        </is>
      </c>
      <c r="CN949" s="2" t="inlineStr">
        <is>
          <t/>
        </is>
      </c>
      <c r="CO949" t="inlineStr">
        <is>
          <t>hlavná iniciatíva zameraná na prednostné využívanie nadčasových čistých technológií a urýchlenie vývoja a používania obnoviteľných zdrojov energie, ako aj ich integrácie prostredníctvom modernizovaných sietí a zvýšenej prepojenosti</t>
        </is>
      </c>
      <c r="CP949" s="2" t="inlineStr">
        <is>
          <t>Zagnati</t>
        </is>
      </c>
      <c r="CQ949" s="2" t="inlineStr">
        <is>
          <t>3</t>
        </is>
      </c>
      <c r="CR949" s="2" t="inlineStr">
        <is>
          <t/>
        </is>
      </c>
      <c r="CS949" t="inlineStr">
        <is>
          <t>&lt;div&gt;evropski vodilni projekt, ki daje prednost čistim in trajnostnim tehnologijam ter pospešuje razvoj in uporabo &lt;a href="https://iate.europa.eu/entry/result/839833/sl" target="_blank"&gt;obnovljivih virov energije&lt;/a&gt; in njihovo vključevanje v posodobljena omrežja in večjo medsebojno povezljivost&lt;/div&gt;</t>
        </is>
      </c>
      <c r="CT949" s="2" t="inlineStr">
        <is>
          <t>Nya energikällor</t>
        </is>
      </c>
      <c r="CU949" s="2" t="inlineStr">
        <is>
          <t>3</t>
        </is>
      </c>
      <c r="CV949" s="2" t="inlineStr">
        <is>
          <t/>
        </is>
      </c>
      <c r="CW949" t="inlineStr">
        <is>
          <t/>
        </is>
      </c>
    </row>
    <row r="950">
      <c r="A950" s="1" t="str">
        <f>HYPERLINK("https://iate.europa.eu/entry/result/1739051/all", "1739051")</f>
        <v>1739051</v>
      </c>
      <c r="B950" t="inlineStr">
        <is>
          <t>PRODUCTION, TECHNOLOGY AND RESEARCH</t>
        </is>
      </c>
      <c r="C950" t="inlineStr">
        <is>
          <t>PRODUCTION, TECHNOLOGY AND RESEARCH</t>
        </is>
      </c>
      <c r="D950" t="inlineStr">
        <is>
          <t>yes</t>
        </is>
      </c>
      <c r="E950" t="inlineStr">
        <is>
          <t/>
        </is>
      </c>
      <c r="F950" s="2" t="inlineStr">
        <is>
          <t>преобразяваща технология|
революционна технология</t>
        </is>
      </c>
      <c r="G950" s="2" t="inlineStr">
        <is>
          <t>2|
2</t>
        </is>
      </c>
      <c r="H950" s="2" t="inlineStr">
        <is>
          <t xml:space="preserve">|
</t>
        </is>
      </c>
      <c r="I950" t="inlineStr">
        <is>
          <t>технология, която има потенциал за фундаментална промяна на икономически дейности, захранване на иновации, сътресения в промишлеността и за пораждане както на заплахи, така и на нови възможности</t>
        </is>
      </c>
      <c r="J950" s="2" t="inlineStr">
        <is>
          <t>průlomové technologie</t>
        </is>
      </c>
      <c r="K950" s="2" t="inlineStr">
        <is>
          <t>3</t>
        </is>
      </c>
      <c r="L950" s="2" t="inlineStr">
        <is>
          <t/>
        </is>
      </c>
      <c r="M950" t="inlineStr">
        <is>
          <t/>
        </is>
      </c>
      <c r="N950" s="2" t="inlineStr">
        <is>
          <t>transformativ teknologi|
banebrydende teknologi</t>
        </is>
      </c>
      <c r="O950" s="2" t="inlineStr">
        <is>
          <t>3|
3</t>
        </is>
      </c>
      <c r="P950" s="2" t="inlineStr">
        <is>
          <t xml:space="preserve">|
</t>
        </is>
      </c>
      <c r="Q950" t="inlineStr">
        <is>
          <t>teknologi med potentialet til grundlæggende at ændre virksomheder, drive innovation, gribe forstyrrende ind i brancher samt skabe både trusler og muligheder for alle</t>
        </is>
      </c>
      <c r="R950" t="inlineStr">
        <is>
          <t/>
        </is>
      </c>
      <c r="S950" t="inlineStr">
        <is>
          <t/>
        </is>
      </c>
      <c r="T950" t="inlineStr">
        <is>
          <t/>
        </is>
      </c>
      <c r="U950" t="inlineStr">
        <is>
          <t/>
        </is>
      </c>
      <c r="V950" s="2" t="inlineStr">
        <is>
          <t>πρωτοποριακή τεχνολογία|
μετασχηματιστική τεχνολογία|
ρηξικέλευθη τεχνολογία</t>
        </is>
      </c>
      <c r="W950" s="2" t="inlineStr">
        <is>
          <t>3|
3|
3</t>
        </is>
      </c>
      <c r="X950" s="2" t="inlineStr">
        <is>
          <t xml:space="preserve">preferred|
|
</t>
        </is>
      </c>
      <c r="Y950" t="inlineStr">
        <is>
          <t/>
        </is>
      </c>
      <c r="Z950" s="2" t="inlineStr">
        <is>
          <t>breakthrough technologies|
transformative technology|
breakthrough technology</t>
        </is>
      </c>
      <c r="AA950" s="2" t="inlineStr">
        <is>
          <t>1|
3|
3</t>
        </is>
      </c>
      <c r="AB950" s="2" t="inlineStr">
        <is>
          <t xml:space="preserve">|
|
</t>
        </is>
      </c>
      <c r="AC950" t="inlineStr">
        <is>
          <t>technology with a potential of fundamentally changing businesses, fueling innovation, disrupting industries,
and creating both threats and opportunities for all</t>
        </is>
      </c>
      <c r="AD950" s="2" t="inlineStr">
        <is>
          <t>tecnología transformadora|
tecnología revolucionaria</t>
        </is>
      </c>
      <c r="AE950" s="2" t="inlineStr">
        <is>
          <t>3|
3</t>
        </is>
      </c>
      <c r="AF950" s="2" t="inlineStr">
        <is>
          <t xml:space="preserve">|
</t>
        </is>
      </c>
      <c r="AG950" t="inlineStr">
        <is>
          <t>Tecnología con el potencial de cambiar de modo fundamental los negocios, alimentar la innovación, alterar bruscamente las industrias, y crear tanto amenazas como oportunidades para todos.</t>
        </is>
      </c>
      <c r="AH950" s="2" t="inlineStr">
        <is>
          <t>murranguline tehnoloogia</t>
        </is>
      </c>
      <c r="AI950" s="2" t="inlineStr">
        <is>
          <t>3</t>
        </is>
      </c>
      <c r="AJ950" s="2" t="inlineStr">
        <is>
          <t/>
        </is>
      </c>
      <c r="AK950" t="inlineStr">
        <is>
          <t>tehnoloogia, millel on potentsiaal äritavasid põhjalikult muuta, soodustades innovatsiooni, muutes tööstusharusid ja tuues kaasa nii ohte kui ka võimalusi</t>
        </is>
      </c>
      <c r="AL950" s="2" t="inlineStr">
        <is>
          <t>läpimurtoteknologia|
muutokseen johtava teknologia|
mullistava teknologia</t>
        </is>
      </c>
      <c r="AM950" s="2" t="inlineStr">
        <is>
          <t>3|
3|
3</t>
        </is>
      </c>
      <c r="AN950" s="2" t="inlineStr">
        <is>
          <t xml:space="preserve">|
|
</t>
        </is>
      </c>
      <c r="AO950" t="inlineStr">
        <is>
          <t>teknologia, joka mahdollistaa täysin uusien asioiden tekemisen</t>
        </is>
      </c>
      <c r="AP950" s="2" t="inlineStr">
        <is>
          <t>technologie transformatrice</t>
        </is>
      </c>
      <c r="AQ950" s="2" t="inlineStr">
        <is>
          <t>3</t>
        </is>
      </c>
      <c r="AR950" s="2" t="inlineStr">
        <is>
          <t/>
        </is>
      </c>
      <c r="AS950" t="inlineStr">
        <is>
          <t>technologie à même de transformer notre façon de travailler, notre mode de vie ou notre société</t>
        </is>
      </c>
      <c r="AT950" s="2" t="inlineStr">
        <is>
          <t>teicneolaíocht chlaochlaitheach|
teicneolaíocht cheannródaíoch</t>
        </is>
      </c>
      <c r="AU950" s="2" t="inlineStr">
        <is>
          <t>3|
3</t>
        </is>
      </c>
      <c r="AV950" s="2" t="inlineStr">
        <is>
          <t xml:space="preserve">|
</t>
        </is>
      </c>
      <c r="AW950" t="inlineStr">
        <is>
          <t/>
        </is>
      </c>
      <c r="AX950" s="2" t="inlineStr">
        <is>
          <t>transformativna tehnologija|
revolucionarna tehnologija</t>
        </is>
      </c>
      <c r="AY950" s="2" t="inlineStr">
        <is>
          <t>3|
3</t>
        </is>
      </c>
      <c r="AZ950" s="2" t="inlineStr">
        <is>
          <t xml:space="preserve">|
</t>
        </is>
      </c>
      <c r="BA950" t="inlineStr">
        <is>
          <t/>
        </is>
      </c>
      <c r="BB950" s="2" t="inlineStr">
        <is>
          <t>áttörést hozó technológia|
transzformatív technológia|
átalakító hatású technológia</t>
        </is>
      </c>
      <c r="BC950" s="2" t="inlineStr">
        <is>
          <t>3|
3|
3</t>
        </is>
      </c>
      <c r="BD950" s="2" t="inlineStr">
        <is>
          <t xml:space="preserve">|
|
</t>
        </is>
      </c>
      <c r="BE950" t="inlineStr">
        <is>
          <t/>
        </is>
      </c>
      <c r="BF950" s="2" t="inlineStr">
        <is>
          <t>tecnologia innovativa|
tecnologia trasformativa</t>
        </is>
      </c>
      <c r="BG950" s="2" t="inlineStr">
        <is>
          <t>3|
3</t>
        </is>
      </c>
      <c r="BH950" s="2" t="inlineStr">
        <is>
          <t xml:space="preserve">|
</t>
        </is>
      </c>
      <c r="BI950" t="inlineStr">
        <is>
          <t>tecnologia che
ha il potenziale di cambiare radicalmente le imprese e alimentare l'innovazione</t>
        </is>
      </c>
      <c r="BJ950" s="2" t="inlineStr">
        <is>
          <t>transformatyvioji technologija|
proveržio technologija</t>
        </is>
      </c>
      <c r="BK950" s="2" t="inlineStr">
        <is>
          <t>2|
3</t>
        </is>
      </c>
      <c r="BL950" s="2" t="inlineStr">
        <is>
          <t xml:space="preserve">|
</t>
        </is>
      </c>
      <c r="BM950" t="inlineStr">
        <is>
          <t>technologija, galinti atnešti esminių pokyčių įmonėms, paskatinti inovacijas, padaryti perversmą tam tikrose pramonės šakose; tokia technologija visiems gali teikti daug galimybių, tiek kelti grėsmę</t>
        </is>
      </c>
      <c r="BN950" s="2" t="inlineStr">
        <is>
          <t>transformatīva tehnoloģija|
radikāla tehnoloģija|
pārveidojoša tehnoloģija</t>
        </is>
      </c>
      <c r="BO950" s="2" t="inlineStr">
        <is>
          <t>3|
3|
3</t>
        </is>
      </c>
      <c r="BP950" s="2" t="inlineStr">
        <is>
          <t xml:space="preserve">|
|
</t>
        </is>
      </c>
      <c r="BQ950" t="inlineStr">
        <is>
          <t/>
        </is>
      </c>
      <c r="BR950" s="2" t="inlineStr">
        <is>
          <t>teknoloġija rivoluzzjonarja|
teknoloġija trasformattiva</t>
        </is>
      </c>
      <c r="BS950" s="2" t="inlineStr">
        <is>
          <t>3|
3</t>
        </is>
      </c>
      <c r="BT950" s="2" t="inlineStr">
        <is>
          <t xml:space="preserve">|
</t>
        </is>
      </c>
      <c r="BU950" t="inlineStr">
        <is>
          <t/>
        </is>
      </c>
      <c r="BV950" s="2" t="inlineStr">
        <is>
          <t>doorbraaktechnologie|
transformatieve technologie</t>
        </is>
      </c>
      <c r="BW950" s="2" t="inlineStr">
        <is>
          <t>3|
2</t>
        </is>
      </c>
      <c r="BX950" s="2" t="inlineStr">
        <is>
          <t xml:space="preserve">|
</t>
        </is>
      </c>
      <c r="BY950" t="inlineStr">
        <is>
          <t>"technologie die een groot potentieel biedt voor verbetering, vele verschillende toepassingen kent op vele plaatsen in de economie, uitgebreide innovationele complementariteiten heeft en geen directe afgeleide is van een andere technologie"</t>
        </is>
      </c>
      <c r="BZ950" s="2" t="inlineStr">
        <is>
          <t>technologia transformacyjna|
przełomowa technologia</t>
        </is>
      </c>
      <c r="CA950" s="2" t="inlineStr">
        <is>
          <t>3|
3</t>
        </is>
      </c>
      <c r="CB950" s="2" t="inlineStr">
        <is>
          <t xml:space="preserve">|
</t>
        </is>
      </c>
      <c r="CC950" t="inlineStr">
        <is>
          <t>technologie mające potencjał rewolucyjnych zmian dla gospodarki</t>
        </is>
      </c>
      <c r="CD950" s="2" t="inlineStr">
        <is>
          <t>tecnologia revolucionária|
tecnologia transformadora</t>
        </is>
      </c>
      <c r="CE950" s="2" t="inlineStr">
        <is>
          <t>3|
2</t>
        </is>
      </c>
      <c r="CF950" s="2" t="inlineStr">
        <is>
          <t xml:space="preserve">|
</t>
        </is>
      </c>
      <c r="CG950" t="inlineStr">
        <is>
          <t/>
        </is>
      </c>
      <c r="CH950" s="2" t="inlineStr">
        <is>
          <t>tehnologie revoluționară|
tehnologie inovatoare|
tehnologie transformatoare</t>
        </is>
      </c>
      <c r="CI950" s="2" t="inlineStr">
        <is>
          <t>3|
3|
2</t>
        </is>
      </c>
      <c r="CJ950" s="2" t="inlineStr">
        <is>
          <t xml:space="preserve">|
|
</t>
        </is>
      </c>
      <c r="CK950" t="inlineStr">
        <is>
          <t/>
        </is>
      </c>
      <c r="CL950" s="2" t="inlineStr">
        <is>
          <t>transformatívne technológie</t>
        </is>
      </c>
      <c r="CM950" s="2" t="inlineStr">
        <is>
          <t>2</t>
        </is>
      </c>
      <c r="CN950" s="2" t="inlineStr">
        <is>
          <t/>
        </is>
      </c>
      <c r="CO950" t="inlineStr">
        <is>
          <t/>
        </is>
      </c>
      <c r="CP950" s="2" t="inlineStr">
        <is>
          <t>preobrazbena tehnologija|
prelomna tehnologija</t>
        </is>
      </c>
      <c r="CQ950" s="2" t="inlineStr">
        <is>
          <t>2|
3</t>
        </is>
      </c>
      <c r="CR950" s="2" t="inlineStr">
        <is>
          <t xml:space="preserve">|
</t>
        </is>
      </c>
      <c r="CS950" t="inlineStr">
        <is>
          <t/>
        </is>
      </c>
      <c r="CT950" s="2" t="inlineStr">
        <is>
          <t>banbrytande teknik|
omvälvande teknik</t>
        </is>
      </c>
      <c r="CU950" s="2" t="inlineStr">
        <is>
          <t>2|
2</t>
        </is>
      </c>
      <c r="CV950" s="2" t="inlineStr">
        <is>
          <t xml:space="preserve">|
</t>
        </is>
      </c>
      <c r="CW950" t="inlineStr">
        <is>
          <t/>
        </is>
      </c>
    </row>
    <row r="951">
      <c r="A951" s="1" t="str">
        <f>HYPERLINK("https://iate.europa.eu/entry/result/3587763/all", "3587763")</f>
        <v>3587763</v>
      </c>
      <c r="B951" t="inlineStr">
        <is>
          <t>ENVIRONMENT;INTERNATIONAL RELATIONS</t>
        </is>
      </c>
      <c r="C951" t="inlineStr">
        <is>
          <t>ENVIRONMENT|environmental policy;INTERNATIONAL RELATIONS|cooperation policy</t>
        </is>
      </c>
      <c r="D951" t="inlineStr">
        <is>
          <t>yes</t>
        </is>
      </c>
      <c r="E951" t="inlineStr">
        <is>
          <t/>
        </is>
      </c>
      <c r="F951" s="2" t="inlineStr">
        <is>
          <t>зелен съюз</t>
        </is>
      </c>
      <c r="G951" s="2" t="inlineStr">
        <is>
          <t>3</t>
        </is>
      </c>
      <c r="H951" s="2" t="inlineStr">
        <is>
          <t/>
        </is>
      </c>
      <c r="I951" t="inlineStr">
        <is>
          <t/>
        </is>
      </c>
      <c r="J951" s="2" t="inlineStr">
        <is>
          <t>zelená aliance</t>
        </is>
      </c>
      <c r="K951" s="2" t="inlineStr">
        <is>
          <t>3</t>
        </is>
      </c>
      <c r="L951" s="2" t="inlineStr">
        <is>
          <t/>
        </is>
      </c>
      <c r="M951" t="inlineStr">
        <is>
          <t>spolupráce mezi EU a třetími zeměmi, která na obou stranách zintenzivní koordinované úsilí o urychlení opatření v oblasti klimatu a životního prostředí</t>
        </is>
      </c>
      <c r="N951" s="2" t="inlineStr">
        <is>
          <t>grøn alliance</t>
        </is>
      </c>
      <c r="O951" s="2" t="inlineStr">
        <is>
          <t>3</t>
        </is>
      </c>
      <c r="P951" s="2" t="inlineStr">
        <is>
          <t/>
        </is>
      </c>
      <c r="Q951" t="inlineStr">
        <is>
          <t/>
        </is>
      </c>
      <c r="R951" s="2" t="inlineStr">
        <is>
          <t>grünes Bündnis</t>
        </is>
      </c>
      <c r="S951" s="2" t="inlineStr">
        <is>
          <t>3</t>
        </is>
      </c>
      <c r="T951" s="2" t="inlineStr">
        <is>
          <t/>
        </is>
      </c>
      <c r="U951" t="inlineStr">
        <is>
          <t/>
        </is>
      </c>
      <c r="V951" s="2" t="inlineStr">
        <is>
          <t>πράσινη συμμαχία</t>
        </is>
      </c>
      <c r="W951" s="2" t="inlineStr">
        <is>
          <t>3</t>
        </is>
      </c>
      <c r="X951" s="2" t="inlineStr">
        <is>
          <t/>
        </is>
      </c>
      <c r="Y951" t="inlineStr">
        <is>
          <t/>
        </is>
      </c>
      <c r="Z951" s="2" t="inlineStr">
        <is>
          <t>green alliance</t>
        </is>
      </c>
      <c r="AA951" s="2" t="inlineStr">
        <is>
          <t>3</t>
        </is>
      </c>
      <c r="AB951" s="2" t="inlineStr">
        <is>
          <t/>
        </is>
      </c>
      <c r="AC951" t="inlineStr">
        <is>
          <t>alliance concluded between the EU and a partner country
with similarly ambitious environmental commitments in the aim of enabling the
EU and its partner to accelerate their efforts and deepen their cooperation on
climate and environmental matters</t>
        </is>
      </c>
      <c r="AD951" s="2" t="inlineStr">
        <is>
          <t>alianza verde</t>
        </is>
      </c>
      <c r="AE951" s="2" t="inlineStr">
        <is>
          <t>3</t>
        </is>
      </c>
      <c r="AF951" s="2" t="inlineStr">
        <is>
          <t/>
        </is>
      </c>
      <c r="AG951" t="inlineStr">
        <is>
          <t>Alianza celebrada entre la UE y un país socio con un compromiso y objetivos medioambientales similares con el fin de reforzar los esfuerzos coordinados por ambas partes para acelerar la acción por el clima y el medio ambiente.</t>
        </is>
      </c>
      <c r="AH951" s="2" t="inlineStr">
        <is>
          <t>roheline liit</t>
        </is>
      </c>
      <c r="AI951" s="2" t="inlineStr">
        <is>
          <t>3</t>
        </is>
      </c>
      <c r="AJ951" s="2" t="inlineStr">
        <is>
          <t/>
        </is>
      </c>
      <c r="AK951" t="inlineStr">
        <is>
          <t/>
        </is>
      </c>
      <c r="AL951" s="2" t="inlineStr">
        <is>
          <t>vihreä allianssi</t>
        </is>
      </c>
      <c r="AM951" s="2" t="inlineStr">
        <is>
          <t>3</t>
        </is>
      </c>
      <c r="AN951" s="2" t="inlineStr">
        <is>
          <t/>
        </is>
      </c>
      <c r="AO951" t="inlineStr">
        <is>
          <t/>
        </is>
      </c>
      <c r="AP951" s="2" t="inlineStr">
        <is>
          <t>alliance verte</t>
        </is>
      </c>
      <c r="AQ951" s="2" t="inlineStr">
        <is>
          <t>3</t>
        </is>
      </c>
      <c r="AR951" s="2" t="inlineStr">
        <is>
          <t/>
        </is>
      </c>
      <c r="AS951" t="inlineStr">
        <is>
          <t/>
        </is>
      </c>
      <c r="AT951" s="2" t="inlineStr">
        <is>
          <t>comhghuaillíocht ghlas</t>
        </is>
      </c>
      <c r="AU951" s="2" t="inlineStr">
        <is>
          <t>3</t>
        </is>
      </c>
      <c r="AV951" s="2" t="inlineStr">
        <is>
          <t/>
        </is>
      </c>
      <c r="AW951" t="inlineStr">
        <is>
          <t/>
        </is>
      </c>
      <c r="AX951" s="2" t="inlineStr">
        <is>
          <t>zeleni savez</t>
        </is>
      </c>
      <c r="AY951" s="2" t="inlineStr">
        <is>
          <t>3</t>
        </is>
      </c>
      <c r="AZ951" s="2" t="inlineStr">
        <is>
          <t/>
        </is>
      </c>
      <c r="BA951" t="inlineStr">
        <is>
          <t/>
        </is>
      </c>
      <c r="BB951" s="2" t="inlineStr">
        <is>
          <t>zöld szövetség</t>
        </is>
      </c>
      <c r="BC951" s="2" t="inlineStr">
        <is>
          <t>3</t>
        </is>
      </c>
      <c r="BD951" s="2" t="inlineStr">
        <is>
          <t/>
        </is>
      </c>
      <c r="BE951" t="inlineStr">
        <is>
          <t>egy vagy több nemzetközi partnerrel kötött megállapodás, amelynek célja a fenntarthatóbb fejlődési pályákra való átállás, illetve a környezeti kihívások kezelése és ambiciózus környezetvédelmi, éghajlat- és energiapolitikák végrehajtásának elősegítése az egész világon</t>
        </is>
      </c>
      <c r="BF951" s="2" t="inlineStr">
        <is>
          <t>alleanza verde</t>
        </is>
      </c>
      <c r="BG951" s="2" t="inlineStr">
        <is>
          <t>3</t>
        </is>
      </c>
      <c r="BH951" s="2" t="inlineStr">
        <is>
          <t/>
        </is>
      </c>
      <c r="BI951" t="inlineStr">
        <is>
          <t>alleanza che l'UE conclude con i partner che hanno 
sottoscritto l'obiettivo della neutralità climatica entro il 2050 e 
altri ambiziosi obiettivi climatici e ambientali, nell'ambito della strategia per contrastare e mitigare i cambiamenti climatici e adattarsi agli stessi, nonché per combattere la perdita di biodiversità, l'inquinamento e altre forme di degrado ambientale</t>
        </is>
      </c>
      <c r="BJ951" s="2" t="inlineStr">
        <is>
          <t>žaliasis aljansas</t>
        </is>
      </c>
      <c r="BK951" s="2" t="inlineStr">
        <is>
          <t>3</t>
        </is>
      </c>
      <c r="BL951" s="2" t="inlineStr">
        <is>
          <t/>
        </is>
      </c>
      <c r="BM951" t="inlineStr">
        <is>
          <t/>
        </is>
      </c>
      <c r="BN951" s="2" t="inlineStr">
        <is>
          <t>zaļā alianse</t>
        </is>
      </c>
      <c r="BO951" s="2" t="inlineStr">
        <is>
          <t>3</t>
        </is>
      </c>
      <c r="BP951" s="2" t="inlineStr">
        <is>
          <t/>
        </is>
      </c>
      <c r="BQ951" t="inlineStr">
        <is>
          <t/>
        </is>
      </c>
      <c r="BR951" s="2" t="inlineStr">
        <is>
          <t>alleanza ekoloġika</t>
        </is>
      </c>
      <c r="BS951" s="2" t="inlineStr">
        <is>
          <t>3</t>
        </is>
      </c>
      <c r="BT951" s="2" t="inlineStr">
        <is>
          <t/>
        </is>
      </c>
      <c r="BU951" t="inlineStr">
        <is>
          <t/>
        </is>
      </c>
      <c r="BV951" s="2" t="inlineStr">
        <is>
          <t>groene alliantie</t>
        </is>
      </c>
      <c r="BW951" s="2" t="inlineStr">
        <is>
          <t>3</t>
        </is>
      </c>
      <c r="BX951" s="2" t="inlineStr">
        <is>
          <t/>
        </is>
      </c>
      <c r="BY951" t="inlineStr">
        <is>
          <t/>
        </is>
      </c>
      <c r="BZ951" s="2" t="inlineStr">
        <is>
          <t>zielony sojusz</t>
        </is>
      </c>
      <c r="CA951" s="2" t="inlineStr">
        <is>
          <t>3</t>
        </is>
      </c>
      <c r="CB951" s="2" t="inlineStr">
        <is>
          <t/>
        </is>
      </c>
      <c r="CC951" t="inlineStr">
        <is>
          <t/>
        </is>
      </c>
      <c r="CD951" s="2" t="inlineStr">
        <is>
          <t>aliança ecológica|
aliança verde</t>
        </is>
      </c>
      <c r="CE951" s="2" t="inlineStr">
        <is>
          <t>3|
3</t>
        </is>
      </c>
      <c r="CF951" s="2" t="inlineStr">
        <is>
          <t xml:space="preserve">|
</t>
        </is>
      </c>
      <c r="CG951" t="inlineStr">
        <is>
          <t>Compromisso celebrado entre a União Europeia e um país parceiro que partilhe os mesmos interesses e que subscreva os mesmos objetivos em matéria de clima e ambiente.</t>
        </is>
      </c>
      <c r="CH951" s="2" t="inlineStr">
        <is>
          <t>alianță verde</t>
        </is>
      </c>
      <c r="CI951" s="2" t="inlineStr">
        <is>
          <t>3</t>
        </is>
      </c>
      <c r="CJ951" s="2" t="inlineStr">
        <is>
          <t/>
        </is>
      </c>
      <c r="CK951" t="inlineStr">
        <is>
          <t/>
        </is>
      </c>
      <c r="CL951" s="2" t="inlineStr">
        <is>
          <t>zelená aliancia|
ekologická aliancia</t>
        </is>
      </c>
      <c r="CM951" s="2" t="inlineStr">
        <is>
          <t>3|
3</t>
        </is>
      </c>
      <c r="CN951" s="2" t="inlineStr">
        <is>
          <t xml:space="preserve">|
</t>
        </is>
      </c>
      <c r="CO951" t="inlineStr">
        <is>
          <t>nástroj spolupráce slúžiaci EÚ a tretím stranám na koordináciu úsilia týkajúce ho sa opatrení v oblasti klímy a životného prostredia</t>
        </is>
      </c>
      <c r="CP951" s="2" t="inlineStr">
        <is>
          <t>zeleno zavezništvo</t>
        </is>
      </c>
      <c r="CQ951" s="2" t="inlineStr">
        <is>
          <t>3</t>
        </is>
      </c>
      <c r="CR951" s="2" t="inlineStr">
        <is>
          <t/>
        </is>
      </c>
      <c r="CS951" t="inlineStr">
        <is>
          <t/>
        </is>
      </c>
      <c r="CT951" s="2" t="inlineStr">
        <is>
          <t>grön allians</t>
        </is>
      </c>
      <c r="CU951" s="2" t="inlineStr">
        <is>
          <t>3</t>
        </is>
      </c>
      <c r="CV951" s="2" t="inlineStr">
        <is>
          <t/>
        </is>
      </c>
      <c r="CW951" t="inlineStr">
        <is>
          <t/>
        </is>
      </c>
    </row>
    <row r="952">
      <c r="A952" s="1" t="str">
        <f>HYPERLINK("https://iate.europa.eu/entry/result/3588002/all", "3588002")</f>
        <v>3588002</v>
      </c>
      <c r="B952" t="inlineStr">
        <is>
          <t>ENVIRONMENT;EUROPEAN UNION</t>
        </is>
      </c>
      <c r="C952" t="inlineStr">
        <is>
          <t>ENVIRONMENT|environmental policy|climate change policy;EUROPEAN UNION|European construction|deepening of the European Union|economic and social cohesion</t>
        </is>
      </c>
      <c r="D952" t="inlineStr">
        <is>
          <t>yes</t>
        </is>
      </c>
      <c r="E952" t="inlineStr">
        <is>
          <t/>
        </is>
      </c>
      <c r="F952" s="2" t="inlineStr">
        <is>
          <t>територия в процес на справедлив преход</t>
        </is>
      </c>
      <c r="G952" s="2" t="inlineStr">
        <is>
          <t>3</t>
        </is>
      </c>
      <c r="H952" s="2" t="inlineStr">
        <is>
          <t/>
        </is>
      </c>
      <c r="I952" t="inlineStr">
        <is>
          <t/>
        </is>
      </c>
      <c r="J952" s="2" t="inlineStr">
        <is>
          <t>region zapojený do spravedlivé transformace|
území zapojené do spravedlivé transformace</t>
        </is>
      </c>
      <c r="K952" s="2" t="inlineStr">
        <is>
          <t>3|
3</t>
        </is>
      </c>
      <c r="L952" s="2" t="inlineStr">
        <is>
          <t xml:space="preserve">|
</t>
        </is>
      </c>
      <c r="M952" t="inlineStr">
        <is>
          <t>region se schváleným plánem spravedlivé transformace podle nařízení EU o Fondu pro spravedlivou transformaci</t>
        </is>
      </c>
      <c r="N952" s="2" t="inlineStr">
        <is>
          <t>region omfattet af retfærdig omstilling|
område omfattet af retfærdig omstilling</t>
        </is>
      </c>
      <c r="O952" s="2" t="inlineStr">
        <is>
          <t>3|
3</t>
        </is>
      </c>
      <c r="P952" s="2" t="inlineStr">
        <is>
          <t xml:space="preserve">|
</t>
        </is>
      </c>
      <c r="Q952" t="inlineStr">
        <is>
          <t/>
        </is>
      </c>
      <c r="R952" s="2" t="inlineStr">
        <is>
          <t>Zielregion für einen gerechten Übergang|
Region, die Anstrengungen für einen gerechten Übergang unternimmt</t>
        </is>
      </c>
      <c r="S952" s="2" t="inlineStr">
        <is>
          <t>3|
3</t>
        </is>
      </c>
      <c r="T952" s="2" t="inlineStr">
        <is>
          <t>proposed|
admitted</t>
        </is>
      </c>
      <c r="U952" t="inlineStr">
        <is>
          <t/>
        </is>
      </c>
      <c r="V952" s="2" t="inlineStr">
        <is>
          <t>περιφέρεια δίκαιης μετάβασης.|
περιοχή δίκαιης μετάβασης</t>
        </is>
      </c>
      <c r="W952" s="2" t="inlineStr">
        <is>
          <t>3|
3</t>
        </is>
      </c>
      <c r="X952" s="2" t="inlineStr">
        <is>
          <t xml:space="preserve">|
</t>
        </is>
      </c>
      <c r="Y952" t="inlineStr">
        <is>
          <t>περιφέρεια της οποίας η οικονομία στηρίζεται σε ρυπογόνα και επιζήμια για το κλίμα βιομηχανική δραστηριότητα ή ομάδα δραστηριοτήτων, όπως αυτές προσδιορίστηκαν στο πλαίσιο του &lt;a href="http://iate.europa.eu/entry/result/3583211/el" target="_blank"&gt;Μηχανισμού Δίκαιης Μετάβασης&lt;/a&gt; με σκοπό να δοθεί στήριξη για τη σταδιακή κατάργηση των πλέον ρυπογόνων οικονομικών δραστηριοτήτων</t>
        </is>
      </c>
      <c r="Z952" s="2" t="inlineStr">
        <is>
          <t>just transition region|
just transition territory</t>
        </is>
      </c>
      <c r="AA952" s="2" t="inlineStr">
        <is>
          <t>3|
3</t>
        </is>
      </c>
      <c r="AB952" s="2" t="inlineStr">
        <is>
          <t xml:space="preserve">|
</t>
        </is>
      </c>
      <c r="AC952" t="inlineStr">
        <is>
          <t>region based on a single or a cluster of
climate-polluting industries, identified under the &lt;a href="http://iate.europa.eu/entry/result/3583211/en" target="_blank"&gt;Just Transition Mechanism&lt;/a&gt; in
order to channel support to phase out the most polluting economic activities</t>
        </is>
      </c>
      <c r="AD952" s="2" t="inlineStr">
        <is>
          <t>región beneficiaria de las medidas para una transición justa|
territorio de la transición justa|
territorio beneficiario del régimen de transición justa</t>
        </is>
      </c>
      <c r="AE952" s="2" t="inlineStr">
        <is>
          <t>3|
3|
3</t>
        </is>
      </c>
      <c r="AF952" s="2" t="inlineStr">
        <is>
          <t xml:space="preserve">|
|
</t>
        </is>
      </c>
      <c r="AG952" t="inlineStr">
        <is>
          <t>Regiones muy
 dependientes de actividades altamente generadoras de gases de efecto
 invernadero para las que se propone un Mecanismo para una Transición Justa que
 aborde la restructuración en profundidad de sus economías de manera justa y sostenible
 desde un punto de vista social.</t>
        </is>
      </c>
      <c r="AH952" s="2" t="inlineStr">
        <is>
          <t>õiglase ülemineku piirkond|
õiglase ülemineku territoorium</t>
        </is>
      </c>
      <c r="AI952" s="2" t="inlineStr">
        <is>
          <t>3|
3</t>
        </is>
      </c>
      <c r="AJ952" s="2" t="inlineStr">
        <is>
          <t xml:space="preserve">|
</t>
        </is>
      </c>
      <c r="AK952" t="inlineStr">
        <is>
          <t/>
        </is>
      </c>
      <c r="AL952" s="2" t="inlineStr">
        <is>
          <t>oikeudenmukaisen siirtymän tukialue</t>
        </is>
      </c>
      <c r="AM952" s="2" t="inlineStr">
        <is>
          <t>3</t>
        </is>
      </c>
      <c r="AN952" s="2" t="inlineStr">
        <is>
          <t/>
        </is>
      </c>
      <c r="AO952" t="inlineStr">
        <is>
          <t>oikeudenmukaisen siirtymän mekanismin kautta tuettava alue, jolla ilmastosiirtymä aiheuttaa erityisen voimakkaita taloudellisia ja yhteiskunnallisia vaikutuksia</t>
        </is>
      </c>
      <c r="AP952" s="2" t="inlineStr">
        <is>
          <t>région en transition juste|
territoire en transition juste</t>
        </is>
      </c>
      <c r="AQ952" s="2" t="inlineStr">
        <is>
          <t>3|
3</t>
        </is>
      </c>
      <c r="AR952" s="2" t="inlineStr">
        <is>
          <t xml:space="preserve">|
</t>
        </is>
      </c>
      <c r="AS952" t="inlineStr">
        <is>
          <t>région en transition vers la neutralité climatique, identifiée par le &lt;a href="https://iate.europa.eu/entry/result/3583211/fr" target="_blank"&gt;mécanisme pour une transition juste&lt;/a&gt;, dont les activités économiques doivent être progressivement éliminées en raison de leur incidence sur le climat et l’environnement pour être remplacées par de nouvelles activités économiques</t>
        </is>
      </c>
      <c r="AT952" s="2" t="inlineStr">
        <is>
          <t>réigiun an aistrithe chóir|
críoch an aistrithe chóir</t>
        </is>
      </c>
      <c r="AU952" s="2" t="inlineStr">
        <is>
          <t>3|
3</t>
        </is>
      </c>
      <c r="AV952" s="2" t="inlineStr">
        <is>
          <t xml:space="preserve">|
</t>
        </is>
      </c>
      <c r="AW952" t="inlineStr">
        <is>
          <t/>
        </is>
      </c>
      <c r="AX952" s="2" t="inlineStr">
        <is>
          <t>regija u kojoj je potrebno osigurati pravednu tranziciju|
područje pravedne tranzicije</t>
        </is>
      </c>
      <c r="AY952" s="2" t="inlineStr">
        <is>
          <t>3|
2</t>
        </is>
      </c>
      <c r="AZ952" s="2" t="inlineStr">
        <is>
          <t xml:space="preserve">|
</t>
        </is>
      </c>
      <c r="BA952" t="inlineStr">
        <is>
          <t/>
        </is>
      </c>
      <c r="BB952" s="2" t="inlineStr">
        <is>
          <t>igazságos átmenet terület|
igazságos átmenet régió</t>
        </is>
      </c>
      <c r="BC952" s="2" t="inlineStr">
        <is>
          <t>3|
3</t>
        </is>
      </c>
      <c r="BD952" s="2" t="inlineStr">
        <is>
          <t xml:space="preserve">|
</t>
        </is>
      </c>
      <c r="BE952" t="inlineStr">
        <is>
          <t>szennyező iparág(ak) által dominált régió, amely az &lt;a href="https://iate.europa.eu/entry/result/3583211/hu" target="_blank"&gt;igazságos átmenet mechanizmus&lt;/a&gt; keretében segítséget kap a gazdasági szerkezet átalakításához</t>
        </is>
      </c>
      <c r="BF952" s="2" t="inlineStr">
        <is>
          <t>territorio interessato dalla transizione giusta|
regione interessata dalla transizione giusta</t>
        </is>
      </c>
      <c r="BG952" s="2" t="inlineStr">
        <is>
          <t>3|
3</t>
        </is>
      </c>
      <c r="BH952" s="2" t="inlineStr">
        <is>
          <t xml:space="preserve">|
</t>
        </is>
      </c>
      <c r="BI952" t="inlineStr">
        <is>
          <t>regione la cui economia dipende fortemente da comparti industriali molto inquinanti e che riceverà sostegno dal &lt;a href="https://iate.europa.eu/entry/result/3583211/en-it" target="_blank"&gt;meccanismo per una transizione giusta&lt;/a&gt; per eliminare le attività economiche più inquinanti</t>
        </is>
      </c>
      <c r="BJ952" s="2" t="inlineStr">
        <is>
          <t>teisingą pertvarką vykdantis regionas</t>
        </is>
      </c>
      <c r="BK952" s="2" t="inlineStr">
        <is>
          <t>3</t>
        </is>
      </c>
      <c r="BL952" s="2" t="inlineStr">
        <is>
          <t/>
        </is>
      </c>
      <c r="BM952" t="inlineStr">
        <is>
          <t/>
        </is>
      </c>
      <c r="BN952" s="2" t="inlineStr">
        <is>
          <t>taisnīgas pārkārtošanās reģions|
taisnīgas pārkārtošanās teritorija</t>
        </is>
      </c>
      <c r="BO952" s="2" t="inlineStr">
        <is>
          <t>3|
3</t>
        </is>
      </c>
      <c r="BP952" s="2" t="inlineStr">
        <is>
          <t xml:space="preserve">|
</t>
        </is>
      </c>
      <c r="BQ952" t="inlineStr">
        <is>
          <t/>
        </is>
      </c>
      <c r="BR952" s="2" t="inlineStr">
        <is>
          <t>reġjun tat-tranżizzjoni ġusta|
territorju tat-tranżizzjoni ġusta</t>
        </is>
      </c>
      <c r="BS952" s="2" t="inlineStr">
        <is>
          <t>3|
3</t>
        </is>
      </c>
      <c r="BT952" s="2" t="inlineStr">
        <is>
          <t xml:space="preserve">|
</t>
        </is>
      </c>
      <c r="BU952" t="inlineStr">
        <is>
          <t>reġjun li l-ekonomija tiegħu tkun tiddependi ħafna minn attivitajiet industrijali b’emissjonijiet għoljin ta’ gassijiet serra, u li jiġi identifikat fil-qafas tal-&lt;a href="https://iate.europa.eu/entry/result/3583211/mt" target="_blank"&gt;Mekkaniżmu ta’ Tranżizzjoni Ġusta&lt;/a&gt; biex jingħata l-appoġġ meħtieġ għar-ristrutturar soċjoekonomiku tiegħu li jwasslu lejn ekonomija aktar sostenibbli b’livell baxx ta’ karbonju (tranżizzjoni għan-&lt;a href="https://iate.europa.eu/entry/result/3567524/mt" target="_blank"&gt;newtralità klimatika&lt;/a&gt;)</t>
        </is>
      </c>
      <c r="BV952" s="2" t="inlineStr">
        <is>
          <t>rechtvaardigetransitiegebied</t>
        </is>
      </c>
      <c r="BW952" s="2" t="inlineStr">
        <is>
          <t>3</t>
        </is>
      </c>
      <c r="BX952" s="2" t="inlineStr">
        <is>
          <t/>
        </is>
      </c>
      <c r="BY952" t="inlineStr">
        <is>
          <t>regio met een goedgekeurd transitieplan in het kader van de verordening betreffende het Fonds voor een rechtvaardige transitie</t>
        </is>
      </c>
      <c r="BZ952" s="2" t="inlineStr">
        <is>
          <t>region objęty sprawiedliwą transformacją|
terrytorium objęte sprawiedliwą transformacją</t>
        </is>
      </c>
      <c r="CA952" s="2" t="inlineStr">
        <is>
          <t>3|
3</t>
        </is>
      </c>
      <c r="CB952" s="2" t="inlineStr">
        <is>
          <t xml:space="preserve">|
</t>
        </is>
      </c>
      <c r="CC952" t="inlineStr">
        <is>
          <t>region uzależniony od jednej lub klilku branży szkodliwych dla klimatu, zidentyfikowany w ramach &lt;a href="https://iate.europa.eu/entry/result/3583211/pl" target="_blank"&gt;mechanizmu sprawiedliwej transformacji&lt;/a&gt; w celu skierowania wsparcia na rzecz wycofania najbardziej szkodliwych rodzajów działalności gospodarczej</t>
        </is>
      </c>
      <c r="CD952" s="2" t="inlineStr">
        <is>
          <t>região em transição justa</t>
        </is>
      </c>
      <c r="CE952" s="2" t="inlineStr">
        <is>
          <t>3</t>
        </is>
      </c>
      <c r="CF952" s="2" t="inlineStr">
        <is>
          <t/>
        </is>
      </c>
      <c r="CG952" t="inlineStr">
        <is>
          <t/>
        </is>
      </c>
      <c r="CH952" s="2" t="inlineStr">
        <is>
          <t>teritoriu vizat de tranziția justă|
regiune vizată de tranziția justă</t>
        </is>
      </c>
      <c r="CI952" s="2" t="inlineStr">
        <is>
          <t>3|
3</t>
        </is>
      </c>
      <c r="CJ952" s="2" t="inlineStr">
        <is>
          <t xml:space="preserve">|
</t>
        </is>
      </c>
      <c r="CK952" t="inlineStr">
        <is>
          <t>regiune care depinde economic într-o măsură importantă de industrii cu emisii mari de dioxid de carbon, identificată prin intermediul &lt;a href="https://iate.europa.eu/entry/result/3583211/ro" target="_blank"&gt;Mecanismului pentru o tranziție justă&lt;/a&gt;, și care va beneficia de ajutor pentru a putea face tranziția către o economie verde</t>
        </is>
      </c>
      <c r="CL952" s="2" t="inlineStr">
        <is>
          <t>región zapojený do spravodlivej transformácie|
územie zapojené do spravodlivej transformácie</t>
        </is>
      </c>
      <c r="CM952" s="2" t="inlineStr">
        <is>
          <t>3|
3</t>
        </is>
      </c>
      <c r="CN952" s="2" t="inlineStr">
        <is>
          <t xml:space="preserve">|
</t>
        </is>
      </c>
      <c r="CO952" t="inlineStr">
        <is>
          <t>geografická oblasť so schváleným plánom spravodlivej transformácie územia podľa nariadenia o &lt;a href="https://iate.europa.eu/entry/result/3582128/sk" target="_blank"&gt;Fonde na spravodlivú transformáciu&lt;/a&gt;</t>
        </is>
      </c>
      <c r="CP952" s="2" t="inlineStr">
        <is>
          <t>območje pravičnega prehoda|
regija pravičnega prehoda</t>
        </is>
      </c>
      <c r="CQ952" s="2" t="inlineStr">
        <is>
          <t>3|
3</t>
        </is>
      </c>
      <c r="CR952" s="2" t="inlineStr">
        <is>
          <t xml:space="preserve">|
</t>
        </is>
      </c>
      <c r="CS952" t="inlineStr">
        <is>
          <t/>
        </is>
      </c>
      <c r="CT952" s="2" t="inlineStr">
        <is>
          <t>territorium som får stöd för en rättvis omställning|
region som får stöd för en rättvis omställning</t>
        </is>
      </c>
      <c r="CU952" s="2" t="inlineStr">
        <is>
          <t>3|
3</t>
        </is>
      </c>
      <c r="CV952" s="2" t="inlineStr">
        <is>
          <t xml:space="preserve">|
</t>
        </is>
      </c>
      <c r="CW952" t="inlineStr">
        <is>
          <t/>
        </is>
      </c>
    </row>
    <row r="953">
      <c r="A953" s="1" t="str">
        <f>HYPERLINK("https://iate.europa.eu/entry/result/3599101/all", "3599101")</f>
        <v>3599101</v>
      </c>
      <c r="B953" t="inlineStr">
        <is>
          <t>FINANCE;EUROPEAN UNION;ENVIRONMENT;ECONOMICS</t>
        </is>
      </c>
      <c r="C953" t="inlineStr">
        <is>
          <t>FINANCE|financing and investment;EUROPEAN UNION|EU institutions and European civil service|EU institution|European Commission;ENVIRONMENT|environmental policy|climate change policy;ECONOMICS|economic policy|economic policy|development policy|sustainable development;EUROPEAN UNION|EU institutions and European civil service|institutional structure</t>
        </is>
      </c>
      <c r="D953" t="inlineStr">
        <is>
          <t>yes</t>
        </is>
      </c>
      <c r="E953" t="inlineStr">
        <is>
          <t/>
        </is>
      </c>
      <c r="F953" s="2" t="inlineStr">
        <is>
          <t>експертна група на държавите членки по финансирането за устойчиво развитие</t>
        </is>
      </c>
      <c r="G953" s="2" t="inlineStr">
        <is>
          <t>3</t>
        </is>
      </c>
      <c r="H953" s="2" t="inlineStr">
        <is>
          <t/>
        </is>
      </c>
      <c r="I953" t="inlineStr">
        <is>
          <t/>
        </is>
      </c>
      <c r="J953" s="2" t="inlineStr">
        <is>
          <t>skupina odborníků z členských států pro udržitelné financování</t>
        </is>
      </c>
      <c r="K953" s="2" t="inlineStr">
        <is>
          <t>3</t>
        </is>
      </c>
      <c r="L953" s="2" t="inlineStr">
        <is>
          <t/>
        </is>
      </c>
      <c r="M953" t="inlineStr">
        <is>
          <t/>
        </is>
      </c>
      <c r="N953" s="2" t="inlineStr">
        <is>
          <t>Medlemsstatsekspertgruppen for Bæredygtig Finansiering</t>
        </is>
      </c>
      <c r="O953" s="2" t="inlineStr">
        <is>
          <t>3</t>
        </is>
      </c>
      <c r="P953" s="2" t="inlineStr">
        <is>
          <t/>
        </is>
      </c>
      <c r="Q953" t="inlineStr">
        <is>
          <t/>
        </is>
      </c>
      <c r="R953" s="2" t="inlineStr">
        <is>
          <t>Sachverständigengruppe der Mitgliedstaaten für nachhaltiges Finanzwesen</t>
        </is>
      </c>
      <c r="S953" s="2" t="inlineStr">
        <is>
          <t>3</t>
        </is>
      </c>
      <c r="T953" s="2" t="inlineStr">
        <is>
          <t/>
        </is>
      </c>
      <c r="U953" t="inlineStr">
        <is>
          <t/>
        </is>
      </c>
      <c r="V953" s="2" t="inlineStr">
        <is>
          <t>ομάδα εμπειρογνωμόνων των κρατών μελών για τα βιώσιμα χρηματοοικονομικά</t>
        </is>
      </c>
      <c r="W953" s="2" t="inlineStr">
        <is>
          <t>3</t>
        </is>
      </c>
      <c r="X953" s="2" t="inlineStr">
        <is>
          <t/>
        </is>
      </c>
      <c r="Y953" t="inlineStr">
        <is>
          <t>ομάδα εμπειρογνωμόνων
η οποία αποτελείται από δύο εμπειρογνώμονες από κάθε κράτος μέλος, έναν από τον
τομέα των χρηματοοικονομικών και έναν από τον τομέα της βιωσιμότητας, και η
οποία συστάθηκε από την Ευρωπαϊκή Επιτροπή το 2018 με αποστολή να παρέχει στήριξη
κατά την υλοποίηση δράσεων για βιώσιμα χρηματοοικονομικά και να προωθεί τον
μετασχηματισμό στην επικράτεια των κρατών μελών</t>
        </is>
      </c>
      <c r="Z953" s="2" t="inlineStr">
        <is>
          <t>Member States Expert Group on Sustainable Finance|
Member State Expert Group on Sustainable Finance</t>
        </is>
      </c>
      <c r="AA953" s="2" t="inlineStr">
        <is>
          <t>3|
1</t>
        </is>
      </c>
      <c r="AB953" s="2" t="inlineStr">
        <is>
          <t xml:space="preserve">|
</t>
        </is>
      </c>
      <c r="AC953" t="inlineStr">
        <is>
          <t>expert group established by the European
Commission to allow effective coordination of sustainable finance initiatives at European and national level, and to assist the Commission in 
implementing EU legislation and policies related to sustainable finance</t>
        </is>
      </c>
      <c r="AD953" s="2" t="inlineStr">
        <is>
          <t>Grupo de expertos de los Estados miembros en materia de finanzas sostenibles</t>
        </is>
      </c>
      <c r="AE953" s="2" t="inlineStr">
        <is>
          <t>3</t>
        </is>
      </c>
      <c r="AF953" s="2" t="inlineStr">
        <is>
          <t/>
        </is>
      </c>
      <c r="AG953" t="inlineStr">
        <is>
          <t>Grupo creado por la Comisión Europea en 2018 e integrado por dos expertos por cada Estado miembro cuya tarea consiste en asistir a la Comisión en relación con la ejecución de la legislación y las políticas de la Unión vigentes, en la elaboración de actos delegados y en la preparación de propuestas legislativas e iniciativas políticas en el ámbito de las finanzas sostenibles.</t>
        </is>
      </c>
      <c r="AH953" s="2" t="inlineStr">
        <is>
          <t>liikmesriikide kestliku rahanduse eksperdirühm</t>
        </is>
      </c>
      <c r="AI953" s="2" t="inlineStr">
        <is>
          <t>3</t>
        </is>
      </c>
      <c r="AJ953" s="2" t="inlineStr">
        <is>
          <t/>
        </is>
      </c>
      <c r="AK953" t="inlineStr">
        <is>
          <t/>
        </is>
      </c>
      <c r="AL953" s="2" t="inlineStr">
        <is>
          <t>kestävää rahoitusta käsittelevä jäsenvaltioiden asiantuntijaryhmä</t>
        </is>
      </c>
      <c r="AM953" s="2" t="inlineStr">
        <is>
          <t>3</t>
        </is>
      </c>
      <c r="AN953" s="2" t="inlineStr">
        <is>
          <t/>
        </is>
      </c>
      <c r="AO953" t="inlineStr">
        <is>
          <t/>
        </is>
      </c>
      <c r="AP953" s="2" t="inlineStr">
        <is>
          <t>groupe d’experts des États membres sur la finance durable</t>
        </is>
      </c>
      <c r="AQ953" s="2" t="inlineStr">
        <is>
          <t>3</t>
        </is>
      </c>
      <c r="AR953" s="2" t="inlineStr">
        <is>
          <t/>
        </is>
      </c>
      <c r="AS953" t="inlineStr">
        <is>
          <t/>
        </is>
      </c>
      <c r="AT953" t="inlineStr">
        <is>
          <t/>
        </is>
      </c>
      <c r="AU953" t="inlineStr">
        <is>
          <t/>
        </is>
      </c>
      <c r="AV953" t="inlineStr">
        <is>
          <t/>
        </is>
      </c>
      <c r="AW953" t="inlineStr">
        <is>
          <t/>
        </is>
      </c>
      <c r="AX953" s="2" t="inlineStr">
        <is>
          <t>Stručna skupina država članica za održivo financiranje</t>
        </is>
      </c>
      <c r="AY953" s="2" t="inlineStr">
        <is>
          <t>3</t>
        </is>
      </c>
      <c r="AZ953" s="2" t="inlineStr">
        <is>
          <t/>
        </is>
      </c>
      <c r="BA953" t="inlineStr">
        <is>
          <t/>
        </is>
      </c>
      <c r="BB953" s="2" t="inlineStr">
        <is>
          <t>fenntartható finanszírozással foglalkozó tagállami szakértői csoport</t>
        </is>
      </c>
      <c r="BC953" s="2" t="inlineStr">
        <is>
          <t>3</t>
        </is>
      </c>
      <c r="BD953" s="2" t="inlineStr">
        <is>
          <t/>
        </is>
      </c>
      <c r="BE953" t="inlineStr">
        <is>
          <t>tagállamonként egy pénzügyi és egy fenntarthatósági szakértőből álló, az Európai Bizottság által 2018-ban létrehozott szakértői csoport, amelynek feladata a fenntartható finanszírozással kapcsolatos intézkedések végrehajtásának támogatása és az átállás elősegítése a tagállamokban</t>
        </is>
      </c>
      <c r="BF953" s="2" t="inlineStr">
        <is>
          <t>MSEG|
gruppo di esperti degli Stati membri sulla finanza sostenibile</t>
        </is>
      </c>
      <c r="BG953" s="2" t="inlineStr">
        <is>
          <t>3|
3</t>
        </is>
      </c>
      <c r="BH953" s="2" t="inlineStr">
        <is>
          <t xml:space="preserve">|
</t>
        </is>
      </c>
      <c r="BI953" t="inlineStr">
        <is>
          <t>gruppo di esperti
nazionali istituito dalla Commissione per partecipare, insieme ad altri, allo sforzo
coordinato a livello mondiale per promuovere e condurre la transizione verso
uno sviluppo sostenibile minimizzando gli effetti dei rischi emergenti per la
stabilità finanziaria legati alle questioni ambientali e sociali per il sistema
finanziario e i cittadini, che subiscono le ripercussioni negative del
cambiamento climatico e aiutando le imprese europee a rimanere competitive in
un’economia globale in via di trasformazione</t>
        </is>
      </c>
      <c r="BJ953" s="2" t="inlineStr">
        <is>
          <t>Valstybių narių ekspertų grupė tvarių finansų klausimams</t>
        </is>
      </c>
      <c r="BK953" s="2" t="inlineStr">
        <is>
          <t>3</t>
        </is>
      </c>
      <c r="BL953" s="2" t="inlineStr">
        <is>
          <t/>
        </is>
      </c>
      <c r="BM953" t="inlineStr">
        <is>
          <t/>
        </is>
      </c>
      <c r="BN953" s="2" t="inlineStr">
        <is>
          <t>Dalībvalstu ekspertu grupa ilgtspējīga finansējuma jautājumos</t>
        </is>
      </c>
      <c r="BO953" s="2" t="inlineStr">
        <is>
          <t>3</t>
        </is>
      </c>
      <c r="BP953" s="2" t="inlineStr">
        <is>
          <t/>
        </is>
      </c>
      <c r="BQ953" t="inlineStr">
        <is>
          <t/>
        </is>
      </c>
      <c r="BR953" s="2" t="inlineStr">
        <is>
          <t>Grupp ta’ Esperti tal-Istati Membri dwar il-Finanzi Sostenibbli</t>
        </is>
      </c>
      <c r="BS953" s="2" t="inlineStr">
        <is>
          <t>3</t>
        </is>
      </c>
      <c r="BT953" s="2" t="inlineStr">
        <is>
          <t/>
        </is>
      </c>
      <c r="BU953" t="inlineStr">
        <is>
          <t>grupp ta' esperti magħmul minn żewġ esperti minn kull Stat Membru, fil-qasam tal-finanzi u tas-sostenibbiltà rispettivament, imwaqqaf mill-Kummissjoni Ewropea fl-2018, bil-għan li dan jappoġġja l-implimentazzjoni ta' azzjonijiet marbuta mal-finanzi sostenibbli u li jippromwovi l-bidla fit-territorji tal-Istati Membri</t>
        </is>
      </c>
      <c r="BV953" s="2" t="inlineStr">
        <is>
          <t>deskundigengroep van de lidstaten inzake duurzame financiering</t>
        </is>
      </c>
      <c r="BW953" s="2" t="inlineStr">
        <is>
          <t>3</t>
        </is>
      </c>
      <c r="BX953" s="2" t="inlineStr">
        <is>
          <t/>
        </is>
      </c>
      <c r="BY953" t="inlineStr">
        <is>
          <t/>
        </is>
      </c>
      <c r="BZ953" s="2" t="inlineStr">
        <is>
          <t>grupa ekspertów z państw członkowskich ds. zrównoważonego finansowania</t>
        </is>
      </c>
      <c r="CA953" s="2" t="inlineStr">
        <is>
          <t>3</t>
        </is>
      </c>
      <c r="CB953" s="2" t="inlineStr">
        <is>
          <t/>
        </is>
      </c>
      <c r="CC953" t="inlineStr">
        <is>
          <t>grupa ekspertów, w skład której wchodzi po dwóch przedstawicieli każdego państwa członkowskiego, ustanowiona przez Komisję Europejską w 2018 r. w celu wspierania działań w dziedzinie zrównoważonego finansowania</t>
        </is>
      </c>
      <c r="CD953" s="2" t="inlineStr">
        <is>
          <t>Grupo de Peritos dos Estados-Membros sobre Financiamento Sustentável</t>
        </is>
      </c>
      <c r="CE953" s="2" t="inlineStr">
        <is>
          <t>3</t>
        </is>
      </c>
      <c r="CF953" s="2" t="inlineStr">
        <is>
          <t/>
        </is>
      </c>
      <c r="CG953" t="inlineStr">
        <is>
          <t>Grupo de peritos composto por dois peritos de cada Estado-Membro, respetivamente no domínio das finanças e da sustentabilidade, criado pela Comissão Europeia em 2018 para apoiar a execução de ações de financiamento sustentável e promover a transformação nos territórios dos Estados-Membros.</t>
        </is>
      </c>
      <c r="CH953" s="2" t="inlineStr">
        <is>
          <t>Grupul de experți al statelor membre privind finanțarea durabilă</t>
        </is>
      </c>
      <c r="CI953" s="2" t="inlineStr">
        <is>
          <t>3</t>
        </is>
      </c>
      <c r="CJ953" s="2" t="inlineStr">
        <is>
          <t/>
        </is>
      </c>
      <c r="CK953" t="inlineStr">
        <is>
          <t>&lt;div&gt;grup de experți înființat de Comisia Europeană în 2018 și alcătuit din câte doi experți din fiecare stat membru, ale cărui sarcini sunt: &lt;br&gt;&lt;/div&gt;&lt;div&gt;- se coordonează cu statele membre, participă la schimburi de opinii &lt;br&gt;&lt;/div&gt;&lt;div&gt;- sprijină Comisia în pregătirea actelor delegate &lt;br&gt;&lt;/div&gt;&lt;div&gt;- sprijină Comisia în pregătirea propunerilor legislative și a inițiativelor politice &lt;br&gt;&lt;/div&gt;&lt;div&gt;- sprijină Comisia în relație cu implementarea legislației, programelor și politicilor actuale ale Uniunii&lt;/div&gt;</t>
        </is>
      </c>
      <c r="CL953" s="2" t="inlineStr">
        <is>
          <t>skupina expertov členských štátov pre udržateľné financie</t>
        </is>
      </c>
      <c r="CM953" s="2" t="inlineStr">
        <is>
          <t>3</t>
        </is>
      </c>
      <c r="CN953" s="2" t="inlineStr">
        <is>
          <t/>
        </is>
      </c>
      <c r="CO953" t="inlineStr">
        <is>
          <t>skupina zložená po dvoch expertoch z každého členského štátu, ktorej úlohou je okrem iného radiť Komisii, pokiaľ ide o vhodnosť technických kritérií preskúmania a prístupu, ktorý v súvislosti s tvorbou týchto kritérií uplatňuje platforma pre udržateľné financovanie</t>
        </is>
      </c>
      <c r="CP953" s="2" t="inlineStr">
        <is>
          <t>Strokovna skupina držav članic za financiranje trajnostne rasti</t>
        </is>
      </c>
      <c r="CQ953" s="2" t="inlineStr">
        <is>
          <t>3</t>
        </is>
      </c>
      <c r="CR953" s="2" t="inlineStr">
        <is>
          <t/>
        </is>
      </c>
      <c r="CS953" t="inlineStr">
        <is>
          <t/>
        </is>
      </c>
      <c r="CT953" s="2" t="inlineStr">
        <is>
          <t>medlemsstaternas expertgrupp för hållbar finansiering|
expertgruppen för medlemsstaterna om hållbar finansiering</t>
        </is>
      </c>
      <c r="CU953" s="2" t="inlineStr">
        <is>
          <t>2|
3</t>
        </is>
      </c>
      <c r="CV953" s="2" t="inlineStr">
        <is>
          <t xml:space="preserve">|
</t>
        </is>
      </c>
      <c r="CW953" t="inlineStr">
        <is>
          <t/>
        </is>
      </c>
    </row>
    <row r="954">
      <c r="A954" s="1" t="str">
        <f>HYPERLINK("https://iate.europa.eu/entry/result/3588452/all", "3588452")</f>
        <v>3588452</v>
      </c>
      <c r="B954" t="inlineStr">
        <is>
          <t>EUROPEAN UNION;ENVIRONMENT</t>
        </is>
      </c>
      <c r="C954" t="inlineStr">
        <is>
          <t>EUROPEAN UNION|European construction|deepening of the European Union|EU activity;ENVIRONMENT|environmental policy|environmental protection;ENVIRONMENT|environmental policy|environmental policy</t>
        </is>
      </c>
      <c r="D954" t="inlineStr">
        <is>
          <t>yes</t>
        </is>
      </c>
      <c r="E954" t="inlineStr">
        <is>
          <t/>
        </is>
      </c>
      <c r="F954" t="inlineStr">
        <is>
          <t/>
        </is>
      </c>
      <c r="G954" t="inlineStr">
        <is>
          <t/>
        </is>
      </c>
      <c r="H954" t="inlineStr">
        <is>
          <t/>
        </is>
      </c>
      <c r="I954" t="inlineStr">
        <is>
          <t/>
        </is>
      </c>
      <c r="J954" t="inlineStr">
        <is>
          <t/>
        </is>
      </c>
      <c r="K954" t="inlineStr">
        <is>
          <t/>
        </is>
      </c>
      <c r="L954" t="inlineStr">
        <is>
          <t/>
        </is>
      </c>
      <c r="M954" t="inlineStr">
        <is>
          <t/>
        </is>
      </c>
      <c r="N954" t="inlineStr">
        <is>
          <t/>
        </is>
      </c>
      <c r="O954" t="inlineStr">
        <is>
          <t/>
        </is>
      </c>
      <c r="P954" t="inlineStr">
        <is>
          <t/>
        </is>
      </c>
      <c r="Q954" t="inlineStr">
        <is>
          <t/>
        </is>
      </c>
      <c r="R954" s="2" t="inlineStr">
        <is>
          <t>Diplomatie des Grünen Deals</t>
        </is>
      </c>
      <c r="S954" s="2" t="inlineStr">
        <is>
          <t>3</t>
        </is>
      </c>
      <c r="T954" s="2" t="inlineStr">
        <is>
          <t/>
        </is>
      </c>
      <c r="U954" t="inlineStr">
        <is>
          <t/>
        </is>
      </c>
      <c r="V954" t="inlineStr">
        <is>
          <t/>
        </is>
      </c>
      <c r="W954" t="inlineStr">
        <is>
          <t/>
        </is>
      </c>
      <c r="X954" t="inlineStr">
        <is>
          <t/>
        </is>
      </c>
      <c r="Y954" t="inlineStr">
        <is>
          <t/>
        </is>
      </c>
      <c r="Z954" s="2" t="inlineStr">
        <is>
          <t>European Green Deal diplomacy|
green deal diplomacy</t>
        </is>
      </c>
      <c r="AA954" s="2" t="inlineStr">
        <is>
          <t>3|
3</t>
        </is>
      </c>
      <c r="AB954" s="2" t="inlineStr">
        <is>
          <t xml:space="preserve">|
</t>
        </is>
      </c>
      <c r="AC954" t="inlineStr">
        <is>
          <t>international climate diplomacy strategy focused on convincing and supporting other nations to take on their share of promoting more sustainable development and bolder climate action</t>
        </is>
      </c>
      <c r="AD954" t="inlineStr">
        <is>
          <t/>
        </is>
      </c>
      <c r="AE954" t="inlineStr">
        <is>
          <t/>
        </is>
      </c>
      <c r="AF954" t="inlineStr">
        <is>
          <t/>
        </is>
      </c>
      <c r="AG954" t="inlineStr">
        <is>
          <t/>
        </is>
      </c>
      <c r="AH954" t="inlineStr">
        <is>
          <t/>
        </is>
      </c>
      <c r="AI954" t="inlineStr">
        <is>
          <t/>
        </is>
      </c>
      <c r="AJ954" t="inlineStr">
        <is>
          <t/>
        </is>
      </c>
      <c r="AK954" t="inlineStr">
        <is>
          <t/>
        </is>
      </c>
      <c r="AL954" s="2" t="inlineStr">
        <is>
          <t>vihreän kehityksen diplomatia</t>
        </is>
      </c>
      <c r="AM954" s="2" t="inlineStr">
        <is>
          <t>3</t>
        </is>
      </c>
      <c r="AN954" s="2" t="inlineStr">
        <is>
          <t/>
        </is>
      </c>
      <c r="AO954" t="inlineStr">
        <is>
          <t/>
        </is>
      </c>
      <c r="AP954" t="inlineStr">
        <is>
          <t/>
        </is>
      </c>
      <c r="AQ954" t="inlineStr">
        <is>
          <t/>
        </is>
      </c>
      <c r="AR954" t="inlineStr">
        <is>
          <t/>
        </is>
      </c>
      <c r="AS954" t="inlineStr">
        <is>
          <t/>
        </is>
      </c>
      <c r="AT954" s="2" t="inlineStr">
        <is>
          <t>taidhleoireacht um Chomhaontú Glas don Eoraip|
taidhleoireacht um an gComhaontú Glas don Eoraip</t>
        </is>
      </c>
      <c r="AU954" s="2" t="inlineStr">
        <is>
          <t>3|
3</t>
        </is>
      </c>
      <c r="AV954" s="2" t="inlineStr">
        <is>
          <t xml:space="preserve">|
</t>
        </is>
      </c>
      <c r="AW954" t="inlineStr">
        <is>
          <t/>
        </is>
      </c>
      <c r="AX954" t="inlineStr">
        <is>
          <t/>
        </is>
      </c>
      <c r="AY954" t="inlineStr">
        <is>
          <t/>
        </is>
      </c>
      <c r="AZ954" t="inlineStr">
        <is>
          <t/>
        </is>
      </c>
      <c r="BA954" t="inlineStr">
        <is>
          <t/>
        </is>
      </c>
      <c r="BB954" t="inlineStr">
        <is>
          <t/>
        </is>
      </c>
      <c r="BC954" t="inlineStr">
        <is>
          <t/>
        </is>
      </c>
      <c r="BD954" t="inlineStr">
        <is>
          <t/>
        </is>
      </c>
      <c r="BE954" t="inlineStr">
        <is>
          <t/>
        </is>
      </c>
      <c r="BF954" t="inlineStr">
        <is>
          <t/>
        </is>
      </c>
      <c r="BG954" t="inlineStr">
        <is>
          <t/>
        </is>
      </c>
      <c r="BH954" t="inlineStr">
        <is>
          <t/>
        </is>
      </c>
      <c r="BI954" t="inlineStr">
        <is>
          <t/>
        </is>
      </c>
      <c r="BJ954" s="2" t="inlineStr">
        <is>
          <t>žaliojo kurso diplomatija|
Europos žaliojo kurso diplomatija</t>
        </is>
      </c>
      <c r="BK954" s="2" t="inlineStr">
        <is>
          <t>3|
3</t>
        </is>
      </c>
      <c r="BL954" s="2" t="inlineStr">
        <is>
          <t xml:space="preserve">|
</t>
        </is>
      </c>
      <c r="BM954" t="inlineStr">
        <is>
          <t/>
        </is>
      </c>
      <c r="BN954" t="inlineStr">
        <is>
          <t/>
        </is>
      </c>
      <c r="BO954" t="inlineStr">
        <is>
          <t/>
        </is>
      </c>
      <c r="BP954" t="inlineStr">
        <is>
          <t/>
        </is>
      </c>
      <c r="BQ954" t="inlineStr">
        <is>
          <t/>
        </is>
      </c>
      <c r="BR954" s="2" t="inlineStr">
        <is>
          <t>diplomazija dwar il-patt ekoloġiku</t>
        </is>
      </c>
      <c r="BS954" s="2" t="inlineStr">
        <is>
          <t>3</t>
        </is>
      </c>
      <c r="BT954" s="2" t="inlineStr">
        <is>
          <t/>
        </is>
      </c>
      <c r="BU954" t="inlineStr">
        <is>
          <t/>
        </is>
      </c>
      <c r="BV954" s="2" t="inlineStr">
        <is>
          <t>European Green Deal diplomatie|
“Green Deal”-diplomatie</t>
        </is>
      </c>
      <c r="BW954" s="2" t="inlineStr">
        <is>
          <t>2|
2</t>
        </is>
      </c>
      <c r="BX954" s="2" t="inlineStr">
        <is>
          <t xml:space="preserve">|
</t>
        </is>
      </c>
      <c r="BY954" t="inlineStr">
        <is>
          <t/>
        </is>
      </c>
      <c r="BZ954" s="2" t="inlineStr">
        <is>
          <t>dyplomacja w zakresie Zielonego Ładu</t>
        </is>
      </c>
      <c r="CA954" s="2" t="inlineStr">
        <is>
          <t>3</t>
        </is>
      </c>
      <c r="CB954" s="2" t="inlineStr">
        <is>
          <t/>
        </is>
      </c>
      <c r="CC954" t="inlineStr">
        <is>
          <t/>
        </is>
      </c>
      <c r="CD954" s="2" t="inlineStr">
        <is>
          <t>diplomacia do Pacto Ecológico|
diplomacia ecológica da UE</t>
        </is>
      </c>
      <c r="CE954" s="2" t="inlineStr">
        <is>
          <t>3|
3</t>
        </is>
      </c>
      <c r="CF954" s="2" t="inlineStr">
        <is>
          <t xml:space="preserve">|
</t>
        </is>
      </c>
      <c r="CG954" t="inlineStr">
        <is>
          <t/>
        </is>
      </c>
      <c r="CH954" s="2" t="inlineStr">
        <is>
          <t>diplomație a Pactului verde european</t>
        </is>
      </c>
      <c r="CI954" s="2" t="inlineStr">
        <is>
          <t>3</t>
        </is>
      </c>
      <c r="CJ954" s="2" t="inlineStr">
        <is>
          <t/>
        </is>
      </c>
      <c r="CK954" t="inlineStr">
        <is>
          <t/>
        </is>
      </c>
      <c r="CL954" t="inlineStr">
        <is>
          <t/>
        </is>
      </c>
      <c r="CM954" t="inlineStr">
        <is>
          <t/>
        </is>
      </c>
      <c r="CN954" t="inlineStr">
        <is>
          <t/>
        </is>
      </c>
      <c r="CO954" t="inlineStr">
        <is>
          <t/>
        </is>
      </c>
      <c r="CP954" s="2" t="inlineStr">
        <is>
          <t>diplomacija evropskega zelenega dogovora</t>
        </is>
      </c>
      <c r="CQ954" s="2" t="inlineStr">
        <is>
          <t>3</t>
        </is>
      </c>
      <c r="CR954" s="2" t="inlineStr">
        <is>
          <t/>
        </is>
      </c>
      <c r="CS954" t="inlineStr">
        <is>
          <t>strategija podnebne diplomacije, usmerjena v prepričevanje in spodbujanje drugih držav za bolj trajnosten razvoj in pogumnejše podnebne ukrepe</t>
        </is>
      </c>
      <c r="CT954" s="2" t="inlineStr">
        <is>
          <t>gröna given-diplomati|
europeisk gröna given-diplomati</t>
        </is>
      </c>
      <c r="CU954" s="2" t="inlineStr">
        <is>
          <t>3|
3</t>
        </is>
      </c>
      <c r="CV954" s="2" t="inlineStr">
        <is>
          <t xml:space="preserve">|
</t>
        </is>
      </c>
      <c r="CW954" t="inlineStr">
        <is>
          <t/>
        </is>
      </c>
    </row>
    <row r="955">
      <c r="A955" s="1" t="str">
        <f>HYPERLINK("https://iate.europa.eu/entry/result/3582963/all", "3582963")</f>
        <v>3582963</v>
      </c>
      <c r="B955" t="inlineStr">
        <is>
          <t>ENVIRONMENT;FINANCE</t>
        </is>
      </c>
      <c r="C955" t="inlineStr">
        <is>
          <t>ENVIRONMENT|environmental policy|climate change policy;FINANCE|financing and investment</t>
        </is>
      </c>
      <c r="D955" t="inlineStr">
        <is>
          <t>yes</t>
        </is>
      </c>
      <c r="E955" t="inlineStr">
        <is>
          <t/>
        </is>
      </c>
      <c r="F955" t="inlineStr">
        <is>
          <t/>
        </is>
      </c>
      <c r="G955" t="inlineStr">
        <is>
          <t/>
        </is>
      </c>
      <c r="H955" t="inlineStr">
        <is>
          <t/>
        </is>
      </c>
      <c r="I955" t="inlineStr">
        <is>
          <t/>
        </is>
      </c>
      <c r="J955" s="2" t="inlineStr">
        <is>
          <t>referenční hodnota EU navázaná na Pařížskou dohodu</t>
        </is>
      </c>
      <c r="K955" s="2" t="inlineStr">
        <is>
          <t>3</t>
        </is>
      </c>
      <c r="L955" s="2" t="inlineStr">
        <is>
          <t/>
        </is>
      </c>
      <c r="M955" t="inlineStr">
        <is>
          <t>&lt;div&gt;referenční hodnota, která je označena jako referenční hodnota EU navázaná na Pařížskou dohodu a splňuje tyto požadavky:&lt;/div&gt;&lt;div&gt;a) její podkladová aktiva jsou vybírána, vážena
 nebo vyloučena tak, aby byly emise uhlíku výsledného referenčního 
portfolia v souladu s cíli Pařížské dohody přijaté v rámci Rámcové 
úmluvy Organizace spojených národů o změně klimatu;&lt;br&gt;&lt;/div&gt;&lt;div&gt;b) je koncipována v souladu s minimálními standardy stanovenými v aktech v přenesené pravomoci a&lt;br&gt;&lt;/div&gt;&lt;div&gt;c) činnosti týkající se jejích podkladových aktiv významně nepoškozují jiné
 cíle v environmentální a sociální oblasti a v oblasti správy a řízení 
(ESG cíle)&lt;br&gt;&lt;/div&gt;</t>
        </is>
      </c>
      <c r="N955" t="inlineStr">
        <is>
          <t/>
        </is>
      </c>
      <c r="O955" t="inlineStr">
        <is>
          <t/>
        </is>
      </c>
      <c r="P955" t="inlineStr">
        <is>
          <t/>
        </is>
      </c>
      <c r="Q955" t="inlineStr">
        <is>
          <t/>
        </is>
      </c>
      <c r="R955" s="2" t="inlineStr">
        <is>
          <t>Paris-abgestimmter EU-Referenzwert</t>
        </is>
      </c>
      <c r="S955" s="2" t="inlineStr">
        <is>
          <t>3</t>
        </is>
      </c>
      <c r="T955" s="2" t="inlineStr">
        <is>
          <t/>
        </is>
      </c>
      <c r="U955" t="inlineStr">
        <is>
          <t>Referenzwert, &lt;div&gt;dessen zugrunde
liegende Vermögenswerte so ausgewählt, gewichtet oder ausgeschlossen wurden,
dass die CO2-Emissionen des daraus resultierenden Referenzwert-Portfolios auf
die Ziele des Übereinkommens von Paris ausgerichtet sind, &lt;/div&gt;&lt;div&gt;der nach den
Mindeststandards erstellt wurde, die in den einschlägigen delegierten Rechtsakten
festgelegt wurden, und &lt;/div&gt;&lt;div&gt;durch dessen
Tätigkeiten im Zusammenhang mit seinen zugrunde liegenden Vermögenswerten andere
Ziele in den Bereichen Umwelt, Soziales und Governance (ESG) nicht erheblich
beeinträchtigt werden&lt;/div&gt;</t>
        </is>
      </c>
      <c r="V955" t="inlineStr">
        <is>
          <t/>
        </is>
      </c>
      <c r="W955" t="inlineStr">
        <is>
          <t/>
        </is>
      </c>
      <c r="X955" t="inlineStr">
        <is>
          <t/>
        </is>
      </c>
      <c r="Y955" t="inlineStr">
        <is>
          <t/>
        </is>
      </c>
      <c r="Z955" s="2" t="inlineStr">
        <is>
          <t>EU Paris-aligned Benchmark|
EU PAB</t>
        </is>
      </c>
      <c r="AA955" s="2" t="inlineStr">
        <is>
          <t>3|
3</t>
        </is>
      </c>
      <c r="AB955" s="2" t="inlineStr">
        <is>
          <t xml:space="preserve">|
</t>
        </is>
      </c>
      <c r="AC955" t="inlineStr">
        <is>
          <t>&lt;div&gt;
 a benchmark that is labelled as an EU Paris-aligned Benchmark where the underlying assets are selected in such a manner that the resulting benchmark portfolio's GHG emissions are aligned with the long-term global warming target of the Paris Climate Agreement and is also constructed in accordance with the minimum standards laid down in the delegated acts and where the activities relating to its underlying assets do not significantly harm other environmental, social and governance (ESG) objectives&lt;/div&gt;</t>
        </is>
      </c>
      <c r="AD955" t="inlineStr">
        <is>
          <t/>
        </is>
      </c>
      <c r="AE955" t="inlineStr">
        <is>
          <t/>
        </is>
      </c>
      <c r="AF955" t="inlineStr">
        <is>
          <t/>
        </is>
      </c>
      <c r="AG955" t="inlineStr">
        <is>
          <t/>
        </is>
      </c>
      <c r="AH955" s="2" t="inlineStr">
        <is>
          <t>Pariisi kokkulepet järgiv ELi võrdlusalus</t>
        </is>
      </c>
      <c r="AI955" s="2" t="inlineStr">
        <is>
          <t>3</t>
        </is>
      </c>
      <c r="AJ955" s="2" t="inlineStr">
        <is>
          <t/>
        </is>
      </c>
      <c r="AK955" t="inlineStr">
        <is>
          <t>võrdlusalus, mille alusvara valitakse, kaalutakse või
jäetakse välja delegeeritud õigusaktide kohaldamiseks selliselt, et saadud
võrdlusportfelli CO&lt;sub&gt;2&lt;/sub&gt; heide oleks kooskõlas ÜRO kliimamuutuste
raamkonventsiooni alusel vastu võetud Pariisi kokkuleppes sätestatud
eesmärkidega, mis on koostatud vastavalt delegeeritud õigusaktides sätestatud
miinimumstandarditele ning mille alusvaraga seotud tegevus ei kahjusta
märkimisväärselt muid keskkonna-, sotsiaal- ja juhtimiseesmärke</t>
        </is>
      </c>
      <c r="AL955" s="2" t="inlineStr">
        <is>
          <t>EU:n Pariisin sopimuksen mukainen vertailuarvo|
Pariisin sopimuksen mukainen EU:n vertailuarvo</t>
        </is>
      </c>
      <c r="AM955" s="2" t="inlineStr">
        <is>
          <t>3|
3</t>
        </is>
      </c>
      <c r="AN955" s="2" t="inlineStr">
        <is>
          <t>|
preferred</t>
        </is>
      </c>
      <c r="AO955" t="inlineStr">
        <is>
          <t>vertailuarvo, jolla on EU:n Pariisin sopimuksen mukaisen vertailuarvon merkintä ja jonka kohde-etuutena olevat omaisuuserät valitaan, painotetaan tai suljetaan pois siten, että tulokseksi saatavan vertailuarvosalkun hiilipäästöt ovat Pariisin sopimuksen tavoitteiden mukaiset, joka laaditaan delegoiduissa säädöksissä vahvistettujen vähimmäisvaatimusten mukaisesti, ja jonka kohde-etuutena olevien omaisuuserien toiminta ei saa merkittävästi haitata muita ympäristöön, yhteiskuntaan ja hyvään hallintotapaan liittyviä tavoitteita</t>
        </is>
      </c>
      <c r="AP955" s="2" t="inlineStr">
        <is>
          <t>indice de référence "accord de Paris" de l'Union</t>
        </is>
      </c>
      <c r="AQ955" s="2" t="inlineStr">
        <is>
          <t>3</t>
        </is>
      </c>
      <c r="AR955" s="2" t="inlineStr">
        <is>
          <t/>
        </is>
      </c>
      <c r="AS955" t="inlineStr">
        <is>
          <t/>
        </is>
      </c>
      <c r="AT955" s="2" t="inlineStr">
        <is>
          <t>Tagarmharc AE atá ailínithe le Comhaontú Pháras</t>
        </is>
      </c>
      <c r="AU955" s="2" t="inlineStr">
        <is>
          <t>3</t>
        </is>
      </c>
      <c r="AV955" s="2" t="inlineStr">
        <is>
          <t/>
        </is>
      </c>
      <c r="AW955" t="inlineStr">
        <is>
          <t/>
        </is>
      </c>
      <c r="AX955" t="inlineStr">
        <is>
          <t/>
        </is>
      </c>
      <c r="AY955" t="inlineStr">
        <is>
          <t/>
        </is>
      </c>
      <c r="AZ955" t="inlineStr">
        <is>
          <t/>
        </is>
      </c>
      <c r="BA955" t="inlineStr">
        <is>
          <t/>
        </is>
      </c>
      <c r="BB955" s="2" t="inlineStr">
        <is>
          <t>a Párizsi Megállapodáshoz igazodó uniós referenciamutató</t>
        </is>
      </c>
      <c r="BC955" s="2" t="inlineStr">
        <is>
          <t>3</t>
        </is>
      </c>
      <c r="BD955" s="2" t="inlineStr">
        <is>
          <t/>
        </is>
      </c>
      <c r="BE955" t="inlineStr">
        <is>
          <t>olyan referenciamutató, amelynél az alapul szolgáló eszközöket úgy választják ki, súlyozzák vagy zárják ki, hogy az
így kapott referenciamutató-portfólió szén-dioxid-kibocsátása összhangban legyen az ENSZ
Éghajlatváltozási Keretegyezménye keretében létrejött és az Unió által jóváhagyott
párizsi megállapodás célkitűzéseivel; &lt;div&gt;amelyet meghatározott minimumkövetelményeknek megfelelően állítanak össze; és
amelynél az alapul szolgáló eszközökhöz kapcsolódó tevékenységek nem lehetnek jelentős mértékben károsak más
környezeti, társadalmi és irányítási célokra nézve&lt;/div&gt;</t>
        </is>
      </c>
      <c r="BF955" t="inlineStr">
        <is>
          <t/>
        </is>
      </c>
      <c r="BG955" t="inlineStr">
        <is>
          <t/>
        </is>
      </c>
      <c r="BH955" t="inlineStr">
        <is>
          <t/>
        </is>
      </c>
      <c r="BI955" t="inlineStr">
        <is>
          <t/>
        </is>
      </c>
      <c r="BJ955" s="2" t="inlineStr">
        <is>
          <t>ES su Paryžiaus susitarimu suderintas lyginamasis indeksas</t>
        </is>
      </c>
      <c r="BK955" s="2" t="inlineStr">
        <is>
          <t>3</t>
        </is>
      </c>
      <c r="BL955" s="2" t="inlineStr">
        <is>
          <t/>
        </is>
      </c>
      <c r="BM955" t="inlineStr">
        <is>
          <t>lyginamasis indeksas, atitinkantis šiuos reikalavimus: a)
 jo pagrindinis turtas pagal Reglamento (ES) 2016/1011 3 straipsnio 1 dalies 1 punkto b papunkčio ii punktą ir 19c straipsnyje nurodytą deleguotąjį aktą pasirenkamas, pagal svorį įvertinamas arba neįtraukiamas taip, kad gauto lyginamojo portfelio išmetamas anglies dioksido kiekis derėtų su Paryžiaus susitarimo, priimto pagal Jungtinių Tautų bendrąją klimato kaitos konvenciją, kurį Sąjunga patvirtino 2016 m. spalio 5 d., tikslais, b)
 jis sudarytas pagal 19a straipsnio 2 dalyje nurodytuose deleguotuosiuose aktuose nustatytus minimaliuosius standartus, ir c)
 veiklos, susijusios su jo pagrindiniu turtu nedaro didelės žalos kitiems aplinkosaugos, socialiniams ir valdymo (ASV) tikslams</t>
        </is>
      </c>
      <c r="BN955" s="2" t="inlineStr">
        <is>
          <t>Parīzes nolīgumam pielāgots ES etalons</t>
        </is>
      </c>
      <c r="BO955" s="2" t="inlineStr">
        <is>
          <t>3</t>
        </is>
      </c>
      <c r="BP955" s="2" t="inlineStr">
        <is>
          <t/>
        </is>
      </c>
      <c r="BQ955" t="inlineStr">
        <is>
          <t>etalons, kurš ir marķēts kā Parīzes nolīgumam pielāgots ES etalons un kura pamatā esošie aktīvi ir atlasīti, svērti vai izsvērti tā, ka rezultātā iegūtā etalona portfeļa oglekļa emisija ir pielāgota Parīzes nolīguma mērķiem, un kurš veidots arī atbilstīgi deleģētajos aktos noteiktajiem minimālajiem standartiem; un darbības, kas saistītas ar tā pamatā esošajiem aktīviem nerada būtisku kaitējumu citiem vidiskajiem, sociālajiem un pārvaldības (VSP) mērķiem</t>
        </is>
      </c>
      <c r="BR955" s="2" t="inlineStr">
        <is>
          <t>Parametru Referenzjarju tal-UE allinjat mal-Ftehim ta’ Pariġi|
EU PAB</t>
        </is>
      </c>
      <c r="BS955" s="2" t="inlineStr">
        <is>
          <t>3|
2</t>
        </is>
      </c>
      <c r="BT955" s="2" t="inlineStr">
        <is>
          <t xml:space="preserve">|
</t>
        </is>
      </c>
      <c r="BU955" t="inlineStr">
        <is>
          <t>parametru referenzjarju li huwa ttikkettat bħala Parametru Referenzjarju tal-UE allinjat mal-Ftehim ta' Pariġi fejn l-assi sottostanti jintgħażlu b'tali mod li l-emissjonijiet tal-gassijiet serra tal-portafoll tal-parametru referenzjarju li jirriżultaw ikunu allinjati mal-mira fit-tul tat-tisħin globali tal-Ftehim ta' Pariġi dwar il-Klima u li huwa mibni wkoll f'konformità mal-istandards minimi stipulati fl-atti delegati u fejn l-attivitajiet relatati mal-assi sottostanti tiegħu ma jkunux ta' dannu sinifikanti għal objettivi ambjentali, soċjali u ta' governanza (ESG) oħrajn</t>
        </is>
      </c>
      <c r="BV955" s="2" t="inlineStr">
        <is>
          <t>op de Overeenkomst van Parijs afgestemde EU-benchmark</t>
        </is>
      </c>
      <c r="BW955" s="2" t="inlineStr">
        <is>
          <t>2</t>
        </is>
      </c>
      <c r="BX955" s="2" t="inlineStr">
        <is>
          <t/>
        </is>
      </c>
      <c r="BY955" t="inlineStr">
        <is>
          <t>een benchmark waarvan de onderliggende activa zodanig geselecteerd, gewogen of uitgesloten dat de koolstofuitstoot van de daaruit voortvloeiende benchmarkportefeuille strookt met de Overeenkomst van Parijs, die is samengesteld in overeenstemming met de minimumnormen die zijn neergelegd in de gedelegeerde handelingen, en waarvan de activiteiten die verband houden met die onderliggende activa geen ernstige afbreuk aan andere ecologische, sociale en governancedoelstellingen (ESG-doelstellingen)</t>
        </is>
      </c>
      <c r="BZ955" s="2" t="inlineStr">
        <is>
          <t>unijny wskaźnik referencyjny dostosowany do porozumienia paryskiego</t>
        </is>
      </c>
      <c r="CA955" s="2" t="inlineStr">
        <is>
          <t>3</t>
        </is>
      </c>
      <c r="CB955" s="2" t="inlineStr">
        <is>
          <t/>
        </is>
      </c>
      <c r="CC955" t="inlineStr">
        <is>
          <t/>
        </is>
      </c>
      <c r="CD955" s="2" t="inlineStr">
        <is>
          <t>índice de referência da UE alinhado com o Acordo de Paris</t>
        </is>
      </c>
      <c r="CE955" s="2" t="inlineStr">
        <is>
          <t>3</t>
        </is>
      </c>
      <c r="CF955" s="2" t="inlineStr">
        <is>
          <t/>
        </is>
      </c>
      <c r="CG955" t="inlineStr">
        <is>
          <t>Índice de referência que preenche os seguintes requisitos:&lt;div&gt;a) Para efeitos do ponto 1, alínea b), subalínea ii), do presente número, e do ato delegado referido no artigo 19.º-C, os seus ativos subjacentes são selecionados, ponderados ou excluídos de forma a que as emissões de carbono da carteira do índice de referência resultante estejam alinhadas com os objetivos do Acordo de Paris, adotado no âmbito da Convenção-Quadro das Nações Unidas sobre Alterações Climáticas, aprovado pela União em 5 de outubro de 2016 (*1) (a seguir designado “Acordo de Paris”);&lt;/div&gt;&lt;div&gt;b) O índice é construído de acordo com as normas mínimas previstas nos atos delegados a que se refere o artigo 19.º-A, n.º 2; e&lt;/div&gt;&lt;div&gt;c) As atividades relativas aos seus ativos subjacentes não prejudicam significativamente outros objetivos ambientais, sociais e de governação (ESG).&lt;/div&gt;</t>
        </is>
      </c>
      <c r="CH955" s="2" t="inlineStr">
        <is>
          <t>indice UE de referință aliniat la Acordul de la Paris</t>
        </is>
      </c>
      <c r="CI955" s="2" t="inlineStr">
        <is>
          <t>3</t>
        </is>
      </c>
      <c r="CJ955" s="2" t="inlineStr">
        <is>
          <t/>
        </is>
      </c>
      <c r="CK955" t="inlineStr">
        <is>
          <t>&lt;div&gt;un indice de referință care îndeplinește următoarele cerințe:&lt;/div&gt;&lt;div&gt;a) activele sale suport sunt selectate, ponderate sau excluse astfel încât emisiile de carbon din portofoliul de referință rezultate să fie aliniate cu obiectivele Acordului de la Paris;&lt;/div&gt;&lt;div&gt;b) este construit în conformitate cu standardele minime stabilite în actele delegate;&lt;/div&gt;&lt;div&gt;c) activitățile referitoare la activele sale suport nu afectează în mod semnificativ alte obiective de mediu, sociale și de guvernanță&lt;/div&gt;</t>
        </is>
      </c>
      <c r="CL955" s="2" t="inlineStr">
        <is>
          <t>referenčná hodnota EÚ pre investície v súlade s Parížskou dohodou</t>
        </is>
      </c>
      <c r="CM955" s="2" t="inlineStr">
        <is>
          <t>3</t>
        </is>
      </c>
      <c r="CN955" s="2" t="inlineStr">
        <is>
          <t/>
        </is>
      </c>
      <c r="CO955" t="inlineStr">
        <is>
          <t>v kontexte referenčných hodnôt stanovených nariadením (EÚ) 2016/1011 referenčná hodnota, ktorá spĺňa tieto požiadavky: 
&lt;div&gt;
 – jej podkladové aktíva sa vyberajú, priraďuje sa im váha alebo sa vylučujú tak, aby emisie uhlíka z výsledného referenčného portfólia boli v súlade s cieľmi Parížskej dohody prijatej na základe Rámcového dohovoru Organizácie Spojených národov o zmene klímy, &lt;/div&gt; 
&lt;div&gt;
 – vytvára sa v súlade s minimálnymi normami stanovenými v určitých delegovaných aktoch k uvedenému nariadeniu prijatých Komisiou, a &lt;/div&gt; 
&lt;div&gt;
 – činnosti týkajúce sa jej podkladových aktív nesmú výrazne narúšať plnenie ostatných environmentálnych, sociálnych a správnych cieľov&lt;/div&gt;</t>
        </is>
      </c>
      <c r="CP955" t="inlineStr">
        <is>
          <t/>
        </is>
      </c>
      <c r="CQ955" t="inlineStr">
        <is>
          <t/>
        </is>
      </c>
      <c r="CR955" t="inlineStr">
        <is>
          <t/>
        </is>
      </c>
      <c r="CS955" t="inlineStr">
        <is>
          <t/>
        </is>
      </c>
      <c r="CT955" s="2" t="inlineStr">
        <is>
          <t>EU-referensvärde för anpassning till Parisavtalet</t>
        </is>
      </c>
      <c r="CU955" s="2" t="inlineStr">
        <is>
          <t>3</t>
        </is>
      </c>
      <c r="CV955" s="2" t="inlineStr">
        <is>
          <t/>
        </is>
      </c>
      <c r="CW955" t="inlineStr">
        <is>
          <t>referensvärde med märkning som ett EU-referensvärde för anpassning till Parisavtalet vars underliggande tillgångar väljs ut, viktas eller undantas så att den resulterande referensportföljens koldioxidutsläpp är anpassade till målen i Parisavtalet och som är konstruerat i enlighet med de minimistandarder som fastställs i de delegerade akterna och den verksamhet som hänför sig till dess underliggande tillgångar inte medför någon betydande skada för andra mål för miljö, samhällsansvar och bolagsstyrning (ESG-mål)</t>
        </is>
      </c>
    </row>
    <row r="956">
      <c r="A956" s="1" t="str">
        <f>HYPERLINK("https://iate.europa.eu/entry/result/3536239/all", "3536239")</f>
        <v>3536239</v>
      </c>
      <c r="B956" t="inlineStr">
        <is>
          <t>INDUSTRY;ENVIRONMENT;ENERGY</t>
        </is>
      </c>
      <c r="C956" t="inlineStr">
        <is>
          <t>INDUSTRY|building and public works|building industry;ENVIRONMENT|environmental policy|climate change policy|adaptation to climate change;ENERGY|energy policy</t>
        </is>
      </c>
      <c r="D956" t="inlineStr">
        <is>
          <t>yes</t>
        </is>
      </c>
      <c r="E956" t="inlineStr">
        <is>
          <t/>
        </is>
      </c>
      <c r="F956" s="2" t="inlineStr">
        <is>
          <t>процент на саниране</t>
        </is>
      </c>
      <c r="G956" s="2" t="inlineStr">
        <is>
          <t>3</t>
        </is>
      </c>
      <c r="H956" s="2" t="inlineStr">
        <is>
          <t/>
        </is>
      </c>
      <c r="I956" t="inlineStr">
        <is>
          <t/>
        </is>
      </c>
      <c r="J956" s="2" t="inlineStr">
        <is>
          <t>míra energetických renovací|
míra renovací budov|
míra renovací</t>
        </is>
      </c>
      <c r="K956" s="2" t="inlineStr">
        <is>
          <t>3|
3|
3</t>
        </is>
      </c>
      <c r="L956" s="2" t="inlineStr">
        <is>
          <t xml:space="preserve">|
|
</t>
        </is>
      </c>
      <c r="M956" t="inlineStr">
        <is>
          <t/>
        </is>
      </c>
      <c r="N956" s="2" t="inlineStr">
        <is>
          <t>renoveringsprocent for bygninger|
energirenoveringsprocent|
renoveringsprocent</t>
        </is>
      </c>
      <c r="O956" s="2" t="inlineStr">
        <is>
          <t>3|
3|
3</t>
        </is>
      </c>
      <c r="P956" s="2" t="inlineStr">
        <is>
          <t xml:space="preserve">|
|
</t>
        </is>
      </c>
      <c r="Q956" t="inlineStr">
        <is>
          <t>procent af bygningsmassen, der renoveres for at forbedre dens energimæssige
ydeevne</t>
        </is>
      </c>
      <c r="R956" s="2" t="inlineStr">
        <is>
          <t>Renovierungsquote</t>
        </is>
      </c>
      <c r="S956" s="2" t="inlineStr">
        <is>
          <t>3</t>
        </is>
      </c>
      <c r="T956" s="2" t="inlineStr">
        <is>
          <t/>
        </is>
      </c>
      <c r="U956" t="inlineStr">
        <is>
          <t>Prozentsatz des Gebäudebestands, der renoviert wird, um seine Energieeffizienz zu erhöhen</t>
        </is>
      </c>
      <c r="V956" s="2" t="inlineStr">
        <is>
          <t>ποσοστό ανακαίνισης|
ποσοστό ανακαίνισης κτιρίων|
ποσοστό ενεργειακής ανακαίνισης</t>
        </is>
      </c>
      <c r="W956" s="2" t="inlineStr">
        <is>
          <t>3|
3|
3</t>
        </is>
      </c>
      <c r="X956" s="2" t="inlineStr">
        <is>
          <t xml:space="preserve">|
|
</t>
        </is>
      </c>
      <c r="Y956" t="inlineStr">
        <is>
          <t>ποσοστό του κτιριακού αποθέματος που ανακαινίζεται με στόχο να αυξηθεί η ενεργειακή του απόδοση</t>
        </is>
      </c>
      <c r="Z956" s="2" t="inlineStr">
        <is>
          <t>renovation rate|
energy renovation rate|
building renovation rate</t>
        </is>
      </c>
      <c r="AA956" s="2" t="inlineStr">
        <is>
          <t>3|
3|
3</t>
        </is>
      </c>
      <c r="AB956" s="2" t="inlineStr">
        <is>
          <t xml:space="preserve">|
|
</t>
        </is>
      </c>
      <c r="AC956" t="inlineStr">
        <is>
          <t>percentage
 of the building stock that is renovated in order to increase its energy
 performance</t>
        </is>
      </c>
      <c r="AD956" s="2" t="inlineStr">
        <is>
          <t>índice de renovación|
tasa de renovación energética|
índice de renovación de edificios</t>
        </is>
      </c>
      <c r="AE956" s="2" t="inlineStr">
        <is>
          <t>3|
3|
3</t>
        </is>
      </c>
      <c r="AF956" s="2" t="inlineStr">
        <is>
          <t xml:space="preserve">|
|
</t>
        </is>
      </c>
      <c r="AG956" t="inlineStr">
        <is>
          <t>Porcentaje del parque inmobiliario que se renueva con el fin de aumentar su rendimiento energético.</t>
        </is>
      </c>
      <c r="AH956" s="2" t="inlineStr">
        <is>
          <t>energiatõhusaks renoveerimise määr|
hoonete renoveerimise määr</t>
        </is>
      </c>
      <c r="AI956" s="2" t="inlineStr">
        <is>
          <t>3|
3</t>
        </is>
      </c>
      <c r="AJ956" s="2" t="inlineStr">
        <is>
          <t xml:space="preserve">|
</t>
        </is>
      </c>
      <c r="AK956" t="inlineStr">
        <is>
          <t>hoonefondi osa, mida on energiatõhususe suurendamiseks renoveeritud</t>
        </is>
      </c>
      <c r="AL956" s="2" t="inlineStr">
        <is>
          <t>rakennusten peruskorjausaste|
peruskorjausaste</t>
        </is>
      </c>
      <c r="AM956" s="2" t="inlineStr">
        <is>
          <t>3|
3</t>
        </is>
      </c>
      <c r="AN956" s="2" t="inlineStr">
        <is>
          <t xml:space="preserve">|
</t>
        </is>
      </c>
      <c r="AO956" t="inlineStr">
        <is>
          <t>sen rakennuskannan prosenttiosuus, joka peruskorjataan rakennusten energiatehokkuuden parantamiseksi</t>
        </is>
      </c>
      <c r="AP956" s="2" t="inlineStr">
        <is>
          <t>taux de rénovation des bâtiments|
taux de rénovation énergétique|
taux de rénovation</t>
        </is>
      </c>
      <c r="AQ956" s="2" t="inlineStr">
        <is>
          <t>3|
3|
3</t>
        </is>
      </c>
      <c r="AR956" s="2" t="inlineStr">
        <is>
          <t xml:space="preserve">|
|
</t>
        </is>
      </c>
      <c r="AS956" t="inlineStr">
        <is>
          <t/>
        </is>
      </c>
      <c r="AT956" s="2" t="inlineStr">
        <is>
          <t>ráta athchóirithe fuinnimh|
ráta athchóirithe foirgneamh</t>
        </is>
      </c>
      <c r="AU956" s="2" t="inlineStr">
        <is>
          <t>3|
3</t>
        </is>
      </c>
      <c r="AV956" s="2" t="inlineStr">
        <is>
          <t xml:space="preserve">|
</t>
        </is>
      </c>
      <c r="AW956" t="inlineStr">
        <is>
          <t/>
        </is>
      </c>
      <c r="AX956" s="2" t="inlineStr">
        <is>
          <t>stopa obnove|
stopa energetske obnove|
stopa obnove zgrada</t>
        </is>
      </c>
      <c r="AY956" s="2" t="inlineStr">
        <is>
          <t>3|
3|
3</t>
        </is>
      </c>
      <c r="AZ956" s="2" t="inlineStr">
        <is>
          <t xml:space="preserve">|
|
</t>
        </is>
      </c>
      <c r="BA956" t="inlineStr">
        <is>
          <t/>
        </is>
      </c>
      <c r="BB956" s="2" t="inlineStr">
        <is>
          <t>épületfelújítások aránya</t>
        </is>
      </c>
      <c r="BC956" s="2" t="inlineStr">
        <is>
          <t>3</t>
        </is>
      </c>
      <c r="BD956" s="2" t="inlineStr">
        <is>
          <t/>
        </is>
      </c>
      <c r="BE956" t="inlineStr">
        <is>
          <t/>
        </is>
      </c>
      <c r="BF956" s="2" t="inlineStr">
        <is>
          <t>tasso di ristrutturazione edilizia|
tasso di ristrutturazione</t>
        </is>
      </c>
      <c r="BG956" s="2" t="inlineStr">
        <is>
          <t>3|
3</t>
        </is>
      </c>
      <c r="BH956" s="2" t="inlineStr">
        <is>
          <t xml:space="preserve">|
</t>
        </is>
      </c>
      <c r="BI956" t="inlineStr">
        <is>
          <t>percentuale del parco immobiliare sottoposto a ristrutturazione allo scopo di migliorarne la prestazione energetica</t>
        </is>
      </c>
      <c r="BJ956" s="2" t="inlineStr">
        <is>
          <t>renovacijos mastas|
pastatų renovacijos mastas|
energinės renovacijos mastas|
renovacijos norma</t>
        </is>
      </c>
      <c r="BK956" s="2" t="inlineStr">
        <is>
          <t>3|
3|
3|
3</t>
        </is>
      </c>
      <c r="BL956" s="2" t="inlineStr">
        <is>
          <t xml:space="preserve">|
|
|
</t>
        </is>
      </c>
      <c r="BM956" t="inlineStr">
        <is>
          <t/>
        </is>
      </c>
      <c r="BN956" s="2" t="inlineStr">
        <is>
          <t>renovācijas rādītājs|
energorenovācijas rādītājs</t>
        </is>
      </c>
      <c r="BO956" s="2" t="inlineStr">
        <is>
          <t>2|
2</t>
        </is>
      </c>
      <c r="BP956" s="2" t="inlineStr">
        <is>
          <t xml:space="preserve">|
</t>
        </is>
      </c>
      <c r="BQ956" t="inlineStr">
        <is>
          <t/>
        </is>
      </c>
      <c r="BR956" s="2" t="inlineStr">
        <is>
          <t>rata tar-rinnovazzjoni tal-bini|
rata tar-rinnovazzjoni enerġetika|
rata tar-rinnovazzjoni</t>
        </is>
      </c>
      <c r="BS956" s="2" t="inlineStr">
        <is>
          <t>3|
3|
3</t>
        </is>
      </c>
      <c r="BT956" s="2" t="inlineStr">
        <is>
          <t xml:space="preserve">|
|
</t>
        </is>
      </c>
      <c r="BU956" t="inlineStr">
        <is>
          <t>il-perċentwal tal-istokk tal-bini li jiġi rinnovat biex tiżdied il-prestazzjoni enerġetika tiegħu</t>
        </is>
      </c>
      <c r="BV956" s="2" t="inlineStr">
        <is>
          <t>renovatiegraad|
renovatiepercentage|
renovatietempo</t>
        </is>
      </c>
      <c r="BW956" s="2" t="inlineStr">
        <is>
          <t>3|
3|
3</t>
        </is>
      </c>
      <c r="BX956" s="2" t="inlineStr">
        <is>
          <t xml:space="preserve">|
|
</t>
        </is>
      </c>
      <c r="BY956" t="inlineStr">
        <is>
          <t>percentage van het gebouwenbestand dat wordt gerenoveerd om de energieprestaties ervan te verbeteren</t>
        </is>
      </c>
      <c r="BZ956" s="2" t="inlineStr">
        <is>
          <t>wskaźnik renowacji</t>
        </is>
      </c>
      <c r="CA956" s="2" t="inlineStr">
        <is>
          <t>3</t>
        </is>
      </c>
      <c r="CB956" s="2" t="inlineStr">
        <is>
          <t/>
        </is>
      </c>
      <c r="CC956" t="inlineStr">
        <is>
          <t>odsetek budynków remontowanych w celu poprawy efektywności energetycznej</t>
        </is>
      </c>
      <c r="CD956" s="2" t="inlineStr">
        <is>
          <t>taxa de renovação dos edifícios|
taxa de renovação energética de edifícios</t>
        </is>
      </c>
      <c r="CE956" s="2" t="inlineStr">
        <is>
          <t>3|
3</t>
        </is>
      </c>
      <c r="CF956" s="2" t="inlineStr">
        <is>
          <t xml:space="preserve">|
</t>
        </is>
      </c>
      <c r="CG956" t="inlineStr">
        <is>
          <t>percentagem do parque imobiliário que é renovado a fim de aumentar o seu desempenho energético.</t>
        </is>
      </c>
      <c r="CH956" s="2" t="inlineStr">
        <is>
          <t>rată de renovare</t>
        </is>
      </c>
      <c r="CI956" s="2" t="inlineStr">
        <is>
          <t>3</t>
        </is>
      </c>
      <c r="CJ956" s="2" t="inlineStr">
        <is>
          <t/>
        </is>
      </c>
      <c r="CK956" t="inlineStr">
        <is>
          <t/>
        </is>
      </c>
      <c r="CL956" s="2" t="inlineStr">
        <is>
          <t>miera obnovy budov|
miera obnovy|
miera energetickej obnovy</t>
        </is>
      </c>
      <c r="CM956" s="2" t="inlineStr">
        <is>
          <t>3|
3|
3</t>
        </is>
      </c>
      <c r="CN956" s="2" t="inlineStr">
        <is>
          <t xml:space="preserve">|
|
</t>
        </is>
      </c>
      <c r="CO956" t="inlineStr">
        <is>
          <t>percentuálny podiel fondu budov, ktorý sa renovuje s cieľom zvýšiť jeho &lt;a href="https://iate.europa.eu/entry/slideshow/1636655593473/2246179/sk" target="_blank"&gt;energetickú hospodárnosť&lt;/a&gt;</t>
        </is>
      </c>
      <c r="CP956" s="2" t="inlineStr">
        <is>
          <t>stopnja prenove</t>
        </is>
      </c>
      <c r="CQ956" s="2" t="inlineStr">
        <is>
          <t>3</t>
        </is>
      </c>
      <c r="CR956" s="2" t="inlineStr">
        <is>
          <t/>
        </is>
      </c>
      <c r="CS956" t="inlineStr">
        <is>
          <t>letni delež prenovljenega stavbnega fonda</t>
        </is>
      </c>
      <c r="CT956" s="2" t="inlineStr">
        <is>
          <t>renoveringstakt</t>
        </is>
      </c>
      <c r="CU956" s="2" t="inlineStr">
        <is>
          <t>3</t>
        </is>
      </c>
      <c r="CV956" s="2" t="inlineStr">
        <is>
          <t/>
        </is>
      </c>
      <c r="CW956" t="inlineStr">
        <is>
          <t/>
        </is>
      </c>
    </row>
    <row r="957">
      <c r="A957" s="1" t="str">
        <f>HYPERLINK("https://iate.europa.eu/entry/result/820981/all", "820981")</f>
        <v>820981</v>
      </c>
      <c r="B957" t="inlineStr">
        <is>
          <t>PRODUCTION, TECHNOLOGY AND RESEARCH</t>
        </is>
      </c>
      <c r="C957" t="inlineStr">
        <is>
          <t>PRODUCTION, TECHNOLOGY AND RESEARCH|research and intellectual property|research</t>
        </is>
      </c>
      <c r="D957" t="inlineStr">
        <is>
          <t>yes</t>
        </is>
      </c>
      <c r="E957" t="inlineStr">
        <is>
          <t/>
        </is>
      </c>
      <c r="F957" t="inlineStr">
        <is>
          <t/>
        </is>
      </c>
      <c r="G957" t="inlineStr">
        <is>
          <t/>
        </is>
      </c>
      <c r="H957" t="inlineStr">
        <is>
          <t/>
        </is>
      </c>
      <c r="I957" t="inlineStr">
        <is>
          <t/>
        </is>
      </c>
      <c r="J957" t="inlineStr">
        <is>
          <t/>
        </is>
      </c>
      <c r="K957" t="inlineStr">
        <is>
          <t/>
        </is>
      </c>
      <c r="L957" t="inlineStr">
        <is>
          <t/>
        </is>
      </c>
      <c r="M957" t="inlineStr">
        <is>
          <t/>
        </is>
      </c>
      <c r="N957" s="2" t="inlineStr">
        <is>
          <t>modellering</t>
        </is>
      </c>
      <c r="O957" s="2" t="inlineStr">
        <is>
          <t>3</t>
        </is>
      </c>
      <c r="P957" s="2" t="inlineStr">
        <is>
          <t/>
        </is>
      </c>
      <c r="Q957" t="inlineStr">
        <is>
          <t>opstilling af modeller til forklaring af komplekse forhold inden for fx teknik, natur eller samfund</t>
        </is>
      </c>
      <c r="R957" s="2" t="inlineStr">
        <is>
          <t>Modellgestaltung|
Modellbetrachtung|
Modellkonstruktion|
Modellierung|
Modellversuch|
Entwicklung von Modellen</t>
        </is>
      </c>
      <c r="S957" s="2" t="inlineStr">
        <is>
          <t>3|
3|
3|
3|
3|
3</t>
        </is>
      </c>
      <c r="T957" s="2" t="inlineStr">
        <is>
          <t xml:space="preserve">|
|
|
|
|
</t>
        </is>
      </c>
      <c r="U957" t="inlineStr">
        <is>
          <t/>
        </is>
      </c>
      <c r="V957" s="2" t="inlineStr">
        <is>
          <t>κατάρτιση μοντέλων</t>
        </is>
      </c>
      <c r="W957" s="2" t="inlineStr">
        <is>
          <t>3</t>
        </is>
      </c>
      <c r="X957" s="2" t="inlineStr">
        <is>
          <t/>
        </is>
      </c>
      <c r="Y957" t="inlineStr">
        <is>
          <t/>
        </is>
      </c>
      <c r="Z957" s="2" t="inlineStr">
        <is>
          <t>modeling|
modelling</t>
        </is>
      </c>
      <c r="AA957" s="2" t="inlineStr">
        <is>
          <t>1|
3</t>
        </is>
      </c>
      <c r="AB957" s="2" t="inlineStr">
        <is>
          <t xml:space="preserve">|
</t>
        </is>
      </c>
      <c r="AC957" t="inlineStr">
        <is>
          <t>The generation of a physical, conceptual, or mathematical representation of a real phenomenon that is difficult to observe directly. Scientific models are used to explain and predict the behaviour of real objects or systems and are used in a variety of scientific disciplines, ranging from physics and chemistry to ecology and the Earth sciences.</t>
        </is>
      </c>
      <c r="AD957" s="2" t="inlineStr">
        <is>
          <t>modelado|
modelización</t>
        </is>
      </c>
      <c r="AE957" s="2" t="inlineStr">
        <is>
          <t>2|
3</t>
        </is>
      </c>
      <c r="AF957" s="2" t="inlineStr">
        <is>
          <t xml:space="preserve">|
</t>
        </is>
      </c>
      <c r="AG957" t="inlineStr">
        <is>
          <t>1. Proceso que consiste en representar una determinada realidad mediante un modelo, de manera que las conclusiones obtenidas (...) puedan servir para conocer mejor las leyes que gobiernan el comportamiento del sistema real y sus reacciones frente a estímulos exteriores. 2. Crear un modelo o representación abstracta (más o menos formalizada) de una realidad que puede ser un sistema de información completo o un aspecto parcial del mismo.</t>
        </is>
      </c>
      <c r="AH957" s="2" t="inlineStr">
        <is>
          <t>modelleerimine</t>
        </is>
      </c>
      <c r="AI957" s="2" t="inlineStr">
        <is>
          <t>3</t>
        </is>
      </c>
      <c r="AJ957" s="2" t="inlineStr">
        <is>
          <t/>
        </is>
      </c>
      <c r="AK957" t="inlineStr">
        <is>
          <t/>
        </is>
      </c>
      <c r="AL957" s="2" t="inlineStr">
        <is>
          <t>mallintaminen</t>
        </is>
      </c>
      <c r="AM957" s="2" t="inlineStr">
        <is>
          <t>3</t>
        </is>
      </c>
      <c r="AN957" s="2" t="inlineStr">
        <is>
          <t/>
        </is>
      </c>
      <c r="AO957" t="inlineStr">
        <is>
          <t>havainnollistamisen keino,
jossa oppiasiaa konkretisoidaan esikuvansa representaatioilla, kuten
kaksi- ja kolmiulotteisilla malleilla</t>
        </is>
      </c>
      <c r="AP957" s="2" t="inlineStr">
        <is>
          <t>modélisation</t>
        </is>
      </c>
      <c r="AQ957" s="2" t="inlineStr">
        <is>
          <t>2</t>
        </is>
      </c>
      <c r="AR957" s="2" t="inlineStr">
        <is>
          <t/>
        </is>
      </c>
      <c r="AS957" t="inlineStr">
        <is>
          <t>"Etablissement des modèles, notamment des modèles utilisés en automatique, en informatique, en recherche opérationnelle et en économie. La modélisation d'un système quelconque consiste à rechercher un modèle mathématique ou informatique traduisant les relations existant entre les variables considérées comme les entrées ou commandes du système et les variables considérées comme les sorties."</t>
        </is>
      </c>
      <c r="AT957" s="2" t="inlineStr">
        <is>
          <t>samhaltú</t>
        </is>
      </c>
      <c r="AU957" s="2" t="inlineStr">
        <is>
          <t>3</t>
        </is>
      </c>
      <c r="AV957" s="2" t="inlineStr">
        <is>
          <t/>
        </is>
      </c>
      <c r="AW957" t="inlineStr">
        <is>
          <t/>
        </is>
      </c>
      <c r="AX957" s="2" t="inlineStr">
        <is>
          <t>modeliranje</t>
        </is>
      </c>
      <c r="AY957" s="2" t="inlineStr">
        <is>
          <t>3</t>
        </is>
      </c>
      <c r="AZ957" s="2" t="inlineStr">
        <is>
          <t/>
        </is>
      </c>
      <c r="BA957" t="inlineStr">
        <is>
          <t>(mat.) razvoj ili upotreba apstraktnih ili matematičkih modela; (ekon.) u primijenjenoj ekonomiji model će vjerojatno biti izražen u računalnom programu ili tablici u kojima se ulazni podaci obrađuju kako bi se dobili rezultati. Izrada modela obično se sastoji od dvije glavne faze: prva je, utemeljena na ekonomskoj argumentaciji, struktura modela – utvrđivanje čimbenika koji utječu na varijable, dok se u drugoj, s pomoću ekonometrije, procjenjuje stvarna snaga utvrđenog odnosa.</t>
        </is>
      </c>
      <c r="BB957" s="2" t="inlineStr">
        <is>
          <t>modellezés</t>
        </is>
      </c>
      <c r="BC957" s="2" t="inlineStr">
        <is>
          <t>3</t>
        </is>
      </c>
      <c r="BD957" s="2" t="inlineStr">
        <is>
          <t/>
        </is>
      </c>
      <c r="BE957" t="inlineStr">
        <is>
          <t>valós vagy hipotetikus világ, rendszer leképezésének folyamata, amelynek célja a rendszer vizsgálatának egyszerűsítése és következtetések levonása</t>
        </is>
      </c>
      <c r="BF957" s="2" t="inlineStr">
        <is>
          <t>modellistica|
modellizzazione</t>
        </is>
      </c>
      <c r="BG957" s="2" t="inlineStr">
        <is>
          <t>3|
2</t>
        </is>
      </c>
      <c r="BH957" s="2" t="inlineStr">
        <is>
          <t xml:space="preserve">|
</t>
        </is>
      </c>
      <c r="BI957" t="inlineStr">
        <is>
          <t>Processo cognitivo che porta alla costruzione di un modello di un sistema fisico o di un processo attraverso l'applicazione dei principi di una teoria.</t>
        </is>
      </c>
      <c r="BJ957" s="2" t="inlineStr">
        <is>
          <t>modeliavimas</t>
        </is>
      </c>
      <c r="BK957" s="2" t="inlineStr">
        <is>
          <t>3</t>
        </is>
      </c>
      <c r="BL957" s="2" t="inlineStr">
        <is>
          <t/>
        </is>
      </c>
      <c r="BM957" t="inlineStr">
        <is>
          <t>mokslinio tyrimo metodas, kai objektyvios tikrovės daiktai ir reiškiniai vaizduojami teoriškai (teorinis modelis) ar supaprastinto daikto pavidalu (praktinis, daiktinis modelis), arba priešingai – pagal modelį tiriamas tikrovės reiškinys</t>
        </is>
      </c>
      <c r="BN957" t="inlineStr">
        <is>
          <t/>
        </is>
      </c>
      <c r="BO957" t="inlineStr">
        <is>
          <t/>
        </is>
      </c>
      <c r="BP957" t="inlineStr">
        <is>
          <t/>
        </is>
      </c>
      <c r="BQ957" t="inlineStr">
        <is>
          <t/>
        </is>
      </c>
      <c r="BR957" s="2" t="inlineStr">
        <is>
          <t>mudellar</t>
        </is>
      </c>
      <c r="BS957" s="2" t="inlineStr">
        <is>
          <t>3</t>
        </is>
      </c>
      <c r="BT957" s="2" t="inlineStr">
        <is>
          <t/>
        </is>
      </c>
      <c r="BU957" t="inlineStr">
        <is>
          <t>attività xjentifika li għandha l-għan li tagħmel parti jew element partikolari tad-dinja aktar faċli biex jinftiehem, jiġi definit, kwantifikat, viżwalizzat jew simulat billi jiġi rreferenzjat ma' għarfien eżistenti u ġeneralment aċċettat</t>
        </is>
      </c>
      <c r="BV957" s="2" t="inlineStr">
        <is>
          <t>modellering</t>
        </is>
      </c>
      <c r="BW957" s="2" t="inlineStr">
        <is>
          <t>2</t>
        </is>
      </c>
      <c r="BX957" s="2" t="inlineStr">
        <is>
          <t/>
        </is>
      </c>
      <c r="BY957" t="inlineStr">
        <is>
          <t/>
        </is>
      </c>
      <c r="BZ957" s="2" t="inlineStr">
        <is>
          <t>modelowanie</t>
        </is>
      </c>
      <c r="CA957" s="2" t="inlineStr">
        <is>
          <t>3</t>
        </is>
      </c>
      <c r="CB957" s="2" t="inlineStr">
        <is>
          <t/>
        </is>
      </c>
      <c r="CC957" t="inlineStr">
        <is>
          <t>tworzenie modelów układów lub zjawisk fizycznych służących celom badawczym</t>
        </is>
      </c>
      <c r="CD957" s="2" t="inlineStr">
        <is>
          <t>modelização</t>
        </is>
      </c>
      <c r="CE957" s="2" t="inlineStr">
        <is>
          <t>3</t>
        </is>
      </c>
      <c r="CF957" s="2" t="inlineStr">
        <is>
          <t/>
        </is>
      </c>
      <c r="CG957" t="inlineStr">
        <is>
          <t>Concepção, através de meios matemáticos e estatísticos, de modelos abstractos de sistemas de entidades, fenómenos ou processos, com vista, nomeadamente, a compreender melhor determinados aspectos do seu funcionamento e a antecipar comportamentos futuros.</t>
        </is>
      </c>
      <c r="CH957" s="2" t="inlineStr">
        <is>
          <t>modelare</t>
        </is>
      </c>
      <c r="CI957" s="2" t="inlineStr">
        <is>
          <t>3</t>
        </is>
      </c>
      <c r="CJ957" s="2" t="inlineStr">
        <is>
          <t/>
        </is>
      </c>
      <c r="CK957" t="inlineStr">
        <is>
          <t>studiere a unui obiect sau fenomen inaccesibil cercetării directe cu ajutorul unui obiect sau fenomen direct cognoscibil</t>
        </is>
      </c>
      <c r="CL957" s="2" t="inlineStr">
        <is>
          <t>modelovanie</t>
        </is>
      </c>
      <c r="CM957" s="2" t="inlineStr">
        <is>
          <t>3</t>
        </is>
      </c>
      <c r="CN957" s="2" t="inlineStr">
        <is>
          <t/>
        </is>
      </c>
      <c r="CO957" t="inlineStr">
        <is>
          <t>vytváranie mysleného alebo reálneho jestvujúceho systému (objektu), ktorý na určitom stupni zhody reprodukuje vlastnosti a vzťahy iného systému (objektu) a zastupuje ho v procese materiálnej alebo duchovnej činnosti tak, že v rámci danej reprodukcie možno jeho skúmaním získať informácie o origináli</t>
        </is>
      </c>
      <c r="CP957" s="2" t="inlineStr">
        <is>
          <t>uporaba modelov|
modeliranje</t>
        </is>
      </c>
      <c r="CQ957" s="2" t="inlineStr">
        <is>
          <t>2|
3</t>
        </is>
      </c>
      <c r="CR957" s="2" t="inlineStr">
        <is>
          <t xml:space="preserve">|
</t>
        </is>
      </c>
      <c r="CS957" t="inlineStr">
        <is>
          <t>model - miselna, formalna ali materialna konstrukcija, ki glede na cilje proučevanja ustrezno nadomešča dejanski pojav, katerega proučevanje je zato poenostavljeno, olajšano in včasih sploh omogočeno</t>
        </is>
      </c>
      <c r="CT957" s="2" t="inlineStr">
        <is>
          <t>modellering</t>
        </is>
      </c>
      <c r="CU957" s="2" t="inlineStr">
        <is>
          <t>2</t>
        </is>
      </c>
      <c r="CV957" s="2" t="inlineStr">
        <is>
          <t/>
        </is>
      </c>
      <c r="CW957" t="inlineStr">
        <is>
          <t/>
        </is>
      </c>
    </row>
    <row r="958">
      <c r="A958" s="1" t="str">
        <f>HYPERLINK("https://iate.europa.eu/entry/result/1407633/all", "1407633")</f>
        <v>1407633</v>
      </c>
      <c r="B958" t="inlineStr">
        <is>
          <t>INDUSTRY</t>
        </is>
      </c>
      <c r="C958" t="inlineStr">
        <is>
          <t>INDUSTRY|electronics and electrical engineering</t>
        </is>
      </c>
      <c r="D958" t="inlineStr">
        <is>
          <t>no</t>
        </is>
      </c>
      <c r="E958" t="inlineStr">
        <is>
          <t/>
        </is>
      </c>
      <c r="F958" t="inlineStr">
        <is>
          <t/>
        </is>
      </c>
      <c r="G958" t="inlineStr">
        <is>
          <t/>
        </is>
      </c>
      <c r="H958" t="inlineStr">
        <is>
          <t/>
        </is>
      </c>
      <c r="I958" t="inlineStr">
        <is>
          <t/>
        </is>
      </c>
      <c r="J958" s="2" t="inlineStr">
        <is>
          <t>elektrická instalace</t>
        </is>
      </c>
      <c r="K958" s="2" t="inlineStr">
        <is>
          <t>1</t>
        </is>
      </c>
      <c r="L958" s="2" t="inlineStr">
        <is>
          <t/>
        </is>
      </c>
      <c r="M958" t="inlineStr">
        <is>
          <t/>
        </is>
      </c>
      <c r="N958" s="2" t="inlineStr">
        <is>
          <t>elinstallation|
elektrisk installation</t>
        </is>
      </c>
      <c r="O958" s="2" t="inlineStr">
        <is>
          <t>3|
3</t>
        </is>
      </c>
      <c r="P958" s="2" t="inlineStr">
        <is>
          <t xml:space="preserve">|
</t>
        </is>
      </c>
      <c r="Q958" t="inlineStr">
        <is>
          <t/>
        </is>
      </c>
      <c r="R958" s="2" t="inlineStr">
        <is>
          <t>elektrische Anlage</t>
        </is>
      </c>
      <c r="S958" s="2" t="inlineStr">
        <is>
          <t>3</t>
        </is>
      </c>
      <c r="T958" s="2" t="inlineStr">
        <is>
          <t/>
        </is>
      </c>
      <c r="U958" t="inlineStr">
        <is>
          <t>Gesamtheit der zu einer Einheit zusammengeschlossenen Einrichtungen, die zur Erfuellung einer bestimmten Funktion, wie Erzeugung, Uebertragung, Verteilung, Speicherung oder Umwandlung von elektrischer Energie dient</t>
        </is>
      </c>
      <c r="V958" s="2" t="inlineStr">
        <is>
          <t>ηλεκτρική εγκατάσταση</t>
        </is>
      </c>
      <c r="W958" s="2" t="inlineStr">
        <is>
          <t>3</t>
        </is>
      </c>
      <c r="X958" s="2" t="inlineStr">
        <is>
          <t/>
        </is>
      </c>
      <c r="Y958" t="inlineStr">
        <is>
          <t/>
        </is>
      </c>
      <c r="Z958" s="2" t="inlineStr">
        <is>
          <t>electrical installation</t>
        </is>
      </c>
      <c r="AA958" s="2" t="inlineStr">
        <is>
          <t>3</t>
        </is>
      </c>
      <c r="AB958" s="2" t="inlineStr">
        <is>
          <t/>
        </is>
      </c>
      <c r="AC958" t="inlineStr">
        <is>
          <t>assembly of associated electric equipment having co-ordinated characteristics to fulfil specific purposes</t>
        </is>
      </c>
      <c r="AD958" s="2" t="inlineStr">
        <is>
          <t>instalación eléctrica</t>
        </is>
      </c>
      <c r="AE958" s="2" t="inlineStr">
        <is>
          <t>3</t>
        </is>
      </c>
      <c r="AF958" s="2" t="inlineStr">
        <is>
          <t/>
        </is>
      </c>
      <c r="AG958" t="inlineStr">
        <is>
          <t>conjunto de obras de ingeniería, edificios, máquinas, aparatos, líneas y accesorios, que sirven para la producción, conversión, transformación, transporte, distribución, utilización de energía eléctrica. Se aplica también esta denominación a un solo conjunto de máquinas eléctricas, de material eléctrico o de circuitos eléctricos</t>
        </is>
      </c>
      <c r="AH958" t="inlineStr">
        <is>
          <t/>
        </is>
      </c>
      <c r="AI958" t="inlineStr">
        <is>
          <t/>
        </is>
      </c>
      <c r="AJ958" t="inlineStr">
        <is>
          <t/>
        </is>
      </c>
      <c r="AK958" t="inlineStr">
        <is>
          <t/>
        </is>
      </c>
      <c r="AL958" t="inlineStr">
        <is>
          <t/>
        </is>
      </c>
      <c r="AM958" t="inlineStr">
        <is>
          <t/>
        </is>
      </c>
      <c r="AN958" t="inlineStr">
        <is>
          <t/>
        </is>
      </c>
      <c r="AO958" t="inlineStr">
        <is>
          <t/>
        </is>
      </c>
      <c r="AP958" s="2" t="inlineStr">
        <is>
          <t>installation électrique</t>
        </is>
      </c>
      <c r="AQ958" s="2" t="inlineStr">
        <is>
          <t>3</t>
        </is>
      </c>
      <c r="AR958" s="2" t="inlineStr">
        <is>
          <t/>
        </is>
      </c>
      <c r="AS958" t="inlineStr">
        <is>
          <t>ensemble des ouvrages de génie civil, de bâtiments, de machines, d'appareils, de lignes et d'accessoires servant à la production, la conversion, la transformation, le transport, la distribution, l'utilisation d'énergie électrique. Se dit aussi du seul ensemble des machines électriques, du matériel électrique et des circuits électriques</t>
        </is>
      </c>
      <c r="AT958" t="inlineStr">
        <is>
          <t/>
        </is>
      </c>
      <c r="AU958" t="inlineStr">
        <is>
          <t/>
        </is>
      </c>
      <c r="AV958" t="inlineStr">
        <is>
          <t/>
        </is>
      </c>
      <c r="AW958" t="inlineStr">
        <is>
          <t/>
        </is>
      </c>
      <c r="AX958" t="inlineStr">
        <is>
          <t/>
        </is>
      </c>
      <c r="AY958" t="inlineStr">
        <is>
          <t/>
        </is>
      </c>
      <c r="AZ958" t="inlineStr">
        <is>
          <t/>
        </is>
      </c>
      <c r="BA958" t="inlineStr">
        <is>
          <t/>
        </is>
      </c>
      <c r="BB958" t="inlineStr">
        <is>
          <t/>
        </is>
      </c>
      <c r="BC958" t="inlineStr">
        <is>
          <t/>
        </is>
      </c>
      <c r="BD958" t="inlineStr">
        <is>
          <t/>
        </is>
      </c>
      <c r="BE958" t="inlineStr">
        <is>
          <t/>
        </is>
      </c>
      <c r="BF958" s="2" t="inlineStr">
        <is>
          <t>installazione elettrica|
impianto elettrico</t>
        </is>
      </c>
      <c r="BG958" s="2" t="inlineStr">
        <is>
          <t>3|
3</t>
        </is>
      </c>
      <c r="BH958" s="2" t="inlineStr">
        <is>
          <t xml:space="preserve">|
</t>
        </is>
      </c>
      <c r="BI958" t="inlineStr">
        <is>
          <t/>
        </is>
      </c>
      <c r="BJ958" s="2" t="inlineStr">
        <is>
          <t>elektros įrenginys</t>
        </is>
      </c>
      <c r="BK958" s="2" t="inlineStr">
        <is>
          <t>3</t>
        </is>
      </c>
      <c r="BL958" s="2" t="inlineStr">
        <is>
          <t/>
        </is>
      </c>
      <c r="BM958" t="inlineStr">
        <is>
          <t/>
        </is>
      </c>
      <c r="BN958" t="inlineStr">
        <is>
          <t/>
        </is>
      </c>
      <c r="BO958" t="inlineStr">
        <is>
          <t/>
        </is>
      </c>
      <c r="BP958" t="inlineStr">
        <is>
          <t/>
        </is>
      </c>
      <c r="BQ958" t="inlineStr">
        <is>
          <t/>
        </is>
      </c>
      <c r="BR958" t="inlineStr">
        <is>
          <t/>
        </is>
      </c>
      <c r="BS958" t="inlineStr">
        <is>
          <t/>
        </is>
      </c>
      <c r="BT958" t="inlineStr">
        <is>
          <t/>
        </is>
      </c>
      <c r="BU958" t="inlineStr">
        <is>
          <t/>
        </is>
      </c>
      <c r="BV958" t="inlineStr">
        <is>
          <t/>
        </is>
      </c>
      <c r="BW958" t="inlineStr">
        <is>
          <t/>
        </is>
      </c>
      <c r="BX958" t="inlineStr">
        <is>
          <t/>
        </is>
      </c>
      <c r="BY958" t="inlineStr">
        <is>
          <t/>
        </is>
      </c>
      <c r="BZ958" t="inlineStr">
        <is>
          <t/>
        </is>
      </c>
      <c r="CA958" t="inlineStr">
        <is>
          <t/>
        </is>
      </c>
      <c r="CB958" t="inlineStr">
        <is>
          <t/>
        </is>
      </c>
      <c r="CC958" t="inlineStr">
        <is>
          <t/>
        </is>
      </c>
      <c r="CD958" s="2" t="inlineStr">
        <is>
          <t>instalação elétrica</t>
        </is>
      </c>
      <c r="CE958" s="2" t="inlineStr">
        <is>
          <t>3</t>
        </is>
      </c>
      <c r="CF958" s="2" t="inlineStr">
        <is>
          <t/>
        </is>
      </c>
      <c r="CG958" t="inlineStr">
        <is>
          <t>Conjunto de obras de engenharia civil, edifícios, máquinas, aparelhos, linhas e acessórios que servem para a produção, conversão, transformação, transporte, distribuição e utilização de energia elétrica.</t>
        </is>
      </c>
      <c r="CH958" t="inlineStr">
        <is>
          <t/>
        </is>
      </c>
      <c r="CI958" t="inlineStr">
        <is>
          <t/>
        </is>
      </c>
      <c r="CJ958" t="inlineStr">
        <is>
          <t/>
        </is>
      </c>
      <c r="CK958" t="inlineStr">
        <is>
          <t/>
        </is>
      </c>
      <c r="CL958" t="inlineStr">
        <is>
          <t/>
        </is>
      </c>
      <c r="CM958" t="inlineStr">
        <is>
          <t/>
        </is>
      </c>
      <c r="CN958" t="inlineStr">
        <is>
          <t/>
        </is>
      </c>
      <c r="CO958" t="inlineStr">
        <is>
          <t/>
        </is>
      </c>
      <c r="CP958" s="2" t="inlineStr">
        <is>
          <t>električna napeljava</t>
        </is>
      </c>
      <c r="CQ958" s="2" t="inlineStr">
        <is>
          <t>1</t>
        </is>
      </c>
      <c r="CR958" s="2" t="inlineStr">
        <is>
          <t/>
        </is>
      </c>
      <c r="CS958" t="inlineStr">
        <is>
          <t/>
        </is>
      </c>
      <c r="CT958" t="inlineStr">
        <is>
          <t/>
        </is>
      </c>
      <c r="CU958" t="inlineStr">
        <is>
          <t/>
        </is>
      </c>
      <c r="CV958" t="inlineStr">
        <is>
          <t/>
        </is>
      </c>
      <c r="CW958" t="inlineStr">
        <is>
          <t/>
        </is>
      </c>
    </row>
    <row r="959">
      <c r="A959" s="1" t="str">
        <f>HYPERLINK("https://iate.europa.eu/entry/result/3562519/all", "3562519")</f>
        <v>3562519</v>
      </c>
      <c r="B959" t="inlineStr">
        <is>
          <t>EUROPEAN UNION;ENERGY</t>
        </is>
      </c>
      <c r="C959" t="inlineStr">
        <is>
          <t>EUROPEAN UNION;ENERGY</t>
        </is>
      </c>
      <c r="D959" t="inlineStr">
        <is>
          <t>yes</t>
        </is>
      </c>
      <c r="E959" t="inlineStr">
        <is>
          <t/>
        </is>
      </c>
      <c r="F959" s="2" t="inlineStr">
        <is>
          <t>сектор извън обхвата на СТЕ на ЕС|
сектор извън СТЕ</t>
        </is>
      </c>
      <c r="G959" s="2" t="inlineStr">
        <is>
          <t>3|
3</t>
        </is>
      </c>
      <c r="H959" s="2" t="inlineStr">
        <is>
          <t xml:space="preserve">|
</t>
        </is>
      </c>
      <c r="I959" t="inlineStr">
        <is>
          <t>отрасъл, който не е обхванат от схеманата на ЕС за търговия с квоти за емисии на парникови газове</t>
        </is>
      </c>
      <c r="J959" s="2" t="inlineStr">
        <is>
          <t>odvětví mimo systém obchodování s emisemi</t>
        </is>
      </c>
      <c r="K959" s="2" t="inlineStr">
        <is>
          <t>3</t>
        </is>
      </c>
      <c r="L959" s="2" t="inlineStr">
        <is>
          <t/>
        </is>
      </c>
      <c r="M959" t="inlineStr">
        <is>
          <t>odvětví, na které se nevztahuje systém EU pro obchodování &lt;br&gt; s emisemi (EU ETS) [ &lt;a href="/entry/result/933374/all" id="ENTRY_TO_ENTRY_CONVERTER" target="_blank"&gt;IATE:933374&lt;/a&gt; ]</t>
        </is>
      </c>
      <c r="N959" s="2" t="inlineStr">
        <is>
          <t>sektor uden for ETS|
sektor, der ikke er omfattet af emissionshandelssystemet</t>
        </is>
      </c>
      <c r="O959" s="2" t="inlineStr">
        <is>
          <t>3|
3</t>
        </is>
      </c>
      <c r="P959" s="2" t="inlineStr">
        <is>
          <t xml:space="preserve">|
</t>
        </is>
      </c>
      <c r="Q959" t="inlineStr">
        <is>
          <t>sektor, der ikke er omfattet af EU's emissionshandelssystem (ETS)</t>
        </is>
      </c>
      <c r="R959" s="2" t="inlineStr">
        <is>
          <t>Nicht-EHS-Sektor|
nicht unter das EU-Emissionshandelssystem fallender Sektor</t>
        </is>
      </c>
      <c r="S959" s="2" t="inlineStr">
        <is>
          <t>3|
2</t>
        </is>
      </c>
      <c r="T959" s="2" t="inlineStr">
        <is>
          <t xml:space="preserve">|
</t>
        </is>
      </c>
      <c r="U959" t="inlineStr">
        <is>
          <t>Wirtschaftssektor, der nicht vom EU-Emissionshandelssystem erfasst wird</t>
        </is>
      </c>
      <c r="V959" s="2" t="inlineStr">
        <is>
          <t>τομέας εκτός ΣΕΔΕ</t>
        </is>
      </c>
      <c r="W959" s="2" t="inlineStr">
        <is>
          <t>3</t>
        </is>
      </c>
      <c r="X959" s="2" t="inlineStr">
        <is>
          <t/>
        </is>
      </c>
      <c r="Y959" t="inlineStr">
        <is>
          <t/>
        </is>
      </c>
      <c r="Z959" s="2" t="inlineStr">
        <is>
          <t>non-ETS sector|
NETS sector|
NETS</t>
        </is>
      </c>
      <c r="AA959" s="2" t="inlineStr">
        <is>
          <t>3|
3|
1</t>
        </is>
      </c>
      <c r="AB959" s="2" t="inlineStr">
        <is>
          <t xml:space="preserve">|
|
</t>
        </is>
      </c>
      <c r="AC959" t="inlineStr">
        <is>
          <t>sector not covered by the EU Emissions Trading System (ETS) ( &lt;a href="/entry/result/933374/all" id="ENTRY_TO_ENTRY_CONVERTER" target="_blank"&gt;IATE:933374&lt;/a&gt; )</t>
        </is>
      </c>
      <c r="AD959" s="2" t="inlineStr">
        <is>
          <t>sector difuso|
sector no incluido en el RCDE UE</t>
        </is>
      </c>
      <c r="AE959" s="2" t="inlineStr">
        <is>
          <t>3|
3</t>
        </is>
      </c>
      <c r="AF959" s="2" t="inlineStr">
        <is>
          <t xml:space="preserve">|
</t>
        </is>
      </c>
      <c r="AG959" t="inlineStr">
        <is>
          <t>Sector cuyas actividades no están sujetas al &lt;a href="https://iate.europa.eu/entry/result/933374/es" target="_blank"&gt;régimen de comercio de derechos de emisión de la UE (RCDE UE)&lt;/a&gt;.</t>
        </is>
      </c>
      <c r="AH959" s="2" t="inlineStr">
        <is>
          <t>heitkogustega kauplemise süsteemi mittekuuluv sektor|
HKSi mittekuuluv sektor</t>
        </is>
      </c>
      <c r="AI959" s="2" t="inlineStr">
        <is>
          <t>3|
3</t>
        </is>
      </c>
      <c r="AJ959" s="2" t="inlineStr">
        <is>
          <t xml:space="preserve">|
</t>
        </is>
      </c>
      <c r="AK959" t="inlineStr">
        <is>
          <t/>
        </is>
      </c>
      <c r="AL959" s="2" t="inlineStr">
        <is>
          <t>päästökauppajärjestelmän ulkopuoliset alat|
muut kuin päästökauppajärjestelmään kuuluvat alat|
päästökauppaan kuulumattomat alat</t>
        </is>
      </c>
      <c r="AM959" s="2" t="inlineStr">
        <is>
          <t>3|
3|
2</t>
        </is>
      </c>
      <c r="AN959" s="2" t="inlineStr">
        <is>
          <t xml:space="preserve">|
|
</t>
        </is>
      </c>
      <c r="AO959" t="inlineStr">
        <is>
          <t/>
        </is>
      </c>
      <c r="AP959" s="2" t="inlineStr">
        <is>
          <t>secteur non couvert par le SEQE</t>
        </is>
      </c>
      <c r="AQ959" s="2" t="inlineStr">
        <is>
          <t>3</t>
        </is>
      </c>
      <c r="AR959" s="2" t="inlineStr">
        <is>
          <t/>
        </is>
      </c>
      <c r="AS959" t="inlineStr">
        <is>
          <t/>
        </is>
      </c>
      <c r="AT959" s="2" t="inlineStr">
        <is>
          <t>earnáil neamh-ETS</t>
        </is>
      </c>
      <c r="AU959" s="2" t="inlineStr">
        <is>
          <t>3</t>
        </is>
      </c>
      <c r="AV959" s="2" t="inlineStr">
        <is>
          <t/>
        </is>
      </c>
      <c r="AW959" t="inlineStr">
        <is>
          <t/>
        </is>
      </c>
      <c r="AX959" s="2" t="inlineStr">
        <is>
          <t>sektor izvan ETS-a</t>
        </is>
      </c>
      <c r="AY959" s="2" t="inlineStr">
        <is>
          <t>2</t>
        </is>
      </c>
      <c r="AZ959" s="2" t="inlineStr">
        <is>
          <t/>
        </is>
      </c>
      <c r="BA959" t="inlineStr">
        <is>
          <t/>
        </is>
      </c>
      <c r="BB959" s="2" t="inlineStr">
        <is>
          <t>az uniós kibocsátáskereskedelmi rendszeren kívüli ágazat|
nem ETS-ágazat</t>
        </is>
      </c>
      <c r="BC959" s="2" t="inlineStr">
        <is>
          <t>4|
4</t>
        </is>
      </c>
      <c r="BD959" s="2" t="inlineStr">
        <is>
          <t xml:space="preserve">|
</t>
        </is>
      </c>
      <c r="BE959" t="inlineStr">
        <is>
          <t>olyan ágazat, amely nem tartozik ugyan az EU kibocsátáskereskedelmi rendszerének (ETS) ( &lt;a href="/entry/result/933374/all" id="ENTRY_TO_ENTRY_CONVERTER" target="_blank"&gt;IATE:933374&lt;/a&gt; ) a hatálya alá, de az üvegházhatású gázok kibocsátásának csökkentése szempontjából jelentős</t>
        </is>
      </c>
      <c r="BF959" s="2" t="inlineStr">
        <is>
          <t>settore non coperto dal sistema ETS|
settore non ETS</t>
        </is>
      </c>
      <c r="BG959" s="2" t="inlineStr">
        <is>
          <t>3|
3</t>
        </is>
      </c>
      <c r="BH959" s="2" t="inlineStr">
        <is>
          <t xml:space="preserve">|
</t>
        </is>
      </c>
      <c r="BI959" t="inlineStr">
        <is>
          <t>settore non incluso nel sistema di scambio di quote di emissione dell'UE [ &lt;a href="/entry/result/933374/all" id="ENTRY_TO_ENTRY_CONVERTER" target="_blank"&gt;IATE:933374&lt;/a&gt; ]</t>
        </is>
      </c>
      <c r="BJ959" s="2" t="inlineStr">
        <is>
          <t>sektorius, kuriam netaikoma ATLPS</t>
        </is>
      </c>
      <c r="BK959" s="2" t="inlineStr">
        <is>
          <t>3</t>
        </is>
      </c>
      <c r="BL959" s="2" t="inlineStr">
        <is>
          <t/>
        </is>
      </c>
      <c r="BM959" t="inlineStr">
        <is>
          <t>sektorius, kuriam netaikoma ES apyvartinių taršos leidimų prekybos sistema (ATLPS) ( &lt;a href="/entry/result/933374/all" id="ENTRY_TO_ENTRY_CONVERTER" target="_blank"&gt;IATE:933374&lt;/a&gt; )</t>
        </is>
      </c>
      <c r="BN959" s="2" t="inlineStr">
        <is>
          <t>ETS neaptvertais sektors</t>
        </is>
      </c>
      <c r="BO959" s="2" t="inlineStr">
        <is>
          <t>3</t>
        </is>
      </c>
      <c r="BP959" s="2" t="inlineStr">
        <is>
          <t/>
        </is>
      </c>
      <c r="BQ959" t="inlineStr">
        <is>
          <t>sektors, kuram nepiemēro ES emisijas kvotu tirdzniecības sistēmu (ETS) [ &lt;a href="/entry/result/933374/all" id="ENTRY_TO_ENTRY_CONVERTER" target="_blank"&gt;IATE:933374&lt;/a&gt; ]</t>
        </is>
      </c>
      <c r="BR959" s="2" t="inlineStr">
        <is>
          <t>settur li ma jaqax taħt l-ETS</t>
        </is>
      </c>
      <c r="BS959" s="2" t="inlineStr">
        <is>
          <t>3</t>
        </is>
      </c>
      <c r="BT959" s="2" t="inlineStr">
        <is>
          <t/>
        </is>
      </c>
      <c r="BU959" t="inlineStr">
        <is>
          <t>settur li mhuwiex kopert mis-Sistema tal-UE għall-iskambju ta' kwoti tal-emissjonijiet [ &lt;a href="/entry/result/933374/all" id="ENTRY_TO_ENTRY_CONVERTER" target="_blank"&gt;IATE:933374&lt;/a&gt; ]</t>
        </is>
      </c>
      <c r="BV959" s="2" t="inlineStr">
        <is>
          <t>niet-ETS-sector</t>
        </is>
      </c>
      <c r="BW959" s="2" t="inlineStr">
        <is>
          <t>3</t>
        </is>
      </c>
      <c r="BX959" s="2" t="inlineStr">
        <is>
          <t/>
        </is>
      </c>
      <c r="BY959" t="inlineStr">
        <is>
          <t>sector die niet onder de EU-regeling voor de emissiehandel [ &lt;a href="/entry/result/933374/all" id="ENTRY_TO_ENTRY_CONVERTER" target="_blank"&gt;IATE:933374&lt;/a&gt; ] valt</t>
        </is>
      </c>
      <c r="BZ959" s="2" t="inlineStr">
        <is>
          <t>sektor nieobjęty systemem handlu uprawnieniami do emisji</t>
        </is>
      </c>
      <c r="CA959" s="2" t="inlineStr">
        <is>
          <t>2</t>
        </is>
      </c>
      <c r="CB959" s="2" t="inlineStr">
        <is>
          <t/>
        </is>
      </c>
      <c r="CC959" t="inlineStr">
        <is>
          <t>sektor gospodarki europejskiej nieobjęty systemem EU ETS [ &lt;a href="/entry/result/933374/all" id="ENTRY_TO_ENTRY_CONVERTER" target="_blank"&gt;IATE:933374&lt;/a&gt; ] emitujący gazy cieplarniane, lecz nieuczestniczący w handlu uprawnieniami do emisji takich gazów na rynku unijnym</t>
        </is>
      </c>
      <c r="CD959" s="2" t="inlineStr">
        <is>
          <t>setor não abrangido pelo Regime de Comércio de Licenças de Emissão da UE|
setor não abrangido pelo RCLE</t>
        </is>
      </c>
      <c r="CE959" s="2" t="inlineStr">
        <is>
          <t>3|
3</t>
        </is>
      </c>
      <c r="CF959" s="2" t="inlineStr">
        <is>
          <t xml:space="preserve">|
</t>
        </is>
      </c>
      <c r="CG959" t="inlineStr">
        <is>
          <t>Grupo de atividades económicas e empresas que não são abrangidas pelo Regime de Comércio de Licenças de Emissão da UE (RCLE) [ &lt;a href="/entry/result/933374/all" id="ENTRY_TO_ENTRY_CONVERTER" target="_blank"&gt;IATE:933374&lt;/a&gt; ].</t>
        </is>
      </c>
      <c r="CH959" s="2" t="inlineStr">
        <is>
          <t>sector non-ETS|
sector neaflat sub incidența ETS</t>
        </is>
      </c>
      <c r="CI959" s="2" t="inlineStr">
        <is>
          <t>3|
2</t>
        </is>
      </c>
      <c r="CJ959" s="2" t="inlineStr">
        <is>
          <t xml:space="preserve">|
</t>
        </is>
      </c>
      <c r="CK959" t="inlineStr">
        <is>
          <t>sector care nu face obiectul schemei UE de comercializare a certificatelor de emisii ( &lt;a href="/entry/result/933374/all" id="ENTRY_TO_ENTRY_CONVERTER" target="_blank"&gt;IATE:933374&lt;/a&gt; )</t>
        </is>
      </c>
      <c r="CL959" s="2" t="inlineStr">
        <is>
          <t>sektor mimo ETS</t>
        </is>
      </c>
      <c r="CM959" s="2" t="inlineStr">
        <is>
          <t>3</t>
        </is>
      </c>
      <c r="CN959" s="2" t="inlineStr">
        <is>
          <t/>
        </is>
      </c>
      <c r="CO959" t="inlineStr">
        <is>
          <t>sektor, na ktorý sa nevzťahuje systém EÚ na obchodovanie s emisiami (EÚ ETS)</t>
        </is>
      </c>
      <c r="CP959" s="2" t="inlineStr">
        <is>
          <t>sektor, ki ni vključen v sistem EU za trgovanje z emisijami|
sektor, ki ni vključen v EU-ETS</t>
        </is>
      </c>
      <c r="CQ959" s="2" t="inlineStr">
        <is>
          <t>2|
2</t>
        </is>
      </c>
      <c r="CR959" s="2" t="inlineStr">
        <is>
          <t xml:space="preserve">|
</t>
        </is>
      </c>
      <c r="CS959" t="inlineStr">
        <is>
          <t/>
        </is>
      </c>
      <c r="CT959" s="2" t="inlineStr">
        <is>
          <t>sektor som inte omfattas av EU:s utsläppshandelssystem</t>
        </is>
      </c>
      <c r="CU959" s="2" t="inlineStr">
        <is>
          <t>3</t>
        </is>
      </c>
      <c r="CV959" s="2" t="inlineStr">
        <is>
          <t/>
        </is>
      </c>
      <c r="CW959" t="inlineStr">
        <is>
          <t/>
        </is>
      </c>
    </row>
    <row r="960">
      <c r="A960" s="1" t="str">
        <f>HYPERLINK("https://iate.europa.eu/entry/result/3588451/all", "3588451")</f>
        <v>3588451</v>
      </c>
      <c r="B960" t="inlineStr">
        <is>
          <t>SCIENCE;ENVIRONMENT</t>
        </is>
      </c>
      <c r="C960" t="inlineStr">
        <is>
          <t>SCIENCE|natural and applied sciences|life sciences;SCIENCE|natural and applied sciences|life sciences|ecology;ENVIRONMENT|environmental policy|environmental protection;ENVIRONMENT|environmental policy|environmental protection|water protection</t>
        </is>
      </c>
      <c r="D960" t="inlineStr">
        <is>
          <t>yes</t>
        </is>
      </c>
      <c r="E960" t="inlineStr">
        <is>
          <t/>
        </is>
      </c>
      <c r="F960" s="2" t="inlineStr">
        <is>
          <t>добро екологично състояние</t>
        </is>
      </c>
      <c r="G960" s="2" t="inlineStr">
        <is>
          <t>3</t>
        </is>
      </c>
      <c r="H960" s="2" t="inlineStr">
        <is>
          <t/>
        </is>
      </c>
      <c r="I960" t="inlineStr">
        <is>
          <t>екологично състояние на повърхностен воден обект, чиито стойности на биологичните качествени елементи показват нива на изкривяване вследствие на човешка дейност, но се различават в незначителна степен от нормално свързваните с този тип повърхностен воден обект при непроменени условия</t>
        </is>
      </c>
      <c r="J960" t="inlineStr">
        <is>
          <t/>
        </is>
      </c>
      <c r="K960" t="inlineStr">
        <is>
          <t/>
        </is>
      </c>
      <c r="L960" t="inlineStr">
        <is>
          <t/>
        </is>
      </c>
      <c r="M960" t="inlineStr">
        <is>
          <t/>
        </is>
      </c>
      <c r="N960" s="2" t="inlineStr">
        <is>
          <t>god økologisk tilstand</t>
        </is>
      </c>
      <c r="O960" s="2" t="inlineStr">
        <is>
          <t>3</t>
        </is>
      </c>
      <c r="P960" s="2" t="inlineStr">
        <is>
          <t/>
        </is>
      </c>
      <c r="Q960" t="inlineStr">
        <is>
          <t>økologisk tilstand for et overfladevandområde, der
kun afviger lidt fra uberørte forhold</t>
        </is>
      </c>
      <c r="R960" t="inlineStr">
        <is>
          <t/>
        </is>
      </c>
      <c r="S960" t="inlineStr">
        <is>
          <t/>
        </is>
      </c>
      <c r="T960" t="inlineStr">
        <is>
          <t/>
        </is>
      </c>
      <c r="U960" t="inlineStr">
        <is>
          <t/>
        </is>
      </c>
      <c r="V960" s="2" t="inlineStr">
        <is>
          <t>καλή οικολογική κατάσταση</t>
        </is>
      </c>
      <c r="W960" s="2" t="inlineStr">
        <is>
          <t>3</t>
        </is>
      </c>
      <c r="X960" s="2" t="inlineStr">
        <is>
          <t/>
        </is>
      </c>
      <c r="Y960" t="inlineStr">
        <is>
          <t>η κατάσταση ενός συστήματος επιφανειακών υδάτων το οποίο εμφανίζει χαμηλού επιπέδου αλλοιώσεις λόγω ανθρώπινων δραστηριοτήτων και στο οποίο οι τιμές των βιολογικών ποιοτικών στοιχείων παραλλάσσουν μόνον ελαφρώς από τις τιμές που χαρακτηρίζουν φυσιολογικά το σύστημα αυτό υπό μη διαταραγμένες συνθήκες</t>
        </is>
      </c>
      <c r="Z960" s="2" t="inlineStr">
        <is>
          <t>good ecological status</t>
        </is>
      </c>
      <c r="AA960" s="2" t="inlineStr">
        <is>
          <t>3</t>
        </is>
      </c>
      <c r="AB960" s="2" t="inlineStr">
        <is>
          <t/>
        </is>
      </c>
      <c r="AC960" t="inlineStr">
        <is>
          <t>ecological status of a body of surface water which presents only a slight variation from undisturbed conditions</t>
        </is>
      </c>
      <c r="AD960" s="2" t="inlineStr">
        <is>
          <t>buen estado ecológico</t>
        </is>
      </c>
      <c r="AE960" s="2" t="inlineStr">
        <is>
          <t>3</t>
        </is>
      </c>
      <c r="AF960" s="2" t="inlineStr">
        <is>
          <t/>
        </is>
      </c>
      <c r="AG960" t="inlineStr">
        <is>
          <t>Estado de una masa de agua superficial cuyos indicadores
de calidad biológicos solo
se desvían ligeramente de los va­lores
normalmente asociados con el tipo de masa
de agua superficial en condiciones inal­teradas.</t>
        </is>
      </c>
      <c r="AH960" s="2" t="inlineStr">
        <is>
          <t>hea ökoloogiline seisund</t>
        </is>
      </c>
      <c r="AI960" s="2" t="inlineStr">
        <is>
          <t>3</t>
        </is>
      </c>
      <c r="AJ960" s="2" t="inlineStr">
        <is>
          <t/>
        </is>
      </c>
      <c r="AK960" t="inlineStr">
        <is>
          <t/>
        </is>
      </c>
      <c r="AL960" s="2" t="inlineStr">
        <is>
          <t>hyvä ekologinen tila</t>
        </is>
      </c>
      <c r="AM960" s="2" t="inlineStr">
        <is>
          <t>3</t>
        </is>
      </c>
      <c r="AN960" s="2" t="inlineStr">
        <is>
          <t/>
        </is>
      </c>
      <c r="AO960" t="inlineStr">
        <is>
          <t>pintavesimuodostuman ekologinen tila, jossa esiintyy ainoastaan vähäisiä muutoksia suhteessa häiriintymättömiin olosuhteisiin</t>
        </is>
      </c>
      <c r="AP960" t="inlineStr">
        <is>
          <t/>
        </is>
      </c>
      <c r="AQ960" t="inlineStr">
        <is>
          <t/>
        </is>
      </c>
      <c r="AR960" t="inlineStr">
        <is>
          <t/>
        </is>
      </c>
      <c r="AS960" t="inlineStr">
        <is>
          <t/>
        </is>
      </c>
      <c r="AT960" s="2" t="inlineStr">
        <is>
          <t>stádas maith éiceolaíoch</t>
        </is>
      </c>
      <c r="AU960" s="2" t="inlineStr">
        <is>
          <t>3</t>
        </is>
      </c>
      <c r="AV960" s="2" t="inlineStr">
        <is>
          <t/>
        </is>
      </c>
      <c r="AW960" t="inlineStr">
        <is>
          <t/>
        </is>
      </c>
      <c r="AX960" t="inlineStr">
        <is>
          <t/>
        </is>
      </c>
      <c r="AY960" t="inlineStr">
        <is>
          <t/>
        </is>
      </c>
      <c r="AZ960" t="inlineStr">
        <is>
          <t/>
        </is>
      </c>
      <c r="BA960" t="inlineStr">
        <is>
          <t/>
        </is>
      </c>
      <c r="BB960" s="2" t="inlineStr">
        <is>
          <t>jó ökológiai állapot</t>
        </is>
      </c>
      <c r="BC960" s="2" t="inlineStr">
        <is>
          <t>3</t>
        </is>
      </c>
      <c r="BD960" s="2" t="inlineStr">
        <is>
          <t/>
        </is>
      </c>
      <c r="BE960" t="inlineStr">
        <is>
          <t>felszíni víztest azon állapota, amely csak kis mértékben tér el a zavartalan viszonyok közötti állapottól</t>
        </is>
      </c>
      <c r="BF960" s="2" t="inlineStr">
        <is>
          <t>buono stato ecologico</t>
        </is>
      </c>
      <c r="BG960" s="2" t="inlineStr">
        <is>
          <t>3</t>
        </is>
      </c>
      <c r="BH960" s="2" t="inlineStr">
        <is>
          <t/>
        </is>
      </c>
      <c r="BI960" t="inlineStr">
        <is>
          <t>stato di un corpo idrico superficiale che presenta livelli poco elevati di distorsione rispetto a quelli di norma associati al tipo di corpo idrico superficiale inalterato</t>
        </is>
      </c>
      <c r="BJ960" s="2" t="inlineStr">
        <is>
          <t>gera ekologinė būklė</t>
        </is>
      </c>
      <c r="BK960" s="2" t="inlineStr">
        <is>
          <t>3</t>
        </is>
      </c>
      <c r="BL960" s="2" t="inlineStr">
        <is>
          <t/>
        </is>
      </c>
      <c r="BM960" t="inlineStr">
        <is>
          <t>paviršinio vandens telkinio būklė, kai jame esančias ekosistemas apibrėžiančių parametrų vertės atitinka vertes, būdingas žmogaus ūkinės veiklos nepaveiktiems tokio tipo paviršiniams vandens telkiniams</t>
        </is>
      </c>
      <c r="BN960" s="2" t="inlineStr">
        <is>
          <t>labs ekoloģiskais stāvoklis</t>
        </is>
      </c>
      <c r="BO960" s="2" t="inlineStr">
        <is>
          <t>3</t>
        </is>
      </c>
      <c r="BP960" s="2" t="inlineStr">
        <is>
          <t/>
        </is>
      </c>
      <c r="BQ960" t="inlineStr">
        <is>
          <t>virszemes ūdens objekta stāvoklis, kas šādi klasificēts saskaņā ar &lt;a href="https://eur-lex.europa.eu/legal-content/LV/TXT/?uri=CELEX:02000L0060-20141120" target="_blank"&gt;Eiropas Parlamenta un Padomes Direktīvas 2000/60/EK, ar ko izveido sistēmu Kopienas rīcībai ūdens resursu politikas jomā&lt;/a&gt;, V pielikumu</t>
        </is>
      </c>
      <c r="BR960" t="inlineStr">
        <is>
          <t/>
        </is>
      </c>
      <c r="BS960" t="inlineStr">
        <is>
          <t/>
        </is>
      </c>
      <c r="BT960" t="inlineStr">
        <is>
          <t/>
        </is>
      </c>
      <c r="BU960" t="inlineStr">
        <is>
          <t/>
        </is>
      </c>
      <c r="BV960" t="inlineStr">
        <is>
          <t/>
        </is>
      </c>
      <c r="BW960" t="inlineStr">
        <is>
          <t/>
        </is>
      </c>
      <c r="BX960" t="inlineStr">
        <is>
          <t/>
        </is>
      </c>
      <c r="BY960" t="inlineStr">
        <is>
          <t/>
        </is>
      </c>
      <c r="BZ960" s="2" t="inlineStr">
        <is>
          <t>dobry stan ekologiczny</t>
        </is>
      </c>
      <c r="CA960" s="2" t="inlineStr">
        <is>
          <t>3</t>
        </is>
      </c>
      <c r="CB960" s="2" t="inlineStr">
        <is>
          <t/>
        </is>
      </c>
      <c r="CC960" t="inlineStr">
        <is>
          <t>stan części wód powierzchniowych, w którym wartości biologicznych elementów jakości
danego typu części wód powierzchniowych
wykazują niskie poziomy zakłócenia wynikające z działalności człowieka, ale odchylenia
od wartości, jakie zwykle towarzyszą temu
typowi części wód powierzchniowych
w warunkach niezakłóconych są jedynie
niewielkie</t>
        </is>
      </c>
      <c r="CD960" s="2" t="inlineStr">
        <is>
          <t>bom estado ecológico</t>
        </is>
      </c>
      <c r="CE960" s="2" t="inlineStr">
        <is>
          <t>3</t>
        </is>
      </c>
      <c r="CF960" s="2" t="inlineStr">
        <is>
          <t/>
        </is>
      </c>
      <c r="CG960" t="inlineStr">
        <is>
          <t>Estado alcançado por uma massa de águas de superfície que apresenta baixos níveis de distorção resultantes de actividades humanas e cujos valores dos elementos de qualidade biológica só se desviam ligeiramente dos normalmente associados a esse tipo de massa de águas de superfície em condições não perturbadas.</t>
        </is>
      </c>
      <c r="CH960" s="2" t="inlineStr">
        <is>
          <t>stare ecologică bună</t>
        </is>
      </c>
      <c r="CI960" s="2" t="inlineStr">
        <is>
          <t>3</t>
        </is>
      </c>
      <c r="CJ960" s="2" t="inlineStr">
        <is>
          <t/>
        </is>
      </c>
      <c r="CK960" t="inlineStr">
        <is>
          <t>stare ecologică a unui corp sau a unei suprafețe de apă, caracterizată prin diversitatea ecologică și dinamica apelor, care sunt curate, în bună stare sanitară și productive, caracteristici ce depind de factorii intrinseci și printr-o utilizare durabilă a mediului acvatic, salvgardându-se astfel potențialul acestuia pentru utilizările și activitățile generațiilor actuale și viitoare</t>
        </is>
      </c>
      <c r="CL960" t="inlineStr">
        <is>
          <t/>
        </is>
      </c>
      <c r="CM960" t="inlineStr">
        <is>
          <t/>
        </is>
      </c>
      <c r="CN960" t="inlineStr">
        <is>
          <t/>
        </is>
      </c>
      <c r="CO960" t="inlineStr">
        <is>
          <t/>
        </is>
      </c>
      <c r="CP960" s="2" t="inlineStr">
        <is>
          <t>dobro ekološko stanje</t>
        </is>
      </c>
      <c r="CQ960" s="2" t="inlineStr">
        <is>
          <t>3</t>
        </is>
      </c>
      <c r="CR960" s="2" t="inlineStr">
        <is>
          <t/>
        </is>
      </c>
      <c r="CS960" t="inlineStr">
        <is>
          <t/>
        </is>
      </c>
      <c r="CT960" t="inlineStr">
        <is>
          <t/>
        </is>
      </c>
      <c r="CU960" t="inlineStr">
        <is>
          <t/>
        </is>
      </c>
      <c r="CV960" t="inlineStr">
        <is>
          <t/>
        </is>
      </c>
      <c r="CW960" t="inlineStr">
        <is>
          <t/>
        </is>
      </c>
    </row>
    <row r="961">
      <c r="A961" s="1" t="str">
        <f>HYPERLINK("https://iate.europa.eu/entry/result/1407677/all", "1407677")</f>
        <v>1407677</v>
      </c>
      <c r="B961" t="inlineStr">
        <is>
          <t>ENVIRONMENT;POLITICS</t>
        </is>
      </c>
      <c r="C961" t="inlineStr">
        <is>
          <t>ENVIRONMENT|deterioration of the environment|degradation of the environment|natural disaster|flood;POLITICS|politics and public safety|public safety|civil defence</t>
        </is>
      </c>
      <c r="D961" t="inlineStr">
        <is>
          <t>yes</t>
        </is>
      </c>
      <c r="E961" t="inlineStr">
        <is>
          <t/>
        </is>
      </c>
      <c r="F961" t="inlineStr">
        <is>
          <t/>
        </is>
      </c>
      <c r="G961" t="inlineStr">
        <is>
          <t/>
        </is>
      </c>
      <c r="H961" t="inlineStr">
        <is>
          <t/>
        </is>
      </c>
      <c r="I961" t="inlineStr">
        <is>
          <t/>
        </is>
      </c>
      <c r="J961" t="inlineStr">
        <is>
          <t/>
        </is>
      </c>
      <c r="K961" t="inlineStr">
        <is>
          <t/>
        </is>
      </c>
      <c r="L961" t="inlineStr">
        <is>
          <t/>
        </is>
      </c>
      <c r="M961" t="inlineStr">
        <is>
          <t/>
        </is>
      </c>
      <c r="N961" t="inlineStr">
        <is>
          <t/>
        </is>
      </c>
      <c r="O961" t="inlineStr">
        <is>
          <t/>
        </is>
      </c>
      <c r="P961" t="inlineStr">
        <is>
          <t/>
        </is>
      </c>
      <c r="Q961" t="inlineStr">
        <is>
          <t/>
        </is>
      </c>
      <c r="R961" s="2" t="inlineStr">
        <is>
          <t>Hochwasserschutzraum</t>
        </is>
      </c>
      <c r="S961" s="2" t="inlineStr">
        <is>
          <t>3</t>
        </is>
      </c>
      <c r="T961" s="2" t="inlineStr">
        <is>
          <t/>
        </is>
      </c>
      <c r="U961" t="inlineStr">
        <is>
          <t>der ueber dem Stauziel bis zum hoechstmoeglichen Wasserspiegel befindliche Speicherraum</t>
        </is>
      </c>
      <c r="V961" s="2" t="inlineStr">
        <is>
          <t>ζώνη αντιπλημμυρικής υδατοχωρητικότητας</t>
        </is>
      </c>
      <c r="W961" s="2" t="inlineStr">
        <is>
          <t>3</t>
        </is>
      </c>
      <c r="X961" s="2" t="inlineStr">
        <is>
          <t/>
        </is>
      </c>
      <c r="Y961" t="inlineStr">
        <is>
          <t/>
        </is>
      </c>
      <c r="Z961" s="2" t="inlineStr">
        <is>
          <t>area for the retention of flood water|
flood water retention area|
flood water storage volume|
flood control storage basin</t>
        </is>
      </c>
      <c r="AA961" s="2" t="inlineStr">
        <is>
          <t>3|
3|
1|
1</t>
        </is>
      </c>
      <c r="AB961" s="2" t="inlineStr">
        <is>
          <t xml:space="preserve">|
|
|
</t>
        </is>
      </c>
      <c r="AC961" t="inlineStr">
        <is>
          <t>floodplain disconnected from water</t>
        </is>
      </c>
      <c r="AD961" s="2" t="inlineStr">
        <is>
          <t>zona inundable</t>
        </is>
      </c>
      <c r="AE961" s="2" t="inlineStr">
        <is>
          <t>3</t>
        </is>
      </c>
      <c r="AF961" s="2" t="inlineStr">
        <is>
          <t/>
        </is>
      </c>
      <c r="AG961" t="inlineStr">
        <is>
          <t>zona de un embalse comprendido entre el nivel más alto admitido para su explotación normal y el máximo nivel de agua posible</t>
        </is>
      </c>
      <c r="AH961" t="inlineStr">
        <is>
          <t/>
        </is>
      </c>
      <c r="AI961" t="inlineStr">
        <is>
          <t/>
        </is>
      </c>
      <c r="AJ961" t="inlineStr">
        <is>
          <t/>
        </is>
      </c>
      <c r="AK961" t="inlineStr">
        <is>
          <t/>
        </is>
      </c>
      <c r="AL961" t="inlineStr">
        <is>
          <t/>
        </is>
      </c>
      <c r="AM961" t="inlineStr">
        <is>
          <t/>
        </is>
      </c>
      <c r="AN961" t="inlineStr">
        <is>
          <t/>
        </is>
      </c>
      <c r="AO961" t="inlineStr">
        <is>
          <t/>
        </is>
      </c>
      <c r="AP961" s="2" t="inlineStr">
        <is>
          <t>zone inondable</t>
        </is>
      </c>
      <c r="AQ961" s="2" t="inlineStr">
        <is>
          <t>3</t>
        </is>
      </c>
      <c r="AR961" s="2" t="inlineStr">
        <is>
          <t/>
        </is>
      </c>
      <c r="AS961" t="inlineStr">
        <is>
          <t>volume d'un réservoir compris entre le niveau le plus haut admis pour son exploitation normale et le niveau d'eau maximal possible</t>
        </is>
      </c>
      <c r="AT961" t="inlineStr">
        <is>
          <t/>
        </is>
      </c>
      <c r="AU961" t="inlineStr">
        <is>
          <t/>
        </is>
      </c>
      <c r="AV961" t="inlineStr">
        <is>
          <t/>
        </is>
      </c>
      <c r="AW961" t="inlineStr">
        <is>
          <t/>
        </is>
      </c>
      <c r="AX961" t="inlineStr">
        <is>
          <t/>
        </is>
      </c>
      <c r="AY961" t="inlineStr">
        <is>
          <t/>
        </is>
      </c>
      <c r="AZ961" t="inlineStr">
        <is>
          <t/>
        </is>
      </c>
      <c r="BA961" t="inlineStr">
        <is>
          <t/>
        </is>
      </c>
      <c r="BB961" t="inlineStr">
        <is>
          <t/>
        </is>
      </c>
      <c r="BC961" t="inlineStr">
        <is>
          <t/>
        </is>
      </c>
      <c r="BD961" t="inlineStr">
        <is>
          <t/>
        </is>
      </c>
      <c r="BE961" t="inlineStr">
        <is>
          <t/>
        </is>
      </c>
      <c r="BF961" s="2" t="inlineStr">
        <is>
          <t>zona inondabile</t>
        </is>
      </c>
      <c r="BG961" s="2" t="inlineStr">
        <is>
          <t>3</t>
        </is>
      </c>
      <c r="BH961" s="2" t="inlineStr">
        <is>
          <t/>
        </is>
      </c>
      <c r="BI961" t="inlineStr">
        <is>
          <t/>
        </is>
      </c>
      <c r="BJ961" t="inlineStr">
        <is>
          <t/>
        </is>
      </c>
      <c r="BK961" t="inlineStr">
        <is>
          <t/>
        </is>
      </c>
      <c r="BL961" t="inlineStr">
        <is>
          <t/>
        </is>
      </c>
      <c r="BM961" t="inlineStr">
        <is>
          <t/>
        </is>
      </c>
      <c r="BN961" t="inlineStr">
        <is>
          <t/>
        </is>
      </c>
      <c r="BO961" t="inlineStr">
        <is>
          <t/>
        </is>
      </c>
      <c r="BP961" t="inlineStr">
        <is>
          <t/>
        </is>
      </c>
      <c r="BQ961" t="inlineStr">
        <is>
          <t/>
        </is>
      </c>
      <c r="BR961" t="inlineStr">
        <is>
          <t/>
        </is>
      </c>
      <c r="BS961" t="inlineStr">
        <is>
          <t/>
        </is>
      </c>
      <c r="BT961" t="inlineStr">
        <is>
          <t/>
        </is>
      </c>
      <c r="BU961" t="inlineStr">
        <is>
          <t/>
        </is>
      </c>
      <c r="BV961" t="inlineStr">
        <is>
          <t/>
        </is>
      </c>
      <c r="BW961" t="inlineStr">
        <is>
          <t/>
        </is>
      </c>
      <c r="BX961" t="inlineStr">
        <is>
          <t/>
        </is>
      </c>
      <c r="BY961" t="inlineStr">
        <is>
          <t/>
        </is>
      </c>
      <c r="BZ961" t="inlineStr">
        <is>
          <t/>
        </is>
      </c>
      <c r="CA961" t="inlineStr">
        <is>
          <t/>
        </is>
      </c>
      <c r="CB961" t="inlineStr">
        <is>
          <t/>
        </is>
      </c>
      <c r="CC961" t="inlineStr">
        <is>
          <t/>
        </is>
      </c>
      <c r="CD961" s="2" t="inlineStr">
        <is>
          <t>zona inundável</t>
        </is>
      </c>
      <c r="CE961" s="2" t="inlineStr">
        <is>
          <t>3</t>
        </is>
      </c>
      <c r="CF961" s="2" t="inlineStr">
        <is>
          <t/>
        </is>
      </c>
      <c r="CG961" t="inlineStr">
        <is>
          <t>zona de uma albufeira compreendida entre o mais alto nível admitido pela sua exploração normal e o nível de água máximo possível</t>
        </is>
      </c>
      <c r="CH961" t="inlineStr">
        <is>
          <t/>
        </is>
      </c>
      <c r="CI961" t="inlineStr">
        <is>
          <t/>
        </is>
      </c>
      <c r="CJ961" t="inlineStr">
        <is>
          <t/>
        </is>
      </c>
      <c r="CK961" t="inlineStr">
        <is>
          <t/>
        </is>
      </c>
      <c r="CL961" t="inlineStr">
        <is>
          <t/>
        </is>
      </c>
      <c r="CM961" t="inlineStr">
        <is>
          <t/>
        </is>
      </c>
      <c r="CN961" t="inlineStr">
        <is>
          <t/>
        </is>
      </c>
      <c r="CO961" t="inlineStr">
        <is>
          <t/>
        </is>
      </c>
      <c r="CP961" t="inlineStr">
        <is>
          <t/>
        </is>
      </c>
      <c r="CQ961" t="inlineStr">
        <is>
          <t/>
        </is>
      </c>
      <c r="CR961" t="inlineStr">
        <is>
          <t/>
        </is>
      </c>
      <c r="CS961" t="inlineStr">
        <is>
          <t/>
        </is>
      </c>
      <c r="CT961" t="inlineStr">
        <is>
          <t/>
        </is>
      </c>
      <c r="CU961" t="inlineStr">
        <is>
          <t/>
        </is>
      </c>
      <c r="CV961" t="inlineStr">
        <is>
          <t/>
        </is>
      </c>
      <c r="CW961" t="inlineStr">
        <is>
          <t/>
        </is>
      </c>
    </row>
    <row r="962">
      <c r="A962" s="1" t="str">
        <f>HYPERLINK("https://iate.europa.eu/entry/result/3581733/all", "3581733")</f>
        <v>3581733</v>
      </c>
      <c r="B962" t="inlineStr">
        <is>
          <t>ENVIRONMENT;PRODUCTION, TECHNOLOGY AND RESEARCH;EUROPEAN UNION</t>
        </is>
      </c>
      <c r="C962" t="inlineStr">
        <is>
          <t>ENVIRONMENT|environmental policy|waste management;PRODUCTION, TECHNOLOGY AND RESEARCH|technology and technical regulations|biotechnology|biomass;EUROPEAN UNION|European construction|deepening of the European Union|EU activity|EU action|EU initiative</t>
        </is>
      </c>
      <c r="D962" t="inlineStr">
        <is>
          <t>yes</t>
        </is>
      </c>
      <c r="E962" t="inlineStr">
        <is>
          <t/>
        </is>
      </c>
      <c r="F962" t="inlineStr">
        <is>
          <t/>
        </is>
      </c>
      <c r="G962" t="inlineStr">
        <is>
          <t/>
        </is>
      </c>
      <c r="H962" t="inlineStr">
        <is>
          <t/>
        </is>
      </c>
      <c r="I962" t="inlineStr">
        <is>
          <t/>
        </is>
      </c>
      <c r="J962" t="inlineStr">
        <is>
          <t/>
        </is>
      </c>
      <c r="K962" t="inlineStr">
        <is>
          <t/>
        </is>
      </c>
      <c r="L962" t="inlineStr">
        <is>
          <t/>
        </is>
      </c>
      <c r="M962" t="inlineStr">
        <is>
          <t/>
        </is>
      </c>
      <c r="N962" s="2" t="inlineStr">
        <is>
          <t>europæisk partnerskab om et cirkulært biobaseret Europa|
cirkulært biobaseret Europa</t>
        </is>
      </c>
      <c r="O962" s="2" t="inlineStr">
        <is>
          <t>3|
3</t>
        </is>
      </c>
      <c r="P962" s="2" t="inlineStr">
        <is>
          <t xml:space="preserve">|
</t>
        </is>
      </c>
      <c r="Q962" t="inlineStr">
        <is>
          <t>initiativ, som skal støtte bæredygtighedsbaseret innovation ved at skabe ny lokal værdi af affald og biomasse</t>
        </is>
      </c>
      <c r="R962" t="inlineStr">
        <is>
          <t/>
        </is>
      </c>
      <c r="S962" t="inlineStr">
        <is>
          <t/>
        </is>
      </c>
      <c r="T962" t="inlineStr">
        <is>
          <t/>
        </is>
      </c>
      <c r="U962" t="inlineStr">
        <is>
          <t/>
        </is>
      </c>
      <c r="V962" s="2" t="inlineStr">
        <is>
          <t>Ευρωπαϊκή σύμπραξη για μια βιοκυκλική Ευρώπη</t>
        </is>
      </c>
      <c r="W962" s="2" t="inlineStr">
        <is>
          <t>3</t>
        </is>
      </c>
      <c r="X962" s="2" t="inlineStr">
        <is>
          <t/>
        </is>
      </c>
      <c r="Y962" t="inlineStr">
        <is>
          <t>πρωτοβουλία που έχει ως στόχο να στηρίξει τη βασιζόμενη στη βιωσιμότητα καινοτομία για τη δημιουργία νέας τοπικής αξίας η οποία θα προέρχεται από απόβλητα και βιομάζα</t>
        </is>
      </c>
      <c r="Z962" s="2" t="inlineStr">
        <is>
          <t>European Partnership on Circular bio-based Europe|
Circular Bio-based Europe Partnership|
Circular Bio-based Europe|
European Partnership for a circular bio-based Europe</t>
        </is>
      </c>
      <c r="AA962" s="2" t="inlineStr">
        <is>
          <t>3|
1|
3|
3</t>
        </is>
      </c>
      <c r="AB962" s="2" t="inlineStr">
        <is>
          <t xml:space="preserve">|
|
|
</t>
        </is>
      </c>
      <c r="AC962" t="inlineStr">
        <is>
          <t>initiative to support sustainability-driven innovation by creating new local value from waste and biomass</t>
        </is>
      </c>
      <c r="AD962" s="2" t="inlineStr">
        <is>
          <t>asociación europea para una Europa circular de base biológica</t>
        </is>
      </c>
      <c r="AE962" s="2" t="inlineStr">
        <is>
          <t>3</t>
        </is>
      </c>
      <c r="AF962" s="2" t="inlineStr">
        <is>
          <t/>
        </is>
      </c>
      <c r="AG962" t="inlineStr">
        <is>
          <t>Iniciativa que tiene por objeto favorecer que la innovación guiada por la 
sostenibilidad genere valor local a partir de los residuos y la biomasa.</t>
        </is>
      </c>
      <c r="AH962" t="inlineStr">
        <is>
          <t/>
        </is>
      </c>
      <c r="AI962" t="inlineStr">
        <is>
          <t/>
        </is>
      </c>
      <c r="AJ962" t="inlineStr">
        <is>
          <t/>
        </is>
      </c>
      <c r="AK962" t="inlineStr">
        <is>
          <t/>
        </is>
      </c>
      <c r="AL962" s="2" t="inlineStr">
        <is>
          <t>kiertotaloutta ja biopohjaisia ratkaisuja edistävä eurooppalainen kumppanuus</t>
        </is>
      </c>
      <c r="AM962" s="2" t="inlineStr">
        <is>
          <t>3</t>
        </is>
      </c>
      <c r="AN962" s="2" t="inlineStr">
        <is>
          <t/>
        </is>
      </c>
      <c r="AO962" t="inlineStr">
        <is>
          <t>[aloite, jonka] tavoitteena on tukea kestävyysperiaatteen ohjaamaa 
innovointia, jotta jätteestä ja biomassasta voidaan luoda paikallista 
lisäarvoa</t>
        </is>
      </c>
      <c r="AP962" t="inlineStr">
        <is>
          <t/>
        </is>
      </c>
      <c r="AQ962" t="inlineStr">
        <is>
          <t/>
        </is>
      </c>
      <c r="AR962" t="inlineStr">
        <is>
          <t/>
        </is>
      </c>
      <c r="AS962" t="inlineStr">
        <is>
          <t/>
        </is>
      </c>
      <c r="AT962" s="2" t="inlineStr">
        <is>
          <t>Comhpháirtíocht Eorpach um Eoraip bhithbhunaithe chiorclach</t>
        </is>
      </c>
      <c r="AU962" s="2" t="inlineStr">
        <is>
          <t>3</t>
        </is>
      </c>
      <c r="AV962" s="2" t="inlineStr">
        <is>
          <t/>
        </is>
      </c>
      <c r="AW962" t="inlineStr">
        <is>
          <t/>
        </is>
      </c>
      <c r="AX962" t="inlineStr">
        <is>
          <t/>
        </is>
      </c>
      <c r="AY962" t="inlineStr">
        <is>
          <t/>
        </is>
      </c>
      <c r="AZ962" t="inlineStr">
        <is>
          <t/>
        </is>
      </c>
      <c r="BA962" t="inlineStr">
        <is>
          <t/>
        </is>
      </c>
      <c r="BB962" s="2" t="inlineStr">
        <is>
          <t>Európai partnerség a körforgásos és bioalapú európai gazdaságért</t>
        </is>
      </c>
      <c r="BC962" s="2" t="inlineStr">
        <is>
          <t>3</t>
        </is>
      </c>
      <c r="BD962" s="2" t="inlineStr">
        <is>
          <t/>
        </is>
      </c>
      <c r="BE962" t="inlineStr">
        <is>
          <t>a szemétgazdálkodás és a biomassza-ipar terén a fenntartható innováció terjedését segítő kezdeményezés, melynek középpontjában a megújuló termékek és tápanyagok előállítása érdekében a fenntartható és klímasemleges technológiák kifejlesztése, valamint a nem megújuló fosszilis és ásványi energiaforrások biomasszával és hulladékkal való helyettesítése áll</t>
        </is>
      </c>
      <c r="BF962" t="inlineStr">
        <is>
          <t/>
        </is>
      </c>
      <c r="BG962" t="inlineStr">
        <is>
          <t/>
        </is>
      </c>
      <c r="BH962" t="inlineStr">
        <is>
          <t/>
        </is>
      </c>
      <c r="BI962" t="inlineStr">
        <is>
          <t/>
        </is>
      </c>
      <c r="BJ962" s="2" t="inlineStr">
        <is>
          <t>Europos žiedinės bioekonomikos partnerystė|
Europos žiedinės biožaliavinės ekonomikos partnerystė</t>
        </is>
      </c>
      <c r="BK962" s="2" t="inlineStr">
        <is>
          <t>2|
2</t>
        </is>
      </c>
      <c r="BL962" s="2" t="inlineStr">
        <is>
          <t>|
preferred</t>
        </is>
      </c>
      <c r="BM962" t="inlineStr">
        <is>
          <t>iniciatyva, kuria siekiama remti į tvarumą orientuotas inovacijas, padedančias kurti naują vietos pridėtinę vertę naudojant atliekas ir biomasę</t>
        </is>
      </c>
      <c r="BN962" t="inlineStr">
        <is>
          <t/>
        </is>
      </c>
      <c r="BO962" t="inlineStr">
        <is>
          <t/>
        </is>
      </c>
      <c r="BP962" t="inlineStr">
        <is>
          <t/>
        </is>
      </c>
      <c r="BQ962" t="inlineStr">
        <is>
          <t/>
        </is>
      </c>
      <c r="BR962" s="2" t="inlineStr">
        <is>
          <t>Sħubija Ewropea dwar Ewropa Ċirkolari b’bażi bijoloġika|
Sħubija Ewropea għal Ewropa ċirkolari b’bażi bijoloġika</t>
        </is>
      </c>
      <c r="BS962" s="2" t="inlineStr">
        <is>
          <t>3|
3</t>
        </is>
      </c>
      <c r="BT962" s="2" t="inlineStr">
        <is>
          <t xml:space="preserve">|
</t>
        </is>
      </c>
      <c r="BU962" t="inlineStr">
        <is>
          <t>inizjattiva, fil-qafas tal-Orizzont Ewropa, li għandha l-għan li tappoġġa l-innovazzjoni xprunata mis-sostenibbiltà, billi toħloq valur lokali ġdid mill-iskart u mill-bijomassa</t>
        </is>
      </c>
      <c r="BV962" t="inlineStr">
        <is>
          <t/>
        </is>
      </c>
      <c r="BW962" t="inlineStr">
        <is>
          <t/>
        </is>
      </c>
      <c r="BX962" t="inlineStr">
        <is>
          <t/>
        </is>
      </c>
      <c r="BY962" t="inlineStr">
        <is>
          <t/>
        </is>
      </c>
      <c r="BZ962" s="2" t="inlineStr">
        <is>
          <t>Wspólne Przedsięwzięcie na rzecz Biotechnologicznej Europy Opartej na Obiegu Zamkniętym</t>
        </is>
      </c>
      <c r="CA962" s="2" t="inlineStr">
        <is>
          <t>3</t>
        </is>
      </c>
      <c r="CB962" s="2" t="inlineStr">
        <is>
          <t/>
        </is>
      </c>
      <c r="CC962" t="inlineStr">
        <is>
          <t>inicjatywa mająca na celu wspieranie innowacyjności opartej na zrównoważonym rozwoju w tworzeniu nowej lokalnej wartości z odpadów i biomasy</t>
        </is>
      </c>
      <c r="CD962" s="2" t="inlineStr">
        <is>
          <t>Parceria Europeia para uma Europa Circular de Base Biológica</t>
        </is>
      </c>
      <c r="CE962" s="2" t="inlineStr">
        <is>
          <t>3</t>
        </is>
      </c>
      <c r="CF962" s="2" t="inlineStr">
        <is>
          <t/>
        </is>
      </c>
      <c r="CG962" t="inlineStr">
        <is>
          <t>Iniciativa que visa apoiar a inovação orientada para a sustentabilidade na criação de novo valor local a partir de resíduos e biomassa.</t>
        </is>
      </c>
      <c r="CH962" s="2" t="inlineStr">
        <is>
          <t>Parteneriatul european pentru o bioeconomie circulară în Europa</t>
        </is>
      </c>
      <c r="CI962" s="2" t="inlineStr">
        <is>
          <t>2</t>
        </is>
      </c>
      <c r="CJ962" s="2" t="inlineStr">
        <is>
          <t/>
        </is>
      </c>
      <c r="CK962" t="inlineStr">
        <is>
          <t>parteneriat care urmărește să sprijine inovarea orientată către durabilitate, astfel încât să se genereze noi valori locale din deșeuri și biomasă, în special prin dezvoltarea unor tehnologii durabile și neutre din punctul de vedere al impactului asupra climei, precum și prin înlocuirea resurselor fosile și minerale neregenerabile cu biomasă și deșeuri din care să se obțină produse regenerabile și nutrienți</t>
        </is>
      </c>
      <c r="CL962" t="inlineStr">
        <is>
          <t/>
        </is>
      </c>
      <c r="CM962" t="inlineStr">
        <is>
          <t/>
        </is>
      </c>
      <c r="CN962" t="inlineStr">
        <is>
          <t/>
        </is>
      </c>
      <c r="CO962" t="inlineStr">
        <is>
          <t/>
        </is>
      </c>
      <c r="CP962" s="2" t="inlineStr">
        <is>
          <t>evropsko partnerstvo za krožno Evropo, ki temelji na rabi biomase</t>
        </is>
      </c>
      <c r="CQ962" s="2" t="inlineStr">
        <is>
          <t>2</t>
        </is>
      </c>
      <c r="CR962" s="2" t="inlineStr">
        <is>
          <t/>
        </is>
      </c>
      <c r="CS962" t="inlineStr">
        <is>
          <t>pobuda, katere namen je podpreti inovacije, usmerjene v trajnostni razvoj, pri ustvarjanju nove lokalne vrednosti iz odpadkov in biomase</t>
        </is>
      </c>
      <c r="CT962" t="inlineStr">
        <is>
          <t/>
        </is>
      </c>
      <c r="CU962" t="inlineStr">
        <is>
          <t/>
        </is>
      </c>
      <c r="CV962" t="inlineStr">
        <is>
          <t/>
        </is>
      </c>
      <c r="CW962" t="inlineStr">
        <is>
          <t/>
        </is>
      </c>
    </row>
    <row r="963">
      <c r="A963" s="1" t="str">
        <f>HYPERLINK("https://iate.europa.eu/entry/result/3589062/all", "3589062")</f>
        <v>3589062</v>
      </c>
      <c r="B963" t="inlineStr">
        <is>
          <t>FINANCE;ECONOMICS</t>
        </is>
      </c>
      <c r="C963" t="inlineStr">
        <is>
          <t>FINANCE|free movement of capital|financial market|securities|bond;FINANCE|financing and investment|investment|investment policy;ECONOMICS|economic policy|economic policy|development policy|sustainable development</t>
        </is>
      </c>
      <c r="D963" t="inlineStr">
        <is>
          <t>yes</t>
        </is>
      </c>
      <c r="E963" t="inlineStr">
        <is>
          <t>proposed</t>
        </is>
      </c>
      <c r="F963" s="2" t="inlineStr">
        <is>
          <t>европейска екосъобразна облигация</t>
        </is>
      </c>
      <c r="G963" s="2" t="inlineStr">
        <is>
          <t>3</t>
        </is>
      </c>
      <c r="H963" s="2" t="inlineStr">
        <is>
          <t/>
        </is>
      </c>
      <c r="I963" t="inlineStr">
        <is>
          <t/>
        </is>
      </c>
      <c r="J963" s="2" t="inlineStr">
        <is>
          <t>EuGB|
evropský zelený dluhopis</t>
        </is>
      </c>
      <c r="K963" s="2" t="inlineStr">
        <is>
          <t>3|
3</t>
        </is>
      </c>
      <c r="L963" s="2" t="inlineStr">
        <is>
          <t xml:space="preserve">|
</t>
        </is>
      </c>
      <c r="M963" t="inlineStr">
        <is>
          <t>označení environmentálně udržitelného dluhopisu, jehož
vydáním získané peněžní prostředky jsou alokovány na aktiva a výdaje v plném souladu s požadavky &lt;a href="https://iate.europa.eu/entry/result/3578666/cs" target="_blank"&gt;nařízení o taxonomii&lt;/a&gt;</t>
        </is>
      </c>
      <c r="N963" s="2" t="inlineStr">
        <is>
          <t>EuGB|
europæisk grøn obligation</t>
        </is>
      </c>
      <c r="O963" s="2" t="inlineStr">
        <is>
          <t>3|
3</t>
        </is>
      </c>
      <c r="P963" s="2" t="inlineStr">
        <is>
          <t xml:space="preserve">|
</t>
        </is>
      </c>
      <c r="Q963" t="inlineStr">
        <is>
          <t>betegnelse for en miljømæssigt bæredygtig obligation, hvis provenu tildeles
til aktiver og udgifter i fuld overensstemmelse med kravene i
&lt;a href="https://iate.europa.eu/entry/result/3578666/da" target="_blank"&gt;klassificeringsforordningen&lt;/a&gt;, og hvis overensstemmelse med den &lt;a href="https://iate.europa.eu/entry/result/3581944/da" target="_blank"&gt;europæiske standard for grønne obligationer&lt;/a&gt; er bekræftet i &lt;a href="https://iate.europa.eu/entry/result/3599618/da" target="_blank"&gt;faktabladet om europæiske grønne obligationer&lt;/a&gt; og kontrolleret af &lt;a href="https://iate.europa.eu/entry/result/3599637/da" target="_blank"&gt;eksterne kontrollanter&lt;/a&gt;</t>
        </is>
      </c>
      <c r="R963" s="2" t="inlineStr">
        <is>
          <t>EuGB|
europäische grüne Anleihe</t>
        </is>
      </c>
      <c r="S963" s="2" t="inlineStr">
        <is>
          <t>3|
3</t>
        </is>
      </c>
      <c r="T963" s="2" t="inlineStr">
        <is>
          <t xml:space="preserve">|
</t>
        </is>
      </c>
      <c r="U963" t="inlineStr">
        <is>
          <t/>
        </is>
      </c>
      <c r="V963" s="2" t="inlineStr">
        <is>
          <t>ευρωπαϊκό πράσινο ομόλογο|
EuGB</t>
        </is>
      </c>
      <c r="W963" s="2" t="inlineStr">
        <is>
          <t>3|
3</t>
        </is>
      </c>
      <c r="X963" s="2" t="inlineStr">
        <is>
          <t xml:space="preserve">|
</t>
        </is>
      </c>
      <c r="Y963" t="inlineStr">
        <is>
          <t>ονομασία περιβαλλοντικά βιώσιμου ομολόγου, τα κέρδη από το οποίο διατίθενται σε περιουσιακά στοιχεία και δαπάνες που συμμορφώνονται πλήρως με τις απαιτήσεις του &lt;a href="https://iate.europa.eu/entry/result/3578666/en-el" target="_blank"&gt;κανονισμού για την ταξινόμηση&lt;/a&gt;, ενώ η ευθυγράμμισή του με το &lt;a href="https://iate.europa.eu/entry/result/3581944/en-el" target="_blank"&gt;ευρωπαϊκό πρότυπο πράσινου ομολόγου&lt;/a&gt; επιβεβαιώνεται στο &lt;a href="https://iate.europa.eu/entry/result/3599618/en-el" target="_blank"&gt;δελτίο πληροφοριών για το ευρωπαϊκό πράσινο ομόλογο&lt;/a&gt; και αξιολογείται από &lt;a href="https://iate.europa.eu/entry/result/3599637/en-el" target="_blank"&gt;εξωτερικούς αξιολογητές&lt;/a&gt;</t>
        </is>
      </c>
      <c r="Z963" s="2" t="inlineStr">
        <is>
          <t>EU Green Bond|
EuGB|
European green bond|
EuGB</t>
        </is>
      </c>
      <c r="AA963" s="2" t="inlineStr">
        <is>
          <t>2|
3|
3|
3</t>
        </is>
      </c>
      <c r="AB963" s="2" t="inlineStr">
        <is>
          <t xml:space="preserve">obsolete|
|
|
</t>
        </is>
      </c>
      <c r="AC963" t="inlineStr">
        <is>
          <t>designation of a bond that finances activities deemed environmentally sustainable as
per the &lt;a href="https://iate.europa.eu/entry/result/3578666" target="_blank"&gt;Taxonomy Regulation&lt;/a&gt; and whose alignment with the &lt;a href="https://iate.europa.eu/entry/result/3581944" target="_blank"&gt;European green bond standard&lt;/a&gt; is both confirmed in a &lt;a href="https://iate.europa.eu/entry/result/3599618/en" target="_blank"&gt;European green bond factsheet&lt;/a&gt; and verified by an
&lt;a href="https://iate.europa.eu/entry/result/3599637" target="_blank"&gt;external reviewer&lt;/a&gt;</t>
        </is>
      </c>
      <c r="AD963" s="2" t="inlineStr">
        <is>
          <t>BVEu|
bono verde europeo</t>
        </is>
      </c>
      <c r="AE963" s="2" t="inlineStr">
        <is>
          <t>3|
3</t>
        </is>
      </c>
      <c r="AF963" s="2" t="inlineStr">
        <is>
          <t xml:space="preserve">|
</t>
        </is>
      </c>
      <c r="AG963" t="inlineStr">
        <is>
          <t>Designación de un bono medioambientalmente sostenible cuyos ingresos deben asignarse exclusiva y plenamente a activos y gastos que cumplan los requisitos del &lt;a href="https://iate.europa.eu/entry/result/3578666/es" target="_blank"&gt;Reglamento sobre la taxonomía&lt;time datetime="12.10.2021"&gt; (12.10.2021)&lt;/time&gt;&lt;/a&gt;, a fin de asegurar que el bono en sí sea plenamente sostenible desde un punto de vista medioambiental.</t>
        </is>
      </c>
      <c r="AH963" s="2" t="inlineStr">
        <is>
          <t>Euroopa roheline võlakiri</t>
        </is>
      </c>
      <c r="AI963" s="2" t="inlineStr">
        <is>
          <t>3</t>
        </is>
      </c>
      <c r="AJ963" s="2" t="inlineStr">
        <is>
          <t/>
        </is>
      </c>
      <c r="AK963" t="inlineStr">
        <is>
          <t>keskkonnasäästlikud võlakirjad, millest saadavad tulud jaotatakse täielikult &lt;i&gt;taksonoomiamääruse &lt;/i&gt;&lt;a href="/entry/result/3578666/all" id="ENTRY_TO_ENTRY_CONVERTER" target="_blank"&gt;IATE:3578666&lt;/a&gt; nõuetele vastavatele varadele ja kulutustele ning on kooskõlas &lt;i&gt;Euroopa roheliste võlakirjade standardiga&lt;/i&gt; &lt;a href="/entry/result/3581944/all" id="ENTRY_TO_ENTRY_CONVERTER" target="_blank"&gt;IATE:3581944&lt;/a&gt; &lt;i&gt;Euroopa roheliste võlakirjade teabelehe&lt;/i&gt; &lt;a href="/entry/result/3599618/all" id="ENTRY_TO_ENTRY_CONVERTER" target="_blank"&gt;IATE:3599618&lt;/a&gt; kohaselt mille on enne üle vaadanud &lt;i&gt;väline hindaja &lt;/i&gt;&lt;a href="/entry/result/3599637/all" id="ENTRY_TO_ENTRY_CONVERTER" target="_blank"&gt;IATE:3599637&lt;/a&gt;</t>
        </is>
      </c>
      <c r="AL963" s="2" t="inlineStr">
        <is>
          <t>eurooppalainen vihreä joukkolaina|
EuGB-joukkolaina|
EuGB</t>
        </is>
      </c>
      <c r="AM963" s="2" t="inlineStr">
        <is>
          <t>3|
3|
3</t>
        </is>
      </c>
      <c r="AN963" s="2" t="inlineStr">
        <is>
          <t xml:space="preserve">|
|
</t>
        </is>
      </c>
      <c r="AO963" t="inlineStr">
        <is>
          <t>sellaisen ympäristön kannalta kestävän joukkolainan nimitys, jolla hankitut varat kohdennetaan omaisuuseriin ja menoihin täysin &lt;a href="https://iate.europa.eu/entry/result/3578666/fi" target="_blank"&gt;luokitusjärjestelmäasetuksen&lt;/a&gt; vaatimusten mukaisesti, jonka osalta sen yhdemukaisuus &lt;a href="https://iate.europa.eu/entry/result/3581944/fi" target="_blank"&gt;vihreitä joukkolainoja koskevan eurooppalaisen standardin&lt;/a&gt; kanssa vahvistetaan &lt;a href="https://iate.europa.eu/entry/result/3599618/fi" target="_blank"&gt;eurooppalaista vihreää joukkolainaa koskevassa tietokoosteessa&lt;/a&gt; ja josta &lt;a href="https://iate.europa.eu/entry/result/3599637/fi" target="_blank"&gt;ulkopuoliset arvioijat&lt;/a&gt; laativat arvioinnin</t>
        </is>
      </c>
      <c r="AP963" s="2" t="inlineStr">
        <is>
          <t>EuGB|
obligation verte européenne</t>
        </is>
      </c>
      <c r="AQ963" s="2" t="inlineStr">
        <is>
          <t>3|
3</t>
        </is>
      </c>
      <c r="AR963" s="2" t="inlineStr">
        <is>
          <t xml:space="preserve">|
</t>
        </is>
      </c>
      <c r="AS963" t="inlineStr">
        <is>
          <t>appellation d'une obligation poursuivant des objectifs de durabilité environnementale au sens du règlement (UE) 2020/8521 (règlement sur la taxinomie), dont le produit est alloué à des actifs et à des dépenses 
qui respectent pleinement les exigences dudit règlement, sous le contrôle d'examinateurs externes soumis à un régime centralisé d’enregistrement et de surveillance au niveau européen</t>
        </is>
      </c>
      <c r="AT963" s="2" t="inlineStr">
        <is>
          <t>EuGB|
banna glas Eorpach</t>
        </is>
      </c>
      <c r="AU963" s="2" t="inlineStr">
        <is>
          <t>3|
3</t>
        </is>
      </c>
      <c r="AV963" s="2" t="inlineStr">
        <is>
          <t xml:space="preserve">|
</t>
        </is>
      </c>
      <c r="AW963" t="inlineStr">
        <is>
          <t/>
        </is>
      </c>
      <c r="AX963" s="2" t="inlineStr">
        <is>
          <t>europska zelena obveznica</t>
        </is>
      </c>
      <c r="AY963" s="2" t="inlineStr">
        <is>
          <t>3</t>
        </is>
      </c>
      <c r="AZ963" s="2" t="inlineStr">
        <is>
          <t/>
        </is>
      </c>
      <c r="BA963" t="inlineStr">
        <is>
          <t/>
        </is>
      </c>
      <c r="BB963" s="2" t="inlineStr">
        <is>
          <t>európai zöldkötvény</t>
        </is>
      </c>
      <c r="BC963" s="2" t="inlineStr">
        <is>
          <t>3</t>
        </is>
      </c>
      <c r="BD963" s="2" t="inlineStr">
        <is>
          <t/>
        </is>
      </c>
      <c r="BE963" t="inlineStr">
        <is>
          <t>a &lt;a href="https://iate.europa.eu/entry/result/3578666/hu" target="_blank"&gt;taxonómiai rendelet&lt;/a&gt; értelmében környezeti szempontból fenntarthatónak minősülő tevékenységeket finanszírozó olyan kötvények megjelölése, amelyek esetében az &lt;a href="https://iate.europa.eu/entry/result/3581944/hu" target="_blank"&gt;európai zöldkötvénystandardnak&lt;/a&gt; való megfelést &lt;a href="https://iate.europa.eu/entry/result/3599618/all" target="_blank"&gt;európai zöldkötvényere vonatkozó adatlap&lt;/a&gt; igazolja és azt &lt;a href="https://iate.europa.eu/entry/result/3599637/all" target="_blank"&gt;külső felülvizsgáló&lt;/a&gt; ellenőrzi</t>
        </is>
      </c>
      <c r="BF963" s="2" t="inlineStr">
        <is>
          <t>EuGB|
obbligazione verde europea</t>
        </is>
      </c>
      <c r="BG963" s="2" t="inlineStr">
        <is>
          <t>3|
3</t>
        </is>
      </c>
      <c r="BH963" s="2" t="inlineStr">
        <is>
          <t xml:space="preserve">|
</t>
        </is>
      </c>
      <c r="BI963" t="inlineStr">
        <is>
          <t>denominazione di un'obbligazione che persegue obiettivi ecosostenibili ai sensi del regolamento (UE) 2020/852 1 (regolamento sulla tassonomia)</t>
        </is>
      </c>
      <c r="BJ963" s="2" t="inlineStr">
        <is>
          <t>ES ŽO|
Europos žalioji obligacija</t>
        </is>
      </c>
      <c r="BK963" s="2" t="inlineStr">
        <is>
          <t>3|
3</t>
        </is>
      </c>
      <c r="BL963" s="2" t="inlineStr">
        <is>
          <t xml:space="preserve">|
</t>
        </is>
      </c>
      <c r="BM963" t="inlineStr">
        <is>
          <t>bet kokia ES žaliųjų obligacijų standartą atitinkanti biržinė ar nebiržinė obligacija arba kapitalo rinkos skolos priemonė, kurią išleido Europos ar tarptautiniai emitentai</t>
        </is>
      </c>
      <c r="BN963" s="2" t="inlineStr">
        <is>
          <t>Eiropas zaļā obligācija</t>
        </is>
      </c>
      <c r="BO963" s="2" t="inlineStr">
        <is>
          <t>3</t>
        </is>
      </c>
      <c r="BP963" s="2" t="inlineStr">
        <is>
          <t/>
        </is>
      </c>
      <c r="BQ963" t="inlineStr">
        <is>
          <t/>
        </is>
      </c>
      <c r="BR963" s="2" t="inlineStr">
        <is>
          <t>bond ekoloġiku Ewropew|
EuGB</t>
        </is>
      </c>
      <c r="BS963" s="2" t="inlineStr">
        <is>
          <t>3|
3</t>
        </is>
      </c>
      <c r="BT963" s="2" t="inlineStr">
        <is>
          <t xml:space="preserve">|
</t>
        </is>
      </c>
      <c r="BU963" t="inlineStr">
        <is>
          <t>deżinjazzjoni ta' bond ambjentalment sostenibbli, li r-rikavat tiegħu jiġi allokat fl-assi u fin-nefqa li jkunu f'konformità sħiħa mar-rekwiżiti tar-&lt;a href="Regolament dwar it-Tassonomija" target="_blank"&gt;Regolament dwar it-Tassonomija&lt;/a&gt;, li l-allinjament tiegħu mal-&lt;a href="https://iate.europa.eu/entry/result/3581944/mt" target="_blank"&gt;istandard Ewropew għall-bonds ekoloġiċi&lt;/a&gt; jkun ikkonfermat fl-&lt;a href="https://iate.europa.eu/entry/slideshow/1626864083841/3599618/mt" target="_blank"&gt;iskeda informattiva dwar il-bonds ekoloġiċi Ewropej&lt;/a&gt; u li jiġi rieżaminat minn &lt;a href="https://iate.europa.eu/entry/result/3599637/mt" target="_blank"&gt;rieżaminaturi esterni&lt;/a&gt;</t>
        </is>
      </c>
      <c r="BV963" s="2" t="inlineStr">
        <is>
          <t>EuGB|
Europese groene obligatie</t>
        </is>
      </c>
      <c r="BW963" s="2" t="inlineStr">
        <is>
          <t>3|
3</t>
        </is>
      </c>
      <c r="BX963" s="2" t="inlineStr">
        <is>
          <t xml:space="preserve">|
</t>
        </is>
      </c>
      <c r="BY963" t="inlineStr">
        <is>
          <t>ecologisch duurzame obligatie waarvan de opbrengsten worden toegerekend aan activa en uitgaven met volledige inachtneming van de vereisten van de taxonomieverordening en waarvan de overeenstemming met de Europese norm voor groene obligaties wordt bevestigd in het factsheet voor Europese groene obligaties en wordt getoetst door een externe toetsingsinstantie</t>
        </is>
      </c>
      <c r="BZ963" s="2" t="inlineStr">
        <is>
          <t>europejska zielona obligacja|
EuGB</t>
        </is>
      </c>
      <c r="CA963" s="2" t="inlineStr">
        <is>
          <t>3|
3</t>
        </is>
      </c>
      <c r="CB963" s="2" t="inlineStr">
        <is>
          <t xml:space="preserve">|
</t>
        </is>
      </c>
      <c r="CC963" t="inlineStr">
        <is>
          <t>obligacja ekologiczna udostępniana inwestorom w Unii, spełniająca wymogi&lt;a href="https://eur-lex.europa.eu/legal-content/PL/TXT/?uri=CELEX:52021PC0391" target="_blank"&gt; ROZPORZĄDZENIA PARLAMENTU EUROPEJSKIEGO I RADY w sprawie europejskich zielonych obligacji&lt;/a&gt;</t>
        </is>
      </c>
      <c r="CD963" s="2" t="inlineStr">
        <is>
          <t>EuGB|
obrigação verde europeia</t>
        </is>
      </c>
      <c r="CE963" s="2" t="inlineStr">
        <is>
          <t>3|
3</t>
        </is>
      </c>
      <c r="CF963" s="2" t="inlineStr">
        <is>
          <t xml:space="preserve">|
</t>
        </is>
      </c>
      <c r="CG963" t="inlineStr">
        <is>
          <t>Designação de uma obrigação que visa financiar objetivos sustentáveis do ponto de vista ambiental na aceção do &lt;a href="https://eur-lex.europa.eu/legal-content/PT/TXT/?uri=CELEX%3A32006R1893&amp;amp;from=PT" target="_blank"&gt;Regulamento (UE) n.º 2020/852&lt;/a&gt;.</t>
        </is>
      </c>
      <c r="CH963" s="2" t="inlineStr">
        <is>
          <t>obligațiune verde europeană</t>
        </is>
      </c>
      <c r="CI963" s="2" t="inlineStr">
        <is>
          <t>3</t>
        </is>
      </c>
      <c r="CJ963" s="2" t="inlineStr">
        <is>
          <t/>
        </is>
      </c>
      <c r="CK963" t="inlineStr">
        <is>
          <t>obligațiune care urmărește obiective durabile din punctul de vedere al 
mediului în sensul Regulamentului privind
 taxonomia [Regulamentul (UE) 2020/852]</t>
        </is>
      </c>
      <c r="CL963" s="2" t="inlineStr">
        <is>
          <t>európsky zelený dlhopis</t>
        </is>
      </c>
      <c r="CM963" s="2" t="inlineStr">
        <is>
          <t>3</t>
        </is>
      </c>
      <c r="CN963" s="2" t="inlineStr">
        <is>
          <t/>
        </is>
      </c>
      <c r="CO963" t="inlineStr">
        <is>
          <t>označenie dlhopisu, ktorým sa sledujú environmentálne udržateľné ciele, pričom výnosy z neho sú v plnom súlade s požiadavkami &lt;a href="https://iate.europa.eu/entry/result/3578666/sk" target="_blank"&gt;nariadenia o taxonómii&lt;/a&gt; pridelené k aktívam a nákladom a jeho súlad s &lt;a href="https://iate.europa.eu/entry/result/3581944/sk" target="_blank"&gt;normou pre európske zelené dlhopisy&lt;/a&gt; je potvrdený v &lt;a href="https://iate.europa.eu/entry/result/3599618/sk" target="_blank"&gt;informačnom prehľade o európskom zelenom dlhopise&lt;/a&gt; a preskúmaný &lt;a href="https://iate.europa.eu/entry/result/3599637/sk" target="_blank"&gt;externými posudzovateľmi&lt;/a&gt;</t>
        </is>
      </c>
      <c r="CP963" s="2" t="inlineStr">
        <is>
          <t>evropska zelena obveznica</t>
        </is>
      </c>
      <c r="CQ963" s="2" t="inlineStr">
        <is>
          <t>3</t>
        </is>
      </c>
      <c r="CR963" s="2" t="inlineStr">
        <is>
          <t/>
        </is>
      </c>
      <c r="CS963" t="inlineStr">
        <is>
          <t>oznaka za okoljskotrajnostno obveznico, katere prihodki se dodelijo sredstvom in odhodkom ob polnem upoštevanju zahtev &lt;a href="https://iate.europa.eu/entry/result/3578666/sl" target="_blank"&gt;uredbe o taksonomiji&lt;/a&gt; in v skladu z &lt;a href="https://iate.europa.eu/entry/result/3581944/sl" target="_blank"&gt;evropskim standardom za zelene obveznice&lt;/a&gt;, kar se potrdi v &lt;a href="https://iate.europa.eu/entry/result/3599618/sl" target="_blank"&gt;informativnem listu o evropski zeleni obveznici&lt;/a&gt;, ki ga preverijo &lt;a href="https://iate.europa.eu/entry/result/3599637/sl" target="_blank"&gt;zunanji pregledovalci&lt;/a&gt;</t>
        </is>
      </c>
      <c r="CT963" s="2" t="inlineStr">
        <is>
          <t>europeisk grön obligation|
EuGB</t>
        </is>
      </c>
      <c r="CU963" s="2" t="inlineStr">
        <is>
          <t>3|
3</t>
        </is>
      </c>
      <c r="CV963" s="2" t="inlineStr">
        <is>
          <t xml:space="preserve">|
</t>
        </is>
      </c>
      <c r="CW963" t="inlineStr">
        <is>
          <t/>
        </is>
      </c>
    </row>
    <row r="964">
      <c r="A964" s="1" t="str">
        <f>HYPERLINK("https://iate.europa.eu/entry/result/3530059/all", "3530059")</f>
        <v>3530059</v>
      </c>
      <c r="B964" t="inlineStr">
        <is>
          <t>ECONOMICS;SCIENCE;ENERGY</t>
        </is>
      </c>
      <c r="C964" t="inlineStr">
        <is>
          <t>ECONOMICS|economic policy|economic policy;SCIENCE|natural and applied sciences|life sciences;ENERGY|energy policy</t>
        </is>
      </c>
      <c r="D964" t="inlineStr">
        <is>
          <t>yes</t>
        </is>
      </c>
      <c r="E964" t="inlineStr">
        <is>
          <t/>
        </is>
      </c>
      <c r="F964" s="2" t="inlineStr">
        <is>
          <t>икономика, която използва биотехнологии|
икономика, която използва биогорива</t>
        </is>
      </c>
      <c r="G964" s="2" t="inlineStr">
        <is>
          <t>3|
2</t>
        </is>
      </c>
      <c r="H964" s="2" t="inlineStr">
        <is>
          <t xml:space="preserve">|
</t>
        </is>
      </c>
      <c r="I964" t="inlineStr">
        <is>
          <t>В зависимост от контекста - икономика, при която биомасата има важна роля като енергиен източник; икономика, при която промишлените процеси са основани на биотехнологии.</t>
        </is>
      </c>
      <c r="J964" t="inlineStr">
        <is>
          <t/>
        </is>
      </c>
      <c r="K964" t="inlineStr">
        <is>
          <t/>
        </is>
      </c>
      <c r="L964" t="inlineStr">
        <is>
          <t/>
        </is>
      </c>
      <c r="M964" t="inlineStr">
        <is>
          <t/>
        </is>
      </c>
      <c r="N964" s="2" t="inlineStr">
        <is>
          <t>biobaseret økonomi</t>
        </is>
      </c>
      <c r="O964" s="2" t="inlineStr">
        <is>
          <t>3</t>
        </is>
      </c>
      <c r="P964" s="2" t="inlineStr">
        <is>
          <t/>
        </is>
      </c>
      <c r="Q964" t="inlineStr">
        <is>
          <t/>
        </is>
      </c>
      <c r="R964" s="2" t="inlineStr">
        <is>
          <t>biobasierte Wirtschaft</t>
        </is>
      </c>
      <c r="S964" s="2" t="inlineStr">
        <is>
          <t>3</t>
        </is>
      </c>
      <c r="T964" s="2" t="inlineStr">
        <is>
          <t/>
        </is>
      </c>
      <c r="U964" t="inlineStr">
        <is>
          <t>alle Wirtschaftssektoren und ihre zugehörigen Dienstleistungsbereiche, die biogene Ressourcen – wie Pflanzen, Tiere und Mikroorganismen und deren Produkte – erzeugen, be- und verarbeiten, nutzen oder damit handeln</t>
        </is>
      </c>
      <c r="V964" t="inlineStr">
        <is>
          <t/>
        </is>
      </c>
      <c r="W964" t="inlineStr">
        <is>
          <t/>
        </is>
      </c>
      <c r="X964" t="inlineStr">
        <is>
          <t/>
        </is>
      </c>
      <c r="Y964" t="inlineStr">
        <is>
          <t/>
        </is>
      </c>
      <c r="Z964" s="2" t="inlineStr">
        <is>
          <t>bio-based economy</t>
        </is>
      </c>
      <c r="AA964" s="2" t="inlineStr">
        <is>
          <t>3</t>
        </is>
      </c>
      <c r="AB964" s="2" t="inlineStr">
        <is>
          <t/>
        </is>
      </c>
      <c r="AC964" t="inlineStr">
        <is>
          <t>economy comprising processing industries which are based on the use of biomass</t>
        </is>
      </c>
      <c r="AD964" s="2" t="inlineStr">
        <is>
          <t>economía basada en la biomasa</t>
        </is>
      </c>
      <c r="AE964" s="2" t="inlineStr">
        <is>
          <t>2</t>
        </is>
      </c>
      <c r="AF964" s="2" t="inlineStr">
        <is>
          <t/>
        </is>
      </c>
      <c r="AG964" t="inlineStr">
        <is>
          <t>Sectores de actividad relacionados con el aprovechamiento de la biomasa &lt;a href="/entry/result/753749/all" id="ENTRY_TO_ENTRY_CONVERTER" target="_blank"&gt;IATE:753749&lt;/a&gt; y con la producción y el uso de biocombustibles &lt;a href="/entry/result/844651/all" id="ENTRY_TO_ENTRY_CONVERTER" target="_blank"&gt;IATE:844651&lt;/a&gt; .</t>
        </is>
      </c>
      <c r="AH964" s="2" t="inlineStr">
        <is>
          <t>bioressursipõhine majandus</t>
        </is>
      </c>
      <c r="AI964" s="2" t="inlineStr">
        <is>
          <t>3</t>
        </is>
      </c>
      <c r="AJ964" s="2" t="inlineStr">
        <is>
          <t/>
        </is>
      </c>
      <c r="AK964" t="inlineStr">
        <is>
          <t>bioloogilistel ressurssidel põhinev majandus</t>
        </is>
      </c>
      <c r="AL964" s="2" t="inlineStr">
        <is>
          <t>biotalous</t>
        </is>
      </c>
      <c r="AM964" s="2" t="inlineStr">
        <is>
          <t>3</t>
        </is>
      </c>
      <c r="AN964" s="2" t="inlineStr">
        <is>
          <t/>
        </is>
      </c>
      <c r="AO964" t="inlineStr">
        <is>
          <t/>
        </is>
      </c>
      <c r="AP964" s="2" t="inlineStr">
        <is>
          <t>bioéconomie</t>
        </is>
      </c>
      <c r="AQ964" s="2" t="inlineStr">
        <is>
          <t>3</t>
        </is>
      </c>
      <c r="AR964" s="2" t="inlineStr">
        <is>
          <t/>
        </is>
      </c>
      <c r="AS964" t="inlineStr">
        <is>
          <t>economie fondée sur l'utlisation de la biomasse</t>
        </is>
      </c>
      <c r="AT964" s="2" t="inlineStr">
        <is>
          <t>geilleagar bithbhunaithe</t>
        </is>
      </c>
      <c r="AU964" s="2" t="inlineStr">
        <is>
          <t>3</t>
        </is>
      </c>
      <c r="AV964" s="2" t="inlineStr">
        <is>
          <t/>
        </is>
      </c>
      <c r="AW964" t="inlineStr">
        <is>
          <t/>
        </is>
      </c>
      <c r="AX964" t="inlineStr">
        <is>
          <t/>
        </is>
      </c>
      <c r="AY964" t="inlineStr">
        <is>
          <t/>
        </is>
      </c>
      <c r="AZ964" t="inlineStr">
        <is>
          <t/>
        </is>
      </c>
      <c r="BA964" t="inlineStr">
        <is>
          <t/>
        </is>
      </c>
      <c r="BB964" s="2" t="inlineStr">
        <is>
          <t>biomassza alapú gazdaság</t>
        </is>
      </c>
      <c r="BC964" s="2" t="inlineStr">
        <is>
          <t>3</t>
        </is>
      </c>
      <c r="BD964" s="2" t="inlineStr">
        <is>
          <t/>
        </is>
      </c>
      <c r="BE964" t="inlineStr">
        <is>
          <t>a biomassza feldolgozásához és hasznosításához kapcsolódó valamennyi termelő és szolgáltató tevékenység</t>
        </is>
      </c>
      <c r="BF964" s="2" t="inlineStr">
        <is>
          <t>bioeconomia</t>
        </is>
      </c>
      <c r="BG964" s="2" t="inlineStr">
        <is>
          <t>3</t>
        </is>
      </c>
      <c r="BH964" s="2" t="inlineStr">
        <is>
          <t/>
        </is>
      </c>
      <c r="BI964" t="inlineStr">
        <is>
          <t/>
        </is>
      </c>
      <c r="BJ964" s="2" t="inlineStr">
        <is>
          <t>biožaliavinė ekonomika</t>
        </is>
      </c>
      <c r="BK964" s="2" t="inlineStr">
        <is>
          <t>2</t>
        </is>
      </c>
      <c r="BL964" s="2" t="inlineStr">
        <is>
          <t/>
        </is>
      </c>
      <c r="BM964" t="inlineStr">
        <is>
          <t>ekonomika, kuri nebėra visiškai priklausoma nuo iškastinio kuro energijos ir pramoninių žaliavų</t>
        </is>
      </c>
      <c r="BN964" s="2" t="inlineStr">
        <is>
          <t>biobāzēta ekonomika</t>
        </is>
      </c>
      <c r="BO964" s="2" t="inlineStr">
        <is>
          <t>2</t>
        </is>
      </c>
      <c r="BP964" s="2" t="inlineStr">
        <is>
          <t/>
        </is>
      </c>
      <c r="BQ964" t="inlineStr">
        <is>
          <t/>
        </is>
      </c>
      <c r="BR964" t="inlineStr">
        <is>
          <t/>
        </is>
      </c>
      <c r="BS964" t="inlineStr">
        <is>
          <t/>
        </is>
      </c>
      <c r="BT964" t="inlineStr">
        <is>
          <t/>
        </is>
      </c>
      <c r="BU964" t="inlineStr">
        <is>
          <t/>
        </is>
      </c>
      <c r="BV964" s="2" t="inlineStr">
        <is>
          <t>biogebaseerde economie</t>
        </is>
      </c>
      <c r="BW964" s="2" t="inlineStr">
        <is>
          <t>3</t>
        </is>
      </c>
      <c r="BX964" s="2" t="inlineStr">
        <is>
          <t/>
        </is>
      </c>
      <c r="BY964" t="inlineStr">
        <is>
          <t>economie waarin bedrijven non-food toepassingen vervaardigen uit groene grondstoffen; door biomassa te gebruiken kan de uitstoot van broeikasgassen worden verlaagd, en kan de afhankelijkheid van fossiele grondstoffen worden verkleind</t>
        </is>
      </c>
      <c r="BZ964" s="2" t="inlineStr">
        <is>
          <t>gospodarka oparta na biotechnologii|
gospodarka oparta na biomasie</t>
        </is>
      </c>
      <c r="CA964" s="2" t="inlineStr">
        <is>
          <t>3|
3</t>
        </is>
      </c>
      <c r="CB964" s="2" t="inlineStr">
        <is>
          <t>|
preferred</t>
        </is>
      </c>
      <c r="CC964" t="inlineStr">
        <is>
          <t>podstawa rozwoju biogospodarki &lt;a href="/entry/result/2213454/all" id="ENTRY_TO_ENTRY_CONVERTER" target="_blank"&gt;IATE:2213454&lt;/a&gt; - wdrożenie pocesów biologicznych (wykorzystanie enzymów, mikroorganizmów, roślin wyższych i innych odnawialnych lub odpadowych substancji) do produkcji i przetwarzania chemikaliów, materiałów i czystej, odnawialnej energii (produkcja biodiesla, bioetanolu, biowodoru i ogniw paliwowych); biotechnologia przemysłowa umożliwia zmniejszenie zanieczyszenia środowiska oraz zachowanie zasobów naturalnych</t>
        </is>
      </c>
      <c r="CD964" s="2" t="inlineStr">
        <is>
          <t>economia baseada na biomassa|
economia biobaseada</t>
        </is>
      </c>
      <c r="CE964" s="2" t="inlineStr">
        <is>
          <t>3|
3</t>
        </is>
      </c>
      <c r="CF964" s="2" t="inlineStr">
        <is>
          <t xml:space="preserve">|
</t>
        </is>
      </c>
      <c r="CG964" t="inlineStr">
        <is>
          <t>Parte da economia que inclui as indústrias transformadoras que convertem a biomassa (incluindo os seus desperdícios), em produtos de valor acrescentado (como as indústrias alimentar ou química, ou os setores da biotecnologia e da energia).</t>
        </is>
      </c>
      <c r="CH964" s="2" t="inlineStr">
        <is>
          <t>bioeconomie|
economie bazată pe bioproduse</t>
        </is>
      </c>
      <c r="CI964" s="2" t="inlineStr">
        <is>
          <t>2|
2</t>
        </is>
      </c>
      <c r="CJ964" s="2" t="inlineStr">
        <is>
          <t xml:space="preserve">|
</t>
        </is>
      </c>
      <c r="CK964" t="inlineStr">
        <is>
          <t>economie bazată pe utilizarea biomasei înțeleasă ca totalitatea resurselor biologice regenerabile</t>
        </is>
      </c>
      <c r="CL964" s="2" t="inlineStr">
        <is>
          <t>hospodárstvo využívajúce biologické materiály|
ekonomika využívajúca biologické materiály</t>
        </is>
      </c>
      <c r="CM964" s="2" t="inlineStr">
        <is>
          <t>2|
2</t>
        </is>
      </c>
      <c r="CN964" s="2" t="inlineStr">
        <is>
          <t xml:space="preserve">preferred|
</t>
        </is>
      </c>
      <c r="CO964" t="inlineStr">
        <is>
          <t>hospodárstvo, ktoré zahŕňa spracovateľské odvetvia využívajúce biomasu</t>
        </is>
      </c>
      <c r="CP964" s="2" t="inlineStr">
        <is>
          <t>gospodarstvo na biološki osnovi</t>
        </is>
      </c>
      <c r="CQ964" s="2" t="inlineStr">
        <is>
          <t>3</t>
        </is>
      </c>
      <c r="CR964" s="2" t="inlineStr">
        <is>
          <t/>
        </is>
      </c>
      <c r="CS964" t="inlineStr">
        <is>
          <t/>
        </is>
      </c>
      <c r="CT964" s="2" t="inlineStr">
        <is>
          <t>biobaserad ekonomi</t>
        </is>
      </c>
      <c r="CU964" s="2" t="inlineStr">
        <is>
          <t>3</t>
        </is>
      </c>
      <c r="CV964" s="2" t="inlineStr">
        <is>
          <t/>
        </is>
      </c>
      <c r="CW964" t="inlineStr">
        <is>
          <t>ekonomi som använder biomassa och bioprocesser för en biobaserad produktion som kan ge arbete och tillväxt</t>
        </is>
      </c>
    </row>
    <row r="965">
      <c r="A965" s="1" t="str">
        <f>HYPERLINK("https://iate.europa.eu/entry/result/2213454/all", "2213454")</f>
        <v>2213454</v>
      </c>
      <c r="B965" t="inlineStr">
        <is>
          <t>ECONOMICS;SCIENCE</t>
        </is>
      </c>
      <c r="C965" t="inlineStr">
        <is>
          <t>ECONOMICS;SCIENCE|natural and applied sciences|life sciences</t>
        </is>
      </c>
      <c r="D965" t="inlineStr">
        <is>
          <t>yes</t>
        </is>
      </c>
      <c r="E965" t="inlineStr">
        <is>
          <t/>
        </is>
      </c>
      <c r="F965" s="2" t="inlineStr">
        <is>
          <t>биоикономика</t>
        </is>
      </c>
      <c r="G965" s="2" t="inlineStr">
        <is>
          <t>3</t>
        </is>
      </c>
      <c r="H965" s="2" t="inlineStr">
        <is>
          <t/>
        </is>
      </c>
      <c r="I965" t="inlineStr">
        <is>
          <t>обхваща всички сектори и системи, които разчитат на биологични ресурси (биомаса от животни, растения, микроорганизми, включително и органичен отпадък), техните функции и принципи, като включва и свързва взаимно: земните и морските екосистеми и услугите, които те предоставят; всички сектори на първично производство, които използват и произвеждат биологични ресурси (селско стопанство, горско стопанство, рибарство и аквакултури); и всички икономически и промишлени сектори, които използват биологични ресурси и процеси за производството на храни, фуражи, продукти на биологична основа, енергия и услуги (с изключение на биолекарствата и медицинските биотехнологии)</t>
        </is>
      </c>
      <c r="J965" s="2" t="inlineStr">
        <is>
          <t>biohospodářství|
bioekonomika</t>
        </is>
      </c>
      <c r="K965" s="2" t="inlineStr">
        <is>
          <t>3|
3</t>
        </is>
      </c>
      <c r="L965" s="2" t="inlineStr">
        <is>
          <t>|
preferred</t>
        </is>
      </c>
      <c r="M965" t="inlineStr">
        <is>
          <t>odvětví, která produkují, využívají nebo řídí biologické zdroje a aktivity vázané na výzkum procesů na genové a molekulární úrovni a jejich využití v průmyslu</t>
        </is>
      </c>
      <c r="N965" s="2" t="inlineStr">
        <is>
          <t>bioøkonomi</t>
        </is>
      </c>
      <c r="O965" s="2" t="inlineStr">
        <is>
          <t>3</t>
        </is>
      </c>
      <c r="P965" s="2" t="inlineStr">
        <is>
          <t/>
        </is>
      </c>
      <c r="Q965" t="inlineStr">
        <is>
          <t>økonomiske aktiviteter, der omfatter 
&lt;div&gt;
 1) de primære erhverv (f.eks. landbrug, skovbrug, fiskeri, akvakultur), som fremstiller, forvalter og udnytter biologiske ressourcer, og &lt;/div&gt; 
&lt;div&gt;
 2) sekundære erhverv (f.eks. den kemiske industri, fødevare-, biotek- og energiindustrien), som omdanner biologiske ressourcer (og deres affaldsstrømme) til produkter med tilført værdi&lt;/div&gt;</t>
        </is>
      </c>
      <c r="R965" s="2" t="inlineStr">
        <is>
          <t>Bioökonomie</t>
        </is>
      </c>
      <c r="S965" s="2" t="inlineStr">
        <is>
          <t>3</t>
        </is>
      </c>
      <c r="T965" s="2" t="inlineStr">
        <is>
          <t/>
        </is>
      </c>
      <c r="U965" t="inlineStr">
        <is>
          <t>Erzeugung und Nutzung biologischer Ressourcen (auch Wissen), um Produkte, Verfahren und Dienstleistungen in allen wirtschaftlichen Sektoren im Rahmen eines zukunftsfähigen Wirtschaftssystems bereitzustellen</t>
        </is>
      </c>
      <c r="V965" s="2" t="inlineStr">
        <is>
          <t>βιοοικονομία</t>
        </is>
      </c>
      <c r="W965" s="2" t="inlineStr">
        <is>
          <t>3</t>
        </is>
      </c>
      <c r="X965" s="2" t="inlineStr">
        <is>
          <t/>
        </is>
      </c>
      <c r="Y965" t="inlineStr">
        <is>
          <t>Με τον όρο «βιοοικονομία» νοείται μια οικονομία που βασίζεται στην έξυπνη χρησιμοποίηση βιολογικών και ανανεώσιμων πόρων από την ξηρά και τη θάλασσα, ως εισροών για την παρασκευή τροφίμων και ζωοτροφών, τη βιομηχανική παραγωγή και την παραγωγή ενέργειας. Καλύπτει επίσης τη χρήση οργανικών αποβλήτων, και των βιοδιεργασιών για την ανάπτυξη περιβαλλοντικά βιώσιμων βιομηχανιών.</t>
        </is>
      </c>
      <c r="Z965" s="2" t="inlineStr">
        <is>
          <t>bioeconomy|
bio-economy</t>
        </is>
      </c>
      <c r="AA965" s="2" t="inlineStr">
        <is>
          <t>3|
1</t>
        </is>
      </c>
      <c r="AB965" s="2" t="inlineStr">
        <is>
          <t xml:space="preserve">|
</t>
        </is>
      </c>
      <c r="AC965" t="inlineStr">
        <is>
          <t>set of economic activities, encompassing 
&lt;br&gt;1) primary production systems (e.g. agriculture, forestry, fisheries, aquaculture) which use and produce biological resources, and 
&lt;br&gt;2) processing industries (e.g. food, chemicals, biotechnology, energy) which convert biological resources (including residues and wastes) into value added products</t>
        </is>
      </c>
      <c r="AD965" s="2" t="inlineStr">
        <is>
          <t>bioeconomía</t>
        </is>
      </c>
      <c r="AE965" s="2" t="inlineStr">
        <is>
          <t>4</t>
        </is>
      </c>
      <c r="AF965" s="2" t="inlineStr">
        <is>
          <t/>
        </is>
      </c>
      <c r="AG965" t="inlineStr">
        <is>
          <t>Estudio, desde un punto de vista económico, de las industrias y sectores que producen, gestionan y explotan recursos biológicos, así como de los sectores de servicios conexos y las industrias abastecedoras o consumidoras, como la agrícola, alimentaria, pesquera, silvícola, etc.</t>
        </is>
      </c>
      <c r="AH965" s="2" t="inlineStr">
        <is>
          <t>biomajandus</t>
        </is>
      </c>
      <c r="AI965" s="2" t="inlineStr">
        <is>
          <t>3</t>
        </is>
      </c>
      <c r="AJ965" s="2" t="inlineStr">
        <is>
          <t/>
        </is>
      </c>
      <c r="AK965" t="inlineStr">
        <is>
          <t>taastuva biomassi tootmine ja muutmine peamiselt toiduks, söödaks või ka muudeks biotoodeteks ning bioenergiaks</t>
        </is>
      </c>
      <c r="AL965" s="2" t="inlineStr">
        <is>
          <t>biotalous</t>
        </is>
      </c>
      <c r="AM965" s="2" t="inlineStr">
        <is>
          <t>3</t>
        </is>
      </c>
      <c r="AN965" s="2" t="inlineStr">
        <is>
          <t/>
        </is>
      </c>
      <c r="AO965" t="inlineStr">
        <is>
          <t>tuotanto, jossa hyödynnetään luonnosta saatavia uusiutuvia materiaaleja sekä kehitetään ja otetaan käyttöön niihin liittyviä innovaatioita ja teknologioita</t>
        </is>
      </c>
      <c r="AP965" s="2" t="inlineStr">
        <is>
          <t>bioéconomie</t>
        </is>
      </c>
      <c r="AQ965" s="2" t="inlineStr">
        <is>
          <t>3</t>
        </is>
      </c>
      <c r="AR965" s="2" t="inlineStr">
        <is>
          <t/>
        </is>
      </c>
      <c r="AS965" t="inlineStr">
        <is>
          <t>ensemble d'activités liées à la production et à l'utilisation de ressources biologiques (biomasse) et de procédés biologiques innovants selon une approche scientifique pour proposer de manière durable des produits et des services dans tous les secteurs de l’économie</t>
        </is>
      </c>
      <c r="AT965" s="2" t="inlineStr">
        <is>
          <t>bithgheilleagar</t>
        </is>
      </c>
      <c r="AU965" s="2" t="inlineStr">
        <is>
          <t>3</t>
        </is>
      </c>
      <c r="AV965" s="2" t="inlineStr">
        <is>
          <t/>
        </is>
      </c>
      <c r="AW965" t="inlineStr">
        <is>
          <t/>
        </is>
      </c>
      <c r="AX965" s="2" t="inlineStr">
        <is>
          <t>biogospodarstvo</t>
        </is>
      </c>
      <c r="AY965" s="2" t="inlineStr">
        <is>
          <t>4</t>
        </is>
      </c>
      <c r="AZ965" s="2" t="inlineStr">
        <is>
          <t/>
        </is>
      </c>
      <c r="BA965" t="inlineStr">
        <is>
          <t/>
        </is>
      </c>
      <c r="BB965" s="2" t="inlineStr">
        <is>
          <t>bioökonómia</t>
        </is>
      </c>
      <c r="BC965" s="2" t="inlineStr">
        <is>
          <t>3</t>
        </is>
      </c>
      <c r="BD965" s="2" t="inlineStr">
        <is>
          <t/>
        </is>
      </c>
      <c r="BE965" t="inlineStr">
        <is>
          <t>gazdasági tevékenységek összessége, amely magában foglalja
1) az olyan nyersanyag-előállító rendszereket (pl. mezőgazdaság, erdészet, halászat, akvakultúra), amelyek biológiai erőforrásokat használnak és termelnek, és
2) a feldolgozó iparágakat (pl. élelmiszeripar, vegyipar, biotechnológia, energia), amelyek a biológiai erőforrásokat (beleértve a maradékokat és a hulladékokat) hozzáadott értékű termékekké alakítják</t>
        </is>
      </c>
      <c r="BF965" s="2" t="inlineStr">
        <is>
          <t>bioeconomia</t>
        </is>
      </c>
      <c r="BG965" s="2" t="inlineStr">
        <is>
          <t>3</t>
        </is>
      </c>
      <c r="BH965" s="2" t="inlineStr">
        <is>
          <t/>
        </is>
      </c>
      <c r="BI965" t="inlineStr">
        <is>
          <t/>
        </is>
      </c>
      <c r="BJ965" s="2" t="inlineStr">
        <is>
          <t>bioekonomika</t>
        </is>
      </c>
      <c r="BK965" s="2" t="inlineStr">
        <is>
          <t>3</t>
        </is>
      </c>
      <c r="BL965" s="2" t="inlineStr">
        <is>
          <t/>
        </is>
      </c>
      <c r="BM965" t="inlineStr">
        <is>
          <t/>
        </is>
      </c>
      <c r="BN965" s="2" t="inlineStr">
        <is>
          <t>bioekonomika</t>
        </is>
      </c>
      <c r="BO965" s="2" t="inlineStr">
        <is>
          <t>3</t>
        </is>
      </c>
      <c r="BP965" s="2" t="inlineStr">
        <is>
          <t/>
        </is>
      </c>
      <c r="BQ965" t="inlineStr">
        <is>
          <t>ekonomika, kur pārtikas, barības un enerģijas ražošanā un rūpniecībā gudri izmanto zemes un jūras bioloģiskos un atjaunojamos resursus</t>
        </is>
      </c>
      <c r="BR965" s="2" t="inlineStr">
        <is>
          <t>bijoekonomija</t>
        </is>
      </c>
      <c r="BS965" s="2" t="inlineStr">
        <is>
          <t>3</t>
        </is>
      </c>
      <c r="BT965" s="2" t="inlineStr">
        <is>
          <t/>
        </is>
      </c>
      <c r="BU965" t="inlineStr">
        <is>
          <t>sett ta' attivitajiet ekonomiċi li jinkludu 
&lt;br&gt;1) sistemi ta' produzzjoni primarja (eż. l-agrikoltura, il-forestrija, is-sajd, l-akkwakultura) li jużaw u jipproduċu riżorsi bijoloġiċi, u 
&lt;br&gt;2) industriji tal-ipproċessar (eż. industriji alimentari, kimiċi, bijoteknoloġiċi u tal-enerġija) li jikkonvertu r-riżorsi bijoloġiċi (inklużi residwi u skart) fi prodotti b'valur miżjud</t>
        </is>
      </c>
      <c r="BV965" s="2" t="inlineStr">
        <is>
          <t>bio-economie</t>
        </is>
      </c>
      <c r="BW965" s="2" t="inlineStr">
        <is>
          <t>3</t>
        </is>
      </c>
      <c r="BX965" s="2" t="inlineStr">
        <is>
          <t/>
        </is>
      </c>
      <c r="BY965" t="inlineStr">
        <is>
          <t>alle industrieën en economische sectoren die biologische rijkdommen produceren, beheren en anderszins exploiteren en verwante diensten, toeleverende of afnemende sectoren zoals landbouw, voedingsmiddelen, visserij en bosbouw.</t>
        </is>
      </c>
      <c r="BZ965" s="2" t="inlineStr">
        <is>
          <t>biogospodarka</t>
        </is>
      </c>
      <c r="CA965" s="2" t="inlineStr">
        <is>
          <t>3</t>
        </is>
      </c>
      <c r="CB965" s="2" t="inlineStr">
        <is>
          <t/>
        </is>
      </c>
      <c r="CC965" t="inlineStr">
        <is>
          <t>Gospodarka oparta na wiedzy i zasobach biologicznych (odnawialnych). Biogospodarka obejmuje wszystkie gałęzie przemysłu i sektory gospodarki zajmujące się wytwarzeniem i gospodarowaniem lub wykorzystaniem tych zasobów biologicznych, m.in. następujące, wzajemnie powiązane pola działań: a) rolnictwo i przemysł rolno-przetwórczy, a także bioenergetykę i biomateriały, b) ochronę zdrowia (np. produkcję nowych leków), c) zatosowania przemysłowe, d) biotechnologię wód i ochronę środowiska, e) aspekty prawne (np. własność intelektualna) i społeczne; 
&lt;br&gt; Celami biogospodarki są rozwój gospodarczy, postęp naukowo-techinczny, innowacyjne produkty, nowe miejsca pracy, jakość życia i dobry stan środowiska naturalnego</t>
        </is>
      </c>
      <c r="CD965" s="2" t="inlineStr">
        <is>
          <t>bioeconomia</t>
        </is>
      </c>
      <c r="CE965" s="2" t="inlineStr">
        <is>
          <t>3</t>
        </is>
      </c>
      <c r="CF965" s="2" t="inlineStr">
        <is>
          <t/>
        </is>
      </c>
      <c r="CG965" t="inlineStr">
        <is>
          <t>Conjunto total das atividades económicas de um país que utiliza o valor agregado em produtos e processos biológicos para a geração de maior desenvolvimento e bem estar para a sociedade local e outras nações.</t>
        </is>
      </c>
      <c r="CH965" s="2" t="inlineStr">
        <is>
          <t>bioeconomie</t>
        </is>
      </c>
      <c r="CI965" s="2" t="inlineStr">
        <is>
          <t>3</t>
        </is>
      </c>
      <c r="CJ965" s="2" t="inlineStr">
        <is>
          <t/>
        </is>
      </c>
      <c r="CK965" t="inlineStr">
        <is>
          <t>economie cre acoperă toate sectoarele și sistemele care se bazează pe resurse biologice
(animale, plante, microorganisme și produse din biomasă, inclusiv deșeuri organice), precum
și funcțiile și principiile acestora, incluzând și interconectând ecosistemele terestre și
marine și serviciile pe care le furnizează acestea, toate sectoarele de producție primară care
utilizează și produc resurse biologice (agricultură, silvicultură, pescuit și acvacultură) și toate
sectoarele economice și industriale care utilizează resurse și procese biologice pentru a
produce alimente, furaje, bioproduse, energie și servicii</t>
        </is>
      </c>
      <c r="CL965" s="2" t="inlineStr">
        <is>
          <t>biohospodárstvo|
bioekonomika</t>
        </is>
      </c>
      <c r="CM965" s="2" t="inlineStr">
        <is>
          <t>3|
3</t>
        </is>
      </c>
      <c r="CN965" s="2" t="inlineStr">
        <is>
          <t xml:space="preserve">preferred|
</t>
        </is>
      </c>
      <c r="CO965" t="inlineStr">
        <is>
          <t>súbor hospodárskych činností zahŕňajúcich produkciu obnoviteľných biologických zdrojov a premenu týchto zdrojov a odpadových tokov na produkty s pridanou hodnotou, ako napríklad potraviny, krmivo, produkty z biologických materiálov a bioenergiu</t>
        </is>
      </c>
      <c r="CP965" s="2" t="inlineStr">
        <is>
          <t>biogospodarstvo</t>
        </is>
      </c>
      <c r="CQ965" s="2" t="inlineStr">
        <is>
          <t>3</t>
        </is>
      </c>
      <c r="CR965" s="2" t="inlineStr">
        <is>
          <t/>
        </is>
      </c>
      <c r="CS965" t="inlineStr">
        <is>
          <t>vsi industrijski in gospodarski sektorji, ki proizvajajo, upravljajo in drugače izkoriščajo biološke vire in povezane storitve, preskrba ali potrošniške industrije, kot so kmetijstvo, prehrana, ribištvo, gozdarstvo itd.</t>
        </is>
      </c>
      <c r="CT965" s="2" t="inlineStr">
        <is>
          <t>bioekonomi</t>
        </is>
      </c>
      <c r="CU965" s="2" t="inlineStr">
        <is>
          <t>3</t>
        </is>
      </c>
      <c r="CV965" s="2" t="inlineStr">
        <is>
          <t/>
        </is>
      </c>
      <c r="CW965" t="inlineStr">
        <is>
          <t/>
        </is>
      </c>
    </row>
    <row r="966">
      <c r="A966" s="1" t="str">
        <f>HYPERLINK("https://iate.europa.eu/entry/result/3588449/all", "3588449")</f>
        <v>3588449</v>
      </c>
      <c r="B966" t="inlineStr">
        <is>
          <t>ENVIRONMENT;ENERGY</t>
        </is>
      </c>
      <c r="C966" t="inlineStr">
        <is>
          <t>ENVIRONMENT|environmental policy|climate change policy;ENERGY|energy policy</t>
        </is>
      </c>
      <c r="D966" t="inlineStr">
        <is>
          <t>yes</t>
        </is>
      </c>
      <c r="E966" t="inlineStr">
        <is>
          <t/>
        </is>
      </c>
      <c r="F966" s="2" t="inlineStr">
        <is>
          <t>чист и справедлив енергиен преход</t>
        </is>
      </c>
      <c r="G966" s="2" t="inlineStr">
        <is>
          <t>3</t>
        </is>
      </c>
      <c r="H966" s="2" t="inlineStr">
        <is>
          <t/>
        </is>
      </c>
      <c r="I966" t="inlineStr">
        <is>
          <t/>
        </is>
      </c>
      <c r="J966" s="2" t="inlineStr">
        <is>
          <t>spravedlivý přechod na čistou energii</t>
        </is>
      </c>
      <c r="K966" s="2" t="inlineStr">
        <is>
          <t>3</t>
        </is>
      </c>
      <c r="L966" s="2" t="inlineStr">
        <is>
          <t/>
        </is>
      </c>
      <c r="M966" t="inlineStr">
        <is>
          <t/>
        </is>
      </c>
      <c r="N966" s="2" t="inlineStr">
        <is>
          <t>ren og retfærdig energiomstilling</t>
        </is>
      </c>
      <c r="O966" s="2" t="inlineStr">
        <is>
          <t>3</t>
        </is>
      </c>
      <c r="P966" s="2" t="inlineStr">
        <is>
          <t/>
        </is>
      </c>
      <c r="Q966" t="inlineStr">
        <is>
          <t/>
        </is>
      </c>
      <c r="R966" s="2" t="inlineStr">
        <is>
          <t>saubere Energien und eine faire Energiewende</t>
        </is>
      </c>
      <c r="S966" s="2" t="inlineStr">
        <is>
          <t>3</t>
        </is>
      </c>
      <c r="T966" s="2" t="inlineStr">
        <is>
          <t/>
        </is>
      </c>
      <c r="U966" t="inlineStr">
        <is>
          <t/>
        </is>
      </c>
      <c r="V966" s="2" t="inlineStr">
        <is>
          <t>δίκαιη μετάβαση στην καθαρή ενέργεια</t>
        </is>
      </c>
      <c r="W966" s="2" t="inlineStr">
        <is>
          <t>3</t>
        </is>
      </c>
      <c r="X966" s="2" t="inlineStr">
        <is>
          <t/>
        </is>
      </c>
      <c r="Y966" t="inlineStr">
        <is>
          <t>σταδιακό πέρασμα από τα ορυκτά καύσιμα σε μια οικονομία με ουδέτερο ισοζύγιο άνθρακα, διαχειριζόμενη με τρόπο ώστε να αποφεύγονται οι κοινωνικές και περιφερειακές ανισότητες</t>
        </is>
      </c>
      <c r="Z966" s="2" t="inlineStr">
        <is>
          <t>clean and fair energy transition</t>
        </is>
      </c>
      <c r="AA966" s="2" t="inlineStr">
        <is>
          <t>3</t>
        </is>
      </c>
      <c r="AB966" s="2" t="inlineStr">
        <is>
          <t/>
        </is>
      </c>
      <c r="AC966" t="inlineStr">
        <is>
          <t>gradual
transition away from fossil fuels towards a carbon-neutral economy managed in a way to avoid social and regional
disparities</t>
        </is>
      </c>
      <c r="AD966" s="2" t="inlineStr">
        <is>
          <t>transición hacia una energía limpia y justa|
transición energética limpia y equitativa</t>
        </is>
      </c>
      <c r="AE966" s="2" t="inlineStr">
        <is>
          <t>3|
3</t>
        </is>
      </c>
      <c r="AF966" s="2" t="inlineStr">
        <is>
          <t xml:space="preserve">|
</t>
        </is>
      </c>
      <c r="AG966" t="inlineStr">
        <is>
          <t>Transición gradual de los combustibles fósiles a una economía neutra desde el punto de vista del carbono, gestionada de modo que se eviten las disparidades regionales y sociales.</t>
        </is>
      </c>
      <c r="AH966" s="2" t="inlineStr">
        <is>
          <t>õiglane üleminek puhtale energiale</t>
        </is>
      </c>
      <c r="AI966" s="2" t="inlineStr">
        <is>
          <t>3</t>
        </is>
      </c>
      <c r="AJ966" s="2" t="inlineStr">
        <is>
          <t/>
        </is>
      </c>
      <c r="AK966" t="inlineStr">
        <is>
          <t>üleminek CO&lt;sub&gt;2&lt;/sub&gt;-neutraalsele majandusele, mis on sotsiaalselt õiglane nende sektorite, piirkondade või haavatavate elanikkonnakihtide suhtes, keda see üleminek mõjutab</t>
        </is>
      </c>
      <c r="AL966" s="2" t="inlineStr">
        <is>
          <t>puhdas ja oikeudenmukainen energiakäänne|
puhdas ja oikeudenmukainen energiasiirtymä</t>
        </is>
      </c>
      <c r="AM966" s="2" t="inlineStr">
        <is>
          <t>3|
3</t>
        </is>
      </c>
      <c r="AN966" s="2" t="inlineStr">
        <is>
          <t xml:space="preserve">|
</t>
        </is>
      </c>
      <c r="AO966" t="inlineStr">
        <is>
          <t/>
        </is>
      </c>
      <c r="AP966" s="2" t="inlineStr">
        <is>
          <t>transition énergétique propre et équitable</t>
        </is>
      </c>
      <c r="AQ966" s="2" t="inlineStr">
        <is>
          <t>3</t>
        </is>
      </c>
      <c r="AR966" s="2" t="inlineStr">
        <is>
          <t/>
        </is>
      </c>
      <c r="AS966" t="inlineStr">
        <is>
          <t>objectif
écologique qui consiste en un
changement du système énergétique actuel vers un nouveau système énergétique
basé sur des ressources renouvelables,
et ce en évitant toute disparité sociale ou régionale</t>
        </is>
      </c>
      <c r="AT966" s="2" t="inlineStr">
        <is>
          <t>aistriú fuinnimh glan agus cóir</t>
        </is>
      </c>
      <c r="AU966" s="2" t="inlineStr">
        <is>
          <t>3</t>
        </is>
      </c>
      <c r="AV966" s="2" t="inlineStr">
        <is>
          <t/>
        </is>
      </c>
      <c r="AW966" t="inlineStr">
        <is>
          <t/>
        </is>
      </c>
      <c r="AX966" t="inlineStr">
        <is>
          <t/>
        </is>
      </c>
      <c r="AY966" t="inlineStr">
        <is>
          <t/>
        </is>
      </c>
      <c r="AZ966" t="inlineStr">
        <is>
          <t/>
        </is>
      </c>
      <c r="BA966" t="inlineStr">
        <is>
          <t/>
        </is>
      </c>
      <c r="BB966" s="2" t="inlineStr">
        <is>
          <t>tiszta és méltányos energetikai átállás</t>
        </is>
      </c>
      <c r="BC966" s="2" t="inlineStr">
        <is>
          <t>3</t>
        </is>
      </c>
      <c r="BD966" s="2" t="inlineStr">
        <is>
          <t/>
        </is>
      </c>
      <c r="BE966" t="inlineStr">
        <is>
          <t>a fosszilis tüzelőanyagokról való fokozatos eltávolodás és a klímasemleges gazdaság felét való haladás a társadalmi és regionális hátrányok lehetőség szerinti elkerülésével egyidejűleg</t>
        </is>
      </c>
      <c r="BF966" s="2" t="inlineStr">
        <is>
          <t>transizione verso un'energia pulita ed equa</t>
        </is>
      </c>
      <c r="BG966" s="2" t="inlineStr">
        <is>
          <t>3</t>
        </is>
      </c>
      <c r="BH966" s="2" t="inlineStr">
        <is>
          <t/>
        </is>
      </c>
      <c r="BI966" t="inlineStr">
        <is>
          <t>transizione graduale
dai combustibili fossili verso la neutralità climatica, gestita in modo che sia
anche socialmente equa ed eviti disparità regionali</t>
        </is>
      </c>
      <c r="BJ966" s="2" t="inlineStr">
        <is>
          <t>sąžiningas perėjimas prie švarios energijos</t>
        </is>
      </c>
      <c r="BK966" s="2" t="inlineStr">
        <is>
          <t>2</t>
        </is>
      </c>
      <c r="BL966" s="2" t="inlineStr">
        <is>
          <t/>
        </is>
      </c>
      <c r="BM966" t="inlineStr">
        <is>
          <t/>
        </is>
      </c>
      <c r="BN966" s="2" t="inlineStr">
        <is>
          <t>taisnīga pārkārtošanās uz tīru enerģiju</t>
        </is>
      </c>
      <c r="BO966" s="2" t="inlineStr">
        <is>
          <t>2</t>
        </is>
      </c>
      <c r="BP966" s="2" t="inlineStr">
        <is>
          <t/>
        </is>
      </c>
      <c r="BQ966" t="inlineStr">
        <is>
          <t/>
        </is>
      </c>
      <c r="BR966" s="2" t="inlineStr">
        <is>
          <t>tranżizzjoni enerġetika nadifa u ġusta|
tranżizzjoni lejn enerġija nadifa u ġusta</t>
        </is>
      </c>
      <c r="BS966" s="2" t="inlineStr">
        <is>
          <t>2|
3</t>
        </is>
      </c>
      <c r="BT966" s="2" t="inlineStr">
        <is>
          <t xml:space="preserve">|
</t>
        </is>
      </c>
      <c r="BU966" t="inlineStr">
        <is>
          <t>tranżizzjoni gradwali tas-sistema enerġetika preżenti li tibbaża fuq il-fjuwils fossili lejn sistema enerġetika ġdida newtrali f'termini ta' emissjonijiet tal-karbonju u li tibbaża fuq riżorsi rinnovabbli, ġestita b'tali mod li jiġu evitati d-disparitajiet soċjali u reġjonali</t>
        </is>
      </c>
      <c r="BV966" s="2" t="inlineStr">
        <is>
          <t>schone en eerlijke energietransitie</t>
        </is>
      </c>
      <c r="BW966" s="2" t="inlineStr">
        <is>
          <t>3</t>
        </is>
      </c>
      <c r="BX966" s="2" t="inlineStr">
        <is>
          <t/>
        </is>
      </c>
      <c r="BY966" t="inlineStr">
        <is>
          <t>stapsgewijze overgang van fossiele brandstoffen naar een koolstofneutrale samenleving waarbij sociale en territoriale onevenwichtigheden worden vermeden</t>
        </is>
      </c>
      <c r="BZ966" s="2" t="inlineStr">
        <is>
          <t>czysta i sprawiedliwa transformacja energetyczna</t>
        </is>
      </c>
      <c r="CA966" s="2" t="inlineStr">
        <is>
          <t>3</t>
        </is>
      </c>
      <c r="CB966" s="2" t="inlineStr">
        <is>
          <t/>
        </is>
      </c>
      <c r="CC966" t="inlineStr">
        <is>
          <t>stopniowe przejście z paliw kopalnych na gospodarkę neutralną dla klimatu, przeprowadzone w taki sposób, aby zapobiec powstaniu nierówności społecznych i regionalnych</t>
        </is>
      </c>
      <c r="CD966" s="2" t="inlineStr">
        <is>
          <t>transição energética limpa e justa</t>
        </is>
      </c>
      <c r="CE966" s="2" t="inlineStr">
        <is>
          <t>3</t>
        </is>
      </c>
      <c r="CF966" s="2" t="inlineStr">
        <is>
          <t/>
        </is>
      </c>
      <c r="CG966" t="inlineStr">
        <is>
          <t/>
        </is>
      </c>
      <c r="CH966" s="2" t="inlineStr">
        <is>
          <t>tranziție energetică nepoluantă și echitabilă|
tranziție echitabilă către o energie curată</t>
        </is>
      </c>
      <c r="CI966" s="2" t="inlineStr">
        <is>
          <t>2|
2</t>
        </is>
      </c>
      <c r="CJ966" s="2" t="inlineStr">
        <is>
          <t xml:space="preserve">|
</t>
        </is>
      </c>
      <c r="CK966" t="inlineStr">
        <is>
          <t/>
        </is>
      </c>
      <c r="CL966" s="2" t="inlineStr">
        <is>
          <t>čistá a spravodlivá energetická transformácia</t>
        </is>
      </c>
      <c r="CM966" s="2" t="inlineStr">
        <is>
          <t>3</t>
        </is>
      </c>
      <c r="CN966" s="2" t="inlineStr">
        <is>
          <t/>
        </is>
      </c>
      <c r="CO966" t="inlineStr">
        <is>
          <t/>
        </is>
      </c>
      <c r="CP966" s="2" t="inlineStr">
        <is>
          <t>čist in pravičen energetski prehod</t>
        </is>
      </c>
      <c r="CQ966" s="2" t="inlineStr">
        <is>
          <t>3</t>
        </is>
      </c>
      <c r="CR966" s="2" t="inlineStr">
        <is>
          <t/>
        </is>
      </c>
      <c r="CS966" t="inlineStr">
        <is>
          <t/>
        </is>
      </c>
      <c r="CT966" s="2" t="inlineStr">
        <is>
          <t>ren och rättvis energiomställning</t>
        </is>
      </c>
      <c r="CU966" s="2" t="inlineStr">
        <is>
          <t>3</t>
        </is>
      </c>
      <c r="CV966" s="2" t="inlineStr">
        <is>
          <t/>
        </is>
      </c>
      <c r="CW966" t="inlineStr">
        <is>
          <t/>
        </is>
      </c>
    </row>
    <row r="967">
      <c r="A967" s="1" t="str">
        <f>HYPERLINK("https://iate.europa.eu/entry/result/3507864/all", "3507864")</f>
        <v>3507864</v>
      </c>
      <c r="B967" t="inlineStr">
        <is>
          <t>ENVIRONMENT</t>
        </is>
      </c>
      <c r="C967" t="inlineStr">
        <is>
          <t>ENVIRONMENT|deterioration of the environment|degradation of the environment|climate change</t>
        </is>
      </c>
      <c r="D967" t="inlineStr">
        <is>
          <t>yes</t>
        </is>
      </c>
      <c r="E967" t="inlineStr">
        <is>
          <t/>
        </is>
      </c>
      <c r="F967" s="2" t="inlineStr">
        <is>
          <t>издръжлив спрямо изменението на климата|
устойчив на климатичните изменения|
устойчив на изменението на климата</t>
        </is>
      </c>
      <c r="G967" s="2" t="inlineStr">
        <is>
          <t>3|
4|
3</t>
        </is>
      </c>
      <c r="H967" s="2" t="inlineStr">
        <is>
          <t xml:space="preserve">preferred|
|
</t>
        </is>
      </c>
      <c r="I967" t="inlineStr">
        <is>
          <t>способен да издържа на въздействието от изменението на климата или да се възстановява бързо след него</t>
        </is>
      </c>
      <c r="J967" s="2" t="inlineStr">
        <is>
          <t>odolný vůči změně klimatu</t>
        </is>
      </c>
      <c r="K967" s="2" t="inlineStr">
        <is>
          <t>3</t>
        </is>
      </c>
      <c r="L967" s="2" t="inlineStr">
        <is>
          <t/>
        </is>
      </c>
      <c r="M967" t="inlineStr">
        <is>
          <t>schopný absorbovat šoky a zotavit se z nich, a zároveň se pozitivně adaptovat a transformovat své struktury i způsoby života tváří v tvář dlouhodobému napětí, změně a nejistotě</t>
        </is>
      </c>
      <c r="N967" s="2" t="inlineStr">
        <is>
          <t>klimasikker|
klimaresistent|
klimaresilient|
klimarobust</t>
        </is>
      </c>
      <c r="O967" s="2" t="inlineStr">
        <is>
          <t>3|
3|
3|
3</t>
        </is>
      </c>
      <c r="P967" s="2" t="inlineStr">
        <is>
          <t xml:space="preserve">|
|
|
</t>
        </is>
      </c>
      <c r="Q967" t="inlineStr">
        <is>
          <t>i stand til at modstå eller hurtigt komme sig over virkningerne af klimaændringer</t>
        </is>
      </c>
      <c r="R967" s="2" t="inlineStr">
        <is>
          <t>klimaresistent|
klimaresilient</t>
        </is>
      </c>
      <c r="S967" s="2" t="inlineStr">
        <is>
          <t>3|
3</t>
        </is>
      </c>
      <c r="T967" s="2" t="inlineStr">
        <is>
          <t xml:space="preserve">|
</t>
        </is>
      </c>
      <c r="U967" t="inlineStr">
        <is>
          <t>in der Lage, sich an Klimaänderungen und/ oder widrige klimatische Verhältnisse anzupassen, diesen zu widerstehen bzw. sie aufzufangen</t>
        </is>
      </c>
      <c r="V967" s="2" t="inlineStr">
        <is>
          <t>κλιματικά ανθεκτικός|
ανθεκτικός στην κλιματική αλλαγή</t>
        </is>
      </c>
      <c r="W967" s="2" t="inlineStr">
        <is>
          <t>3|
3</t>
        </is>
      </c>
      <c r="X967" s="2" t="inlineStr">
        <is>
          <t xml:space="preserve">|
</t>
        </is>
      </c>
      <c r="Y967" t="inlineStr">
        <is>
          <t/>
        </is>
      </c>
      <c r="Z967" s="2" t="inlineStr">
        <is>
          <t>climate-resilient|
climate-proof</t>
        </is>
      </c>
      <c r="AA967" s="2" t="inlineStr">
        <is>
          <t>3|
3</t>
        </is>
      </c>
      <c r="AB967" s="2" t="inlineStr">
        <is>
          <t xml:space="preserve">preferred|
</t>
        </is>
      </c>
      <c r="AC967" t="inlineStr">
        <is>
          <t>able to withstand or sustain the impact of climate change</t>
        </is>
      </c>
      <c r="AD967" s="2" t="inlineStr">
        <is>
          <t>resiliente al clima|
a prueba del cambio climático|
resistente al cambio climático</t>
        </is>
      </c>
      <c r="AE967" s="2" t="inlineStr">
        <is>
          <t>3|
2|
3</t>
        </is>
      </c>
      <c r="AF967" s="2" t="inlineStr">
        <is>
          <t xml:space="preserve">preferred|
|
</t>
        </is>
      </c>
      <c r="AG967" t="inlineStr">
        <is>
          <t>Capaz de adaptarse y resistir a los efectos del cambio climático &lt;a href="/entry/result/867624/all" id="ENTRY_TO_ENTRY_CONVERTER" target="_blank"&gt;IATE:867624&lt;/a&gt; y de recuperarse de tales efectos.</t>
        </is>
      </c>
      <c r="AH967" s="2" t="inlineStr">
        <is>
          <t>kliimamuutustele vastupanuvõimeline|
kliimamuutuste suhtes vastupanuvõimeline</t>
        </is>
      </c>
      <c r="AI967" s="2" t="inlineStr">
        <is>
          <t>2|
3</t>
        </is>
      </c>
      <c r="AJ967" s="2" t="inlineStr">
        <is>
          <t xml:space="preserve">|
</t>
        </is>
      </c>
      <c r="AK967" t="inlineStr">
        <is>
          <t>suuteline kliimamuutuste mõjudele vastu seisma või neist kiiresti taastuma</t>
        </is>
      </c>
      <c r="AL967" s="2" t="inlineStr">
        <is>
          <t>ilmastokestävä|
ilmastonmuutoksen kestävä</t>
        </is>
      </c>
      <c r="AM967" s="2" t="inlineStr">
        <is>
          <t>2|
3</t>
        </is>
      </c>
      <c r="AN967" s="2" t="inlineStr">
        <is>
          <t xml:space="preserve">|
</t>
        </is>
      </c>
      <c r="AO967" t="inlineStr">
        <is>
          <t>kykenevä sietämään ilmastonmuutoksen aiheuttamia vaikutuksia ja palautumaan niistä nopeasti</t>
        </is>
      </c>
      <c r="AP967" s="2" t="inlineStr">
        <is>
          <t>résistant au changement climatique|
résilient au changement climatique|
à l'épreuve du changement climatique</t>
        </is>
      </c>
      <c r="AQ967" s="2" t="inlineStr">
        <is>
          <t>3|
3|
3</t>
        </is>
      </c>
      <c r="AR967" s="2" t="inlineStr">
        <is>
          <t xml:space="preserve">|
|
</t>
        </is>
      </c>
      <c r="AS967" t="inlineStr">
        <is>
          <t>aptitude à supporter le changement climatique, à s'y adapter, et à se remettre plus ou moins vite d'une perturbation qui y est liée</t>
        </is>
      </c>
      <c r="AT967" s="2" t="inlineStr">
        <is>
          <t>aeráidseasmhach|
aeráid-díonach|
athléimneach ó thaobh na haeráide de</t>
        </is>
      </c>
      <c r="AU967" s="2" t="inlineStr">
        <is>
          <t>3|
3|
3</t>
        </is>
      </c>
      <c r="AV967" s="2" t="inlineStr">
        <is>
          <t xml:space="preserve">|
preferred|
</t>
        </is>
      </c>
      <c r="AW967" t="inlineStr">
        <is>
          <t>in ann éifeachtaí an athrú aeráide a sheasamh nó in ann teacht chuige féin arís go scriobtha dá n-éis</t>
        </is>
      </c>
      <c r="AX967" s="2" t="inlineStr">
        <is>
          <t>otporan na klimatske promjene</t>
        </is>
      </c>
      <c r="AY967" s="2" t="inlineStr">
        <is>
          <t>3</t>
        </is>
      </c>
      <c r="AZ967" s="2" t="inlineStr">
        <is>
          <t/>
        </is>
      </c>
      <c r="BA967" t="inlineStr">
        <is>
          <t>sposoban da podnese učinke klimatskih promjena ili da se brzo od njih oporavi</t>
        </is>
      </c>
      <c r="BB967" s="2" t="inlineStr">
        <is>
          <t>az éghajlatváltozás hatásaival szemben ellenállóképes|
az éghajlatváltozás hatásaival szemben reziliens</t>
        </is>
      </c>
      <c r="BC967" s="2" t="inlineStr">
        <is>
          <t>3|
3</t>
        </is>
      </c>
      <c r="BD967" s="2" t="inlineStr">
        <is>
          <t>|
preferred</t>
        </is>
      </c>
      <c r="BE967" t="inlineStr">
        <is>
          <t>az éghajlatváltozás hatásaihoz rugalmasan alkalmazkodni képes</t>
        </is>
      </c>
      <c r="BF967" s="2" t="inlineStr">
        <is>
          <t>resiliente ai cambiamenti climatici|
capace di reagire ai cambiamenti climatici</t>
        </is>
      </c>
      <c r="BG967" s="2" t="inlineStr">
        <is>
          <t>2|
2</t>
        </is>
      </c>
      <c r="BH967" s="2" t="inlineStr">
        <is>
          <t xml:space="preserve">|
</t>
        </is>
      </c>
      <c r="BI967" t="inlineStr">
        <is>
          <t>capace di resistere agli effetti dei cambiamenti climatici</t>
        </is>
      </c>
      <c r="BJ967" s="2" t="inlineStr">
        <is>
          <t>atsparus klimato kaitos poveikiui</t>
        </is>
      </c>
      <c r="BK967" s="2" t="inlineStr">
        <is>
          <t>3</t>
        </is>
      </c>
      <c r="BL967" s="2" t="inlineStr">
        <is>
          <t/>
        </is>
      </c>
      <c r="BM967" t="inlineStr">
        <is>
          <t/>
        </is>
      </c>
      <c r="BN967" s="2" t="inlineStr">
        <is>
          <t>klimatnoturīgs|
klimatdrošs|
pret klimata pārmaiņām noturīgs</t>
        </is>
      </c>
      <c r="BO967" s="2" t="inlineStr">
        <is>
          <t>3|
3|
3</t>
        </is>
      </c>
      <c r="BP967" s="2" t="inlineStr">
        <is>
          <t xml:space="preserve">preferred|
|
</t>
        </is>
      </c>
      <c r="BQ967" t="inlineStr">
        <is>
          <t>tāds, kas spēj izturēt klimata pārmaiņu radīto ietekmi</t>
        </is>
      </c>
      <c r="BR967" s="2" t="inlineStr">
        <is>
          <t>reżistenti għall-klima|
reżiljenti għall-klima</t>
        </is>
      </c>
      <c r="BS967" s="2" t="inlineStr">
        <is>
          <t>3|
3</t>
        </is>
      </c>
      <c r="BT967" s="2" t="inlineStr">
        <is>
          <t xml:space="preserve">|
</t>
        </is>
      </c>
      <c r="BU967" t="inlineStr">
        <is>
          <t>il-kapaċità ta' reżistenza u rkupru rapidu mill-effetti tat-tibdil fil-klima</t>
        </is>
      </c>
      <c r="BV967" s="2" t="inlineStr">
        <is>
          <t>uit klimaatoogpunt veerkrachtig|
klimaatveerkrachtig</t>
        </is>
      </c>
      <c r="BW967" s="2" t="inlineStr">
        <is>
          <t>2|
3</t>
        </is>
      </c>
      <c r="BX967" s="2" t="inlineStr">
        <is>
          <t xml:space="preserve">|
</t>
        </is>
      </c>
      <c r="BY967" t="inlineStr">
        <is>
          <t>bestand tegen de effecten van klimaatverandering</t>
        </is>
      </c>
      <c r="BZ967" s="2" t="inlineStr">
        <is>
          <t>odporny na zmianę klimatu</t>
        </is>
      </c>
      <c r="CA967" s="2" t="inlineStr">
        <is>
          <t>3</t>
        </is>
      </c>
      <c r="CB967" s="2" t="inlineStr">
        <is>
          <t/>
        </is>
      </c>
      <c r="CC967" t="inlineStr">
        <is>
          <t/>
        </is>
      </c>
      <c r="CD967" s="2" t="inlineStr">
        <is>
          <t>à prova de clima|
resistente às alterações climáticas|
resiliente às alterações climáticas</t>
        </is>
      </c>
      <c r="CE967" s="2" t="inlineStr">
        <is>
          <t>3|
3|
3</t>
        </is>
      </c>
      <c r="CF967" s="2" t="inlineStr">
        <is>
          <t>|
|
preferred</t>
        </is>
      </c>
      <c r="CG967" t="inlineStr">
        <is>
          <t/>
        </is>
      </c>
      <c r="CH967" s="2" t="inlineStr">
        <is>
          <t>rezilient la schimbările climatice|
rezilient la efectele schimbărilor climatice</t>
        </is>
      </c>
      <c r="CI967" s="2" t="inlineStr">
        <is>
          <t>3|
3</t>
        </is>
      </c>
      <c r="CJ967" s="2" t="inlineStr">
        <is>
          <t xml:space="preserve">|
</t>
        </is>
      </c>
      <c r="CK967" t="inlineStr">
        <is>
          <t/>
        </is>
      </c>
      <c r="CL967" s="2" t="inlineStr">
        <is>
          <t>odolný proti zmene klímy</t>
        </is>
      </c>
      <c r="CM967" s="2" t="inlineStr">
        <is>
          <t>3</t>
        </is>
      </c>
      <c r="CN967" s="2" t="inlineStr">
        <is>
          <t/>
        </is>
      </c>
      <c r="CO967" t="inlineStr">
        <is>
          <t>schopný absorbovať šoky a iné otrasy spôsobené zmenou klímy a rýchlo sa z nich zotaviť</t>
        </is>
      </c>
      <c r="CP967" s="2" t="inlineStr">
        <is>
          <t>odporen proti podnebnim spremembam</t>
        </is>
      </c>
      <c r="CQ967" s="2" t="inlineStr">
        <is>
          <t>3</t>
        </is>
      </c>
      <c r="CR967" s="2" t="inlineStr">
        <is>
          <t/>
        </is>
      </c>
      <c r="CS967" t="inlineStr">
        <is>
          <t/>
        </is>
      </c>
      <c r="CT967" s="2" t="inlineStr">
        <is>
          <t>klimatresilient|
klimatsäker</t>
        </is>
      </c>
      <c r="CU967" s="2" t="inlineStr">
        <is>
          <t>3|
3</t>
        </is>
      </c>
      <c r="CV967" s="2" t="inlineStr">
        <is>
          <t xml:space="preserve">|
</t>
        </is>
      </c>
      <c r="CW967" t="inlineStr">
        <is>
          <t>egenskapen att hantera och återhämta sig från chocker och störningar orsakade av klimatförändringar</t>
        </is>
      </c>
    </row>
    <row r="968">
      <c r="A968" s="1" t="str">
        <f>HYPERLINK("https://iate.europa.eu/entry/result/3515029/all", "3515029")</f>
        <v>3515029</v>
      </c>
      <c r="B968" t="inlineStr">
        <is>
          <t>FINANCE;ENVIRONMENT</t>
        </is>
      </c>
      <c r="C968" t="inlineStr">
        <is>
          <t>FINANCE;ENVIRONMENT|environmental policy|climate change policy</t>
        </is>
      </c>
      <c r="D968" t="inlineStr">
        <is>
          <t>yes</t>
        </is>
      </c>
      <c r="E968" t="inlineStr">
        <is>
          <t/>
        </is>
      </c>
      <c r="F968" s="2" t="inlineStr">
        <is>
          <t>финансиране на борбата с изменението на климата</t>
        </is>
      </c>
      <c r="G968" s="2" t="inlineStr">
        <is>
          <t>3</t>
        </is>
      </c>
      <c r="H968" s="2" t="inlineStr">
        <is>
          <t/>
        </is>
      </c>
      <c r="I968" t="inlineStr">
        <is>
          <t>международно финансиране в подкрепа на дейности в уязвими страни за борба с изменението на климата, напр. дейности за смекчаване на последствията от изменението на климата и за адаптация към него, използване на чисти технологии и др.</t>
        </is>
      </c>
      <c r="J968" s="2" t="inlineStr">
        <is>
          <t>financování opatření v oblasti změny klimatu|
financování opatření v oblasti klimatu</t>
        </is>
      </c>
      <c r="K968" s="2" t="inlineStr">
        <is>
          <t>2|
3</t>
        </is>
      </c>
      <c r="L968" s="2" t="inlineStr">
        <is>
          <t xml:space="preserve">|
</t>
        </is>
      </c>
      <c r="M968" t="inlineStr">
        <is>
          <t/>
        </is>
      </c>
      <c r="N968" s="2" t="inlineStr">
        <is>
          <t>finansiering af bekæmpelsen af klimaændringer|
klimaændringsfinansiering|
klimafinansiering</t>
        </is>
      </c>
      <c r="O968" s="2" t="inlineStr">
        <is>
          <t>3|
3|
3</t>
        </is>
      </c>
      <c r="P968" s="2" t="inlineStr">
        <is>
          <t xml:space="preserve">|
|
</t>
        </is>
      </c>
      <c r="Q968" t="inlineStr">
        <is>
          <t>international finansiering for at støtte klimaindsatsen i sårbare lande og bekæmpe klimaforandringer ved hjælp af f.eks. modvirknings- og tilpasningsforanstaltninger og overførsler af rene teknologier</t>
        </is>
      </c>
      <c r="R968" s="2" t="inlineStr">
        <is>
          <t>Klimafinanzierung|
Finanzierung von Klimamaßnahmen|
Finanzierung der Klimapolitik|
Finanzierung des Klimaschutzes</t>
        </is>
      </c>
      <c r="S968" s="2" t="inlineStr">
        <is>
          <t>3|
3|
3|
2</t>
        </is>
      </c>
      <c r="T968" s="2" t="inlineStr">
        <is>
          <t xml:space="preserve">|
|
|
</t>
        </is>
      </c>
      <c r="U968" t="inlineStr">
        <is>
          <t>internationale Unterstützung zur Finanzierung wirksamer und effizienter Minderungs- und Anpassungsmaßnahmen in Entwicklungsländern zur Verwirklichung des Klimaschutzes</t>
        </is>
      </c>
      <c r="V968" s="2" t="inlineStr">
        <is>
          <t>χρηματοδότηση για το κλίμα|
χρηματοδότηση της καταπολέμησης της κλιματικής αλλαγής</t>
        </is>
      </c>
      <c r="W968" s="2" t="inlineStr">
        <is>
          <t>3|
3</t>
        </is>
      </c>
      <c r="X968" s="2" t="inlineStr">
        <is>
          <t xml:space="preserve">|
</t>
        </is>
      </c>
      <c r="Y968" t="inlineStr">
        <is>
          <t/>
        </is>
      </c>
      <c r="Z968" s="2" t="inlineStr">
        <is>
          <t>climate change financing|
climate financing|
climate change finance|
climate finance</t>
        </is>
      </c>
      <c r="AA968" s="2" t="inlineStr">
        <is>
          <t>3|
3|
3|
3</t>
        </is>
      </c>
      <c r="AB968" s="2" t="inlineStr">
        <is>
          <t xml:space="preserve">|
|
|
</t>
        </is>
      </c>
      <c r="AC968" t="inlineStr">
        <is>
          <t>international funding to support action in vulnerable countries in response to climate change (for example mitigation and adaptation efforts, and the transfer of clean technologies)</t>
        </is>
      </c>
      <c r="AD968" s="2" t="inlineStr">
        <is>
          <t>financiación de la lucha contra el cambio climático</t>
        </is>
      </c>
      <c r="AE968" s="2" t="inlineStr">
        <is>
          <t>3</t>
        </is>
      </c>
      <c r="AF968" s="2" t="inlineStr">
        <is>
          <t/>
        </is>
      </c>
      <c r="AG968" t="inlineStr">
        <is>
          <t>Financiación internacional procedente de gran variedad de fuentes, instrumentos y cauces dirigida a poner en marcha medidas que favorezcan la mitigación del cambio climático y la adaptación a este.</t>
        </is>
      </c>
      <c r="AH968" s="2" t="inlineStr">
        <is>
          <t>kliimarahastus|
kliimameetmete rahastamine|
kliimamuutustega seotud rahastamine</t>
        </is>
      </c>
      <c r="AI968" s="2" t="inlineStr">
        <is>
          <t>3|
3|
3</t>
        </is>
      </c>
      <c r="AJ968" s="2" t="inlineStr">
        <is>
          <t xml:space="preserve">|
|
</t>
        </is>
      </c>
      <c r="AK968" t="inlineStr">
        <is>
          <t>rahvusvaheline rahastamine kliimamuutustele reageerimiseks haavatavates riikides võetavate meetmete (nt meetmed kliimamuutuste leevendamiseks ja nendega kohanemiseks ning keskkonnahoidlikule tehnoloogiale üleminekuks) toetuseks</t>
        </is>
      </c>
      <c r="AL968" s="2" t="inlineStr">
        <is>
          <t>ilmastorahoitus|
ilmastonmuutoksen torjuntatoimien rahoittaminen</t>
        </is>
      </c>
      <c r="AM968" s="2" t="inlineStr">
        <is>
          <t>3|
2</t>
        </is>
      </c>
      <c r="AN968" s="2" t="inlineStr">
        <is>
          <t xml:space="preserve">|
</t>
        </is>
      </c>
      <c r="AO968" t="inlineStr">
        <is>
          <t>rahoitus, jolla tuetaan kehitysmaita maailmanlaajuisen ilmastosopimuksen toimeenpanossa sekä niiden kehitystä vähähiilisiksi yhteiskunniksi</t>
        </is>
      </c>
      <c r="AP968" s="2" t="inlineStr">
        <is>
          <t>financement de la lutte contre le changement climatique|
financement de l'action climatique|
finance "climat"</t>
        </is>
      </c>
      <c r="AQ968" s="2" t="inlineStr">
        <is>
          <t>3|
3|
2</t>
        </is>
      </c>
      <c r="AR968" s="2" t="inlineStr">
        <is>
          <t xml:space="preserve">|
|
</t>
        </is>
      </c>
      <c r="AS968" t="inlineStr">
        <is>
          <t>financements publics et privés déployés dans le cadre de la lutte contre les changements climatiques, en particulier dans les pays vulnérables, en faveur de mesures d'atténuation et d'adaptation, de technologies propres, d'aide au développement, etc.</t>
        </is>
      </c>
      <c r="AT968" s="2" t="inlineStr">
        <is>
          <t>maoiniú don aeráid|
maoiniú don troid i gcoinne an athraithe aeráide</t>
        </is>
      </c>
      <c r="AU968" s="2" t="inlineStr">
        <is>
          <t>3|
3</t>
        </is>
      </c>
      <c r="AV968" s="2" t="inlineStr">
        <is>
          <t xml:space="preserve">|
</t>
        </is>
      </c>
      <c r="AW968" t="inlineStr">
        <is>
          <t/>
        </is>
      </c>
      <c r="AX968" s="2" t="inlineStr">
        <is>
          <t>financiranje borbe protiv klimatskih promjena</t>
        </is>
      </c>
      <c r="AY968" s="2" t="inlineStr">
        <is>
          <t>2</t>
        </is>
      </c>
      <c r="AZ968" s="2" t="inlineStr">
        <is>
          <t/>
        </is>
      </c>
      <c r="BA968" t="inlineStr">
        <is>
          <t/>
        </is>
      </c>
      <c r="BB968" s="2" t="inlineStr">
        <is>
          <t>az éghajlatváltozás elleni küzdelem finanszírozása|
klímafinanszírozás</t>
        </is>
      </c>
      <c r="BC968" s="2" t="inlineStr">
        <is>
          <t>4|
4</t>
        </is>
      </c>
      <c r="BD968" s="2" t="inlineStr">
        <is>
          <t xml:space="preserve">|
</t>
        </is>
      </c>
      <c r="BE968" t="inlineStr">
        <is>
          <t/>
        </is>
      </c>
      <c r="BF968" s="2" t="inlineStr">
        <is>
          <t>finanziamenti relativi ai cambiamenti climatici|
finanziamenti per il clima</t>
        </is>
      </c>
      <c r="BG968" s="2" t="inlineStr">
        <is>
          <t>4|
4</t>
        </is>
      </c>
      <c r="BH968" s="2" t="inlineStr">
        <is>
          <t xml:space="preserve">|
</t>
        </is>
      </c>
      <c r="BI968" t="inlineStr">
        <is>
          <t>risorse finanziare erogate dall'UE e da altri paesi industrializzati ai paesi più poveri e più vulnerabili per aiutarli a far fronte ai cambiamenti climatici (mitigazione e adattamento, trasferimento di tecnologie pulite)</t>
        </is>
      </c>
      <c r="BJ968" s="2" t="inlineStr">
        <is>
          <t>kovos su klimato kaita finansavimas</t>
        </is>
      </c>
      <c r="BK968" s="2" t="inlineStr">
        <is>
          <t>3</t>
        </is>
      </c>
      <c r="BL968" s="2" t="inlineStr">
        <is>
          <t/>
        </is>
      </c>
      <c r="BM968" t="inlineStr">
        <is>
          <t>kovos su klimato kaita veiksmams pažeidžiamose šalyse (pvz., poveikio švelninimo ir prisitaikymo pastangoms, švarių technologijų diegimui) skirtos tarptautinės lėšos</t>
        </is>
      </c>
      <c r="BN968" s="2" t="inlineStr">
        <is>
          <t>finansējums klimata pārmaiņu jomā|
klimatfinansējums|
klimata finansējums</t>
        </is>
      </c>
      <c r="BO968" s="2" t="inlineStr">
        <is>
          <t>3|
3|
3</t>
        </is>
      </c>
      <c r="BP968" s="2" t="inlineStr">
        <is>
          <t xml:space="preserve">|
preferred|
</t>
        </is>
      </c>
      <c r="BQ968" t="inlineStr">
        <is>
          <t>starptautisks finansējums, ar ko klimata pārmaiņām pakļautajās valstīs atbalsta ar klimata pārmaiņām saistītus pasākumus</t>
        </is>
      </c>
      <c r="BR968" s="2" t="inlineStr">
        <is>
          <t>finanzjament għall-klima|
finanzjament għall-ġlieda kontra t-tibdil fil-klima</t>
        </is>
      </c>
      <c r="BS968" s="2" t="inlineStr">
        <is>
          <t>3|
3</t>
        </is>
      </c>
      <c r="BT968" s="2" t="inlineStr">
        <is>
          <t xml:space="preserve">|
</t>
        </is>
      </c>
      <c r="BU968" t="inlineStr">
        <is>
          <t>finanzjament internazzjonali b'appoġġ għall-azzjoni f'pajjiżi vulnerabbli b'reazzjoni għat-tibdil fil-klima (pereżempju, l-isforzi favur il-mitigazzjoni u l-adattament u t-trasferiment ta' teknoloġiji ġodda)</t>
        </is>
      </c>
      <c r="BV968" s="2" t="inlineStr">
        <is>
          <t>financiering van klimaatmaatregelen|
klimaatfinanciering</t>
        </is>
      </c>
      <c r="BW968" s="2" t="inlineStr">
        <is>
          <t>3|
3</t>
        </is>
      </c>
      <c r="BX968" s="2" t="inlineStr">
        <is>
          <t xml:space="preserve">|
</t>
        </is>
      </c>
      <c r="BY968" t="inlineStr">
        <is>
          <t>het aantrekken en besteden van financiële middelen ter bestrijding van de klimaatverandering</t>
        </is>
      </c>
      <c r="BZ968" s="2" t="inlineStr">
        <is>
          <t>finansowanie działań w związku ze zmianą klimatu|
finansowanie działań związanych z klimatem</t>
        </is>
      </c>
      <c r="CA968" s="2" t="inlineStr">
        <is>
          <t>3|
2</t>
        </is>
      </c>
      <c r="CB968" s="2" t="inlineStr">
        <is>
          <t xml:space="preserve">|
</t>
        </is>
      </c>
      <c r="CC968" t="inlineStr">
        <is>
          <t/>
        </is>
      </c>
      <c r="CD968" s="2" t="inlineStr">
        <is>
          <t>financiamento da ação climática</t>
        </is>
      </c>
      <c r="CE968" s="2" t="inlineStr">
        <is>
          <t>3</t>
        </is>
      </c>
      <c r="CF968" s="2" t="inlineStr">
        <is>
          <t/>
        </is>
      </c>
      <c r="CG968" t="inlineStr">
        <is>
          <t>Financiamento internacional por parte de países desenvolvidos destinado a apoiar medidas em países em desenvolvimento de resposta às alterações climáticas, medidas essas consubstanciadas nos esforços de mitigação e de adaptação e na transferência de tecnologias limpas.</t>
        </is>
      </c>
      <c r="CH968" s="2" t="inlineStr">
        <is>
          <t>finanțare a acțiunilor climatice|
finanțare a combaterii schimbărilor climatice</t>
        </is>
      </c>
      <c r="CI968" s="2" t="inlineStr">
        <is>
          <t>3|
3</t>
        </is>
      </c>
      <c r="CJ968" s="2" t="inlineStr">
        <is>
          <t xml:space="preserve">|
</t>
        </is>
      </c>
      <c r="CK968" t="inlineStr">
        <is>
          <t>finanțare locală, națională sau internațională, din surse publice, private și alternative, în sprijinul acțiunilor de atenuare și de adaptare derulate pentru combaterea schimbărilor climatice</t>
        </is>
      </c>
      <c r="CL968" s="2" t="inlineStr">
        <is>
          <t>financovanie opatrení v oblasti zmeny klímy</t>
        </is>
      </c>
      <c r="CM968" s="2" t="inlineStr">
        <is>
          <t>3</t>
        </is>
      </c>
      <c r="CN968" s="2" t="inlineStr">
        <is>
          <t/>
        </is>
      </c>
      <c r="CO968" t="inlineStr">
        <is>
          <t>medzinárodné financovanie zamerané na podporu opatrení, ktoré sú súčasťou reakcie na zmenu klímy, v zraniteľných krajinách</t>
        </is>
      </c>
      <c r="CP968" s="2" t="inlineStr">
        <is>
          <t>podnebno financiranje|
financiranje ukrepov na področju podnebnih sprememb</t>
        </is>
      </c>
      <c r="CQ968" s="2" t="inlineStr">
        <is>
          <t>3|
3</t>
        </is>
      </c>
      <c r="CR968" s="2" t="inlineStr">
        <is>
          <t xml:space="preserve">|
</t>
        </is>
      </c>
      <c r="CS968" t="inlineStr">
        <is>
          <t>financiranje ukrepanja proti podnebnim spremembam, zlasti finančna pomoč državam v razvoju, da bodo lahko blažile posledice podnebnih sprememb in se nanje prilagajale</t>
        </is>
      </c>
      <c r="CT968" s="2" t="inlineStr">
        <is>
          <t>klimatfinansiering</t>
        </is>
      </c>
      <c r="CU968" s="2" t="inlineStr">
        <is>
          <t>3</t>
        </is>
      </c>
      <c r="CV968" s="2" t="inlineStr">
        <is>
          <t/>
        </is>
      </c>
      <c r="CW968" t="inlineStr">
        <is>
          <t>internationell finansiering av åtgärder som syftar till att minska utsläpp av växthusgaser och minska påverkan av klimatförändringar</t>
        </is>
      </c>
    </row>
    <row r="969">
      <c r="A969" s="1" t="str">
        <f>HYPERLINK("https://iate.europa.eu/entry/result/3582172/all", "3582172")</f>
        <v>3582172</v>
      </c>
      <c r="B969" t="inlineStr">
        <is>
          <t>ENVIRONMENT;INTERNATIONAL RELATIONS</t>
        </is>
      </c>
      <c r="C969" t="inlineStr">
        <is>
          <t>ENVIRONMENT|environmental policy|climate change policy;INTERNATIONAL RELATIONS|international affairs|international agreement|framework agreement</t>
        </is>
      </c>
      <c r="D969" t="inlineStr">
        <is>
          <t>yes</t>
        </is>
      </c>
      <c r="E969" t="inlineStr">
        <is>
          <t/>
        </is>
      </c>
      <c r="F969" s="2" t="inlineStr">
        <is>
          <t>европейски пакт за климата</t>
        </is>
      </c>
      <c r="G969" s="2" t="inlineStr">
        <is>
          <t>3</t>
        </is>
      </c>
      <c r="H969" s="2" t="inlineStr">
        <is>
          <t/>
        </is>
      </c>
      <c r="I969" t="inlineStr">
        <is>
          <t/>
        </is>
      </c>
      <c r="J969" s="2" t="inlineStr">
        <is>
          <t>evropský klimatický pakt</t>
        </is>
      </c>
      <c r="K969" s="2" t="inlineStr">
        <is>
          <t>3</t>
        </is>
      </c>
      <c r="L969" s="2" t="inlineStr">
        <is>
          <t/>
        </is>
      </c>
      <c r="M969" t="inlineStr">
        <is>
          <t/>
        </is>
      </c>
      <c r="N969" s="2" t="inlineStr">
        <is>
          <t>europæisk klimapagt</t>
        </is>
      </c>
      <c r="O969" s="2" t="inlineStr">
        <is>
          <t>3</t>
        </is>
      </c>
      <c r="P969" s="2" t="inlineStr">
        <is>
          <t/>
        </is>
      </c>
      <c r="Q969" t="inlineStr">
        <is>
          <t/>
        </is>
      </c>
      <c r="R969" s="2" t="inlineStr">
        <is>
          <t>Europäischer Klimapakt</t>
        </is>
      </c>
      <c r="S969" s="2" t="inlineStr">
        <is>
          <t>3</t>
        </is>
      </c>
      <c r="T969" s="2" t="inlineStr">
        <is>
          <t/>
        </is>
      </c>
      <c r="U969" t="inlineStr">
        <is>
          <t/>
        </is>
      </c>
      <c r="V969" s="2" t="inlineStr">
        <is>
          <t>ευρωπαϊκό σύμφωνο για το κλίμα</t>
        </is>
      </c>
      <c r="W969" s="2" t="inlineStr">
        <is>
          <t>3</t>
        </is>
      </c>
      <c r="X969" s="2" t="inlineStr">
        <is>
          <t/>
        </is>
      </c>
      <c r="Y969" t="inlineStr">
        <is>
          <t>προτεινόμενο σύμφωνο με στόχο την αλλαγή συμπεριφοράς που θα αποτελέσει βασικό στοιχείο της &lt;a href="https://iate.europa.eu/entry/result/3579042/el" target="_blank"&gt;δίκαιης μετάβασης&lt;time datetime="27.11.2019"&gt; (27.11.2019)&lt;/time&gt;&lt;/a&gt; προς την κλιματική ουδετερότητα</t>
        </is>
      </c>
      <c r="Z969" s="2" t="inlineStr">
        <is>
          <t>European Climate Pact</t>
        </is>
      </c>
      <c r="AA969" s="2" t="inlineStr">
        <is>
          <t>3</t>
        </is>
      </c>
      <c r="AB969" s="2" t="inlineStr">
        <is>
          <t/>
        </is>
      </c>
      <c r="AC969" t="inlineStr">
        <is>
          <t>EU-wide initiative inviting people, communities and organisations to participate in climate action and build a greener Europe, aimed at bringing about a change in behaviour that will be a key part of a &lt;a href="https://iate.europa.eu/entry/result/3579042/en" target="_blank"&gt;just transition &lt;/a&gt;towards climate neutrality</t>
        </is>
      </c>
      <c r="AD969" s="2" t="inlineStr">
        <is>
          <t>Pacto Europeo por el Clima</t>
        </is>
      </c>
      <c r="AE969" s="2" t="inlineStr">
        <is>
          <t>3</t>
        </is>
      </c>
      <c r="AF969" s="2" t="inlineStr">
        <is>
          <t/>
        </is>
      </c>
      <c r="AG969" t="inlineStr">
        <is>
          <t>Pacto propuesto por la Comisión Europea para el período 2019-2024, que deberá reunir a regiones, comunidades locales, sociedad civil, industria y escuelas, con el fin de lograr un cambio de comportamiento que permita a Europa avanzar hacia la neutralidad climática.</t>
        </is>
      </c>
      <c r="AH969" s="2" t="inlineStr">
        <is>
          <t>Euroopa kliimapakt</t>
        </is>
      </c>
      <c r="AI969" s="2" t="inlineStr">
        <is>
          <t>3</t>
        </is>
      </c>
      <c r="AJ969" s="2" t="inlineStr">
        <is>
          <t/>
        </is>
      </c>
      <c r="AK969" t="inlineStr">
        <is>
          <t/>
        </is>
      </c>
      <c r="AL969" s="2" t="inlineStr">
        <is>
          <t>eurooppalainen ilmastosopimusaloite|
eurooppalainen ilmastosopimus</t>
        </is>
      </c>
      <c r="AM969" s="2" t="inlineStr">
        <is>
          <t>3|
3</t>
        </is>
      </c>
      <c r="AN969" s="2" t="inlineStr">
        <is>
          <t xml:space="preserve">|
</t>
        </is>
      </c>
      <c r="AO969" t="inlineStr">
        <is>
          <t>komission aloite, jonka tavoitteena on sitouttaa eri sidosryhmät ja kansalaisyhteiskunta ilmastotoimiin ja kestävämpään käyttäytymiseen ja joka tarjoaa ihmisille ja organisaatioille keinoja oppia ilmastonmuutoksesta, kehittää ja toteuttaa ratkaisuja ja verkostoitua muiden kanssa näiden ratkaisujen vaikutusten moninkertaistamiseksi</t>
        </is>
      </c>
      <c r="AP969" s="2" t="inlineStr">
        <is>
          <t>pacte européen pour le climat</t>
        </is>
      </c>
      <c r="AQ969" s="2" t="inlineStr">
        <is>
          <t>3</t>
        </is>
      </c>
      <c r="AR969" s="2" t="inlineStr">
        <is>
          <t/>
        </is>
      </c>
      <c r="AS969" t="inlineStr">
        <is>
          <t>pacte qui
sera lancé d’ici à mars 2020 et rassemblera les régions, les collectivités
locales, la société civile, l’industrie et les écoles, dans le but d’induire un
changement de comportement, chez l’individu comme chez la plus grande multinationale</t>
        </is>
      </c>
      <c r="AT969" s="2" t="inlineStr">
        <is>
          <t>an Comhshocrú Aeráide Eorpach</t>
        </is>
      </c>
      <c r="AU969" s="2" t="inlineStr">
        <is>
          <t>3</t>
        </is>
      </c>
      <c r="AV969" s="2" t="inlineStr">
        <is>
          <t/>
        </is>
      </c>
      <c r="AW969" t="inlineStr">
        <is>
          <t/>
        </is>
      </c>
      <c r="AX969" s="2" t="inlineStr">
        <is>
          <t>europski klimatski pakt</t>
        </is>
      </c>
      <c r="AY969" s="2" t="inlineStr">
        <is>
          <t>3</t>
        </is>
      </c>
      <c r="AZ969" s="2" t="inlineStr">
        <is>
          <t/>
        </is>
      </c>
      <c r="BA969" t="inlineStr">
        <is>
          <t/>
        </is>
      </c>
      <c r="BB969" s="2" t="inlineStr">
        <is>
          <t>európai éghajlati paktum</t>
        </is>
      </c>
      <c r="BC969" s="2" t="inlineStr">
        <is>
          <t>3</t>
        </is>
      </c>
      <c r="BD969" s="2" t="inlineStr">
        <is>
          <t/>
        </is>
      </c>
      <c r="BE969" t="inlineStr">
        <is>
          <t>a régiók, a helyi közösségek, a civil társadalom, az ipar és az iskolák bevonását célzó kezdeményezés a fenntartható mobilitás ösztönzésére és az éghajlatváltozás megállítására</t>
        </is>
      </c>
      <c r="BF969" s="2" t="inlineStr">
        <is>
          <t>patto europeo per il clima</t>
        </is>
      </c>
      <c r="BG969" s="2" t="inlineStr">
        <is>
          <t>3</t>
        </is>
      </c>
      <c r="BH969" s="2" t="inlineStr">
        <is>
          <t/>
        </is>
      </c>
      <c r="BI969" t="inlineStr">
        <is>
          <t>patto proposto allo scopo di stimolare cambiamenti di comportamento, che saranno l'elemento chiave di una &lt;a href="https://iate.europa.eu/entry/result/3579042/it" target="_blank"&gt;transizione giusta&lt;/a&gt; verso la neutralità climatica</t>
        </is>
      </c>
      <c r="BJ969" s="2" t="inlineStr">
        <is>
          <t>Europos klimato paktas</t>
        </is>
      </c>
      <c r="BK969" s="2" t="inlineStr">
        <is>
          <t>3</t>
        </is>
      </c>
      <c r="BL969" s="2" t="inlineStr">
        <is>
          <t/>
        </is>
      </c>
      <c r="BM969" t="inlineStr">
        <is>
          <t/>
        </is>
      </c>
      <c r="BN969" s="2" t="inlineStr">
        <is>
          <t>Eiropas Klimata pakts</t>
        </is>
      </c>
      <c r="BO969" s="2" t="inlineStr">
        <is>
          <t>3</t>
        </is>
      </c>
      <c r="BP969" s="2" t="inlineStr">
        <is>
          <t/>
        </is>
      </c>
      <c r="BQ969" t="inlineStr">
        <is>
          <t/>
        </is>
      </c>
      <c r="BR969" s="2" t="inlineStr">
        <is>
          <t>Patt Klimatiku Ewropew</t>
        </is>
      </c>
      <c r="BS969" s="2" t="inlineStr">
        <is>
          <t>3</t>
        </is>
      </c>
      <c r="BT969" s="2" t="inlineStr">
        <is>
          <t/>
        </is>
      </c>
      <c r="BU969" t="inlineStr">
        <is>
          <t>patt Ewropew propost, maħsub biex iqarreb lir-reġjuni, lill-komunitajiet lokali, lis-soċjetajiet ċivili, lill-industriji u lill-iskejjel, bil-għan li flimkien ifasslu sensiela ta’ wegħdiet u jintrabtu bihom, biex jibdlu l-imġiba fir-rigward tal-klima, kemm fuq livell individwali kif ukoll fuq dak ta' kumpanija kbira multinazzjonali</t>
        </is>
      </c>
      <c r="BV969" s="2" t="inlineStr">
        <is>
          <t>Europees klimaatpact</t>
        </is>
      </c>
      <c r="BW969" s="2" t="inlineStr">
        <is>
          <t>3</t>
        </is>
      </c>
      <c r="BX969" s="2" t="inlineStr">
        <is>
          <t/>
        </is>
      </c>
      <c r="BY969" t="inlineStr">
        <is>
          <t/>
        </is>
      </c>
      <c r="BZ969" s="2" t="inlineStr">
        <is>
          <t>Europejski Pakt na rzecz Klimatu</t>
        </is>
      </c>
      <c r="CA969" s="2" t="inlineStr">
        <is>
          <t>3</t>
        </is>
      </c>
      <c r="CB969" s="2" t="inlineStr">
        <is>
          <t/>
        </is>
      </c>
      <c r="CC969" t="inlineStr">
        <is>
          <t/>
        </is>
      </c>
      <c r="CD969" s="2" t="inlineStr">
        <is>
          <t>Pacto Europeu para o Clima|
Pacto Climático Europeu</t>
        </is>
      </c>
      <c r="CE969" s="2" t="inlineStr">
        <is>
          <t>3|
3</t>
        </is>
      </c>
      <c r="CF969" s="2" t="inlineStr">
        <is>
          <t xml:space="preserve">|
</t>
        </is>
      </c>
      <c r="CG969" t="inlineStr">
        <is>
          <t>Iniciativa da Comissão Europeia que consiste num conjunto de compromissos para alterar comportamentos, começando no indivíduo e acabando nas grandes empresas multinacionais.</t>
        </is>
      </c>
      <c r="CH969" s="2" t="inlineStr">
        <is>
          <t>Pact climatic european</t>
        </is>
      </c>
      <c r="CI969" s="2" t="inlineStr">
        <is>
          <t>3</t>
        </is>
      </c>
      <c r="CJ969" s="2" t="inlineStr">
        <is>
          <t/>
        </is>
      </c>
      <c r="CK969" t="inlineStr">
        <is>
          <t/>
        </is>
      </c>
      <c r="CL969" s="2" t="inlineStr">
        <is>
          <t>Európsky klimatický pakt</t>
        </is>
      </c>
      <c r="CM969" s="2" t="inlineStr">
        <is>
          <t>3</t>
        </is>
      </c>
      <c r="CN969" s="2" t="inlineStr">
        <is>
          <t/>
        </is>
      </c>
      <c r="CO969" t="inlineStr">
        <is>
          <t/>
        </is>
      </c>
      <c r="CP969" s="2" t="inlineStr">
        <is>
          <t>evropski podnebni pakt</t>
        </is>
      </c>
      <c r="CQ969" s="2" t="inlineStr">
        <is>
          <t>3</t>
        </is>
      </c>
      <c r="CR969" s="2" t="inlineStr">
        <is>
          <t/>
        </is>
      </c>
      <c r="CS969" t="inlineStr">
        <is>
          <t/>
        </is>
      </c>
      <c r="CT969" s="2" t="inlineStr">
        <is>
          <t>europeisk klimatpakt</t>
        </is>
      </c>
      <c r="CU969" s="2" t="inlineStr">
        <is>
          <t>3</t>
        </is>
      </c>
      <c r="CV969" s="2" t="inlineStr">
        <is>
          <t/>
        </is>
      </c>
      <c r="CW969" t="inlineStr">
        <is>
          <t/>
        </is>
      </c>
    </row>
    <row r="970">
      <c r="A970" s="1" t="str">
        <f>HYPERLINK("https://iate.europa.eu/entry/result/3587749/all", "3587749")</f>
        <v>3587749</v>
      </c>
      <c r="B970" t="inlineStr">
        <is>
          <t>ENVIRONMENT;INTERNATIONAL RELATIONS</t>
        </is>
      </c>
      <c r="C970" t="inlineStr">
        <is>
          <t>ENVIRONMENT|environmental policy|climate change policy;ENVIRONMENT|environmental policy|environmental policy;INTERNATIONAL RELATIONS|cooperation policy|cooperation policy|environmental cooperation</t>
        </is>
      </c>
      <c r="D970" t="inlineStr">
        <is>
          <t>yes</t>
        </is>
      </c>
      <c r="E970" t="inlineStr">
        <is>
          <t/>
        </is>
      </c>
      <c r="F970" s="2" t="inlineStr">
        <is>
          <t>зелена програма|
екологична програма|
зелена програма за Западните Балкани</t>
        </is>
      </c>
      <c r="G970" s="2" t="inlineStr">
        <is>
          <t>3|
3|
3</t>
        </is>
      </c>
      <c r="H970" s="2" t="inlineStr">
        <is>
          <t xml:space="preserve">|
|
</t>
        </is>
      </c>
      <c r="I970" t="inlineStr">
        <is>
          <t/>
        </is>
      </c>
      <c r="J970" s="2" t="inlineStr">
        <is>
          <t>zelená agenda|
zelená agenda pro západní Balkán</t>
        </is>
      </c>
      <c r="K970" s="2" t="inlineStr">
        <is>
          <t>3|
3</t>
        </is>
      </c>
      <c r="L970" s="2" t="inlineStr">
        <is>
          <t xml:space="preserve">|
</t>
        </is>
      </c>
      <c r="M970" t="inlineStr">
        <is>
          <t>soubor opatření pro
&lt;a href="https://iate.europa.eu/entry/result/907095/cs" target="_blank"&gt;západní Balkán&lt;/a&gt;, jejichž cílem je řešit environmentální
otázky související se změnou klimatu a energetikou, jakož i dlouhodobé cíle
&lt;a href="https://iate.europa.eu/entry/result/3567281/cs" target="_blank"&gt;Pařížské dohody &lt;/a&gt;a
přispět k udržitelnému rozvoji tohoto regionu</t>
        </is>
      </c>
      <c r="N970" s="2" t="inlineStr">
        <is>
          <t>grøn dagsorden for Vestbalkan|
grøn dagsorden</t>
        </is>
      </c>
      <c r="O970" s="2" t="inlineStr">
        <is>
          <t>3|
3</t>
        </is>
      </c>
      <c r="P970" s="2" t="inlineStr">
        <is>
          <t xml:space="preserve">|
</t>
        </is>
      </c>
      <c r="Q970" t="inlineStr">
        <is>
          <t/>
        </is>
      </c>
      <c r="R970" s="2" t="inlineStr">
        <is>
          <t>Grüne Agenda für den Westbalkan</t>
        </is>
      </c>
      <c r="S970" s="2" t="inlineStr">
        <is>
          <t>3</t>
        </is>
      </c>
      <c r="T970" s="2" t="inlineStr">
        <is>
          <t/>
        </is>
      </c>
      <c r="U970" t="inlineStr">
        <is>
          <t/>
        </is>
      </c>
      <c r="V970" s="2" t="inlineStr">
        <is>
          <t>πράσινη ατζέντα για τα Δυτικά Βαλκάνια</t>
        </is>
      </c>
      <c r="W970" s="2" t="inlineStr">
        <is>
          <t>3</t>
        </is>
      </c>
      <c r="X970" s="2" t="inlineStr">
        <is>
          <t/>
        </is>
      </c>
      <c r="Y970" t="inlineStr">
        <is>
          <t/>
        </is>
      </c>
      <c r="Z970" s="2" t="inlineStr">
        <is>
          <t>green agenda for the Western Balkans|
Green Agenda</t>
        </is>
      </c>
      <c r="AA970" s="2" t="inlineStr">
        <is>
          <t>3|
3</t>
        </is>
      </c>
      <c r="AB970" s="2" t="inlineStr">
        <is>
          <t xml:space="preserve">|
</t>
        </is>
      </c>
      <c r="AC970" t="inlineStr">
        <is>
          <t>set of climate-change policy measures that aim to align the Balkan region - as swiftly as possible - with the EU's energy, climate and environmental policies, as well as the long term objectives of the Paris agreement to contribute to the well-being of citizens and the sustainable development of the region</t>
        </is>
      </c>
      <c r="AD970" s="2" t="inlineStr">
        <is>
          <t>Agenda Verde para los Balcanes Occidentales</t>
        </is>
      </c>
      <c r="AE970" s="2" t="inlineStr">
        <is>
          <t>3</t>
        </is>
      </c>
      <c r="AF970" s="2" t="inlineStr">
        <is>
          <t/>
        </is>
      </c>
      <c r="AG970" t="inlineStr">
        <is>
          <t/>
        </is>
      </c>
      <c r="AH970" s="2" t="inlineStr">
        <is>
          <t>Lääne-Balkani roheline tegevuskava</t>
        </is>
      </c>
      <c r="AI970" s="2" t="inlineStr">
        <is>
          <t>3</t>
        </is>
      </c>
      <c r="AJ970" s="2" t="inlineStr">
        <is>
          <t/>
        </is>
      </c>
      <c r="AK970" t="inlineStr">
        <is>
          <t>hulk kliimamuutuste poliitika meetmeid, mille eesmärk on viia Lääne-Balkani piirkond nii kiiresti kui võimalik vastavusse ELi energia-, kliima- ja keskkonnapoliitikate ning samuti Pariisi kokkuleppe pikaajaliste eesmärkidega, et parandada elanike heaolu ja aidata kaasa piirkonna arengule</t>
        </is>
      </c>
      <c r="AL970" s="2" t="inlineStr">
        <is>
          <t>Länsi-Balkanin vihreä toimintaohjelma|
vihreä toimintasuunnitelma</t>
        </is>
      </c>
      <c r="AM970" s="2" t="inlineStr">
        <is>
          <t>3|
3</t>
        </is>
      </c>
      <c r="AN970" s="2" t="inlineStr">
        <is>
          <t xml:space="preserve">|
</t>
        </is>
      </c>
      <c r="AO970" t="inlineStr">
        <is>
          <t/>
        </is>
      </c>
      <c r="AP970" s="2" t="inlineStr">
        <is>
          <t>programme en matière d'environnement pour les Balkans occidentaux|
programme environnemental</t>
        </is>
      </c>
      <c r="AQ970" s="2" t="inlineStr">
        <is>
          <t>3|
3</t>
        </is>
      </c>
      <c r="AR970" s="2" t="inlineStr">
        <is>
          <t xml:space="preserve">|
</t>
        </is>
      </c>
      <c r="AS970" t="inlineStr">
        <is>
          <t/>
        </is>
      </c>
      <c r="AT970" s="2" t="inlineStr">
        <is>
          <t>Clár Oibre Glas|
clár oibre glas do na Balcáin Thiar</t>
        </is>
      </c>
      <c r="AU970" s="2" t="inlineStr">
        <is>
          <t>3|
3</t>
        </is>
      </c>
      <c r="AV970" s="2" t="inlineStr">
        <is>
          <t xml:space="preserve">|
</t>
        </is>
      </c>
      <c r="AW970" t="inlineStr">
        <is>
          <t/>
        </is>
      </c>
      <c r="AX970" s="2" t="inlineStr">
        <is>
          <t>zeleni program za zapadni Balkan</t>
        </is>
      </c>
      <c r="AY970" s="2" t="inlineStr">
        <is>
          <t>3</t>
        </is>
      </c>
      <c r="AZ970" s="2" t="inlineStr">
        <is>
          <t/>
        </is>
      </c>
      <c r="BA970" t="inlineStr">
        <is>
          <t/>
        </is>
      </c>
      <c r="BB970" s="2" t="inlineStr">
        <is>
          <t>a Nyugat-Balkánra vonatkozó zöld menetrend|
zöld menetrend</t>
        </is>
      </c>
      <c r="BC970" s="2" t="inlineStr">
        <is>
          <t>3|
3</t>
        </is>
      </c>
      <c r="BD970" s="2" t="inlineStr">
        <is>
          <t xml:space="preserve">|
</t>
        </is>
      </c>
      <c r="BE970" t="inlineStr">
        <is>
          <t>éghajlat-politikai intézkedések, amelyek célja, hogy a
balkáni régió a lehető leghamarabb igazodjon az EU energia-, éghajlat- és környezetvédelmi
politikájához és a &lt;a href="https://iate.europa.eu/entry/result/3567281/hu" target="_blank"&gt;Párizsi Megállapodás&lt;/a&gt; hosszú távú célkitűzéseihez</t>
        </is>
      </c>
      <c r="BF970" s="2" t="inlineStr">
        <is>
          <t>agenda verde per i Balcani occidentali|
agenda verde</t>
        </is>
      </c>
      <c r="BG970" s="2" t="inlineStr">
        <is>
          <t>3|
3</t>
        </is>
      </c>
      <c r="BH970" s="2" t="inlineStr">
        <is>
          <t xml:space="preserve">|
</t>
        </is>
      </c>
      <c r="BI970" t="inlineStr">
        <is>
          <t>insieme di misure volte a rafforzare la cooperazione regionale e contribuire al benessere e alla salute dei cittadini nella regione dei Balcani occidentali liberando al contempo il potenziale dell'economia verde, circolare e a bassa emissione di carbonio della regione</t>
        </is>
      </c>
      <c r="BJ970" s="2" t="inlineStr">
        <is>
          <t>Vakarų Balkanų žalioji darbotvarkė</t>
        </is>
      </c>
      <c r="BK970" s="2" t="inlineStr">
        <is>
          <t>3</t>
        </is>
      </c>
      <c r="BL970" s="2" t="inlineStr">
        <is>
          <t/>
        </is>
      </c>
      <c r="BM970" t="inlineStr">
        <is>
          <t>kovos su klimato kaita politikos priemonių rinkinys siekiant kuo sparčiau suderinti Balkanų regiono politiką su ES energetikos, klimato ir aplinkosaugos politikos tikslais bei ilgalaikiais Paryžiaus susitarimo tikslais, siekiant Balkanų regiono vystymosi ir gerovės</t>
        </is>
      </c>
      <c r="BN970" s="2" t="inlineStr">
        <is>
          <t>zaļā programma Rietumbalkāniem</t>
        </is>
      </c>
      <c r="BO970" s="2" t="inlineStr">
        <is>
          <t>3</t>
        </is>
      </c>
      <c r="BP970" s="2" t="inlineStr">
        <is>
          <t/>
        </is>
      </c>
      <c r="BQ970" t="inlineStr">
        <is>
          <t>klimata pārmaiņu politikas pasākumi, kuru mērķis ir pēc iespējas ātrāk saskaņot Balkānu reģionu ar ES enerģētikas, klimata un vides politiku, kā arī ar Parīzes nolīguma ilgtermiņa mērķiem veicināt iedzīvotāju labklājību un ilgtspējīgu attīstību reģionā</t>
        </is>
      </c>
      <c r="BR970" s="2" t="inlineStr">
        <is>
          <t>Aġenda Ekoloġika|
aġenda ekoloġika għall-Balkani tal-Punent</t>
        </is>
      </c>
      <c r="BS970" s="2" t="inlineStr">
        <is>
          <t>3|
3</t>
        </is>
      </c>
      <c r="BT970" s="2" t="inlineStr">
        <is>
          <t xml:space="preserve">|
</t>
        </is>
      </c>
      <c r="BU970" t="inlineStr">
        <is>
          <t>ġabra ta' miżuri li jindirizzaw it-tibdil fil-klima bil-għan li jallinjaw ir-reġjun tal-Balkani tal-Punent, malajr kemm jista' jkun, mal-politika tal-UE dwar l-enerġija, il-klima u l-ambjent, kif ukoll l-objettivi fit-tul tal-Ftehim ta' Pariġi biex jikkontribwixxu għall-benessri taċ-ċittadini u l-iżvilupp sostenibbli tar-reġjun</t>
        </is>
      </c>
      <c r="BV970" s="2" t="inlineStr">
        <is>
          <t>groene agenda|
groene agenda voor de Westelijke Balkan</t>
        </is>
      </c>
      <c r="BW970" s="2" t="inlineStr">
        <is>
          <t>2|
3</t>
        </is>
      </c>
      <c r="BX970" s="2" t="inlineStr">
        <is>
          <t xml:space="preserve">|
</t>
        </is>
      </c>
      <c r="BY970" t="inlineStr">
        <is>
          <t>reeks beleidsmaatregelen op het gebied van klimaatverandering met als doel de Balkanregio zo snel mogelijk in overeenstemming te brengen met
het energie-, klimaat- en milieubeleid van de EU, alsook met de
langetermijndoelstellingen van de Overeenkomst van Parijs om bij te dragen tot
het welzijn van de burgers en de duurzame ontwikkeling van de regio</t>
        </is>
      </c>
      <c r="BZ970" s="2" t="inlineStr">
        <is>
          <t>Zielony program działań dla Bałkanów Zachodnich</t>
        </is>
      </c>
      <c r="CA970" s="2" t="inlineStr">
        <is>
          <t>3</t>
        </is>
      </c>
      <c r="CB970" s="2" t="inlineStr">
        <is>
          <t/>
        </is>
      </c>
      <c r="CC970" t="inlineStr">
        <is>
          <t>zestaw środków dotyczących zmiany klimatu, mających na celu jak najszybsze dostosowanie polityk regionu Bałkanów Zachodnich do unijnych polityk w dziedzinie energii, klimatu i ochrony środowiska, jak również osiągnęcie celów długoterminowych porozumienia paryskiego, aby przyczynić się do zrównoważonego rozwoju tego regionu i dobrostanu jego mieszkańców</t>
        </is>
      </c>
      <c r="CD970" s="2" t="inlineStr">
        <is>
          <t>Agenda Verde|
agenda verde para os Balcãs Ocidentais</t>
        </is>
      </c>
      <c r="CE970" s="2" t="inlineStr">
        <is>
          <t>2|
3</t>
        </is>
      </c>
      <c r="CF970" s="2" t="inlineStr">
        <is>
          <t xml:space="preserve">|
</t>
        </is>
      </c>
      <c r="CG970" t="inlineStr">
        <is>
          <t>Conjunto de medidas cujo lançamento foi acordado na Cimeira dos Balcãs Ocidentais de Poznan, em julho de 2019, no intuito de esta região se alinhar pelos esforços da UE no domínio do combate às alterações climáticas, da proteção ambiental e do aproveitamento do potencial da economia verde, hipocarbónica e circular.</t>
        </is>
      </c>
      <c r="CH970" s="2" t="inlineStr">
        <is>
          <t>Agenda verde pentru Balcanii de Vest</t>
        </is>
      </c>
      <c r="CI970" s="2" t="inlineStr">
        <is>
          <t>2</t>
        </is>
      </c>
      <c r="CJ970" s="2" t="inlineStr">
        <is>
          <t/>
        </is>
      </c>
      <c r="CK970" t="inlineStr">
        <is>
          <t/>
        </is>
      </c>
      <c r="CL970" s="2" t="inlineStr">
        <is>
          <t>zelená agenda pre západný Balkán|
zelená agenda</t>
        </is>
      </c>
      <c r="CM970" s="2" t="inlineStr">
        <is>
          <t>3|
3</t>
        </is>
      </c>
      <c r="CN970" s="2" t="inlineStr">
        <is>
          <t xml:space="preserve">|
</t>
        </is>
      </c>
      <c r="CO970" t="inlineStr">
        <is>
          <t>súbor opatrení pre &lt;a href="https://iate.europa.eu/entry/result/907095/sk" target="_blank"&gt;západný Balkán&lt;/a&gt;, ktorých cieľom je riešiť environmentálne otázky (od zneškodňovania odpadu a znečistenia ovzdušia až po širšie otázky, ako je zmena klímy), čo by malo priamy prínos nielen pre zdravie a dobré životné podmienky občanov tohto regiónu, ale takisto by sa tento región stal atraktívny pre investície a cestovný ruch a využíval by sa značný hospodársky potenciál zeleného rastu a obehového hospodárstva</t>
        </is>
      </c>
      <c r="CP970" s="2" t="inlineStr">
        <is>
          <t>zelena agenda za Zahodni Balkan|
zelena agenda</t>
        </is>
      </c>
      <c r="CQ970" s="2" t="inlineStr">
        <is>
          <t>3|
3</t>
        </is>
      </c>
      <c r="CR970" s="2" t="inlineStr">
        <is>
          <t xml:space="preserve">|
</t>
        </is>
      </c>
      <c r="CS970" t="inlineStr">
        <is>
          <t>sklop ukrepov politike na področju podnebnih sprememb, katerega cilj je kar najhitreje doseči skladnost Zahodnega Balkana z energetskimi, podnebnimi in okoljskimi politikami EU ter dolgoročnimi cilji Pariškega sporazuma</t>
        </is>
      </c>
      <c r="CT970" s="2" t="inlineStr">
        <is>
          <t>grön agenda för västra Balkan</t>
        </is>
      </c>
      <c r="CU970" s="2" t="inlineStr">
        <is>
          <t>3</t>
        </is>
      </c>
      <c r="CV970" s="2" t="inlineStr">
        <is>
          <t/>
        </is>
      </c>
      <c r="CW970" t="inlineStr">
        <is>
          <t/>
        </is>
      </c>
    </row>
    <row r="971">
      <c r="A971" s="1" t="str">
        <f>HYPERLINK("https://iate.europa.eu/entry/result/3588411/all", "3588411")</f>
        <v>3588411</v>
      </c>
      <c r="B971" t="inlineStr">
        <is>
          <t>EUROPEAN UNION;ENVIRONMENT</t>
        </is>
      </c>
      <c r="C971" t="inlineStr">
        <is>
          <t>EUROPEAN UNION|EU finance|EU financing;ENVIRONMENT|environmental policy|climate change policy</t>
        </is>
      </c>
      <c r="D971" t="inlineStr">
        <is>
          <t>yes</t>
        </is>
      </c>
      <c r="E971" t="inlineStr">
        <is>
          <t>abandoned</t>
        </is>
      </c>
      <c r="F971" s="2" t="inlineStr">
        <is>
          <t>Фонд за справедлив енергиен преход</t>
        </is>
      </c>
      <c r="G971" s="2" t="inlineStr">
        <is>
          <t>3</t>
        </is>
      </c>
      <c r="H971" s="2" t="inlineStr">
        <is>
          <t/>
        </is>
      </c>
      <c r="I971" t="inlineStr">
        <is>
          <t/>
        </is>
      </c>
      <c r="J971" s="2" t="inlineStr">
        <is>
          <t>Fond pro spravedlivou transformaci energetiky</t>
        </is>
      </c>
      <c r="K971" s="2" t="inlineStr">
        <is>
          <t>3</t>
        </is>
      </c>
      <c r="L971" s="2" t="inlineStr">
        <is>
          <t/>
        </is>
      </c>
      <c r="M971" t="inlineStr">
        <is>
          <t>fond navržený Evropským parlamentem v rámci jednání o víceletém finančním rámci na období po roce 2020, který by poskytl další zdroje na zmírnění dopadů strukturální transformace uhelných regionů v EU</t>
        </is>
      </c>
      <c r="N971" s="2" t="inlineStr">
        <is>
          <t>Fonden for Retfærdig Energiomstilling</t>
        </is>
      </c>
      <c r="O971" s="2" t="inlineStr">
        <is>
          <t>3</t>
        </is>
      </c>
      <c r="P971" s="2" t="inlineStr">
        <is>
          <t/>
        </is>
      </c>
      <c r="Q971" t="inlineStr">
        <is>
          <t>fond foreslået af
Europa-Parlamentet under de igangværende forhandlinger om den flerårige
finansielle ramme med henblik på at afsætte flere midler til at afbøde de
samfundsmæssige, socioøkonomiske og miljømæssige konsekvenser af strukturomstillingen
i europæiske kulregioner</t>
        </is>
      </c>
      <c r="R971" s="2" t="inlineStr">
        <is>
          <t>Fonds für eine faire Energiewende</t>
        </is>
      </c>
      <c r="S971" s="2" t="inlineStr">
        <is>
          <t>3</t>
        </is>
      </c>
      <c r="T971" s="2" t="inlineStr">
        <is>
          <t/>
        </is>
      </c>
      <c r="U971" t="inlineStr">
        <is>
          <t/>
        </is>
      </c>
      <c r="V971" s="2" t="inlineStr">
        <is>
          <t>Ταμείο για μια δίκαιη ενεργειακή μετάβαση</t>
        </is>
      </c>
      <c r="W971" s="2" t="inlineStr">
        <is>
          <t>3</t>
        </is>
      </c>
      <c r="X971" s="2" t="inlineStr">
        <is>
          <t/>
        </is>
      </c>
      <c r="Y971" t="inlineStr">
        <is>
          <t>ταμείο προταθέν από το Ευρωπαϊκό Κοινοβούλιο, στο πλαίσιο των διαπραγματεύσεων για το πολυετές δημοσιονομικό πλαίσιο (&lt;a href="https://iate.europa.eu/entry/result/930627/el" target="_blank"&gt;ΠΔΠ&lt;/a&gt;) μετά το 2020, σκοπός του οποίου θα είναι η παροχή συμπληρωματικών πιστώσεων προκειμένου να μετριαστούν οι κοινωνικές, κοινωνικοοικονομικές και οικολογικές επιπτώσεις του διαρθρωτικού μετασχηματισμού στις ευρωπαϊκές περιφέρειες εξόρυξης άνθρακα</t>
        </is>
      </c>
      <c r="Z971" s="2" t="inlineStr">
        <is>
          <t>Energy Transition Fund|
Just Energy Transition Fund|
Fair Energy Transition Fund</t>
        </is>
      </c>
      <c r="AA971" s="2" t="inlineStr">
        <is>
          <t>1|
1|
3</t>
        </is>
      </c>
      <c r="AB971" s="2" t="inlineStr">
        <is>
          <t xml:space="preserve">|
|
</t>
        </is>
      </c>
      <c r="AC971" t="inlineStr">
        <is>
          <t>fund proposed by the European Parliament in the context of the post-2020 Multiannual Financial Framework (MFF) negotiations, aimed at providing additional funding to mitigate social, socioeconomic and environmental impact of structural change in European coal regions</t>
        </is>
      </c>
      <c r="AD971" s="2" t="inlineStr">
        <is>
          <t>fondo de transición energética justa|
fondo para una transición energética justa</t>
        </is>
      </c>
      <c r="AE971" s="2" t="inlineStr">
        <is>
          <t>3|
3</t>
        </is>
      </c>
      <c r="AF971" s="2" t="inlineStr">
        <is>
          <t xml:space="preserve">|
</t>
        </is>
      </c>
      <c r="AG971" t="inlineStr">
        <is>
          <t>Fondo
propuesto por el Parlamento Europeo en el contexto de las negociaciones sobre
el marco financiero plurianual (MFP), destinado a proporcionar financiación
adicional para la reestructuración de las regiones carboníferas europeas con el
fin de mitigar su impacto social, socioeconómico y medioambiental.</t>
        </is>
      </c>
      <c r="AH971" s="2" t="inlineStr">
        <is>
          <t>energiasüsteemi õiglase ümberkujundamise fond</t>
        </is>
      </c>
      <c r="AI971" s="2" t="inlineStr">
        <is>
          <t>3</t>
        </is>
      </c>
      <c r="AJ971" s="2" t="inlineStr">
        <is>
          <t/>
        </is>
      </c>
      <c r="AK971" t="inlineStr">
        <is>
          <t/>
        </is>
      </c>
      <c r="AL971" s="2" t="inlineStr">
        <is>
          <t>oikeudenmukaista energiakäännettä edistävä rahasto</t>
        </is>
      </c>
      <c r="AM971" s="2" t="inlineStr">
        <is>
          <t>3</t>
        </is>
      </c>
      <c r="AN971" s="2" t="inlineStr">
        <is>
          <t/>
        </is>
      </c>
      <c r="AO971" t="inlineStr">
        <is>
          <t/>
        </is>
      </c>
      <c r="AP971" s="2" t="inlineStr">
        <is>
          <t>Fonds pour une transition énergétique juste</t>
        </is>
      </c>
      <c r="AQ971" s="2" t="inlineStr">
        <is>
          <t>3</t>
        </is>
      </c>
      <c r="AR971" s="2" t="inlineStr">
        <is>
          <t/>
        </is>
      </c>
      <c r="AS971" t="inlineStr">
        <is>
          <t>soutien financier proposé
par le Parlement européen dans le contexte des négociations actuellement menées
sur le cadre financier pluriannuel (CFP), afin que des fonds supplémentaires
soient dégagés pour atténuer l’incidence sociale, socio-économique et
environnementale de la mutation structurelle des régions charbonnières d’Europe</t>
        </is>
      </c>
      <c r="AT971" s="2" t="inlineStr">
        <is>
          <t>Ciste um Aistriú Fuinnimh Cóir</t>
        </is>
      </c>
      <c r="AU971" s="2" t="inlineStr">
        <is>
          <t>3</t>
        </is>
      </c>
      <c r="AV971" s="2" t="inlineStr">
        <is>
          <t/>
        </is>
      </c>
      <c r="AW971" t="inlineStr">
        <is>
          <t/>
        </is>
      </c>
      <c r="AX971" t="inlineStr">
        <is>
          <t/>
        </is>
      </c>
      <c r="AY971" t="inlineStr">
        <is>
          <t/>
        </is>
      </c>
      <c r="AZ971" t="inlineStr">
        <is>
          <t/>
        </is>
      </c>
      <c r="BA971" t="inlineStr">
        <is>
          <t/>
        </is>
      </c>
      <c r="BB971" s="2" t="inlineStr">
        <is>
          <t>a Méltányos Energetikai Átállást Támogató Alap</t>
        </is>
      </c>
      <c r="BC971" s="2" t="inlineStr">
        <is>
          <t>2</t>
        </is>
      </c>
      <c r="BD971" s="2" t="inlineStr">
        <is>
          <t>proposed</t>
        </is>
      </c>
      <c r="BE971" t="inlineStr">
        <is>
          <t/>
        </is>
      </c>
      <c r="BF971" s="2" t="inlineStr">
        <is>
          <t>Fondo per una transizione energetica giusta</t>
        </is>
      </c>
      <c r="BG971" s="2" t="inlineStr">
        <is>
          <t>3</t>
        </is>
      </c>
      <c r="BH971" s="2" t="inlineStr">
        <is>
          <t/>
        </is>
      </c>
      <c r="BI971" t="inlineStr">
        <is>
          <t>fondo inteso a mitigare gli effetti sociali, socioeconomici e ambientali della transizione verso un'energia pulita nelle regioni carbonifere in Europa</t>
        </is>
      </c>
      <c r="BJ971" s="2" t="inlineStr">
        <is>
          <t>Sąžiningos energetikos pertvarkos fondas</t>
        </is>
      </c>
      <c r="BK971" s="2" t="inlineStr">
        <is>
          <t>3</t>
        </is>
      </c>
      <c r="BL971" s="2" t="inlineStr">
        <is>
          <t/>
        </is>
      </c>
      <c r="BM971" t="inlineStr">
        <is>
          <t>fondas, kurios paskirtis – sumažinti socialinį bei ekonominį ir aplinkosaugos energetikos pertvarkos poveikį</t>
        </is>
      </c>
      <c r="BN971" s="2" t="inlineStr">
        <is>
          <t>Enerģētikas taisnīgas pārkārtošanas fonds</t>
        </is>
      </c>
      <c r="BO971" s="2" t="inlineStr">
        <is>
          <t>2</t>
        </is>
      </c>
      <c r="BP971" s="2" t="inlineStr">
        <is>
          <t/>
        </is>
      </c>
      <c r="BQ971" t="inlineStr">
        <is>
          <t/>
        </is>
      </c>
      <c r="BR971" s="2" t="inlineStr">
        <is>
          <t>Fond għal Tranżizzjoni Enerġetika Ġusta</t>
        </is>
      </c>
      <c r="BS971" s="2" t="inlineStr">
        <is>
          <t>2</t>
        </is>
      </c>
      <c r="BT971" s="2" t="inlineStr">
        <is>
          <t>proposed</t>
        </is>
      </c>
      <c r="BU971" t="inlineStr">
        <is>
          <t>fond propost mill-Parlament Ewropew fil-kuntest tan-negozjati ta' wara l-2020 dwar il-&lt;a href="https://iate.europa.eu/entry/result/930627/mt" target="_blank"&gt;Qafas Finanzjarju Pluriennali&lt;/a&gt;, bil-għan li jipprovdi finanzjament addizzjonali biex jittaffa l-impatt soċjali, soċjoekonomiku u ambjentali tal-bidla strutturali fir-reġjuni tal-faħam Ewropej</t>
        </is>
      </c>
      <c r="BV971" s="2" t="inlineStr">
        <is>
          <t>Fonds voor een eerlijke energietransitie</t>
        </is>
      </c>
      <c r="BW971" s="2" t="inlineStr">
        <is>
          <t>3</t>
        </is>
      </c>
      <c r="BX971" s="2" t="inlineStr">
        <is>
          <t/>
        </is>
      </c>
      <c r="BY971" t="inlineStr">
        <is>
          <t>financieel hulpmiddel om maatschappelijke, sociaaleconomische en milieugevolgen van de energietransitie te verzachten in steenkoolregio’s die sociaaleconomische structurele veranderingen aangaan</t>
        </is>
      </c>
      <c r="BZ971" s="2" t="inlineStr">
        <is>
          <t>fundusz sprawiedliwej transformacji energetycznej</t>
        </is>
      </c>
      <c r="CA971" s="2" t="inlineStr">
        <is>
          <t>3</t>
        </is>
      </c>
      <c r="CB971" s="2" t="inlineStr">
        <is>
          <t/>
        </is>
      </c>
      <c r="CC971" t="inlineStr">
        <is>
          <t>fundusz zaproponowany przez Parlament Europejski w ramach negocjacji w sprawie wieloletnich ram finansowych na okres po 2020 r. , mający na celu łagodzenie skutków społecznych, socjoekonomicznych oraz środowiskowych przekształceń strukturalnych europejskich regionów górniczych</t>
        </is>
      </c>
      <c r="CD971" s="2" t="inlineStr">
        <is>
          <t>Fundo para uma Transição Energética Justa</t>
        </is>
      </c>
      <c r="CE971" s="2" t="inlineStr">
        <is>
          <t>3</t>
        </is>
      </c>
      <c r="CF971" s="2" t="inlineStr">
        <is>
          <t/>
        </is>
      </c>
      <c r="CG971" t="inlineStr">
        <is>
          <t/>
        </is>
      </c>
      <c r="CH971" s="2" t="inlineStr">
        <is>
          <t>Fondul pentru o tranziție energetică echitabilă</t>
        </is>
      </c>
      <c r="CI971" s="2" t="inlineStr">
        <is>
          <t>3</t>
        </is>
      </c>
      <c r="CJ971" s="2" t="inlineStr">
        <is>
          <t/>
        </is>
      </c>
      <c r="CK971" t="inlineStr">
        <is>
          <t/>
        </is>
      </c>
      <c r="CL971" s="2" t="inlineStr">
        <is>
          <t>Fond na spravodlivú energetickú transformáciu</t>
        </is>
      </c>
      <c r="CM971" s="2" t="inlineStr">
        <is>
          <t>3</t>
        </is>
      </c>
      <c r="CN971" s="2" t="inlineStr">
        <is>
          <t/>
        </is>
      </c>
      <c r="CO971" t="inlineStr">
        <is>
          <t>fond, ktorý navrhol Európsky parlament v kontexte rokovaní o viacročnom finančnom rámci (VFR) na obdobie po roku 2020 a z ktorého by sa poskytli dodatočné prostriedky na zmierňovanie sociálnych, sociálno-ekonomických a environmentálnych dôsledkov štrukturálnych zmien v uhoľných regiónoch Európy</t>
        </is>
      </c>
      <c r="CP971" s="2" t="inlineStr">
        <is>
          <t>sklad za pravični energetski prehod</t>
        </is>
      </c>
      <c r="CQ971" s="2" t="inlineStr">
        <is>
          <t>2</t>
        </is>
      </c>
      <c r="CR971" s="2" t="inlineStr">
        <is>
          <t/>
        </is>
      </c>
      <c r="CS971" t="inlineStr">
        <is>
          <t/>
        </is>
      </c>
      <c r="CT971" s="2" t="inlineStr">
        <is>
          <t>fond för en rättvis energiomställning</t>
        </is>
      </c>
      <c r="CU971" s="2" t="inlineStr">
        <is>
          <t>3</t>
        </is>
      </c>
      <c r="CV971" s="2" t="inlineStr">
        <is>
          <t/>
        </is>
      </c>
      <c r="CW971" t="inlineStr">
        <is>
          <t/>
        </is>
      </c>
    </row>
    <row r="972">
      <c r="A972" s="1" t="str">
        <f>HYPERLINK("https://iate.europa.eu/entry/result/3575184/all", "3575184")</f>
        <v>3575184</v>
      </c>
      <c r="B972" t="inlineStr">
        <is>
          <t>ENVIRONMENT;ENERGY</t>
        </is>
      </c>
      <c r="C972" t="inlineStr">
        <is>
          <t>ENVIRONMENT;ENERGY|energy policy</t>
        </is>
      </c>
      <c r="D972" t="inlineStr">
        <is>
          <t>yes</t>
        </is>
      </c>
      <c r="E972" t="inlineStr">
        <is>
          <t/>
        </is>
      </c>
      <c r="F972" s="2" t="inlineStr">
        <is>
          <t>пакет за чиста енергия|
пакет „Чиста енергия за всички европейци“</t>
        </is>
      </c>
      <c r="G972" s="2" t="inlineStr">
        <is>
          <t>3|
3</t>
        </is>
      </c>
      <c r="H972" s="2" t="inlineStr">
        <is>
          <t xml:space="preserve">|
</t>
        </is>
      </c>
      <c r="I972" t="inlineStr">
        <is>
          <t>девет законодателни предложения и седем незаконодателни документа, които обхващат въпросите на енергийната ефективност, възобновяемите енергийни източници, пазара на електроенергия, правилата за управление на енергийния съюз, енергийната сигурност и екодизайна, представени от Европейската комисия в съобщението „Чиста енергия за всички европейци“</t>
        </is>
      </c>
      <c r="J972" s="2" t="inlineStr">
        <is>
          <t>balíček opatření nazvaný Čistá energie pro všechny Evropany|
balíček opatření týkajících se čisté energie</t>
        </is>
      </c>
      <c r="K972" s="2" t="inlineStr">
        <is>
          <t>2|
2</t>
        </is>
      </c>
      <c r="L972" s="2" t="inlineStr">
        <is>
          <t xml:space="preserve">|
</t>
        </is>
      </c>
      <c r="M972" t="inlineStr">
        <is>
          <t>soubor návrhů legislativních a zjednodušujících opatření, jejichž cílem je modernizovat hospodářství a posílit investice do odvětví souvisejících s čistou energií</t>
        </is>
      </c>
      <c r="N972" s="2" t="inlineStr">
        <is>
          <t>pakke om ren energi|
pakke om ren energi til alle europæere</t>
        </is>
      </c>
      <c r="O972" s="2" t="inlineStr">
        <is>
          <t>3|
3</t>
        </is>
      </c>
      <c r="P972" s="2" t="inlineStr">
        <is>
          <t xml:space="preserve">|
</t>
        </is>
      </c>
      <c r="Q972" t="inlineStr">
        <is>
          <t>sæt med ni lovforslag og syv ikkelovgivningsmæssige dokumenter, som omfatter energieffektivitet, vedvarende energi, ny udformning af elektricitetsmarkedet, forvaltningsregler for energiunionen, energisikkerhed og miljøvenligt design, og som blev fremlagt af Kommissionen i november 2016</t>
        </is>
      </c>
      <c r="R972" s="2" t="inlineStr">
        <is>
          <t>Paket "Saubere Energie"|
Paket "Saubere Energie für alle Europäer"</t>
        </is>
      </c>
      <c r="S972" s="2" t="inlineStr">
        <is>
          <t>3|
3</t>
        </is>
      </c>
      <c r="T972" s="2" t="inlineStr">
        <is>
          <t xml:space="preserve">|
</t>
        </is>
      </c>
      <c r="U972" t="inlineStr">
        <is>
          <t>Paket von neun Legislativvorschlägen und sieben nicht-legislativen Dokumenten zu den Themen Energieeffizienz, erneuerbare Energien, Energiebinnenmarkt, Energieunion usw., das den Rahmen für die EU-Energiepolitik des nächsten Jahrzehnts vorgeben soll</t>
        </is>
      </c>
      <c r="V972" s="2" t="inlineStr">
        <is>
          <t>δέσμη μέτρων «Καθαρή ενέργεια για όλους τους Ευρωπαίους»</t>
        </is>
      </c>
      <c r="W972" s="2" t="inlineStr">
        <is>
          <t>3</t>
        </is>
      </c>
      <c r="X972" s="2" t="inlineStr">
        <is>
          <t/>
        </is>
      </c>
      <c r="Y972" t="inlineStr">
        <is>
          <t/>
        </is>
      </c>
      <c r="Z972" s="2" t="inlineStr">
        <is>
          <t>Clean Energy package|
Clean Energy for All Europeans package</t>
        </is>
      </c>
      <c r="AA972" s="2" t="inlineStr">
        <is>
          <t>3|
3</t>
        </is>
      </c>
      <c r="AB972" s="2" t="inlineStr">
        <is>
          <t xml:space="preserve">|
</t>
        </is>
      </c>
      <c r="AC972" t="inlineStr">
        <is>
          <t>set of nine legislative proposals and seven non-legislative documents covering energy efficiency, renewable energy, electricity market redesign, governance rules for the Energy Union, energy security and eco-design, presented by the European Commission in its communication 'Clean Energy For All Europeans'</t>
        </is>
      </c>
      <c r="AD972" s="2" t="inlineStr">
        <is>
          <t>paquete de medidas «Energía limpia para todos los europeos»|
paquete de medidas sobre energía limpia</t>
        </is>
      </c>
      <c r="AE972" s="2" t="inlineStr">
        <is>
          <t>3|
2</t>
        </is>
      </c>
      <c r="AF972" s="2" t="inlineStr">
        <is>
          <t xml:space="preserve">|
</t>
        </is>
      </c>
      <c r="AG972" t="inlineStr">
        <is>
          <t>Conjunto de medidas propuesto por la Comisión en noviembre de 2016 con el fin de mantener la competitividad de la UE en el marco de la transición hacia una energía limpia. Tiene tres objetivos principales: dar prioridad a la eficiencia energética, estar a la cabeza del mundo en cuanto a energías renovables y ofrecer al consumidor condiciones equitativas en el mercado energético (diversidad de suministro, sistemas de comparación de precios y posibilidad de producir y vender electricidad). Abarca medidas tendentes a fomentar la innovación en energía limpia, renovar edificios, potenciar la inversión, promover la cometitividad industrial de la UE y reducir las repercusiones sociales de la transición.</t>
        </is>
      </c>
      <c r="AH972" s="2" t="inlineStr">
        <is>
          <t>pakett „Puhas energia kõikidele eurooplastele“|
puhta energia pakett</t>
        </is>
      </c>
      <c r="AI972" s="2" t="inlineStr">
        <is>
          <t>3|
3</t>
        </is>
      </c>
      <c r="AJ972" s="2" t="inlineStr">
        <is>
          <t xml:space="preserve">|
</t>
        </is>
      </c>
      <c r="AK972" t="inlineStr">
        <is>
          <t>pakett, millesse kuulub üheksa seadusandlikku ettepanekut ja seitse muud kui seadusandlikku dokumenti, mis käsitlevad energiatõhusust, taastuvenergiat, elektrituru ümberkujundamist, energialiidu juhtimise eeskirju, energiajulgeolekut ja ökodisaini ning mille Euroopa Komisjon esitas oma teatises „Puhas energia kõikidele eurooplastele“</t>
        </is>
      </c>
      <c r="AL972" s="2" t="inlineStr">
        <is>
          <t>”Puhdasta energiaa kaikille eurooppalaisille” -säädöspaketti|
puhtaan energian säädöspaketti</t>
        </is>
      </c>
      <c r="AM972" s="2" t="inlineStr">
        <is>
          <t>3|
3</t>
        </is>
      </c>
      <c r="AN972" s="2" t="inlineStr">
        <is>
          <t xml:space="preserve">|
</t>
        </is>
      </c>
      <c r="AO972" t="inlineStr">
        <is>
          <t/>
        </is>
      </c>
      <c r="AP972" s="2" t="inlineStr">
        <is>
          <t>paquet "énergie propre"|
train de mesures sur l'énergie propre|
paquet "Une énergie propre pour tous les Européens"</t>
        </is>
      </c>
      <c r="AQ972" s="2" t="inlineStr">
        <is>
          <t>3|
3|
3</t>
        </is>
      </c>
      <c r="AR972" s="2" t="inlineStr">
        <is>
          <t xml:space="preserve">|
|
</t>
        </is>
      </c>
      <c r="AS972" t="inlineStr">
        <is>
          <t>ensemble de mesures législatives et non-législatives présentées par la Commission en novembre 2016, axées notamment sur l'efficacité énergétique, les énergies renouvelables, l'organisation du marché de l'électricité, la sécurité d'approvisionnement électrique, les règles de gouvernance pour l'union de l'énergie, l'écoconception et la mobilité</t>
        </is>
      </c>
      <c r="AT972" s="2" t="inlineStr">
        <is>
          <t>an pacáiste "Fuinneamh Glan do gach Eorpach"</t>
        </is>
      </c>
      <c r="AU972" s="2" t="inlineStr">
        <is>
          <t>2</t>
        </is>
      </c>
      <c r="AV972" s="2" t="inlineStr">
        <is>
          <t/>
        </is>
      </c>
      <c r="AW972" t="inlineStr">
        <is>
          <t/>
        </is>
      </c>
      <c r="AX972" s="2" t="inlineStr">
        <is>
          <t>paket „Čista energija za sve Europljane”</t>
        </is>
      </c>
      <c r="AY972" s="2" t="inlineStr">
        <is>
          <t>3</t>
        </is>
      </c>
      <c r="AZ972" s="2" t="inlineStr">
        <is>
          <t/>
        </is>
      </c>
      <c r="BA972" t="inlineStr">
        <is>
          <t/>
        </is>
      </c>
      <c r="BB972" s="2" t="inlineStr">
        <is>
          <t>„Tiszta energia minden európainak” csomag|
tiszta energiáról szóló csomag</t>
        </is>
      </c>
      <c r="BC972" s="2" t="inlineStr">
        <is>
          <t>3|
2</t>
        </is>
      </c>
      <c r="BD972" s="2" t="inlineStr">
        <is>
          <t xml:space="preserve">|
</t>
        </is>
      </c>
      <c r="BE972" t="inlineStr">
        <is>
          <t>az Európai Bizottság által a „Tiszta energia minden európainak” című közleményben előterjesztett, kilenc jogalkotási javaslatból és hét nem jogalkotási dokumentumból álló intézkedéscsomag, amelynek három fő célja: 
&lt;div&gt;
 - előtérbe helyezni az energiahatékonyságot; &lt;/div&gt; 
&lt;div&gt;
 - világszinten vezető szerephez jutni a megújuló energiák terén;&lt;/div&gt; 
&lt;div&gt;
 - méltányos feltételeket biztosítani a fogyasztóknak&lt;/div&gt;</t>
        </is>
      </c>
      <c r="BF972" s="2" t="inlineStr">
        <is>
          <t>pacchetto Energia pulita|
pacchetto Energia pulita per tutti gli europei</t>
        </is>
      </c>
      <c r="BG972" s="2" t="inlineStr">
        <is>
          <t>3|
3</t>
        </is>
      </c>
      <c r="BH972" s="2" t="inlineStr">
        <is>
          <t xml:space="preserve">|
</t>
        </is>
      </c>
      <c r="BI972" t="inlineStr">
        <is>
          <t>insieme di misure legislative e non legislative presentate dalla Commissione nel 2016 che riguardano l'efficienza energetica, le energie rinnovabili, l'assetto del mercato dell'energia elettrica, la sicurezza dell'approvvigionamento elettrico, le norme sulla 
&lt;em&gt;governance&lt;/em&gt; per l'Unione dell'energia, l'ecodesign e la mobilità</t>
        </is>
      </c>
      <c r="BJ972" s="2" t="inlineStr">
        <is>
          <t>Švarios energijos dokumentų rinkinys|
dokumentų rinkinys „Švari energija visiems europiečiams“</t>
        </is>
      </c>
      <c r="BK972" s="2" t="inlineStr">
        <is>
          <t>3|
3</t>
        </is>
      </c>
      <c r="BL972" s="2" t="inlineStr">
        <is>
          <t xml:space="preserve">|
</t>
        </is>
      </c>
      <c r="BM972" t="inlineStr">
        <is>
          <t>devynių teisėkūros pasiūlymų ir septynių ne teisėkūros procedūra priimamų dokumentų rinkinys, pristatytas Komisijos komunikate dėl Švarios energijos visiems europiečiams</t>
        </is>
      </c>
      <c r="BN972" s="2" t="inlineStr">
        <is>
          <t>tīras enerģijas pakete|
pakete "Tīru enerģiju ikvienam Eiropā"</t>
        </is>
      </c>
      <c r="BO972" s="2" t="inlineStr">
        <is>
          <t>2|
3</t>
        </is>
      </c>
      <c r="BP972" s="2" t="inlineStr">
        <is>
          <t xml:space="preserve">|
</t>
        </is>
      </c>
      <c r="BQ972" t="inlineStr">
        <is>
          <t>pakete, kurā ietilpst deviņi tiesību aktu priekšlikumi un septiņi neleģislatīvi dokumenti un kuras mērķis ir nodrošināt stabilu normatīvo regulējumu, kas vajadzīgs, lai atvieglotu pāreju uz tīru enerģiju</t>
        </is>
      </c>
      <c r="BR972" s="2" t="inlineStr">
        <is>
          <t>pakkett dwar l-Enerġija Nadifa għall-Ewropej kollha|
pakkett dwar l-Enerġija Nadifa</t>
        </is>
      </c>
      <c r="BS972" s="2" t="inlineStr">
        <is>
          <t>3|
3</t>
        </is>
      </c>
      <c r="BT972" s="2" t="inlineStr">
        <is>
          <t xml:space="preserve">|
</t>
        </is>
      </c>
      <c r="BU972" t="inlineStr">
        <is>
          <t>sett ta' disa' proposti leġislattivi u seba' dokumenti mhux leġislattivi li jkopru l-effiċjenza enerġetika, l-enerġija rinnovabbli, id-disinn mill-ġdid tas-suq tal-elettriku, ir-regoli ta' governanza għall-Unjoni tal-Enerġija, is-sigurtà tal-enerġija u l-ekodisinn, ippreżentati mill-Kummissjoni Ewropea fil-komunikazzjoni tagħha "Enerġija Nadifa għall-Ewropej Kollha"</t>
        </is>
      </c>
      <c r="BV972" s="2" t="inlineStr">
        <is>
          <t>pakket schone energie|
pakket "Schone energie voor alle Europeanen"</t>
        </is>
      </c>
      <c r="BW972" s="2" t="inlineStr">
        <is>
          <t>2|
2</t>
        </is>
      </c>
      <c r="BX972" s="2" t="inlineStr">
        <is>
          <t xml:space="preserve">|
</t>
        </is>
      </c>
      <c r="BY972" t="inlineStr">
        <is>
          <t>een pakket maatregelen om te zorgen dat de Europese Unie kan blijven concurreren nu de omschakeling naar schone energie de wereldwijde markt voor energie aan het veranderen is.</t>
        </is>
      </c>
      <c r="BZ972" s="2" t="inlineStr">
        <is>
          <t>pakiet „Czysta energia dla wszystkich Europejczyków”</t>
        </is>
      </c>
      <c r="CA972" s="2" t="inlineStr">
        <is>
          <t>3</t>
        </is>
      </c>
      <c r="CB972" s="2" t="inlineStr">
        <is>
          <t/>
        </is>
      </c>
      <c r="CC972" t="inlineStr">
        <is>
          <t/>
        </is>
      </c>
      <c r="CD972" s="2" t="inlineStr">
        <is>
          <t>pacote Energias Limpas para Todos os Europeus</t>
        </is>
      </c>
      <c r="CE972" s="2" t="inlineStr">
        <is>
          <t>3</t>
        </is>
      </c>
      <c r="CF972" s="2" t="inlineStr">
        <is>
          <t/>
        </is>
      </c>
      <c r="CG972" t="inlineStr">
        <is>
          <t>Conjunto de medidas destinadas a combater a pobreza energética através da eficiência energética, de salvaguardas contra cortes de eletricidade e de uma melhor definição e acompanhamento da questão a nível dos Estados-Membros.</t>
        </is>
      </c>
      <c r="CH972" s="2" t="inlineStr">
        <is>
          <t>pachetul „Energie curată pentru toți europenii”</t>
        </is>
      </c>
      <c r="CI972" s="2" t="inlineStr">
        <is>
          <t>3</t>
        </is>
      </c>
      <c r="CJ972" s="2" t="inlineStr">
        <is>
          <t/>
        </is>
      </c>
      <c r="CK972" t="inlineStr">
        <is>
          <t>pachet care urmărește trei obiective principale: 
&lt;br&gt;- Plasarea eficienței energetice pe primul loc 
&lt;br&gt;- Atingerea poziției de lider mondial în domeniul energiei din surse regenerabile 
&lt;br&gt;- Asigurarea de condiții echitabile pentru consumatori</t>
        </is>
      </c>
      <c r="CL972" s="2" t="inlineStr">
        <is>
          <t>balík opatrení v oblasti čistej energie pre všetkých Európanov|
balík opatrení v oblasti čistej energie</t>
        </is>
      </c>
      <c r="CM972" s="2" t="inlineStr">
        <is>
          <t>3|
3</t>
        </is>
      </c>
      <c r="CN972" s="2" t="inlineStr">
        <is>
          <t xml:space="preserve">|
</t>
        </is>
      </c>
      <c r="CO972" t="inlineStr">
        <is>
          <t>súbor deviatich legislatívnych návrhov a siedmich nelegislatívnych dokumentov, ktoré sa týkajú energetickej efektívnosti, energie z obnoviteľných zdrojov, zmeny koncepcie trhu s elektrickou energiou, pravidiel riadenia energetickej únie, bezpečnosti dodávok energie a ekodizajnu, ktoré Európska komisia predstavila vo svojom oznámení Čistá energia pre všetkých Európanov</t>
        </is>
      </c>
      <c r="CP972" s="2" t="inlineStr">
        <is>
          <t>sveženj o čisti energiji|
sveženj za čisto energijo|
sveženj Čista energija za vse Evropejce</t>
        </is>
      </c>
      <c r="CQ972" s="2" t="inlineStr">
        <is>
          <t>2|
2|
3</t>
        </is>
      </c>
      <c r="CR972" s="2" t="inlineStr">
        <is>
          <t xml:space="preserve">|
|
</t>
        </is>
      </c>
      <c r="CS972" t="inlineStr">
        <is>
          <t/>
        </is>
      </c>
      <c r="CT972" s="2" t="inlineStr">
        <is>
          <t>paketet om ren energi|
paketet om ren energi för alla i EU</t>
        </is>
      </c>
      <c r="CU972" s="2" t="inlineStr">
        <is>
          <t>3|
3</t>
        </is>
      </c>
      <c r="CV972" s="2" t="inlineStr">
        <is>
          <t xml:space="preserve">|
</t>
        </is>
      </c>
      <c r="CW972" t="inlineStr">
        <is>
          <t/>
        </is>
      </c>
    </row>
    <row r="973">
      <c r="A973" s="1" t="str">
        <f>HYPERLINK("https://iate.europa.eu/entry/result/3569141/all", "3569141")</f>
        <v>3569141</v>
      </c>
      <c r="B973" t="inlineStr">
        <is>
          <t>ENVIRONMENT;ECONOMICS</t>
        </is>
      </c>
      <c r="C973" t="inlineStr">
        <is>
          <t>ENVIRONMENT|environmental policy|waste management;ECONOMICS|economic policy|economic policy|development policy|sustainable development</t>
        </is>
      </c>
      <c r="D973" t="inlineStr">
        <is>
          <t>yes</t>
        </is>
      </c>
      <c r="E973" t="inlineStr">
        <is>
          <t>historical</t>
        </is>
      </c>
      <c r="F973" s="2" t="inlineStr">
        <is>
          <t>план за действие на ЕС за кръгова икономика</t>
        </is>
      </c>
      <c r="G973" s="2" t="inlineStr">
        <is>
          <t>3</t>
        </is>
      </c>
      <c r="H973" s="2" t="inlineStr">
        <is>
          <t/>
        </is>
      </c>
      <c r="I973" t="inlineStr">
        <is>
          <t>конкретна амбициозна програма за действие с мерки, които обхващат целия цикъл: от производството и потреблението до управлението на отпадъците и пазара за вторични суровини, и които имат краен срок за изпълнение</t>
        </is>
      </c>
      <c r="J973" s="2" t="inlineStr">
        <is>
          <t>akční plán EU pro oběhové hospodářství</t>
        </is>
      </c>
      <c r="K973" s="2" t="inlineStr">
        <is>
          <t>4</t>
        </is>
      </c>
      <c r="L973" s="2" t="inlineStr">
        <is>
          <t/>
        </is>
      </c>
      <c r="M973" t="inlineStr">
        <is>
          <t/>
        </is>
      </c>
      <c r="N973" s="2" t="inlineStr">
        <is>
          <t>EU-handlingsplan for den cirkulære økonomi</t>
        </is>
      </c>
      <c r="O973" s="2" t="inlineStr">
        <is>
          <t>3</t>
        </is>
      </c>
      <c r="P973" s="2" t="inlineStr">
        <is>
          <t/>
        </is>
      </c>
      <c r="Q973" t="inlineStr">
        <is>
          <t>en konkret og ambitiøs handlingsplan med foranstaltninger, der omfatter hele cyklussen: fra produktion og forbrug til affaldshåndtering og markedet for sekundære råstoffer</t>
        </is>
      </c>
      <c r="R973" s="2" t="inlineStr">
        <is>
          <t>Aktionsplan der EU für die Kreislaufwirtschaft</t>
        </is>
      </c>
      <c r="S973" s="2" t="inlineStr">
        <is>
          <t>3</t>
        </is>
      </c>
      <c r="T973" s="2" t="inlineStr">
        <is>
          <t/>
        </is>
      </c>
      <c r="U973" t="inlineStr">
        <is>
          <t/>
        </is>
      </c>
      <c r="V973" s="2" t="inlineStr">
        <is>
          <t>σχέδιο δράσης της ΕΕ για την κυκλική οικονομία</t>
        </is>
      </c>
      <c r="W973" s="2" t="inlineStr">
        <is>
          <t>3</t>
        </is>
      </c>
      <c r="X973" s="2" t="inlineStr">
        <is>
          <t/>
        </is>
      </c>
      <c r="Y973" t="inlineStr">
        <is>
          <t/>
        </is>
      </c>
      <c r="Z973" s="2" t="inlineStr">
        <is>
          <t>EU action plan for the Circular Economy|
Circular Economy Action Plan</t>
        </is>
      </c>
      <c r="AA973" s="2" t="inlineStr">
        <is>
          <t>3|
3</t>
        </is>
      </c>
      <c r="AB973" s="2" t="inlineStr">
        <is>
          <t xml:space="preserve">|
</t>
        </is>
      </c>
      <c r="AC973" t="inlineStr">
        <is>
          <t>action plan setting out a concrete and ambitious EU mandate to support the transition towards a circular economy, adopted by the European Commission and communicated to the European Parliament, the Council, the European Economic and Social Committee and the Committee of the Regions on 2 December 2015</t>
        </is>
      </c>
      <c r="AD973" s="2" t="inlineStr">
        <is>
          <t>Plan de Acción de la UE para la Economía Circular</t>
        </is>
      </c>
      <c r="AE973" s="2" t="inlineStr">
        <is>
          <t>3</t>
        </is>
      </c>
      <c r="AF973" s="2" t="inlineStr">
        <is>
          <t/>
        </is>
      </c>
      <c r="AG973" t="inlineStr">
        <is>
          <t>Plan de acción que establece un mandato concreto y ambicioso de la UE para apoyar la transición hacia una &lt;a href="https://iate.europa.eu/entry/result/2222052/all" target="_blank"&gt;economía circular&lt;/a&gt;, adoptado por la Comisión Europea y comunicado al Parlamento Europeo, el Consejo, el Comité Económico y Social Europeo y el Comité de las Regiones el 2 de diciembre de 2015.</t>
        </is>
      </c>
      <c r="AH973" s="2" t="inlineStr">
        <is>
          <t>ELi ringmajanduse tegevuskava|
ELi ringmajanduse loomise tegevuskava</t>
        </is>
      </c>
      <c r="AI973" s="2" t="inlineStr">
        <is>
          <t>3|
3</t>
        </is>
      </c>
      <c r="AJ973" s="2" t="inlineStr">
        <is>
          <t xml:space="preserve">|
</t>
        </is>
      </c>
      <c r="AK973" t="inlineStr">
        <is>
          <t/>
        </is>
      </c>
      <c r="AL973" s="2" t="inlineStr">
        <is>
          <t>kiertotaloutta koskeva EU:n toimintasuunnitelma</t>
        </is>
      </c>
      <c r="AM973" s="2" t="inlineStr">
        <is>
          <t>3</t>
        </is>
      </c>
      <c r="AN973" s="2" t="inlineStr">
        <is>
          <t/>
        </is>
      </c>
      <c r="AO973" t="inlineStr">
        <is>
          <t/>
        </is>
      </c>
      <c r="AP973" s="2" t="inlineStr">
        <is>
          <t>Plan d'action de l'Union européenne en faveur de l'économie circulaire</t>
        </is>
      </c>
      <c r="AQ973" s="2" t="inlineStr">
        <is>
          <t>3</t>
        </is>
      </c>
      <c r="AR973" s="2" t="inlineStr">
        <is>
          <t/>
        </is>
      </c>
      <c r="AS973" t="inlineStr">
        <is>
          <t/>
        </is>
      </c>
      <c r="AT973" s="2" t="inlineStr">
        <is>
          <t>Plean Gníomhaíochta an Aontais Eorpaigh um an nGeilleagar Ciorclach|
Plean Gníomhaíochta an Aontais Eorpaigh don Gheilleagar Ciorclach</t>
        </is>
      </c>
      <c r="AU973" s="2" t="inlineStr">
        <is>
          <t>3|
3</t>
        </is>
      </c>
      <c r="AV973" s="2" t="inlineStr">
        <is>
          <t xml:space="preserve">|
</t>
        </is>
      </c>
      <c r="AW973" t="inlineStr">
        <is>
          <t/>
        </is>
      </c>
      <c r="AX973" s="2" t="inlineStr">
        <is>
          <t>akcijski plan EU-a za kružno gospodarstvo</t>
        </is>
      </c>
      <c r="AY973" s="2" t="inlineStr">
        <is>
          <t>3</t>
        </is>
      </c>
      <c r="AZ973" s="2" t="inlineStr">
        <is>
          <t/>
        </is>
      </c>
      <c r="BA973" t="inlineStr">
        <is>
          <t/>
        </is>
      </c>
      <c r="BB973" s="2" t="inlineStr">
        <is>
          <t>a körforgásos gazdaságra vonatkozó cselekvési terv|
körforgásos gazdaságra vonatkozó uniós cselekvési terv</t>
        </is>
      </c>
      <c r="BC973" s="2" t="inlineStr">
        <is>
          <t>4|
3</t>
        </is>
      </c>
      <c r="BD973" s="2" t="inlineStr">
        <is>
          <t xml:space="preserve">|
</t>
        </is>
      </c>
      <c r="BE973" t="inlineStr">
        <is>
          <t/>
        </is>
      </c>
      <c r="BF973" s="2" t="inlineStr">
        <is>
          <t>piano d'azione dell'Unione europea per l'economia circolare|
piano d’azione per l’economia circolare</t>
        </is>
      </c>
      <c r="BG973" s="2" t="inlineStr">
        <is>
          <t>3|
3</t>
        </is>
      </c>
      <c r="BH973" s="2" t="inlineStr">
        <is>
          <t xml:space="preserve">|
</t>
        </is>
      </c>
      <c r="BI973" t="inlineStr">
        <is>
          <t>piano d'azione il cui obiettivo consiste nel garantire l’esistenza di un quadro normativo adeguato per lo sviluppo dell’economia circolare nel mercato unico, nel dare segnali chiari agli operatori economici e alla società in generale sulla via da seguire per quanto concerne gli obiettivi a lungo termine in materia di rifiuti, nonché nel predisporre una vasta serie di azioni concrete e ambiziose da attuare entro il 2020</t>
        </is>
      </c>
      <c r="BJ973" s="2" t="inlineStr">
        <is>
          <t>ES žiedinės ekonomikos veiksmų planas</t>
        </is>
      </c>
      <c r="BK973" s="2" t="inlineStr">
        <is>
          <t>3</t>
        </is>
      </c>
      <c r="BL973" s="2" t="inlineStr">
        <is>
          <t/>
        </is>
      </c>
      <c r="BM973" t="inlineStr">
        <is>
          <t>konkreti, plataus užmojo veiksmų programa, kurioje nurodomos priemonės, apimančios visa ciklą: nuo gamybos ir vartojimo iki atliekų tvarkymo ir prekybos antrinėmis žaliavomis</t>
        </is>
      </c>
      <c r="BN973" s="2" t="inlineStr">
        <is>
          <t>ES rīcības plāns pārejai uz aprites ekonomiku|
aprites ekonomikas rīcības plāns</t>
        </is>
      </c>
      <c r="BO973" s="2" t="inlineStr">
        <is>
          <t>3|
3</t>
        </is>
      </c>
      <c r="BP973" s="2" t="inlineStr">
        <is>
          <t xml:space="preserve">|
</t>
        </is>
      </c>
      <c r="BQ973" t="inlineStr">
        <is>
          <t/>
        </is>
      </c>
      <c r="BR973" s="2" t="inlineStr">
        <is>
          <t>Pjan ta' Azzjoni tal-UE għal Ekonomija Ċirkolari</t>
        </is>
      </c>
      <c r="BS973" s="2" t="inlineStr">
        <is>
          <t>3</t>
        </is>
      </c>
      <c r="BT973" s="2" t="inlineStr">
        <is>
          <t/>
        </is>
      </c>
      <c r="BU973" t="inlineStr">
        <is>
          <t>programm ta' azzjoni konkret u ambizzjuż, b'miżuri li jkopru ċ-ċiklu sħiħ: minn produzzjoni u konsum sa mmaniġġjar tal-iskart u s-suq għall-materja prima sekondarja</t>
        </is>
      </c>
      <c r="BV973" s="2" t="inlineStr">
        <is>
          <t>EU-actieplan voor de circulaire economie</t>
        </is>
      </c>
      <c r="BW973" s="2" t="inlineStr">
        <is>
          <t>3</t>
        </is>
      </c>
      <c r="BX973" s="2" t="inlineStr">
        <is>
          <t/>
        </is>
      </c>
      <c r="BY973" t="inlineStr">
        <is>
          <t>concreet en ambitieus actieprogramma met maatregelen die de hele cyclus bestrijken: van productie en consumptie tot afvalbeheer en de markt voor secundaire grondstoffen</t>
        </is>
      </c>
      <c r="BZ973" s="2" t="inlineStr">
        <is>
          <t>plan działania UE dotyczący gospodarki o obiegu zamkniętym</t>
        </is>
      </c>
      <c r="CA973" s="2" t="inlineStr">
        <is>
          <t>3</t>
        </is>
      </c>
      <c r="CB973" s="2" t="inlineStr">
        <is>
          <t/>
        </is>
      </c>
      <c r="CC973" t="inlineStr">
        <is>
          <t/>
        </is>
      </c>
      <c r="CD973" s="2" t="inlineStr">
        <is>
          <t>Plano de Ação para a Economia Circular|
Plano de Ação da UE para a Economia Circular</t>
        </is>
      </c>
      <c r="CE973" s="2" t="inlineStr">
        <is>
          <t>3|
4</t>
        </is>
      </c>
      <c r="CF973" s="2" t="inlineStr">
        <is>
          <t xml:space="preserve">|
</t>
        </is>
      </c>
      <c r="CG973" t="inlineStr">
        <is>
          <t/>
        </is>
      </c>
      <c r="CH973" s="2" t="inlineStr">
        <is>
          <t>Planul de acțiune al UE pentru economia circulară</t>
        </is>
      </c>
      <c r="CI973" s="2" t="inlineStr">
        <is>
          <t>3</t>
        </is>
      </c>
      <c r="CJ973" s="2" t="inlineStr">
        <is>
          <t/>
        </is>
      </c>
      <c r="CK973" t="inlineStr">
        <is>
          <t>program cuprinzând o serie de măsuri care vizează trecerea la o economie circulară, în cadrul căreia valoarea produselor, a materialelor și a resurselor este menținută în economie cât mai mult timp posibil și generarea de deșeuri este redusă la minimum</t>
        </is>
      </c>
      <c r="CL973" s="2" t="inlineStr">
        <is>
          <t>akčný plán EÚ pre obehové hospodárstvo</t>
        </is>
      </c>
      <c r="CM973" s="2" t="inlineStr">
        <is>
          <t>4</t>
        </is>
      </c>
      <c r="CN973" s="2" t="inlineStr">
        <is>
          <t/>
        </is>
      </c>
      <c r="CO973" t="inlineStr">
        <is>
          <t/>
        </is>
      </c>
      <c r="CP973" s="2" t="inlineStr">
        <is>
          <t>akcijski načrt EU za krožno gospodarstvo</t>
        </is>
      </c>
      <c r="CQ973" s="2" t="inlineStr">
        <is>
          <t>3</t>
        </is>
      </c>
      <c r="CR973" s="2" t="inlineStr">
        <is>
          <t/>
        </is>
      </c>
      <c r="CS973" t="inlineStr">
        <is>
          <t/>
        </is>
      </c>
      <c r="CT973" s="2" t="inlineStr">
        <is>
          <t>EU:s handlingsplan för den cirkulära ekonomin</t>
        </is>
      </c>
      <c r="CU973" s="2" t="inlineStr">
        <is>
          <t>2</t>
        </is>
      </c>
      <c r="CV973" s="2" t="inlineStr">
        <is>
          <t/>
        </is>
      </c>
      <c r="CW973" t="inlineStr">
        <is>
          <t/>
        </is>
      </c>
    </row>
    <row r="974">
      <c r="A974" s="1" t="str">
        <f>HYPERLINK("https://iate.europa.eu/entry/result/1407703/all", "1407703")</f>
        <v>1407703</v>
      </c>
      <c r="B974" t="inlineStr">
        <is>
          <t>ENERGY</t>
        </is>
      </c>
      <c r="C974" t="inlineStr">
        <is>
          <t>ENERGY|coal and mining industries|coal industry</t>
        </is>
      </c>
      <c r="D974" t="inlineStr">
        <is>
          <t>no</t>
        </is>
      </c>
      <c r="E974" t="inlineStr">
        <is>
          <t/>
        </is>
      </c>
      <c r="F974" t="inlineStr">
        <is>
          <t/>
        </is>
      </c>
      <c r="G974" t="inlineStr">
        <is>
          <t/>
        </is>
      </c>
      <c r="H974" t="inlineStr">
        <is>
          <t/>
        </is>
      </c>
      <c r="I974" t="inlineStr">
        <is>
          <t/>
        </is>
      </c>
      <c r="J974" t="inlineStr">
        <is>
          <t/>
        </is>
      </c>
      <c r="K974" t="inlineStr">
        <is>
          <t/>
        </is>
      </c>
      <c r="L974" t="inlineStr">
        <is>
          <t/>
        </is>
      </c>
      <c r="M974" t="inlineStr">
        <is>
          <t/>
        </is>
      </c>
      <c r="N974" t="inlineStr">
        <is>
          <t/>
        </is>
      </c>
      <c r="O974" t="inlineStr">
        <is>
          <t/>
        </is>
      </c>
      <c r="P974" t="inlineStr">
        <is>
          <t/>
        </is>
      </c>
      <c r="Q974" t="inlineStr">
        <is>
          <t/>
        </is>
      </c>
      <c r="R974" s="2" t="inlineStr">
        <is>
          <t>Kippe</t>
        </is>
      </c>
      <c r="S974" s="2" t="inlineStr">
        <is>
          <t>3</t>
        </is>
      </c>
      <c r="T974" s="2" t="inlineStr">
        <is>
          <t/>
        </is>
      </c>
      <c r="U974" t="inlineStr">
        <is>
          <t>planmaessige Ablagerung von Abraum in ausgekohlten Tagebauen oder Teilen davon</t>
        </is>
      </c>
      <c r="V974" s="2" t="inlineStr">
        <is>
          <t>επίχωμα υπερκειμένων</t>
        </is>
      </c>
      <c r="W974" s="2" t="inlineStr">
        <is>
          <t>3</t>
        </is>
      </c>
      <c r="X974" s="2" t="inlineStr">
        <is>
          <t/>
        </is>
      </c>
      <c r="Y974" t="inlineStr">
        <is>
          <t/>
        </is>
      </c>
      <c r="Z974" s="2" t="inlineStr">
        <is>
          <t>dump|
spoilbank|
tip</t>
        </is>
      </c>
      <c r="AA974" s="2" t="inlineStr">
        <is>
          <t>3|
3|
3</t>
        </is>
      </c>
      <c r="AB974" s="2" t="inlineStr">
        <is>
          <t xml:space="preserve">|
|
</t>
        </is>
      </c>
      <c r="AC974" t="inlineStr">
        <is>
          <t>the systematic deposit of overburden,in general in worked out opencast mines or parts of them</t>
        </is>
      </c>
      <c r="AD974" s="2" t="inlineStr">
        <is>
          <t>vertido de escombros|
escombreras</t>
        </is>
      </c>
      <c r="AE974" s="2" t="inlineStr">
        <is>
          <t>3|
3</t>
        </is>
      </c>
      <c r="AF974" s="2" t="inlineStr">
        <is>
          <t xml:space="preserve">|
</t>
        </is>
      </c>
      <c r="AG974" t="inlineStr">
        <is>
          <t>depósito sistemático del estéril de recubierto realizado en general sobre las zonas a cielo abierto, ya deshulladas o en alguna de sus partes</t>
        </is>
      </c>
      <c r="AH974" t="inlineStr">
        <is>
          <t/>
        </is>
      </c>
      <c r="AI974" t="inlineStr">
        <is>
          <t/>
        </is>
      </c>
      <c r="AJ974" t="inlineStr">
        <is>
          <t/>
        </is>
      </c>
      <c r="AK974" t="inlineStr">
        <is>
          <t/>
        </is>
      </c>
      <c r="AL974" t="inlineStr">
        <is>
          <t/>
        </is>
      </c>
      <c r="AM974" t="inlineStr">
        <is>
          <t/>
        </is>
      </c>
      <c r="AN974" t="inlineStr">
        <is>
          <t/>
        </is>
      </c>
      <c r="AO974" t="inlineStr">
        <is>
          <t/>
        </is>
      </c>
      <c r="AP974" s="2" t="inlineStr">
        <is>
          <t>remblai</t>
        </is>
      </c>
      <c r="AQ974" s="2" t="inlineStr">
        <is>
          <t>3</t>
        </is>
      </c>
      <c r="AR974" s="2" t="inlineStr">
        <is>
          <t/>
        </is>
      </c>
      <c r="AS974" t="inlineStr">
        <is>
          <t>dépôt de déblais réalisé méthodiquement dans des exploitations à ciel ouvert ou dans des parties de celles-ci</t>
        </is>
      </c>
      <c r="AT974" t="inlineStr">
        <is>
          <t/>
        </is>
      </c>
      <c r="AU974" t="inlineStr">
        <is>
          <t/>
        </is>
      </c>
      <c r="AV974" t="inlineStr">
        <is>
          <t/>
        </is>
      </c>
      <c r="AW974" t="inlineStr">
        <is>
          <t/>
        </is>
      </c>
      <c r="AX974" t="inlineStr">
        <is>
          <t/>
        </is>
      </c>
      <c r="AY974" t="inlineStr">
        <is>
          <t/>
        </is>
      </c>
      <c r="AZ974" t="inlineStr">
        <is>
          <t/>
        </is>
      </c>
      <c r="BA974" t="inlineStr">
        <is>
          <t/>
        </is>
      </c>
      <c r="BB974" t="inlineStr">
        <is>
          <t/>
        </is>
      </c>
      <c r="BC974" t="inlineStr">
        <is>
          <t/>
        </is>
      </c>
      <c r="BD974" t="inlineStr">
        <is>
          <t/>
        </is>
      </c>
      <c r="BE974" t="inlineStr">
        <is>
          <t/>
        </is>
      </c>
      <c r="BF974" s="2" t="inlineStr">
        <is>
          <t>terreno di deposito</t>
        </is>
      </c>
      <c r="BG974" s="2" t="inlineStr">
        <is>
          <t>3</t>
        </is>
      </c>
      <c r="BH974" s="2" t="inlineStr">
        <is>
          <t/>
        </is>
      </c>
      <c r="BI974" t="inlineStr">
        <is>
          <t/>
        </is>
      </c>
      <c r="BJ974" t="inlineStr">
        <is>
          <t/>
        </is>
      </c>
      <c r="BK974" t="inlineStr">
        <is>
          <t/>
        </is>
      </c>
      <c r="BL974" t="inlineStr">
        <is>
          <t/>
        </is>
      </c>
      <c r="BM974" t="inlineStr">
        <is>
          <t/>
        </is>
      </c>
      <c r="BN974" t="inlineStr">
        <is>
          <t/>
        </is>
      </c>
      <c r="BO974" t="inlineStr">
        <is>
          <t/>
        </is>
      </c>
      <c r="BP974" t="inlineStr">
        <is>
          <t/>
        </is>
      </c>
      <c r="BQ974" t="inlineStr">
        <is>
          <t/>
        </is>
      </c>
      <c r="BR974" t="inlineStr">
        <is>
          <t/>
        </is>
      </c>
      <c r="BS974" t="inlineStr">
        <is>
          <t/>
        </is>
      </c>
      <c r="BT974" t="inlineStr">
        <is>
          <t/>
        </is>
      </c>
      <c r="BU974" t="inlineStr">
        <is>
          <t/>
        </is>
      </c>
      <c r="BV974" t="inlineStr">
        <is>
          <t/>
        </is>
      </c>
      <c r="BW974" t="inlineStr">
        <is>
          <t/>
        </is>
      </c>
      <c r="BX974" t="inlineStr">
        <is>
          <t/>
        </is>
      </c>
      <c r="BY974" t="inlineStr">
        <is>
          <t/>
        </is>
      </c>
      <c r="BZ974" t="inlineStr">
        <is>
          <t/>
        </is>
      </c>
      <c r="CA974" t="inlineStr">
        <is>
          <t/>
        </is>
      </c>
      <c r="CB974" t="inlineStr">
        <is>
          <t/>
        </is>
      </c>
      <c r="CC974" t="inlineStr">
        <is>
          <t/>
        </is>
      </c>
      <c r="CD974" s="2" t="inlineStr">
        <is>
          <t>aterro</t>
        </is>
      </c>
      <c r="CE974" s="2" t="inlineStr">
        <is>
          <t>3</t>
        </is>
      </c>
      <c r="CF974" s="2" t="inlineStr">
        <is>
          <t/>
        </is>
      </c>
      <c r="CG974" t="inlineStr">
        <is>
          <t>depósito sistemático de estéreis nas zonas a céu aberto já exploradas ou em parte delas</t>
        </is>
      </c>
      <c r="CH974" t="inlineStr">
        <is>
          <t/>
        </is>
      </c>
      <c r="CI974" t="inlineStr">
        <is>
          <t/>
        </is>
      </c>
      <c r="CJ974" t="inlineStr">
        <is>
          <t/>
        </is>
      </c>
      <c r="CK974" t="inlineStr">
        <is>
          <t/>
        </is>
      </c>
      <c r="CL974" t="inlineStr">
        <is>
          <t/>
        </is>
      </c>
      <c r="CM974" t="inlineStr">
        <is>
          <t/>
        </is>
      </c>
      <c r="CN974" t="inlineStr">
        <is>
          <t/>
        </is>
      </c>
      <c r="CO974" t="inlineStr">
        <is>
          <t/>
        </is>
      </c>
      <c r="CP974" t="inlineStr">
        <is>
          <t/>
        </is>
      </c>
      <c r="CQ974" t="inlineStr">
        <is>
          <t/>
        </is>
      </c>
      <c r="CR974" t="inlineStr">
        <is>
          <t/>
        </is>
      </c>
      <c r="CS974" t="inlineStr">
        <is>
          <t/>
        </is>
      </c>
      <c r="CT974" t="inlineStr">
        <is>
          <t/>
        </is>
      </c>
      <c r="CU974" t="inlineStr">
        <is>
          <t/>
        </is>
      </c>
      <c r="CV974" t="inlineStr">
        <is>
          <t/>
        </is>
      </c>
      <c r="CW974" t="inlineStr">
        <is>
          <t/>
        </is>
      </c>
    </row>
    <row r="975">
      <c r="A975" s="1" t="str">
        <f>HYPERLINK("https://iate.europa.eu/entry/result/3588188/all", "3588188")</f>
        <v>3588188</v>
      </c>
      <c r="B975" t="inlineStr">
        <is>
          <t>AGRI-FOODSTUFFS</t>
        </is>
      </c>
      <c r="C975" t="inlineStr">
        <is>
          <t>AGRI-FOODSTUFFS|foodstuff;AGRI-FOODSTUFFS|agri-foodstuffs|food industry</t>
        </is>
      </c>
      <c r="D975" t="inlineStr">
        <is>
          <t>yes</t>
        </is>
      </c>
      <c r="E975" t="inlineStr">
        <is>
          <t/>
        </is>
      </c>
      <c r="F975" t="inlineStr">
        <is>
          <t/>
        </is>
      </c>
      <c r="G975" t="inlineStr">
        <is>
          <t/>
        </is>
      </c>
      <c r="H975" t="inlineStr">
        <is>
          <t/>
        </is>
      </c>
      <c r="I975" t="inlineStr">
        <is>
          <t/>
        </is>
      </c>
      <c r="J975" t="inlineStr">
        <is>
          <t/>
        </is>
      </c>
      <c r="K975" t="inlineStr">
        <is>
          <t/>
        </is>
      </c>
      <c r="L975" t="inlineStr">
        <is>
          <t/>
        </is>
      </c>
      <c r="M975" t="inlineStr">
        <is>
          <t/>
        </is>
      </c>
      <c r="N975" s="2" t="inlineStr">
        <is>
          <t>lavemissionsfødevare</t>
        </is>
      </c>
      <c r="O975" s="2" t="inlineStr">
        <is>
          <t>3</t>
        </is>
      </c>
      <c r="P975" s="2" t="inlineStr">
        <is>
          <t/>
        </is>
      </c>
      <c r="Q975" t="inlineStr">
        <is>
          <t/>
        </is>
      </c>
      <c r="R975" t="inlineStr">
        <is>
          <t/>
        </is>
      </c>
      <c r="S975" t="inlineStr">
        <is>
          <t/>
        </is>
      </c>
      <c r="T975" t="inlineStr">
        <is>
          <t/>
        </is>
      </c>
      <c r="U975" t="inlineStr">
        <is>
          <t/>
        </is>
      </c>
      <c r="V975" s="2" t="inlineStr">
        <is>
          <t>τρόφιμα χαμηλών ανθρακούχων εκπομπών</t>
        </is>
      </c>
      <c r="W975" s="2" t="inlineStr">
        <is>
          <t>3</t>
        </is>
      </c>
      <c r="X975" s="2" t="inlineStr">
        <is>
          <t/>
        </is>
      </c>
      <c r="Y975" t="inlineStr">
        <is>
          <t/>
        </is>
      </c>
      <c r="Z975" s="2" t="inlineStr">
        <is>
          <t>low-carbon food</t>
        </is>
      </c>
      <c r="AA975" s="2" t="inlineStr">
        <is>
          <t>3</t>
        </is>
      </c>
      <c r="AB975" s="2" t="inlineStr">
        <is>
          <t/>
        </is>
      </c>
      <c r="AC975" t="inlineStr">
        <is>
          <t>food with a minimum carbon footprint</t>
        </is>
      </c>
      <c r="AD975" s="2" t="inlineStr">
        <is>
          <t>alimento con bajas emisiones de carbono</t>
        </is>
      </c>
      <c r="AE975" s="2" t="inlineStr">
        <is>
          <t>3</t>
        </is>
      </c>
      <c r="AF975" s="2" t="inlineStr">
        <is>
          <t/>
        </is>
      </c>
      <c r="AG975" t="inlineStr">
        <is>
          <t/>
        </is>
      </c>
      <c r="AH975" s="2" t="inlineStr">
        <is>
          <t>vähese CO&lt;sub&gt;2&lt;/sub&gt; heitega toit|
vähese CO2-heitega toit</t>
        </is>
      </c>
      <c r="AI975" s="2" t="inlineStr">
        <is>
          <t>3|
3</t>
        </is>
      </c>
      <c r="AJ975" s="2" t="inlineStr">
        <is>
          <t xml:space="preserve">preferred|
</t>
        </is>
      </c>
      <c r="AK975" t="inlineStr">
        <is>
          <t>toit, mille tootmise &lt;i&gt;CO2 jalajälg&lt;/i&gt; &lt;a href="/entry/result/2232979/all" id="ENTRY_TO_ENTRY_CONVERTER" target="_blank"&gt;IATE:2232979&lt;/a&gt; on võimalikult väike</t>
        </is>
      </c>
      <c r="AL975" s="2" t="inlineStr">
        <is>
          <t>vähähiilinen ravinto|
vähähiilinen ruoka</t>
        </is>
      </c>
      <c r="AM975" s="2" t="inlineStr">
        <is>
          <t>3|
3</t>
        </is>
      </c>
      <c r="AN975" s="2" t="inlineStr">
        <is>
          <t xml:space="preserve">|
</t>
        </is>
      </c>
      <c r="AO975" t="inlineStr">
        <is>
          <t/>
        </is>
      </c>
      <c r="AP975" t="inlineStr">
        <is>
          <t/>
        </is>
      </c>
      <c r="AQ975" t="inlineStr">
        <is>
          <t/>
        </is>
      </c>
      <c r="AR975" t="inlineStr">
        <is>
          <t/>
        </is>
      </c>
      <c r="AS975" t="inlineStr">
        <is>
          <t/>
        </is>
      </c>
      <c r="AT975" s="2" t="inlineStr">
        <is>
          <t>bia a bhfuil lorg íseal carbóin aige</t>
        </is>
      </c>
      <c r="AU975" s="2" t="inlineStr">
        <is>
          <t>3</t>
        </is>
      </c>
      <c r="AV975" s="2" t="inlineStr">
        <is>
          <t/>
        </is>
      </c>
      <c r="AW975" t="inlineStr">
        <is>
          <t/>
        </is>
      </c>
      <c r="AX975" t="inlineStr">
        <is>
          <t/>
        </is>
      </c>
      <c r="AY975" t="inlineStr">
        <is>
          <t/>
        </is>
      </c>
      <c r="AZ975" t="inlineStr">
        <is>
          <t/>
        </is>
      </c>
      <c r="BA975" t="inlineStr">
        <is>
          <t/>
        </is>
      </c>
      <c r="BB975" s="2" t="inlineStr">
        <is>
          <t>kis szénlábnyomú élelmiszer</t>
        </is>
      </c>
      <c r="BC975" s="2" t="inlineStr">
        <is>
          <t>3</t>
        </is>
      </c>
      <c r="BD975" s="2" t="inlineStr">
        <is>
          <t/>
        </is>
      </c>
      <c r="BE975" t="inlineStr">
        <is>
          <t>alacsony környezetterhelési mérőszámmal rendelkező élelmiszeripari termék, melynek a teljes élettartama során keletkezett szén-dioxid és egyéb üvegházhatású gázok,
szén-dioxid egyenértékben kifejezett, együttes
mennyisége alacsony</t>
        </is>
      </c>
      <c r="BF975" t="inlineStr">
        <is>
          <t/>
        </is>
      </c>
      <c r="BG975" t="inlineStr">
        <is>
          <t/>
        </is>
      </c>
      <c r="BH975" t="inlineStr">
        <is>
          <t/>
        </is>
      </c>
      <c r="BI975" t="inlineStr">
        <is>
          <t/>
        </is>
      </c>
      <c r="BJ975" s="2" t="inlineStr">
        <is>
          <t>mažo anglies dioksido pėdsako maistas</t>
        </is>
      </c>
      <c r="BK975" s="2" t="inlineStr">
        <is>
          <t>2</t>
        </is>
      </c>
      <c r="BL975" s="2" t="inlineStr">
        <is>
          <t/>
        </is>
      </c>
      <c r="BM975" t="inlineStr">
        <is>
          <t/>
        </is>
      </c>
      <c r="BN975" t="inlineStr">
        <is>
          <t/>
        </is>
      </c>
      <c r="BO975" t="inlineStr">
        <is>
          <t/>
        </is>
      </c>
      <c r="BP975" t="inlineStr">
        <is>
          <t/>
        </is>
      </c>
      <c r="BQ975" t="inlineStr">
        <is>
          <t/>
        </is>
      </c>
      <c r="BR975" t="inlineStr">
        <is>
          <t/>
        </is>
      </c>
      <c r="BS975" t="inlineStr">
        <is>
          <t/>
        </is>
      </c>
      <c r="BT975" t="inlineStr">
        <is>
          <t/>
        </is>
      </c>
      <c r="BU975" t="inlineStr">
        <is>
          <t/>
        </is>
      </c>
      <c r="BV975" t="inlineStr">
        <is>
          <t/>
        </is>
      </c>
      <c r="BW975" t="inlineStr">
        <is>
          <t/>
        </is>
      </c>
      <c r="BX975" t="inlineStr">
        <is>
          <t/>
        </is>
      </c>
      <c r="BY975" t="inlineStr">
        <is>
          <t/>
        </is>
      </c>
      <c r="BZ975" s="2" t="inlineStr">
        <is>
          <t>niskoemisyjna żywność</t>
        </is>
      </c>
      <c r="CA975" s="2" t="inlineStr">
        <is>
          <t>3</t>
        </is>
      </c>
      <c r="CB975" s="2" t="inlineStr">
        <is>
          <t/>
        </is>
      </c>
      <c r="CC975" t="inlineStr">
        <is>
          <t>żywność, której wytwarzanie powoduje emisję minimalnych ilości CO&lt;sub&gt;2&lt;/sub&gt;</t>
        </is>
      </c>
      <c r="CD975" s="2" t="inlineStr">
        <is>
          <t>alimentos com baixa pegada carbónica</t>
        </is>
      </c>
      <c r="CE975" s="2" t="inlineStr">
        <is>
          <t>3</t>
        </is>
      </c>
      <c r="CF975" s="2" t="inlineStr">
        <is>
          <t/>
        </is>
      </c>
      <c r="CG975" t="inlineStr">
        <is>
          <t/>
        </is>
      </c>
      <c r="CH975" s="2" t="inlineStr">
        <is>
          <t>alimente cu emisii reduse de carbon|
alimente cu amprentă scăzută de carbon</t>
        </is>
      </c>
      <c r="CI975" s="2" t="inlineStr">
        <is>
          <t>2|
2</t>
        </is>
      </c>
      <c r="CJ975" s="2" t="inlineStr">
        <is>
          <t xml:space="preserve">|
</t>
        </is>
      </c>
      <c r="CK975" t="inlineStr">
        <is>
          <t/>
        </is>
      </c>
      <c r="CL975" t="inlineStr">
        <is>
          <t/>
        </is>
      </c>
      <c r="CM975" t="inlineStr">
        <is>
          <t/>
        </is>
      </c>
      <c r="CN975" t="inlineStr">
        <is>
          <t/>
        </is>
      </c>
      <c r="CO975" t="inlineStr">
        <is>
          <t/>
        </is>
      </c>
      <c r="CP975" s="2" t="inlineStr">
        <is>
          <t>nizkoogljična hrana</t>
        </is>
      </c>
      <c r="CQ975" s="2" t="inlineStr">
        <is>
          <t>3</t>
        </is>
      </c>
      <c r="CR975" s="2" t="inlineStr">
        <is>
          <t/>
        </is>
      </c>
      <c r="CS975" t="inlineStr">
        <is>
          <t>hrana z majhnim ogljičnim odtisom</t>
        </is>
      </c>
      <c r="CT975" t="inlineStr">
        <is>
          <t/>
        </is>
      </c>
      <c r="CU975" t="inlineStr">
        <is>
          <t/>
        </is>
      </c>
      <c r="CV975" t="inlineStr">
        <is>
          <t/>
        </is>
      </c>
      <c r="CW975" t="inlineStr">
        <is>
          <t/>
        </is>
      </c>
    </row>
    <row r="976">
      <c r="A976" s="1" t="str">
        <f>HYPERLINK("https://iate.europa.eu/entry/result/3533344/all", "3533344")</f>
        <v>3533344</v>
      </c>
      <c r="B976" t="inlineStr">
        <is>
          <t>ENVIRONMENT</t>
        </is>
      </c>
      <c r="C976" t="inlineStr">
        <is>
          <t>ENVIRONMENT|environmental policy|pollution control measures</t>
        </is>
      </c>
      <c r="D976" t="inlineStr">
        <is>
          <t>no</t>
        </is>
      </c>
      <c r="E976" t="inlineStr">
        <is>
          <t/>
        </is>
      </c>
      <c r="F976" s="2" t="inlineStr">
        <is>
          <t>технология с ниски или нулеви въглеродни емисии|
ННЕ</t>
        </is>
      </c>
      <c r="G976" s="2" t="inlineStr">
        <is>
          <t>3|
2</t>
        </is>
      </c>
      <c r="H976" s="2" t="inlineStr">
        <is>
          <t xml:space="preserve">|
</t>
        </is>
      </c>
      <c r="I976" t="inlineStr">
        <is>
          <t>технология с ниски равнища на въглеродни емисии или без нетни въглеродни емисии</t>
        </is>
      </c>
      <c r="J976" s="2" t="inlineStr">
        <is>
          <t>nízkouhlíková nebo bezuhlíková technologie</t>
        </is>
      </c>
      <c r="K976" s="2" t="inlineStr">
        <is>
          <t>3</t>
        </is>
      </c>
      <c r="L976" s="2" t="inlineStr">
        <is>
          <t/>
        </is>
      </c>
      <c r="M976" t="inlineStr">
        <is>
          <t>technologie, která produkuje malé množství emisí CO&lt;sub&gt;2&lt;/sub&gt;, resp. neprodukuje žádné čisté emise CO&lt;sub&gt;2&lt;/sub&gt;</t>
        </is>
      </c>
      <c r="N976" s="2" t="inlineStr">
        <is>
          <t>teknologi med lav eller ingen CO2-udledning|
LZC</t>
        </is>
      </c>
      <c r="O976" s="2" t="inlineStr">
        <is>
          <t>3|
3</t>
        </is>
      </c>
      <c r="P976" s="2" t="inlineStr">
        <is>
          <t xml:space="preserve">|
</t>
        </is>
      </c>
      <c r="Q976" t="inlineStr">
        <is>
          <t>teknologi med lave niveauer for CO2-udledning eller ingen netto-CO2-udledning</t>
        </is>
      </c>
      <c r="R976" s="2" t="inlineStr">
        <is>
          <t>CO&lt;sub&gt;2&lt;/sub&gt;-arme oder -freie Technologie</t>
        </is>
      </c>
      <c r="S976" s="2" t="inlineStr">
        <is>
          <t>3</t>
        </is>
      </c>
      <c r="T976" s="2" t="inlineStr">
        <is>
          <t/>
        </is>
      </c>
      <c r="U976" t="inlineStr">
        <is>
          <t>Technologie, die wenig CO&lt;sub&gt;2&lt;/sub&gt;-Emissionen oder gar keine Netto-CO&lt;sub&gt;2&lt;/sub&gt;-Emissionen abgibt</t>
        </is>
      </c>
      <c r="V976" s="2" t="inlineStr">
        <is>
          <t>τεχνολογίες χαμηλών ή μηδενικών ανθρακούχων εκπομπών</t>
        </is>
      </c>
      <c r="W976" s="2" t="inlineStr">
        <is>
          <t>3</t>
        </is>
      </c>
      <c r="X976" s="2" t="inlineStr">
        <is>
          <t/>
        </is>
      </c>
      <c r="Y976" t="inlineStr">
        <is>
          <t>τεχνολογία η οποία προκαλεί χαμηλές ή μηδενικές εκπομπές διοξειδίου του άνθρακα.</t>
        </is>
      </c>
      <c r="Z976" s="2" t="inlineStr">
        <is>
          <t>LZC|
low or zero carbon technology</t>
        </is>
      </c>
      <c r="AA976" s="2" t="inlineStr">
        <is>
          <t>3|
3</t>
        </is>
      </c>
      <c r="AB976" s="2" t="inlineStr">
        <is>
          <t xml:space="preserve">|
</t>
        </is>
      </c>
      <c r="AC976" t="inlineStr">
        <is>
          <t>Technology which emits low levels of CO&lt;sub&gt;2&lt;/sub&gt; emissions, or no net CO&lt;sub&gt;2&lt;/sub&gt; emissions.</t>
        </is>
      </c>
      <c r="AD976" s="2" t="inlineStr">
        <is>
          <t>tecnología con emisiones de carbono bajas o nulas</t>
        </is>
      </c>
      <c r="AE976" s="2" t="inlineStr">
        <is>
          <t>3</t>
        </is>
      </c>
      <c r="AF976" s="2" t="inlineStr">
        <is>
          <t/>
        </is>
      </c>
      <c r="AG976" t="inlineStr">
        <is>
          <t>tecnología que genera pocas emisiones de CO&lt;sub&gt;2&lt;/sub&gt; o que no genera emisiones netas de CO&lt;sub&gt;2&lt;/sub&gt;</t>
        </is>
      </c>
      <c r="AH976" s="2" t="inlineStr">
        <is>
          <t>vähem CO&lt;sub&gt;2&lt;/sub&gt; heidet tekitav tehnoloogia|
vähese süsinikdioksiidiheitega tehnoloogia|
vähem CO2-heidet tekitav tehnoloogia</t>
        </is>
      </c>
      <c r="AI976" s="2" t="inlineStr">
        <is>
          <t>3|
3|
2</t>
        </is>
      </c>
      <c r="AJ976" s="2" t="inlineStr">
        <is>
          <t xml:space="preserve">|
|
</t>
        </is>
      </c>
      <c r="AK976" t="inlineStr">
        <is>
          <t>tehnoloogia, mille abil tekib vähe süsinikdioksiidheiteid või ei teki üldse netoheiteid</t>
        </is>
      </c>
      <c r="AL976" s="2" t="inlineStr">
        <is>
          <t>vähän tai ei lainkaan hiilidioksidipäästöjä aiheuttava teknologia</t>
        </is>
      </c>
      <c r="AM976" s="2" t="inlineStr">
        <is>
          <t>3</t>
        </is>
      </c>
      <c r="AN976" s="2" t="inlineStr">
        <is>
          <t/>
        </is>
      </c>
      <c r="AO976" t="inlineStr">
        <is>
          <t>teknologia, josta aiheutuu vähän hiilidioksidipäästöjä tai ei lainkaan nettohiilidioksidipäästöjä</t>
        </is>
      </c>
      <c r="AP976" s="2" t="inlineStr">
        <is>
          <t>technologie à émissions de carbone faibles ou nulles</t>
        </is>
      </c>
      <c r="AQ976" s="2" t="inlineStr">
        <is>
          <t>3</t>
        </is>
      </c>
      <c r="AR976" s="2" t="inlineStr">
        <is>
          <t/>
        </is>
      </c>
      <c r="AS976" t="inlineStr">
        <is>
          <t>technologie produisant de faibles émissions de CO2, ou n'en émettant pas du tout</t>
        </is>
      </c>
      <c r="AT976" t="inlineStr">
        <is>
          <t/>
        </is>
      </c>
      <c r="AU976" t="inlineStr">
        <is>
          <t/>
        </is>
      </c>
      <c r="AV976" t="inlineStr">
        <is>
          <t/>
        </is>
      </c>
      <c r="AW976" t="inlineStr">
        <is>
          <t/>
        </is>
      </c>
      <c r="AX976" t="inlineStr">
        <is>
          <t/>
        </is>
      </c>
      <c r="AY976" t="inlineStr">
        <is>
          <t/>
        </is>
      </c>
      <c r="AZ976" t="inlineStr">
        <is>
          <t/>
        </is>
      </c>
      <c r="BA976" t="inlineStr">
        <is>
          <t/>
        </is>
      </c>
      <c r="BB976" t="inlineStr">
        <is>
          <t/>
        </is>
      </c>
      <c r="BC976" t="inlineStr">
        <is>
          <t/>
        </is>
      </c>
      <c r="BD976" t="inlineStr">
        <is>
          <t/>
        </is>
      </c>
      <c r="BE976" t="inlineStr">
        <is>
          <t/>
        </is>
      </c>
      <c r="BF976" s="2" t="inlineStr">
        <is>
          <t>tecnologia a bassa emissione di carbonio|
tecnologia a emissioni zero</t>
        </is>
      </c>
      <c r="BG976" s="2" t="inlineStr">
        <is>
          <t>3|
3</t>
        </is>
      </c>
      <c r="BH976" s="2" t="inlineStr">
        <is>
          <t xml:space="preserve">|
</t>
        </is>
      </c>
      <c r="BI976" t="inlineStr">
        <is>
          <t>tecnologia il cui impiego produce bassi livelli di emissioni di CO&lt;sub&gt;2&lt;/sub&gt; o non ne produce affatto</t>
        </is>
      </c>
      <c r="BJ976" s="2" t="inlineStr">
        <is>
          <t>mažaanglė arba nulinio išskyrimo technologija</t>
        </is>
      </c>
      <c r="BK976" s="2" t="inlineStr">
        <is>
          <t>3</t>
        </is>
      </c>
      <c r="BL976" s="2" t="inlineStr">
        <is>
          <t/>
        </is>
      </c>
      <c r="BM976" t="inlineStr">
        <is>
          <t>technologija, išskirianti nedidelį anglies dioksido kiekį arba visai jo neišskirianti</t>
        </is>
      </c>
      <c r="BN976" t="inlineStr">
        <is>
          <t/>
        </is>
      </c>
      <c r="BO976" t="inlineStr">
        <is>
          <t/>
        </is>
      </c>
      <c r="BP976" t="inlineStr">
        <is>
          <t/>
        </is>
      </c>
      <c r="BQ976" t="inlineStr">
        <is>
          <t/>
        </is>
      </c>
      <c r="BR976" t="inlineStr">
        <is>
          <t/>
        </is>
      </c>
      <c r="BS976" t="inlineStr">
        <is>
          <t/>
        </is>
      </c>
      <c r="BT976" t="inlineStr">
        <is>
          <t/>
        </is>
      </c>
      <c r="BU976" t="inlineStr">
        <is>
          <t/>
        </is>
      </c>
      <c r="BV976" t="inlineStr">
        <is>
          <t/>
        </is>
      </c>
      <c r="BW976" t="inlineStr">
        <is>
          <t/>
        </is>
      </c>
      <c r="BX976" t="inlineStr">
        <is>
          <t/>
        </is>
      </c>
      <c r="BY976" t="inlineStr">
        <is>
          <t/>
        </is>
      </c>
      <c r="BZ976" t="inlineStr">
        <is>
          <t/>
        </is>
      </c>
      <c r="CA976" t="inlineStr">
        <is>
          <t/>
        </is>
      </c>
      <c r="CB976" t="inlineStr">
        <is>
          <t/>
        </is>
      </c>
      <c r="CC976" t="inlineStr">
        <is>
          <t/>
        </is>
      </c>
      <c r="CD976" s="2" t="inlineStr">
        <is>
          <t>tecnologia com baixo teor ou com teor zero de carbono</t>
        </is>
      </c>
      <c r="CE976" s="2" t="inlineStr">
        <is>
          <t>3</t>
        </is>
      </c>
      <c r="CF976" s="2" t="inlineStr">
        <is>
          <t/>
        </is>
      </c>
      <c r="CG976" t="inlineStr">
        <is>
          <t>tecnologia que emite níveis reduzidos de emissões de CO&lt;sub&gt;2&lt;/sub&gt;ou nenhumas emissões líquidas CO&lt;sub&gt;2&lt;/sub&gt;</t>
        </is>
      </c>
      <c r="CH976" s="2" t="inlineStr">
        <is>
          <t>tehnologie cu emisii scăzute de carbon sau fără emisii</t>
        </is>
      </c>
      <c r="CI976" s="2" t="inlineStr">
        <is>
          <t>3</t>
        </is>
      </c>
      <c r="CJ976" s="2" t="inlineStr">
        <is>
          <t/>
        </is>
      </c>
      <c r="CK976" t="inlineStr">
        <is>
          <t>tehnologie a cărei utilizare produce niveluri scăzute de emisii de CO&lt;sub&gt;2&lt;/sub&gt; sau care nu produce emisii de CO&lt;sub&gt;2&lt;/sub&gt;</t>
        </is>
      </c>
      <c r="CL976" s="2" t="inlineStr">
        <is>
          <t>technológia s nízkymi alebo nulovými emisiami CO2</t>
        </is>
      </c>
      <c r="CM976" s="2" t="inlineStr">
        <is>
          <t>3</t>
        </is>
      </c>
      <c r="CN976" s="2" t="inlineStr">
        <is>
          <t/>
        </is>
      </c>
      <c r="CO976" t="inlineStr">
        <is>
          <t>technológia vykazujúca nízku alebo nulovú mieru emisií CO2</t>
        </is>
      </c>
      <c r="CP976" t="inlineStr">
        <is>
          <t/>
        </is>
      </c>
      <c r="CQ976" t="inlineStr">
        <is>
          <t/>
        </is>
      </c>
      <c r="CR976" t="inlineStr">
        <is>
          <t/>
        </is>
      </c>
      <c r="CS976" t="inlineStr">
        <is>
          <t/>
        </is>
      </c>
      <c r="CT976" t="inlineStr">
        <is>
          <t/>
        </is>
      </c>
      <c r="CU976" t="inlineStr">
        <is>
          <t/>
        </is>
      </c>
      <c r="CV976" t="inlineStr">
        <is>
          <t/>
        </is>
      </c>
      <c r="CW976" t="inlineStr">
        <is>
          <t/>
        </is>
      </c>
    </row>
    <row r="977">
      <c r="A977" s="1" t="str">
        <f>HYPERLINK("https://iate.europa.eu/entry/result/1407770/all", "1407770")</f>
        <v>1407770</v>
      </c>
      <c r="B977" t="inlineStr">
        <is>
          <t>ENVIRONMENT;ENERGY</t>
        </is>
      </c>
      <c r="C977" t="inlineStr">
        <is>
          <t>ENVIRONMENT|environmental policy|waste management;ENERGY|coal and mining industries</t>
        </is>
      </c>
      <c r="D977" t="inlineStr">
        <is>
          <t>yes</t>
        </is>
      </c>
      <c r="E977" t="inlineStr">
        <is>
          <t/>
        </is>
      </c>
      <c r="F977" t="inlineStr">
        <is>
          <t/>
        </is>
      </c>
      <c r="G977" t="inlineStr">
        <is>
          <t/>
        </is>
      </c>
      <c r="H977" t="inlineStr">
        <is>
          <t/>
        </is>
      </c>
      <c r="I977" t="inlineStr">
        <is>
          <t/>
        </is>
      </c>
      <c r="J977" t="inlineStr">
        <is>
          <t/>
        </is>
      </c>
      <c r="K977" t="inlineStr">
        <is>
          <t/>
        </is>
      </c>
      <c r="L977" t="inlineStr">
        <is>
          <t/>
        </is>
      </c>
      <c r="M977" t="inlineStr">
        <is>
          <t/>
        </is>
      </c>
      <c r="N977" t="inlineStr">
        <is>
          <t/>
        </is>
      </c>
      <c r="O977" t="inlineStr">
        <is>
          <t/>
        </is>
      </c>
      <c r="P977" t="inlineStr">
        <is>
          <t/>
        </is>
      </c>
      <c r="Q977" t="inlineStr">
        <is>
          <t/>
        </is>
      </c>
      <c r="R977" s="2" t="inlineStr">
        <is>
          <t>Wiedernutzbarmachung</t>
        </is>
      </c>
      <c r="S977" s="2" t="inlineStr">
        <is>
          <t>3</t>
        </is>
      </c>
      <c r="T977" s="2" t="inlineStr">
        <is>
          <t/>
        </is>
      </c>
      <c r="U977" t="inlineStr">
        <is>
          <t>Ueberfuehrung von Flaechen(Boden und Gewaessern)nach Aufgabe ihrer energiewirtschaftlichen sowie sonstige Nutzung.Sie umfasst Wiederurbarmachung und nachfolgendes Rekultivieren</t>
        </is>
      </c>
      <c r="V977" s="2" t="inlineStr">
        <is>
          <t>αποκατάσταση εδαφικής έκτασης</t>
        </is>
      </c>
      <c r="W977" s="2" t="inlineStr">
        <is>
          <t>3</t>
        </is>
      </c>
      <c r="X977" s="2" t="inlineStr">
        <is>
          <t/>
        </is>
      </c>
      <c r="Y977" t="inlineStr">
        <is>
          <t/>
        </is>
      </c>
      <c r="Z977" s="2" t="inlineStr">
        <is>
          <t>rehabilitation</t>
        </is>
      </c>
      <c r="AA977" s="2" t="inlineStr">
        <is>
          <t>3</t>
        </is>
      </c>
      <c r="AB977" s="2" t="inlineStr">
        <is>
          <t/>
        </is>
      </c>
      <c r="AC977" t="inlineStr">
        <is>
          <t>treatment of the land affected by a waste facility in such a way as to restore the land to a satisfactory state, with particular regard to soil quality, wild life, natural habitats, freshwater systems, landscape and appropriate beneficial uses</t>
        </is>
      </c>
      <c r="AD977" s="2" t="inlineStr">
        <is>
          <t>reconstitución</t>
        </is>
      </c>
      <c r="AE977" s="2" t="inlineStr">
        <is>
          <t>3</t>
        </is>
      </c>
      <c r="AF977" s="2" t="inlineStr">
        <is>
          <t/>
        </is>
      </c>
      <c r="AG977" t="inlineStr">
        <is>
          <t>reconversión de los terrenos (suelo y agua) con vistas a una explotación agrícola o forestal, al aprovechamiento de las aguas, o cualquier otra finalidad útil, después de haber sido utilizado con fines energéticos. Esta reconversión incluye principalmente las operaciones de regulación de los terrenos y posterior transformación en tierras cultivables</t>
        </is>
      </c>
      <c r="AH977" s="2" t="inlineStr">
        <is>
          <t>taastamine</t>
        </is>
      </c>
      <c r="AI977" s="2" t="inlineStr">
        <is>
          <t>4</t>
        </is>
      </c>
      <c r="AJ977" s="2" t="inlineStr">
        <is>
          <t/>
        </is>
      </c>
      <c r="AK977" t="inlineStr">
        <is>
          <t>jäätmehoidla poolt mõjutatud maapinna töötlemine selliselt, et taastada maapinna rahuldav seisukord, pöörates erilist tähelepanu mulla kvaliteedile, looduslikule loomastikule ja taimestikule, looduslikele elupaikadele, mageveesüsteemidele, maastikule ja asjakohasele kasutamisele</t>
        </is>
      </c>
      <c r="AL977" s="2" t="inlineStr">
        <is>
          <t>kunnostaminen</t>
        </is>
      </c>
      <c r="AM977" s="2" t="inlineStr">
        <is>
          <t>3</t>
        </is>
      </c>
      <c r="AN977" s="2" t="inlineStr">
        <is>
          <t/>
        </is>
      </c>
      <c r="AO977" t="inlineStr">
        <is>
          <t>jätealueen vaikutusalueella olevan maan käsittely siten, että maa palautetaan tyydyttävään tilaan ottaen erityisesti huomioon maaperän laatu, luonnonvaraisten kasvien ja eläinten, luonnollisten elinympäristöjen, makean veden vesistöjen ja maisemien osalta sekä soveltuva hyötykäyttö</t>
        </is>
      </c>
      <c r="AP977" s="2" t="inlineStr">
        <is>
          <t>remise en valeur</t>
        </is>
      </c>
      <c r="AQ977" s="2" t="inlineStr">
        <is>
          <t>3</t>
        </is>
      </c>
      <c r="AR977" s="2" t="inlineStr">
        <is>
          <t/>
        </is>
      </c>
      <c r="AS977" t="inlineStr">
        <is>
          <t>reconversion des terrains (sol et eau) après leur utilisation à des fins énergétiques en vue d'une exploitation agricole ou forestière ou de l'aménagement des eaux ou toute autre utilisation. Cette reconversion comprend notamment la remise en état, puis en culture des sols</t>
        </is>
      </c>
      <c r="AT977" s="2" t="inlineStr">
        <is>
          <t>athshlánú</t>
        </is>
      </c>
      <c r="AU977" s="2" t="inlineStr">
        <is>
          <t>3</t>
        </is>
      </c>
      <c r="AV977" s="2" t="inlineStr">
        <is>
          <t/>
        </is>
      </c>
      <c r="AW977" t="inlineStr">
        <is>
          <t/>
        </is>
      </c>
      <c r="AX977" t="inlineStr">
        <is>
          <t/>
        </is>
      </c>
      <c r="AY977" t="inlineStr">
        <is>
          <t/>
        </is>
      </c>
      <c r="AZ977" t="inlineStr">
        <is>
          <t/>
        </is>
      </c>
      <c r="BA977" t="inlineStr">
        <is>
          <t/>
        </is>
      </c>
      <c r="BB977" s="2" t="inlineStr">
        <is>
          <t>rekultiváció</t>
        </is>
      </c>
      <c r="BC977" s="2" t="inlineStr">
        <is>
          <t>4</t>
        </is>
      </c>
      <c r="BD977" s="2" t="inlineStr">
        <is>
          <t/>
        </is>
      </c>
      <c r="BE977" t="inlineStr">
        <is>
          <t>a bezárt hulladéklerakó vagy a hulladéklerakó egy része környezeti veszélyességének csökkentése új területhasználat előkészítése érdekében lezárással, műszaki védelem és monitoringrendszer kiépítésével vagy a hulladék felszedésével, továbbá tájba illesztéssel</t>
        </is>
      </c>
      <c r="BF977" s="2" t="inlineStr">
        <is>
          <t>ripristino</t>
        </is>
      </c>
      <c r="BG977" s="2" t="inlineStr">
        <is>
          <t>3</t>
        </is>
      </c>
      <c r="BH977" s="2" t="inlineStr">
        <is>
          <t/>
        </is>
      </c>
      <c r="BI977" t="inlineStr">
        <is>
          <t>il trattamento del terreno che abbia subito un impatto dalla struttura di deposito dei rifiuti, al fine di ripristinare uno stato soddisfacente del terreno, in particolare riguardo alla qualità del suolo, alla flora e alla fauna selvatiche, agli habitat naturali, ai sistemi delle acque dolci, al paesaggio e agli opportuni utilizzi benefici</t>
        </is>
      </c>
      <c r="BJ977" t="inlineStr">
        <is>
          <t/>
        </is>
      </c>
      <c r="BK977" t="inlineStr">
        <is>
          <t/>
        </is>
      </c>
      <c r="BL977" t="inlineStr">
        <is>
          <t/>
        </is>
      </c>
      <c r="BM977" t="inlineStr">
        <is>
          <t/>
        </is>
      </c>
      <c r="BN977" s="2" t="inlineStr">
        <is>
          <t>sanācija</t>
        </is>
      </c>
      <c r="BO977" s="2" t="inlineStr">
        <is>
          <t>3</t>
        </is>
      </c>
      <c r="BP977" s="2" t="inlineStr">
        <is>
          <t/>
        </is>
      </c>
      <c r="BQ977" t="inlineStr">
        <is>
          <t>tāda atkritumu apsaimniekošanas objekta ietekmētas zemes apstrāde, kas zemi atjauno pieņemamā stāvoklī, jo īpaši attiecībā uz augsnes kvalitāti, savvaļas augiem un dzīvniekiem, dabisku vidi, saldūdens sistēmām, ainavām un piemērotu lietderīgu izmantojumu</t>
        </is>
      </c>
      <c r="BR977" s="2" t="inlineStr">
        <is>
          <t>riabilitazzjoni</t>
        </is>
      </c>
      <c r="BS977" s="2" t="inlineStr">
        <is>
          <t>3</t>
        </is>
      </c>
      <c r="BT977" s="2" t="inlineStr">
        <is>
          <t/>
        </is>
      </c>
      <c r="BU977" t="inlineStr">
        <is>
          <t/>
        </is>
      </c>
      <c r="BV977" s="2" t="inlineStr">
        <is>
          <t>rehabilitatie</t>
        </is>
      </c>
      <c r="BW977" s="2" t="inlineStr">
        <is>
          <t>3</t>
        </is>
      </c>
      <c r="BX977" s="2" t="inlineStr">
        <is>
          <t/>
        </is>
      </c>
      <c r="BY977" t="inlineStr">
        <is>
          <t>"de behandeling van het land dat nadelige invloed heeft ondervonden van een afvalvoorziening, op een zodanige manier dat het land weer in een bevredigende toestand wordt gebracht, en met speciale aandacht voor de bodemkwaliteit, in het wild levende dieren, de natuurlijke habitats, de zoetwatersystemen, het landschap en toepasselijk gunstig gebruik"</t>
        </is>
      </c>
      <c r="BZ977" s="2" t="inlineStr">
        <is>
          <t>rekultywacja</t>
        </is>
      </c>
      <c r="CA977" s="2" t="inlineStr">
        <is>
          <t>3</t>
        </is>
      </c>
      <c r="CB977" s="2" t="inlineStr">
        <is>
          <t/>
        </is>
      </c>
      <c r="CC977" t="inlineStr">
        <is>
          <t>"rekultywacja" oznacza oczyszczanie gruntu, na który wpływ miał obiekt unieszkodliwiania odpadów, w taki sposób, aby przywrócić go do satysfakcjonującego stanu, ze szczególnym uwzględnieniem jakości gleby, dzikiej fauny i flory, siedlisk naturalnych, systemów wody słodkiej, krajobrazu oraz odpowiednich celów użytkowych;</t>
        </is>
      </c>
      <c r="CD977" s="2" t="inlineStr">
        <is>
          <t>revalorização de um terreno|
reabilitação</t>
        </is>
      </c>
      <c r="CE977" s="2" t="inlineStr">
        <is>
          <t>3|
3</t>
        </is>
      </c>
      <c r="CF977" s="2" t="inlineStr">
        <is>
          <t xml:space="preserve">|
</t>
        </is>
      </c>
      <c r="CG977" t="inlineStr">
        <is>
          <t>Tratamento do terreno afectado por uma instalação de resíduos, de modo a repô-lo num estado satisfatório, em especial no respeitante à qualidade do solo, à vida selvagem, aos habitats naturais, aos sistemas de água doce, à paisagem e à utilização proveitosa adequada.</t>
        </is>
      </c>
      <c r="CH977" s="2" t="inlineStr">
        <is>
          <t>reabilitare</t>
        </is>
      </c>
      <c r="CI977" s="2" t="inlineStr">
        <is>
          <t>3</t>
        </is>
      </c>
      <c r="CJ977" s="2" t="inlineStr">
        <is>
          <t/>
        </is>
      </c>
      <c r="CK977" t="inlineStr">
        <is>
          <t>tratarea terenului afectat de o instalație de deșeuri astfel încât starea acestuia să fie readusă la un nivel satisfăcator, în special în ceea ce privește calitatea solului, viața sălbatică, habitatele naturale, sistemele hidrologice, peisajul și posibilitățile de utilizare corespunzătoare</t>
        </is>
      </c>
      <c r="CL977" s="2" t="inlineStr">
        <is>
          <t>rekultivácia</t>
        </is>
      </c>
      <c r="CM977" s="2" t="inlineStr">
        <is>
          <t>3</t>
        </is>
      </c>
      <c r="CN977" s="2" t="inlineStr">
        <is>
          <t/>
        </is>
      </c>
      <c r="CO977" t="inlineStr">
        <is>
          <t>taká úprava územia ovplyvneného zariadením na nakladanie s odpadmi, ktorá umožní návrat do uspokojivého stavu, so zvláštnym dôrazom na kvalitu pôdy, voľne žijúce živočíchy a rastliny, prirodzené biotopy, sladkovodné systémy, krajinu a vhodné využitie územia</t>
        </is>
      </c>
      <c r="CP977" t="inlineStr">
        <is>
          <t/>
        </is>
      </c>
      <c r="CQ977" t="inlineStr">
        <is>
          <t/>
        </is>
      </c>
      <c r="CR977" t="inlineStr">
        <is>
          <t/>
        </is>
      </c>
      <c r="CS977" t="inlineStr">
        <is>
          <t/>
        </is>
      </c>
      <c r="CT977" t="inlineStr">
        <is>
          <t/>
        </is>
      </c>
      <c r="CU977" t="inlineStr">
        <is>
          <t/>
        </is>
      </c>
      <c r="CV977" t="inlineStr">
        <is>
          <t/>
        </is>
      </c>
      <c r="CW977" t="inlineStr">
        <is>
          <t/>
        </is>
      </c>
    </row>
    <row r="978">
      <c r="A978" s="1" t="str">
        <f>HYPERLINK("https://iate.europa.eu/entry/result/3627669/all", "3627669")</f>
        <v>3627669</v>
      </c>
      <c r="B978" t="inlineStr">
        <is>
          <t>EUROPEAN UNION;ENVIRONMENT</t>
        </is>
      </c>
      <c r="C978" t="inlineStr">
        <is>
          <t>EUROPEAN UNION|EU institutions and European civil service|EU institution|European Commission;ENVIRONMENT</t>
        </is>
      </c>
      <c r="D978" t="inlineStr">
        <is>
          <t>yes</t>
        </is>
      </c>
      <c r="E978" t="inlineStr">
        <is>
          <t/>
        </is>
      </c>
      <c r="F978" t="inlineStr">
        <is>
          <t/>
        </is>
      </c>
      <c r="G978" t="inlineStr">
        <is>
          <t/>
        </is>
      </c>
      <c r="H978" t="inlineStr">
        <is>
          <t/>
        </is>
      </c>
      <c r="I978" t="inlineStr">
        <is>
          <t/>
        </is>
      </c>
      <c r="J978" t="inlineStr">
        <is>
          <t/>
        </is>
      </c>
      <c r="K978" t="inlineStr">
        <is>
          <t/>
        </is>
      </c>
      <c r="L978" t="inlineStr">
        <is>
          <t/>
        </is>
      </c>
      <c r="M978" t="inlineStr">
        <is>
          <t/>
        </is>
      </c>
      <c r="N978" t="inlineStr">
        <is>
          <t/>
        </is>
      </c>
      <c r="O978" t="inlineStr">
        <is>
          <t/>
        </is>
      </c>
      <c r="P978" t="inlineStr">
        <is>
          <t/>
        </is>
      </c>
      <c r="Q978" t="inlineStr">
        <is>
          <t/>
        </is>
      </c>
      <c r="R978" t="inlineStr">
        <is>
          <t/>
        </is>
      </c>
      <c r="S978" t="inlineStr">
        <is>
          <t/>
        </is>
      </c>
      <c r="T978" t="inlineStr">
        <is>
          <t/>
        </is>
      </c>
      <c r="U978" t="inlineStr">
        <is>
          <t/>
        </is>
      </c>
      <c r="V978" t="inlineStr">
        <is>
          <t/>
        </is>
      </c>
      <c r="W978" t="inlineStr">
        <is>
          <t/>
        </is>
      </c>
      <c r="X978" t="inlineStr">
        <is>
          <t/>
        </is>
      </c>
      <c r="Y978" t="inlineStr">
        <is>
          <t/>
        </is>
      </c>
      <c r="Z978" s="2" t="inlineStr">
        <is>
          <t>Greening the Commission</t>
        </is>
      </c>
      <c r="AA978" s="2" t="inlineStr">
        <is>
          <t>3</t>
        </is>
      </c>
      <c r="AB978" s="2" t="inlineStr">
        <is>
          <t/>
        </is>
      </c>
      <c r="AC978" t="inlineStr">
        <is>
          <t>making the Commission climate neutral by 2030</t>
        </is>
      </c>
      <c r="AD978" t="inlineStr">
        <is>
          <t/>
        </is>
      </c>
      <c r="AE978" t="inlineStr">
        <is>
          <t/>
        </is>
      </c>
      <c r="AF978" t="inlineStr">
        <is>
          <t/>
        </is>
      </c>
      <c r="AG978" t="inlineStr">
        <is>
          <t/>
        </is>
      </c>
      <c r="AH978" t="inlineStr">
        <is>
          <t/>
        </is>
      </c>
      <c r="AI978" t="inlineStr">
        <is>
          <t/>
        </is>
      </c>
      <c r="AJ978" t="inlineStr">
        <is>
          <t/>
        </is>
      </c>
      <c r="AK978" t="inlineStr">
        <is>
          <t/>
        </is>
      </c>
      <c r="AL978" t="inlineStr">
        <is>
          <t/>
        </is>
      </c>
      <c r="AM978" t="inlineStr">
        <is>
          <t/>
        </is>
      </c>
      <c r="AN978" t="inlineStr">
        <is>
          <t/>
        </is>
      </c>
      <c r="AO978" t="inlineStr">
        <is>
          <t/>
        </is>
      </c>
      <c r="AP978" t="inlineStr">
        <is>
          <t/>
        </is>
      </c>
      <c r="AQ978" t="inlineStr">
        <is>
          <t/>
        </is>
      </c>
      <c r="AR978" t="inlineStr">
        <is>
          <t/>
        </is>
      </c>
      <c r="AS978" t="inlineStr">
        <is>
          <t/>
        </is>
      </c>
      <c r="AT978" t="inlineStr">
        <is>
          <t/>
        </is>
      </c>
      <c r="AU978" t="inlineStr">
        <is>
          <t/>
        </is>
      </c>
      <c r="AV978" t="inlineStr">
        <is>
          <t/>
        </is>
      </c>
      <c r="AW978" t="inlineStr">
        <is>
          <t/>
        </is>
      </c>
      <c r="AX978" t="inlineStr">
        <is>
          <t/>
        </is>
      </c>
      <c r="AY978" t="inlineStr">
        <is>
          <t/>
        </is>
      </c>
      <c r="AZ978" t="inlineStr">
        <is>
          <t/>
        </is>
      </c>
      <c r="BA978" t="inlineStr">
        <is>
          <t/>
        </is>
      </c>
      <c r="BB978" t="inlineStr">
        <is>
          <t/>
        </is>
      </c>
      <c r="BC978" t="inlineStr">
        <is>
          <t/>
        </is>
      </c>
      <c r="BD978" t="inlineStr">
        <is>
          <t/>
        </is>
      </c>
      <c r="BE978" t="inlineStr">
        <is>
          <t/>
        </is>
      </c>
      <c r="BF978" t="inlineStr">
        <is>
          <t/>
        </is>
      </c>
      <c r="BG978" t="inlineStr">
        <is>
          <t/>
        </is>
      </c>
      <c r="BH978" t="inlineStr">
        <is>
          <t/>
        </is>
      </c>
      <c r="BI978" t="inlineStr">
        <is>
          <t/>
        </is>
      </c>
      <c r="BJ978" t="inlineStr">
        <is>
          <t/>
        </is>
      </c>
      <c r="BK978" t="inlineStr">
        <is>
          <t/>
        </is>
      </c>
      <c r="BL978" t="inlineStr">
        <is>
          <t/>
        </is>
      </c>
      <c r="BM978" t="inlineStr">
        <is>
          <t/>
        </is>
      </c>
      <c r="BN978" t="inlineStr">
        <is>
          <t/>
        </is>
      </c>
      <c r="BO978" t="inlineStr">
        <is>
          <t/>
        </is>
      </c>
      <c r="BP978" t="inlineStr">
        <is>
          <t/>
        </is>
      </c>
      <c r="BQ978" t="inlineStr">
        <is>
          <t/>
        </is>
      </c>
      <c r="BR978" t="inlineStr">
        <is>
          <t/>
        </is>
      </c>
      <c r="BS978" t="inlineStr">
        <is>
          <t/>
        </is>
      </c>
      <c r="BT978" t="inlineStr">
        <is>
          <t/>
        </is>
      </c>
      <c r="BU978" t="inlineStr">
        <is>
          <t/>
        </is>
      </c>
      <c r="BV978" t="inlineStr">
        <is>
          <t/>
        </is>
      </c>
      <c r="BW978" t="inlineStr">
        <is>
          <t/>
        </is>
      </c>
      <c r="BX978" t="inlineStr">
        <is>
          <t/>
        </is>
      </c>
      <c r="BY978" t="inlineStr">
        <is>
          <t/>
        </is>
      </c>
      <c r="BZ978" s="2" t="inlineStr">
        <is>
          <t>ekologizacja Komisji</t>
        </is>
      </c>
      <c r="CA978" s="2" t="inlineStr">
        <is>
          <t>3</t>
        </is>
      </c>
      <c r="CB978" s="2" t="inlineStr">
        <is>
          <t/>
        </is>
      </c>
      <c r="CC978" t="inlineStr">
        <is>
          <t>działania na rzecz osiągnięcia neutralności klimatycznej przez Komisję do 2030 r.</t>
        </is>
      </c>
      <c r="CD978" t="inlineStr">
        <is>
          <t/>
        </is>
      </c>
      <c r="CE978" t="inlineStr">
        <is>
          <t/>
        </is>
      </c>
      <c r="CF978" t="inlineStr">
        <is>
          <t/>
        </is>
      </c>
      <c r="CG978" t="inlineStr">
        <is>
          <t/>
        </is>
      </c>
      <c r="CH978" t="inlineStr">
        <is>
          <t/>
        </is>
      </c>
      <c r="CI978" t="inlineStr">
        <is>
          <t/>
        </is>
      </c>
      <c r="CJ978" t="inlineStr">
        <is>
          <t/>
        </is>
      </c>
      <c r="CK978" t="inlineStr">
        <is>
          <t/>
        </is>
      </c>
      <c r="CL978" t="inlineStr">
        <is>
          <t/>
        </is>
      </c>
      <c r="CM978" t="inlineStr">
        <is>
          <t/>
        </is>
      </c>
      <c r="CN978" t="inlineStr">
        <is>
          <t/>
        </is>
      </c>
      <c r="CO978" t="inlineStr">
        <is>
          <t/>
        </is>
      </c>
      <c r="CP978" t="inlineStr">
        <is>
          <t/>
        </is>
      </c>
      <c r="CQ978" t="inlineStr">
        <is>
          <t/>
        </is>
      </c>
      <c r="CR978" t="inlineStr">
        <is>
          <t/>
        </is>
      </c>
      <c r="CS978" t="inlineStr">
        <is>
          <t/>
        </is>
      </c>
      <c r="CT978" t="inlineStr">
        <is>
          <t/>
        </is>
      </c>
      <c r="CU978" t="inlineStr">
        <is>
          <t/>
        </is>
      </c>
      <c r="CV978" t="inlineStr">
        <is>
          <t/>
        </is>
      </c>
      <c r="CW978" t="inlineStr">
        <is>
          <t/>
        </is>
      </c>
    </row>
    <row r="979">
      <c r="A979" s="1" t="str">
        <f>HYPERLINK("https://iate.europa.eu/entry/result/1407755/all", "1407755")</f>
        <v>1407755</v>
      </c>
      <c r="B979" t="inlineStr">
        <is>
          <t>ENVIRONMENT</t>
        </is>
      </c>
      <c r="C979" t="inlineStr">
        <is>
          <t>ENVIRONMENT</t>
        </is>
      </c>
      <c r="D979" t="inlineStr">
        <is>
          <t>no</t>
        </is>
      </c>
      <c r="E979" t="inlineStr">
        <is>
          <t/>
        </is>
      </c>
      <c r="F979" t="inlineStr">
        <is>
          <t/>
        </is>
      </c>
      <c r="G979" t="inlineStr">
        <is>
          <t/>
        </is>
      </c>
      <c r="H979" t="inlineStr">
        <is>
          <t/>
        </is>
      </c>
      <c r="I979" t="inlineStr">
        <is>
          <t/>
        </is>
      </c>
      <c r="J979" t="inlineStr">
        <is>
          <t/>
        </is>
      </c>
      <c r="K979" t="inlineStr">
        <is>
          <t/>
        </is>
      </c>
      <c r="L979" t="inlineStr">
        <is>
          <t/>
        </is>
      </c>
      <c r="M979" t="inlineStr">
        <is>
          <t/>
        </is>
      </c>
      <c r="N979" s="2" t="inlineStr">
        <is>
          <t>miljøforringelse</t>
        </is>
      </c>
      <c r="O979" s="2" t="inlineStr">
        <is>
          <t>3</t>
        </is>
      </c>
      <c r="P979" s="2" t="inlineStr">
        <is>
          <t/>
        </is>
      </c>
      <c r="Q979" t="inlineStr">
        <is>
          <t/>
        </is>
      </c>
      <c r="R979" s="2" t="inlineStr">
        <is>
          <t>Umweltbelastung|
Umweltbeeinträchtigung</t>
        </is>
      </c>
      <c r="S979" s="2" t="inlineStr">
        <is>
          <t>3|
3</t>
        </is>
      </c>
      <c r="T979" s="2" t="inlineStr">
        <is>
          <t xml:space="preserve">|
</t>
        </is>
      </c>
      <c r="U979" t="inlineStr">
        <is>
          <t>eine von Menschen verursachte Verschlechterung der Lebensbedingungen fuer Menschen, Tiere und Pflanzen</t>
        </is>
      </c>
      <c r="V979" s="2" t="inlineStr">
        <is>
          <t>υποβάθμιση περιβάλλοντος</t>
        </is>
      </c>
      <c r="W979" s="2" t="inlineStr">
        <is>
          <t>3</t>
        </is>
      </c>
      <c r="X979" s="2" t="inlineStr">
        <is>
          <t/>
        </is>
      </c>
      <c r="Y979" t="inlineStr">
        <is>
          <t/>
        </is>
      </c>
      <c r="Z979" s="2" t="inlineStr">
        <is>
          <t>impairment of the environment</t>
        </is>
      </c>
      <c r="AA979" s="2" t="inlineStr">
        <is>
          <t>3</t>
        </is>
      </c>
      <c r="AB979" s="2" t="inlineStr">
        <is>
          <t/>
        </is>
      </c>
      <c r="AC979" t="inlineStr">
        <is>
          <t>any detrimental alteration to the environment caused by man and affecting human,animal and plant life</t>
        </is>
      </c>
      <c r="AD979" s="2" t="inlineStr">
        <is>
          <t>deterioro del medio ambiente|
degradación del ambiente</t>
        </is>
      </c>
      <c r="AE979" s="2" t="inlineStr">
        <is>
          <t>3|
3</t>
        </is>
      </c>
      <c r="AF979" s="2" t="inlineStr">
        <is>
          <t xml:space="preserve">|
</t>
        </is>
      </c>
      <c r="AG979" t="inlineStr">
        <is>
          <t>deterioro, provocado por el hombre de las condiciones de vida que afecta a las personas, los animales y las plantas</t>
        </is>
      </c>
      <c r="AH979" t="inlineStr">
        <is>
          <t/>
        </is>
      </c>
      <c r="AI979" t="inlineStr">
        <is>
          <t/>
        </is>
      </c>
      <c r="AJ979" t="inlineStr">
        <is>
          <t/>
        </is>
      </c>
      <c r="AK979" t="inlineStr">
        <is>
          <t/>
        </is>
      </c>
      <c r="AL979" t="inlineStr">
        <is>
          <t/>
        </is>
      </c>
      <c r="AM979" t="inlineStr">
        <is>
          <t/>
        </is>
      </c>
      <c r="AN979" t="inlineStr">
        <is>
          <t/>
        </is>
      </c>
      <c r="AO979" t="inlineStr">
        <is>
          <t/>
        </is>
      </c>
      <c r="AP979" s="2" t="inlineStr">
        <is>
          <t>dégradation de l'environnement</t>
        </is>
      </c>
      <c r="AQ979" s="2" t="inlineStr">
        <is>
          <t>2</t>
        </is>
      </c>
      <c r="AR979" s="2" t="inlineStr">
        <is>
          <t/>
        </is>
      </c>
      <c r="AS979" t="inlineStr">
        <is>
          <t>détérioration, provoquée par l'homme, des conditions de vie pour les personnes, les animaux et les plantes</t>
        </is>
      </c>
      <c r="AT979" t="inlineStr">
        <is>
          <t/>
        </is>
      </c>
      <c r="AU979" t="inlineStr">
        <is>
          <t/>
        </is>
      </c>
      <c r="AV979" t="inlineStr">
        <is>
          <t/>
        </is>
      </c>
      <c r="AW979" t="inlineStr">
        <is>
          <t/>
        </is>
      </c>
      <c r="AX979" t="inlineStr">
        <is>
          <t/>
        </is>
      </c>
      <c r="AY979" t="inlineStr">
        <is>
          <t/>
        </is>
      </c>
      <c r="AZ979" t="inlineStr">
        <is>
          <t/>
        </is>
      </c>
      <c r="BA979" t="inlineStr">
        <is>
          <t/>
        </is>
      </c>
      <c r="BB979" t="inlineStr">
        <is>
          <t/>
        </is>
      </c>
      <c r="BC979" t="inlineStr">
        <is>
          <t/>
        </is>
      </c>
      <c r="BD979" t="inlineStr">
        <is>
          <t/>
        </is>
      </c>
      <c r="BE979" t="inlineStr">
        <is>
          <t/>
        </is>
      </c>
      <c r="BF979" s="2" t="inlineStr">
        <is>
          <t>degrado dell'ambiente|
deterioramento dell'ambiente</t>
        </is>
      </c>
      <c r="BG979" s="2" t="inlineStr">
        <is>
          <t>3|
3</t>
        </is>
      </c>
      <c r="BH979" s="2" t="inlineStr">
        <is>
          <t xml:space="preserve">|
</t>
        </is>
      </c>
      <c r="BI979" t="inlineStr">
        <is>
          <t/>
        </is>
      </c>
      <c r="BJ979" s="2" t="inlineStr">
        <is>
          <t>pakenkimas aplinkai</t>
        </is>
      </c>
      <c r="BK979" s="2" t="inlineStr">
        <is>
          <t>3</t>
        </is>
      </c>
      <c r="BL979" s="2" t="inlineStr">
        <is>
          <t/>
        </is>
      </c>
      <c r="BM979" t="inlineStr">
        <is>
          <t/>
        </is>
      </c>
      <c r="BN979" t="inlineStr">
        <is>
          <t/>
        </is>
      </c>
      <c r="BO979" t="inlineStr">
        <is>
          <t/>
        </is>
      </c>
      <c r="BP979" t="inlineStr">
        <is>
          <t/>
        </is>
      </c>
      <c r="BQ979" t="inlineStr">
        <is>
          <t/>
        </is>
      </c>
      <c r="BR979" t="inlineStr">
        <is>
          <t/>
        </is>
      </c>
      <c r="BS979" t="inlineStr">
        <is>
          <t/>
        </is>
      </c>
      <c r="BT979" t="inlineStr">
        <is>
          <t/>
        </is>
      </c>
      <c r="BU979" t="inlineStr">
        <is>
          <t/>
        </is>
      </c>
      <c r="BV979" s="2" t="inlineStr">
        <is>
          <t>milieubederf</t>
        </is>
      </c>
      <c r="BW979" s="2" t="inlineStr">
        <is>
          <t>3</t>
        </is>
      </c>
      <c r="BX979" s="2" t="inlineStr">
        <is>
          <t/>
        </is>
      </c>
      <c r="BY979" t="inlineStr">
        <is>
          <t>alg. benaming voor de verschijnselen van water-,bodem-en luchtverontreiniging, geluidhinder enz.; iedere belangrijke fysische, chemische of biologische aantasting van het milieu..</t>
        </is>
      </c>
      <c r="BZ979" t="inlineStr">
        <is>
          <t/>
        </is>
      </c>
      <c r="CA979" t="inlineStr">
        <is>
          <t/>
        </is>
      </c>
      <c r="CB979" t="inlineStr">
        <is>
          <t/>
        </is>
      </c>
      <c r="CC979" t="inlineStr">
        <is>
          <t/>
        </is>
      </c>
      <c r="CD979" s="2" t="inlineStr">
        <is>
          <t>degradação do ambiente</t>
        </is>
      </c>
      <c r="CE979" s="2" t="inlineStr">
        <is>
          <t>3</t>
        </is>
      </c>
      <c r="CF979" s="2" t="inlineStr">
        <is>
          <t/>
        </is>
      </c>
      <c r="CG979" t="inlineStr">
        <is>
          <t>qualquer deterioração significativa do ambiente,de ordem física,química ou biológica</t>
        </is>
      </c>
      <c r="CH979" t="inlineStr">
        <is>
          <t/>
        </is>
      </c>
      <c r="CI979" t="inlineStr">
        <is>
          <t/>
        </is>
      </c>
      <c r="CJ979" t="inlineStr">
        <is>
          <t/>
        </is>
      </c>
      <c r="CK979" t="inlineStr">
        <is>
          <t/>
        </is>
      </c>
      <c r="CL979" t="inlineStr">
        <is>
          <t/>
        </is>
      </c>
      <c r="CM979" t="inlineStr">
        <is>
          <t/>
        </is>
      </c>
      <c r="CN979" t="inlineStr">
        <is>
          <t/>
        </is>
      </c>
      <c r="CO979" t="inlineStr">
        <is>
          <t/>
        </is>
      </c>
      <c r="CP979" t="inlineStr">
        <is>
          <t/>
        </is>
      </c>
      <c r="CQ979" t="inlineStr">
        <is>
          <t/>
        </is>
      </c>
      <c r="CR979" t="inlineStr">
        <is>
          <t/>
        </is>
      </c>
      <c r="CS979" t="inlineStr">
        <is>
          <t/>
        </is>
      </c>
      <c r="CT979" t="inlineStr">
        <is>
          <t/>
        </is>
      </c>
      <c r="CU979" t="inlineStr">
        <is>
          <t/>
        </is>
      </c>
      <c r="CV979" t="inlineStr">
        <is>
          <t/>
        </is>
      </c>
      <c r="CW979" t="inlineStr">
        <is>
          <t/>
        </is>
      </c>
    </row>
    <row r="980">
      <c r="A980" s="1" t="str">
        <f>HYPERLINK("https://iate.europa.eu/entry/result/3539099/all", "3539099")</f>
        <v>3539099</v>
      </c>
      <c r="B980" t="inlineStr">
        <is>
          <t>FINANCE;ECONOMICS</t>
        </is>
      </c>
      <c r="C980" t="inlineStr">
        <is>
          <t>FINANCE|budget;ECONOMICS|economic policy|economic policy|development policy|sustainable development</t>
        </is>
      </c>
      <c r="D980" t="inlineStr">
        <is>
          <t>yes</t>
        </is>
      </c>
      <c r="E980" t="inlineStr">
        <is>
          <t/>
        </is>
      </c>
      <c r="F980" t="inlineStr">
        <is>
          <t/>
        </is>
      </c>
      <c r="G980" t="inlineStr">
        <is>
          <t/>
        </is>
      </c>
      <c r="H980" t="inlineStr">
        <is>
          <t/>
        </is>
      </c>
      <c r="I980" t="inlineStr">
        <is>
          <t/>
        </is>
      </c>
      <c r="J980" s="2" t="inlineStr">
        <is>
          <t>zelený rozpočet</t>
        </is>
      </c>
      <c r="K980" s="2" t="inlineStr">
        <is>
          <t>3</t>
        </is>
      </c>
      <c r="L980" s="2" t="inlineStr">
        <is>
          <t/>
        </is>
      </c>
      <c r="M980" t="inlineStr">
        <is>
          <t>rozpočet vyčleňující značné prostředky na ochranu životního prostředí</t>
        </is>
      </c>
      <c r="N980" t="inlineStr">
        <is>
          <t/>
        </is>
      </c>
      <c r="O980" t="inlineStr">
        <is>
          <t/>
        </is>
      </c>
      <c r="P980" t="inlineStr">
        <is>
          <t/>
        </is>
      </c>
      <c r="Q980" t="inlineStr">
        <is>
          <t/>
        </is>
      </c>
      <c r="R980" t="inlineStr">
        <is>
          <t/>
        </is>
      </c>
      <c r="S980" t="inlineStr">
        <is>
          <t/>
        </is>
      </c>
      <c r="T980" t="inlineStr">
        <is>
          <t/>
        </is>
      </c>
      <c r="U980" t="inlineStr">
        <is>
          <t/>
        </is>
      </c>
      <c r="V980" t="inlineStr">
        <is>
          <t/>
        </is>
      </c>
      <c r="W980" t="inlineStr">
        <is>
          <t/>
        </is>
      </c>
      <c r="X980" t="inlineStr">
        <is>
          <t/>
        </is>
      </c>
      <c r="Y980" t="inlineStr">
        <is>
          <t/>
        </is>
      </c>
      <c r="Z980" s="2" t="inlineStr">
        <is>
          <t>green budget</t>
        </is>
      </c>
      <c r="AA980" s="2" t="inlineStr">
        <is>
          <t>3</t>
        </is>
      </c>
      <c r="AB980" s="2" t="inlineStr">
        <is>
          <t/>
        </is>
      </c>
      <c r="AC980" t="inlineStr">
        <is>
          <t>budget favourable to environment protection</t>
        </is>
      </c>
      <c r="AD980" t="inlineStr">
        <is>
          <t/>
        </is>
      </c>
      <c r="AE980" t="inlineStr">
        <is>
          <t/>
        </is>
      </c>
      <c r="AF980" t="inlineStr">
        <is>
          <t/>
        </is>
      </c>
      <c r="AG980" t="inlineStr">
        <is>
          <t/>
        </is>
      </c>
      <c r="AH980" t="inlineStr">
        <is>
          <t/>
        </is>
      </c>
      <c r="AI980" t="inlineStr">
        <is>
          <t/>
        </is>
      </c>
      <c r="AJ980" t="inlineStr">
        <is>
          <t/>
        </is>
      </c>
      <c r="AK980" t="inlineStr">
        <is>
          <t/>
        </is>
      </c>
      <c r="AL980" t="inlineStr">
        <is>
          <t/>
        </is>
      </c>
      <c r="AM980" t="inlineStr">
        <is>
          <t/>
        </is>
      </c>
      <c r="AN980" t="inlineStr">
        <is>
          <t/>
        </is>
      </c>
      <c r="AO980" t="inlineStr">
        <is>
          <t/>
        </is>
      </c>
      <c r="AP980" s="2" t="inlineStr">
        <is>
          <t>budget vert</t>
        </is>
      </c>
      <c r="AQ980" s="2" t="inlineStr">
        <is>
          <t>3</t>
        </is>
      </c>
      <c r="AR980" s="2" t="inlineStr">
        <is>
          <t/>
        </is>
      </c>
      <c r="AS980" t="inlineStr">
        <is>
          <t/>
        </is>
      </c>
      <c r="AT980" t="inlineStr">
        <is>
          <t/>
        </is>
      </c>
      <c r="AU980" t="inlineStr">
        <is>
          <t/>
        </is>
      </c>
      <c r="AV980" t="inlineStr">
        <is>
          <t/>
        </is>
      </c>
      <c r="AW980" t="inlineStr">
        <is>
          <t/>
        </is>
      </c>
      <c r="AX980" t="inlineStr">
        <is>
          <t/>
        </is>
      </c>
      <c r="AY980" t="inlineStr">
        <is>
          <t/>
        </is>
      </c>
      <c r="AZ980" t="inlineStr">
        <is>
          <t/>
        </is>
      </c>
      <c r="BA980" t="inlineStr">
        <is>
          <t/>
        </is>
      </c>
      <c r="BB980" s="2" t="inlineStr">
        <is>
          <t>zöld költségvetés|
környezetbarát költségvetés</t>
        </is>
      </c>
      <c r="BC980" s="2" t="inlineStr">
        <is>
          <t>4|
4</t>
        </is>
      </c>
      <c r="BD980" s="2" t="inlineStr">
        <is>
          <t>|
preferred</t>
        </is>
      </c>
      <c r="BE980" t="inlineStr">
        <is>
          <t/>
        </is>
      </c>
      <c r="BF980" t="inlineStr">
        <is>
          <t/>
        </is>
      </c>
      <c r="BG980" t="inlineStr">
        <is>
          <t/>
        </is>
      </c>
      <c r="BH980" t="inlineStr">
        <is>
          <t/>
        </is>
      </c>
      <c r="BI980" t="inlineStr">
        <is>
          <t/>
        </is>
      </c>
      <c r="BJ980" t="inlineStr">
        <is>
          <t/>
        </is>
      </c>
      <c r="BK980" t="inlineStr">
        <is>
          <t/>
        </is>
      </c>
      <c r="BL980" t="inlineStr">
        <is>
          <t/>
        </is>
      </c>
      <c r="BM980" t="inlineStr">
        <is>
          <t/>
        </is>
      </c>
      <c r="BN980" t="inlineStr">
        <is>
          <t/>
        </is>
      </c>
      <c r="BO980" t="inlineStr">
        <is>
          <t/>
        </is>
      </c>
      <c r="BP980" t="inlineStr">
        <is>
          <t/>
        </is>
      </c>
      <c r="BQ980" t="inlineStr">
        <is>
          <t/>
        </is>
      </c>
      <c r="BR980" t="inlineStr">
        <is>
          <t/>
        </is>
      </c>
      <c r="BS980" t="inlineStr">
        <is>
          <t/>
        </is>
      </c>
      <c r="BT980" t="inlineStr">
        <is>
          <t/>
        </is>
      </c>
      <c r="BU980" t="inlineStr">
        <is>
          <t/>
        </is>
      </c>
      <c r="BV980" t="inlineStr">
        <is>
          <t/>
        </is>
      </c>
      <c r="BW980" t="inlineStr">
        <is>
          <t/>
        </is>
      </c>
      <c r="BX980" t="inlineStr">
        <is>
          <t/>
        </is>
      </c>
      <c r="BY980" t="inlineStr">
        <is>
          <t/>
        </is>
      </c>
      <c r="BZ980" s="2" t="inlineStr">
        <is>
          <t>ekologiczny budżet|
zielony budżet</t>
        </is>
      </c>
      <c r="CA980" s="2" t="inlineStr">
        <is>
          <t>3|
3</t>
        </is>
      </c>
      <c r="CB980" s="2" t="inlineStr">
        <is>
          <t xml:space="preserve">preferred|
</t>
        </is>
      </c>
      <c r="CC980" t="inlineStr">
        <is>
          <t/>
        </is>
      </c>
      <c r="CD980" s="2" t="inlineStr">
        <is>
          <t>orçamento verde</t>
        </is>
      </c>
      <c r="CE980" s="2" t="inlineStr">
        <is>
          <t>3</t>
        </is>
      </c>
      <c r="CF980" s="2" t="inlineStr">
        <is>
          <t/>
        </is>
      </c>
      <c r="CG980" t="inlineStr">
        <is>
          <t/>
        </is>
      </c>
      <c r="CH980" t="inlineStr">
        <is>
          <t/>
        </is>
      </c>
      <c r="CI980" t="inlineStr">
        <is>
          <t/>
        </is>
      </c>
      <c r="CJ980" t="inlineStr">
        <is>
          <t/>
        </is>
      </c>
      <c r="CK980" t="inlineStr">
        <is>
          <t/>
        </is>
      </c>
      <c r="CL980" t="inlineStr">
        <is>
          <t/>
        </is>
      </c>
      <c r="CM980" t="inlineStr">
        <is>
          <t/>
        </is>
      </c>
      <c r="CN980" t="inlineStr">
        <is>
          <t/>
        </is>
      </c>
      <c r="CO980" t="inlineStr">
        <is>
          <t/>
        </is>
      </c>
      <c r="CP980" t="inlineStr">
        <is>
          <t/>
        </is>
      </c>
      <c r="CQ980" t="inlineStr">
        <is>
          <t/>
        </is>
      </c>
      <c r="CR980" t="inlineStr">
        <is>
          <t/>
        </is>
      </c>
      <c r="CS980" t="inlineStr">
        <is>
          <t/>
        </is>
      </c>
      <c r="CT980" t="inlineStr">
        <is>
          <t/>
        </is>
      </c>
      <c r="CU980" t="inlineStr">
        <is>
          <t/>
        </is>
      </c>
      <c r="CV980" t="inlineStr">
        <is>
          <t/>
        </is>
      </c>
      <c r="CW980" t="inlineStr">
        <is>
          <t/>
        </is>
      </c>
    </row>
    <row r="981">
      <c r="A981" s="1" t="str">
        <f>HYPERLINK("https://iate.europa.eu/entry/result/3588280/all", "3588280")</f>
        <v>3588280</v>
      </c>
      <c r="B981" t="inlineStr">
        <is>
          <t>EUROPEAN UNION;ENVIRONMENT</t>
        </is>
      </c>
      <c r="C981" t="inlineStr">
        <is>
          <t>EUROPEAN UNION|EU finance|EU financing;ENVIRONMENT|environmental policy|climate change policy</t>
        </is>
      </c>
      <c r="D981" t="inlineStr">
        <is>
          <t>yes</t>
        </is>
      </c>
      <c r="E981" t="inlineStr">
        <is>
          <t/>
        </is>
      </c>
      <c r="F981" t="inlineStr">
        <is>
          <t/>
        </is>
      </c>
      <c r="G981" t="inlineStr">
        <is>
          <t/>
        </is>
      </c>
      <c r="H981" t="inlineStr">
        <is>
          <t/>
        </is>
      </c>
      <c r="I981" t="inlineStr">
        <is>
          <t/>
        </is>
      </c>
      <c r="J981" s="2" t="inlineStr">
        <is>
          <t>sledování klimatu|
sledování opatření v oblasti klimatu</t>
        </is>
      </c>
      <c r="K981" s="2" t="inlineStr">
        <is>
          <t>3|
3</t>
        </is>
      </c>
      <c r="L981" s="2" t="inlineStr">
        <is>
          <t xml:space="preserve">|
</t>
        </is>
      </c>
      <c r="M981" t="inlineStr">
        <is>
          <t>měření příspěvku konkrétních finančních a investičních operací na plnění cílů v oblasti klimatu</t>
        </is>
      </c>
      <c r="N981" s="2" t="inlineStr">
        <is>
          <t>kortlægning af klimaforanstaltninger|
klimasporing</t>
        </is>
      </c>
      <c r="O981" s="2" t="inlineStr">
        <is>
          <t>3|
3</t>
        </is>
      </c>
      <c r="P981" s="2" t="inlineStr">
        <is>
          <t xml:space="preserve">|
</t>
        </is>
      </c>
      <c r="Q981" t="inlineStr">
        <is>
          <t>måling af, hvordan specifikke finansierings- og investeringstransaktioner bidrager til opfyldelsen af klima- og miljømålsætninger</t>
        </is>
      </c>
      <c r="R981" s="2" t="inlineStr">
        <is>
          <t>Verfolgung von Klimamaßnahmen|
Verfolgung klimabezogener Ausgaben</t>
        </is>
      </c>
      <c r="S981" s="2" t="inlineStr">
        <is>
          <t>3|
3</t>
        </is>
      </c>
      <c r="T981" s="2" t="inlineStr">
        <is>
          <t xml:space="preserve">|
</t>
        </is>
      </c>
      <c r="U981" t="inlineStr">
        <is>
          <t>Messung des Beitrags spezifischer Finanzierungen und Investitionen zu den Klimaschutz- und Umweltzielen</t>
        </is>
      </c>
      <c r="V981" s="2" t="inlineStr">
        <is>
          <t>παρακολούθηση των κλιματικών δράσεων|
παρακολούθηση του κλίματος</t>
        </is>
      </c>
      <c r="W981" s="2" t="inlineStr">
        <is>
          <t>3|
3</t>
        </is>
      </c>
      <c r="X981" s="2" t="inlineStr">
        <is>
          <t xml:space="preserve">|
</t>
        </is>
      </c>
      <c r="Y981" t="inlineStr">
        <is>
          <t>μέτρηση της συμβολής των ειδικών χρηματοδοτικών και επενδυτικών πράξεων στην επίτευξη των στόχων για το κλίμα</t>
        </is>
      </c>
      <c r="Z981" s="2" t="inlineStr">
        <is>
          <t>climate tracking|
climate tracking methodology|
climate action tracking</t>
        </is>
      </c>
      <c r="AA981" s="2" t="inlineStr">
        <is>
          <t>3|
1|
3</t>
        </is>
      </c>
      <c r="AB981" s="2" t="inlineStr">
        <is>
          <t xml:space="preserve">|
|
</t>
        </is>
      </c>
      <c r="AC981" t="inlineStr">
        <is>
          <t>measuring
the contribution of specific financing and investment operations to the achievement of climate objectives</t>
        </is>
      </c>
      <c r="AD981" s="2" t="inlineStr">
        <is>
          <t>seguimiento del clima|
seguimiento climático|
seguimiento de la acción por el clima</t>
        </is>
      </c>
      <c r="AE981" s="2" t="inlineStr">
        <is>
          <t>3|
3|
3</t>
        </is>
      </c>
      <c r="AF981" s="2" t="inlineStr">
        <is>
          <t xml:space="preserve">|
|
</t>
        </is>
      </c>
      <c r="AG981" t="inlineStr">
        <is>
          <t>Medida de
la contribución de operaciones de financiación e inversión específicas a los
objetivos climáticos y medioambientales.</t>
        </is>
      </c>
      <c r="AH981" s="2" t="inlineStr">
        <is>
          <t>kliimameetmete jälgimine|
kliimamuutustega seotud kulutuste jälgimine</t>
        </is>
      </c>
      <c r="AI981" s="2" t="inlineStr">
        <is>
          <t>3|
3</t>
        </is>
      </c>
      <c r="AJ981" s="2" t="inlineStr">
        <is>
          <t xml:space="preserve">|
</t>
        </is>
      </c>
      <c r="AK981" t="inlineStr">
        <is>
          <t>rahastamis- ja investeerimismeetmete panuse hindamine kliimaeesmärkide saavutamisse</t>
        </is>
      </c>
      <c r="AL981" s="2" t="inlineStr">
        <is>
          <t>ilmastonseuranta|
ilmastotoimien seuranta</t>
        </is>
      </c>
      <c r="AM981" s="2" t="inlineStr">
        <is>
          <t>3|
3</t>
        </is>
      </c>
      <c r="AN981" s="2" t="inlineStr">
        <is>
          <t xml:space="preserve">|
</t>
        </is>
      </c>
      <c r="AO981" t="inlineStr">
        <is>
          <t/>
        </is>
      </c>
      <c r="AP981" s="2" t="inlineStr">
        <is>
          <t>suivi des dépenses liées au climat|
suivi en matière de climat|
suivi de l’action pour le climat</t>
        </is>
      </c>
      <c r="AQ981" s="2" t="inlineStr">
        <is>
          <t>3|
3|
3</t>
        </is>
      </c>
      <c r="AR981" s="2" t="inlineStr">
        <is>
          <t xml:space="preserve">|
|
</t>
        </is>
      </c>
      <c r="AS981" t="inlineStr">
        <is>
          <t>mesure de la contribution d’une opération de financement ou d’investissement donnée à l'accomplissement des
objectifs climatiques et environnementaux</t>
        </is>
      </c>
      <c r="AT981" s="2" t="inlineStr">
        <is>
          <t>rianú gníomhaithe ar son na haeráide</t>
        </is>
      </c>
      <c r="AU981" s="2" t="inlineStr">
        <is>
          <t>3</t>
        </is>
      </c>
      <c r="AV981" s="2" t="inlineStr">
        <is>
          <t/>
        </is>
      </c>
      <c r="AW981" t="inlineStr">
        <is>
          <t/>
        </is>
      </c>
      <c r="AX981" s="2" t="inlineStr">
        <is>
          <t>praćenje klimatskih mjera</t>
        </is>
      </c>
      <c r="AY981" s="2" t="inlineStr">
        <is>
          <t>3</t>
        </is>
      </c>
      <c r="AZ981" s="2" t="inlineStr">
        <is>
          <t/>
        </is>
      </c>
      <c r="BA981" t="inlineStr">
        <is>
          <t/>
        </is>
      </c>
      <c r="BB981" s="2" t="inlineStr">
        <is>
          <t>éghajlat-politikai nyomon követés|
éghajlati kiadáskövetés</t>
        </is>
      </c>
      <c r="BC981" s="2" t="inlineStr">
        <is>
          <t>2|
3</t>
        </is>
      </c>
      <c r="BD981" s="2" t="inlineStr">
        <is>
          <t xml:space="preserve">|
</t>
        </is>
      </c>
      <c r="BE981" t="inlineStr">
        <is>
          <t>mérési módszer, amellyel vizsgálható, hogy az egyes finanszírozási és beruházási műveletek milyen 
mértékben járulnak hozzá az éghajlat-politikai célkitűzésekhez</t>
        </is>
      </c>
      <c r="BF981" s="2" t="inlineStr">
        <is>
          <t>monitoraggio delle azioni a favore del clima|
controllo del clima|
indicatori climatici</t>
        </is>
      </c>
      <c r="BG981" s="2" t="inlineStr">
        <is>
          <t>3|
3|
3</t>
        </is>
      </c>
      <c r="BH981" s="2" t="inlineStr">
        <is>
          <t xml:space="preserve">|
|
</t>
        </is>
      </c>
      <c r="BI981" t="inlineStr">
        <is>
          <t>nell'ambito del programma InvestEU, metodologia basata su indicatori climatici per misurare il contributo delle specifiche operazioni di finanziamento e investimento agli obiettivi climatici e ambientali del programma</t>
        </is>
      </c>
      <c r="BJ981" s="2" t="inlineStr">
        <is>
          <t>veiksmų klimato srityje stebėjimas</t>
        </is>
      </c>
      <c r="BK981" s="2" t="inlineStr">
        <is>
          <t>3</t>
        </is>
      </c>
      <c r="BL981" s="2" t="inlineStr">
        <is>
          <t/>
        </is>
      </c>
      <c r="BM981" t="inlineStr">
        <is>
          <t>konkrečių finansavimo ir investavimo priemonių indėlio siekiant klimato ir aplinkos srities tikslų vertinimas</t>
        </is>
      </c>
      <c r="BN981" s="2" t="inlineStr">
        <is>
          <t>klimatrīcības apsekošana</t>
        </is>
      </c>
      <c r="BO981" s="2" t="inlineStr">
        <is>
          <t>3</t>
        </is>
      </c>
      <c r="BP981" s="2" t="inlineStr">
        <is>
          <t/>
        </is>
      </c>
      <c r="BQ981" t="inlineStr">
        <is>
          <t>novērtējums par konkrētu finansēšanas un ieguldījumu darījumu devumu klimata un vides mērķu sasniegšanā</t>
        </is>
      </c>
      <c r="BR981" s="2" t="inlineStr">
        <is>
          <t>traċċar klimatiku|
trekkjar klimatiku|
traċċar tal-azzjoni klimatika|
trekkjar tal-azzjoni klimatika</t>
        </is>
      </c>
      <c r="BS981" s="2" t="inlineStr">
        <is>
          <t>3|
3|
3|
3</t>
        </is>
      </c>
      <c r="BT981" s="2" t="inlineStr">
        <is>
          <t>|
preferred|
|
preferred</t>
        </is>
      </c>
      <c r="BU981" t="inlineStr">
        <is>
          <t>fl-ambitu tal-&lt;a href="https://iate.europa.eu/entry/result/3578156/mt" target="_blank"&gt;programm InvestEU&lt;/a&gt;, metodoloġija bbażata fuq indikaturi klimatiċi li jkejlu l-kontribut ta' operazzjonijiet finanzjarji u ta' investiment speċifiċi għall-kisba tal-objettivi klimatiċi</t>
        </is>
      </c>
      <c r="BV981" s="2" t="inlineStr">
        <is>
          <t>monitoren van klimaatuitgaven|
traceren van klimaatuitgaven</t>
        </is>
      </c>
      <c r="BW981" s="2" t="inlineStr">
        <is>
          <t>3|
3</t>
        </is>
      </c>
      <c r="BX981" s="2" t="inlineStr">
        <is>
          <t xml:space="preserve">|
</t>
        </is>
      </c>
      <c r="BY981" t="inlineStr">
        <is>
          <t>meten van de bijdrage van specifieke financierings- en
 investeringsverrichtingen om zo klimaat- en milieudoelstellingen te halen</t>
        </is>
      </c>
      <c r="BZ981" s="2" t="inlineStr">
        <is>
          <t>monitorowanie wydatków na cele związane z klimatem|
monitorowanie wpływu na klimat|
monitorowanie inwestycji na rzecz klimatu</t>
        </is>
      </c>
      <c r="CA981" s="2" t="inlineStr">
        <is>
          <t>3|
3|
3</t>
        </is>
      </c>
      <c r="CB981" s="2" t="inlineStr">
        <is>
          <t xml:space="preserve">|
|
</t>
        </is>
      </c>
      <c r="CC981" t="inlineStr">
        <is>
          <t>mierzenie wkładu określonych operacji finansowych i inwestycyjnych w realizację celów klimatycznych i środowiskowych</t>
        </is>
      </c>
      <c r="CD981" s="2" t="inlineStr">
        <is>
          <t>acompanhamento da ação climática</t>
        </is>
      </c>
      <c r="CE981" s="2" t="inlineStr">
        <is>
          <t>3</t>
        </is>
      </c>
      <c r="CF981" s="2" t="inlineStr">
        <is>
          <t/>
        </is>
      </c>
      <c r="CG981" t="inlineStr">
        <is>
          <t/>
        </is>
      </c>
      <c r="CH981" s="2" t="inlineStr">
        <is>
          <t>urmărire a cheltuielilor legate de climă</t>
        </is>
      </c>
      <c r="CI981" s="2" t="inlineStr">
        <is>
          <t>2</t>
        </is>
      </c>
      <c r="CJ981" s="2" t="inlineStr">
        <is>
          <t/>
        </is>
      </c>
      <c r="CK981" t="inlineStr">
        <is>
          <t>măsurarea contribuției operațiunilor de finanțare și de investiții la atingerea obiectivelor climatice și de mediu</t>
        </is>
      </c>
      <c r="CL981" s="2" t="inlineStr">
        <is>
          <t>sledovanie klímy|
sledovanie opatrení v oblasti klímy</t>
        </is>
      </c>
      <c r="CM981" s="2" t="inlineStr">
        <is>
          <t>3|
3</t>
        </is>
      </c>
      <c r="CN981" s="2" t="inlineStr">
        <is>
          <t xml:space="preserve">|
</t>
        </is>
      </c>
      <c r="CO981" t="inlineStr">
        <is>
          <t>spôsob merania prínosu konkrétnych finančných a investičných operácií k cieľom programu v oblasti klímy a životného prostredia</t>
        </is>
      </c>
      <c r="CP981" s="2" t="inlineStr">
        <is>
          <t>spremljanje odhodkov za podnebne ukrepe|
spremljanje podnebnih ukrepov</t>
        </is>
      </c>
      <c r="CQ981" s="2" t="inlineStr">
        <is>
          <t>2|
2</t>
        </is>
      </c>
      <c r="CR981" s="2" t="inlineStr">
        <is>
          <t xml:space="preserve">|
</t>
        </is>
      </c>
      <c r="CS981" t="inlineStr">
        <is>
          <t/>
        </is>
      </c>
      <c r="CT981" s="2" t="inlineStr">
        <is>
          <t>klimatspårning</t>
        </is>
      </c>
      <c r="CU981" s="2" t="inlineStr">
        <is>
          <t>3</t>
        </is>
      </c>
      <c r="CV981" s="2" t="inlineStr">
        <is>
          <t/>
        </is>
      </c>
      <c r="CW981" t="inlineStr">
        <is>
          <t>det att man mäter hur specifika finansierings- och investeringstransaktioner bidrar till programmets klimat- och miljömål</t>
        </is>
      </c>
    </row>
    <row r="982">
      <c r="A982" s="1" t="str">
        <f>HYPERLINK("https://iate.europa.eu/entry/result/3575312/all", "3575312")</f>
        <v>3575312</v>
      </c>
      <c r="B982" t="inlineStr">
        <is>
          <t>ECONOMICS</t>
        </is>
      </c>
      <c r="C982" t="inlineStr">
        <is>
          <t>ECONOMICS|economic conditions|economic development;ECONOMICS|regions and regional policy|regional policy</t>
        </is>
      </c>
      <c r="D982" t="inlineStr">
        <is>
          <t>yes</t>
        </is>
      </c>
      <c r="E982" t="inlineStr">
        <is>
          <t/>
        </is>
      </c>
      <c r="F982" s="2" t="inlineStr">
        <is>
          <t>платформа за въгледобивните райони в преход</t>
        </is>
      </c>
      <c r="G982" s="2" t="inlineStr">
        <is>
          <t>3</t>
        </is>
      </c>
      <c r="H982" s="2" t="inlineStr">
        <is>
          <t/>
        </is>
      </c>
      <c r="I982" t="inlineStr">
        <is>
          <t/>
        </is>
      </c>
      <c r="J982" s="2" t="inlineStr">
        <is>
          <t>platforma pro uhelné regiony procházející transformací</t>
        </is>
      </c>
      <c r="K982" s="2" t="inlineStr">
        <is>
          <t>3</t>
        </is>
      </c>
      <c r="L982" s="2" t="inlineStr">
        <is>
          <t/>
        </is>
      </c>
      <c r="M982" t="inlineStr">
        <is>
          <t>platforma, která v EU podporuje regiony produkující fosilní paliva, aby byla jejich transformace spravedlivá</t>
        </is>
      </c>
      <c r="N982" s="2" t="inlineStr">
        <is>
          <t>platform for kulregioner under omstilling</t>
        </is>
      </c>
      <c r="O982" s="2" t="inlineStr">
        <is>
          <t>3</t>
        </is>
      </c>
      <c r="P982" s="2" t="inlineStr">
        <is>
          <t/>
        </is>
      </c>
      <c r="Q982" t="inlineStr">
        <is>
          <t>platform, som skal gøre det lettere at udvikle projekter og langsigtede strategier i kulintensive regioner med henblik på at kickstarte omstillingsprocessen og imødegå miljømæssige og sociale udfordringer</t>
        </is>
      </c>
      <c r="R982" s="2" t="inlineStr">
        <is>
          <t>Plattform für Kohleregionen im Wandel</t>
        </is>
      </c>
      <c r="S982" s="2" t="inlineStr">
        <is>
          <t>3</t>
        </is>
      </c>
      <c r="T982" s="2" t="inlineStr">
        <is>
          <t/>
        </is>
      </c>
      <c r="U982" t="inlineStr">
        <is>
          <t>Plattform zur Erleichterung der Entwicklung von Projekten und langfristigen Strategien mit dem Ziel, den Übergangsprozess anzukurbeln und die ökologischen und sozialen Herausforderungen zu bewältigen</t>
        </is>
      </c>
      <c r="V982" s="2" t="inlineStr">
        <is>
          <t>πλατφόρμα για τις περιφέρειες εξόρυξης άνθρακα που βρίσκονται σε μετάβαση</t>
        </is>
      </c>
      <c r="W982" s="2" t="inlineStr">
        <is>
          <t>3</t>
        </is>
      </c>
      <c r="X982" s="2" t="inlineStr">
        <is>
          <t/>
        </is>
      </c>
      <c r="Y982" t="inlineStr">
        <is>
          <t>πλατφόρμα που θα διευκολύνει την κατασκευή έργων και τη χάραξη μακροπρόθεσμων στρατηγικών στις περιοχές με ανθρακωρυχεία, με στόχο να δοθεί ισχυρή ώθηση στη διαδικασία μετάβασης και να αντιμετωπιστούν οι περιβαλλοντικές και κοινωνικές προκλήσεις</t>
        </is>
      </c>
      <c r="Z982" s="2" t="inlineStr">
        <is>
          <t>Platform on Coal and Carbon-Intensive Regions|
Coal Regions in Transition Platform|
Platform for Coal Regions in Transition|
Platform for Coal and Carbon-Intensive Regions in Transition</t>
        </is>
      </c>
      <c r="AA982" s="2" t="inlineStr">
        <is>
          <t>1|
3|
3|
1</t>
        </is>
      </c>
      <c r="AB982" s="2" t="inlineStr">
        <is>
          <t xml:space="preserve">|
|
|
</t>
        </is>
      </c>
      <c r="AC982" t="inlineStr">
        <is>
          <t>platform to facilitate the development of projects and long-term strategies in&lt;a href="http://iate.europa.eu/entry/slideshow/1600962446195/3590691/en" target="_blank"&gt; coal regions&lt;/a&gt;, with the aim of kick-starting the transition process and responding to environmental and social challenges</t>
        </is>
      </c>
      <c r="AD982" s="2" t="inlineStr">
        <is>
          <t>plataforma para las cuencas mineras en transición|
plataforma de las regiones mineras en transición</t>
        </is>
      </c>
      <c r="AE982" s="2" t="inlineStr">
        <is>
          <t>3|
3</t>
        </is>
      </c>
      <c r="AF982" s="2" t="inlineStr">
        <is>
          <t xml:space="preserve">|
</t>
        </is>
      </c>
      <c r="AG982" t="inlineStr">
        <is>
          <t>Plataforma orientada a servir de ayuda en el desarrollo de
proyectos y estrategias a largo plazo en las regiones mineras, con el objetivo
de activar el proceso de transición y hacer frente a desafíos medioambientales
y sociales.</t>
        </is>
      </c>
      <c r="AH982" s="2" t="inlineStr">
        <is>
          <t>üleminekuetapis olevate söekaevanduspiirkondade platvorm|
üleminekuetapis söepiirkondade platvorm</t>
        </is>
      </c>
      <c r="AI982" s="2" t="inlineStr">
        <is>
          <t>3|
3</t>
        </is>
      </c>
      <c r="AJ982" s="2" t="inlineStr">
        <is>
          <t xml:space="preserve">|
</t>
        </is>
      </c>
      <c r="AK982" t="inlineStr">
        <is>
          <t>liidu platvorm, millega aidatakse kaasa söemahuka majandusega piirkondade projektide ja pikaajaliste strateegiate arendamisele, et kiirelt käima lükata üleminekuprotsess ning lahendada keskkonna- ja sotsiaalprobleeme</t>
        </is>
      </c>
      <c r="AL982" s="2" t="inlineStr">
        <is>
          <t>siirtymävaiheessa olevien kivihiilialueiden foorumi</t>
        </is>
      </c>
      <c r="AM982" s="2" t="inlineStr">
        <is>
          <t>3</t>
        </is>
      </c>
      <c r="AN982" s="2" t="inlineStr">
        <is>
          <t/>
        </is>
      </c>
      <c r="AO982" t="inlineStr">
        <is>
          <t>foorumi, jossa voidaan käydä monenkeskistä sidosryhmien vuoropuhelua toimintapoliittisista kehyksistä ja rahoituksesta ja keskustella eri kysymyksistä, kuten rakennemuutoksesta, talouden monipuolistamisesta ja uusien taitojen edistämisestä, uusiutuvan energian teknologioiden käyttöön otosta, ekoinnovaatioista ja kehittyneistä hiiliteknologioista ja, joka auttaa jäsenmaita ja alueita näiden pyrkiessä ylläpitämään kasvua ja työpaikkoja niissä yhteisöissä, joihin vaikutus kohdistuu</t>
        </is>
      </c>
      <c r="AP982" s="2" t="inlineStr">
        <is>
          <t>plateforme pour les régions charbonnières en transition</t>
        </is>
      </c>
      <c r="AQ982" s="2" t="inlineStr">
        <is>
          <t>3</t>
        </is>
      </c>
      <c r="AR982" s="2" t="inlineStr">
        <is>
          <t/>
        </is>
      </c>
      <c r="AS982" t="inlineStr">
        <is>
          <t>plateforme d'échanges visant à faciliter l'établissement de projets et de stratégies à long terme dans les régions charbonnières en vue de faciliter le processus de transition</t>
        </is>
      </c>
      <c r="AT982" s="2" t="inlineStr">
        <is>
          <t>ardán le haghaidh réigiúin ghuail i mbun aistrithe</t>
        </is>
      </c>
      <c r="AU982" s="2" t="inlineStr">
        <is>
          <t>3</t>
        </is>
      </c>
      <c r="AV982" s="2" t="inlineStr">
        <is>
          <t/>
        </is>
      </c>
      <c r="AW982" t="inlineStr">
        <is>
          <t/>
        </is>
      </c>
      <c r="AX982" s="2" t="inlineStr">
        <is>
          <t>Platforma za rudarske regije u tranziciji</t>
        </is>
      </c>
      <c r="AY982" s="2" t="inlineStr">
        <is>
          <t>3</t>
        </is>
      </c>
      <c r="AZ982" s="2" t="inlineStr">
        <is>
          <t/>
        </is>
      </c>
      <c r="BA982" t="inlineStr">
        <is>
          <t/>
        </is>
      </c>
      <c r="BB982" s="2" t="inlineStr">
        <is>
          <t>a szénorientált régiók átalakításával foglalkozó platform</t>
        </is>
      </c>
      <c r="BC982" s="2" t="inlineStr">
        <is>
          <t>3</t>
        </is>
      </c>
      <c r="BD982" s="2" t="inlineStr">
        <is>
          <t/>
        </is>
      </c>
      <c r="BE982" t="inlineStr">
        <is>
          <t>uniós platform, amelynek célja, hogy elősegítse és támogassa a &lt;a href="https://iate.europa.eu/entry/result/3590691/hu" target="_blank"&gt;szénorientált régiókban&lt;/a&gt; az átállási folyamat beindítása, valamint a környezeti és társadalmi kihívások kezelése céljából kifejlesztett projekteket és hosszú távú stratégiákat</t>
        </is>
      </c>
      <c r="BF982" s="2" t="inlineStr">
        <is>
          <t>piattaforma per le regioni carbonifere in transizione</t>
        </is>
      </c>
      <c r="BG982" s="2" t="inlineStr">
        <is>
          <t>3</t>
        </is>
      </c>
      <c r="BH982" s="2" t="inlineStr">
        <is>
          <t/>
        </is>
      </c>
      <c r="BI982" t="inlineStr">
        <is>
          <t>piattaforma destinata ad agevolare lo sviluppo di progetti e di strategie a lungo termine nelle regioni carbonifere, al fine di innescare il processo di transizione e di far fronte alle sfide ambientali e sociali</t>
        </is>
      </c>
      <c r="BJ982" s="2" t="inlineStr">
        <is>
          <t>Anglių pramonės regionų pertvarkos platforma</t>
        </is>
      </c>
      <c r="BK982" s="2" t="inlineStr">
        <is>
          <t>3</t>
        </is>
      </c>
      <c r="BL982" s="2" t="inlineStr">
        <is>
          <t/>
        </is>
      </c>
      <c r="BM982" t="inlineStr">
        <is>
          <t>platforma, kurios paskirtis – padėti anglių pramonės regionuose plėtoti projektus ir ilgalaikes strategijas, siekiant paspartinti perėjimą prie švarios energijos ir ir spręsti aplinkos ir socialinius uždavinius</t>
        </is>
      </c>
      <c r="BN982" s="2" t="inlineStr">
        <is>
          <t>Ogļu ieguves reģionu pārkārtošanās platforma</t>
        </is>
      </c>
      <c r="BO982" s="2" t="inlineStr">
        <is>
          <t>3</t>
        </is>
      </c>
      <c r="BP982" s="2" t="inlineStr">
        <is>
          <t/>
        </is>
      </c>
      <c r="BQ982" t="inlineStr">
        <is>
          <t/>
        </is>
      </c>
      <c r="BR982" s="2" t="inlineStr">
        <is>
          <t>Pjattaforma għar-Reġjuni tal-Faħam fi Tranżizzjoni</t>
        </is>
      </c>
      <c r="BS982" s="2" t="inlineStr">
        <is>
          <t>3</t>
        </is>
      </c>
      <c r="BT982" s="2" t="inlineStr">
        <is>
          <t/>
        </is>
      </c>
      <c r="BU982" t="inlineStr">
        <is>
          <t>pjattaforma mnedija bil-ħsieb li tiffaċilita l-iżvilupp ta' proġetti u ta' strateġiji fuq terminu twil fir-reġjuni tal-faħam, bl-għan li jinbeda l-proċess ta' tranżizzjoni u biex jiġu indirizzati l-isfidi ambjentali u soċjali</t>
        </is>
      </c>
      <c r="BV982" s="2" t="inlineStr">
        <is>
          <t>platform voor steenkoolregio's in transitie</t>
        </is>
      </c>
      <c r="BW982" s="2" t="inlineStr">
        <is>
          <t>3</t>
        </is>
      </c>
      <c r="BX982" s="2" t="inlineStr">
        <is>
          <t/>
        </is>
      </c>
      <c r="BY982" t="inlineStr">
        <is>
          <t>platform om de ontwikkeling te helpen van projecten en langetermijnstrategieën in steenkoolregio's om het overgangsproces een duw in de rug te geven en ecologische en maatschappelijke uitdagingen aan te pakken</t>
        </is>
      </c>
      <c r="BZ982" s="2" t="inlineStr">
        <is>
          <t>platforma dla regionów górniczych w okresie transformacji</t>
        </is>
      </c>
      <c r="CA982" s="2" t="inlineStr">
        <is>
          <t>3</t>
        </is>
      </c>
      <c r="CB982" s="2" t="inlineStr">
        <is>
          <t/>
        </is>
      </c>
      <c r="CC982" t="inlineStr">
        <is>
          <t>platforma, która ma ułatwić tworzenie projektów i długoterminowych strategii dla regionów górniczych</t>
        </is>
      </c>
      <c r="CD982" s="2" t="inlineStr">
        <is>
          <t>plataforma para as regiões carboníferas em transição</t>
        </is>
      </c>
      <c r="CE982" s="2" t="inlineStr">
        <is>
          <t>3</t>
        </is>
      </c>
      <c r="CF982" s="2" t="inlineStr">
        <is>
          <t/>
        </is>
      </c>
      <c r="CG982" t="inlineStr">
        <is>
          <t>Plataforma criada para facilitar o desenvolvimento de projetos e de estratégias a longo prazo nas regiões muito dependentes do carvão, por forma a relançar o processo de transição e a dar resposta aos desafios ambientais e sociais.</t>
        </is>
      </c>
      <c r="CH982" s="2" t="inlineStr">
        <is>
          <t>Platforma pentru regiunile carbonifere în tranziție</t>
        </is>
      </c>
      <c r="CI982" s="2" t="inlineStr">
        <is>
          <t>3</t>
        </is>
      </c>
      <c r="CJ982" s="2" t="inlineStr">
        <is>
          <t/>
        </is>
      </c>
      <c r="CK982" t="inlineStr">
        <is>
          <t>platformă menită să faciliteze dezvoltarea de proiecte și strategii pe termen lung în regiunile carbonifere, în scopul lansării procesului de tranziție și ca răspuns la dificultățile sociale și de mediu</t>
        </is>
      </c>
      <c r="CL982" s="2" t="inlineStr">
        <is>
          <t>platforma pre transformujúce sa uhoľné regióny</t>
        </is>
      </c>
      <c r="CM982" s="2" t="inlineStr">
        <is>
          <t>3</t>
        </is>
      </c>
      <c r="CN982" s="2" t="inlineStr">
        <is>
          <t/>
        </is>
      </c>
      <c r="CO982" t="inlineStr">
        <is>
          <t>platforma na uľahčenie vypracúvania projektov a dlhodobých stratégií v uhoľných regiónoch s cieľom naštartovať proces transformácie a reagovať na environmentálne a sociálne výzvy</t>
        </is>
      </c>
      <c r="CP982" s="2" t="inlineStr">
        <is>
          <t>platforma za premogovniške regije v prehodu</t>
        </is>
      </c>
      <c r="CQ982" s="2" t="inlineStr">
        <is>
          <t>3</t>
        </is>
      </c>
      <c r="CR982" s="2" t="inlineStr">
        <is>
          <t/>
        </is>
      </c>
      <c r="CS982" t="inlineStr">
        <is>
          <t>platforma za lažji razvoj projektov in dolgoročnih strategij v premogovno intenzivnih regijah, ki naj bi sprožila prehod in bila podlaga za reševanje okoljskih in socialnih izzivov</t>
        </is>
      </c>
      <c r="CT982" s="2" t="inlineStr">
        <is>
          <t>plattformen för kolregioner i omställning</t>
        </is>
      </c>
      <c r="CU982" s="2" t="inlineStr">
        <is>
          <t>2</t>
        </is>
      </c>
      <c r="CV982" s="2" t="inlineStr">
        <is>
          <t/>
        </is>
      </c>
      <c r="CW982" t="inlineStr">
        <is>
          <t/>
        </is>
      </c>
    </row>
    <row r="983">
      <c r="A983" s="1" t="str">
        <f>HYPERLINK("https://iate.europa.eu/entry/result/3588634/all", "3588634")</f>
        <v>3588634</v>
      </c>
      <c r="B983" t="inlineStr">
        <is>
          <t>ENVIRONMENT</t>
        </is>
      </c>
      <c r="C983" t="inlineStr">
        <is>
          <t>ENVIRONMENT|environmental policy|climate change policy|reduction of gas emissions;ENVIRONMENT|environmental policy|climate change policy</t>
        </is>
      </c>
      <c r="D983" t="inlineStr">
        <is>
          <t>yes</t>
        </is>
      </c>
      <c r="E983" t="inlineStr">
        <is>
          <t/>
        </is>
      </c>
      <c r="F983" t="inlineStr">
        <is>
          <t/>
        </is>
      </c>
      <c r="G983" t="inlineStr">
        <is>
          <t/>
        </is>
      </c>
      <c r="H983" t="inlineStr">
        <is>
          <t/>
        </is>
      </c>
      <c r="I983" t="inlineStr">
        <is>
          <t/>
        </is>
      </c>
      <c r="J983" t="inlineStr">
        <is>
          <t/>
        </is>
      </c>
      <c r="K983" t="inlineStr">
        <is>
          <t/>
        </is>
      </c>
      <c r="L983" t="inlineStr">
        <is>
          <t/>
        </is>
      </c>
      <c r="M983" t="inlineStr">
        <is>
          <t/>
        </is>
      </c>
      <c r="N983" t="inlineStr">
        <is>
          <t/>
        </is>
      </c>
      <c r="O983" t="inlineStr">
        <is>
          <t/>
        </is>
      </c>
      <c r="P983" t="inlineStr">
        <is>
          <t/>
        </is>
      </c>
      <c r="Q983" t="inlineStr">
        <is>
          <t/>
        </is>
      </c>
      <c r="R983" t="inlineStr">
        <is>
          <t/>
        </is>
      </c>
      <c r="S983" t="inlineStr">
        <is>
          <t/>
        </is>
      </c>
      <c r="T983" t="inlineStr">
        <is>
          <t/>
        </is>
      </c>
      <c r="U983" t="inlineStr">
        <is>
          <t/>
        </is>
      </c>
      <c r="V983" t="inlineStr">
        <is>
          <t/>
        </is>
      </c>
      <c r="W983" t="inlineStr">
        <is>
          <t/>
        </is>
      </c>
      <c r="X983" t="inlineStr">
        <is>
          <t/>
        </is>
      </c>
      <c r="Y983" t="inlineStr">
        <is>
          <t/>
        </is>
      </c>
      <c r="Z983" s="2" t="inlineStr">
        <is>
          <t>grassland converted to wetland</t>
        </is>
      </c>
      <c r="AA983" s="2" t="inlineStr">
        <is>
          <t>3</t>
        </is>
      </c>
      <c r="AB983" s="2" t="inlineStr">
        <is>
          <t/>
        </is>
      </c>
      <c r="AC983" t="inlineStr">
        <is>
          <t/>
        </is>
      </c>
      <c r="AD983" s="2" t="inlineStr">
        <is>
          <t>pasto convertido en humedal</t>
        </is>
      </c>
      <c r="AE983" s="2" t="inlineStr">
        <is>
          <t>3</t>
        </is>
      </c>
      <c r="AF983" s="2" t="inlineStr">
        <is>
          <t/>
        </is>
      </c>
      <c r="AG983" t="inlineStr">
        <is>
          <t/>
        </is>
      </c>
      <c r="AH983" s="2" t="inlineStr">
        <is>
          <t>märgalaks muudetud rohumaa</t>
        </is>
      </c>
      <c r="AI983" s="2" t="inlineStr">
        <is>
          <t>3</t>
        </is>
      </c>
      <c r="AJ983" s="2" t="inlineStr">
        <is>
          <t/>
        </is>
      </c>
      <c r="AK983" t="inlineStr">
        <is>
          <t>maa-arvestuskategooriasse
"majandatav rohumaa" kuuluv maa, mille kasutuseks on märgitud märgalaks muudetud rohumaa</t>
        </is>
      </c>
      <c r="AL983" s="2" t="inlineStr">
        <is>
          <t>kosteikoksi muutetut ruohikkoalueet|
kosteikoksi muutettu ruohikkoalue</t>
        </is>
      </c>
      <c r="AM983" s="2" t="inlineStr">
        <is>
          <t>3|
3</t>
        </is>
      </c>
      <c r="AN983" s="2" t="inlineStr">
        <is>
          <t xml:space="preserve">|
</t>
        </is>
      </c>
      <c r="AO983" t="inlineStr">
        <is>
          <t/>
        </is>
      </c>
      <c r="AP983" s="2" t="inlineStr">
        <is>
          <t>prairie convertie en zone humide</t>
        </is>
      </c>
      <c r="AQ983" s="2" t="inlineStr">
        <is>
          <t>3</t>
        </is>
      </c>
      <c r="AR983" s="2" t="inlineStr">
        <is>
          <t/>
        </is>
      </c>
      <c r="AS983" t="inlineStr">
        <is>
          <t/>
        </is>
      </c>
      <c r="AT983" s="2" t="inlineStr">
        <is>
          <t>féarthalamh a tiontaíodh go bogach</t>
        </is>
      </c>
      <c r="AU983" s="2" t="inlineStr">
        <is>
          <t>3</t>
        </is>
      </c>
      <c r="AV983" s="2" t="inlineStr">
        <is>
          <t/>
        </is>
      </c>
      <c r="AW983" t="inlineStr">
        <is>
          <t/>
        </is>
      </c>
      <c r="AX983" t="inlineStr">
        <is>
          <t/>
        </is>
      </c>
      <c r="AY983" t="inlineStr">
        <is>
          <t/>
        </is>
      </c>
      <c r="AZ983" t="inlineStr">
        <is>
          <t/>
        </is>
      </c>
      <c r="BA983" t="inlineStr">
        <is>
          <t/>
        </is>
      </c>
      <c r="BB983" t="inlineStr">
        <is>
          <t/>
        </is>
      </c>
      <c r="BC983" t="inlineStr">
        <is>
          <t/>
        </is>
      </c>
      <c r="BD983" t="inlineStr">
        <is>
          <t/>
        </is>
      </c>
      <c r="BE983" t="inlineStr">
        <is>
          <t/>
        </is>
      </c>
      <c r="BF983" t="inlineStr">
        <is>
          <t/>
        </is>
      </c>
      <c r="BG983" t="inlineStr">
        <is>
          <t/>
        </is>
      </c>
      <c r="BH983" t="inlineStr">
        <is>
          <t/>
        </is>
      </c>
      <c r="BI983" t="inlineStr">
        <is>
          <t/>
        </is>
      </c>
      <c r="BJ983" s="2" t="inlineStr">
        <is>
          <t>šlapžeme paversta pieva|
šlapyne paversta pieva</t>
        </is>
      </c>
      <c r="BK983" s="2" t="inlineStr">
        <is>
          <t>3|
3</t>
        </is>
      </c>
      <c r="BL983" s="2" t="inlineStr">
        <is>
          <t>|
preferred</t>
        </is>
      </c>
      <c r="BM983" t="inlineStr">
        <is>
          <t/>
        </is>
      </c>
      <c r="BN983" t="inlineStr">
        <is>
          <t/>
        </is>
      </c>
      <c r="BO983" t="inlineStr">
        <is>
          <t/>
        </is>
      </c>
      <c r="BP983" t="inlineStr">
        <is>
          <t/>
        </is>
      </c>
      <c r="BQ983" t="inlineStr">
        <is>
          <t/>
        </is>
      </c>
      <c r="BR983" t="inlineStr">
        <is>
          <t/>
        </is>
      </c>
      <c r="BS983" t="inlineStr">
        <is>
          <t/>
        </is>
      </c>
      <c r="BT983" t="inlineStr">
        <is>
          <t/>
        </is>
      </c>
      <c r="BU983" t="inlineStr">
        <is>
          <t/>
        </is>
      </c>
      <c r="BV983" t="inlineStr">
        <is>
          <t/>
        </is>
      </c>
      <c r="BW983" t="inlineStr">
        <is>
          <t/>
        </is>
      </c>
      <c r="BX983" t="inlineStr">
        <is>
          <t/>
        </is>
      </c>
      <c r="BY983" t="inlineStr">
        <is>
          <t/>
        </is>
      </c>
      <c r="BZ983" s="2" t="inlineStr">
        <is>
          <t>grunty trawiaste przekształcone w tereny podmokłe</t>
        </is>
      </c>
      <c r="CA983" s="2" t="inlineStr">
        <is>
          <t>3</t>
        </is>
      </c>
      <c r="CB983" s="2" t="inlineStr">
        <is>
          <t/>
        </is>
      </c>
      <c r="CC983" t="inlineStr">
        <is>
          <t/>
        </is>
      </c>
      <c r="CD983" s="2" t="inlineStr">
        <is>
          <t>pastagem convertida em zona húmida</t>
        </is>
      </c>
      <c r="CE983" s="2" t="inlineStr">
        <is>
          <t>3</t>
        </is>
      </c>
      <c r="CF983" s="2" t="inlineStr">
        <is>
          <t/>
        </is>
      </c>
      <c r="CG983" t="inlineStr">
        <is>
          <t/>
        </is>
      </c>
      <c r="CH983" s="2" t="inlineStr">
        <is>
          <t>pajiști transformate în zone umede|
pajiști în conversie la zone umede</t>
        </is>
      </c>
      <c r="CI983" s="2" t="inlineStr">
        <is>
          <t>2|
2</t>
        </is>
      </c>
      <c r="CJ983" s="2" t="inlineStr">
        <is>
          <t xml:space="preserve">|
</t>
        </is>
      </c>
      <c r="CK983" t="inlineStr">
        <is>
          <t/>
        </is>
      </c>
      <c r="CL983" t="inlineStr">
        <is>
          <t/>
        </is>
      </c>
      <c r="CM983" t="inlineStr">
        <is>
          <t/>
        </is>
      </c>
      <c r="CN983" t="inlineStr">
        <is>
          <t/>
        </is>
      </c>
      <c r="CO983" t="inlineStr">
        <is>
          <t/>
        </is>
      </c>
      <c r="CP983" s="2" t="inlineStr">
        <is>
          <t>travinje, spremenjeno v mokrišče</t>
        </is>
      </c>
      <c r="CQ983" s="2" t="inlineStr">
        <is>
          <t>3</t>
        </is>
      </c>
      <c r="CR983" s="2" t="inlineStr">
        <is>
          <t/>
        </is>
      </c>
      <c r="CS983" t="inlineStr">
        <is>
          <t/>
        </is>
      </c>
      <c r="CT983" t="inlineStr">
        <is>
          <t/>
        </is>
      </c>
      <c r="CU983" t="inlineStr">
        <is>
          <t/>
        </is>
      </c>
      <c r="CV983" t="inlineStr">
        <is>
          <t/>
        </is>
      </c>
      <c r="CW983" t="inlineStr">
        <is>
          <t/>
        </is>
      </c>
    </row>
    <row r="984">
      <c r="A984" s="1" t="str">
        <f>HYPERLINK("https://iate.europa.eu/entry/result/3588633/all", "3588633")</f>
        <v>3588633</v>
      </c>
      <c r="B984" t="inlineStr">
        <is>
          <t>ENVIRONMENT</t>
        </is>
      </c>
      <c r="C984" t="inlineStr">
        <is>
          <t>ENVIRONMENT|environmental policy|climate change policy|reduction of gas emissions;ENVIRONMENT|environmental policy|climate change policy</t>
        </is>
      </c>
      <c r="D984" t="inlineStr">
        <is>
          <t>yes</t>
        </is>
      </c>
      <c r="E984" t="inlineStr">
        <is>
          <t/>
        </is>
      </c>
      <c r="F984" t="inlineStr">
        <is>
          <t/>
        </is>
      </c>
      <c r="G984" t="inlineStr">
        <is>
          <t/>
        </is>
      </c>
      <c r="H984" t="inlineStr">
        <is>
          <t/>
        </is>
      </c>
      <c r="I984" t="inlineStr">
        <is>
          <t/>
        </is>
      </c>
      <c r="J984" t="inlineStr">
        <is>
          <t/>
        </is>
      </c>
      <c r="K984" t="inlineStr">
        <is>
          <t/>
        </is>
      </c>
      <c r="L984" t="inlineStr">
        <is>
          <t/>
        </is>
      </c>
      <c r="M984" t="inlineStr">
        <is>
          <t/>
        </is>
      </c>
      <c r="N984" t="inlineStr">
        <is>
          <t/>
        </is>
      </c>
      <c r="O984" t="inlineStr">
        <is>
          <t/>
        </is>
      </c>
      <c r="P984" t="inlineStr">
        <is>
          <t/>
        </is>
      </c>
      <c r="Q984" t="inlineStr">
        <is>
          <t/>
        </is>
      </c>
      <c r="R984" t="inlineStr">
        <is>
          <t/>
        </is>
      </c>
      <c r="S984" t="inlineStr">
        <is>
          <t/>
        </is>
      </c>
      <c r="T984" t="inlineStr">
        <is>
          <t/>
        </is>
      </c>
      <c r="U984" t="inlineStr">
        <is>
          <t/>
        </is>
      </c>
      <c r="V984" t="inlineStr">
        <is>
          <t/>
        </is>
      </c>
      <c r="W984" t="inlineStr">
        <is>
          <t/>
        </is>
      </c>
      <c r="X984" t="inlineStr">
        <is>
          <t/>
        </is>
      </c>
      <c r="Y984" t="inlineStr">
        <is>
          <t/>
        </is>
      </c>
      <c r="Z984" s="2" t="inlineStr">
        <is>
          <t>other land converted to grassland</t>
        </is>
      </c>
      <c r="AA984" s="2" t="inlineStr">
        <is>
          <t>3</t>
        </is>
      </c>
      <c r="AB984" s="2" t="inlineStr">
        <is>
          <t/>
        </is>
      </c>
      <c r="AC984" t="inlineStr">
        <is>
          <t/>
        </is>
      </c>
      <c r="AD984" s="2" t="inlineStr">
        <is>
          <t>otra tierra convertida en pasto</t>
        </is>
      </c>
      <c r="AE984" s="2" t="inlineStr">
        <is>
          <t>3</t>
        </is>
      </c>
      <c r="AF984" s="2" t="inlineStr">
        <is>
          <t/>
        </is>
      </c>
      <c r="AG984" t="inlineStr">
        <is>
          <t/>
        </is>
      </c>
      <c r="AH984" s="2" t="inlineStr">
        <is>
          <t>rohumaaks muudetud muu maa</t>
        </is>
      </c>
      <c r="AI984" s="2" t="inlineStr">
        <is>
          <t>3</t>
        </is>
      </c>
      <c r="AJ984" s="2" t="inlineStr">
        <is>
          <t/>
        </is>
      </c>
      <c r="AK984" t="inlineStr">
        <is>
          <t>maa-arvestuskategooriasse
"majandatav rohumaa" kuuluv maa, mille kasutuseks on märgitud rohumaaks muudetud muu maa</t>
        </is>
      </c>
      <c r="AL984" s="2" t="inlineStr">
        <is>
          <t>muusta maata muutettu ruohikkoalue|
ruohikkoalueiksi muutettu muu maa</t>
        </is>
      </c>
      <c r="AM984" s="2" t="inlineStr">
        <is>
          <t>3|
3</t>
        </is>
      </c>
      <c r="AN984" s="2" t="inlineStr">
        <is>
          <t xml:space="preserve">|
</t>
        </is>
      </c>
      <c r="AO984" t="inlineStr">
        <is>
          <t/>
        </is>
      </c>
      <c r="AP984" s="2" t="inlineStr">
        <is>
          <t>autres terres converties en prairie</t>
        </is>
      </c>
      <c r="AQ984" s="2" t="inlineStr">
        <is>
          <t>3</t>
        </is>
      </c>
      <c r="AR984" s="2" t="inlineStr">
        <is>
          <t/>
        </is>
      </c>
      <c r="AS984" t="inlineStr">
        <is>
          <t/>
        </is>
      </c>
      <c r="AT984" s="2" t="inlineStr">
        <is>
          <t>talamh eile a tiontaíodh go féarthalamh</t>
        </is>
      </c>
      <c r="AU984" s="2" t="inlineStr">
        <is>
          <t>3</t>
        </is>
      </c>
      <c r="AV984" s="2" t="inlineStr">
        <is>
          <t/>
        </is>
      </c>
      <c r="AW984" t="inlineStr">
        <is>
          <t/>
        </is>
      </c>
      <c r="AX984" t="inlineStr">
        <is>
          <t/>
        </is>
      </c>
      <c r="AY984" t="inlineStr">
        <is>
          <t/>
        </is>
      </c>
      <c r="AZ984" t="inlineStr">
        <is>
          <t/>
        </is>
      </c>
      <c r="BA984" t="inlineStr">
        <is>
          <t/>
        </is>
      </c>
      <c r="BB984" t="inlineStr">
        <is>
          <t/>
        </is>
      </c>
      <c r="BC984" t="inlineStr">
        <is>
          <t/>
        </is>
      </c>
      <c r="BD984" t="inlineStr">
        <is>
          <t/>
        </is>
      </c>
      <c r="BE984" t="inlineStr">
        <is>
          <t/>
        </is>
      </c>
      <c r="BF984" t="inlineStr">
        <is>
          <t/>
        </is>
      </c>
      <c r="BG984" t="inlineStr">
        <is>
          <t/>
        </is>
      </c>
      <c r="BH984" t="inlineStr">
        <is>
          <t/>
        </is>
      </c>
      <c r="BI984" t="inlineStr">
        <is>
          <t/>
        </is>
      </c>
      <c r="BJ984" s="2" t="inlineStr">
        <is>
          <t>pieva paversta kita žemė</t>
        </is>
      </c>
      <c r="BK984" s="2" t="inlineStr">
        <is>
          <t>3</t>
        </is>
      </c>
      <c r="BL984" s="2" t="inlineStr">
        <is>
          <t/>
        </is>
      </c>
      <c r="BM984" t="inlineStr">
        <is>
          <t/>
        </is>
      </c>
      <c r="BN984" t="inlineStr">
        <is>
          <t/>
        </is>
      </c>
      <c r="BO984" t="inlineStr">
        <is>
          <t/>
        </is>
      </c>
      <c r="BP984" t="inlineStr">
        <is>
          <t/>
        </is>
      </c>
      <c r="BQ984" t="inlineStr">
        <is>
          <t/>
        </is>
      </c>
      <c r="BR984" t="inlineStr">
        <is>
          <t/>
        </is>
      </c>
      <c r="BS984" t="inlineStr">
        <is>
          <t/>
        </is>
      </c>
      <c r="BT984" t="inlineStr">
        <is>
          <t/>
        </is>
      </c>
      <c r="BU984" t="inlineStr">
        <is>
          <t/>
        </is>
      </c>
      <c r="BV984" t="inlineStr">
        <is>
          <t/>
        </is>
      </c>
      <c r="BW984" t="inlineStr">
        <is>
          <t/>
        </is>
      </c>
      <c r="BX984" t="inlineStr">
        <is>
          <t/>
        </is>
      </c>
      <c r="BY984" t="inlineStr">
        <is>
          <t/>
        </is>
      </c>
      <c r="BZ984" s="2" t="inlineStr">
        <is>
          <t>inne grunty przekształcone w grunty trawiaste</t>
        </is>
      </c>
      <c r="CA984" s="2" t="inlineStr">
        <is>
          <t>3</t>
        </is>
      </c>
      <c r="CB984" s="2" t="inlineStr">
        <is>
          <t/>
        </is>
      </c>
      <c r="CC984" t="inlineStr">
        <is>
          <t/>
        </is>
      </c>
      <c r="CD984" s="2" t="inlineStr">
        <is>
          <t>outro tipo de solo convertido em pastagem</t>
        </is>
      </c>
      <c r="CE984" s="2" t="inlineStr">
        <is>
          <t>3</t>
        </is>
      </c>
      <c r="CF984" s="2" t="inlineStr">
        <is>
          <t/>
        </is>
      </c>
      <c r="CG984" t="inlineStr">
        <is>
          <t/>
        </is>
      </c>
      <c r="CH984" s="2" t="inlineStr">
        <is>
          <t>alte tipuri de terenuri transformate în pajiști|
alte terenuri în conversie la pajiști</t>
        </is>
      </c>
      <c r="CI984" s="2" t="inlineStr">
        <is>
          <t>2|
2</t>
        </is>
      </c>
      <c r="CJ984" s="2" t="inlineStr">
        <is>
          <t xml:space="preserve">|
</t>
        </is>
      </c>
      <c r="CK984" t="inlineStr">
        <is>
          <t/>
        </is>
      </c>
      <c r="CL984" t="inlineStr">
        <is>
          <t/>
        </is>
      </c>
      <c r="CM984" t="inlineStr">
        <is>
          <t/>
        </is>
      </c>
      <c r="CN984" t="inlineStr">
        <is>
          <t/>
        </is>
      </c>
      <c r="CO984" t="inlineStr">
        <is>
          <t/>
        </is>
      </c>
      <c r="CP984" s="2" t="inlineStr">
        <is>
          <t>drugo zemljišče, spremenjeno v travinje</t>
        </is>
      </c>
      <c r="CQ984" s="2" t="inlineStr">
        <is>
          <t>3</t>
        </is>
      </c>
      <c r="CR984" s="2" t="inlineStr">
        <is>
          <t/>
        </is>
      </c>
      <c r="CS984" t="inlineStr">
        <is>
          <t/>
        </is>
      </c>
      <c r="CT984" t="inlineStr">
        <is>
          <t/>
        </is>
      </c>
      <c r="CU984" t="inlineStr">
        <is>
          <t/>
        </is>
      </c>
      <c r="CV984" t="inlineStr">
        <is>
          <t/>
        </is>
      </c>
      <c r="CW984" t="inlineStr">
        <is>
          <t/>
        </is>
      </c>
    </row>
    <row r="985">
      <c r="A985" s="1" t="str">
        <f>HYPERLINK("https://iate.europa.eu/entry/result/3588481/all", "3588481")</f>
        <v>3588481</v>
      </c>
      <c r="B985" t="inlineStr">
        <is>
          <t>ECONOMICS</t>
        </is>
      </c>
      <c r="C985" t="inlineStr">
        <is>
          <t>ECONOMICS|economic policy</t>
        </is>
      </c>
      <c r="D985" t="inlineStr">
        <is>
          <t>yes</t>
        </is>
      </c>
      <c r="E985" t="inlineStr">
        <is>
          <t/>
        </is>
      </c>
      <c r="F985" t="inlineStr">
        <is>
          <t/>
        </is>
      </c>
      <c r="G985" t="inlineStr">
        <is>
          <t/>
        </is>
      </c>
      <c r="H985" t="inlineStr">
        <is>
          <t/>
        </is>
      </c>
      <c r="I985" t="inlineStr">
        <is>
          <t/>
        </is>
      </c>
      <c r="J985" t="inlineStr">
        <is>
          <t/>
        </is>
      </c>
      <c r="K985" t="inlineStr">
        <is>
          <t/>
        </is>
      </c>
      <c r="L985" t="inlineStr">
        <is>
          <t/>
        </is>
      </c>
      <c r="M985" t="inlineStr">
        <is>
          <t/>
        </is>
      </c>
      <c r="N985" s="2" t="inlineStr">
        <is>
          <t>forandringsskabende politikker</t>
        </is>
      </c>
      <c r="O985" s="2" t="inlineStr">
        <is>
          <t>3</t>
        </is>
      </c>
      <c r="P985" s="2" t="inlineStr">
        <is>
          <t/>
        </is>
      </c>
      <c r="Q985" t="inlineStr">
        <is>
          <t/>
        </is>
      </c>
      <c r="R985" t="inlineStr">
        <is>
          <t/>
        </is>
      </c>
      <c r="S985" t="inlineStr">
        <is>
          <t/>
        </is>
      </c>
      <c r="T985" t="inlineStr">
        <is>
          <t/>
        </is>
      </c>
      <c r="U985" t="inlineStr">
        <is>
          <t/>
        </is>
      </c>
      <c r="V985" s="2" t="inlineStr">
        <is>
          <t>πολιτική που επιφέρει μετασχηματισμό</t>
        </is>
      </c>
      <c r="W985" s="2" t="inlineStr">
        <is>
          <t>3</t>
        </is>
      </c>
      <c r="X985" s="2" t="inlineStr">
        <is>
          <t/>
        </is>
      </c>
      <c r="Y985" t="inlineStr">
        <is>
          <t/>
        </is>
      </c>
      <c r="Z985" s="2" t="inlineStr">
        <is>
          <t>transformative policy</t>
        </is>
      </c>
      <c r="AA985" s="2" t="inlineStr">
        <is>
          <t>4</t>
        </is>
      </c>
      <c r="AB985" s="2" t="inlineStr">
        <is>
          <t/>
        </is>
      </c>
      <c r="AC985" t="inlineStr">
        <is>
          <t>collection of policy approaches that aim to drive economic change by targeting sets of (continuously adapted) interventions to selected technological domains</t>
        </is>
      </c>
      <c r="AD985" s="2" t="inlineStr">
        <is>
          <t>política transformadora</t>
        </is>
      </c>
      <c r="AE985" s="2" t="inlineStr">
        <is>
          <t>3</t>
        </is>
      </c>
      <c r="AF985" s="2" t="inlineStr">
        <is>
          <t/>
        </is>
      </c>
      <c r="AG985" t="inlineStr">
        <is>
          <t/>
        </is>
      </c>
      <c r="AH985" t="inlineStr">
        <is>
          <t/>
        </is>
      </c>
      <c r="AI985" t="inlineStr">
        <is>
          <t/>
        </is>
      </c>
      <c r="AJ985" t="inlineStr">
        <is>
          <t/>
        </is>
      </c>
      <c r="AK985" t="inlineStr">
        <is>
          <t/>
        </is>
      </c>
      <c r="AL985" s="2" t="inlineStr">
        <is>
          <t>muutosvoimainen politiikka</t>
        </is>
      </c>
      <c r="AM985" s="2" t="inlineStr">
        <is>
          <t>3</t>
        </is>
      </c>
      <c r="AN985" s="2" t="inlineStr">
        <is>
          <t/>
        </is>
      </c>
      <c r="AO985" t="inlineStr">
        <is>
          <t/>
        </is>
      </c>
      <c r="AP985" t="inlineStr">
        <is>
          <t/>
        </is>
      </c>
      <c r="AQ985" t="inlineStr">
        <is>
          <t/>
        </is>
      </c>
      <c r="AR985" t="inlineStr">
        <is>
          <t/>
        </is>
      </c>
      <c r="AS985" t="inlineStr">
        <is>
          <t/>
        </is>
      </c>
      <c r="AT985" s="2" t="inlineStr">
        <is>
          <t>beartas claochlaitheach</t>
        </is>
      </c>
      <c r="AU985" s="2" t="inlineStr">
        <is>
          <t>3</t>
        </is>
      </c>
      <c r="AV985" s="2" t="inlineStr">
        <is>
          <t/>
        </is>
      </c>
      <c r="AW985" t="inlineStr">
        <is>
          <t/>
        </is>
      </c>
      <c r="AX985" t="inlineStr">
        <is>
          <t/>
        </is>
      </c>
      <c r="AY985" t="inlineStr">
        <is>
          <t/>
        </is>
      </c>
      <c r="AZ985" t="inlineStr">
        <is>
          <t/>
        </is>
      </c>
      <c r="BA985" t="inlineStr">
        <is>
          <t/>
        </is>
      </c>
      <c r="BB985" s="2" t="inlineStr">
        <is>
          <t>átalakulást hozó szakpolitika</t>
        </is>
      </c>
      <c r="BC985" s="2" t="inlineStr">
        <is>
          <t>3</t>
        </is>
      </c>
      <c r="BD985" s="2" t="inlineStr">
        <is>
          <t/>
        </is>
      </c>
      <c r="BE985" t="inlineStr">
        <is>
          <t>olyan szakpolitikai megközelítés, amelynek célja, hogy meghatározott technológiai területekre irányuló beavatkozásokkal ösztönözze a gazdasági változást</t>
        </is>
      </c>
      <c r="BF985" t="inlineStr">
        <is>
          <t/>
        </is>
      </c>
      <c r="BG985" t="inlineStr">
        <is>
          <t/>
        </is>
      </c>
      <c r="BH985" t="inlineStr">
        <is>
          <t/>
        </is>
      </c>
      <c r="BI985" t="inlineStr">
        <is>
          <t/>
        </is>
      </c>
      <c r="BJ985" t="inlineStr">
        <is>
          <t/>
        </is>
      </c>
      <c r="BK985" t="inlineStr">
        <is>
          <t/>
        </is>
      </c>
      <c r="BL985" t="inlineStr">
        <is>
          <t/>
        </is>
      </c>
      <c r="BM985" t="inlineStr">
        <is>
          <t/>
        </is>
      </c>
      <c r="BN985" s="2" t="inlineStr">
        <is>
          <t>transformatīva rīcībpolitika</t>
        </is>
      </c>
      <c r="BO985" s="2" t="inlineStr">
        <is>
          <t>3</t>
        </is>
      </c>
      <c r="BP985" s="2" t="inlineStr">
        <is>
          <t/>
        </is>
      </c>
      <c r="BQ985" t="inlineStr">
        <is>
          <t/>
        </is>
      </c>
      <c r="BR985" t="inlineStr">
        <is>
          <t/>
        </is>
      </c>
      <c r="BS985" t="inlineStr">
        <is>
          <t/>
        </is>
      </c>
      <c r="BT985" t="inlineStr">
        <is>
          <t/>
        </is>
      </c>
      <c r="BU985" t="inlineStr">
        <is>
          <t/>
        </is>
      </c>
      <c r="BV985" t="inlineStr">
        <is>
          <t/>
        </is>
      </c>
      <c r="BW985" t="inlineStr">
        <is>
          <t/>
        </is>
      </c>
      <c r="BX985" t="inlineStr">
        <is>
          <t/>
        </is>
      </c>
      <c r="BY985" t="inlineStr">
        <is>
          <t/>
        </is>
      </c>
      <c r="BZ985" s="2" t="inlineStr">
        <is>
          <t>strategia polityczna, która przyniesie transformację|
polityka transformacyjna</t>
        </is>
      </c>
      <c r="CA985" s="2" t="inlineStr">
        <is>
          <t>2|
2</t>
        </is>
      </c>
      <c r="CB985" s="2" t="inlineStr">
        <is>
          <t xml:space="preserve">|
</t>
        </is>
      </c>
      <c r="CC985" t="inlineStr">
        <is>
          <t/>
        </is>
      </c>
      <c r="CD985" s="2" t="inlineStr">
        <is>
          <t>política transformadora</t>
        </is>
      </c>
      <c r="CE985" s="2" t="inlineStr">
        <is>
          <t>3</t>
        </is>
      </c>
      <c r="CF985" s="2" t="inlineStr">
        <is>
          <t/>
        </is>
      </c>
      <c r="CG985" t="inlineStr">
        <is>
          <t/>
        </is>
      </c>
      <c r="CH985" s="2" t="inlineStr">
        <is>
          <t>politică transformatoare</t>
        </is>
      </c>
      <c r="CI985" s="2" t="inlineStr">
        <is>
          <t>2</t>
        </is>
      </c>
      <c r="CJ985" s="2" t="inlineStr">
        <is>
          <t/>
        </is>
      </c>
      <c r="CK985" t="inlineStr">
        <is>
          <t/>
        </is>
      </c>
      <c r="CL985" t="inlineStr">
        <is>
          <t/>
        </is>
      </c>
      <c r="CM985" t="inlineStr">
        <is>
          <t/>
        </is>
      </c>
      <c r="CN985" t="inlineStr">
        <is>
          <t/>
        </is>
      </c>
      <c r="CO985" t="inlineStr">
        <is>
          <t/>
        </is>
      </c>
      <c r="CP985" s="2" t="inlineStr">
        <is>
          <t>preobrazbena politika</t>
        </is>
      </c>
      <c r="CQ985" s="2" t="inlineStr">
        <is>
          <t>2</t>
        </is>
      </c>
      <c r="CR985" s="2" t="inlineStr">
        <is>
          <t/>
        </is>
      </c>
      <c r="CS985" t="inlineStr">
        <is>
          <t/>
        </is>
      </c>
      <c r="CT985" t="inlineStr">
        <is>
          <t/>
        </is>
      </c>
      <c r="CU985" t="inlineStr">
        <is>
          <t/>
        </is>
      </c>
      <c r="CV985" t="inlineStr">
        <is>
          <t/>
        </is>
      </c>
      <c r="CW985" t="inlineStr">
        <is>
          <t/>
        </is>
      </c>
    </row>
    <row r="986">
      <c r="A986" s="1" t="str">
        <f>HYPERLINK("https://iate.europa.eu/entry/result/1407721/all", "1407721")</f>
        <v>1407721</v>
      </c>
      <c r="B986" t="inlineStr">
        <is>
          <t>SCIENCE</t>
        </is>
      </c>
      <c r="C986" t="inlineStr">
        <is>
          <t>SCIENCE|natural and applied sciences|earth sciences;SCIENCE|natural and applied sciences|life sciences</t>
        </is>
      </c>
      <c r="D986" t="inlineStr">
        <is>
          <t>no</t>
        </is>
      </c>
      <c r="E986" t="inlineStr">
        <is>
          <t/>
        </is>
      </c>
      <c r="F986" t="inlineStr">
        <is>
          <t/>
        </is>
      </c>
      <c r="G986" t="inlineStr">
        <is>
          <t/>
        </is>
      </c>
      <c r="H986" t="inlineStr">
        <is>
          <t/>
        </is>
      </c>
      <c r="I986" t="inlineStr">
        <is>
          <t/>
        </is>
      </c>
      <c r="J986" t="inlineStr">
        <is>
          <t/>
        </is>
      </c>
      <c r="K986" t="inlineStr">
        <is>
          <t/>
        </is>
      </c>
      <c r="L986" t="inlineStr">
        <is>
          <t/>
        </is>
      </c>
      <c r="M986" t="inlineStr">
        <is>
          <t/>
        </is>
      </c>
      <c r="N986" t="inlineStr">
        <is>
          <t/>
        </is>
      </c>
      <c r="O986" t="inlineStr">
        <is>
          <t/>
        </is>
      </c>
      <c r="P986" t="inlineStr">
        <is>
          <t/>
        </is>
      </c>
      <c r="Q986" t="inlineStr">
        <is>
          <t/>
        </is>
      </c>
      <c r="R986" s="2" t="inlineStr">
        <is>
          <t>Erdgaslagerstaette</t>
        </is>
      </c>
      <c r="S986" s="2" t="inlineStr">
        <is>
          <t>3</t>
        </is>
      </c>
      <c r="T986" s="2" t="inlineStr">
        <is>
          <t/>
        </is>
      </c>
      <c r="U986" t="inlineStr">
        <is>
          <t>Erdgaslagerstaette ist eine natuerliche Akkumulation von gasfoermigen Kohlenwasserstoffen in poroesen oder kavernoesen Schichten der Erdrinde</t>
        </is>
      </c>
      <c r="V986" s="2" t="inlineStr">
        <is>
          <t>κοίτασμα φυσικού αερίου</t>
        </is>
      </c>
      <c r="W986" s="2" t="inlineStr">
        <is>
          <t>3</t>
        </is>
      </c>
      <c r="X986" s="2" t="inlineStr">
        <is>
          <t/>
        </is>
      </c>
      <c r="Y986" t="inlineStr">
        <is>
          <t/>
        </is>
      </c>
      <c r="Z986" s="2" t="inlineStr">
        <is>
          <t>producing formation|
natural gas pool|
natural gas deposit|
natural gas reservoir|
pay horizon</t>
        </is>
      </c>
      <c r="AA986" s="2" t="inlineStr">
        <is>
          <t>3|
3|
3|
3|
3</t>
        </is>
      </c>
      <c r="AB986" s="2" t="inlineStr">
        <is>
          <t xml:space="preserve">|
|
|
|
</t>
        </is>
      </c>
      <c r="AC986" t="inlineStr">
        <is>
          <t>a natural accumulation of gaseous hydrocarbons in underground porous rocks or caverns</t>
        </is>
      </c>
      <c r="AD986" s="2" t="inlineStr">
        <is>
          <t>yacimiento de gas natural</t>
        </is>
      </c>
      <c r="AE986" s="2" t="inlineStr">
        <is>
          <t>3</t>
        </is>
      </c>
      <c r="AF986" s="2" t="inlineStr">
        <is>
          <t/>
        </is>
      </c>
      <c r="AG986" t="inlineStr">
        <is>
          <t>acumulación natural de hidrocarburos gaseosos en formaciones de rocas porosas subterráneas o en cavernas de la corteza terrestre</t>
        </is>
      </c>
      <c r="AH986" t="inlineStr">
        <is>
          <t/>
        </is>
      </c>
      <c r="AI986" t="inlineStr">
        <is>
          <t/>
        </is>
      </c>
      <c r="AJ986" t="inlineStr">
        <is>
          <t/>
        </is>
      </c>
      <c r="AK986" t="inlineStr">
        <is>
          <t/>
        </is>
      </c>
      <c r="AL986" t="inlineStr">
        <is>
          <t/>
        </is>
      </c>
      <c r="AM986" t="inlineStr">
        <is>
          <t/>
        </is>
      </c>
      <c r="AN986" t="inlineStr">
        <is>
          <t/>
        </is>
      </c>
      <c r="AO986" t="inlineStr">
        <is>
          <t/>
        </is>
      </c>
      <c r="AP986" s="2" t="inlineStr">
        <is>
          <t>gisement de gaz naturel</t>
        </is>
      </c>
      <c r="AQ986" s="2" t="inlineStr">
        <is>
          <t>3</t>
        </is>
      </c>
      <c r="AR986" s="2" t="inlineStr">
        <is>
          <t/>
        </is>
      </c>
      <c r="AS986" t="inlineStr">
        <is>
          <t>accumulation naturelle d'hydrocarbures en phase gazeuse se trouvant dans des couches poreuses ou caverneuses de l'écorce terrestre</t>
        </is>
      </c>
      <c r="AT986" t="inlineStr">
        <is>
          <t/>
        </is>
      </c>
      <c r="AU986" t="inlineStr">
        <is>
          <t/>
        </is>
      </c>
      <c r="AV986" t="inlineStr">
        <is>
          <t/>
        </is>
      </c>
      <c r="AW986" t="inlineStr">
        <is>
          <t/>
        </is>
      </c>
      <c r="AX986" t="inlineStr">
        <is>
          <t/>
        </is>
      </c>
      <c r="AY986" t="inlineStr">
        <is>
          <t/>
        </is>
      </c>
      <c r="AZ986" t="inlineStr">
        <is>
          <t/>
        </is>
      </c>
      <c r="BA986" t="inlineStr">
        <is>
          <t/>
        </is>
      </c>
      <c r="BB986" t="inlineStr">
        <is>
          <t/>
        </is>
      </c>
      <c r="BC986" t="inlineStr">
        <is>
          <t/>
        </is>
      </c>
      <c r="BD986" t="inlineStr">
        <is>
          <t/>
        </is>
      </c>
      <c r="BE986" t="inlineStr">
        <is>
          <t/>
        </is>
      </c>
      <c r="BF986" s="2" t="inlineStr">
        <is>
          <t>giacimento di gas naturale</t>
        </is>
      </c>
      <c r="BG986" s="2" t="inlineStr">
        <is>
          <t>3</t>
        </is>
      </c>
      <c r="BH986" s="2" t="inlineStr">
        <is>
          <t/>
        </is>
      </c>
      <c r="BI986" t="inlineStr">
        <is>
          <t/>
        </is>
      </c>
      <c r="BJ986" t="inlineStr">
        <is>
          <t/>
        </is>
      </c>
      <c r="BK986" t="inlineStr">
        <is>
          <t/>
        </is>
      </c>
      <c r="BL986" t="inlineStr">
        <is>
          <t/>
        </is>
      </c>
      <c r="BM986" t="inlineStr">
        <is>
          <t/>
        </is>
      </c>
      <c r="BN986" s="2" t="inlineStr">
        <is>
          <t>dabasgāzes iegula</t>
        </is>
      </c>
      <c r="BO986" s="2" t="inlineStr">
        <is>
          <t>3</t>
        </is>
      </c>
      <c r="BP986" s="2" t="inlineStr">
        <is>
          <t/>
        </is>
      </c>
      <c r="BQ986" t="inlineStr">
        <is>
          <t>dabasgāzes sakopojums Zemes garozas iežos</t>
        </is>
      </c>
      <c r="BR986" t="inlineStr">
        <is>
          <t/>
        </is>
      </c>
      <c r="BS986" t="inlineStr">
        <is>
          <t/>
        </is>
      </c>
      <c r="BT986" t="inlineStr">
        <is>
          <t/>
        </is>
      </c>
      <c r="BU986" t="inlineStr">
        <is>
          <t/>
        </is>
      </c>
      <c r="BV986" t="inlineStr">
        <is>
          <t/>
        </is>
      </c>
      <c r="BW986" t="inlineStr">
        <is>
          <t/>
        </is>
      </c>
      <c r="BX986" t="inlineStr">
        <is>
          <t/>
        </is>
      </c>
      <c r="BY986" t="inlineStr">
        <is>
          <t/>
        </is>
      </c>
      <c r="BZ986" t="inlineStr">
        <is>
          <t/>
        </is>
      </c>
      <c r="CA986" t="inlineStr">
        <is>
          <t/>
        </is>
      </c>
      <c r="CB986" t="inlineStr">
        <is>
          <t/>
        </is>
      </c>
      <c r="CC986" t="inlineStr">
        <is>
          <t/>
        </is>
      </c>
      <c r="CD986" s="2" t="inlineStr">
        <is>
          <t>jazigo de gás natural</t>
        </is>
      </c>
      <c r="CE986" s="2" t="inlineStr">
        <is>
          <t>3</t>
        </is>
      </c>
      <c r="CF986" s="2" t="inlineStr">
        <is>
          <t/>
        </is>
      </c>
      <c r="CG986" t="inlineStr">
        <is>
          <t>acumulação natural de hidrocarbonetos em fase gasosa,em rochas porosas subterrâneas,sob um único sistema de pressão</t>
        </is>
      </c>
      <c r="CH986" s="2" t="inlineStr">
        <is>
          <t>zăcământ de gaze naturale</t>
        </is>
      </c>
      <c r="CI986" s="2" t="inlineStr">
        <is>
          <t>3</t>
        </is>
      </c>
      <c r="CJ986" s="2" t="inlineStr">
        <is>
          <t/>
        </is>
      </c>
      <c r="CK986" t="inlineStr">
        <is>
          <t>acumulare naturală de gaze naturale</t>
        </is>
      </c>
      <c r="CL986" t="inlineStr">
        <is>
          <t/>
        </is>
      </c>
      <c r="CM986" t="inlineStr">
        <is>
          <t/>
        </is>
      </c>
      <c r="CN986" t="inlineStr">
        <is>
          <t/>
        </is>
      </c>
      <c r="CO986" t="inlineStr">
        <is>
          <t/>
        </is>
      </c>
      <c r="CP986" t="inlineStr">
        <is>
          <t/>
        </is>
      </c>
      <c r="CQ986" t="inlineStr">
        <is>
          <t/>
        </is>
      </c>
      <c r="CR986" t="inlineStr">
        <is>
          <t/>
        </is>
      </c>
      <c r="CS986" t="inlineStr">
        <is>
          <t/>
        </is>
      </c>
      <c r="CT986" t="inlineStr">
        <is>
          <t/>
        </is>
      </c>
      <c r="CU986" t="inlineStr">
        <is>
          <t/>
        </is>
      </c>
      <c r="CV986" t="inlineStr">
        <is>
          <t/>
        </is>
      </c>
      <c r="CW986" t="inlineStr">
        <is>
          <t/>
        </is>
      </c>
    </row>
    <row r="987">
      <c r="A987" s="1" t="str">
        <f>HYPERLINK("https://iate.europa.eu/entry/result/3588603/all", "3588603")</f>
        <v>3588603</v>
      </c>
      <c r="B987" t="inlineStr">
        <is>
          <t>ENVIRONMENT;ECONOMICS</t>
        </is>
      </c>
      <c r="C987" t="inlineStr">
        <is>
          <t>ENVIRONMENT|environmental policy|climate change policy;ECONOMICS|economic policy</t>
        </is>
      </c>
      <c r="D987" t="inlineStr">
        <is>
          <t>yes</t>
        </is>
      </c>
      <c r="E987" t="inlineStr">
        <is>
          <t/>
        </is>
      </c>
      <c r="F987" s="2" t="inlineStr">
        <is>
          <t>икономическа диверсификация</t>
        </is>
      </c>
      <c r="G987" s="2" t="inlineStr">
        <is>
          <t>3</t>
        </is>
      </c>
      <c r="H987" s="2" t="inlineStr">
        <is>
          <t/>
        </is>
      </c>
      <c r="I987" t="inlineStr">
        <is>
          <t/>
        </is>
      </c>
      <c r="J987" s="2" t="inlineStr">
        <is>
          <t>hospodářská diverzifikace</t>
        </is>
      </c>
      <c r="K987" s="2" t="inlineStr">
        <is>
          <t>3</t>
        </is>
      </c>
      <c r="L987" s="2" t="inlineStr">
        <is>
          <t/>
        </is>
      </c>
      <c r="M987" t="inlineStr">
        <is>
          <t/>
        </is>
      </c>
      <c r="N987" s="2" t="inlineStr">
        <is>
          <t>økonomisk diversificering</t>
        </is>
      </c>
      <c r="O987" s="2" t="inlineStr">
        <is>
          <t>3</t>
        </is>
      </c>
      <c r="P987" s="2" t="inlineStr">
        <is>
          <t/>
        </is>
      </c>
      <c r="Q987" t="inlineStr">
        <is>
          <t/>
        </is>
      </c>
      <c r="R987" s="2" t="inlineStr">
        <is>
          <t>wirtschaftliche Diversifizierung</t>
        </is>
      </c>
      <c r="S987" s="2" t="inlineStr">
        <is>
          <t>3</t>
        </is>
      </c>
      <c r="T987" s="2" t="inlineStr">
        <is>
          <t/>
        </is>
      </c>
      <c r="U987" t="inlineStr">
        <is>
          <t/>
        </is>
      </c>
      <c r="V987" s="2" t="inlineStr">
        <is>
          <t>οικονομική διαφοροποίηση</t>
        </is>
      </c>
      <c r="W987" s="2" t="inlineStr">
        <is>
          <t>3</t>
        </is>
      </c>
      <c r="X987" s="2" t="inlineStr">
        <is>
          <t/>
        </is>
      </c>
      <c r="Y987" t="inlineStr">
        <is>
          <t>διαδικασία μετάβασης της οικονομίας μιας περιοχής από μία μοναδική πηγή εισοδήματος σε ποικίλες πηγές από αυξανόμενο αριθμό κλάδων και αγορών</t>
        </is>
      </c>
      <c r="Z987" s="2" t="inlineStr">
        <is>
          <t>economic diversification</t>
        </is>
      </c>
      <c r="AA987" s="2" t="inlineStr">
        <is>
          <t>3</t>
        </is>
      </c>
      <c r="AB987" s="2" t="inlineStr">
        <is>
          <t/>
        </is>
      </c>
      <c r="AC987" t="inlineStr">
        <is>
          <t>process of shifting an economy away from a single income source toward multiple sources from a growing range of sectors and markets</t>
        </is>
      </c>
      <c r="AD987" s="2" t="inlineStr">
        <is>
          <t>diversificación económica</t>
        </is>
      </c>
      <c r="AE987" s="2" t="inlineStr">
        <is>
          <t>3</t>
        </is>
      </c>
      <c r="AF987" s="2" t="inlineStr">
        <is>
          <t/>
        </is>
      </c>
      <c r="AG987" t="inlineStr">
        <is>
          <t>Proceso por el que una economía pasa de basarse en
una fuente de ingresos única a basarse en múltiples fuentes de una gama
creciente de sectores y mercados.</t>
        </is>
      </c>
      <c r="AH987" s="2" t="inlineStr">
        <is>
          <t>majanduse mitmekesistamine</t>
        </is>
      </c>
      <c r="AI987" s="2" t="inlineStr">
        <is>
          <t>3</t>
        </is>
      </c>
      <c r="AJ987" s="2" t="inlineStr">
        <is>
          <t/>
        </is>
      </c>
      <c r="AK987" t="inlineStr">
        <is>
          <t/>
        </is>
      </c>
      <c r="AL987" s="2" t="inlineStr">
        <is>
          <t>talouden monipuolistaminen</t>
        </is>
      </c>
      <c r="AM987" s="2" t="inlineStr">
        <is>
          <t>3</t>
        </is>
      </c>
      <c r="AN987" s="2" t="inlineStr">
        <is>
          <t/>
        </is>
      </c>
      <c r="AO987" t="inlineStr">
        <is>
          <t/>
        </is>
      </c>
      <c r="AP987" s="2" t="inlineStr">
        <is>
          <t>diversification économique</t>
        </is>
      </c>
      <c r="AQ987" s="2" t="inlineStr">
        <is>
          <t>3</t>
        </is>
      </c>
      <c r="AR987" s="2" t="inlineStr">
        <is>
          <t/>
        </is>
      </c>
      <c r="AS987" t="inlineStr">
        <is>
          <t>stratégie de développement mise en œuvre par un pays qui
souhaite prendre position sur de nouveaux marchés, et qui consiste
à élargir progressivement la gamme des produits fabriqués dans le pays, dans le but d’accroître la production
de produits non traditionnels pour le marché intérieur et les exportations de
ces produits vers les marchés internationaux</t>
        </is>
      </c>
      <c r="AT987" s="2" t="inlineStr">
        <is>
          <t>éagsúlú eacnamaíoch</t>
        </is>
      </c>
      <c r="AU987" s="2" t="inlineStr">
        <is>
          <t>3</t>
        </is>
      </c>
      <c r="AV987" s="2" t="inlineStr">
        <is>
          <t/>
        </is>
      </c>
      <c r="AW987" t="inlineStr">
        <is>
          <t/>
        </is>
      </c>
      <c r="AX987" s="2" t="inlineStr">
        <is>
          <t>gospodarska diversifikacija</t>
        </is>
      </c>
      <c r="AY987" s="2" t="inlineStr">
        <is>
          <t>3</t>
        </is>
      </c>
      <c r="AZ987" s="2" t="inlineStr">
        <is>
          <t/>
        </is>
      </c>
      <c r="BA987" t="inlineStr">
        <is>
          <t/>
        </is>
      </c>
      <c r="BB987" s="2" t="inlineStr">
        <is>
          <t>a gazdaság diverzifikálása|
a gazdaság diverzifikációja|
gazdasági diverzifikáció</t>
        </is>
      </c>
      <c r="BC987" s="2" t="inlineStr">
        <is>
          <t>3|
3|
3</t>
        </is>
      </c>
      <c r="BD987" s="2" t="inlineStr">
        <is>
          <t xml:space="preserve">|
|
</t>
        </is>
      </c>
      <c r="BE987" t="inlineStr">
        <is>
          <t>a gazdaság egy meghatározó bevételi forrástól való távolítása és átalakítása oly módon, hogy több gazdasági ágazatra támaszkodjon egyszerre</t>
        </is>
      </c>
      <c r="BF987" s="2" t="inlineStr">
        <is>
          <t>diversificazione economica</t>
        </is>
      </c>
      <c r="BG987" s="2" t="inlineStr">
        <is>
          <t>3</t>
        </is>
      </c>
      <c r="BH987" s="2" t="inlineStr">
        <is>
          <t/>
        </is>
      </c>
      <c r="BI987" t="inlineStr">
        <is>
          <t>sviluppo di un'economia basato non su un solo, ma su vari e diversi settori di interesse</t>
        </is>
      </c>
      <c r="BJ987" s="2" t="inlineStr">
        <is>
          <t>ekonomikos diversifikavimas|
ekonomikos įvairinimas</t>
        </is>
      </c>
      <c r="BK987" s="2" t="inlineStr">
        <is>
          <t>3|
3</t>
        </is>
      </c>
      <c r="BL987" s="2" t="inlineStr">
        <is>
          <t xml:space="preserve">|
</t>
        </is>
      </c>
      <c r="BM987" t="inlineStr">
        <is>
          <t/>
        </is>
      </c>
      <c r="BN987" s="2" t="inlineStr">
        <is>
          <t>ekonomikas diversifikācija|
ekonomikas dažādošana</t>
        </is>
      </c>
      <c r="BO987" s="2" t="inlineStr">
        <is>
          <t>3|
3</t>
        </is>
      </c>
      <c r="BP987" s="2" t="inlineStr">
        <is>
          <t xml:space="preserve">|
</t>
        </is>
      </c>
      <c r="BQ987" t="inlineStr">
        <is>
          <t/>
        </is>
      </c>
      <c r="BR987" s="2" t="inlineStr">
        <is>
          <t>diversifikazzjoni ekonomika</t>
        </is>
      </c>
      <c r="BS987" s="2" t="inlineStr">
        <is>
          <t>3</t>
        </is>
      </c>
      <c r="BT987" s="2" t="inlineStr">
        <is>
          <t/>
        </is>
      </c>
      <c r="BU987" t="inlineStr">
        <is>
          <t>il-proċess li permezz tiegħu l-ekonomija ma tibqax iffukata fuq sors ta' introjtu wieħed iżda li testendi ruħha lejn sorsi multipli ta' introjtu minn firxa dejjem akbar ta' setturi u swieq</t>
        </is>
      </c>
      <c r="BV987" s="2" t="inlineStr">
        <is>
          <t>economische diversificatie</t>
        </is>
      </c>
      <c r="BW987" s="2" t="inlineStr">
        <is>
          <t>3</t>
        </is>
      </c>
      <c r="BX987" s="2" t="inlineStr">
        <is>
          <t/>
        </is>
      </c>
      <c r="BY987" t="inlineStr">
        <is>
          <t>strategie om economische risico's te spreiden door de overgang te maken van één inkomstenbron naar meerdere bronnen uit verschillende sectoren</t>
        </is>
      </c>
      <c r="BZ987" s="2" t="inlineStr">
        <is>
          <t>dywersyfikacja gospodarcza</t>
        </is>
      </c>
      <c r="CA987" s="2" t="inlineStr">
        <is>
          <t>3</t>
        </is>
      </c>
      <c r="CB987" s="2" t="inlineStr">
        <is>
          <t/>
        </is>
      </c>
      <c r="CC987" t="inlineStr">
        <is>
          <t>proces przestawiania gospodarki z jednego źródła dochodów na różne źródła z większego zakresu sektorów i rynków</t>
        </is>
      </c>
      <c r="CD987" s="2" t="inlineStr">
        <is>
          <t>diversificação económica</t>
        </is>
      </c>
      <c r="CE987" s="2" t="inlineStr">
        <is>
          <t>3</t>
        </is>
      </c>
      <c r="CF987" s="2" t="inlineStr">
        <is>
          <t/>
        </is>
      </c>
      <c r="CG987" t="inlineStr">
        <is>
          <t/>
        </is>
      </c>
      <c r="CH987" s="2" t="inlineStr">
        <is>
          <t>diversificare economică</t>
        </is>
      </c>
      <c r="CI987" s="2" t="inlineStr">
        <is>
          <t>2</t>
        </is>
      </c>
      <c r="CJ987" s="2" t="inlineStr">
        <is>
          <t/>
        </is>
      </c>
      <c r="CK987" t="inlineStr">
        <is>
          <t/>
        </is>
      </c>
      <c r="CL987" s="2" t="inlineStr">
        <is>
          <t>hospodárska diverzifikácia</t>
        </is>
      </c>
      <c r="CM987" s="2" t="inlineStr">
        <is>
          <t>3</t>
        </is>
      </c>
      <c r="CN987" s="2" t="inlineStr">
        <is>
          <t/>
        </is>
      </c>
      <c r="CO987" t="inlineStr">
        <is>
          <t>proces transformácie hospodárstva založeného na jednom zdroji príjmov na hospodárstvo s príjmami z viacerých zdrojov z rastúceho počtu odvetví a trhov</t>
        </is>
      </c>
      <c r="CP987" s="2" t="inlineStr">
        <is>
          <t>gospodarska diverzifikacija</t>
        </is>
      </c>
      <c r="CQ987" s="2" t="inlineStr">
        <is>
          <t>3</t>
        </is>
      </c>
      <c r="CR987" s="2" t="inlineStr">
        <is>
          <t/>
        </is>
      </c>
      <c r="CS987" t="inlineStr">
        <is>
          <t/>
        </is>
      </c>
      <c r="CT987" s="2" t="inlineStr">
        <is>
          <t>ekonomisk diversifiering</t>
        </is>
      </c>
      <c r="CU987" s="2" t="inlineStr">
        <is>
          <t>3</t>
        </is>
      </c>
      <c r="CV987" s="2" t="inlineStr">
        <is>
          <t/>
        </is>
      </c>
      <c r="CW987" t="inlineStr">
        <is>
          <t/>
        </is>
      </c>
    </row>
    <row r="988">
      <c r="A988" s="1" t="str">
        <f>HYPERLINK("https://iate.europa.eu/entry/result/3588242/all", "3588242")</f>
        <v>3588242</v>
      </c>
      <c r="B988" t="inlineStr">
        <is>
          <t>EUROPEAN UNION</t>
        </is>
      </c>
      <c r="C988" t="inlineStr">
        <is>
          <t>EUROPEAN UNION|EU finance|EU financing</t>
        </is>
      </c>
      <c r="D988" t="inlineStr">
        <is>
          <t>yes</t>
        </is>
      </c>
      <c r="E988" t="inlineStr">
        <is>
          <t/>
        </is>
      </c>
      <c r="F988" s="2" t="inlineStr">
        <is>
          <t>регион в промишлен преход</t>
        </is>
      </c>
      <c r="G988" s="2" t="inlineStr">
        <is>
          <t>3</t>
        </is>
      </c>
      <c r="H988" s="2" t="inlineStr">
        <is>
          <t/>
        </is>
      </c>
      <c r="I988" t="inlineStr">
        <is>
          <t/>
        </is>
      </c>
      <c r="J988" s="2" t="inlineStr">
        <is>
          <t>region procházející průmyslovou transformací</t>
        </is>
      </c>
      <c r="K988" s="2" t="inlineStr">
        <is>
          <t>3</t>
        </is>
      </c>
      <c r="L988" s="2" t="inlineStr">
        <is>
          <t/>
        </is>
      </c>
      <c r="M988" t="inlineStr">
        <is>
          <t/>
        </is>
      </c>
      <c r="N988" s="2" t="inlineStr">
        <is>
          <t>region under industriel omstilling|
region, der befinder sig i en industriel omstillingsproces</t>
        </is>
      </c>
      <c r="O988" s="2" t="inlineStr">
        <is>
          <t>3|
3</t>
        </is>
      </c>
      <c r="P988" s="2" t="inlineStr">
        <is>
          <t xml:space="preserve">|
</t>
        </is>
      </c>
      <c r="Q988" t="inlineStr">
        <is>
          <t/>
        </is>
      </c>
      <c r="R988" s="2" t="inlineStr">
        <is>
          <t>sich im industriellen Wandel befindliche Region</t>
        </is>
      </c>
      <c r="S988" s="2" t="inlineStr">
        <is>
          <t>3</t>
        </is>
      </c>
      <c r="T988" s="2" t="inlineStr">
        <is>
          <t/>
        </is>
      </c>
      <c r="U988" t="inlineStr">
        <is>
          <t/>
        </is>
      </c>
      <c r="V988" s="2" t="inlineStr">
        <is>
          <t>περιφέρεια σε βιομηχανική μετάβαση</t>
        </is>
      </c>
      <c r="W988" s="2" t="inlineStr">
        <is>
          <t>3</t>
        </is>
      </c>
      <c r="X988" s="2" t="inlineStr">
        <is>
          <t/>
        </is>
      </c>
      <c r="Y988" t="inlineStr">
        <is>
          <t>περιφέρεια της οποίας η οικονομία και το βιομηχανικό προφίλ έχουν υποστεί ή υφίστανται σημαντική αναδιάρθρωση και, ως εκ τούτου, σημαντική ματαβολή στην ανάπτυξη, με επιπτώσεις στην απασχόληση και τους εργαζομένους</t>
        </is>
      </c>
      <c r="Z988" s="2" t="inlineStr">
        <is>
          <t>region in industrial transition</t>
        </is>
      </c>
      <c r="AA988" s="2" t="inlineStr">
        <is>
          <t>3</t>
        </is>
      </c>
      <c r="AB988" s="2" t="inlineStr">
        <is>
          <t/>
        </is>
      </c>
      <c r="AC988" t="inlineStr">
        <is>
          <t>region having undergone or currently undergoing a major
restructuring of its economy and industrial profile and which has experienced
or is experiencing substantial changes of growth, with consequences for jobs
and workers</t>
        </is>
      </c>
      <c r="AD988" s="2" t="inlineStr">
        <is>
          <t>región en transición industrial|
región en proceso de transición industrial</t>
        </is>
      </c>
      <c r="AE988" s="2" t="inlineStr">
        <is>
          <t>3|
3</t>
        </is>
      </c>
      <c r="AF988" s="2" t="inlineStr">
        <is>
          <t xml:space="preserve">|
</t>
        </is>
      </c>
      <c r="AG988" t="inlineStr">
        <is>
          <t>Región que se ve sometida a cambios importantes en
su estructura industrial, que pueden afectar al valor del sus productos o alterar
la estructura del empleo.</t>
        </is>
      </c>
      <c r="AH988" s="2" t="inlineStr">
        <is>
          <t>tööstusliku ülemineku etapis olev piirkond</t>
        </is>
      </c>
      <c r="AI988" s="2" t="inlineStr">
        <is>
          <t>3</t>
        </is>
      </c>
      <c r="AJ988" s="2" t="inlineStr">
        <is>
          <t/>
        </is>
      </c>
      <c r="AK988" t="inlineStr">
        <is>
          <t/>
        </is>
      </c>
      <c r="AL988" s="2" t="inlineStr">
        <is>
          <t>teollisuuden muutosprosessissa oleva alue</t>
        </is>
      </c>
      <c r="AM988" s="2" t="inlineStr">
        <is>
          <t>3</t>
        </is>
      </c>
      <c r="AN988" s="2" t="inlineStr">
        <is>
          <t/>
        </is>
      </c>
      <c r="AO988" t="inlineStr">
        <is>
          <t>alue, jonka talous ja elinkeinoprofiili on merkittävästi muuttumassa, millä on vaikutuksia kasvuun ja työllisyyteen</t>
        </is>
      </c>
      <c r="AP988" s="2" t="inlineStr">
        <is>
          <t>région en transition industrielle</t>
        </is>
      </c>
      <c r="AQ988" s="2" t="inlineStr">
        <is>
          <t>3</t>
        </is>
      </c>
      <c r="AR988" s="2" t="inlineStr">
        <is>
          <t/>
        </is>
      </c>
      <c r="AS988" t="inlineStr">
        <is>
          <t>région bénéficiant d'un soutien financier et consultatif sur mesure de l'UE afin de transformer son économie et de moderniser ses industries, pour lui permettre d'investir dans les créneaux où elle occupe une position concurrentielle et de favoriser l'innovation, la résilience et la croissance nécessaires pour maîtriser la mondialisation</t>
        </is>
      </c>
      <c r="AT988" s="2" t="inlineStr">
        <is>
          <t>réigiún lena mbaineann aistriú tionsclaíoch</t>
        </is>
      </c>
      <c r="AU988" s="2" t="inlineStr">
        <is>
          <t>3</t>
        </is>
      </c>
      <c r="AV988" s="2" t="inlineStr">
        <is>
          <t/>
        </is>
      </c>
      <c r="AW988" t="inlineStr">
        <is>
          <t/>
        </is>
      </c>
      <c r="AX988" s="2" t="inlineStr">
        <is>
          <t>regija u industrijskoj tranziciji</t>
        </is>
      </c>
      <c r="AY988" s="2" t="inlineStr">
        <is>
          <t>3</t>
        </is>
      </c>
      <c r="AZ988" s="2" t="inlineStr">
        <is>
          <t/>
        </is>
      </c>
      <c r="BA988" t="inlineStr">
        <is>
          <t/>
        </is>
      </c>
      <c r="BB988" s="2" t="inlineStr">
        <is>
          <t>ipari átalakulással érintett régió|
az ipari átalakulás által érintett régió</t>
        </is>
      </c>
      <c r="BC988" s="2" t="inlineStr">
        <is>
          <t>2|
2</t>
        </is>
      </c>
      <c r="BD988" s="2" t="inlineStr">
        <is>
          <t>|
proposed</t>
        </is>
      </c>
      <c r="BE988" t="inlineStr">
        <is>
          <t>az ipari szerkezet és a gazdaság jelentős átalakítását végrehajtó vagy ezzel foglalkozó régió</t>
        </is>
      </c>
      <c r="BF988" s="2" t="inlineStr">
        <is>
          <t>regione in transizione industriale</t>
        </is>
      </c>
      <c r="BG988" s="2" t="inlineStr">
        <is>
          <t>3</t>
        </is>
      </c>
      <c r="BH988" s="2" t="inlineStr">
        <is>
          <t/>
        </is>
      </c>
      <c r="BI988" t="inlineStr">
        <is>
          <t>regione di
tradizione industriale che, confrontata alla globalizzazione e agli sviluppi
tecnologici, è spinta a riorientarsi verso settori, anche di nicchia, in cui
possa essere maggiormente competitiva a livello internazionale</t>
        </is>
      </c>
      <c r="BJ988" s="2" t="inlineStr">
        <is>
          <t>pramonės pertvarką vykdantis regionas</t>
        </is>
      </c>
      <c r="BK988" s="2" t="inlineStr">
        <is>
          <t>3</t>
        </is>
      </c>
      <c r="BL988" s="2" t="inlineStr">
        <is>
          <t/>
        </is>
      </c>
      <c r="BM988" t="inlineStr">
        <is>
          <t/>
        </is>
      </c>
      <c r="BN988" s="2" t="inlineStr">
        <is>
          <t>reģions, kurā noris rūpniecības pārkārtošanās</t>
        </is>
      </c>
      <c r="BO988" s="2" t="inlineStr">
        <is>
          <t>2</t>
        </is>
      </c>
      <c r="BP988" s="2" t="inlineStr">
        <is>
          <t/>
        </is>
      </c>
      <c r="BQ988" t="inlineStr">
        <is>
          <t/>
        </is>
      </c>
      <c r="BR988" s="2" t="inlineStr">
        <is>
          <t>reġjun fi tranżizzjoni industrijali</t>
        </is>
      </c>
      <c r="BS988" s="2" t="inlineStr">
        <is>
          <t>3</t>
        </is>
      </c>
      <c r="BT988" s="2" t="inlineStr">
        <is>
          <t/>
        </is>
      </c>
      <c r="BU988" t="inlineStr">
        <is>
          <t>reġjun li jkun għadda jew li jkun għadu għaddej minn ristrutturar maġġuri tal-ekonomija u tal-profil industrijali tiegħu, u li jkun esperjenza jew li jkun qed jesperjenza bidliet sostanzjali ta' tkabbir, b'konsegwenzi li jinħassu mil-lat ta' impjiegi u ta' ħaddiema</t>
        </is>
      </c>
      <c r="BV988" s="2" t="inlineStr">
        <is>
          <t>regio in industriële transitie|
regio die een industriële transitie doormaakt</t>
        </is>
      </c>
      <c r="BW988" s="2" t="inlineStr">
        <is>
          <t>3|
3</t>
        </is>
      </c>
      <c r="BX988" s="2" t="inlineStr">
        <is>
          <t xml:space="preserve">|
</t>
        </is>
      </c>
      <c r="BY988" t="inlineStr">
        <is>
          <t>regio waar de economie en de industrie werden aangepast of zich nog in het aanpassingsproces bevinden</t>
        </is>
      </c>
      <c r="BZ988" s="2" t="inlineStr">
        <is>
          <t>region przechodzący transformację przemysłową</t>
        </is>
      </c>
      <c r="CA988" s="2" t="inlineStr">
        <is>
          <t>3</t>
        </is>
      </c>
      <c r="CB988" s="2" t="inlineStr">
        <is>
          <t/>
        </is>
      </c>
      <c r="CC988" t="inlineStr">
        <is>
          <t>region, który przeszedł lub przechodzi głęboką restruturyzację gospodarki i przekształcenie profilu produkcji przemysłowej i który doświadczył lub doświadcza istotnych zmian pod względem wzrostu, wpływających na rynek pracy oraz pracowników</t>
        </is>
      </c>
      <c r="CD988" s="2" t="inlineStr">
        <is>
          <t>região em transição industrial</t>
        </is>
      </c>
      <c r="CE988" s="2" t="inlineStr">
        <is>
          <t>3</t>
        </is>
      </c>
      <c r="CF988" s="2" t="inlineStr">
        <is>
          <t/>
        </is>
      </c>
      <c r="CG988" t="inlineStr">
        <is>
          <t/>
        </is>
      </c>
      <c r="CH988" s="2" t="inlineStr">
        <is>
          <t>regiune aflată în tranziție industrială</t>
        </is>
      </c>
      <c r="CI988" s="2" t="inlineStr">
        <is>
          <t>3</t>
        </is>
      </c>
      <c r="CJ988" s="2" t="inlineStr">
        <is>
          <t/>
        </is>
      </c>
      <c r="CK988" t="inlineStr">
        <is>
          <t/>
        </is>
      </c>
      <c r="CL988" s="2" t="inlineStr">
        <is>
          <t>región s transformujúcim sa priemyslom</t>
        </is>
      </c>
      <c r="CM988" s="2" t="inlineStr">
        <is>
          <t>3</t>
        </is>
      </c>
      <c r="CN988" s="2" t="inlineStr">
        <is>
          <t/>
        </is>
      </c>
      <c r="CO988" t="inlineStr">
        <is>
          <t>región, ktorý prešiel alebo v súčasnosti prechádza významnou reštrukturalizáciou svojho hospodárstva a priemyselného profilu a v ktorom došlo alebo dochádza k podstatným zmenám rastu s dôsledkami na pracovné miesta a pracovníkov</t>
        </is>
      </c>
      <c r="CP988" s="2" t="inlineStr">
        <is>
          <t>regija v industrijskem prehodu</t>
        </is>
      </c>
      <c r="CQ988" s="2" t="inlineStr">
        <is>
          <t>3</t>
        </is>
      </c>
      <c r="CR988" s="2" t="inlineStr">
        <is>
          <t/>
        </is>
      </c>
      <c r="CS988" t="inlineStr">
        <is>
          <t/>
        </is>
      </c>
      <c r="CT988" s="2" t="inlineStr">
        <is>
          <t>region i industriell omvandling</t>
        </is>
      </c>
      <c r="CU988" s="2" t="inlineStr">
        <is>
          <t>3</t>
        </is>
      </c>
      <c r="CV988" s="2" t="inlineStr">
        <is>
          <t/>
        </is>
      </c>
      <c r="CW988" t="inlineStr">
        <is>
          <t/>
        </is>
      </c>
    </row>
    <row r="989">
      <c r="A989" s="1" t="str">
        <f>HYPERLINK("https://iate.europa.eu/entry/result/3588599/all", "3588599")</f>
        <v>3588599</v>
      </c>
      <c r="B989" t="inlineStr">
        <is>
          <t>ENVIRONMENT;FINANCE</t>
        </is>
      </c>
      <c r="C989" t="inlineStr">
        <is>
          <t>ENVIRONMENT|environmental policy;FINANCE|financing and investment|investment</t>
        </is>
      </c>
      <c r="D989" t="inlineStr">
        <is>
          <t>yes</t>
        </is>
      </c>
      <c r="E989" t="inlineStr">
        <is>
          <t/>
        </is>
      </c>
      <c r="F989" t="inlineStr">
        <is>
          <t/>
        </is>
      </c>
      <c r="G989" t="inlineStr">
        <is>
          <t/>
        </is>
      </c>
      <c r="H989" t="inlineStr">
        <is>
          <t/>
        </is>
      </c>
      <c r="I989" t="inlineStr">
        <is>
          <t/>
        </is>
      </c>
      <c r="J989" s="2" t="inlineStr">
        <is>
          <t>zelený projekt|
zelený investiční projekt</t>
        </is>
      </c>
      <c r="K989" s="2" t="inlineStr">
        <is>
          <t>3|
3</t>
        </is>
      </c>
      <c r="L989" s="2" t="inlineStr">
        <is>
          <t xml:space="preserve">|
</t>
        </is>
      </c>
      <c r="M989" t="inlineStr">
        <is>
          <t>investiční projekt mající pozitivní přinos pro životní prostředí</t>
        </is>
      </c>
      <c r="N989" s="2" t="inlineStr">
        <is>
          <t>grønt projekt|
grønt investeringsprojekt</t>
        </is>
      </c>
      <c r="O989" s="2" t="inlineStr">
        <is>
          <t>3|
3</t>
        </is>
      </c>
      <c r="P989" s="2" t="inlineStr">
        <is>
          <t xml:space="preserve">|
</t>
        </is>
      </c>
      <c r="Q989" t="inlineStr">
        <is>
          <t/>
        </is>
      </c>
      <c r="R989" s="2" t="inlineStr">
        <is>
          <t>grünes Projekt</t>
        </is>
      </c>
      <c r="S989" s="2" t="inlineStr">
        <is>
          <t>3</t>
        </is>
      </c>
      <c r="T989" s="2" t="inlineStr">
        <is>
          <t/>
        </is>
      </c>
      <c r="U989" t="inlineStr">
        <is>
          <t/>
        </is>
      </c>
      <c r="V989" s="2" t="inlineStr">
        <is>
          <t>πράσινο έργο</t>
        </is>
      </c>
      <c r="W989" s="2" t="inlineStr">
        <is>
          <t>3</t>
        </is>
      </c>
      <c r="X989" s="2" t="inlineStr">
        <is>
          <t/>
        </is>
      </c>
      <c r="Y989" t="inlineStr">
        <is>
          <t>(επενδυτικό) έργο που συμβάλλει θετικά στο περιβάλλον, συμπεριλαμβανομένων είτε του μετριασμού των επιπτώσεων της κλιματικής αλλαγής είτε της προσαρμογής στην κλιματική αλλαγή</t>
        </is>
      </c>
      <c r="Z989" s="2" t="inlineStr">
        <is>
          <t>green project|
green investment project</t>
        </is>
      </c>
      <c r="AA989" s="2" t="inlineStr">
        <is>
          <t>3|
3</t>
        </is>
      </c>
      <c r="AB989" s="2" t="inlineStr">
        <is>
          <t xml:space="preserve">|
</t>
        </is>
      </c>
      <c r="AC989" t="inlineStr">
        <is>
          <t>(investment) project that has a positive contribution to the environment,
including to either climate mitigation or climate adaptation</t>
        </is>
      </c>
      <c r="AD989" s="2" t="inlineStr">
        <is>
          <t>proyecto de inversión ecológica|
proyecto ecológico</t>
        </is>
      </c>
      <c r="AE989" s="2" t="inlineStr">
        <is>
          <t>3|
3</t>
        </is>
      </c>
      <c r="AF989" s="2" t="inlineStr">
        <is>
          <t xml:space="preserve">|
</t>
        </is>
      </c>
      <c r="AG989" t="inlineStr">
        <is>
          <t>Proyecto de inversión que hace una contribución positiva al medioambiente, incluyendo tanto la mitigación como la adaptación climáticas.</t>
        </is>
      </c>
      <c r="AH989" s="2" t="inlineStr">
        <is>
          <t>keskkonnahoidlik investeerimisprojekt|
keskkonnahoidlik projekt</t>
        </is>
      </c>
      <c r="AI989" s="2" t="inlineStr">
        <is>
          <t>3|
3</t>
        </is>
      </c>
      <c r="AJ989" s="2" t="inlineStr">
        <is>
          <t xml:space="preserve">|
</t>
        </is>
      </c>
      <c r="AK989" t="inlineStr">
        <is>
          <t>(investeerimis)projekt, millel on soodne keskkonnamõju, sealhulgas kas kliimamuutuste leevendamist või kliimamuutustega kohanemist soodustav mõju</t>
        </is>
      </c>
      <c r="AL989" s="2" t="inlineStr">
        <is>
          <t>vihreä hanke|
vihreä investointihanke</t>
        </is>
      </c>
      <c r="AM989" s="2" t="inlineStr">
        <is>
          <t>3|
3</t>
        </is>
      </c>
      <c r="AN989" s="2" t="inlineStr">
        <is>
          <t xml:space="preserve">|
</t>
        </is>
      </c>
      <c r="AO989" t="inlineStr">
        <is>
          <t/>
        </is>
      </c>
      <c r="AP989" s="2" t="inlineStr">
        <is>
          <t>projet d'investissement vert</t>
        </is>
      </c>
      <c r="AQ989" s="2" t="inlineStr">
        <is>
          <t>3</t>
        </is>
      </c>
      <c r="AR989" s="2" t="inlineStr">
        <is>
          <t/>
        </is>
      </c>
      <c r="AS989" t="inlineStr">
        <is>
          <t>projet d'investissement ayant des effets positifs sur l'environnement, notamment en matière d'&lt;a href="https://iate.europa.eu/entry/result/914842/fr" target="_blank"&gt;atténuation du changement climatique&lt;/a&gt; et d'&lt;a href="https://iate.europa.eu/entry/result/3503262/fr" target="_blank"&gt;adaptation au changement climatique&lt;/a&gt;</t>
        </is>
      </c>
      <c r="AT989" s="2" t="inlineStr">
        <is>
          <t>tionscadal infheistíochta glas|
tionscadal glas</t>
        </is>
      </c>
      <c r="AU989" s="2" t="inlineStr">
        <is>
          <t>3|
3</t>
        </is>
      </c>
      <c r="AV989" s="2" t="inlineStr">
        <is>
          <t xml:space="preserve">|
</t>
        </is>
      </c>
      <c r="AW989" t="inlineStr">
        <is>
          <t/>
        </is>
      </c>
      <c r="AX989" s="2" t="inlineStr">
        <is>
          <t>zeleni projekt</t>
        </is>
      </c>
      <c r="AY989" s="2" t="inlineStr">
        <is>
          <t>3</t>
        </is>
      </c>
      <c r="AZ989" s="2" t="inlineStr">
        <is>
          <t/>
        </is>
      </c>
      <c r="BA989" t="inlineStr">
        <is>
          <t>(investicijski) projekt održivog razvoja kojemu je cilj da nakon završenog financiranja stvori dodanu vrijednost, a ne dodatni trošak zajednici</t>
        </is>
      </c>
      <c r="BB989" s="2" t="inlineStr">
        <is>
          <t>zöld beruházási projekt|
zöld projekt</t>
        </is>
      </c>
      <c r="BC989" s="2" t="inlineStr">
        <is>
          <t>3|
3</t>
        </is>
      </c>
      <c r="BD989" s="2" t="inlineStr">
        <is>
          <t xml:space="preserve">|
</t>
        </is>
      </c>
      <c r="BE989" t="inlineStr">
        <is>
          <t>a környezet állapotára pozitív hatást gyakorló beruházás, amely vagy az éghajlatváltozás mérsékléséhez vagy az ahhoz való alkalmazkodáshoz járul hozzá</t>
        </is>
      </c>
      <c r="BF989" s="2" t="inlineStr">
        <is>
          <t>progetto verde|
progetto di investimento verde</t>
        </is>
      </c>
      <c r="BG989" s="2" t="inlineStr">
        <is>
          <t>3|
3</t>
        </is>
      </c>
      <c r="BH989" s="2" t="inlineStr">
        <is>
          <t xml:space="preserve">|
</t>
        </is>
      </c>
      <c r="BI989" t="inlineStr">
        <is>
          <t>progetto relativo al clima e all'ambiente che contribuisce al conseguimento degli obiettivi del Green Deal europeo e che agevola l'emergere di nuove industrie dell'energia pulita e dell'economia circolare</t>
        </is>
      </c>
      <c r="BJ989" s="2" t="inlineStr">
        <is>
          <t>žaliasis projektas|
žaliųjų investicijų projektas</t>
        </is>
      </c>
      <c r="BK989" s="2" t="inlineStr">
        <is>
          <t>3|
3</t>
        </is>
      </c>
      <c r="BL989" s="2" t="inlineStr">
        <is>
          <t xml:space="preserve">|
</t>
        </is>
      </c>
      <c r="BM989" t="inlineStr">
        <is>
          <t/>
        </is>
      </c>
      <c r="BN989" s="2" t="inlineStr">
        <is>
          <t>zaļais projekts|
zaļo investīciju projekts</t>
        </is>
      </c>
      <c r="BO989" s="2" t="inlineStr">
        <is>
          <t>3|
3</t>
        </is>
      </c>
      <c r="BP989" s="2" t="inlineStr">
        <is>
          <t xml:space="preserve">|
</t>
        </is>
      </c>
      <c r="BQ989" t="inlineStr">
        <is>
          <t>(Ieguldījumu) projekts, kuram ir pozitīva ietekme uz vidi, tostarp uz klimata pārmaiņu mazināšanu vai pielāgošanos tām</t>
        </is>
      </c>
      <c r="BR989" s="2" t="inlineStr">
        <is>
          <t>proġett ekoloġiku|
proġett ta' investiment ekoloġiku</t>
        </is>
      </c>
      <c r="BS989" s="2" t="inlineStr">
        <is>
          <t>3|
3</t>
        </is>
      </c>
      <c r="BT989" s="2" t="inlineStr">
        <is>
          <t xml:space="preserve">|
</t>
        </is>
      </c>
      <c r="BU989" t="inlineStr">
        <is>
          <t>proġett (ta' investiment) li joffri kontribut pożittiv għall-ambjent, inkluż fil-mitigazzjoni tat-tibdil fil-klima jew fl-adattament għalih</t>
        </is>
      </c>
      <c r="BV989" s="2" t="inlineStr">
        <is>
          <t>groen investeringsproject|
groen project</t>
        </is>
      </c>
      <c r="BW989" s="2" t="inlineStr">
        <is>
          <t>3|
3</t>
        </is>
      </c>
      <c r="BX989" s="2" t="inlineStr">
        <is>
          <t xml:space="preserve">|
</t>
        </is>
      </c>
      <c r="BY989" t="inlineStr">
        <is>
          <t>(investerings)project dat een positieve bijdrage levert aan het milieu, met name klimaatverandering en klimaatadaptatie</t>
        </is>
      </c>
      <c r="BZ989" s="2" t="inlineStr">
        <is>
          <t>projekt zielonej inwestycji|
zielony projekt inwestycyjny|
zielony projekt</t>
        </is>
      </c>
      <c r="CA989" s="2" t="inlineStr">
        <is>
          <t>3|
3|
3</t>
        </is>
      </c>
      <c r="CB989" s="2" t="inlineStr">
        <is>
          <t xml:space="preserve">|
preferred|
</t>
        </is>
      </c>
      <c r="CC989" t="inlineStr">
        <is>
          <t>projekt (inwestytycjny) pozytywnie przyczyniający się do ochrony środowiska, w tym do łagodzenia zmiany klimatu lub przystosowania się do niej</t>
        </is>
      </c>
      <c r="CD989" s="2" t="inlineStr">
        <is>
          <t>projeto ecológico|
projeto de investimento verde</t>
        </is>
      </c>
      <c r="CE989" s="2" t="inlineStr">
        <is>
          <t>3|
3</t>
        </is>
      </c>
      <c r="CF989" s="2" t="inlineStr">
        <is>
          <t xml:space="preserve">|
</t>
        </is>
      </c>
      <c r="CG989" t="inlineStr">
        <is>
          <t/>
        </is>
      </c>
      <c r="CH989" s="2" t="inlineStr">
        <is>
          <t>proiect de investiții ecologic|
proiect ecologic</t>
        </is>
      </c>
      <c r="CI989" s="2" t="inlineStr">
        <is>
          <t>2|
3</t>
        </is>
      </c>
      <c r="CJ989" s="2" t="inlineStr">
        <is>
          <t xml:space="preserve">|
</t>
        </is>
      </c>
      <c r="CK989" t="inlineStr">
        <is>
          <t/>
        </is>
      </c>
      <c r="CL989" s="2" t="inlineStr">
        <is>
          <t>zelený investičný projekt|
zelený projekt|
ekologický projekt</t>
        </is>
      </c>
      <c r="CM989" s="2" t="inlineStr">
        <is>
          <t>3|
3|
3</t>
        </is>
      </c>
      <c r="CN989" s="2" t="inlineStr">
        <is>
          <t xml:space="preserve">|
preferred|
</t>
        </is>
      </c>
      <c r="CO989" t="inlineStr">
        <is>
          <t>(investičný) projekt, ktorý má pozitívny prínos pre životné prostredie vrátane zmierňovania zmeny klímy alebo &lt;a href="https://iate.europa.eu/entry/result/3503262/sk" target="_blank"&gt;adaptácie na zmenu klímy&lt;/a&gt;</t>
        </is>
      </c>
      <c r="CP989" s="2" t="inlineStr">
        <is>
          <t>zeleni projekt|
zeleni naložbeni projekt</t>
        </is>
      </c>
      <c r="CQ989" s="2" t="inlineStr">
        <is>
          <t>3|
3</t>
        </is>
      </c>
      <c r="CR989" s="2" t="inlineStr">
        <is>
          <t xml:space="preserve">|
</t>
        </is>
      </c>
      <c r="CS989" t="inlineStr">
        <is>
          <t/>
        </is>
      </c>
      <c r="CT989" s="2" t="inlineStr">
        <is>
          <t>grönt investeringsprojekt|
grönt projekt</t>
        </is>
      </c>
      <c r="CU989" s="2" t="inlineStr">
        <is>
          <t>3|
3</t>
        </is>
      </c>
      <c r="CV989" s="2" t="inlineStr">
        <is>
          <t xml:space="preserve">|
</t>
        </is>
      </c>
      <c r="CW989" t="inlineStr">
        <is>
          <t/>
        </is>
      </c>
    </row>
    <row r="990">
      <c r="A990" s="1" t="str">
        <f>HYPERLINK("https://iate.europa.eu/entry/result/3619619/all", "3619619")</f>
        <v>3619619</v>
      </c>
      <c r="B990" t="inlineStr">
        <is>
          <t>ENERGY;ENVIRONMENT;FINANCE</t>
        </is>
      </c>
      <c r="C990" t="inlineStr">
        <is>
          <t>ENERGY|energy policy;ENVIRONMENT|environmental policy|climate change policy|adaptation to climate change;FINANCE|taxation</t>
        </is>
      </c>
      <c r="D990" t="inlineStr">
        <is>
          <t>yes</t>
        </is>
      </c>
      <c r="E990" t="inlineStr">
        <is>
          <t/>
        </is>
      </c>
      <c r="F990" s="2" t="inlineStr">
        <is>
          <t>предварително данъчно облагане на произведената топлинна енергия</t>
        </is>
      </c>
      <c r="G990" s="2" t="inlineStr">
        <is>
          <t>3</t>
        </is>
      </c>
      <c r="H990" s="2" t="inlineStr">
        <is>
          <t/>
        </is>
      </c>
      <c r="I990" t="inlineStr">
        <is>
          <t/>
        </is>
      </c>
      <c r="J990" s="2" t="inlineStr">
        <is>
          <t>zdanění tepla na výstupu</t>
        </is>
      </c>
      <c r="K990" s="2" t="inlineStr">
        <is>
          <t>3</t>
        </is>
      </c>
      <c r="L990" s="2" t="inlineStr">
        <is>
          <t/>
        </is>
      </c>
      <c r="M990" t="inlineStr">
        <is>
          <t/>
        </is>
      </c>
      <c r="N990" s="2" t="inlineStr">
        <is>
          <t>outputbeskatning af varme</t>
        </is>
      </c>
      <c r="O990" s="2" t="inlineStr">
        <is>
          <t>3</t>
        </is>
      </c>
      <c r="P990" s="2" t="inlineStr">
        <is>
          <t/>
        </is>
      </c>
      <c r="Q990" t="inlineStr">
        <is>
          <t/>
        </is>
      </c>
      <c r="R990" s="2" t="inlineStr">
        <is>
          <t>Endenergiebesteuerung von Wärme</t>
        </is>
      </c>
      <c r="S990" s="2" t="inlineStr">
        <is>
          <t>3</t>
        </is>
      </c>
      <c r="T990" s="2" t="inlineStr">
        <is>
          <t/>
        </is>
      </c>
      <c r="U990" t="inlineStr">
        <is>
          <t>Besteuerung des Wärmeverbrauchs durch Endverbraucher</t>
        </is>
      </c>
      <c r="V990" s="2" t="inlineStr">
        <is>
          <t>φορολογία των εκροών θερμικής ενέργειας|
φορολογία εκροών θερμικής ενέργειας</t>
        </is>
      </c>
      <c r="W990" s="2" t="inlineStr">
        <is>
          <t>3|
3</t>
        </is>
      </c>
      <c r="X990" s="2" t="inlineStr">
        <is>
          <t xml:space="preserve">|
</t>
        </is>
      </c>
      <c r="Y990" t="inlineStr">
        <is>
          <t>φορολόγηση της κατανάλωσης θερμικής ενέργειας από τους τελικούς χρήστες σε αντιδιαστολή με την φορολόγηση των ενεργειακών προϊόντων από τα οποία παράγεται η θερμική ενέργεια</t>
        </is>
      </c>
      <c r="Z990" s="2" t="inlineStr">
        <is>
          <t>output taxation of heat</t>
        </is>
      </c>
      <c r="AA990" s="2" t="inlineStr">
        <is>
          <t>3</t>
        </is>
      </c>
      <c r="AB990" s="2" t="inlineStr">
        <is>
          <t/>
        </is>
      </c>
      <c r="AC990" t="inlineStr">
        <is>
          <t>taxation of heat consumption by end users</t>
        </is>
      </c>
      <c r="AD990" s="2" t="inlineStr">
        <is>
          <t>imposición fiscal de la producción de calor</t>
        </is>
      </c>
      <c r="AE990" s="2" t="inlineStr">
        <is>
          <t>3</t>
        </is>
      </c>
      <c r="AF990" s="2" t="inlineStr">
        <is>
          <t/>
        </is>
      </c>
      <c r="AG990" t="inlineStr">
        <is>
          <t/>
        </is>
      </c>
      <c r="AH990" s="2" t="inlineStr">
        <is>
          <t>soojusenergia toodangu maksustamine</t>
        </is>
      </c>
      <c r="AI990" s="2" t="inlineStr">
        <is>
          <t>3</t>
        </is>
      </c>
      <c r="AJ990" s="2" t="inlineStr">
        <is>
          <t/>
        </is>
      </c>
      <c r="AK990" t="inlineStr">
        <is>
          <t/>
        </is>
      </c>
      <c r="AL990" s="2" t="inlineStr">
        <is>
          <t>lämmön kulutuksen verotus|
lämmön kulutuksen verottaminen</t>
        </is>
      </c>
      <c r="AM990" s="2" t="inlineStr">
        <is>
          <t>3|
3</t>
        </is>
      </c>
      <c r="AN990" s="2" t="inlineStr">
        <is>
          <t xml:space="preserve">|
</t>
        </is>
      </c>
      <c r="AO990" t="inlineStr">
        <is>
          <t/>
        </is>
      </c>
      <c r="AP990" s="2" t="inlineStr">
        <is>
          <t>taxation en aval de la chaleur</t>
        </is>
      </c>
      <c r="AQ990" s="2" t="inlineStr">
        <is>
          <t>3</t>
        </is>
      </c>
      <c r="AR990" s="2" t="inlineStr">
        <is>
          <t/>
        </is>
      </c>
      <c r="AS990" t="inlineStr">
        <is>
          <t>taxation de la consommation de chaleur des utilisateurs finaux</t>
        </is>
      </c>
      <c r="AT990" s="2" t="inlineStr">
        <is>
          <t>cánachas aschuir teasa</t>
        </is>
      </c>
      <c r="AU990" s="2" t="inlineStr">
        <is>
          <t>3</t>
        </is>
      </c>
      <c r="AV990" s="2" t="inlineStr">
        <is>
          <t/>
        </is>
      </c>
      <c r="AW990" t="inlineStr">
        <is>
          <t/>
        </is>
      </c>
      <c r="AX990" t="inlineStr">
        <is>
          <t/>
        </is>
      </c>
      <c r="AY990" t="inlineStr">
        <is>
          <t/>
        </is>
      </c>
      <c r="AZ990" t="inlineStr">
        <is>
          <t/>
        </is>
      </c>
      <c r="BA990" t="inlineStr">
        <is>
          <t/>
        </is>
      </c>
      <c r="BB990" s="2" t="inlineStr">
        <is>
          <t>hőtermelés adóztatása</t>
        </is>
      </c>
      <c r="BC990" s="2" t="inlineStr">
        <is>
          <t>3</t>
        </is>
      </c>
      <c r="BD990" s="2" t="inlineStr">
        <is>
          <t/>
        </is>
      </c>
      <c r="BE990" t="inlineStr">
        <is>
          <t/>
        </is>
      </c>
      <c r="BF990" s="2" t="inlineStr">
        <is>
          <t>tassazione a valle del calore</t>
        </is>
      </c>
      <c r="BG990" s="2" t="inlineStr">
        <is>
          <t>3</t>
        </is>
      </c>
      <c r="BH990" s="2" t="inlineStr">
        <is>
          <t/>
        </is>
      </c>
      <c r="BI990" t="inlineStr">
        <is>
          <t>tassazione del calore di cui fruisce l'utente finale, contrapposta alla tassazione dei prodotti energetici per mezzo dei quali tale calore è generato</t>
        </is>
      </c>
      <c r="BJ990" s="2" t="inlineStr">
        <is>
          <t>šilumos išeigos apmokestinimas</t>
        </is>
      </c>
      <c r="BK990" s="2" t="inlineStr">
        <is>
          <t>3</t>
        </is>
      </c>
      <c r="BL990" s="2" t="inlineStr">
        <is>
          <t/>
        </is>
      </c>
      <c r="BM990" t="inlineStr">
        <is>
          <t/>
        </is>
      </c>
      <c r="BN990" s="2" t="inlineStr">
        <is>
          <t>saražotās siltumenerģijas aplikšana ar nodokli</t>
        </is>
      </c>
      <c r="BO990" s="2" t="inlineStr">
        <is>
          <t>2</t>
        </is>
      </c>
      <c r="BP990" s="2" t="inlineStr">
        <is>
          <t/>
        </is>
      </c>
      <c r="BQ990" t="inlineStr">
        <is>
          <t/>
        </is>
      </c>
      <c r="BR990" s="2" t="inlineStr">
        <is>
          <t>tassazzjoni tal-output tas-sħana</t>
        </is>
      </c>
      <c r="BS990" s="2" t="inlineStr">
        <is>
          <t>3</t>
        </is>
      </c>
      <c r="BT990" s="2" t="inlineStr">
        <is>
          <t/>
        </is>
      </c>
      <c r="BU990" t="inlineStr">
        <is>
          <t>it-tassazzjoni tal-konsum tas-sħana mill-utenti finali, minflok it-tassazzjoni tal-prodotti tal-enerġija li minnhom tiġi ġġenerata s-sħana</t>
        </is>
      </c>
      <c r="BV990" s="2" t="inlineStr">
        <is>
          <t>outputbelasting op warmte|
outputbelasting op verwarming</t>
        </is>
      </c>
      <c r="BW990" s="2" t="inlineStr">
        <is>
          <t>3|
3</t>
        </is>
      </c>
      <c r="BX990" s="2" t="inlineStr">
        <is>
          <t xml:space="preserve">|
</t>
        </is>
      </c>
      <c r="BY990" t="inlineStr">
        <is>
          <t>belasting op warmteverbruik door eindverbruikers</t>
        </is>
      </c>
      <c r="BZ990" s="2" t="inlineStr">
        <is>
          <t>końcowe opodatkowanie ciepła</t>
        </is>
      </c>
      <c r="CA990" s="2" t="inlineStr">
        <is>
          <t>3</t>
        </is>
      </c>
      <c r="CB990" s="2" t="inlineStr">
        <is>
          <t/>
        </is>
      </c>
      <c r="CC990" t="inlineStr">
        <is>
          <t/>
        </is>
      </c>
      <c r="CD990" s="2" t="inlineStr">
        <is>
          <t>tributação da produção de calor</t>
        </is>
      </c>
      <c r="CE990" s="2" t="inlineStr">
        <is>
          <t>3</t>
        </is>
      </c>
      <c r="CF990" s="2" t="inlineStr">
        <is>
          <t/>
        </is>
      </c>
      <c r="CG990" t="inlineStr">
        <is>
          <t/>
        </is>
      </c>
      <c r="CH990" t="inlineStr">
        <is>
          <t/>
        </is>
      </c>
      <c r="CI990" t="inlineStr">
        <is>
          <t/>
        </is>
      </c>
      <c r="CJ990" t="inlineStr">
        <is>
          <t/>
        </is>
      </c>
      <c r="CK990" t="inlineStr">
        <is>
          <t/>
        </is>
      </c>
      <c r="CL990" s="2" t="inlineStr">
        <is>
          <t>zdaňovanie výstupu v prípade tepla</t>
        </is>
      </c>
      <c r="CM990" s="2" t="inlineStr">
        <is>
          <t>3</t>
        </is>
      </c>
      <c r="CN990" s="2" t="inlineStr">
        <is>
          <t/>
        </is>
      </c>
      <c r="CO990" t="inlineStr">
        <is>
          <t>zdaňovanie v prípade spotreby tepla &lt;a href="https://iate.europa.eu/entry/slideshow/1638464178695/1196589/sk" target="_blank"&gt;koncovými používateľmi&lt;/a&gt;</t>
        </is>
      </c>
      <c r="CP990" s="2" t="inlineStr">
        <is>
          <t>obdavčitev porabljene toplote</t>
        </is>
      </c>
      <c r="CQ990" s="2" t="inlineStr">
        <is>
          <t>3</t>
        </is>
      </c>
      <c r="CR990" s="2" t="inlineStr">
        <is>
          <t/>
        </is>
      </c>
      <c r="CS990" t="inlineStr">
        <is>
          <t/>
        </is>
      </c>
      <c r="CT990" t="inlineStr">
        <is>
          <t/>
        </is>
      </c>
      <c r="CU990" t="inlineStr">
        <is>
          <t/>
        </is>
      </c>
      <c r="CV990" t="inlineStr">
        <is>
          <t/>
        </is>
      </c>
      <c r="CW990" t="inlineStr">
        <is>
          <t/>
        </is>
      </c>
    </row>
    <row r="991">
      <c r="A991" s="1" t="str">
        <f>HYPERLINK("https://iate.europa.eu/entry/result/753749/all", "753749")</f>
        <v>753749</v>
      </c>
      <c r="B991" t="inlineStr">
        <is>
          <t>ENERGY;PRODUCTION, TECHNOLOGY AND RESEARCH</t>
        </is>
      </c>
      <c r="C991" t="inlineStr">
        <is>
          <t>ENERGY|soft energy|soft energy|bioenergy;PRODUCTION, TECHNOLOGY AND RESEARCH|technology and technical regulations|biotechnology|biomass;ENERGY|energy policy|energy policy|substitute fuel|biofuel</t>
        </is>
      </c>
      <c r="D991" t="inlineStr">
        <is>
          <t>yes</t>
        </is>
      </c>
      <c r="E991" t="inlineStr">
        <is>
          <t/>
        </is>
      </c>
      <c r="F991" s="2" t="inlineStr">
        <is>
          <t>биомаса</t>
        </is>
      </c>
      <c r="G991" s="2" t="inlineStr">
        <is>
          <t>3</t>
        </is>
      </c>
      <c r="H991" s="2" t="inlineStr">
        <is>
          <t/>
        </is>
      </c>
      <c r="I991" t="inlineStr">
        <is>
          <t>Биоразградимата част на продукти, отпадъци и остатъци от биологичен произход от селското стопанство (включително растителни и животински вещества), горското стопанство и свързаните с тях промишлености, включително рибно стопанство и аквакултури, както и биоразградимата част на промишлени и битови отпадъци.</t>
        </is>
      </c>
      <c r="J991" s="2" t="inlineStr">
        <is>
          <t>biomasa</t>
        </is>
      </c>
      <c r="K991" s="2" t="inlineStr">
        <is>
          <t>3</t>
        </is>
      </c>
      <c r="L991" s="2" t="inlineStr">
        <is>
          <t/>
        </is>
      </c>
      <c r="M991" t="inlineStr">
        <is>
          <t>materiál biologického původu s výjimkou materiálu uloženého v geologických útvarech a materiálu přeměněného na fosilie</t>
        </is>
      </c>
      <c r="N991" s="2" t="inlineStr">
        <is>
          <t>biomasse</t>
        </is>
      </c>
      <c r="O991" s="2" t="inlineStr">
        <is>
          <t>3</t>
        </is>
      </c>
      <c r="P991" s="2" t="inlineStr">
        <is>
          <t/>
        </is>
      </c>
      <c r="Q991" t="inlineStr">
        <is>
          <t>biologisk materiale fra levende eller nyligt afdøde organismer, f.eks. træ, organisk affald og afgrøder</t>
        </is>
      </c>
      <c r="R991" s="2" t="inlineStr">
        <is>
          <t>Biomasse</t>
        </is>
      </c>
      <c r="S991" s="2" t="inlineStr">
        <is>
          <t>3</t>
        </is>
      </c>
      <c r="T991" s="2" t="inlineStr">
        <is>
          <t/>
        </is>
      </c>
      <c r="U991" t="inlineStr">
        <is>
          <t>die auf der Erde vorhandene organische Substanz in lebenden, toten oder zersetzten Organismen bzw. deren Exkrementen</t>
        </is>
      </c>
      <c r="V991" s="2" t="inlineStr">
        <is>
          <t>βιομάζα</t>
        </is>
      </c>
      <c r="W991" s="2" t="inlineStr">
        <is>
          <t>3</t>
        </is>
      </c>
      <c r="X991" s="2" t="inlineStr">
        <is>
          <t/>
        </is>
      </c>
      <c r="Y991" t="inlineStr">
        <is>
          <t>το βιοαποικοδομήσιμο κλάσμα προϊόντων, αποβλήτων και καταλοίπων βιολογικής προέλευσης</t>
        </is>
      </c>
      <c r="Z991" s="2" t="inlineStr">
        <is>
          <t>biomass</t>
        </is>
      </c>
      <c r="AA991" s="2" t="inlineStr">
        <is>
          <t>3</t>
        </is>
      </c>
      <c r="AB991" s="2" t="inlineStr">
        <is>
          <t/>
        </is>
      </c>
      <c r="AC991" t="inlineStr">
        <is>
          <t>biodegradable fraction of products, waste and residues of biological origin from agriculture (including vegetal and animal substances), forestry and related industries including fisheries and aquaculture, as well as the biodegradable fraction of industrial and municipal waste; it includes bioliquids and biofuels</t>
        </is>
      </c>
      <c r="AD991" s="2" t="inlineStr">
        <is>
          <t>biomasa</t>
        </is>
      </c>
      <c r="AE991" s="2" t="inlineStr">
        <is>
          <t>4</t>
        </is>
      </c>
      <c r="AF991" s="2" t="inlineStr">
        <is>
          <t/>
        </is>
      </c>
      <c r="AG991" t="inlineStr">
        <is>
          <t>"1. Materia orgánica originada en un proceso biológico, espontáneo o provocado, utilizable como fuente directa o indirecta de energía. 
&lt;br&gt;2. Peso seco de materia viva por unidad de volumen o superficie de un determinado hábitat." 
&lt;br&gt;3. La fracción biodegradable de los productos, desechos y residuos de origen biológico procedentes de actividades agrarias (incluidas las sustancias de origen vegetal y de origen animal), de la silvicultura y de las industrias conexas, incluidas la pesca y la acuicultura, así como la fracción biodegradable de los residuos industriales y municipales.</t>
        </is>
      </c>
      <c r="AH991" s="2" t="inlineStr">
        <is>
          <t>biomass</t>
        </is>
      </c>
      <c r="AI991" s="2" t="inlineStr">
        <is>
          <t>3</t>
        </is>
      </c>
      <c r="AJ991" s="2" t="inlineStr">
        <is>
          <t/>
        </is>
      </c>
      <c r="AK991" t="inlineStr">
        <is>
          <t>põllumajandusest (kaasa arvatud taimsed ja loomsed ained), metsatööstusest ja sellega seotud tootmisest, sealhulgas kalandusest ja vesiviljelusest pärit bioloogilise päritoluga toodete, jäätmete ja jääkide bioloogiliselt lagunev fraktsioon ning tööstus- ja olmejäätmete bioloogiliselt lagunev fraktsioon</t>
        </is>
      </c>
      <c r="AL991" s="2" t="inlineStr">
        <is>
          <t>biomassa</t>
        </is>
      </c>
      <c r="AM991" s="2" t="inlineStr">
        <is>
          <t>3</t>
        </is>
      </c>
      <c r="AN991" s="2" t="inlineStr">
        <is>
          <t/>
        </is>
      </c>
      <c r="AO991" t="inlineStr">
        <is>
          <t>eloperäinen (orgaaninen) materiaali tai aines, joka syntyy pieneliöiden, kasvien tai eläinten kasvaessa</t>
        </is>
      </c>
      <c r="AP991" s="2" t="inlineStr">
        <is>
          <t>biomasse</t>
        </is>
      </c>
      <c r="AQ991" s="2" t="inlineStr">
        <is>
          <t>3</t>
        </is>
      </c>
      <c r="AR991" s="2" t="inlineStr">
        <is>
          <t/>
        </is>
      </c>
      <c r="AS991" t="inlineStr">
        <is>
          <t>ensemble des matières organiques, provenant de plantes ou d'animaux, présentes dans un milieu terrestre ou aquatique donné, qui est quantifiable</t>
        </is>
      </c>
      <c r="AT991" s="2" t="inlineStr">
        <is>
          <t>bithmhais</t>
        </is>
      </c>
      <c r="AU991" s="2" t="inlineStr">
        <is>
          <t>3</t>
        </is>
      </c>
      <c r="AV991" s="2" t="inlineStr">
        <is>
          <t/>
        </is>
      </c>
      <c r="AW991" t="inlineStr">
        <is>
          <t>an codán in-bhithmhillte de tháirgí, dramhaíl, agus iarmhair de thionscnamh bitheolaíoch ón talmhaíocht, lena n-áirítear substaintí cothaitheacha agus ainmhíocha, ón bhforaoiseacht agus ó thionscail ghaolmhara, lena n-áirítear iascach agus dobharshaothrú, chomh maith leis an gcodán in-bhithmhillte de dhramhaíl, lena n-áirítear dramhaíl thionsclaíoch agus uirbeach de thionscnamh bitheolaíoch</t>
        </is>
      </c>
      <c r="AX991" s="2" t="inlineStr">
        <is>
          <t>biomasa</t>
        </is>
      </c>
      <c r="AY991" s="2" t="inlineStr">
        <is>
          <t>4</t>
        </is>
      </c>
      <c r="AZ991" s="2" t="inlineStr">
        <is>
          <t/>
        </is>
      </c>
      <c r="BA991" t="inlineStr">
        <is>
          <t/>
        </is>
      </c>
      <c r="BB991" s="2" t="inlineStr">
        <is>
          <t>biomassza</t>
        </is>
      </c>
      <c r="BC991" s="2" t="inlineStr">
        <is>
          <t>4</t>
        </is>
      </c>
      <c r="BD991" s="2" t="inlineStr">
        <is>
          <t/>
        </is>
      </c>
      <c r="BE991" t="inlineStr">
        <is>
          <t>a mezőgazdaságból (a növényi és állati eredetű anyagokat is beleértve), erdőgazdálkodásból és a kapcsolódó iparágakból – többek között a halászatból és az akvakultúrából – származó, biológiai eredetű termékek, hulladékok és maradékanyagok biológiailag lebontható része, valamint az ipari és települési hulladék biológiailag lebontható része; magában foglalja a folyékony bio-energiahordozókat és a bioüzemanyagokat is</t>
        </is>
      </c>
      <c r="BF991" s="2" t="inlineStr">
        <is>
          <t>biomassa</t>
        </is>
      </c>
      <c r="BG991" s="2" t="inlineStr">
        <is>
          <t>3</t>
        </is>
      </c>
      <c r="BH991" s="2" t="inlineStr">
        <is>
          <t/>
        </is>
      </c>
      <c r="BI991" t="inlineStr">
        <is>
          <t>Materiale organico non fossilizzato e biodegradabile avente origine da piante, animali e microrganismi.</t>
        </is>
      </c>
      <c r="BJ991" s="2" t="inlineStr">
        <is>
          <t>biomasė</t>
        </is>
      </c>
      <c r="BK991" s="2" t="inlineStr">
        <is>
          <t>3</t>
        </is>
      </c>
      <c r="BL991" s="2" t="inlineStr">
        <is>
          <t/>
        </is>
      </c>
      <c r="BM991" t="inlineStr">
        <is>
          <t>biologiškai skaidi biologinės kilmės produktų, atliekų ir liekanų, gaunamų žemės ūkyje (įskaitant augalinės ir gyvulinės kilmės medžiagas), miškų ūkyje ir susijusiose pramonės šakose, įskaitant žuvininkystę ir akvakultūrą, dalis, taip pat biologiškai skaidi pramoninių ir buitinių atliekų dalis</t>
        </is>
      </c>
      <c r="BN991" s="2" t="inlineStr">
        <is>
          <t>biomasa</t>
        </is>
      </c>
      <c r="BO991" s="2" t="inlineStr">
        <is>
          <t>3</t>
        </is>
      </c>
      <c r="BP991" s="2" t="inlineStr">
        <is>
          <t/>
        </is>
      </c>
      <c r="BQ991" t="inlineStr">
        <is>
          <t>Lauksaimniecības, mežsaimniecības un saistīto nozaru, arī zivsaimniecības un akvakultūras, produktu, bioloģiskas izcelsmes atkritumu un atlieku bioloģiski noārdāmas frakcijas (tostarp augu un dzīvnieku izcelsmes vielas), kā arī rūpniecības un sadzīves atkritumu bioloģiski noārdāmas frakcijas.</t>
        </is>
      </c>
      <c r="BR991" s="2" t="inlineStr">
        <is>
          <t>bijomassa</t>
        </is>
      </c>
      <c r="BS991" s="2" t="inlineStr">
        <is>
          <t>3</t>
        </is>
      </c>
      <c r="BT991" s="2" t="inlineStr">
        <is>
          <t/>
        </is>
      </c>
      <c r="BU991" t="inlineStr">
        <is>
          <t>materjal bijoloġiku dderivat minn organiżmi ħajjin jew organiżmi li kienu ħajjin reċentement</t>
        </is>
      </c>
      <c r="BV991" s="2" t="inlineStr">
        <is>
          <t>biomassa</t>
        </is>
      </c>
      <c r="BW991" s="2" t="inlineStr">
        <is>
          <t>3</t>
        </is>
      </c>
      <c r="BX991" s="2" t="inlineStr">
        <is>
          <t/>
        </is>
      </c>
      <c r="BY991" t="inlineStr">
        <is>
          <t>"de biologisch afbreekbare fractie van producten, afvalstoffen en residuen van biologische oorsprong uit de landbouw (met inbegrip van plantaardige en dierlijke stoffen), de bosbouw en aanverwante bedrijfstakken, met inbegrip van de visserij en de aquacultuur, alsmede de biologisch afbreekbare fractie van industrieel en huishoudelijk afval"</t>
        </is>
      </c>
      <c r="BZ991" s="2" t="inlineStr">
        <is>
          <t>biomasa</t>
        </is>
      </c>
      <c r="CA991" s="2" t="inlineStr">
        <is>
          <t>3</t>
        </is>
      </c>
      <c r="CB991" s="2" t="inlineStr">
        <is>
          <t/>
        </is>
      </c>
      <c r="CC991" t="inlineStr">
        <is>
          <t>cała istniejąca na Ziemi materia organiczna, wszystkie substancje pochodzenia roślinnego lub zwierzęcego ulegające biodegradacji</t>
        </is>
      </c>
      <c r="CD991" s="2" t="inlineStr">
        <is>
          <t>biomassa|
B</t>
        </is>
      </c>
      <c r="CE991" s="2" t="inlineStr">
        <is>
          <t>3|
3</t>
        </is>
      </c>
      <c r="CF991" s="2" t="inlineStr">
        <is>
          <t xml:space="preserve">|
</t>
        </is>
      </c>
      <c r="CG991" t="inlineStr">
        <is>
          <t>"Massa de matéria viva por unidade de superfície ou de volume num espaço dado. A biomassa pode ser expressa em peso de matéria fresca ou de matéria seca ou em equivalente-caloria". (trad)</t>
        </is>
      </c>
      <c r="CH991" s="2" t="inlineStr">
        <is>
          <t>biomasă</t>
        </is>
      </c>
      <c r="CI991" s="2" t="inlineStr">
        <is>
          <t>3</t>
        </is>
      </c>
      <c r="CJ991" s="2" t="inlineStr">
        <is>
          <t/>
        </is>
      </c>
      <c r="CK991" t="inlineStr">
        <is>
          <t>fracțiunea biodegradabilă a produselor, deșeurilor și reziduurilor de origine biologică din agricultură, inclusiv substanțe vegetale și animale, silvicultură și industriile conexe, inclusiv pescuitul și acvacultura, precum și fracțiunea biodegradabilă a deșeurilor industriale și urbane</t>
        </is>
      </c>
      <c r="CL991" s="2" t="inlineStr">
        <is>
          <t>biomasa</t>
        </is>
      </c>
      <c r="CM991" s="2" t="inlineStr">
        <is>
          <t>3</t>
        </is>
      </c>
      <c r="CN991" s="2" t="inlineStr">
        <is>
          <t/>
        </is>
      </c>
      <c r="CO991" t="inlineStr">
        <is>
          <t>biologicky rozložiteľné časti výrobkov, odpadu a zvyškov biologického pôvodu z poľnohospodárstva (vrátane rastlinných a živočíšnych látok), lesného hospodárstva a príbuzných odvetví vrátane rybného hospodárstva a akvakultúry, ako aj biologicky rozložiteľné časti priemyselného a komunálneho odpadu</t>
        </is>
      </c>
      <c r="CP991" s="2" t="inlineStr">
        <is>
          <t>biomasa</t>
        </is>
      </c>
      <c r="CQ991" s="2" t="inlineStr">
        <is>
          <t>3</t>
        </is>
      </c>
      <c r="CR991" s="2" t="inlineStr">
        <is>
          <t/>
        </is>
      </c>
      <c r="CS991" t="inlineStr">
        <is>
          <t>biološko razgradljiva frakcija proizvodov, odpadkov in ostankov v kmetijstvu, ki vsebujejo snovi rastlinskega in živalskega izvora, v gozdarstvu in z njima povezanih proizvodnih dejavnostih ter biološko razgradljive frakcije industrijskih in komunalnih odpadkov</t>
        </is>
      </c>
      <c r="CT991" s="2" t="inlineStr">
        <is>
          <t>biomassa</t>
        </is>
      </c>
      <c r="CU991" s="2" t="inlineStr">
        <is>
          <t>3</t>
        </is>
      </c>
      <c r="CV991" s="2" t="inlineStr">
        <is>
          <t/>
        </is>
      </c>
      <c r="CW991" t="inlineStr">
        <is>
          <t>"biomassa, vikten av all levande substans, dvs. den sammanlagda vikten av alla levande organismer, inom ett visst område. Vanligen utgörs biomassans huvuddel av växter.(...)"</t>
        </is>
      </c>
    </row>
    <row r="992">
      <c r="A992" s="1" t="str">
        <f>HYPERLINK("https://iate.europa.eu/entry/result/3582198/all", "3582198")</f>
        <v>3582198</v>
      </c>
      <c r="B992" t="inlineStr">
        <is>
          <t>ENVIRONMENT</t>
        </is>
      </c>
      <c r="C992" t="inlineStr">
        <is>
          <t>ENVIRONMENT|environmental policy|pollution control measures;ENVIRONMENT|deterioration of the environment|pollution</t>
        </is>
      </c>
      <c r="D992" t="inlineStr">
        <is>
          <t>yes</t>
        </is>
      </c>
      <c r="E992" t="inlineStr">
        <is>
          <t/>
        </is>
      </c>
      <c r="F992" s="2" t="inlineStr">
        <is>
          <t>амбиция за нулево замърсяване</t>
        </is>
      </c>
      <c r="G992" s="2" t="inlineStr">
        <is>
          <t>3</t>
        </is>
      </c>
      <c r="H992" s="2" t="inlineStr">
        <is>
          <t/>
        </is>
      </c>
      <c r="I992" t="inlineStr">
        <is>
          <t/>
        </is>
      </c>
      <c r="J992" s="2" t="inlineStr">
        <is>
          <t>strategie nulového znečištění|
cíl nulového znečištění</t>
        </is>
      </c>
      <c r="K992" s="2" t="inlineStr">
        <is>
          <t>3|
3</t>
        </is>
      </c>
      <c r="L992" s="2" t="inlineStr">
        <is>
          <t xml:space="preserve">|
</t>
        </is>
      </c>
      <c r="M992" t="inlineStr">
        <is>
          <t/>
        </is>
      </c>
      <c r="N992" s="2" t="inlineStr">
        <is>
          <t>nulforureningsmålsætning|
målsætning om nulforurening|
nulforureningsstrategi</t>
        </is>
      </c>
      <c r="O992" s="2" t="inlineStr">
        <is>
          <t>3|
3|
3</t>
        </is>
      </c>
      <c r="P992" s="2" t="inlineStr">
        <is>
          <t xml:space="preserve">|
|
</t>
        </is>
      </c>
      <c r="Q992" t="inlineStr">
        <is>
          <t>foreslået strategi for beskyttelse af borgernes sundhed mod miljøforringelse og forurening som led i den europæiske grønne pagt</t>
        </is>
      </c>
      <c r="R992" s="2" t="inlineStr">
        <is>
          <t>Null-Schadstoff-Strategie|
Null-Schadstoff-Ziel</t>
        </is>
      </c>
      <c r="S992" s="2" t="inlineStr">
        <is>
          <t>3|
3</t>
        </is>
      </c>
      <c r="T992" s="2" t="inlineStr">
        <is>
          <t xml:space="preserve">|
</t>
        </is>
      </c>
      <c r="U992" t="inlineStr">
        <is>
          <t/>
        </is>
      </c>
      <c r="V992" s="2" t="inlineStr">
        <is>
          <t>στρατηγική μηδενικής ρύπανσης</t>
        </is>
      </c>
      <c r="W992" s="2" t="inlineStr">
        <is>
          <t>3</t>
        </is>
      </c>
      <c r="X992" s="2" t="inlineStr">
        <is>
          <t/>
        </is>
      </c>
      <c r="Y992" t="inlineStr">
        <is>
          <t>προτεινόμενη οριζόντια στρατηγική για την προστασία της υγείας των πολιτών από την υποβάθμιση και τη ρύπανση του περιβάλλοντος η οποία αποτελεί τμήμα της &lt;a href="https://iate.europa.eu/entry/result/3582003/el" target="_blank"&gt;Ευρωπαϊκής Πράσινης συμφωνίας&lt;time datetime="29.11.2019"&gt; (29.11.2019)&lt;/time&gt;&lt;/a&gt;</t>
        </is>
      </c>
      <c r="Z992" s="2" t="inlineStr">
        <is>
          <t>zero-pollution ambition|
zero-pollution strategy</t>
        </is>
      </c>
      <c r="AA992" s="2" t="inlineStr">
        <is>
          <t>3|
3</t>
        </is>
      </c>
      <c r="AB992" s="2" t="inlineStr">
        <is>
          <t xml:space="preserve">|
</t>
        </is>
      </c>
      <c r="AC992" t="inlineStr">
        <is>
          <t>proposed strategy to protect citizens’ health from environmental degradation and pollution as part of the &lt;a href="https://iate.europa.eu/entry/result/3582003/en" target="_blank"&gt;European Green Deal &lt;/a&gt;</t>
        </is>
      </c>
      <c r="AD992" s="2" t="inlineStr">
        <is>
          <t>objetivo cero en materia de contaminación</t>
        </is>
      </c>
      <c r="AE992" s="2" t="inlineStr">
        <is>
          <t>3</t>
        </is>
      </c>
      <c r="AF992" s="2" t="inlineStr">
        <is>
          <t/>
        </is>
      </c>
      <c r="AG992" t="inlineStr">
        <is>
          <t>Objetivo formulado como parte del Pacto Verde Europeo propuesto por la Comisión Europea para el período 2019-2024 para proteger la salud de los ciudadanos frente a la degradación y la contaminación del medio ambiente.</t>
        </is>
      </c>
      <c r="AH992" s="2" t="inlineStr">
        <is>
          <t>nullsaaste eesmärk</t>
        </is>
      </c>
      <c r="AI992" s="2" t="inlineStr">
        <is>
          <t>3</t>
        </is>
      </c>
      <c r="AJ992" s="2" t="inlineStr">
        <is>
          <t/>
        </is>
      </c>
      <c r="AK992" t="inlineStr">
        <is>
          <t/>
        </is>
      </c>
      <c r="AL992" s="2" t="inlineStr">
        <is>
          <t>saasteettomuusstrategia|
saasteettomuustavoite</t>
        </is>
      </c>
      <c r="AM992" s="2" t="inlineStr">
        <is>
          <t>3|
3</t>
        </is>
      </c>
      <c r="AN992" s="2" t="inlineStr">
        <is>
          <t xml:space="preserve">|
</t>
        </is>
      </c>
      <c r="AO992" t="inlineStr">
        <is>
          <t/>
        </is>
      </c>
      <c r="AP992" s="2" t="inlineStr">
        <is>
          <t>stratégie zéro pollution|
ambition zéro pollution</t>
        </is>
      </c>
      <c r="AQ992" s="2" t="inlineStr">
        <is>
          <t>3|
3</t>
        </is>
      </c>
      <c r="AR992" s="2" t="inlineStr">
        <is>
          <t xml:space="preserve">|
</t>
        </is>
      </c>
      <c r="AS992" t="inlineStr">
        <is>
          <t>stratégie
transversale visant à protéger la santé des personnes contre la détérioration
de l’environnement et la pollution</t>
        </is>
      </c>
      <c r="AT992" s="2" t="inlineStr">
        <is>
          <t>uaillmhian maidir le truailliú nialasach|
straitéis maidir le truailliú nialasach</t>
        </is>
      </c>
      <c r="AU992" s="2" t="inlineStr">
        <is>
          <t>3|
3</t>
        </is>
      </c>
      <c r="AV992" s="2" t="inlineStr">
        <is>
          <t xml:space="preserve">|
</t>
        </is>
      </c>
      <c r="AW992" t="inlineStr">
        <is>
          <t/>
        </is>
      </c>
      <c r="AX992" s="2" t="inlineStr">
        <is>
          <t>cilj nulte stope onečišćenja</t>
        </is>
      </c>
      <c r="AY992" s="2" t="inlineStr">
        <is>
          <t>3</t>
        </is>
      </c>
      <c r="AZ992" s="2" t="inlineStr">
        <is>
          <t/>
        </is>
      </c>
      <c r="BA992" t="inlineStr">
        <is>
          <t>predložena strategija za zaštitu zdravlja građana i građanki od degradacije okoliša i onečišćenja u okviru europskog zelenog plana</t>
        </is>
      </c>
      <c r="BB992" s="2" t="inlineStr">
        <is>
          <t>szennyezőanyag-mentességi célkitűzés|
szennyezőanyag-mentességi stratégia</t>
        </is>
      </c>
      <c r="BC992" s="2" t="inlineStr">
        <is>
          <t>3|
3</t>
        </is>
      </c>
      <c r="BD992" s="2" t="inlineStr">
        <is>
          <t xml:space="preserve">|
</t>
        </is>
      </c>
      <c r="BE992" t="inlineStr">
        <is>
          <t>bizottsági törekvés, amelynek célja, hogy semmilyen szennyező anyag (vegyi anyag peszticid stb.) ne kerüljön a levegőbe, a vízbe vagy a talajba</t>
        </is>
      </c>
      <c r="BF992" s="2" t="inlineStr">
        <is>
          <t>­­­­­­­strategia tesa verso un inquinamento zero|
ambizione in materia di inquinamento zero</t>
        </is>
      </c>
      <c r="BG992" s="2" t="inlineStr">
        <is>
          <t>3|
3</t>
        </is>
      </c>
      <c r="BH992" s="2" t="inlineStr">
        <is>
          <t xml:space="preserve">|
</t>
        </is>
      </c>
      <c r="BI992" t="inlineStr">
        <is>
          <t>strategia proposta al fine di tutelare la salute dei cittadini dal degrado ambientale e dall’inquinamento come parte del &lt;a href="https://iate.europa.eu/entry/result/3582003/it" target="_blank"&gt;Green Deal europeo&lt;/a&gt;</t>
        </is>
      </c>
      <c r="BJ992" s="2" t="inlineStr">
        <is>
          <t>nulinės taršos tikslas|
nulinės taršos strategija</t>
        </is>
      </c>
      <c r="BK992" s="2" t="inlineStr">
        <is>
          <t>3|
3</t>
        </is>
      </c>
      <c r="BL992" s="2" t="inlineStr">
        <is>
          <t xml:space="preserve">|
</t>
        </is>
      </c>
      <c r="BM992" t="inlineStr">
        <is>
          <t/>
        </is>
      </c>
      <c r="BN992" s="2" t="inlineStr">
        <is>
          <t>nulles piesārņojuma stratēģija|
nulles piesārņojuma iecere</t>
        </is>
      </c>
      <c r="BO992" s="2" t="inlineStr">
        <is>
          <t>3|
3</t>
        </is>
      </c>
      <c r="BP992" s="2" t="inlineStr">
        <is>
          <t xml:space="preserve">|
</t>
        </is>
      </c>
      <c r="BQ992" t="inlineStr">
        <is>
          <t/>
        </is>
      </c>
      <c r="BR992" s="2" t="inlineStr">
        <is>
          <t>ambizzjoni ta' tniġġis żero|
strateġija ta' tniġġis żero</t>
        </is>
      </c>
      <c r="BS992" s="2" t="inlineStr">
        <is>
          <t>3|
3</t>
        </is>
      </c>
      <c r="BT992" s="2" t="inlineStr">
        <is>
          <t xml:space="preserve">|
</t>
        </is>
      </c>
      <c r="BU992" t="inlineStr">
        <is>
          <t>strateġija proposta biex tiġi protetta s-saħħa taċ-ċittadini mid-degradazzjoni ambjentali u mit-tniġġis, bħala parti mill-&lt;a href="https://iate.europa.eu/entry/result/3582003/mt" target="_blank"&gt;Patt Ekoloġiku Ewropew&lt;/a&gt;</t>
        </is>
      </c>
      <c r="BV992" s="2" t="inlineStr">
        <is>
          <t>strategie om alle verontreiniging tot nul terug te dringen|
ambitie om alle verontreiniging tot nul terug te dringen</t>
        </is>
      </c>
      <c r="BW992" s="2" t="inlineStr">
        <is>
          <t>3|
3</t>
        </is>
      </c>
      <c r="BX992" s="2" t="inlineStr">
        <is>
          <t xml:space="preserve">|
</t>
        </is>
      </c>
      <c r="BY992" t="inlineStr">
        <is>
          <t/>
        </is>
      </c>
      <c r="BZ992" s="2" t="inlineStr">
        <is>
          <t>strategia „zero zanieczyszczeń”|
dążenie do osiągnięcia zerowego poziomu emisji zanieczyszczeń</t>
        </is>
      </c>
      <c r="CA992" s="2" t="inlineStr">
        <is>
          <t>3|
3</t>
        </is>
      </c>
      <c r="CB992" s="2" t="inlineStr">
        <is>
          <t xml:space="preserve">|
</t>
        </is>
      </c>
      <c r="CC992" t="inlineStr">
        <is>
          <t/>
        </is>
      </c>
      <c r="CD992" s="2" t="inlineStr">
        <is>
          <t>estratégia de poluição zero|
ambição de poluição zero</t>
        </is>
      </c>
      <c r="CE992" s="2" t="inlineStr">
        <is>
          <t>3|
3</t>
        </is>
      </c>
      <c r="CF992" s="2" t="inlineStr">
        <is>
          <t xml:space="preserve">|
</t>
        </is>
      </c>
      <c r="CG992" t="inlineStr">
        <is>
          <t/>
        </is>
      </c>
      <c r="CH992" s="2" t="inlineStr">
        <is>
          <t>strategie de reducere a poluării la zero</t>
        </is>
      </c>
      <c r="CI992" s="2" t="inlineStr">
        <is>
          <t>2</t>
        </is>
      </c>
      <c r="CJ992" s="2" t="inlineStr">
        <is>
          <t/>
        </is>
      </c>
      <c r="CK992" t="inlineStr">
        <is>
          <t/>
        </is>
      </c>
      <c r="CL992" s="2" t="inlineStr">
        <is>
          <t>stratégia nulového znečistenia|
cieľ nulového znečistenia</t>
        </is>
      </c>
      <c r="CM992" s="2" t="inlineStr">
        <is>
          <t>3|
3</t>
        </is>
      </c>
      <c r="CN992" s="2" t="inlineStr">
        <is>
          <t xml:space="preserve">|
</t>
        </is>
      </c>
      <c r="CO992" t="inlineStr">
        <is>
          <t/>
        </is>
      </c>
      <c r="CP992" s="2" t="inlineStr">
        <is>
          <t>strategija za ničelno onesnaževanje|
cilj ničelnega onesnaževanja</t>
        </is>
      </c>
      <c r="CQ992" s="2" t="inlineStr">
        <is>
          <t>3|
2</t>
        </is>
      </c>
      <c r="CR992" s="2" t="inlineStr">
        <is>
          <t xml:space="preserve">|
</t>
        </is>
      </c>
      <c r="CS992" t="inlineStr">
        <is>
          <t/>
        </is>
      </c>
      <c r="CT992" s="2" t="inlineStr">
        <is>
          <t>nollföroreningsstrategi|
nollföroreningsambition</t>
        </is>
      </c>
      <c r="CU992" s="2" t="inlineStr">
        <is>
          <t>3|
2</t>
        </is>
      </c>
      <c r="CV992" s="2" t="inlineStr">
        <is>
          <t xml:space="preserve">|
</t>
        </is>
      </c>
      <c r="CW992" t="inlineStr">
        <is>
          <t/>
        </is>
      </c>
    </row>
    <row r="993">
      <c r="A993" s="1" t="str">
        <f>HYPERLINK("https://iate.europa.eu/entry/result/1407723/all", "1407723")</f>
        <v>1407723</v>
      </c>
      <c r="B993" t="inlineStr">
        <is>
          <t>INDUSTRY</t>
        </is>
      </c>
      <c r="C993" t="inlineStr">
        <is>
          <t>INDUSTRY|chemistry|chemical compound;INDUSTRY|electronics and electrical engineering</t>
        </is>
      </c>
      <c r="D993" t="inlineStr">
        <is>
          <t>no</t>
        </is>
      </c>
      <c r="E993" t="inlineStr">
        <is>
          <t/>
        </is>
      </c>
      <c r="F993" t="inlineStr">
        <is>
          <t/>
        </is>
      </c>
      <c r="G993" t="inlineStr">
        <is>
          <t/>
        </is>
      </c>
      <c r="H993" t="inlineStr">
        <is>
          <t/>
        </is>
      </c>
      <c r="I993" t="inlineStr">
        <is>
          <t/>
        </is>
      </c>
      <c r="J993" s="2" t="inlineStr">
        <is>
          <t>těžba zemního plynu</t>
        </is>
      </c>
      <c r="K993" s="2" t="inlineStr">
        <is>
          <t>4</t>
        </is>
      </c>
      <c r="L993" s="2" t="inlineStr">
        <is>
          <t/>
        </is>
      </c>
      <c r="M993" t="inlineStr">
        <is>
          <t/>
        </is>
      </c>
      <c r="N993" t="inlineStr">
        <is>
          <t/>
        </is>
      </c>
      <c r="O993" t="inlineStr">
        <is>
          <t/>
        </is>
      </c>
      <c r="P993" t="inlineStr">
        <is>
          <t/>
        </is>
      </c>
      <c r="Q993" t="inlineStr">
        <is>
          <t/>
        </is>
      </c>
      <c r="R993" s="2" t="inlineStr">
        <is>
          <t>Erdgasfoerderung</t>
        </is>
      </c>
      <c r="S993" s="2" t="inlineStr">
        <is>
          <t>3</t>
        </is>
      </c>
      <c r="T993" s="2" t="inlineStr">
        <is>
          <t/>
        </is>
      </c>
      <c r="U993" t="inlineStr">
        <is>
          <t>Erdgasfoerderung ist die Zutagebringung des Erdgases aus der Lagerstaette mittels technischer Einrichtungen</t>
        </is>
      </c>
      <c r="V993" s="2" t="inlineStr">
        <is>
          <t>εξόρυξη φυσικού αερίου|
παραγωγή φυσικού αερίου</t>
        </is>
      </c>
      <c r="W993" s="2" t="inlineStr">
        <is>
          <t>3|
3</t>
        </is>
      </c>
      <c r="X993" s="2" t="inlineStr">
        <is>
          <t xml:space="preserve">|
</t>
        </is>
      </c>
      <c r="Y993" t="inlineStr">
        <is>
          <t/>
        </is>
      </c>
      <c r="Z993" s="2" t="inlineStr">
        <is>
          <t>natural gas production|
natural gas extraction</t>
        </is>
      </c>
      <c r="AA993" s="2" t="inlineStr">
        <is>
          <t>3|
3</t>
        </is>
      </c>
      <c r="AB993" s="2" t="inlineStr">
        <is>
          <t xml:space="preserve">|
</t>
        </is>
      </c>
      <c r="AC993" t="inlineStr">
        <is>
          <t>the application of industrial technology to bring the natural gas to the surface from the deposit</t>
        </is>
      </c>
      <c r="AD993" s="2" t="inlineStr">
        <is>
          <t>extracción del gas natural</t>
        </is>
      </c>
      <c r="AE993" s="2" t="inlineStr">
        <is>
          <t>3</t>
        </is>
      </c>
      <c r="AF993" s="2" t="inlineStr">
        <is>
          <t/>
        </is>
      </c>
      <c r="AG993" t="inlineStr">
        <is>
          <t>consiste en hacer llegar a la superficie el gas natural, procedente de un yacimiento, por medio de dispositivos industriales</t>
        </is>
      </c>
      <c r="AH993" t="inlineStr">
        <is>
          <t/>
        </is>
      </c>
      <c r="AI993" t="inlineStr">
        <is>
          <t/>
        </is>
      </c>
      <c r="AJ993" t="inlineStr">
        <is>
          <t/>
        </is>
      </c>
      <c r="AK993" t="inlineStr">
        <is>
          <t/>
        </is>
      </c>
      <c r="AL993" t="inlineStr">
        <is>
          <t/>
        </is>
      </c>
      <c r="AM993" t="inlineStr">
        <is>
          <t/>
        </is>
      </c>
      <c r="AN993" t="inlineStr">
        <is>
          <t/>
        </is>
      </c>
      <c r="AO993" t="inlineStr">
        <is>
          <t/>
        </is>
      </c>
      <c r="AP993" s="2" t="inlineStr">
        <is>
          <t>extraction du gaz naturel</t>
        </is>
      </c>
      <c r="AQ993" s="2" t="inlineStr">
        <is>
          <t>3</t>
        </is>
      </c>
      <c r="AR993" s="2" t="inlineStr">
        <is>
          <t/>
        </is>
      </c>
      <c r="AS993" t="inlineStr">
        <is>
          <t>consiste à amener au jour le gaz naturel provenant d'un gisement au moyen de dispositifs industriels</t>
        </is>
      </c>
      <c r="AT993" t="inlineStr">
        <is>
          <t/>
        </is>
      </c>
      <c r="AU993" t="inlineStr">
        <is>
          <t/>
        </is>
      </c>
      <c r="AV993" t="inlineStr">
        <is>
          <t/>
        </is>
      </c>
      <c r="AW993" t="inlineStr">
        <is>
          <t/>
        </is>
      </c>
      <c r="AX993" t="inlineStr">
        <is>
          <t/>
        </is>
      </c>
      <c r="AY993" t="inlineStr">
        <is>
          <t/>
        </is>
      </c>
      <c r="AZ993" t="inlineStr">
        <is>
          <t/>
        </is>
      </c>
      <c r="BA993" t="inlineStr">
        <is>
          <t/>
        </is>
      </c>
      <c r="BB993" t="inlineStr">
        <is>
          <t/>
        </is>
      </c>
      <c r="BC993" t="inlineStr">
        <is>
          <t/>
        </is>
      </c>
      <c r="BD993" t="inlineStr">
        <is>
          <t/>
        </is>
      </c>
      <c r="BE993" t="inlineStr">
        <is>
          <t/>
        </is>
      </c>
      <c r="BF993" s="2" t="inlineStr">
        <is>
          <t>estrazione di gas naturale</t>
        </is>
      </c>
      <c r="BG993" s="2" t="inlineStr">
        <is>
          <t>3</t>
        </is>
      </c>
      <c r="BH993" s="2" t="inlineStr">
        <is>
          <t/>
        </is>
      </c>
      <c r="BI993" t="inlineStr">
        <is>
          <t/>
        </is>
      </c>
      <c r="BJ993" t="inlineStr">
        <is>
          <t/>
        </is>
      </c>
      <c r="BK993" t="inlineStr">
        <is>
          <t/>
        </is>
      </c>
      <c r="BL993" t="inlineStr">
        <is>
          <t/>
        </is>
      </c>
      <c r="BM993" t="inlineStr">
        <is>
          <t/>
        </is>
      </c>
      <c r="BN993" s="2" t="inlineStr">
        <is>
          <t>dabasgāzes ieguve</t>
        </is>
      </c>
      <c r="BO993" s="2" t="inlineStr">
        <is>
          <t>3</t>
        </is>
      </c>
      <c r="BP993" s="2" t="inlineStr">
        <is>
          <t/>
        </is>
      </c>
      <c r="BQ993" t="inlineStr">
        <is>
          <t/>
        </is>
      </c>
      <c r="BR993" t="inlineStr">
        <is>
          <t/>
        </is>
      </c>
      <c r="BS993" t="inlineStr">
        <is>
          <t/>
        </is>
      </c>
      <c r="BT993" t="inlineStr">
        <is>
          <t/>
        </is>
      </c>
      <c r="BU993" t="inlineStr">
        <is>
          <t/>
        </is>
      </c>
      <c r="BV993" t="inlineStr">
        <is>
          <t/>
        </is>
      </c>
      <c r="BW993" t="inlineStr">
        <is>
          <t/>
        </is>
      </c>
      <c r="BX993" t="inlineStr">
        <is>
          <t/>
        </is>
      </c>
      <c r="BY993" t="inlineStr">
        <is>
          <t/>
        </is>
      </c>
      <c r="BZ993" t="inlineStr">
        <is>
          <t/>
        </is>
      </c>
      <c r="CA993" t="inlineStr">
        <is>
          <t/>
        </is>
      </c>
      <c r="CB993" t="inlineStr">
        <is>
          <t/>
        </is>
      </c>
      <c r="CC993" t="inlineStr">
        <is>
          <t/>
        </is>
      </c>
      <c r="CD993" s="2" t="inlineStr">
        <is>
          <t>extração de gás natural</t>
        </is>
      </c>
      <c r="CE993" s="2" t="inlineStr">
        <is>
          <t>3</t>
        </is>
      </c>
      <c r="CF993" s="2" t="inlineStr">
        <is>
          <t/>
        </is>
      </c>
      <c r="CG993" t="inlineStr">
        <is>
          <t>aplicação da tecnologia industrial para trazer à superfície o gás natural procedente do jazigo</t>
        </is>
      </c>
      <c r="CH993" t="inlineStr">
        <is>
          <t/>
        </is>
      </c>
      <c r="CI993" t="inlineStr">
        <is>
          <t/>
        </is>
      </c>
      <c r="CJ993" t="inlineStr">
        <is>
          <t/>
        </is>
      </c>
      <c r="CK993" t="inlineStr">
        <is>
          <t/>
        </is>
      </c>
      <c r="CL993" t="inlineStr">
        <is>
          <t/>
        </is>
      </c>
      <c r="CM993" t="inlineStr">
        <is>
          <t/>
        </is>
      </c>
      <c r="CN993" t="inlineStr">
        <is>
          <t/>
        </is>
      </c>
      <c r="CO993" t="inlineStr">
        <is>
          <t/>
        </is>
      </c>
      <c r="CP993" t="inlineStr">
        <is>
          <t/>
        </is>
      </c>
      <c r="CQ993" t="inlineStr">
        <is>
          <t/>
        </is>
      </c>
      <c r="CR993" t="inlineStr">
        <is>
          <t/>
        </is>
      </c>
      <c r="CS993" t="inlineStr">
        <is>
          <t/>
        </is>
      </c>
      <c r="CT993" t="inlineStr">
        <is>
          <t/>
        </is>
      </c>
      <c r="CU993" t="inlineStr">
        <is>
          <t/>
        </is>
      </c>
      <c r="CV993" t="inlineStr">
        <is>
          <t/>
        </is>
      </c>
      <c r="CW993" t="inlineStr">
        <is>
          <t/>
        </is>
      </c>
    </row>
    <row r="994">
      <c r="A994" s="1" t="str">
        <f>HYPERLINK("https://iate.europa.eu/entry/result/3588479/all", "3588479")</f>
        <v>3588479</v>
      </c>
      <c r="B994" t="inlineStr">
        <is>
          <t>FINANCE;ECONOMICS</t>
        </is>
      </c>
      <c r="C994" t="inlineStr">
        <is>
          <t>FINANCE;ECONOMICS|economic policy|economic policy|development policy|sustainable development</t>
        </is>
      </c>
      <c r="D994" t="inlineStr">
        <is>
          <t>yes</t>
        </is>
      </c>
      <c r="E994" t="inlineStr">
        <is>
          <t/>
        </is>
      </c>
      <c r="F994" s="2" t="inlineStr">
        <is>
          <t>стратегия за финансирането за устойчиво развитие</t>
        </is>
      </c>
      <c r="G994" s="2" t="inlineStr">
        <is>
          <t>3</t>
        </is>
      </c>
      <c r="H994" s="2" t="inlineStr">
        <is>
          <t/>
        </is>
      </c>
      <c r="I994" t="inlineStr">
        <is>
          <t/>
        </is>
      </c>
      <c r="J994" s="2" t="inlineStr">
        <is>
          <t>strategie udržitelného financování|
strategie EU pro udržitelné financování</t>
        </is>
      </c>
      <c r="K994" s="2" t="inlineStr">
        <is>
          <t>3|
3</t>
        </is>
      </c>
      <c r="L994" s="2" t="inlineStr">
        <is>
          <t xml:space="preserve">|
</t>
        </is>
      </c>
      <c r="M994" t="inlineStr">
        <is>
          <t>soubor opatření pro financování udržitelného růstu, která Evropská komise navrhla v akčním plánu v roce 2018</t>
        </is>
      </c>
      <c r="N994" s="2" t="inlineStr">
        <is>
          <t>EU-strategi for bæredygtig finansiering|
strategi for bæredygtig finansiering|
EU's strategi for bæredygtig finansiering</t>
        </is>
      </c>
      <c r="O994" s="2" t="inlineStr">
        <is>
          <t>3|
3|
3</t>
        </is>
      </c>
      <c r="P994" s="2" t="inlineStr">
        <is>
          <t xml:space="preserve">|
|
</t>
        </is>
      </c>
      <c r="Q994" t="inlineStr">
        <is>
          <t>strategi baseret på den afsluttende rapport fra en ekspertgruppe på højt plan om bæredygtig finansiering nedsat af Kommissionen</t>
        </is>
      </c>
      <c r="R994" s="2" t="inlineStr">
        <is>
          <t>Strategie für ein nachhaltiges Finanzwesen|
EU-Strategie für ein nachhaltiges Finanzwesen</t>
        </is>
      </c>
      <c r="S994" s="2" t="inlineStr">
        <is>
          <t>3|
3</t>
        </is>
      </c>
      <c r="T994" s="2" t="inlineStr">
        <is>
          <t xml:space="preserve">|
</t>
        </is>
      </c>
      <c r="U994" t="inlineStr">
        <is>
          <t/>
        </is>
      </c>
      <c r="V994" s="2" t="inlineStr">
        <is>
          <t>ευρωπαϊκή στρατηγική για βιώσιμα χρηματοοικονομικά|
στρατηγική για τη βιώσιμη χρηματοδότηση|
στρατηγική για βιώσιμα χρηματοοικονομικά</t>
        </is>
      </c>
      <c r="W994" s="2" t="inlineStr">
        <is>
          <t>3|
3|
3</t>
        </is>
      </c>
      <c r="X994" s="2" t="inlineStr">
        <is>
          <t xml:space="preserve">|
|
</t>
        </is>
      </c>
      <c r="Y994" t="inlineStr">
        <is>
          <t>σειρά δράσεων που καλύπτει όλους τους ενδιαφερόμενους παράγοντες στο χρηματοπιστωτικό σύστημα, η οποία προτάθηκε από την Ευρωπαϊκή Επιτροπή στο &lt;a href="https://eur-lex.europa.eu/legal-content/EL/TXT/?uri=CELEX:52018DC0097" target="_blank"&gt;Σχέδιο Δράσης: Χρηματοδότηση της αειφόρου ανάπτυξης&lt;/a&gt; και βασίζεται στα συμπεράσματα της &lt;a href="https://iate.europa.eu/entry/result/3574206/el" target="_blank"&gt;ομάδας εμπειρογνωμόνων υψηλού επιπέδου για τη βιώσιμη χρηματοδότηση&lt;/a&gt;, όπως αυτά παρουσιάζονται στην έκθεσή της που δημοσιεύθηκε τον Ιανουάριο 2018</t>
        </is>
      </c>
      <c r="Z994" s="2" t="inlineStr">
        <is>
          <t>strategy for sustainable finance|
sustainable finance strategy|
EU strategy for sustainable finance</t>
        </is>
      </c>
      <c r="AA994" s="2" t="inlineStr">
        <is>
          <t>3|
3|
3</t>
        </is>
      </c>
      <c r="AB994" s="2" t="inlineStr">
        <is>
          <t xml:space="preserve">|
|
</t>
        </is>
      </c>
      <c r="AC994" t="inlineStr">
        <is>
          <t>series of actions covering
all actors in the financial system, proposed by the European Commission in its &lt;a href="https://iate.europa.eu/entry/result/3578995" target="_blank"&gt;Action Plan: Financing Sustainable Growth&lt;/a&gt; and based on the outcomes of the High-Level
Expert Group on Sustainable Finance, as presented in its report published in
January 2018</t>
        </is>
      </c>
      <c r="AD994" s="2" t="inlineStr">
        <is>
          <t>estrategia de financiación sostenible|
estrategia de la UE en materia de finanzas sostenibles</t>
        </is>
      </c>
      <c r="AE994" s="2" t="inlineStr">
        <is>
          <t>3|
3</t>
        </is>
      </c>
      <c r="AF994" s="2" t="inlineStr">
        <is>
          <t xml:space="preserve">|
</t>
        </is>
      </c>
      <c r="AG994" t="inlineStr">
        <is>
          <t>Conjunto de acciones propuestas por la Comisión para todos los actores del sistema financiero basándose en las recomendaciones del grupo de expertos de alto nivel sobre finanzas sostenibles, y presentadas en el Plan de Acción sobre finanzas sostenibles.</t>
        </is>
      </c>
      <c r="AH994" s="2" t="inlineStr">
        <is>
          <t>kestliku rahanduse strateegia|
ELi kestliku rahanduse strateegia</t>
        </is>
      </c>
      <c r="AI994" s="2" t="inlineStr">
        <is>
          <t>3|
3</t>
        </is>
      </c>
      <c r="AJ994" s="2" t="inlineStr">
        <is>
          <t xml:space="preserve">|
</t>
        </is>
      </c>
      <c r="AK994" t="inlineStr">
        <is>
          <t/>
        </is>
      </c>
      <c r="AL994" s="2" t="inlineStr">
        <is>
          <t>kestävän rahoituksen strategia|
EU:n kestävän rahoituksen strategia</t>
        </is>
      </c>
      <c r="AM994" s="2" t="inlineStr">
        <is>
          <t>3|
3</t>
        </is>
      </c>
      <c r="AN994" s="2" t="inlineStr">
        <is>
          <t xml:space="preserve">|
</t>
        </is>
      </c>
      <c r="AO994" t="inlineStr">
        <is>
          <t/>
        </is>
      </c>
      <c r="AP994" s="2" t="inlineStr">
        <is>
          <t>stratégie en matière de finance durable</t>
        </is>
      </c>
      <c r="AQ994" s="2" t="inlineStr">
        <is>
          <t>3</t>
        </is>
      </c>
      <c r="AR994" s="2" t="inlineStr">
        <is>
          <t/>
        </is>
      </c>
      <c r="AS994" t="inlineStr">
        <is>
          <t/>
        </is>
      </c>
      <c r="AT994" s="2" t="inlineStr">
        <is>
          <t>Straitéis an Aontais Eorpaigh maidir le maoiniú inbhuanaithe</t>
        </is>
      </c>
      <c r="AU994" s="2" t="inlineStr">
        <is>
          <t>3</t>
        </is>
      </c>
      <c r="AV994" s="2" t="inlineStr">
        <is>
          <t/>
        </is>
      </c>
      <c r="AW994" t="inlineStr">
        <is>
          <t/>
        </is>
      </c>
      <c r="AX994" s="2" t="inlineStr">
        <is>
          <t>strategija EU-a za održivo financiranje</t>
        </is>
      </c>
      <c r="AY994" s="2" t="inlineStr">
        <is>
          <t>3</t>
        </is>
      </c>
      <c r="AZ994" s="2" t="inlineStr">
        <is>
          <t/>
        </is>
      </c>
      <c r="BA994" t="inlineStr">
        <is>
          <t/>
        </is>
      </c>
      <c r="BB994" s="2" t="inlineStr">
        <is>
          <t>a fenntartható finanszírozásra vonatkozó uniós stratégia|
a fenntartható finanszírozásra vonatkozó stratégia</t>
        </is>
      </c>
      <c r="BC994" s="2" t="inlineStr">
        <is>
          <t>3|
3</t>
        </is>
      </c>
      <c r="BD994" s="2" t="inlineStr">
        <is>
          <t xml:space="preserve">|
</t>
        </is>
      </c>
      <c r="BE994" t="inlineStr">
        <is>
          <t>a &lt;a href="https://iate.europa.eu/entry/result/3575771/hu" target="_blank"&gt;fenntartható finanszírozás&lt;time datetime="2020. 04. 22."&gt; (2020. 04. 22.)&lt;/time&gt;&lt;/a&gt; ösztönzésére irányuló tervezett stratégia</t>
        </is>
      </c>
      <c r="BF994" s="2" t="inlineStr">
        <is>
          <t>strategia dell’UE per la finanza sostenibile|
strategia per la finanza sostenibile</t>
        </is>
      </c>
      <c r="BG994" s="2" t="inlineStr">
        <is>
          <t>3|
3</t>
        </is>
      </c>
      <c r="BH994" s="2" t="inlineStr">
        <is>
          <t xml:space="preserve">|
</t>
        </is>
      </c>
      <c r="BI994" t="inlineStr">
        <is>
          <t>piano d'azione per finanziare la crescita sostenibile pubblicato dalla Commissione europea sulla base delle raccomandazioni formulate dal gruppo di esperti ad alto livello sulla finanza istituito dalla Commissione alla fine del 2016</t>
        </is>
      </c>
      <c r="BJ994" s="2" t="inlineStr">
        <is>
          <t>ES tvaraus finansavimo strategija|
tvaraus finansavimo strategija</t>
        </is>
      </c>
      <c r="BK994" s="2" t="inlineStr">
        <is>
          <t>3|
3</t>
        </is>
      </c>
      <c r="BL994" s="2" t="inlineStr">
        <is>
          <t xml:space="preserve">|
</t>
        </is>
      </c>
      <c r="BM994" t="inlineStr">
        <is>
          <t/>
        </is>
      </c>
      <c r="BN994" s="2" t="inlineStr">
        <is>
          <t>ilgtspējīga finansējuma stratēģija|
ES ilgtspējīga finansējuma stratēģija</t>
        </is>
      </c>
      <c r="BO994" s="2" t="inlineStr">
        <is>
          <t>2|
2</t>
        </is>
      </c>
      <c r="BP994" s="2" t="inlineStr">
        <is>
          <t xml:space="preserve">|
</t>
        </is>
      </c>
      <c r="BQ994" t="inlineStr">
        <is>
          <t/>
        </is>
      </c>
      <c r="BR994" s="2" t="inlineStr">
        <is>
          <t>strateġija għall-finanzi sostenibbli|
strateġija tal-UE għall-finanzi sostenibbli</t>
        </is>
      </c>
      <c r="BS994" s="2" t="inlineStr">
        <is>
          <t>3|
3</t>
        </is>
      </c>
      <c r="BT994" s="2" t="inlineStr">
        <is>
          <t xml:space="preserve">|
</t>
        </is>
      </c>
      <c r="BU994" t="inlineStr">
        <is>
          <t>pjan ta' azzjoni li jkopri l-atturi kollha fis-sistema finanzjarja, propost mill-Kummissjoni Ewropea fil-&lt;a href="https://iate.europa.eu/entry/result/3578995/mt" target="_blank"&gt;Pjan ta' Azzjoni: Il-Finanzjament tat-Tkabbir Sostenibbli&lt;/a&gt; tagħha, u bbażat fuq l-eżiti tal-&lt;a href="https://iate.europa.eu/entry/result/3574206/mt" target="_blank"&gt;Grupp ta' Esperti ta' Livell Għoli dwar il-Finanzi Sostenibbli&lt;/a&gt;, hekk kif ippreżentati fir-rapport tal-Grupp f'Jannar 2018</t>
        </is>
      </c>
      <c r="BV994" s="2" t="inlineStr">
        <is>
          <t>strategie voor duurzame financiering|
EU-strategie voor duurzame financiering</t>
        </is>
      </c>
      <c r="BW994" s="2" t="inlineStr">
        <is>
          <t>3|
3</t>
        </is>
      </c>
      <c r="BX994" s="2" t="inlineStr">
        <is>
          <t xml:space="preserve">|
</t>
        </is>
      </c>
      <c r="BY994" t="inlineStr">
        <is>
          <t>pakket aanbevelingen en acties voor de financiële sector op
 basis van de resultaten van een deskundigengroep op hoog niveau inzake
 duurzame financiering</t>
        </is>
      </c>
      <c r="BZ994" s="2" t="inlineStr">
        <is>
          <t>strategia UE na rzecz zrównoważonego finansowania|
strategia zrównoważonego finansowania</t>
        </is>
      </c>
      <c r="CA994" s="2" t="inlineStr">
        <is>
          <t>3|
3</t>
        </is>
      </c>
      <c r="CB994" s="2" t="inlineStr">
        <is>
          <t xml:space="preserve">|
</t>
        </is>
      </c>
      <c r="CC994" t="inlineStr">
        <is>
          <t>zestaw działań obejmujących wszystkie podmioty w systemie finansowym zaproponowany przez Komisję w &lt;i&gt;&lt;a href="https://iate.europa.eu/entry/result/3578995/pl" target="_blank"&gt;Planie działania: finansowanie zrównoważonego wzrostu gospodarczego&lt;/a&gt; &lt;/i&gt;i oparty na wynikach prac grupy ekspertów wysokiego szczebla ds. zrównoważonego finansowania zaprezentowanych w jej sprawozdzaniu w styczniu 2018 r.</t>
        </is>
      </c>
      <c r="CD994" s="2" t="inlineStr">
        <is>
          <t>estratégia da UE para o financiamento sustentável|
estratégia para o financiamento sustentável</t>
        </is>
      </c>
      <c r="CE994" s="2" t="inlineStr">
        <is>
          <t>3|
3</t>
        </is>
      </c>
      <c r="CF994" s="2" t="inlineStr">
        <is>
          <t xml:space="preserve">|
</t>
        </is>
      </c>
      <c r="CG994" t="inlineStr">
        <is>
          <t/>
        </is>
      </c>
      <c r="CH994" s="2" t="inlineStr">
        <is>
          <t>Strategia UE privind finanțarea durabilă</t>
        </is>
      </c>
      <c r="CI994" s="2" t="inlineStr">
        <is>
          <t>3</t>
        </is>
      </c>
      <c r="CJ994" s="2" t="inlineStr">
        <is>
          <t/>
        </is>
      </c>
      <c r="CK994" t="inlineStr">
        <is>
          <t/>
        </is>
      </c>
      <c r="CL994" s="2" t="inlineStr">
        <is>
          <t>stratégia pre udržateľné financovanie|
stratégia udržateľného financovania|
stratégia EÚ pre udržateľné financovanie</t>
        </is>
      </c>
      <c r="CM994" s="2" t="inlineStr">
        <is>
          <t>3|
3|
3</t>
        </is>
      </c>
      <c r="CN994" s="2" t="inlineStr">
        <is>
          <t xml:space="preserve">admitted|
|
</t>
        </is>
      </c>
      <c r="CO994" t="inlineStr">
        <is>
          <t>súbor opatrení na financovanie udržateľného rastu, ktoré Európska komisia navrhla vo svojom akčnom pláne v roku 2018</t>
        </is>
      </c>
      <c r="CP994" s="2" t="inlineStr">
        <is>
          <t>strategija EU za trajnostno financiranje|
strategija za trajnostno financiranje</t>
        </is>
      </c>
      <c r="CQ994" s="2" t="inlineStr">
        <is>
          <t>3|
3</t>
        </is>
      </c>
      <c r="CR994" s="2" t="inlineStr">
        <is>
          <t xml:space="preserve">|
</t>
        </is>
      </c>
      <c r="CS994" t="inlineStr">
        <is>
          <t/>
        </is>
      </c>
      <c r="CT994" s="2" t="inlineStr">
        <is>
          <t>EU-strategi för hållbar finansiering</t>
        </is>
      </c>
      <c r="CU994" s="2" t="inlineStr">
        <is>
          <t>3</t>
        </is>
      </c>
      <c r="CV994" s="2" t="inlineStr">
        <is>
          <t/>
        </is>
      </c>
      <c r="CW994" t="inlineStr">
        <is>
          <t/>
        </is>
      </c>
    </row>
    <row r="995">
      <c r="A995" s="1" t="str">
        <f>HYPERLINK("https://iate.europa.eu/entry/result/3507902/all", "3507902")</f>
        <v>3507902</v>
      </c>
      <c r="B995" t="inlineStr">
        <is>
          <t>ENVIRONMENT</t>
        </is>
      </c>
      <c r="C995" t="inlineStr">
        <is>
          <t>ENVIRONMENT|environmental policy</t>
        </is>
      </c>
      <c r="D995" t="inlineStr">
        <is>
          <t>yes</t>
        </is>
      </c>
      <c r="E995" t="inlineStr">
        <is>
          <t/>
        </is>
      </c>
      <c r="F995" s="2" t="inlineStr">
        <is>
          <t>разпределяне на усилията</t>
        </is>
      </c>
      <c r="G995" s="2" t="inlineStr">
        <is>
          <t>2</t>
        </is>
      </c>
      <c r="H995" s="2" t="inlineStr">
        <is>
          <t/>
        </is>
      </c>
      <c r="I995" t="inlineStr">
        <is>
          <t>съвместни усилия на държавите-членки на ЕС да намалят емисиите си на парникови газове, необходими за изпълнение на ангажиментите на Общността за намаляване на емисиите на парникови газове до 2020 г.</t>
        </is>
      </c>
      <c r="J995" s="2" t="inlineStr">
        <is>
          <t>sdílení úsilí</t>
        </is>
      </c>
      <c r="K995" s="2" t="inlineStr">
        <is>
          <t>3</t>
        </is>
      </c>
      <c r="L995" s="2" t="inlineStr">
        <is>
          <t/>
        </is>
      </c>
      <c r="M995" t="inlineStr">
        <is>
          <t/>
        </is>
      </c>
      <c r="N995" s="2" t="inlineStr">
        <is>
          <t>indsatsfordeling</t>
        </is>
      </c>
      <c r="O995" s="2" t="inlineStr">
        <is>
          <t>4</t>
        </is>
      </c>
      <c r="P995" s="2" t="inlineStr">
        <is>
          <t/>
        </is>
      </c>
      <c r="Q995" t="inlineStr">
        <is>
          <t/>
        </is>
      </c>
      <c r="R995" s="2" t="inlineStr">
        <is>
          <t>Lastenverteilung|
Lastenteilung</t>
        </is>
      </c>
      <c r="S995" s="2" t="inlineStr">
        <is>
          <t>2|
3</t>
        </is>
      </c>
      <c r="T995" s="2" t="inlineStr">
        <is>
          <t xml:space="preserve">|
</t>
        </is>
      </c>
      <c r="U995" t="inlineStr">
        <is>
          <t>Verteilung der Anstrengungen zur Verringerung der Treibhausgasemissionen zwischen den EU-Mitgliedstaaten, damit die Verpflichtungen der EU insgesamt zur Reduzierung ihrer Emissionen bis 2020 erfüllt werden können</t>
        </is>
      </c>
      <c r="V995" s="2" t="inlineStr">
        <is>
          <t>επιμερισμός των προσπαθειών</t>
        </is>
      </c>
      <c r="W995" s="2" t="inlineStr">
        <is>
          <t>4</t>
        </is>
      </c>
      <c r="X995" s="2" t="inlineStr">
        <is>
          <t/>
        </is>
      </c>
      <c r="Y995" t="inlineStr">
        <is>
          <t/>
        </is>
      </c>
      <c r="Z995" s="2" t="inlineStr">
        <is>
          <t>effort sharing</t>
        </is>
      </c>
      <c r="AA995" s="2" t="inlineStr">
        <is>
          <t>3</t>
        </is>
      </c>
      <c r="AB995" s="2" t="inlineStr">
        <is>
          <t/>
        </is>
      </c>
      <c r="AC995" t="inlineStr">
        <is>
          <t>common effort by the EU Member States (EU 27) to reduce their greenhouse gas emissions to meet the Community's greenhouse gas emission reduction commitments up to 2020 (post-Kyoto commitments for 2013-2020)</t>
        </is>
      </c>
      <c r="AD995" s="2" t="inlineStr">
        <is>
          <t>reparto del esfuerzo</t>
        </is>
      </c>
      <c r="AE995" s="2" t="inlineStr">
        <is>
          <t>2</t>
        </is>
      </c>
      <c r="AF995" s="2" t="inlineStr">
        <is>
          <t/>
        </is>
      </c>
      <c r="AG995" t="inlineStr">
        <is>
          <t>Esfuerzo conjunto de los Estados miembros de la UE por cumplir los compromisos de reducción de emisiones &lt;a href="/entry/result/927281/all" id="ENTRY_TO_ENTRY_CONVERTER" target="_blank"&gt;IATE:927281&lt;/a&gt; de gases de efecto invernadero de aquí a 2020.</t>
        </is>
      </c>
      <c r="AH995" s="2" t="inlineStr">
        <is>
          <t>jõupingutuste jagamine</t>
        </is>
      </c>
      <c r="AI995" s="2" t="inlineStr">
        <is>
          <t>3</t>
        </is>
      </c>
      <c r="AJ995" s="2" t="inlineStr">
        <is>
          <t/>
        </is>
      </c>
      <c r="AK995" t="inlineStr">
        <is>
          <t>Ühised jõupingutused kasvuhoonegaaside heitkoguste vähendamiseks, et täita ühenduse kohustust vähendada kasvuhoonegaaside heitkoguseid aastaks 2020.</t>
        </is>
      </c>
      <c r="AL995" s="2" t="inlineStr">
        <is>
          <t>taakanjako</t>
        </is>
      </c>
      <c r="AM995" s="2" t="inlineStr">
        <is>
          <t>3</t>
        </is>
      </c>
      <c r="AN995" s="2" t="inlineStr">
        <is>
          <t/>
        </is>
      </c>
      <c r="AO995" t="inlineStr">
        <is>
          <t/>
        </is>
      </c>
      <c r="AP995" s="2" t="inlineStr">
        <is>
          <t>répartition de l'effort|
répartition des efforts</t>
        </is>
      </c>
      <c r="AQ995" s="2" t="inlineStr">
        <is>
          <t>3|
3</t>
        </is>
      </c>
      <c r="AR995" s="2" t="inlineStr">
        <is>
          <t xml:space="preserve">|
</t>
        </is>
      </c>
      <c r="AS995" t="inlineStr">
        <is>
          <t>répartition entre tous les Etats membres de l'UE de l'effort à fournir pour réduire les émissions de gaz à effet de serre afin de respecter les engagements de la Communauté en matière de réduction de ces émissions jusqu'en 2020, notamment en répartissant l'effort global entre les secteurs qui sont couverts par le SCEQE [ &lt;a href="/entry/result/933374/all" id="ENTRY_TO_ENTRY_CONVERTER" target="_blank"&gt;IATE:933374&lt;/a&gt; ] et ceux qui ne le sont pas.</t>
        </is>
      </c>
      <c r="AT995" s="2" t="inlineStr">
        <is>
          <t>comhroinnt díchill</t>
        </is>
      </c>
      <c r="AU995" s="2" t="inlineStr">
        <is>
          <t>3</t>
        </is>
      </c>
      <c r="AV995" s="2" t="inlineStr">
        <is>
          <t/>
        </is>
      </c>
      <c r="AW995" t="inlineStr">
        <is>
          <t/>
        </is>
      </c>
      <c r="AX995" s="2" t="inlineStr">
        <is>
          <t>raspodjela napora</t>
        </is>
      </c>
      <c r="AY995" s="2" t="inlineStr">
        <is>
          <t>3</t>
        </is>
      </c>
      <c r="AZ995" s="2" t="inlineStr">
        <is>
          <t/>
        </is>
      </c>
      <c r="BA995" t="inlineStr">
        <is>
          <t/>
        </is>
      </c>
      <c r="BB995" s="2" t="inlineStr">
        <is>
          <t>vállaláselosztás</t>
        </is>
      </c>
      <c r="BC995" s="2" t="inlineStr">
        <is>
          <t>3</t>
        </is>
      </c>
      <c r="BD995" s="2" t="inlineStr">
        <is>
          <t/>
        </is>
      </c>
      <c r="BE995" t="inlineStr">
        <is>
          <t>A kibocsátáskereskedelmi (ETS-, 2008/87/EK) irányelv hatálya alá nem tartozó kibocsátások csökkentésére irányuló erőfeszítés felosztása a tagállamok között.</t>
        </is>
      </c>
      <c r="BF995" s="2" t="inlineStr">
        <is>
          <t>condivisione dello sforzo</t>
        </is>
      </c>
      <c r="BG995" s="2" t="inlineStr">
        <is>
          <t>3</t>
        </is>
      </c>
      <c r="BH995" s="2" t="inlineStr">
        <is>
          <t/>
        </is>
      </c>
      <c r="BI995" t="inlineStr">
        <is>
          <t>sforzo comune degli Stati membri dell'UE per ridurre le emissioni dei gas a effetto serra al fine di adempiere agli impegni della Comunità in materia di riduzione delle emissioni di gas a effetto serra entro il 2020</t>
        </is>
      </c>
      <c r="BJ995" s="2" t="inlineStr">
        <is>
          <t>pastangų pasidalijimas</t>
        </is>
      </c>
      <c r="BK995" s="2" t="inlineStr">
        <is>
          <t>3</t>
        </is>
      </c>
      <c r="BL995" s="2" t="inlineStr">
        <is>
          <t/>
        </is>
      </c>
      <c r="BM995" t="inlineStr">
        <is>
          <t>užduočių tarp valstybių narių pasiskirstymas siekiant bendro tikslo - įgyvendinti įsipareigotą Bendrijos išmetamo teršalų kiekio sumažinimą iki 2020 m. (2013-2020 m. įsipareigojimai)</t>
        </is>
      </c>
      <c r="BN995" s="2" t="inlineStr">
        <is>
          <t>centienu sadalīšana|
kopīgi centieni</t>
        </is>
      </c>
      <c r="BO995" s="2" t="inlineStr">
        <is>
          <t>2|
2</t>
        </is>
      </c>
      <c r="BP995" s="2" t="inlineStr">
        <is>
          <t xml:space="preserve">|
</t>
        </is>
      </c>
      <c r="BQ995" t="inlineStr">
        <is>
          <t>ES dalībvalstu kopēja rīcība nolūkā samazināt savas siltumnīcefekta gāzu emisijas, lai līdz 2020. gadam izpildītu Savienības emisiju samazināšanas saistības</t>
        </is>
      </c>
      <c r="BR995" s="2" t="inlineStr">
        <is>
          <t>qsim tal-isforz</t>
        </is>
      </c>
      <c r="BS995" s="2" t="inlineStr">
        <is>
          <t>3</t>
        </is>
      </c>
      <c r="BT995" s="2" t="inlineStr">
        <is>
          <t/>
        </is>
      </c>
      <c r="BU995" t="inlineStr">
        <is>
          <t/>
        </is>
      </c>
      <c r="BV995" s="2" t="inlineStr">
        <is>
          <t>verdeling van de inspanningen</t>
        </is>
      </c>
      <c r="BW995" s="2" t="inlineStr">
        <is>
          <t>3</t>
        </is>
      </c>
      <c r="BX995" s="2" t="inlineStr">
        <is>
          <t/>
        </is>
      </c>
      <c r="BY995" t="inlineStr">
        <is>
          <t>de spreiding van de inspanning om de emissiereductiedoelstellingen van Beschikking 406/2009 te verwezenlijken, met name de spreiding over onder meer de sectoren die niet in het emissiehandelsysteem zijn opgenomen</t>
        </is>
      </c>
      <c r="BZ995" s="2" t="inlineStr">
        <is>
          <t>wspólny wysiłek redukcyjny</t>
        </is>
      </c>
      <c r="CA995" s="2" t="inlineStr">
        <is>
          <t>3</t>
        </is>
      </c>
      <c r="CB995" s="2" t="inlineStr">
        <is>
          <t/>
        </is>
      </c>
      <c r="CC995" t="inlineStr">
        <is>
          <t>sposób, w jaki UE 27 zrealizuje zobowiązania redukcyjne w okresie rozliczeniowym 2013-20 (w ramach tzw. PPK = zobowiązania post-Kioto)</t>
        </is>
      </c>
      <c r="CD995" s="2" t="inlineStr">
        <is>
          <t>partilha de esforços</t>
        </is>
      </c>
      <c r="CE995" s="2" t="inlineStr">
        <is>
          <t>3</t>
        </is>
      </c>
      <c r="CF995" s="2" t="inlineStr">
        <is>
          <t/>
        </is>
      </c>
      <c r="CG995" t="inlineStr">
        <is>
          <t>Esforço conjunto a realizar pelos Estados-Membros para reduzir as emissões de gases com efeito de estufa da UE a fim de respeitar os compromissos da Comunidade em matéria de redução das emissões de gases com efeito de estufa até 2020.</t>
        </is>
      </c>
      <c r="CH995" s="2" t="inlineStr">
        <is>
          <t>partajare a eforturilor|
repartizare a eforturilor</t>
        </is>
      </c>
      <c r="CI995" s="2" t="inlineStr">
        <is>
          <t>2|
2</t>
        </is>
      </c>
      <c r="CJ995" s="2" t="inlineStr">
        <is>
          <t xml:space="preserve">|
</t>
        </is>
      </c>
      <c r="CK995" t="inlineStr">
        <is>
          <t>Repartizare între toate statele membre ale UE a eforturilor de a reduce emisiile de gaze cu efect de seră, astfel încât să respecte angajamentele Comunității de reducere a emisiilor de gaze cu efect de seră până în 2020.</t>
        </is>
      </c>
      <c r="CL995" s="2" t="inlineStr">
        <is>
          <t>spoločné úsilie</t>
        </is>
      </c>
      <c r="CM995" s="2" t="inlineStr">
        <is>
          <t>3</t>
        </is>
      </c>
      <c r="CN995" s="2" t="inlineStr">
        <is>
          <t/>
        </is>
      </c>
      <c r="CO995" t="inlineStr">
        <is>
          <t>úsilie členských štátov o zníženie emisií skleníkových plynov s cieľom splniť záväzky Únie týkajúce sa zníženia emisií skleníkových plynov do roku 2020</t>
        </is>
      </c>
      <c r="CP995" s="2" t="inlineStr">
        <is>
          <t>porazdelitev prizadevanj</t>
        </is>
      </c>
      <c r="CQ995" s="2" t="inlineStr">
        <is>
          <t>3</t>
        </is>
      </c>
      <c r="CR995" s="2" t="inlineStr">
        <is>
          <t/>
        </is>
      </c>
      <c r="CS995" t="inlineStr">
        <is>
          <t>V skladu s svežnjem za energijo in podnebne spremembe naj bi se EU zavezala, da do leta 2020 zmanjša emisije toplogrednih plinov vsaj za 20 odstotkov v primerjavi z letom 1990. Komisija priporoča, da bi države članice to znižanje dosegle s porazdelitvijo prizadevanj, pri čemer bi bil glavno merilo pri določanju ciljnega znižanja posameznih članic BDP na prebivalca. Tako naj bi zagotovili, da bi bila prizadevanja za zmanjšanje emisij in s tem povezani stroški pravično in uravnoteženo razdeljeni, kar bi omogočilo hitrejši gospodarski razvoj manj razvitih držav.</t>
        </is>
      </c>
      <c r="CT995" s="2" t="inlineStr">
        <is>
          <t>ansvarsfördelning</t>
        </is>
      </c>
      <c r="CU995" s="2" t="inlineStr">
        <is>
          <t>3</t>
        </is>
      </c>
      <c r="CV995" s="2" t="inlineStr">
        <is>
          <t/>
        </is>
      </c>
      <c r="CW995" t="inlineStr">
        <is>
          <t/>
        </is>
      </c>
    </row>
    <row r="996">
      <c r="A996" s="1" t="str">
        <f>HYPERLINK("https://iate.europa.eu/entry/result/3588322/all", "3588322")</f>
        <v>3588322</v>
      </c>
      <c r="B996" t="inlineStr">
        <is>
          <t>EUROPEAN UNION;ENVIRONMENT</t>
        </is>
      </c>
      <c r="C996" t="inlineStr">
        <is>
          <t>EUROPEAN UNION|EU finance|EU financing;ENVIRONMENT|environmental policy|climate change policy</t>
        </is>
      </c>
      <c r="D996" t="inlineStr">
        <is>
          <t>yes</t>
        </is>
      </c>
      <c r="E996" t="inlineStr">
        <is>
          <t/>
        </is>
      </c>
      <c r="F996" s="2" t="inlineStr">
        <is>
          <t>специална схема за справедлив преход в рамките на InvestEU</t>
        </is>
      </c>
      <c r="G996" s="2" t="inlineStr">
        <is>
          <t>3</t>
        </is>
      </c>
      <c r="H996" s="2" t="inlineStr">
        <is>
          <t/>
        </is>
      </c>
      <c r="I996" t="inlineStr">
        <is>
          <t/>
        </is>
      </c>
      <c r="J996" s="2" t="inlineStr">
        <is>
          <t>režim pro spravedlivou transformaci v rámci InvestEU</t>
        </is>
      </c>
      <c r="K996" s="2" t="inlineStr">
        <is>
          <t>3</t>
        </is>
      </c>
      <c r="L996" s="2" t="inlineStr">
        <is>
          <t/>
        </is>
      </c>
      <c r="M996" t="inlineStr">
        <is>
          <t>druhý pilíř &lt;a href="http://iate.europa.eu/entry/result/3583211/en" target="_blank"&gt;mechanismu pro spravedlivou transformaci&lt;/a&gt; navrženého v &lt;a href="http://iate.europa.eu/entry/result/3582003/en" target="_blank"&gt;Zelené dohodě pro Evropu&lt;/a&gt;, který zajistí další investice ve prospěch nejvíce postižených regionů</t>
        </is>
      </c>
      <c r="N996" s="2" t="inlineStr">
        <is>
          <t>ordning for retfærdig omstilling under InvestEU|
InvestEU-ordning for retfærdig omstilling</t>
        </is>
      </c>
      <c r="O996" s="2" t="inlineStr">
        <is>
          <t>3|
3</t>
        </is>
      </c>
      <c r="P996" s="2" t="inlineStr">
        <is>
          <t xml:space="preserve">|
</t>
        </is>
      </c>
      <c r="Q996" t="inlineStr">
        <is>
          <t>den søjle under den foreslåede mekanisme for retfærdig
omstilling, der har til formål at tiltrække private investeringer</t>
        </is>
      </c>
      <c r="R996" s="2" t="inlineStr">
        <is>
          <t>Übergangsregelung im Rahmen von InvestEU</t>
        </is>
      </c>
      <c r="S996" s="2" t="inlineStr">
        <is>
          <t>3</t>
        </is>
      </c>
      <c r="T996" s="2" t="inlineStr">
        <is>
          <t/>
        </is>
      </c>
      <c r="U996" t="inlineStr">
        <is>
          <t/>
        </is>
      </c>
      <c r="V996" s="2" t="inlineStr">
        <is>
          <t>καθεστώς δίκαιης μετάβασης στο πλαίσιο του InvestEU</t>
        </is>
      </c>
      <c r="W996" s="2" t="inlineStr">
        <is>
          <t>3</t>
        </is>
      </c>
      <c r="X996" s="2" t="inlineStr">
        <is>
          <t/>
        </is>
      </c>
      <c r="Y996" t="inlineStr">
        <is>
          <t>δεύτερος πυλώνας του προτεινόμενου &lt;a href="https://iate.europa.eu/entry/result/3583211/el" target="_blank"&gt;Μηχανισμού Δίκαιης Μετάβασης&lt;/a&gt;που έχει στόχο την κινητοποίηση ιδιωτικών επενδύσεων</t>
        </is>
      </c>
      <c r="Z996" s="2" t="inlineStr">
        <is>
          <t>just transition scheme under InvestEU|
dedicated scheme under InvestEU|
InvestEU just transition scheme|
dedicated transition scheme under InvestEU|
dedicated just transition scheme under Invest EU</t>
        </is>
      </c>
      <c r="AA996" s="2" t="inlineStr">
        <is>
          <t>3|
1|
3|
1|
1</t>
        </is>
      </c>
      <c r="AB996" s="2" t="inlineStr">
        <is>
          <t xml:space="preserve">|
|
|
|
</t>
        </is>
      </c>
      <c r="AC996" t="inlineStr">
        <is>
          <t>second pillar of the proposed &lt;a href="http://iate.europa.eu/entry/result/3583211/en" target="_blank"&gt;Just Transition Mechanism&lt;/a&gt; aimed at mobilising private investments</t>
        </is>
      </c>
      <c r="AD996" s="2" t="inlineStr">
        <is>
          <t>régimen de transición justa de InvestEU</t>
        </is>
      </c>
      <c r="AE996" s="2" t="inlineStr">
        <is>
          <t>3</t>
        </is>
      </c>
      <c r="AF996" s="2" t="inlineStr">
        <is>
          <t/>
        </is>
      </c>
      <c r="AG996" t="inlineStr">
        <is>
          <t>Segundo pilar
 del Mecanismo para una Transición Justa que pretende atraer inversiones
 privadas con el fin de generar inversión adicional en beneficio de las
 regiones más afectadas.</t>
        </is>
      </c>
      <c r="AH996" s="2" t="inlineStr">
        <is>
          <t>InvestEU sihtotstarbeline õiglase ülemineku kava</t>
        </is>
      </c>
      <c r="AI996" s="2" t="inlineStr">
        <is>
          <t>3</t>
        </is>
      </c>
      <c r="AJ996" s="2" t="inlineStr">
        <is>
          <t/>
        </is>
      </c>
      <c r="AK996" t="inlineStr">
        <is>
          <t/>
        </is>
      </c>
      <c r="AL996" s="2" t="inlineStr">
        <is>
          <t>InvestEU-ohjelmaan kuuluva oikeudenmukaisen siirtymän järjestely|
InvestEU:n oikeudenmukaisen siirtymän järjestely</t>
        </is>
      </c>
      <c r="AM996" s="2" t="inlineStr">
        <is>
          <t>3|
3</t>
        </is>
      </c>
      <c r="AN996" s="2" t="inlineStr">
        <is>
          <t xml:space="preserve">|
</t>
        </is>
      </c>
      <c r="AO996" t="inlineStr">
        <is>
          <t>yksi &lt;a href="http://tps//iate.europa.eu/entry/result/3583211" target="_blank"&gt;oikeudenmukaisen siirtymän mekanismin&lt;/a&gt; kolmesta pilarista</t>
        </is>
      </c>
      <c r="AP996" s="2" t="inlineStr">
        <is>
          <t>dispositif InvestEU pour une transition juste</t>
        </is>
      </c>
      <c r="AQ996" s="2" t="inlineStr">
        <is>
          <t>3</t>
        </is>
      </c>
      <c r="AR996" s="2" t="inlineStr">
        <is>
          <t/>
        </is>
      </c>
      <c r="AS996" t="inlineStr">
        <is>
          <t>deuxième
pilier du &lt;a href="https://iate.europa.eu/entry/result/3583211/fr" target="_blank"&gt;mécanisme pour une transition juste&lt;/a&gt; s'inscrivant dans le cadre
d’&lt;a href="https://iate.europa.eu/entry/result/3578156/fr" target="_blank"&gt;InvestEU&lt;/a&gt; et visant à générer des investissements supplémentaires au profit
des régions les plus touchées par les effets de la transition énergétique</t>
        </is>
      </c>
      <c r="AT996" s="2" t="inlineStr">
        <is>
          <t>scéim InvestEU um aistriú cóir</t>
        </is>
      </c>
      <c r="AU996" s="2" t="inlineStr">
        <is>
          <t>3</t>
        </is>
      </c>
      <c r="AV996" s="2" t="inlineStr">
        <is>
          <t/>
        </is>
      </c>
      <c r="AW996" t="inlineStr">
        <is>
          <t/>
        </is>
      </c>
      <c r="AX996" s="2" t="inlineStr">
        <is>
          <t>program za pravednu tranziciju u okviru fonda InvestEU</t>
        </is>
      </c>
      <c r="AY996" s="2" t="inlineStr">
        <is>
          <t>3</t>
        </is>
      </c>
      <c r="AZ996" s="2" t="inlineStr">
        <is>
          <t/>
        </is>
      </c>
      <c r="BA996" t="inlineStr">
        <is>
          <t/>
        </is>
      </c>
      <c r="BB996" s="2" t="inlineStr">
        <is>
          <t>az InvestEU keretébe tartozó igazságos átmenet program</t>
        </is>
      </c>
      <c r="BC996" s="2" t="inlineStr">
        <is>
          <t>3</t>
        </is>
      </c>
      <c r="BD996" s="2" t="inlineStr">
        <is>
          <t/>
        </is>
      </c>
      <c r="BE996" t="inlineStr">
        <is>
          <t>az &lt;a href="https://iate.europa.eu/entry/result/3583211/hu" target="_blank"&gt;igazságos átmenet mechanizmus&lt;/a&gt; 2. pillére, amelynek célja a magánberuházás felpörgetése</t>
        </is>
      </c>
      <c r="BF996" s="2" t="inlineStr">
        <is>
          <t>regime per una transizione giusta nell'ambito di InvestEU</t>
        </is>
      </c>
      <c r="BG996" s="2" t="inlineStr">
        <is>
          <t>3</t>
        </is>
      </c>
      <c r="BH996" s="2" t="inlineStr">
        <is>
          <t/>
        </is>
      </c>
      <c r="BI996" t="inlineStr">
        <is>
          <t>secondo pilastro del meccanismo per una transizione giusta, rappresentato da un regime specifico nell'ambito di InvestEU inteso a mobilitare investimenti supplementari a favore delle regioni più esposte alle ripercussioni della transizione</t>
        </is>
      </c>
      <c r="BJ996" s="2" t="inlineStr">
        <is>
          <t>teisingos pertvarkos sistema pagal programą „InvestEU“</t>
        </is>
      </c>
      <c r="BK996" s="2" t="inlineStr">
        <is>
          <t>2</t>
        </is>
      </c>
      <c r="BL996" s="2" t="inlineStr">
        <is>
          <t/>
        </is>
      </c>
      <c r="BM996" t="inlineStr">
        <is>
          <t/>
        </is>
      </c>
      <c r="BN996" s="2" t="inlineStr">
        <is>
          <t>&lt;i&gt;InvestEU&lt;/i&gt; taisnīgas pārkārtošanās shēma|
taisnīgas pārkārtošanās shēma &lt;i&gt;InvestEU&lt;/i&gt; satvarā</t>
        </is>
      </c>
      <c r="BO996" s="2" t="inlineStr">
        <is>
          <t>3|
3</t>
        </is>
      </c>
      <c r="BP996" s="2" t="inlineStr">
        <is>
          <t xml:space="preserve">|
</t>
        </is>
      </c>
      <c r="BQ996" t="inlineStr">
        <is>
          <t>&lt;i&gt;Taisnīgas pārkārtošanās mehānisma&lt;/i&gt; [ &lt;a href="/entry/result/3583211/all" id="ENTRY_TO_ENTRY_CONVERTER" target="_blank"&gt;IATE:3583211&lt;/a&gt; ] otrais pīlārs ar mērķi mobilizēt privātos ieguldījumus</t>
        </is>
      </c>
      <c r="BR996" s="2" t="inlineStr">
        <is>
          <t>skema tal-InvestEU għal tranżizzjoni ġusta|
skema għal tranżizzjoni ġusta fil-qafas tal-InvestEU</t>
        </is>
      </c>
      <c r="BS996" s="2" t="inlineStr">
        <is>
          <t>3|
3</t>
        </is>
      </c>
      <c r="BT996" s="2" t="inlineStr">
        <is>
          <t xml:space="preserve">|
</t>
        </is>
      </c>
      <c r="BU996" t="inlineStr">
        <is>
          <t>it-tieni pilastru tal-&lt;a href="https://iate.europa.eu/entry/result/3583211/mt" target="_blank"&gt;Mekkaniżmu għal Tranżizzjoni Ġusta&lt;/a&gt; propost fil-qafas tal-&lt;a href="https://iate.europa.eu/entry/result/3582003/mt" target="_blank"&gt;Patt Ekoloġiku Ewropew&lt;/a&gt;, bil-għan li jimmobilizza investimenti privati fir-reġjuni l-aktar esposti għall-isfidi tat-tranżizzjoni</t>
        </is>
      </c>
      <c r="BV996" s="2" t="inlineStr">
        <is>
          <t>regeling voor een rechtvaardige transitie in het kader van InvestEU</t>
        </is>
      </c>
      <c r="BW996" s="2" t="inlineStr">
        <is>
          <t>3</t>
        </is>
      </c>
      <c r="BX996" s="2" t="inlineStr">
        <is>
          <t/>
        </is>
      </c>
      <c r="BY996" t="inlineStr">
        <is>
          <t>een van de drie pijlers in het kader van het mechanisme voor een rechtvaardige transitie van de Europese Green Deal die gericht is op het mobiliseren van particuliere investeringen</t>
        </is>
      </c>
      <c r="BZ996" s="2" t="inlineStr">
        <is>
          <t>system sprawiedliwej transformacji w ramach InvestEU|
system sprawiedliwej transformacji InvestEU</t>
        </is>
      </c>
      <c r="CA996" s="2" t="inlineStr">
        <is>
          <t>3|
3</t>
        </is>
      </c>
      <c r="CB996" s="2" t="inlineStr">
        <is>
          <t xml:space="preserve">|
</t>
        </is>
      </c>
      <c r="CC996" t="inlineStr">
        <is>
          <t>drugi filar &lt;a href="https://iate.europa.eu/entry/result/3583211/pl" target="_blank"&gt;mechanizmu sprawiedliwej transformacji&lt;/a&gt; mający na celu mobilizację prywatnych inwestycji</t>
        </is>
      </c>
      <c r="CD996" s="2" t="inlineStr">
        <is>
          <t>regime para uma transição justa ao abrigo do Programa InvestEU|
regime para uma transição justa</t>
        </is>
      </c>
      <c r="CE996" s="2" t="inlineStr">
        <is>
          <t>3|
3</t>
        </is>
      </c>
      <c r="CF996" s="2" t="inlineStr">
        <is>
          <t xml:space="preserve">|
</t>
        </is>
      </c>
      <c r="CG996" t="inlineStr">
        <is>
          <t>Regime destinado a apoiar investimentos adicionais em benefício dos territórios mais afetados pelo processo de transição para a concretização da &lt;a href="https://iate.europa.eu/entry/result/3591674/pt" target="_blank"&gt;meta climática da UE para 2030&lt;/a&gt; e a neutralidade climática da União até 2050.</t>
        </is>
      </c>
      <c r="CH996" s="2" t="inlineStr">
        <is>
          <t>schema pentru o tranziție justă din cadrul InvestEU</t>
        </is>
      </c>
      <c r="CI996" s="2" t="inlineStr">
        <is>
          <t>3</t>
        </is>
      </c>
      <c r="CJ996" s="2" t="inlineStr">
        <is>
          <t/>
        </is>
      </c>
      <c r="CK996" t="inlineStr">
        <is>
          <t>al doilea pilon al &lt;a href="https://iate.europa.eu/entry/result/3583211/ro" target="_blank"&gt;Mecanismului pentru o tranziție justă&lt;/a&gt; propus a fi instituit prin &lt;a href="https://iate.europa.eu/entry/result/3582003" target="_blank"&gt;Pactul verde european&lt;/a&gt;, alături de &lt;a href="https://iate.europa.eu/entry/result/3582128/ro" target="_blank"&gt;Fondul pentru o tranziție justă &lt;/a&gt;(primul pilon) și de &lt;a href="https://iate.europa.eu/entry/result/3588003" target="_blank"&gt;facilitatea de împrumut pentru sectorul public&lt;/a&gt; (al treilea pilon)</t>
        </is>
      </c>
      <c r="CL996" s="2" t="inlineStr">
        <is>
          <t>schéma na spravodlivú transformáciu v rámci Programu InvestEU</t>
        </is>
      </c>
      <c r="CM996" s="2" t="inlineStr">
        <is>
          <t>3</t>
        </is>
      </c>
      <c r="CN996" s="2" t="inlineStr">
        <is>
          <t/>
        </is>
      </c>
      <c r="CO996" t="inlineStr">
        <is>
          <t>druhý pilier &lt;a href="https://iate.europa.eu/entry/result/3583211/sk" target="_blank"&gt;Mechanizmu spravodlivej transformácie&lt;/a&gt; navrhnutého v &lt;a href="https://iate.europa.eu/entry/result/3582003/sk" target="_blank"&gt;európskej zelenej dohode&lt;/a&gt; určený na vytváranie dodatočných investícií v prospech najviac postihnutých regiónov</t>
        </is>
      </c>
      <c r="CP996" s="2" t="inlineStr">
        <is>
          <t>program za pravični prehod v okviru InvestEU</t>
        </is>
      </c>
      <c r="CQ996" s="2" t="inlineStr">
        <is>
          <t>3</t>
        </is>
      </c>
      <c r="CR996" s="2" t="inlineStr">
        <is>
          <t/>
        </is>
      </c>
      <c r="CS996" t="inlineStr">
        <is>
          <t>eden od treh stebrov mehanizma za pravični prehod, predlaganega v okviru evropskega zelenega dogovora</t>
        </is>
      </c>
      <c r="CT996" s="2" t="inlineStr">
        <is>
          <t>program för en rättvis omställning under InvestEU</t>
        </is>
      </c>
      <c r="CU996" s="2" t="inlineStr">
        <is>
          <t>3</t>
        </is>
      </c>
      <c r="CV996" s="2" t="inlineStr">
        <is>
          <t/>
        </is>
      </c>
      <c r="CW996" t="inlineStr">
        <is>
          <t/>
        </is>
      </c>
    </row>
    <row r="997">
      <c r="A997" s="1" t="str">
        <f>HYPERLINK("https://iate.europa.eu/entry/result/3623447/all", "3623447")</f>
        <v>3623447</v>
      </c>
      <c r="B997" t="inlineStr">
        <is>
          <t>FINANCE;ENVIRONMENT</t>
        </is>
      </c>
      <c r="C997" t="inlineStr">
        <is>
          <t>FINANCE;ENVIRONMENT|environmental policy|climate change policy</t>
        </is>
      </c>
      <c r="D997" t="inlineStr">
        <is>
          <t>yes</t>
        </is>
      </c>
      <c r="E997" t="inlineStr">
        <is>
          <t/>
        </is>
      </c>
      <c r="F997" t="inlineStr">
        <is>
          <t/>
        </is>
      </c>
      <c r="G997" t="inlineStr">
        <is>
          <t/>
        </is>
      </c>
      <c r="H997" t="inlineStr">
        <is>
          <t/>
        </is>
      </c>
      <c r="I997" t="inlineStr">
        <is>
          <t/>
        </is>
      </c>
      <c r="J997" t="inlineStr">
        <is>
          <t/>
        </is>
      </c>
      <c r="K997" t="inlineStr">
        <is>
          <t/>
        </is>
      </c>
      <c r="L997" t="inlineStr">
        <is>
          <t/>
        </is>
      </c>
      <c r="M997" t="inlineStr">
        <is>
          <t/>
        </is>
      </c>
      <c r="N997" t="inlineStr">
        <is>
          <t/>
        </is>
      </c>
      <c r="O997" t="inlineStr">
        <is>
          <t/>
        </is>
      </c>
      <c r="P997" t="inlineStr">
        <is>
          <t/>
        </is>
      </c>
      <c r="Q997" t="inlineStr">
        <is>
          <t/>
        </is>
      </c>
      <c r="R997" t="inlineStr">
        <is>
          <t/>
        </is>
      </c>
      <c r="S997" t="inlineStr">
        <is>
          <t/>
        </is>
      </c>
      <c r="T997" t="inlineStr">
        <is>
          <t/>
        </is>
      </c>
      <c r="U997" t="inlineStr">
        <is>
          <t/>
        </is>
      </c>
      <c r="V997" t="inlineStr">
        <is>
          <t/>
        </is>
      </c>
      <c r="W997" t="inlineStr">
        <is>
          <t/>
        </is>
      </c>
      <c r="X997" t="inlineStr">
        <is>
          <t/>
        </is>
      </c>
      <c r="Y997" t="inlineStr">
        <is>
          <t/>
        </is>
      </c>
      <c r="Z997" s="2" t="inlineStr">
        <is>
          <t>EU Taxonomy Compass</t>
        </is>
      </c>
      <c r="AA997" s="2" t="inlineStr">
        <is>
          <t>3</t>
        </is>
      </c>
      <c r="AB997" s="2" t="inlineStr">
        <is>
          <t/>
        </is>
      </c>
      <c r="AC997" t="inlineStr">
        <is>
          <t>tool which provides a visual representation of the contents of the EU Taxonomy</t>
        </is>
      </c>
      <c r="AD997" t="inlineStr">
        <is>
          <t/>
        </is>
      </c>
      <c r="AE997" t="inlineStr">
        <is>
          <t/>
        </is>
      </c>
      <c r="AF997" t="inlineStr">
        <is>
          <t/>
        </is>
      </c>
      <c r="AG997" t="inlineStr">
        <is>
          <t/>
        </is>
      </c>
      <c r="AH997" t="inlineStr">
        <is>
          <t/>
        </is>
      </c>
      <c r="AI997" t="inlineStr">
        <is>
          <t/>
        </is>
      </c>
      <c r="AJ997" t="inlineStr">
        <is>
          <t/>
        </is>
      </c>
      <c r="AK997" t="inlineStr">
        <is>
          <t/>
        </is>
      </c>
      <c r="AL997" t="inlineStr">
        <is>
          <t/>
        </is>
      </c>
      <c r="AM997" t="inlineStr">
        <is>
          <t/>
        </is>
      </c>
      <c r="AN997" t="inlineStr">
        <is>
          <t/>
        </is>
      </c>
      <c r="AO997" t="inlineStr">
        <is>
          <t/>
        </is>
      </c>
      <c r="AP997" s="2" t="inlineStr">
        <is>
          <t>guide de la taxinomie de l’UE</t>
        </is>
      </c>
      <c r="AQ997" s="2" t="inlineStr">
        <is>
          <t>3</t>
        </is>
      </c>
      <c r="AR997" s="2" t="inlineStr">
        <is>
          <t/>
        </is>
      </c>
      <c r="AS997" t="inlineStr">
        <is>
          <t>outil offrant une représentation visuelle du contenu de la &lt;a href="https://iate.europa.eu/entry/result/3575948/fr" target="_blank"&gt;taxinomie européenne de la durabilité&lt;/a&gt;</t>
        </is>
      </c>
      <c r="AT997" t="inlineStr">
        <is>
          <t/>
        </is>
      </c>
      <c r="AU997" t="inlineStr">
        <is>
          <t/>
        </is>
      </c>
      <c r="AV997" t="inlineStr">
        <is>
          <t/>
        </is>
      </c>
      <c r="AW997" t="inlineStr">
        <is>
          <t/>
        </is>
      </c>
      <c r="AX997" t="inlineStr">
        <is>
          <t/>
        </is>
      </c>
      <c r="AY997" t="inlineStr">
        <is>
          <t/>
        </is>
      </c>
      <c r="AZ997" t="inlineStr">
        <is>
          <t/>
        </is>
      </c>
      <c r="BA997" t="inlineStr">
        <is>
          <t/>
        </is>
      </c>
      <c r="BB997" t="inlineStr">
        <is>
          <t/>
        </is>
      </c>
      <c r="BC997" t="inlineStr">
        <is>
          <t/>
        </is>
      </c>
      <c r="BD997" t="inlineStr">
        <is>
          <t/>
        </is>
      </c>
      <c r="BE997" t="inlineStr">
        <is>
          <t/>
        </is>
      </c>
      <c r="BF997" t="inlineStr">
        <is>
          <t/>
        </is>
      </c>
      <c r="BG997" t="inlineStr">
        <is>
          <t/>
        </is>
      </c>
      <c r="BH997" t="inlineStr">
        <is>
          <t/>
        </is>
      </c>
      <c r="BI997" t="inlineStr">
        <is>
          <t/>
        </is>
      </c>
      <c r="BJ997" t="inlineStr">
        <is>
          <t/>
        </is>
      </c>
      <c r="BK997" t="inlineStr">
        <is>
          <t/>
        </is>
      </c>
      <c r="BL997" t="inlineStr">
        <is>
          <t/>
        </is>
      </c>
      <c r="BM997" t="inlineStr">
        <is>
          <t/>
        </is>
      </c>
      <c r="BN997" t="inlineStr">
        <is>
          <t/>
        </is>
      </c>
      <c r="BO997" t="inlineStr">
        <is>
          <t/>
        </is>
      </c>
      <c r="BP997" t="inlineStr">
        <is>
          <t/>
        </is>
      </c>
      <c r="BQ997" t="inlineStr">
        <is>
          <t/>
        </is>
      </c>
      <c r="BR997" t="inlineStr">
        <is>
          <t/>
        </is>
      </c>
      <c r="BS997" t="inlineStr">
        <is>
          <t/>
        </is>
      </c>
      <c r="BT997" t="inlineStr">
        <is>
          <t/>
        </is>
      </c>
      <c r="BU997" t="inlineStr">
        <is>
          <t/>
        </is>
      </c>
      <c r="BV997" t="inlineStr">
        <is>
          <t/>
        </is>
      </c>
      <c r="BW997" t="inlineStr">
        <is>
          <t/>
        </is>
      </c>
      <c r="BX997" t="inlineStr">
        <is>
          <t/>
        </is>
      </c>
      <c r="BY997" t="inlineStr">
        <is>
          <t/>
        </is>
      </c>
      <c r="BZ997" t="inlineStr">
        <is>
          <t/>
        </is>
      </c>
      <c r="CA997" t="inlineStr">
        <is>
          <t/>
        </is>
      </c>
      <c r="CB997" t="inlineStr">
        <is>
          <t/>
        </is>
      </c>
      <c r="CC997" t="inlineStr">
        <is>
          <t/>
        </is>
      </c>
      <c r="CD997" t="inlineStr">
        <is>
          <t/>
        </is>
      </c>
      <c r="CE997" t="inlineStr">
        <is>
          <t/>
        </is>
      </c>
      <c r="CF997" t="inlineStr">
        <is>
          <t/>
        </is>
      </c>
      <c r="CG997" t="inlineStr">
        <is>
          <t/>
        </is>
      </c>
      <c r="CH997" t="inlineStr">
        <is>
          <t/>
        </is>
      </c>
      <c r="CI997" t="inlineStr">
        <is>
          <t/>
        </is>
      </c>
      <c r="CJ997" t="inlineStr">
        <is>
          <t/>
        </is>
      </c>
      <c r="CK997" t="inlineStr">
        <is>
          <t/>
        </is>
      </c>
      <c r="CL997" t="inlineStr">
        <is>
          <t/>
        </is>
      </c>
      <c r="CM997" t="inlineStr">
        <is>
          <t/>
        </is>
      </c>
      <c r="CN997" t="inlineStr">
        <is>
          <t/>
        </is>
      </c>
      <c r="CO997" t="inlineStr">
        <is>
          <t/>
        </is>
      </c>
      <c r="CP997" t="inlineStr">
        <is>
          <t/>
        </is>
      </c>
      <c r="CQ997" t="inlineStr">
        <is>
          <t/>
        </is>
      </c>
      <c r="CR997" t="inlineStr">
        <is>
          <t/>
        </is>
      </c>
      <c r="CS997" t="inlineStr">
        <is>
          <t/>
        </is>
      </c>
      <c r="CT997" t="inlineStr">
        <is>
          <t/>
        </is>
      </c>
      <c r="CU997" t="inlineStr">
        <is>
          <t/>
        </is>
      </c>
      <c r="CV997" t="inlineStr">
        <is>
          <t/>
        </is>
      </c>
      <c r="CW997" t="inlineStr">
        <is>
          <t/>
        </is>
      </c>
    </row>
    <row r="998">
      <c r="A998" s="1" t="str">
        <f>HYPERLINK("https://iate.europa.eu/entry/result/3623446/all", "3623446")</f>
        <v>3623446</v>
      </c>
      <c r="B998" t="inlineStr">
        <is>
          <t>FINANCE;ENVIRONMENT</t>
        </is>
      </c>
      <c r="C998" t="inlineStr">
        <is>
          <t>FINANCE;ENVIRONMENT|environmental policy|climate change policy</t>
        </is>
      </c>
      <c r="D998" t="inlineStr">
        <is>
          <t>yes</t>
        </is>
      </c>
      <c r="E998" t="inlineStr">
        <is>
          <t/>
        </is>
      </c>
      <c r="F998" t="inlineStr">
        <is>
          <t/>
        </is>
      </c>
      <c r="G998" t="inlineStr">
        <is>
          <t/>
        </is>
      </c>
      <c r="H998" t="inlineStr">
        <is>
          <t/>
        </is>
      </c>
      <c r="I998" t="inlineStr">
        <is>
          <t/>
        </is>
      </c>
      <c r="J998" t="inlineStr">
        <is>
          <t/>
        </is>
      </c>
      <c r="K998" t="inlineStr">
        <is>
          <t/>
        </is>
      </c>
      <c r="L998" t="inlineStr">
        <is>
          <t/>
        </is>
      </c>
      <c r="M998" t="inlineStr">
        <is>
          <t/>
        </is>
      </c>
      <c r="N998" t="inlineStr">
        <is>
          <t/>
        </is>
      </c>
      <c r="O998" t="inlineStr">
        <is>
          <t/>
        </is>
      </c>
      <c r="P998" t="inlineStr">
        <is>
          <t/>
        </is>
      </c>
      <c r="Q998" t="inlineStr">
        <is>
          <t/>
        </is>
      </c>
      <c r="R998" t="inlineStr">
        <is>
          <t/>
        </is>
      </c>
      <c r="S998" t="inlineStr">
        <is>
          <t/>
        </is>
      </c>
      <c r="T998" t="inlineStr">
        <is>
          <t/>
        </is>
      </c>
      <c r="U998" t="inlineStr">
        <is>
          <t/>
        </is>
      </c>
      <c r="V998" t="inlineStr">
        <is>
          <t/>
        </is>
      </c>
      <c r="W998" t="inlineStr">
        <is>
          <t/>
        </is>
      </c>
      <c r="X998" t="inlineStr">
        <is>
          <t/>
        </is>
      </c>
      <c r="Y998" t="inlineStr">
        <is>
          <t/>
        </is>
      </c>
      <c r="Z998" s="2" t="inlineStr">
        <is>
          <t>EU Ecolabel for Retail Financial Products</t>
        </is>
      </c>
      <c r="AA998" s="2" t="inlineStr">
        <is>
          <t>3</t>
        </is>
      </c>
      <c r="AB998" s="2" t="inlineStr">
        <is>
          <t/>
        </is>
      </c>
      <c r="AC998" t="inlineStr">
        <is>
          <t/>
        </is>
      </c>
      <c r="AD998" t="inlineStr">
        <is>
          <t/>
        </is>
      </c>
      <c r="AE998" t="inlineStr">
        <is>
          <t/>
        </is>
      </c>
      <c r="AF998" t="inlineStr">
        <is>
          <t/>
        </is>
      </c>
      <c r="AG998" t="inlineStr">
        <is>
          <t/>
        </is>
      </c>
      <c r="AH998" t="inlineStr">
        <is>
          <t/>
        </is>
      </c>
      <c r="AI998" t="inlineStr">
        <is>
          <t/>
        </is>
      </c>
      <c r="AJ998" t="inlineStr">
        <is>
          <t/>
        </is>
      </c>
      <c r="AK998" t="inlineStr">
        <is>
          <t/>
        </is>
      </c>
      <c r="AL998" t="inlineStr">
        <is>
          <t/>
        </is>
      </c>
      <c r="AM998" t="inlineStr">
        <is>
          <t/>
        </is>
      </c>
      <c r="AN998" t="inlineStr">
        <is>
          <t/>
        </is>
      </c>
      <c r="AO998" t="inlineStr">
        <is>
          <t/>
        </is>
      </c>
      <c r="AP998" s="2" t="inlineStr">
        <is>
          <t>label écologique de l’UE pour les produits financiers de détail</t>
        </is>
      </c>
      <c r="AQ998" s="2" t="inlineStr">
        <is>
          <t>3</t>
        </is>
      </c>
      <c r="AR998" s="2" t="inlineStr">
        <is>
          <t/>
        </is>
      </c>
      <c r="AS998" t="inlineStr">
        <is>
          <t/>
        </is>
      </c>
      <c r="AT998" t="inlineStr">
        <is>
          <t/>
        </is>
      </c>
      <c r="AU998" t="inlineStr">
        <is>
          <t/>
        </is>
      </c>
      <c r="AV998" t="inlineStr">
        <is>
          <t/>
        </is>
      </c>
      <c r="AW998" t="inlineStr">
        <is>
          <t/>
        </is>
      </c>
      <c r="AX998" t="inlineStr">
        <is>
          <t/>
        </is>
      </c>
      <c r="AY998" t="inlineStr">
        <is>
          <t/>
        </is>
      </c>
      <c r="AZ998" t="inlineStr">
        <is>
          <t/>
        </is>
      </c>
      <c r="BA998" t="inlineStr">
        <is>
          <t/>
        </is>
      </c>
      <c r="BB998" t="inlineStr">
        <is>
          <t/>
        </is>
      </c>
      <c r="BC998" t="inlineStr">
        <is>
          <t/>
        </is>
      </c>
      <c r="BD998" t="inlineStr">
        <is>
          <t/>
        </is>
      </c>
      <c r="BE998" t="inlineStr">
        <is>
          <t/>
        </is>
      </c>
      <c r="BF998" t="inlineStr">
        <is>
          <t/>
        </is>
      </c>
      <c r="BG998" t="inlineStr">
        <is>
          <t/>
        </is>
      </c>
      <c r="BH998" t="inlineStr">
        <is>
          <t/>
        </is>
      </c>
      <c r="BI998" t="inlineStr">
        <is>
          <t/>
        </is>
      </c>
      <c r="BJ998" t="inlineStr">
        <is>
          <t/>
        </is>
      </c>
      <c r="BK998" t="inlineStr">
        <is>
          <t/>
        </is>
      </c>
      <c r="BL998" t="inlineStr">
        <is>
          <t/>
        </is>
      </c>
      <c r="BM998" t="inlineStr">
        <is>
          <t/>
        </is>
      </c>
      <c r="BN998" t="inlineStr">
        <is>
          <t/>
        </is>
      </c>
      <c r="BO998" t="inlineStr">
        <is>
          <t/>
        </is>
      </c>
      <c r="BP998" t="inlineStr">
        <is>
          <t/>
        </is>
      </c>
      <c r="BQ998" t="inlineStr">
        <is>
          <t/>
        </is>
      </c>
      <c r="BR998" t="inlineStr">
        <is>
          <t/>
        </is>
      </c>
      <c r="BS998" t="inlineStr">
        <is>
          <t/>
        </is>
      </c>
      <c r="BT998" t="inlineStr">
        <is>
          <t/>
        </is>
      </c>
      <c r="BU998" t="inlineStr">
        <is>
          <t/>
        </is>
      </c>
      <c r="BV998" t="inlineStr">
        <is>
          <t/>
        </is>
      </c>
      <c r="BW998" t="inlineStr">
        <is>
          <t/>
        </is>
      </c>
      <c r="BX998" t="inlineStr">
        <is>
          <t/>
        </is>
      </c>
      <c r="BY998" t="inlineStr">
        <is>
          <t/>
        </is>
      </c>
      <c r="BZ998" t="inlineStr">
        <is>
          <t/>
        </is>
      </c>
      <c r="CA998" t="inlineStr">
        <is>
          <t/>
        </is>
      </c>
      <c r="CB998" t="inlineStr">
        <is>
          <t/>
        </is>
      </c>
      <c r="CC998" t="inlineStr">
        <is>
          <t/>
        </is>
      </c>
      <c r="CD998" t="inlineStr">
        <is>
          <t/>
        </is>
      </c>
      <c r="CE998" t="inlineStr">
        <is>
          <t/>
        </is>
      </c>
      <c r="CF998" t="inlineStr">
        <is>
          <t/>
        </is>
      </c>
      <c r="CG998" t="inlineStr">
        <is>
          <t/>
        </is>
      </c>
      <c r="CH998" t="inlineStr">
        <is>
          <t/>
        </is>
      </c>
      <c r="CI998" t="inlineStr">
        <is>
          <t/>
        </is>
      </c>
      <c r="CJ998" t="inlineStr">
        <is>
          <t/>
        </is>
      </c>
      <c r="CK998" t="inlineStr">
        <is>
          <t/>
        </is>
      </c>
      <c r="CL998" t="inlineStr">
        <is>
          <t/>
        </is>
      </c>
      <c r="CM998" t="inlineStr">
        <is>
          <t/>
        </is>
      </c>
      <c r="CN998" t="inlineStr">
        <is>
          <t/>
        </is>
      </c>
      <c r="CO998" t="inlineStr">
        <is>
          <t/>
        </is>
      </c>
      <c r="CP998" t="inlineStr">
        <is>
          <t/>
        </is>
      </c>
      <c r="CQ998" t="inlineStr">
        <is>
          <t/>
        </is>
      </c>
      <c r="CR998" t="inlineStr">
        <is>
          <t/>
        </is>
      </c>
      <c r="CS998" t="inlineStr">
        <is>
          <t/>
        </is>
      </c>
      <c r="CT998" t="inlineStr">
        <is>
          <t/>
        </is>
      </c>
      <c r="CU998" t="inlineStr">
        <is>
          <t/>
        </is>
      </c>
      <c r="CV998" t="inlineStr">
        <is>
          <t/>
        </is>
      </c>
      <c r="CW998" t="inlineStr">
        <is>
          <t/>
        </is>
      </c>
    </row>
    <row r="999">
      <c r="A999" s="1" t="str">
        <f>HYPERLINK("https://iate.europa.eu/entry/result/3581211/all", "3581211")</f>
        <v>3581211</v>
      </c>
      <c r="B999" t="inlineStr">
        <is>
          <t>FINANCE;ECONOMICS</t>
        </is>
      </c>
      <c r="C999" t="inlineStr">
        <is>
          <t>FINANCE;ECONOMICS</t>
        </is>
      </c>
      <c r="D999" t="inlineStr">
        <is>
          <t>yes</t>
        </is>
      </c>
      <c r="E999" t="inlineStr">
        <is>
          <t>proposed</t>
        </is>
      </c>
      <c r="F999" s="2" t="inlineStr">
        <is>
          <t>международна платформа за устойчиво финансиране</t>
        </is>
      </c>
      <c r="G999" s="2" t="inlineStr">
        <is>
          <t>3</t>
        </is>
      </c>
      <c r="H999" s="2" t="inlineStr">
        <is>
          <t/>
        </is>
      </c>
      <c r="I999" t="inlineStr">
        <is>
          <t>инициатива, целяща координиране на регулаторните инструменти в сферата на капиталовите пазари, със задача да обменя добри практики и да събира на едно място различни инициативи за устойчиви по отношение на околната среда финансиране и инвестиции, включително зелени таксономии, оповестяване, стандарти (например при зелени облигации), маркировки и целеви стойности</t>
        </is>
      </c>
      <c r="J999" s="2" t="inlineStr">
        <is>
          <t>mezinárodní platforma pro udržitelné financování</t>
        </is>
      </c>
      <c r="K999" s="2" t="inlineStr">
        <is>
          <t>3</t>
        </is>
      </c>
      <c r="L999" s="2" t="inlineStr">
        <is>
          <t/>
        </is>
      </c>
      <c r="M999" t="inlineStr">
        <is>
          <t/>
        </is>
      </c>
      <c r="N999" s="2" t="inlineStr">
        <is>
          <t>international platform for bæredygtig finansiering</t>
        </is>
      </c>
      <c r="O999" s="2" t="inlineStr">
        <is>
          <t>3</t>
        </is>
      </c>
      <c r="P999" s="2" t="inlineStr">
        <is>
          <t/>
        </is>
      </c>
      <c r="Q999" t="inlineStr">
        <is>
          <t/>
        </is>
      </c>
      <c r="R999" s="2" t="inlineStr">
        <is>
          <t>internationale Plattform für ein nachhaltiges Finanzwesen|
IPSF|
Internationale Plattform für nachhaltige Finanzierungen</t>
        </is>
      </c>
      <c r="S999" s="2" t="inlineStr">
        <is>
          <t>3|
2|
3</t>
        </is>
      </c>
      <c r="T999" s="2" t="inlineStr">
        <is>
          <t xml:space="preserve">|
|
</t>
        </is>
      </c>
      <c r="U999" t="inlineStr">
        <is>
          <t>internationales Netzwerk zur Mobilisierung von Privatkapital für Investitionen in den Übergang zu einer grünen Wirtschaft</t>
        </is>
      </c>
      <c r="V999" s="2" t="inlineStr">
        <is>
          <t>διεθνής πλατφόρμα για τη βιώσιμη χρηματοδότηση</t>
        </is>
      </c>
      <c r="W999" s="2" t="inlineStr">
        <is>
          <t>3</t>
        </is>
      </c>
      <c r="X999" s="2" t="inlineStr">
        <is>
          <t/>
        </is>
      </c>
      <c r="Y999" t="inlineStr">
        <is>
          <t/>
        </is>
      </c>
      <c r="Z999" s="2" t="inlineStr">
        <is>
          <t>international platform on sustainable finance|
Sustainable Finance Platform|
international platform for sustainable finance</t>
        </is>
      </c>
      <c r="AA999" s="2" t="inlineStr">
        <is>
          <t>3|
1|
1</t>
        </is>
      </c>
      <c r="AB999" s="2" t="inlineStr">
        <is>
          <t xml:space="preserve">|
|
</t>
        </is>
      </c>
      <c r="AC999" t="inlineStr">
        <is>
          <t>international network aimed at advancing sustainable finance that would bring together developed and developing countries</t>
        </is>
      </c>
      <c r="AD999" s="2" t="inlineStr">
        <is>
          <t>Plataforma internacional de finanzas sostenibles</t>
        </is>
      </c>
      <c r="AE999" s="2" t="inlineStr">
        <is>
          <t>3</t>
        </is>
      </c>
      <c r="AF999" s="2" t="inlineStr">
        <is>
          <t/>
        </is>
      </c>
      <c r="AG999" t="inlineStr">
        <is>
          <t/>
        </is>
      </c>
      <c r="AH999" s="2" t="inlineStr">
        <is>
          <t>kestliku rahastuse rahvusvaheline platvorm|
jätkusuutliku rahastamise rahvusvaheline platvorm|
kestliku rahanduse rahvusvaheline platvorm</t>
        </is>
      </c>
      <c r="AI999" s="2" t="inlineStr">
        <is>
          <t>2|
2|
3</t>
        </is>
      </c>
      <c r="AJ999" s="2" t="inlineStr">
        <is>
          <t>|
|
preferred</t>
        </is>
      </c>
      <c r="AK999" t="inlineStr">
        <is>
          <t>rahvusvaheline võrgustik, mille eesmärk on edendada kestlikku rahandust ning mis koondab nii arengu- kui ka arenenud riigid</t>
        </is>
      </c>
      <c r="AL999" s="2" t="inlineStr">
        <is>
          <t>kestävän rahoituksen kansainvälinen foorumi</t>
        </is>
      </c>
      <c r="AM999" s="2" t="inlineStr">
        <is>
          <t>3</t>
        </is>
      </c>
      <c r="AN999" s="2" t="inlineStr">
        <is>
          <t/>
        </is>
      </c>
      <c r="AO999" t="inlineStr">
        <is>
          <t/>
        </is>
      </c>
      <c r="AP999" s="2" t="inlineStr">
        <is>
          <t>plateforme internationale sur la finance durable</t>
        </is>
      </c>
      <c r="AQ999" s="2" t="inlineStr">
        <is>
          <t>3</t>
        </is>
      </c>
      <c r="AR999" s="2" t="inlineStr">
        <is>
          <t/>
        </is>
      </c>
      <c r="AS999" t="inlineStr">
        <is>
          <t>plateforme de coopération internationale devant permettre de mieux conjuguer les efforts pour développer la finance durable du point de vue de l'environnement et promouvoir l'intégration des marchés des produits financiers verts à l'échelle mondiale</t>
        </is>
      </c>
      <c r="AT999" s="2" t="inlineStr">
        <is>
          <t>an tArdán Idirnáisiúnta um Maoiniú Inbhuanaithe</t>
        </is>
      </c>
      <c r="AU999" s="2" t="inlineStr">
        <is>
          <t>3</t>
        </is>
      </c>
      <c r="AV999" s="2" t="inlineStr">
        <is>
          <t/>
        </is>
      </c>
      <c r="AW999" t="inlineStr">
        <is>
          <t/>
        </is>
      </c>
      <c r="AX999" t="inlineStr">
        <is>
          <t/>
        </is>
      </c>
      <c r="AY999" t="inlineStr">
        <is>
          <t/>
        </is>
      </c>
      <c r="AZ999" t="inlineStr">
        <is>
          <t/>
        </is>
      </c>
      <c r="BA999" t="inlineStr">
        <is>
          <t/>
        </is>
      </c>
      <c r="BB999" s="2" t="inlineStr">
        <is>
          <t>a fenntartható finanszírozással foglalkozó nemzetközi platform</t>
        </is>
      </c>
      <c r="BC999" s="2" t="inlineStr">
        <is>
          <t>2</t>
        </is>
      </c>
      <c r="BD999" s="2" t="inlineStr">
        <is>
          <t/>
        </is>
      </c>
      <c r="BE999" t="inlineStr">
        <is>
          <t>létrehozandó nemzetközi hálózat, amely a fejlett és fejlődő országokat tömörítené, és a fenntartható finanszírozás kérdésével foglalkozna</t>
        </is>
      </c>
      <c r="BF999" s="2" t="inlineStr">
        <is>
          <t>piattaforma internazionale sulla finanza sostenibile</t>
        </is>
      </c>
      <c r="BG999" s="2" t="inlineStr">
        <is>
          <t>3</t>
        </is>
      </c>
      <c r="BH999" s="2" t="inlineStr">
        <is>
          <t/>
        </is>
      </c>
      <c r="BI999" t="inlineStr">
        <is>
          <t>rete internazionale di giurisdizioni, di cui la Commissione propone l'istituzione, che comprenda sia i paesi sviluppati sia i paesi in via di sviluppo impegnati a far progredire la finanza sostenibile</t>
        </is>
      </c>
      <c r="BJ999" s="2" t="inlineStr">
        <is>
          <t>tarptautinė tvaraus finansavimo platforma</t>
        </is>
      </c>
      <c r="BK999" s="2" t="inlineStr">
        <is>
          <t>3</t>
        </is>
      </c>
      <c r="BL999" s="2" t="inlineStr">
        <is>
          <t/>
        </is>
      </c>
      <c r="BM999" t="inlineStr">
        <is>
          <t/>
        </is>
      </c>
      <c r="BN999" s="2" t="inlineStr">
        <is>
          <t>starptautiska platforma ilgtspējīga finansējuma jomā</t>
        </is>
      </c>
      <c r="BO999" s="2" t="inlineStr">
        <is>
          <t>2</t>
        </is>
      </c>
      <c r="BP999" s="2" t="inlineStr">
        <is>
          <t/>
        </is>
      </c>
      <c r="BQ999" t="inlineStr">
        <is>
          <t/>
        </is>
      </c>
      <c r="BR999" s="2" t="inlineStr">
        <is>
          <t>pjattaforma internazzjonali dwar il-finanzi sostenibbli</t>
        </is>
      </c>
      <c r="BS999" s="2" t="inlineStr">
        <is>
          <t>3</t>
        </is>
      </c>
      <c r="BT999" s="2" t="inlineStr">
        <is>
          <t/>
        </is>
      </c>
      <c r="BU999" t="inlineStr">
        <is>
          <t>network internazzjonali bil-mira li jippromwovi l-finanzi sostenibbli li jlaqqa' flimkien pajjiżi żviluppati u dawk fil-fażi tal-iżvilupp</t>
        </is>
      </c>
      <c r="BV999" s="2" t="inlineStr">
        <is>
          <t>IPSF|
internationaal platform inzake duurzame financiering</t>
        </is>
      </c>
      <c r="BW999" s="2" t="inlineStr">
        <is>
          <t>3|
3</t>
        </is>
      </c>
      <c r="BX999" s="2" t="inlineStr">
        <is>
          <t xml:space="preserve">|
</t>
        </is>
      </c>
      <c r="BY999" t="inlineStr">
        <is>
          <t>internationaal netwerk van ontwikkelde en ontwikkelingslanden ter bevordering van duurzame financiering</t>
        </is>
      </c>
      <c r="BZ999" s="2" t="inlineStr">
        <is>
          <t>międzynarodowa platforma ds. zrównoważonego finansowania</t>
        </is>
      </c>
      <c r="CA999" s="2" t="inlineStr">
        <is>
          <t>3</t>
        </is>
      </c>
      <c r="CB999" s="2" t="inlineStr">
        <is>
          <t/>
        </is>
      </c>
      <c r="CC999" t="inlineStr">
        <is>
          <t>międzynarodowa sieć współpracy ekspertów z krajów rozwiniętych i rozwijających się na rzecz bardziej zrównoważonego finansowania</t>
        </is>
      </c>
      <c r="CD999" s="2" t="inlineStr">
        <is>
          <t>plataforma internacional de financiamento sustentável</t>
        </is>
      </c>
      <c r="CE999" s="2" t="inlineStr">
        <is>
          <t>3</t>
        </is>
      </c>
      <c r="CF999" s="2" t="inlineStr">
        <is>
          <t/>
        </is>
      </c>
      <c r="CG999" t="inlineStr">
        <is>
          <t/>
        </is>
      </c>
      <c r="CH999" s="2" t="inlineStr">
        <is>
          <t>platformă internațională pentru finanțarea durabilă</t>
        </is>
      </c>
      <c r="CI999" s="2" t="inlineStr">
        <is>
          <t>3</t>
        </is>
      </c>
      <c r="CJ999" s="2" t="inlineStr">
        <is>
          <t/>
        </is>
      </c>
      <c r="CK999" t="inlineStr">
        <is>
          <t/>
        </is>
      </c>
      <c r="CL999" s="2" t="inlineStr">
        <is>
          <t>Medzinárodná platforma pre udržateľné financovanie</t>
        </is>
      </c>
      <c r="CM999" s="2" t="inlineStr">
        <is>
          <t>3</t>
        </is>
      </c>
      <c r="CN999" s="2" t="inlineStr">
        <is>
          <t/>
        </is>
      </c>
      <c r="CO999" t="inlineStr">
        <is>
          <t>medzinárodná sieť, ktorá si kladie za cieľ pokročiť v udržateľnom financovaní a ktorá má spojiť rozvinuté a rozvojové krajiny</t>
        </is>
      </c>
      <c r="CP999" s="2" t="inlineStr">
        <is>
          <t>mednarodna platforma za trajnostno financiranje</t>
        </is>
      </c>
      <c r="CQ999" s="2" t="inlineStr">
        <is>
          <t>3</t>
        </is>
      </c>
      <c r="CR999" s="2" t="inlineStr">
        <is>
          <t/>
        </is>
      </c>
      <c r="CS999" t="inlineStr">
        <is>
          <t>pobuda v sklopu mednarodnih prizadevanj za uresničevanje zavez iz 
&lt;b&gt;pariškega podnebnega sporazuma&lt;/b&gt; [ &lt;a href="/entry/result/3567281/all" id="ENTRY_TO_ENTRY_CONVERTER" target="_blank"&gt;IATE:3567281&lt;/a&gt; ] glede oblikovanja nizkoogljičnega gospodarstva in ciljev iz 
&lt;b&gt;Agende 2030&lt;/b&gt; [ &lt;a href="/entry/result/3566676/all" id="ENTRY_TO_ENTRY_CONVERTER" target="_blank"&gt;IATE:3566676&lt;/a&gt; ], predstavljena na vrhu ZN o podnebnih ukrepih 23. septembra 2019 v New Yorku</t>
        </is>
      </c>
      <c r="CT999" s="2" t="inlineStr">
        <is>
          <t>internationell plattform för en hållbar finansmarknad</t>
        </is>
      </c>
      <c r="CU999" s="2" t="inlineStr">
        <is>
          <t>3</t>
        </is>
      </c>
      <c r="CV999" s="2" t="inlineStr">
        <is>
          <t/>
        </is>
      </c>
      <c r="CW999" t="inlineStr">
        <is>
          <t/>
        </is>
      </c>
    </row>
    <row r="1000">
      <c r="A1000" s="1" t="str">
        <f>HYPERLINK("https://iate.europa.eu/entry/result/3581952/all", "3581952")</f>
        <v>3581952</v>
      </c>
      <c r="B1000" t="inlineStr">
        <is>
          <t>EUROPEAN UNION;SOCIAL QUESTIONS</t>
        </is>
      </c>
      <c r="C1000" t="inlineStr">
        <is>
          <t>EUROPEAN UNION|EU finance;SOCIAL QUESTIONS|construction and town planning|town planning</t>
        </is>
      </c>
      <c r="D1000" t="inlineStr">
        <is>
          <t>yes</t>
        </is>
      </c>
      <c r="E1000" t="inlineStr">
        <is>
          <t/>
        </is>
      </c>
      <c r="F1000" t="inlineStr">
        <is>
          <t/>
        </is>
      </c>
      <c r="G1000" t="inlineStr">
        <is>
          <t/>
        </is>
      </c>
      <c r="H1000" t="inlineStr">
        <is>
          <t/>
        </is>
      </c>
      <c r="I1000" t="inlineStr">
        <is>
          <t/>
        </is>
      </c>
      <c r="J1000" s="2" t="inlineStr">
        <is>
          <t>Evropská městská iniciativa</t>
        </is>
      </c>
      <c r="K1000" s="2" t="inlineStr">
        <is>
          <t>3</t>
        </is>
      </c>
      <c r="L1000" s="2" t="inlineStr">
        <is>
          <t/>
        </is>
      </c>
      <c r="M1000" t="inlineStr">
        <is>
          <t>iniciativa, kterou podporuje Evropský fond pro regionální rozvoj a provádí ji Komise formou přímého a nepřímého řízení</t>
        </is>
      </c>
      <c r="N1000" t="inlineStr">
        <is>
          <t/>
        </is>
      </c>
      <c r="O1000" t="inlineStr">
        <is>
          <t/>
        </is>
      </c>
      <c r="P1000" t="inlineStr">
        <is>
          <t/>
        </is>
      </c>
      <c r="Q1000" t="inlineStr">
        <is>
          <t/>
        </is>
      </c>
      <c r="R1000" s="2" t="inlineStr">
        <is>
          <t>Europäische Stadtinitiative</t>
        </is>
      </c>
      <c r="S1000" s="2" t="inlineStr">
        <is>
          <t>3</t>
        </is>
      </c>
      <c r="T1000" s="2" t="inlineStr">
        <is>
          <t/>
        </is>
      </c>
      <c r="U1000" t="inlineStr">
        <is>
          <t/>
        </is>
      </c>
      <c r="V1000" t="inlineStr">
        <is>
          <t/>
        </is>
      </c>
      <c r="W1000" t="inlineStr">
        <is>
          <t/>
        </is>
      </c>
      <c r="X1000" t="inlineStr">
        <is>
          <t/>
        </is>
      </c>
      <c r="Y1000" t="inlineStr">
        <is>
          <t/>
        </is>
      </c>
      <c r="Z1000" s="2" t="inlineStr">
        <is>
          <t>European Urban Initiative</t>
        </is>
      </c>
      <c r="AA1000" s="2" t="inlineStr">
        <is>
          <t>3</t>
        </is>
      </c>
      <c r="AB1000" s="2" t="inlineStr">
        <is>
          <t/>
        </is>
      </c>
      <c r="AC1000" t="inlineStr">
        <is>
          <t>single programme, implemented under the Commission's direct or indirect management to provide coherent support to cities, aimed at facilitating and supporting capacity building of actors, innovative actions, knowledge, policy development and communication in the area of sustainable urban development</t>
        </is>
      </c>
      <c r="AD1000" s="2" t="inlineStr">
        <is>
          <t>Iniciativa Urbana Europea</t>
        </is>
      </c>
      <c r="AE1000" s="2" t="inlineStr">
        <is>
          <t>3</t>
        </is>
      </c>
      <c r="AF1000" s="2" t="inlineStr">
        <is>
          <t/>
        </is>
      </c>
      <c r="AG1000" t="inlineStr">
        <is>
          <t/>
        </is>
      </c>
      <c r="AH1000" s="2" t="inlineStr">
        <is>
          <t>Euroopa linnaarengu algatus</t>
        </is>
      </c>
      <c r="AI1000" s="2" t="inlineStr">
        <is>
          <t>3</t>
        </is>
      </c>
      <c r="AJ1000" s="2" t="inlineStr">
        <is>
          <t/>
        </is>
      </c>
      <c r="AK1000" t="inlineStr">
        <is>
          <t>algatus, mis edendab linna- ja maapiirkondade vahelisi sidemeid funktsionaalsetes linnapiirkondades</t>
        </is>
      </c>
      <c r="AL1000" s="2" t="inlineStr">
        <is>
          <t>eurooppalainen kaupunkialoite</t>
        </is>
      </c>
      <c r="AM1000" s="2" t="inlineStr">
        <is>
          <t>3</t>
        </is>
      </c>
      <c r="AN1000" s="2" t="inlineStr">
        <is>
          <t/>
        </is>
      </c>
      <c r="AO1000" t="inlineStr">
        <is>
          <t>yksi ohjelma, jota toteutetaan joko suoraan tai välillisesti hallinnoiden, jotta voidaan tarjota kaupungeille yhdenmukainen keinovalikoima, ja johon sisältyvät muun muassa vaihdot, valmiuksien kehittäminen, pilottitoimet ja viestintä</t>
        </is>
      </c>
      <c r="AP1000" s="2" t="inlineStr">
        <is>
          <t>initiative urbaine européenne</t>
        </is>
      </c>
      <c r="AQ1000" s="2" t="inlineStr">
        <is>
          <t>3</t>
        </is>
      </c>
      <c r="AR1000" s="2" t="inlineStr">
        <is>
          <t/>
        </is>
      </c>
      <c r="AS1000" t="inlineStr">
        <is>
          <t/>
        </is>
      </c>
      <c r="AT1000" s="2" t="inlineStr">
        <is>
          <t>Tionscnamh Uirbeach Eorpach</t>
        </is>
      </c>
      <c r="AU1000" s="2" t="inlineStr">
        <is>
          <t>3</t>
        </is>
      </c>
      <c r="AV1000" s="2" t="inlineStr">
        <is>
          <t/>
        </is>
      </c>
      <c r="AW1000" t="inlineStr">
        <is>
          <t/>
        </is>
      </c>
      <c r="AX1000" t="inlineStr">
        <is>
          <t/>
        </is>
      </c>
      <c r="AY1000" t="inlineStr">
        <is>
          <t/>
        </is>
      </c>
      <c r="AZ1000" t="inlineStr">
        <is>
          <t/>
        </is>
      </c>
      <c r="BA1000" t="inlineStr">
        <is>
          <t/>
        </is>
      </c>
      <c r="BB1000" s="2" t="inlineStr">
        <is>
          <t>Európai Városfejlesztési Kezdeményezés</t>
        </is>
      </c>
      <c r="BC1000" s="2" t="inlineStr">
        <is>
          <t>3</t>
        </is>
      </c>
      <c r="BD1000" s="2" t="inlineStr">
        <is>
          <t/>
        </is>
      </c>
      <c r="BE1000" t="inlineStr">
        <is>
          <t>olyan program, mely segítséget nyújt a városoknak ahhoz, hogy a lehető legjobban hasznosítsák a fenntartható városfejlesztési stratégiák kidolgozása terén kínálkozó lehetőségeket; célja a fenntartható városfejlesztés területén az érintett szereplők kapacitásépítésének, az innovatív fellépéseknek, az ismereteknek, a politikaalakításnak és a kommunikációnak a megkönnyítése és támogatása</t>
        </is>
      </c>
      <c r="BF1000" t="inlineStr">
        <is>
          <t/>
        </is>
      </c>
      <c r="BG1000" t="inlineStr">
        <is>
          <t/>
        </is>
      </c>
      <c r="BH1000" t="inlineStr">
        <is>
          <t/>
        </is>
      </c>
      <c r="BI1000" t="inlineStr">
        <is>
          <t/>
        </is>
      </c>
      <c r="BJ1000" s="2" t="inlineStr">
        <is>
          <t>Europos miestų iniciatyva</t>
        </is>
      </c>
      <c r="BK1000" s="2" t="inlineStr">
        <is>
          <t>3</t>
        </is>
      </c>
      <c r="BL1000" s="2" t="inlineStr">
        <is>
          <t/>
        </is>
      </c>
      <c r="BM1000" t="inlineStr">
        <is>
          <t/>
        </is>
      </c>
      <c r="BN1000" s="2" t="inlineStr">
        <is>
          <t>Eiropas pilsētiniciatīva</t>
        </is>
      </c>
      <c r="BO1000" s="2" t="inlineStr">
        <is>
          <t>2</t>
        </is>
      </c>
      <c r="BP1000" s="2" t="inlineStr">
        <is>
          <t/>
        </is>
      </c>
      <c r="BQ1000" t="inlineStr">
        <is>
          <t>Komisijas tiešā vai netiešā pārvaldībā īstenota programma, kas aptver visas pilsētu teritorijas un kurai ir trīs virzieni: a) atbalsts spēju veidošanai; b) atbalsts inovatīvām darbībām; c) atbalsts zināšanām, rīcībpolitiku izstrādei un komunikācijai</t>
        </is>
      </c>
      <c r="BR1000" s="2" t="inlineStr">
        <is>
          <t>Inizjattiva Urbana Ewropea</t>
        </is>
      </c>
      <c r="BS1000" s="2" t="inlineStr">
        <is>
          <t>3</t>
        </is>
      </c>
      <c r="BT1000" s="2" t="inlineStr">
        <is>
          <t/>
        </is>
      </c>
      <c r="BU1000" t="inlineStr">
        <is>
          <t>programm uniku, implimentat taħt il-ġestjoni diretta jew indiretta tal-Kummissjoni biex jiġi provdut prodott koerenti lill-bliet, bl-għan li jiffaċilita u jappoġġa l-bini tal-kapaċitajiet ta' dawk involuti, azzjonijiet innovattivi, għarfien, żvilupp ta' politiki u komunikazzjoni fil-qasam tal-iżvilupp urban sostenibbli</t>
        </is>
      </c>
      <c r="BV1000" s="2" t="inlineStr">
        <is>
          <t>Stedelijk Europa-initiatief</t>
        </is>
      </c>
      <c r="BW1000" s="2" t="inlineStr">
        <is>
          <t>3</t>
        </is>
      </c>
      <c r="BX1000" s="2" t="inlineStr">
        <is>
          <t/>
        </is>
      </c>
      <c r="BY1000" t="inlineStr">
        <is>
          <t>programma dat ten uitvoer wordt gelegd
 onder direct of indirect beheer om steden een samenhangend product te 
bieden en uitwisselingen, capaciteitsopbouw, proefprojecten en 
communicatie omvat</t>
        </is>
      </c>
      <c r="BZ1000" s="2" t="inlineStr">
        <is>
          <t>Europejska inicjatywa miejska</t>
        </is>
      </c>
      <c r="CA1000" s="2" t="inlineStr">
        <is>
          <t>3</t>
        </is>
      </c>
      <c r="CB1000" s="2" t="inlineStr">
        <is>
          <t/>
        </is>
      </c>
      <c r="CC1000" t="inlineStr">
        <is>
          <t>jeden program, wdrażany w drodze zarządzania bezpośredniego lub pośredniego, aby zapewnić miastom spójny produkt w celu ułatwienia i wspierania budowy potencjału podmiotów, działań innowacyjnych, wiedzy, opracowywania polityki i komunikacji w dziedzinie zrównoważonego rozwoju miast</t>
        </is>
      </c>
      <c r="CD1000" s="2" t="inlineStr">
        <is>
          <t>Iniciativa Urbana Europeia</t>
        </is>
      </c>
      <c r="CE1000" s="2" t="inlineStr">
        <is>
          <t>3</t>
        </is>
      </c>
      <c r="CF1000" s="2" t="inlineStr">
        <is>
          <t/>
        </is>
      </c>
      <c r="CG1000" t="inlineStr">
        <is>
          <t>Iniciativa em prol do desenvolvimento urbano sustentável, apoiada pelo &lt;a href="https://iate.europa.eu/entry/result/890097/pt" target="_blank"&gt;FEDER&lt;/a&gt; e executada pela Comissão em regime de gestão direta e indireta, que abrange todas as zonas urbanas e apoia a &lt;a href="https://iate.europa.eu/entry/result/3563173/pt" target="_blank"&gt;Agenda Urbana da UE&lt;/a&gt;, nomeadamente através do apoio à participação das autoridades locais nas parcerias temáticas desenvolvidas ao abrigo dessa agenda.</t>
        </is>
      </c>
      <c r="CH1000" s="2" t="inlineStr">
        <is>
          <t>Inițiativa europeană privind dezvoltarea urbană</t>
        </is>
      </c>
      <c r="CI1000" s="2" t="inlineStr">
        <is>
          <t>3</t>
        </is>
      </c>
      <c r="CJ1000" s="2" t="inlineStr">
        <is>
          <t/>
        </is>
      </c>
      <c r="CK1000" t="inlineStr">
        <is>
          <t>&lt;div&gt;inițiativă care acoperă toate zonele urbane și sprijină Agenda urbană a Uniunii; constă în următoarele trei linii de acțiune, toate legate de dezvoltarea urbană durabilă: &lt;br&gt;&lt;/div&gt;&lt;div&gt;(a)sprijin pentru consolidarea capacităților;&lt;/div&gt;&lt;div&gt;(b)sprijin pentru acțiunile inovatoare&lt;/div&gt;&lt;div&gt;(c)sprijin pentru cunoaștere, elaborarea de politici și comunicare.&lt;/div&gt;</t>
        </is>
      </c>
      <c r="CL1000" s="2" t="inlineStr">
        <is>
          <t>Európska mestská iniciatíva</t>
        </is>
      </c>
      <c r="CM1000" s="2" t="inlineStr">
        <is>
          <t>3</t>
        </is>
      </c>
      <c r="CN1000" s="2" t="inlineStr">
        <is>
          <t/>
        </is>
      </c>
      <c r="CO1000" t="inlineStr">
        <is>
          <t>iniciatíva, podporovaná z EFRR, ktorú Komisia vykonáva v rámci priameho a nepriameho riadenia a ktorú tvoria tri prvky zohľadňujúce udržateľný rozvoj miest, a to:&lt;div&gt;a) podpora budovania kapacít;&lt;/div&gt;&lt;div&gt;b) podpora inovatívnych činností;&lt;/div&gt;&lt;div&gt;c) podpora poznatkov, rozvoja politiky a komunikácie&lt;/div&gt;</t>
        </is>
      </c>
      <c r="CP1000" s="2" t="inlineStr">
        <is>
          <t>evropska pobuda za mesta</t>
        </is>
      </c>
      <c r="CQ1000" s="2" t="inlineStr">
        <is>
          <t>3</t>
        </is>
      </c>
      <c r="CR1000" s="2" t="inlineStr">
        <is>
          <t/>
        </is>
      </c>
      <c r="CS1000" t="inlineStr">
        <is>
          <t>enotni program, ki se bo izvajal v okviru neposrednega ali posrednega upravljanja Komisije, da bi se zagotovil usklajen proizvod za mesta, namenjen pa je spodbujanju krepitve zmogljivosti akterjev, inovativnih ukrepov, znanja, razvoja politike in komuniciranja na področju trajnostnega razvoja mest ter njihovi podpori</t>
        </is>
      </c>
      <c r="CT1000" s="2" t="inlineStr">
        <is>
          <t>Europeiska stadsinitiativet</t>
        </is>
      </c>
      <c r="CU1000" s="2" t="inlineStr">
        <is>
          <t>3</t>
        </is>
      </c>
      <c r="CV1000" s="2" t="inlineStr">
        <is>
          <t/>
        </is>
      </c>
      <c r="CW1000" t="inlineStr">
        <is>
          <t/>
        </is>
      </c>
    </row>
    <row r="1001">
      <c r="A1001" s="1" t="str">
        <f>HYPERLINK("https://iate.europa.eu/entry/result/1154799/all", "1154799")</f>
        <v>1154799</v>
      </c>
      <c r="B1001" t="inlineStr">
        <is>
          <t>SCIENCE;ENERGY</t>
        </is>
      </c>
      <c r="C1001" t="inlineStr">
        <is>
          <t>SCIENCE|natural and applied sciences|earth sciences;ENERGY|coal and mining industries|mining industry;ENERGY|oil industry</t>
        </is>
      </c>
      <c r="D1001" t="inlineStr">
        <is>
          <t>yes</t>
        </is>
      </c>
      <c r="E1001" t="inlineStr">
        <is>
          <t/>
        </is>
      </c>
      <c r="F1001" s="2" t="inlineStr">
        <is>
          <t>колектор на нефт или газ|
находище на нефт или газ</t>
        </is>
      </c>
      <c r="G1001" s="2" t="inlineStr">
        <is>
          <t>3|
3</t>
        </is>
      </c>
      <c r="H1001" s="2" t="inlineStr">
        <is>
          <t xml:space="preserve">|
</t>
        </is>
      </c>
      <c r="I1001" t="inlineStr">
        <is>
          <t>порести и разпукани земни пластове, в които мигриращият през земните пластове нефт или природен газ се натрупва с течение на времето</t>
        </is>
      </c>
      <c r="J1001" s="2" t="inlineStr">
        <is>
          <t>kolektor|
produktivní obzor|
ložisko</t>
        </is>
      </c>
      <c r="K1001" s="2" t="inlineStr">
        <is>
          <t>3|
3|
3</t>
        </is>
      </c>
      <c r="L1001" s="2" t="inlineStr">
        <is>
          <t xml:space="preserve">|
|
</t>
        </is>
      </c>
      <c r="M1001" t="inlineStr">
        <is>
          <t>propustná geologická vrstva, která obsahuje nebo může obsahovat uhlovodíky (ropu nebo zemní plyn)</t>
        </is>
      </c>
      <c r="N1001" s="2" t="inlineStr">
        <is>
          <t>reservoirbjergart</t>
        </is>
      </c>
      <c r="O1001" s="2" t="inlineStr">
        <is>
          <t>4</t>
        </is>
      </c>
      <c r="P1001" s="2" t="inlineStr">
        <is>
          <t/>
        </is>
      </c>
      <c r="Q1001" t="inlineStr">
        <is>
          <t>porøs bjergart, der indeholder naturgas eller olie</t>
        </is>
      </c>
      <c r="R1001" s="2" t="inlineStr">
        <is>
          <t>Speichergestein|
Speicherstätte|
Trägergestein</t>
        </is>
      </c>
      <c r="S1001" s="2" t="inlineStr">
        <is>
          <t>3|
3|
3</t>
        </is>
      </c>
      <c r="T1001" s="2" t="inlineStr">
        <is>
          <t xml:space="preserve">|
|
</t>
        </is>
      </c>
      <c r="U1001" t="inlineStr">
        <is>
          <t>Gestein, in dessen Poren Erdöl und Erdgas lagern</t>
        </is>
      </c>
      <c r="V1001" s="2" t="inlineStr">
        <is>
          <t>ταμιευτήρας|
πέτρωμα-ταμιευτήρας</t>
        </is>
      </c>
      <c r="W1001" s="2" t="inlineStr">
        <is>
          <t>3|
3</t>
        </is>
      </c>
      <c r="X1001" s="2" t="inlineStr">
        <is>
          <t xml:space="preserve">|
</t>
        </is>
      </c>
      <c r="Y1001" t="inlineStr">
        <is>
          <t/>
        </is>
      </c>
      <c r="Z1001" s="2" t="inlineStr">
        <is>
          <t>carrier bed|
reservoir rock|
container rock|
carrier rock|
reservoir</t>
        </is>
      </c>
      <c r="AA1001" s="2" t="inlineStr">
        <is>
          <t>3|
3|
2|
3|
3</t>
        </is>
      </c>
      <c r="AB1001" s="2" t="inlineStr">
        <is>
          <t xml:space="preserve">|
|
|
|
</t>
        </is>
      </c>
      <c r="AC1001" t="inlineStr">
        <is>
          <t>permeable subsurface rock that contains petroleum or natural gas</t>
        </is>
      </c>
      <c r="AD1001" s="2" t="inlineStr">
        <is>
          <t>roca reservorio|
roca almacén|
yacimiento</t>
        </is>
      </c>
      <c r="AE1001" s="2" t="inlineStr">
        <is>
          <t>3|
3|
3</t>
        </is>
      </c>
      <c r="AF1001" s="2" t="inlineStr">
        <is>
          <t xml:space="preserve">|
|
</t>
        </is>
      </c>
      <c r="AG1001" t="inlineStr">
        <is>
          <t>Lugar donde se hallan naturalmente una roca, un mineral o un fósil.</t>
        </is>
      </c>
      <c r="AH1001" s="2" t="inlineStr">
        <is>
          <t>lasund</t>
        </is>
      </c>
      <c r="AI1001" s="2" t="inlineStr">
        <is>
          <t>3</t>
        </is>
      </c>
      <c r="AJ1001" s="2" t="inlineStr">
        <is>
          <t/>
        </is>
      </c>
      <c r="AK1001" t="inlineStr">
        <is>
          <t/>
        </is>
      </c>
      <c r="AL1001" s="2" t="inlineStr">
        <is>
          <t>esiintymä|
säiliökivilaji</t>
        </is>
      </c>
      <c r="AM1001" s="2" t="inlineStr">
        <is>
          <t>3|
3</t>
        </is>
      </c>
      <c r="AN1001" s="2" t="inlineStr">
        <is>
          <t xml:space="preserve">|
</t>
        </is>
      </c>
      <c r="AO1001" t="inlineStr">
        <is>
          <t/>
        </is>
      </c>
      <c r="AP1001" s="2" t="inlineStr">
        <is>
          <t>roche-magasin|
roche-réservoir</t>
        </is>
      </c>
      <c r="AQ1001" s="2" t="inlineStr">
        <is>
          <t>3|
3</t>
        </is>
      </c>
      <c r="AR1001" s="2" t="inlineStr">
        <is>
          <t xml:space="preserve">|
</t>
        </is>
      </c>
      <c r="AS1001" t="inlineStr">
        <is>
          <t>roche perméable imprégnée de pétrole et de gaz naturel dont elle constitue le gisement, et toujours recouverte d'un niveau imperméable qui empêche la migration des hydrocarbures vers la surface</t>
        </is>
      </c>
      <c r="AT1001" s="2" t="inlineStr">
        <is>
          <t>taisc-charraig</t>
        </is>
      </c>
      <c r="AU1001" s="2" t="inlineStr">
        <is>
          <t>3</t>
        </is>
      </c>
      <c r="AV1001" s="2" t="inlineStr">
        <is>
          <t/>
        </is>
      </c>
      <c r="AW1001" t="inlineStr">
        <is>
          <t/>
        </is>
      </c>
      <c r="AX1001" t="inlineStr">
        <is>
          <t/>
        </is>
      </c>
      <c r="AY1001" t="inlineStr">
        <is>
          <t/>
        </is>
      </c>
      <c r="AZ1001" t="inlineStr">
        <is>
          <t/>
        </is>
      </c>
      <c r="BA1001" t="inlineStr">
        <is>
          <t/>
        </is>
      </c>
      <c r="BB1001" s="2" t="inlineStr">
        <is>
          <t>tárolókőzet</t>
        </is>
      </c>
      <c r="BC1001" s="2" t="inlineStr">
        <is>
          <t>4</t>
        </is>
      </c>
      <c r="BD1001" s="2" t="inlineStr">
        <is>
          <t/>
        </is>
      </c>
      <c r="BE1001" t="inlineStr">
        <is>
          <t>a természetes környezetben előforduló, hidrodinamikailag összefüggő fluidum tárolására alkalmas hézagtérfogatú porózus kőzet</t>
        </is>
      </c>
      <c r="BF1001" s="2" t="inlineStr">
        <is>
          <t>roccia serbatoio|
roccia magazzino|
reservoir</t>
        </is>
      </c>
      <c r="BG1001" s="2" t="inlineStr">
        <is>
          <t>3|
3|
3</t>
        </is>
      </c>
      <c r="BH1001" s="2" t="inlineStr">
        <is>
          <t xml:space="preserve">|
|
</t>
        </is>
      </c>
      <c r="BI1001" t="inlineStr">
        <is>
          <t>in ambito petrolifero, roccia porosa e permeabile capace di contenere i fluidi (idrocarburi), ma anche di permetterne il movimento e quindi l'estrazione</t>
        </is>
      </c>
      <c r="BJ1001" s="2" t="inlineStr">
        <is>
          <t>kaupvietė</t>
        </is>
      </c>
      <c r="BK1001" s="2" t="inlineStr">
        <is>
          <t>3</t>
        </is>
      </c>
      <c r="BL1001" s="2" t="inlineStr">
        <is>
          <t>preferred</t>
        </is>
      </c>
      <c r="BM1001" t="inlineStr">
        <is>
          <t>požeminės uolienos, kuriose yra susikaupusių dujų ar naftos</t>
        </is>
      </c>
      <c r="BN1001" s="2" t="inlineStr">
        <is>
          <t>rezervuāra iezis|
kolektoriezis</t>
        </is>
      </c>
      <c r="BO1001" s="2" t="inlineStr">
        <is>
          <t>3|
3</t>
        </is>
      </c>
      <c r="BP1001" s="2" t="inlineStr">
        <is>
          <t xml:space="preserve">|
</t>
        </is>
      </c>
      <c r="BQ1001" t="inlineStr">
        <is>
          <t>ieži, kuru porās, krokās un tukšumos uzkrājas tādi derīgie izrakteņi kā nafta un dabasgāze</t>
        </is>
      </c>
      <c r="BR1001" s="2" t="inlineStr">
        <is>
          <t>blata ġibjun</t>
        </is>
      </c>
      <c r="BS1001" s="2" t="inlineStr">
        <is>
          <t>3</t>
        </is>
      </c>
      <c r="BT1001" s="2" t="inlineStr">
        <is>
          <t/>
        </is>
      </c>
      <c r="BU1001" t="inlineStr">
        <is>
          <t>ġebla permeabbli taħt is-superfiċje li jkun fiha ż-żejt mhux maħdum</t>
        </is>
      </c>
      <c r="BV1001" s="2" t="inlineStr">
        <is>
          <t>reservoirgesteente|
reservoirlaag|
reservoir</t>
        </is>
      </c>
      <c r="BW1001" s="2" t="inlineStr">
        <is>
          <t>3|
3|
3</t>
        </is>
      </c>
      <c r="BX1001" s="2" t="inlineStr">
        <is>
          <t xml:space="preserve">|
|
</t>
        </is>
      </c>
      <c r="BY1001" t="inlineStr">
        <is>
          <t>gesteentelaag waar koolwaterstoffen (aardgas en –olie) worden vastgehouden die zijn ontstaan in een dieper gelegen gasmoedergesteente (steenkool, organisch rijke kleilagen) en die zijn gemigreerd naar het bovenliggende gesteente</t>
        </is>
      </c>
      <c r="BZ1001" s="2" t="inlineStr">
        <is>
          <t>złoże</t>
        </is>
      </c>
      <c r="CA1001" s="2" t="inlineStr">
        <is>
          <t>3</t>
        </is>
      </c>
      <c r="CB1001" s="2" t="inlineStr">
        <is>
          <t/>
        </is>
      </c>
      <c r="CC1001" t="inlineStr">
        <is>
          <t/>
        </is>
      </c>
      <c r="CD1001" s="2" t="inlineStr">
        <is>
          <t>jazida|
rocha-reservatório</t>
        </is>
      </c>
      <c r="CE1001" s="2" t="inlineStr">
        <is>
          <t>3|
3</t>
        </is>
      </c>
      <c r="CF1001" s="2" t="inlineStr">
        <is>
          <t xml:space="preserve">|
</t>
        </is>
      </c>
      <c r="CG1001" t="inlineStr">
        <is>
          <t>Formação rochosa permeável, porosa ou fraturada, em subsuperfície, que contém hidrocarbonetos em fase contínua, dentro de um mesmo campo, em quantidade e qualidade com aproveitamento económico e de exploração tecnologicamente viável.</t>
        </is>
      </c>
      <c r="CH1001" s="2" t="inlineStr">
        <is>
          <t>rocă rezervor|
rocă colectoare|
rocă magazin</t>
        </is>
      </c>
      <c r="CI1001" s="2" t="inlineStr">
        <is>
          <t>3|
3|
3</t>
        </is>
      </c>
      <c r="CJ1001" s="2" t="inlineStr">
        <is>
          <t xml:space="preserve">|
|
</t>
        </is>
      </c>
      <c r="CK1001" t="inlineStr">
        <is>
          <t>rocă cu grad ridicat de porozitate sau fisurație, permițând acumularea hidrocarburilor și formarea unor zăcăminte</t>
        </is>
      </c>
      <c r="CL1001" s="2" t="inlineStr">
        <is>
          <t>ložisko</t>
        </is>
      </c>
      <c r="CM1001" s="2" t="inlineStr">
        <is>
          <t>3</t>
        </is>
      </c>
      <c r="CN1001" s="2" t="inlineStr">
        <is>
          <t/>
        </is>
      </c>
      <c r="CO1001" t="inlineStr">
        <is>
          <t/>
        </is>
      </c>
      <c r="CP1001" s="2" t="inlineStr">
        <is>
          <t>zbirna kamnina</t>
        </is>
      </c>
      <c r="CQ1001" s="2" t="inlineStr">
        <is>
          <t>3</t>
        </is>
      </c>
      <c r="CR1001" s="2" t="inlineStr">
        <is>
          <t/>
        </is>
      </c>
      <c r="CS1001" t="inlineStr">
        <is>
          <t/>
        </is>
      </c>
      <c r="CT1001" s="2" t="inlineStr">
        <is>
          <t>reservoarbergart|
reservoar</t>
        </is>
      </c>
      <c r="CU1001" s="2" t="inlineStr">
        <is>
          <t>3|
3</t>
        </is>
      </c>
      <c r="CV1001" s="2" t="inlineStr">
        <is>
          <t xml:space="preserve">|
</t>
        </is>
      </c>
      <c r="CW1001" t="inlineStr">
        <is>
          <t>litosom ur vilken ansamlade kolväten kan utvinnas</t>
        </is>
      </c>
    </row>
    <row r="1002">
      <c r="A1002" s="1" t="str">
        <f>HYPERLINK("https://iate.europa.eu/entry/result/3506433/all", "3506433")</f>
        <v>3506433</v>
      </c>
      <c r="B1002" t="inlineStr">
        <is>
          <t>ENERGY;ENVIRONMENT</t>
        </is>
      </c>
      <c r="C1002" t="inlineStr">
        <is>
          <t>ENERGY;ENVIRONMENT|environmental policy|climate change policy|reduction of gas emissions</t>
        </is>
      </c>
      <c r="D1002" t="inlineStr">
        <is>
          <t>yes</t>
        </is>
      </c>
      <c r="E1002" t="inlineStr">
        <is>
          <t/>
        </is>
      </c>
      <c r="F1002" t="inlineStr">
        <is>
          <t/>
        </is>
      </c>
      <c r="G1002" t="inlineStr">
        <is>
          <t/>
        </is>
      </c>
      <c r="H1002" t="inlineStr">
        <is>
          <t/>
        </is>
      </c>
      <c r="I1002" t="inlineStr">
        <is>
          <t/>
        </is>
      </c>
      <c r="J1002" t="inlineStr">
        <is>
          <t/>
        </is>
      </c>
      <c r="K1002" t="inlineStr">
        <is>
          <t/>
        </is>
      </c>
      <c r="L1002" t="inlineStr">
        <is>
          <t/>
        </is>
      </c>
      <c r="M1002" t="inlineStr">
        <is>
          <t/>
        </is>
      </c>
      <c r="N1002" t="inlineStr">
        <is>
          <t/>
        </is>
      </c>
      <c r="O1002" t="inlineStr">
        <is>
          <t/>
        </is>
      </c>
      <c r="P1002" t="inlineStr">
        <is>
          <t/>
        </is>
      </c>
      <c r="Q1002" t="inlineStr">
        <is>
          <t/>
        </is>
      </c>
      <c r="R1002" t="inlineStr">
        <is>
          <t/>
        </is>
      </c>
      <c r="S1002" t="inlineStr">
        <is>
          <t/>
        </is>
      </c>
      <c r="T1002" t="inlineStr">
        <is>
          <t/>
        </is>
      </c>
      <c r="U1002" t="inlineStr">
        <is>
          <t/>
        </is>
      </c>
      <c r="V1002" s="2" t="inlineStr">
        <is>
          <t>τυπική τιμή</t>
        </is>
      </c>
      <c r="W1002" s="2" t="inlineStr">
        <is>
          <t>2</t>
        </is>
      </c>
      <c r="X1002" s="2" t="inlineStr">
        <is>
          <t/>
        </is>
      </c>
      <c r="Y1002" t="inlineStr">
        <is>
          <t>εκτίμηση της μείωσης των αντιπροσωπευτικών εκπομπών αερίων θερμοκηπίου για συγκεκριμένη οδό παραγωγής βιοκαυσίμων</t>
        </is>
      </c>
      <c r="Z1002" s="2" t="inlineStr">
        <is>
          <t>typical value</t>
        </is>
      </c>
      <c r="AA1002" s="2" t="inlineStr">
        <is>
          <t>3</t>
        </is>
      </c>
      <c r="AB1002" s="2" t="inlineStr">
        <is>
          <t/>
        </is>
      </c>
      <c r="AC1002" t="inlineStr">
        <is>
          <t>estimate of the greenhouse gas emissions and greenhouse gas emissions savings for a particular biofuel, bioliquid or biomass fuel production pathway, which is representative of the Union consumption</t>
        </is>
      </c>
      <c r="AD1002" s="2" t="inlineStr">
        <is>
          <t>valor típico</t>
        </is>
      </c>
      <c r="AE1002" s="2" t="inlineStr">
        <is>
          <t>3</t>
        </is>
      </c>
      <c r="AF1002" s="2" t="inlineStr">
        <is>
          <t/>
        </is>
      </c>
      <c r="AG1002" t="inlineStr">
        <is>
          <t>Estimación de las emisiones de gases de efecto 
invernadero y de la reducción de las emisiones de gases de efecto 
invernadero en un proceso particular de producción de biocarburantes, 
biolíquidos o combustibles de biomasa, que sea representativo del 
consumo de la Unión.</t>
        </is>
      </c>
      <c r="AH1002" t="inlineStr">
        <is>
          <t/>
        </is>
      </c>
      <c r="AI1002" t="inlineStr">
        <is>
          <t/>
        </is>
      </c>
      <c r="AJ1002" t="inlineStr">
        <is>
          <t/>
        </is>
      </c>
      <c r="AK1002" t="inlineStr">
        <is>
          <t/>
        </is>
      </c>
      <c r="AL1002" s="2" t="inlineStr">
        <is>
          <t>tyypillinen arvo</t>
        </is>
      </c>
      <c r="AM1002" s="2" t="inlineStr">
        <is>
          <t>3</t>
        </is>
      </c>
      <c r="AN1002" s="2" t="inlineStr">
        <is>
          <t/>
        </is>
      </c>
      <c r="AO1002" t="inlineStr">
        <is>
          <t>arvio unionin kulutusta edustavan tietyn biopolttoaineiden, bionesteiden tai biomassapolttoaineiden tuotantoketjun kasvihuonekaasupäästöistä ja kasvihuonekaasupäästöjen vähennyksistä</t>
        </is>
      </c>
      <c r="AP1002" s="2" t="inlineStr">
        <is>
          <t>valeur type</t>
        </is>
      </c>
      <c r="AQ1002" s="2" t="inlineStr">
        <is>
          <t>3</t>
        </is>
      </c>
      <c r="AR1002" s="2" t="inlineStr">
        <is>
          <t/>
        </is>
      </c>
      <c r="AS1002" t="inlineStr">
        <is>
          <t>une estimation de la réduction représentative des émissions de gaz à effet de serre qui est associée à une filière donnée de production de biocarburants</t>
        </is>
      </c>
      <c r="AT1002" t="inlineStr">
        <is>
          <t/>
        </is>
      </c>
      <c r="AU1002" t="inlineStr">
        <is>
          <t/>
        </is>
      </c>
      <c r="AV1002" t="inlineStr">
        <is>
          <t/>
        </is>
      </c>
      <c r="AW1002" t="inlineStr">
        <is>
          <t/>
        </is>
      </c>
      <c r="AX1002" t="inlineStr">
        <is>
          <t/>
        </is>
      </c>
      <c r="AY1002" t="inlineStr">
        <is>
          <t/>
        </is>
      </c>
      <c r="AZ1002" t="inlineStr">
        <is>
          <t/>
        </is>
      </c>
      <c r="BA1002" t="inlineStr">
        <is>
          <t/>
        </is>
      </c>
      <c r="BB1002" s="2" t="inlineStr">
        <is>
          <t>jellemző érték</t>
        </is>
      </c>
      <c r="BC1002" s="2" t="inlineStr">
        <is>
          <t>4</t>
        </is>
      </c>
      <c r="BD1002" s="2" t="inlineStr">
        <is>
          <t/>
        </is>
      </c>
      <c r="BE1002" t="inlineStr">
        <is>
          <t>Az üvegházhatású gázok jellemző kibocsátásának becsült csökkenése egy adott bioüzemanyag-előállítási mód esetében.</t>
        </is>
      </c>
      <c r="BF1002" s="2" t="inlineStr">
        <is>
          <t>valore tipico</t>
        </is>
      </c>
      <c r="BG1002" s="2" t="inlineStr">
        <is>
          <t>3</t>
        </is>
      </c>
      <c r="BH1002" s="2" t="inlineStr">
        <is>
          <t/>
        </is>
      </c>
      <c r="BI1002" t="inlineStr">
        <is>
          <t>stima delle emissioni di gas a effetto serra e della riduzione delle 
emissioni di gas a effetto serra per una particolare filiera di 
produzione del biocarburante, del bioliquido o del combustibile da 
biomassa, rappresentativa del consumo dell'Unione</t>
        </is>
      </c>
      <c r="BJ1002" s="2" t="inlineStr">
        <is>
          <t>tipinė vertė</t>
        </is>
      </c>
      <c r="BK1002" s="2" t="inlineStr">
        <is>
          <t>3</t>
        </is>
      </c>
      <c r="BL1002" s="2" t="inlineStr">
        <is>
          <t/>
        </is>
      </c>
      <c r="BM1002" t="inlineStr">
        <is>
          <t>šiltnamio efektą sukeliančių dujų kiekio ir šiltnamio efektą sukeliančių dujų kiekio sumažėjimo apytikslė vertė naudojant konkretų biodegalų, skystųjų bioproduktų arba biomasės kuro gamybos būdą, kuri atitinka suvartojimą Sąjungoje</t>
        </is>
      </c>
      <c r="BN1002" t="inlineStr">
        <is>
          <t/>
        </is>
      </c>
      <c r="BO1002" t="inlineStr">
        <is>
          <t/>
        </is>
      </c>
      <c r="BP1002" t="inlineStr">
        <is>
          <t/>
        </is>
      </c>
      <c r="BQ1002" t="inlineStr">
        <is>
          <t/>
        </is>
      </c>
      <c r="BR1002" t="inlineStr">
        <is>
          <t/>
        </is>
      </c>
      <c r="BS1002" t="inlineStr">
        <is>
          <t/>
        </is>
      </c>
      <c r="BT1002" t="inlineStr">
        <is>
          <t/>
        </is>
      </c>
      <c r="BU1002" t="inlineStr">
        <is>
          <t/>
        </is>
      </c>
      <c r="BV1002" t="inlineStr">
        <is>
          <t/>
        </is>
      </c>
      <c r="BW1002" t="inlineStr">
        <is>
          <t/>
        </is>
      </c>
      <c r="BX1002" t="inlineStr">
        <is>
          <t/>
        </is>
      </c>
      <c r="BY1002" t="inlineStr">
        <is>
          <t/>
        </is>
      </c>
      <c r="BZ1002" s="2" t="inlineStr">
        <is>
          <t>typical value</t>
        </is>
      </c>
      <c r="CA1002" s="2" t="inlineStr">
        <is>
          <t>3</t>
        </is>
      </c>
      <c r="CB1002" s="2" t="inlineStr">
        <is>
          <t/>
        </is>
      </c>
      <c r="CC1002" t="inlineStr">
        <is>
          <t>szacunkowa wartość ograniczenia emisji gazów cieplarnianych reprezentatywnego dla danej ścieżki produkcji biopaliw</t>
        </is>
      </c>
      <c r="CD1002" t="inlineStr">
        <is>
          <t/>
        </is>
      </c>
      <c r="CE1002" t="inlineStr">
        <is>
          <t/>
        </is>
      </c>
      <c r="CF1002" t="inlineStr">
        <is>
          <t/>
        </is>
      </c>
      <c r="CG1002" t="inlineStr">
        <is>
          <t/>
        </is>
      </c>
      <c r="CH1002" t="inlineStr">
        <is>
          <t/>
        </is>
      </c>
      <c r="CI1002" t="inlineStr">
        <is>
          <t/>
        </is>
      </c>
      <c r="CJ1002" t="inlineStr">
        <is>
          <t/>
        </is>
      </c>
      <c r="CK1002" t="inlineStr">
        <is>
          <t/>
        </is>
      </c>
      <c r="CL1002" t="inlineStr">
        <is>
          <t/>
        </is>
      </c>
      <c r="CM1002" t="inlineStr">
        <is>
          <t/>
        </is>
      </c>
      <c r="CN1002" t="inlineStr">
        <is>
          <t/>
        </is>
      </c>
      <c r="CO1002" t="inlineStr">
        <is>
          <t/>
        </is>
      </c>
      <c r="CP1002" s="2" t="inlineStr">
        <is>
          <t>tipična vrednost</t>
        </is>
      </c>
      <c r="CQ1002" s="2" t="inlineStr">
        <is>
          <t>3</t>
        </is>
      </c>
      <c r="CR1002" s="2" t="inlineStr">
        <is>
          <t/>
        </is>
      </c>
      <c r="CS1002" t="inlineStr">
        <is>
          <t>&lt;div&gt;ocena emisij toplogrednih plinov in prihrankov emisij toplogrednih plinov med postopkom proizvodnje določenega pogonskega biogoriva, drugega tekočega biogoriva ali biomasnega goriva, ki je reprezentativna za porabo v Uniji&lt;br&gt;&lt;/div&gt;</t>
        </is>
      </c>
      <c r="CT1002" s="2" t="inlineStr">
        <is>
          <t>typiskt värde</t>
        </is>
      </c>
      <c r="CU1002" s="2" t="inlineStr">
        <is>
          <t>3</t>
        </is>
      </c>
      <c r="CV1002" s="2" t="inlineStr">
        <is>
          <t/>
        </is>
      </c>
      <c r="CW1002" t="inlineStr">
        <is>
          <t>beräkning av den representativa minskningen av växthusgasutsläpp för en särskild produktionskedja för biodrivmedel</t>
        </is>
      </c>
    </row>
    <row r="1003">
      <c r="A1003" s="1" t="str">
        <f>HYPERLINK("https://iate.europa.eu/entry/result/3590232/all", "3590232")</f>
        <v>3590232</v>
      </c>
      <c r="B1003" t="inlineStr">
        <is>
          <t>ENVIRONMENT;FINANCE</t>
        </is>
      </c>
      <c r="C1003" t="inlineStr">
        <is>
          <t>ENVIRONMENT;FINANCE</t>
        </is>
      </c>
      <c r="D1003" t="inlineStr">
        <is>
          <t>yes</t>
        </is>
      </c>
      <c r="E1003" t="inlineStr">
        <is>
          <t/>
        </is>
      </c>
      <c r="F1003" s="2" t="inlineStr">
        <is>
          <t>санкциониращ коефициент за „кафяви“ активи.</t>
        </is>
      </c>
      <c r="G1003" s="2" t="inlineStr">
        <is>
          <t>3</t>
        </is>
      </c>
      <c r="H1003" s="2" t="inlineStr">
        <is>
          <t/>
        </is>
      </c>
      <c r="I1003" t="inlineStr">
        <is>
          <t/>
        </is>
      </c>
      <c r="J1003" s="2" t="inlineStr">
        <is>
          <t>hnědý penalizační faktor</t>
        </is>
      </c>
      <c r="K1003" s="2" t="inlineStr">
        <is>
          <t>3</t>
        </is>
      </c>
      <c r="L1003" s="2" t="inlineStr">
        <is>
          <t/>
        </is>
      </c>
      <c r="M1003" t="inlineStr">
        <is>
          <t>přísnější kapitálové požadavky u bankovních úvěrů na činnosti mající negativní klimatický, environmentální nebo sociální dopad</t>
        </is>
      </c>
      <c r="N1003" s="2" t="inlineStr">
        <is>
          <t>straffefaktor for brune aktiver</t>
        </is>
      </c>
      <c r="O1003" s="2" t="inlineStr">
        <is>
          <t>3</t>
        </is>
      </c>
      <c r="P1003" s="2" t="inlineStr">
        <is>
          <t/>
        </is>
      </c>
      <c r="Q1003" t="inlineStr">
        <is>
          <t/>
        </is>
      </c>
      <c r="R1003" s="2" t="inlineStr">
        <is>
          <t>Straffaktor für braune Vermögenswerte</t>
        </is>
      </c>
      <c r="S1003" s="2" t="inlineStr">
        <is>
          <t>3</t>
        </is>
      </c>
      <c r="T1003" s="2" t="inlineStr">
        <is>
          <t/>
        </is>
      </c>
      <c r="U1003" t="inlineStr">
        <is>
          <t/>
        </is>
      </c>
      <c r="V1003" s="2" t="inlineStr">
        <is>
          <t>φαιός συντελεστής επιβάρυνσης</t>
        </is>
      </c>
      <c r="W1003" s="2" t="inlineStr">
        <is>
          <t>3</t>
        </is>
      </c>
      <c r="X1003" s="2" t="inlineStr">
        <is>
          <t/>
        </is>
      </c>
      <c r="Y1003" t="inlineStr">
        <is>
          <t/>
        </is>
      </c>
      <c r="Z1003" s="2" t="inlineStr">
        <is>
          <t>brown penalising factor|
brown penalizing factor</t>
        </is>
      </c>
      <c r="AA1003" s="2" t="inlineStr">
        <is>
          <t>3|
1</t>
        </is>
      </c>
      <c r="AB1003" s="2" t="inlineStr">
        <is>
          <t xml:space="preserve">|
</t>
        </is>
      </c>
      <c r="AC1003" t="inlineStr">
        <is>
          <t>requirement for lenders exposed to coal or other fossil fuel investments whereby they would need to 
set aside more capital to hedge the higher risks posed by polluting 
assets</t>
        </is>
      </c>
      <c r="AD1003" s="2" t="inlineStr">
        <is>
          <t>factor de penalización marrón</t>
        </is>
      </c>
      <c r="AE1003" s="2" t="inlineStr">
        <is>
          <t>3</t>
        </is>
      </c>
      <c r="AF1003" s="2" t="inlineStr">
        <is>
          <t>proposed</t>
        </is>
      </c>
      <c r="AG1003" t="inlineStr">
        <is>
          <t>Instrumento por el cual los reguladores financieros pueden amortiguar la inversión en actividades intensivas en carbono.</t>
        </is>
      </c>
      <c r="AH1003" s="2" t="inlineStr">
        <is>
          <t>keskkonnakahjuga seotud karistuskordaja</t>
        </is>
      </c>
      <c r="AI1003" s="2" t="inlineStr">
        <is>
          <t>2</t>
        </is>
      </c>
      <c r="AJ1003" s="2" t="inlineStr">
        <is>
          <t/>
        </is>
      </c>
      <c r="AK1003" t="inlineStr">
        <is>
          <t>nõue, mille kohaselt fossiilkütuseid kasutavate investeeringute puhul küsitakse keskkonnakahju tõttu suuremat kapitaliosalust</t>
        </is>
      </c>
      <c r="AL1003" s="2" t="inlineStr">
        <is>
          <t>”ruskeaa” omaisuutta koskeva rankaiseva kerroin</t>
        </is>
      </c>
      <c r="AM1003" s="2" t="inlineStr">
        <is>
          <t>3</t>
        </is>
      </c>
      <c r="AN1003" s="2" t="inlineStr">
        <is>
          <t/>
        </is>
      </c>
      <c r="AO1003" t="inlineStr">
        <is>
          <t/>
        </is>
      </c>
      <c r="AP1003" s="2" t="inlineStr">
        <is>
          <t>facteur pénalisant brun</t>
        </is>
      </c>
      <c r="AQ1003" s="2" t="inlineStr">
        <is>
          <t>3</t>
        </is>
      </c>
      <c r="AR1003" s="2" t="inlineStr">
        <is>
          <t/>
        </is>
      </c>
      <c r="AS1003" t="inlineStr">
        <is>
          <t>pénalité appliquée afin de décourager les prêts pour des
activités ayant une incidence climatique, environnementale ou sociale négative</t>
        </is>
      </c>
      <c r="AT1003" s="2" t="inlineStr">
        <is>
          <t>fachtóir pionósaithe donn</t>
        </is>
      </c>
      <c r="AU1003" s="2" t="inlineStr">
        <is>
          <t>3</t>
        </is>
      </c>
      <c r="AV1003" s="2" t="inlineStr">
        <is>
          <t/>
        </is>
      </c>
      <c r="AW1003" t="inlineStr">
        <is>
          <t/>
        </is>
      </c>
      <c r="AX1003" s="2" t="inlineStr">
        <is>
          <t>faktor kažnjavanja za smeđu imovinu</t>
        </is>
      </c>
      <c r="AY1003" s="2" t="inlineStr">
        <is>
          <t>2</t>
        </is>
      </c>
      <c r="AZ1003" s="2" t="inlineStr">
        <is>
          <t/>
        </is>
      </c>
      <c r="BA1003" t="inlineStr">
        <is>
          <t/>
        </is>
      </c>
      <c r="BB1003" s="2" t="inlineStr">
        <is>
          <t>a barna eszközökre vonatkozó büntető szorzó</t>
        </is>
      </c>
      <c r="BC1003" s="2" t="inlineStr">
        <is>
          <t>3</t>
        </is>
      </c>
      <c r="BD1003" s="2" t="inlineStr">
        <is>
          <t/>
        </is>
      </c>
      <c r="BE1003" t="inlineStr">
        <is>
          <t>a szén és egyéb fosszilis beruházásokba fektető hitelezők felé támasztandó követelmény, amely alapján több fedezetet kellene félretenniük a szennyező eszközök kockázatára</t>
        </is>
      </c>
      <c r="BF1003" s="2" t="inlineStr">
        <is>
          <t>fattore penalizzante per le attività inquinanti</t>
        </is>
      </c>
      <c r="BG1003" s="2" t="inlineStr">
        <is>
          <t>2</t>
        </is>
      </c>
      <c r="BH1003" s="2" t="inlineStr">
        <is>
          <t/>
        </is>
      </c>
      <c r="BI1003" t="inlineStr">
        <is>
          <t>requisiti patrimoniali più
severi per i prestiti ai combustibili fossili</t>
        </is>
      </c>
      <c r="BJ1003" s="2" t="inlineStr">
        <is>
          <t>atgrasymo nuo rudųjų investicijų koeficientas</t>
        </is>
      </c>
      <c r="BK1003" s="2" t="inlineStr">
        <is>
          <t>2</t>
        </is>
      </c>
      <c r="BL1003" s="2" t="inlineStr">
        <is>
          <t/>
        </is>
      </c>
      <c r="BM1003" t="inlineStr">
        <is>
          <t/>
        </is>
      </c>
      <c r="BN1003" s="2" t="inlineStr">
        <is>
          <t>brūnais soda koeficients</t>
        </is>
      </c>
      <c r="BO1003" s="2" t="inlineStr">
        <is>
          <t>2</t>
        </is>
      </c>
      <c r="BP1003" s="2" t="inlineStr">
        <is>
          <t/>
        </is>
      </c>
      <c r="BQ1003" t="inlineStr">
        <is>
          <t/>
        </is>
      </c>
      <c r="BR1003" s="2" t="inlineStr">
        <is>
          <t>fattur ta' penalizzazzjoni kanella</t>
        </is>
      </c>
      <c r="BS1003" s="2" t="inlineStr">
        <is>
          <t>2</t>
        </is>
      </c>
      <c r="BT1003" s="2" t="inlineStr">
        <is>
          <t/>
        </is>
      </c>
      <c r="BU1003" t="inlineStr">
        <is>
          <t>rekwiżit għal banek u għal istituzzjoniiet finanzjarji oħra esposti b'investimenti fil-faħam jew fi fjuwils fossili oħra fejn ikunu meħtieġa jżommu iktar kapital biex jiħħeġġjaw ir-riskji ogħla dovuti għal assi li jinġġsu</t>
        </is>
      </c>
      <c r="BV1003" s="2" t="inlineStr">
        <is>
          <t>bruine bestraffingsfactor</t>
        </is>
      </c>
      <c r="BW1003" s="2" t="inlineStr">
        <is>
          <t>3</t>
        </is>
      </c>
      <c r="BX1003" s="2" t="inlineStr">
        <is>
          <t/>
        </is>
      </c>
      <c r="BY1003" t="inlineStr">
        <is>
          <t>vereiste
 voor kredietverleners die te maken hebben met investeringen in kolen of
 andere fossiele brandstoffen, waarbij zij meer kapitaal zouden moeten opzij
 leggen om de hogere risico’s van vervuilende middelen te dekken</t>
        </is>
      </c>
      <c r="BZ1003" s="2" t="inlineStr">
        <is>
          <t>czynnik penalizacji inwestycji szkodliwych dla środowiska</t>
        </is>
      </c>
      <c r="CA1003" s="2" t="inlineStr">
        <is>
          <t>3</t>
        </is>
      </c>
      <c r="CB1003" s="2" t="inlineStr">
        <is>
          <t/>
        </is>
      </c>
      <c r="CC1003" t="inlineStr">
        <is>
          <t>podwyższony wymóg kapitałowy dla instytucji udzielających pożyczek na inwestycje szkodliwe dla środowiska</t>
        </is>
      </c>
      <c r="CD1003" s="2" t="inlineStr">
        <is>
          <t>fator de penalização de atividades carbónicas|
fator de penalização de atividades poluentes</t>
        </is>
      </c>
      <c r="CE1003" s="2" t="inlineStr">
        <is>
          <t>3|
3</t>
        </is>
      </c>
      <c r="CF1003" s="2" t="inlineStr">
        <is>
          <t xml:space="preserve">|
</t>
        </is>
      </c>
      <c r="CG1003" t="inlineStr">
        <is>
          <t>Requisito exigido aos bancos e outras instituições financeiras expostos a investimentos a favor de atividades que utilizam carvão ou outros combustíveis fósseis de forma a reservarem capital extra para cobrir os riscos mais elevados que os ativos poluentes implicam.</t>
        </is>
      </c>
      <c r="CH1003" s="2" t="inlineStr">
        <is>
          <t>factor de penalizare în cazul activelor industriale dezafectate</t>
        </is>
      </c>
      <c r="CI1003" s="2" t="inlineStr">
        <is>
          <t>2</t>
        </is>
      </c>
      <c r="CJ1003" s="2" t="inlineStr">
        <is>
          <t/>
        </is>
      </c>
      <c r="CK1003" t="inlineStr">
        <is>
          <t/>
        </is>
      </c>
      <c r="CL1003" s="2" t="inlineStr">
        <is>
          <t>faktor penalizácie pre tzv. hnedé aktíva</t>
        </is>
      </c>
      <c r="CM1003" s="2" t="inlineStr">
        <is>
          <t>3</t>
        </is>
      </c>
      <c r="CN1003" s="2" t="inlineStr">
        <is>
          <t/>
        </is>
      </c>
      <c r="CO1003" t="inlineStr">
        <is>
          <t>zvýšenie &lt;a href="https://iate.europa.eu/entry/slideshow/1604049071471/856347/sk" target="_blank"&gt;kapitálových požiadaviek&lt;/a&gt; pre &lt;a href="https://iate.europa.eu/entry/slideshow/1604049307934/3519870/sk" target="_blank"&gt;veriteľov&lt;/a&gt; poskytujúcich úvery na investície do aktív predstavujúcich &lt;a href="https://iate.europa.eu/entry/slideshow/1604051198553/1178943/sk" target="_blank"&gt;environmentálne riziko&lt;/a&gt;</t>
        </is>
      </c>
      <c r="CP1003" s="2" t="inlineStr">
        <is>
          <t>rjavi obremenilni faktor</t>
        </is>
      </c>
      <c r="CQ1003" s="2" t="inlineStr">
        <is>
          <t>2</t>
        </is>
      </c>
      <c r="CR1003" s="2" t="inlineStr">
        <is>
          <t/>
        </is>
      </c>
      <c r="CS1003" t="inlineStr">
        <is>
          <t>povečane kapitalske zahteve za posojila za naložbe v ogljično intenzivna sredstva z večjimi tveganji za okolje</t>
        </is>
      </c>
      <c r="CT1003" s="2" t="inlineStr">
        <is>
          <t>straffaktor för bruna tillgångar</t>
        </is>
      </c>
      <c r="CU1003" s="2" t="inlineStr">
        <is>
          <t>2</t>
        </is>
      </c>
      <c r="CV1003" s="2" t="inlineStr">
        <is>
          <t/>
        </is>
      </c>
      <c r="CW1003" t="inlineStr">
        <is>
          <t/>
        </is>
      </c>
    </row>
    <row r="1004">
      <c r="A1004" s="1" t="str">
        <f>HYPERLINK("https://iate.europa.eu/entry/result/3587752/all", "3587752")</f>
        <v>3587752</v>
      </c>
      <c r="B1004" t="inlineStr">
        <is>
          <t>ENVIRONMENT;PRODUCTION, TECHNOLOGY AND RESEARCH;EUROPEAN UNION</t>
        </is>
      </c>
      <c r="C1004" t="inlineStr">
        <is>
          <t>ENVIRONMENT;PRODUCTION, TECHNOLOGY AND RESEARCH|research and intellectual property|research;PRODUCTION, TECHNOLOGY AND RESEARCH|research and intellectual property|research|innovation;EUROPEAN UNION|European construction|deepening of the European Union|EU activity</t>
        </is>
      </c>
      <c r="D1004" t="inlineStr">
        <is>
          <t>yes</t>
        </is>
      </c>
      <c r="E1004" t="inlineStr">
        <is>
          <t/>
        </is>
      </c>
      <c r="F1004" s="2" t="inlineStr">
        <is>
          <t>мисия на Зеления пакт</t>
        </is>
      </c>
      <c r="G1004" s="2" t="inlineStr">
        <is>
          <t>3</t>
        </is>
      </c>
      <c r="H1004" s="2" t="inlineStr">
        <is>
          <t/>
        </is>
      </c>
      <c r="I1004" t="inlineStr">
        <is>
          <t/>
        </is>
      </c>
      <c r="J1004" s="2" t="inlineStr">
        <is>
          <t>mise v rámci Zelené dohody</t>
        </is>
      </c>
      <c r="K1004" s="2" t="inlineStr">
        <is>
          <t>3</t>
        </is>
      </c>
      <c r="L1004" s="2" t="inlineStr">
        <is>
          <t/>
        </is>
      </c>
      <c r="M1004" t="inlineStr">
        <is>
          <t/>
        </is>
      </c>
      <c r="N1004" s="2" t="inlineStr">
        <is>
          <t>indsatsområde i den grønne pagt</t>
        </is>
      </c>
      <c r="O1004" s="2" t="inlineStr">
        <is>
          <t>3</t>
        </is>
      </c>
      <c r="P1004" s="2" t="inlineStr">
        <is>
          <t/>
        </is>
      </c>
      <c r="Q1004" t="inlineStr">
        <is>
          <t/>
        </is>
      </c>
      <c r="R1004" s="2" t="inlineStr">
        <is>
          <t>Aufgabe im Rahmen des Grünen Deals</t>
        </is>
      </c>
      <c r="S1004" s="2" t="inlineStr">
        <is>
          <t>3</t>
        </is>
      </c>
      <c r="T1004" s="2" t="inlineStr">
        <is>
          <t/>
        </is>
      </c>
      <c r="U1004" t="inlineStr">
        <is>
          <t/>
        </is>
      </c>
      <c r="V1004" s="2" t="inlineStr">
        <is>
          <t>αποστολή της Πράσινης Συμφωνίας</t>
        </is>
      </c>
      <c r="W1004" s="2" t="inlineStr">
        <is>
          <t>3</t>
        </is>
      </c>
      <c r="X1004" s="2" t="inlineStr">
        <is>
          <t/>
        </is>
      </c>
      <c r="Y1004" t="inlineStr">
        <is>
          <t>ομάδα τεσσάρων ενωσιακών πρωτοβουλιών που πρέπει να αναληφθούν στα πεδία: κλιματική αλλαγή, ωκεανοί και θάλασσες, έξυπνες πόλεις, υγεία του εδάφους</t>
        </is>
      </c>
      <c r="Z1004" s="2" t="inlineStr">
        <is>
          <t>Green Deal Mission</t>
        </is>
      </c>
      <c r="AA1004" s="2" t="inlineStr">
        <is>
          <t>3</t>
        </is>
      </c>
      <c r="AB1004" s="2" t="inlineStr">
        <is>
          <t/>
        </is>
      </c>
      <c r="AC1004" t="inlineStr">
        <is>
          <t>group of four proposed EU climate initiatives to be established in the areas of adaptation to climate change, oceans and seas, smart cities and soil health</t>
        </is>
      </c>
      <c r="AD1004" s="2" t="inlineStr">
        <is>
          <t>misión del Pacto Verde</t>
        </is>
      </c>
      <c r="AE1004" s="2" t="inlineStr">
        <is>
          <t>3</t>
        </is>
      </c>
      <c r="AF1004" s="2" t="inlineStr">
        <is>
          <t/>
        </is>
      </c>
      <c r="AG1004" t="inlineStr">
        <is>
          <t>Conjunto de cuatro iniciativas europeas para el clima con el objetivo de introducir cambios a gran escala en ámbitos como la adaptación al cambio climático, los océanos, las ciudades y el suelo.</t>
        </is>
      </c>
      <c r="AH1004" s="2" t="inlineStr">
        <is>
          <t>rohelise kokkuleppe missioon</t>
        </is>
      </c>
      <c r="AI1004" s="2" t="inlineStr">
        <is>
          <t>3</t>
        </is>
      </c>
      <c r="AJ1004" s="2" t="inlineStr">
        <is>
          <t/>
        </is>
      </c>
      <c r="AK1004" t="inlineStr">
        <is>
          <t>&lt;i&gt;programmi "Euroopa horisont"&lt;/i&gt; &lt;a href="/entry/result/3576720/all" id="ENTRY_TO_ENTRY_CONVERTER" target="_blank"&gt;IATE:3576720&lt;/a&gt; raames käivitatav keskkonnaalgatus, mis hõlmab kliimamuutustega kohanemist, ookeane, &lt;i&gt;arukaid linnu&lt;/i&gt; &lt;a href="/entry/result/3533417/all" id="ENTRY_TO_ENTRY_CONVERTER" target="_blank"&gt;IATE:3533417&lt;/a&gt; ja mullastikku</t>
        </is>
      </c>
      <c r="AL1004" s="2" t="inlineStr">
        <is>
          <t>vihreän kehityksen missio</t>
        </is>
      </c>
      <c r="AM1004" s="2" t="inlineStr">
        <is>
          <t>3</t>
        </is>
      </c>
      <c r="AN1004" s="2" t="inlineStr">
        <is>
          <t/>
        </is>
      </c>
      <c r="AO1004" t="inlineStr">
        <is>
          <t/>
        </is>
      </c>
      <c r="AP1004" s="2" t="inlineStr">
        <is>
          <t>mission du pacte vert</t>
        </is>
      </c>
      <c r="AQ1004" s="2" t="inlineStr">
        <is>
          <t>3</t>
        </is>
      </c>
      <c r="AR1004" s="2" t="inlineStr">
        <is>
          <t/>
        </is>
      </c>
      <c r="AS1004" t="inlineStr">
        <is>
          <t/>
        </is>
      </c>
      <c r="AT1004" s="2" t="inlineStr">
        <is>
          <t>Misean an Chomhaontaithe Ghlais</t>
        </is>
      </c>
      <c r="AU1004" s="2" t="inlineStr">
        <is>
          <t>3</t>
        </is>
      </c>
      <c r="AV1004" s="2" t="inlineStr">
        <is>
          <t/>
        </is>
      </c>
      <c r="AW1004" t="inlineStr">
        <is>
          <t/>
        </is>
      </c>
      <c r="AX1004" s="2" t="inlineStr">
        <is>
          <t>misija u okviru zelenog plana</t>
        </is>
      </c>
      <c r="AY1004" s="2" t="inlineStr">
        <is>
          <t>3</t>
        </is>
      </c>
      <c r="AZ1004" s="2" t="inlineStr">
        <is>
          <t/>
        </is>
      </c>
      <c r="BA1004" t="inlineStr">
        <is>
          <t/>
        </is>
      </c>
      <c r="BB1004" s="2" t="inlineStr">
        <is>
          <t>a zöld megállapodáshoz kapcsolódó küldetés</t>
        </is>
      </c>
      <c r="BC1004" s="2" t="inlineStr">
        <is>
          <t>3</t>
        </is>
      </c>
      <c r="BD1004" s="2" t="inlineStr">
        <is>
          <t/>
        </is>
      </c>
      <c r="BE1004" t="inlineStr">
        <is>
          <t>négy javasolt uniós klímakezdeményezés, amely az éghajlatváltozáshoz való alkalmazkodás, az óceánok, a városok és a talajminőség területére irányul majd</t>
        </is>
      </c>
      <c r="BF1004" s="2" t="inlineStr">
        <is>
          <t>missione Green Deal</t>
        </is>
      </c>
      <c r="BG1004" s="2" t="inlineStr">
        <is>
          <t>3</t>
        </is>
      </c>
      <c r="BH1004" s="2" t="inlineStr">
        <is>
          <t/>
        </is>
      </c>
      <c r="BI1004" t="inlineStr">
        <is>
          <t>ciascuna di
quattro iniziative che, nel quadro di Orizzonte Europa aiuteranno a produrre
mutamenti su larga scala in ambiti quali l'adattamento ai cambiamenti
climatici, gli oceani, le città e il suolo e riuniranno un'ampia gamma di
portatori di interessi, tra cui le regioni e i cittadini</t>
        </is>
      </c>
      <c r="BJ1004" s="2" t="inlineStr">
        <is>
          <t>žaliojo kurso uždavinys</t>
        </is>
      </c>
      <c r="BK1004" s="2" t="inlineStr">
        <is>
          <t>3</t>
        </is>
      </c>
      <c r="BL1004" s="2" t="inlineStr">
        <is>
          <t/>
        </is>
      </c>
      <c r="BM1004" t="inlineStr">
        <is>
          <t/>
        </is>
      </c>
      <c r="BN1004" s="2" t="inlineStr">
        <is>
          <t>zaļā kursa misija</t>
        </is>
      </c>
      <c r="BO1004" s="2" t="inlineStr">
        <is>
          <t>3</t>
        </is>
      </c>
      <c r="BP1004" s="2" t="inlineStr">
        <is>
          <t/>
        </is>
      </c>
      <c r="BQ1004" t="inlineStr">
        <is>
          <t/>
        </is>
      </c>
      <c r="BR1004" s="2" t="inlineStr">
        <is>
          <t>Missjoni tal-Patt Ekoloġiku</t>
        </is>
      </c>
      <c r="BS1004" s="2" t="inlineStr">
        <is>
          <t>3</t>
        </is>
      </c>
      <c r="BT1004" s="2" t="inlineStr">
        <is>
          <t/>
        </is>
      </c>
      <c r="BU1004" t="inlineStr">
        <is>
          <t>grupp ta' erba' inizjattivi tal-UE għall-klima biex jiġu stabbiliti fl-oqsma tal-adattament għat-tibdil fil-klima, tal-oċeani u l-ibħra, tal-bliet intelliġenti u tas-saħħa tal-ħamrija</t>
        </is>
      </c>
      <c r="BV1004" s="2" t="inlineStr">
        <is>
          <t>missie in het kader van de Green Deal|
Green Deal Mission</t>
        </is>
      </c>
      <c r="BW1004" s="2" t="inlineStr">
        <is>
          <t>3|
3</t>
        </is>
      </c>
      <c r="BX1004" s="2" t="inlineStr">
        <is>
          <t xml:space="preserve">|
</t>
        </is>
      </c>
      <c r="BY1004" t="inlineStr">
        <is>
          <t>een van de vier voorgestelde missies van de Europese Unie in het kader van de Green Deal met als doel grootschalige veranderingen tot stand te brengen op het gebied van onder meer aanpassing aan de klimaatverandering, oceanen, steden en bodem</t>
        </is>
      </c>
      <c r="BZ1004" s="2" t="inlineStr">
        <is>
          <t>Misja na rzecz Zielonego Ładu</t>
        </is>
      </c>
      <c r="CA1004" s="2" t="inlineStr">
        <is>
          <t>3</t>
        </is>
      </c>
      <c r="CB1004" s="2" t="inlineStr">
        <is>
          <t/>
        </is>
      </c>
      <c r="CC1004" t="inlineStr">
        <is>
          <t/>
        </is>
      </c>
      <c r="CD1004" s="2" t="inlineStr">
        <is>
          <t>missão do Pacto Ecológico</t>
        </is>
      </c>
      <c r="CE1004" s="2" t="inlineStr">
        <is>
          <t>3</t>
        </is>
      </c>
      <c r="CF1004" s="2" t="inlineStr">
        <is>
          <t/>
        </is>
      </c>
      <c r="CG1004" t="inlineStr">
        <is>
          <t/>
        </is>
      </c>
      <c r="CH1004" s="2" t="inlineStr">
        <is>
          <t>misiune din cadrul Pactului verde</t>
        </is>
      </c>
      <c r="CI1004" s="2" t="inlineStr">
        <is>
          <t>2</t>
        </is>
      </c>
      <c r="CJ1004" s="2" t="inlineStr">
        <is>
          <t/>
        </is>
      </c>
      <c r="CK1004" t="inlineStr">
        <is>
          <t/>
        </is>
      </c>
      <c r="CL1004" s="2" t="inlineStr">
        <is>
          <t>misia Zelenej dohody</t>
        </is>
      </c>
      <c r="CM1004" s="2" t="inlineStr">
        <is>
          <t>3</t>
        </is>
      </c>
      <c r="CN1004" s="2" t="inlineStr">
        <is>
          <t/>
        </is>
      </c>
      <c r="CO1004" t="inlineStr">
        <is>
          <t>skupina štyroch navrhnutých iniciatív EÚ v oblasti klímy týkajúcich sa &lt;a href="https://iate.europa.eu/entry/result/3503262/sk" target="_blank"&gt;adaptácie na zmenu klímy&lt;/a&gt;, oceánov a morí, inteligentných miest a zdravia pôdy</t>
        </is>
      </c>
      <c r="CP1004" s="2" t="inlineStr">
        <is>
          <t>misija v okviru zelenega dogovora</t>
        </is>
      </c>
      <c r="CQ1004" s="2" t="inlineStr">
        <is>
          <t>3</t>
        </is>
      </c>
      <c r="CR1004" s="2" t="inlineStr">
        <is>
          <t/>
        </is>
      </c>
      <c r="CS1004" t="inlineStr">
        <is>
          <t/>
        </is>
      </c>
      <c r="CT1004" s="2" t="inlineStr">
        <is>
          <t>gröna given-uppdrag</t>
        </is>
      </c>
      <c r="CU1004" s="2" t="inlineStr">
        <is>
          <t>3</t>
        </is>
      </c>
      <c r="CV1004" s="2" t="inlineStr">
        <is>
          <t/>
        </is>
      </c>
      <c r="CW1004" t="inlineStr">
        <is>
          <t/>
        </is>
      </c>
    </row>
    <row r="1005">
      <c r="A1005" s="1" t="str">
        <f>HYPERLINK("https://iate.europa.eu/entry/result/3588196/all", "3588196")</f>
        <v>3588196</v>
      </c>
      <c r="B1005" t="inlineStr">
        <is>
          <t>PRODUCTION, TECHNOLOGY AND RESEARCH;ECONOMICS;ENVIRONMENT</t>
        </is>
      </c>
      <c r="C1005" t="inlineStr">
        <is>
          <t>PRODUCTION, TECHNOLOGY AND RESEARCH|production|production policy;ECONOMICS|economic policy|economic policy;ENVIRONMENT|environmental policy</t>
        </is>
      </c>
      <c r="D1005" t="inlineStr">
        <is>
          <t>yes</t>
        </is>
      </c>
      <c r="E1005" t="inlineStr">
        <is>
          <t/>
        </is>
      </c>
      <c r="F1005" s="2" t="inlineStr">
        <is>
          <t>кръгова биоикономика</t>
        </is>
      </c>
      <c r="G1005" s="2" t="inlineStr">
        <is>
          <t>3</t>
        </is>
      </c>
      <c r="H1005" s="2" t="inlineStr">
        <is>
          <t/>
        </is>
      </c>
      <c r="I1005" t="inlineStr">
        <is>
          <t/>
        </is>
      </c>
      <c r="J1005" s="2" t="inlineStr">
        <is>
          <t>oběhové biohospodářství|
oběhová bioekonomika</t>
        </is>
      </c>
      <c r="K1005" s="2" t="inlineStr">
        <is>
          <t>3|
3</t>
        </is>
      </c>
      <c r="L1005" s="2" t="inlineStr">
        <is>
          <t xml:space="preserve">|
</t>
        </is>
      </c>
      <c r="M1005" t="inlineStr">
        <is>
          <t>integrace tradičních přístupů k &lt;a href="https://iate.europa.eu/entry/result/2222052/cs" target="_blank"&gt;oběhovému hospodářství&lt;/a&gt; a &lt;a href="https://iate.europa.eu/entry/result/2213454/cs" target="_blank"&gt;biohospodářství/bioekonomice&lt;/a&gt;</t>
        </is>
      </c>
      <c r="N1005" s="2" t="inlineStr">
        <is>
          <t>cirkulær bioøkonomi</t>
        </is>
      </c>
      <c r="O1005" s="2" t="inlineStr">
        <is>
          <t>3</t>
        </is>
      </c>
      <c r="P1005" s="2" t="inlineStr">
        <is>
          <t/>
        </is>
      </c>
      <c r="Q1005" t="inlineStr">
        <is>
          <t/>
        </is>
      </c>
      <c r="R1005" s="2" t="inlineStr">
        <is>
          <t>kreislauforientierte Bioökonomie</t>
        </is>
      </c>
      <c r="S1005" s="2" t="inlineStr">
        <is>
          <t>3</t>
        </is>
      </c>
      <c r="T1005" s="2" t="inlineStr">
        <is>
          <t/>
        </is>
      </c>
      <c r="U1005" t="inlineStr">
        <is>
          <t/>
        </is>
      </c>
      <c r="V1005" s="2" t="inlineStr">
        <is>
          <t>κυκλική βιοοικονομία</t>
        </is>
      </c>
      <c r="W1005" s="2" t="inlineStr">
        <is>
          <t>3</t>
        </is>
      </c>
      <c r="X1005" s="2" t="inlineStr">
        <is>
          <t/>
        </is>
      </c>
      <c r="Y1005" t="inlineStr">
        <is>
          <t/>
        </is>
      </c>
      <c r="Z1005" s="2" t="inlineStr">
        <is>
          <t>circular bioeconomy|
circular bio-economy</t>
        </is>
      </c>
      <c r="AA1005" s="2" t="inlineStr">
        <is>
          <t>3|
1</t>
        </is>
      </c>
      <c r="AB1005" s="2" t="inlineStr">
        <is>
          <t xml:space="preserve">|
</t>
        </is>
      </c>
      <c r="AC1005" t="inlineStr">
        <is>
          <t>integration of the traditional approaches to &lt;a href="https://iate.europa.eu/entry/result/2222052/en" target="_blank"&gt;circular economy&lt;/a&gt; and to &lt;a href="https://iate.europa.eu/entry/result/2213454/en" target="_blank"&gt;bioeconomy&lt;/a&gt;</t>
        </is>
      </c>
      <c r="AD1005" s="2" t="inlineStr">
        <is>
          <t>bioeconomía circular</t>
        </is>
      </c>
      <c r="AE1005" s="2" t="inlineStr">
        <is>
          <t>3</t>
        </is>
      </c>
      <c r="AF1005" s="2" t="inlineStr">
        <is>
          <t/>
        </is>
      </c>
      <c r="AG1005" t="inlineStr">
        <is>
          <t>Modelo económico basado en la producción de recursos
biológicos renovables y su conversión en productos con valor añadido, como
bioproductos, bioenergía y servicios, en combinación con un uso eficiente y sostenible
de los recursos y de manera circular.</t>
        </is>
      </c>
      <c r="AH1005" s="2" t="inlineStr">
        <is>
          <t>ringbiomajandus</t>
        </is>
      </c>
      <c r="AI1005" s="2" t="inlineStr">
        <is>
          <t>3</t>
        </is>
      </c>
      <c r="AJ1005" s="2" t="inlineStr">
        <is>
          <t/>
        </is>
      </c>
      <c r="AK1005" t="inlineStr">
        <is>
          <t>&lt;i&gt;ringmajanduse&lt;/i&gt; &lt;a href="/entry/result/2222052/all" id="ENTRY_TO_ENTRY_CONVERTER" target="_blank"&gt;IATE:2222052&lt;/a&gt; ja &lt;i&gt;biomajanduse&lt;/i&gt; &lt;a href="/entry/result/2213454/all" id="ENTRY_TO_ENTRY_CONVERTER" target="_blank"&gt;IATE:2213454&lt;/a&gt; põhimõtete ühendamine</t>
        </is>
      </c>
      <c r="AL1005" s="2" t="inlineStr">
        <is>
          <t>kiertobiotalous</t>
        </is>
      </c>
      <c r="AM1005" s="2" t="inlineStr">
        <is>
          <t>3</t>
        </is>
      </c>
      <c r="AN1005" s="2" t="inlineStr">
        <is>
          <t/>
        </is>
      </c>
      <c r="AO1005" t="inlineStr">
        <is>
          <t>kierto- ja biotalouden yhdistelmä, joka hyödyntää bio-pohjaisten resurssien tehokasta hallintaa</t>
        </is>
      </c>
      <c r="AP1005" s="2" t="inlineStr">
        <is>
          <t>bioéconomie circulaire</t>
        </is>
      </c>
      <c r="AQ1005" s="2" t="inlineStr">
        <is>
          <t>3</t>
        </is>
      </c>
      <c r="AR1005" s="2" t="inlineStr">
        <is>
          <t/>
        </is>
      </c>
      <c r="AS1005" t="inlineStr">
        <is>
          <t>&lt;div&gt;ensemble d'activités économiques liées à l'innovation, au développement, à la production et à l'utilisation de produits et de procédés biologiques, visant à optimiser l’utilisation des ressources à toutes les étapes du cycle de vie d'un produit, dans une logique circulaire, tout en réduisant l’empreinte environnementale et en contribuant au bien-être des individus&lt;/div&gt;</t>
        </is>
      </c>
      <c r="AT1005" s="2" t="inlineStr">
        <is>
          <t>bithgheilleagar ciorclach</t>
        </is>
      </c>
      <c r="AU1005" s="2" t="inlineStr">
        <is>
          <t>3</t>
        </is>
      </c>
      <c r="AV1005" s="2" t="inlineStr">
        <is>
          <t/>
        </is>
      </c>
      <c r="AW1005" t="inlineStr">
        <is>
          <t/>
        </is>
      </c>
      <c r="AX1005" s="2" t="inlineStr">
        <is>
          <t>kružno biogospodarstvo</t>
        </is>
      </c>
      <c r="AY1005" s="2" t="inlineStr">
        <is>
          <t>3</t>
        </is>
      </c>
      <c r="AZ1005" s="2" t="inlineStr">
        <is>
          <t/>
        </is>
      </c>
      <c r="BA1005" t="inlineStr">
        <is>
          <t/>
        </is>
      </c>
      <c r="BB1005" s="2" t="inlineStr">
        <is>
          <t>körforgásos biogazdaság</t>
        </is>
      </c>
      <c r="BC1005" s="2" t="inlineStr">
        <is>
          <t>3</t>
        </is>
      </c>
      <c r="BD1005" s="2" t="inlineStr">
        <is>
          <t/>
        </is>
      </c>
      <c r="BE1005" t="inlineStr">
        <is>
          <t>a biológiai termékek és eljárások innovációjához, fejlesztéséhez, előállításához és felhasználásához kapcsolódó, e folyamatok optimalizálását és a környezeti lábnyom csökkentését célzó gazdasági tevékenységek összessége</t>
        </is>
      </c>
      <c r="BF1005" s="2" t="inlineStr">
        <is>
          <t>bioeconomia circolare</t>
        </is>
      </c>
      <c r="BG1005" s="2" t="inlineStr">
        <is>
          <t>3</t>
        </is>
      </c>
      <c r="BH1005" s="2" t="inlineStr">
        <is>
          <t/>
        </is>
      </c>
      <c r="BI1005" t="inlineStr">
        <is>
          <t>incontro tra &lt;a href="https://iate.europa.eu/entry/result/2213454/en-it" target="_blank"&gt;bioeconomia&lt;/a&gt; e &lt;a href="https://iate.europa.eu/entry/result/2222052/en-it" target="_blank"&gt;economia circolare&lt;/a&gt;, in cui sono incentivati l'uso di risorse biologiche e l'attività di riciclaggio dei flussi di residui organici</t>
        </is>
      </c>
      <c r="BJ1005" s="2" t="inlineStr">
        <is>
          <t>žiedinė bioekonomika</t>
        </is>
      </c>
      <c r="BK1005" s="2" t="inlineStr">
        <is>
          <t>3</t>
        </is>
      </c>
      <c r="BL1005" s="2" t="inlineStr">
        <is>
          <t/>
        </is>
      </c>
      <c r="BM1005" t="inlineStr">
        <is>
          <t/>
        </is>
      </c>
      <c r="BN1005" s="2" t="inlineStr">
        <is>
          <t>aprites bioekonomika</t>
        </is>
      </c>
      <c r="BO1005" s="2" t="inlineStr">
        <is>
          <t>3</t>
        </is>
      </c>
      <c r="BP1005" s="2" t="inlineStr">
        <is>
          <t/>
        </is>
      </c>
      <c r="BQ1005" t="inlineStr">
        <is>
          <t/>
        </is>
      </c>
      <c r="BR1005" s="2" t="inlineStr">
        <is>
          <t>bijoekonomija ċirkolari</t>
        </is>
      </c>
      <c r="BS1005" s="2" t="inlineStr">
        <is>
          <t>3</t>
        </is>
      </c>
      <c r="BT1005" s="2" t="inlineStr">
        <is>
          <t/>
        </is>
      </c>
      <c r="BU1005" t="inlineStr">
        <is>
          <t>l-integrazzjoni ta' approċċi tradizzjonali għall-ekonomija ċirkolari u għall-bijoekonomija</t>
        </is>
      </c>
      <c r="BV1005" s="2" t="inlineStr">
        <is>
          <t>circulaire bio-economie</t>
        </is>
      </c>
      <c r="BW1005" s="2" t="inlineStr">
        <is>
          <t>3</t>
        </is>
      </c>
      <c r="BX1005" s="2" t="inlineStr">
        <is>
          <t/>
        </is>
      </c>
      <c r="BY1005" t="inlineStr">
        <is>
          <t>economisch stelsel waarbij de focus ligt op de hernieuwbaarheid van biologische grondstoffen (biomassa i.p.v. fossiele grondstoffen) alsook op herbruikbaarheid van producten en grondstoffen</t>
        </is>
      </c>
      <c r="BZ1005" s="2" t="inlineStr">
        <is>
          <t>biogospodarka o obiegu zamkniętym</t>
        </is>
      </c>
      <c r="CA1005" s="2" t="inlineStr">
        <is>
          <t>3</t>
        </is>
      </c>
      <c r="CB1005" s="2" t="inlineStr">
        <is>
          <t/>
        </is>
      </c>
      <c r="CC1005" t="inlineStr">
        <is>
          <t>włączenie tradycyjnych rozwiązań do gospodarki o obiegu zamkniętym [ &lt;a href="/entry/result/2222052/all" id="ENTRY_TO_ENTRY_CONVERTER" target="_blank"&gt;IATE:2222052&lt;/a&gt; ] i biogospodarki [ &lt;a href="/entry/result/2213454/all" id="ENTRY_TO_ENTRY_CONVERTER" target="_blank"&gt;IATE:2213454&lt;/a&gt; ]</t>
        </is>
      </c>
      <c r="CD1005" s="2" t="inlineStr">
        <is>
          <t>bioeconomia circular</t>
        </is>
      </c>
      <c r="CE1005" s="2" t="inlineStr">
        <is>
          <t>3</t>
        </is>
      </c>
      <c r="CF1005" s="2" t="inlineStr">
        <is>
          <t/>
        </is>
      </c>
      <c r="CG1005" t="inlineStr">
        <is>
          <t/>
        </is>
      </c>
      <c r="CH1005" s="2" t="inlineStr">
        <is>
          <t>bioeconomie circulară</t>
        </is>
      </c>
      <c r="CI1005" s="2" t="inlineStr">
        <is>
          <t>3</t>
        </is>
      </c>
      <c r="CJ1005" s="2" t="inlineStr">
        <is>
          <t/>
        </is>
      </c>
      <c r="CK1005" t="inlineStr">
        <is>
          <t/>
        </is>
      </c>
      <c r="CL1005" s="2" t="inlineStr">
        <is>
          <t>obehové biohospodárstvo</t>
        </is>
      </c>
      <c r="CM1005" s="2" t="inlineStr">
        <is>
          <t>3</t>
        </is>
      </c>
      <c r="CN1005" s="2" t="inlineStr">
        <is>
          <t/>
        </is>
      </c>
      <c r="CO1005" t="inlineStr">
        <is>
          <t>integrácia tradičných prístupov k &lt;a href="https://iate.europa.eu/entry/result/2222052/sk" target="_blank"&gt;obehovému hospodárstvu&lt;/a&gt; a &lt;a href="https://iate.europa.eu/entry/result/2213454/sk" target="_blank"&gt;biohospodárstvu&lt;/a&gt;</t>
        </is>
      </c>
      <c r="CP1005" s="2" t="inlineStr">
        <is>
          <t>krožno biogospodarstvo</t>
        </is>
      </c>
      <c r="CQ1005" s="2" t="inlineStr">
        <is>
          <t>3</t>
        </is>
      </c>
      <c r="CR1005" s="2" t="inlineStr">
        <is>
          <t/>
        </is>
      </c>
      <c r="CS1005" t="inlineStr">
        <is>
          <t/>
        </is>
      </c>
      <c r="CT1005" s="2" t="inlineStr">
        <is>
          <t>cirkulär bioekonomi</t>
        </is>
      </c>
      <c r="CU1005" s="2" t="inlineStr">
        <is>
          <t>3</t>
        </is>
      </c>
      <c r="CV1005" s="2" t="inlineStr">
        <is>
          <t/>
        </is>
      </c>
      <c r="CW1005" t="inlineStr">
        <is>
          <t/>
        </is>
      </c>
    </row>
    <row r="1006">
      <c r="A1006" s="1" t="str">
        <f>HYPERLINK("https://iate.europa.eu/entry/result/3588468/all", "3588468")</f>
        <v>3588468</v>
      </c>
      <c r="B1006" t="inlineStr">
        <is>
          <t>ENVIRONMENT</t>
        </is>
      </c>
      <c r="C1006" t="inlineStr">
        <is>
          <t>ENVIRONMENT|environmental policy|climate change policy|reduction of gas emissions;ENVIRONMENT|environmental policy|climate change policy</t>
        </is>
      </c>
      <c r="D1006" t="inlineStr">
        <is>
          <t>yes</t>
        </is>
      </c>
      <c r="E1006" t="inlineStr">
        <is>
          <t/>
        </is>
      </c>
      <c r="F1006" s="2" t="inlineStr">
        <is>
          <t>цел за сектор извън СТЕ</t>
        </is>
      </c>
      <c r="G1006" s="2" t="inlineStr">
        <is>
          <t>3</t>
        </is>
      </c>
      <c r="H1006" s="2" t="inlineStr">
        <is>
          <t/>
        </is>
      </c>
      <c r="I1006" t="inlineStr">
        <is>
          <t/>
        </is>
      </c>
      <c r="J1006" s="2" t="inlineStr">
        <is>
          <t>cíl, na který se nevztahuje systém obchodování s emisemi|
cíl pro odvětví mimo systém ETS</t>
        </is>
      </c>
      <c r="K1006" s="2" t="inlineStr">
        <is>
          <t>3|
3</t>
        </is>
      </c>
      <c r="L1006" s="2" t="inlineStr">
        <is>
          <t xml:space="preserve">|
</t>
        </is>
      </c>
      <c r="M1006" t="inlineStr">
        <is>
          <t/>
        </is>
      </c>
      <c r="N1006" s="2" t="inlineStr">
        <is>
          <t>ikke-ETS-mål|
mål, der ikke er omfattet af ETS</t>
        </is>
      </c>
      <c r="O1006" s="2" t="inlineStr">
        <is>
          <t>3|
3</t>
        </is>
      </c>
      <c r="P1006" s="2" t="inlineStr">
        <is>
          <t xml:space="preserve">|
</t>
        </is>
      </c>
      <c r="Q1006" t="inlineStr">
        <is>
          <t/>
        </is>
      </c>
      <c r="R1006" s="2" t="inlineStr">
        <is>
          <t>Ziel in den Nicht-EHS-Sektoren</t>
        </is>
      </c>
      <c r="S1006" s="2" t="inlineStr">
        <is>
          <t>3</t>
        </is>
      </c>
      <c r="T1006" s="2" t="inlineStr">
        <is>
          <t/>
        </is>
      </c>
      <c r="U1006" t="inlineStr">
        <is>
          <t/>
        </is>
      </c>
      <c r="V1006" s="2" t="inlineStr">
        <is>
          <t>επιδίωξη σε τομείς εκτός ΣΕΔΕ</t>
        </is>
      </c>
      <c r="W1006" s="2" t="inlineStr">
        <is>
          <t>3</t>
        </is>
      </c>
      <c r="X1006" s="2" t="inlineStr">
        <is>
          <t/>
        </is>
      </c>
      <c r="Y1006" t="inlineStr">
        <is>
          <t/>
        </is>
      </c>
      <c r="Z1006" s="2" t="inlineStr">
        <is>
          <t>non-ETS target</t>
        </is>
      </c>
      <c r="AA1006" s="2" t="inlineStr">
        <is>
          <t>3</t>
        </is>
      </c>
      <c r="AB1006" s="2" t="inlineStr">
        <is>
          <t/>
        </is>
      </c>
      <c r="AC1006" t="inlineStr">
        <is>
          <t>binding annual greenhouse gas emission targets for 2021-2030 for those 
sectors of the economy that fall outside the scope of the EU Emissions 
Trading System (EU ETS)</t>
        </is>
      </c>
      <c r="AD1006" s="2" t="inlineStr">
        <is>
          <t>objetivo no incluido en el RCDE</t>
        </is>
      </c>
      <c r="AE1006" s="2" t="inlineStr">
        <is>
          <t>3</t>
        </is>
      </c>
      <c r="AF1006" s="2" t="inlineStr">
        <is>
          <t/>
        </is>
      </c>
      <c r="AG1006" t="inlineStr">
        <is>
          <t>Objetivos anuales vinculantes en materia de reducción de emisiones de
gases de efecto invernadero para el periodo 2021-2030 en aquellos sectores de
la economía que no entran en el ámbito de aplicación del régimen de comercio de
derechos de emisión de la UE (RCDE UE).</t>
        </is>
      </c>
      <c r="AH1006" s="2" t="inlineStr">
        <is>
          <t>HKSi väline eesmärk</t>
        </is>
      </c>
      <c r="AI1006" s="2" t="inlineStr">
        <is>
          <t>3</t>
        </is>
      </c>
      <c r="AJ1006" s="2" t="inlineStr">
        <is>
          <t/>
        </is>
      </c>
      <c r="AK1006" t="inlineStr">
        <is>
          <t>&lt;i&gt;heitkogustega kauplemise süsteemist (HKS)&lt;/i&gt; &lt;a href="/entry/result/933098/all" id="ENTRY_TO_ENTRY_CONVERTER" target="_blank"&gt;IATE:933098&lt;/a&gt; välja jäävatele majandussektoritele aastateks 2021-2030 kehtestatud kohustuslik kasvuhoonegaaside heitkoguste vähendamise eesmärk</t>
        </is>
      </c>
      <c r="AL1006" s="2" t="inlineStr">
        <is>
          <t>päästökauppajärjestelmään kuulumattomien alojen tavoite|
päästökaupan ulkopuolisen sektorin päästövähennystavoite</t>
        </is>
      </c>
      <c r="AM1006" s="2" t="inlineStr">
        <is>
          <t>3|
3</t>
        </is>
      </c>
      <c r="AN1006" s="2" t="inlineStr">
        <is>
          <t xml:space="preserve">|
</t>
        </is>
      </c>
      <c r="AO1006" t="inlineStr">
        <is>
          <t>EU:n päästökauppajärjestelmän ulkopuolisia aloja, kuten liikennettä, maataloutta, rakennusten lämmitystä ja jätehuoltoa, koskeva kasvihuonekaasupäästöjen vähentämistavoite</t>
        </is>
      </c>
      <c r="AP1006" s="2" t="inlineStr">
        <is>
          <t>objectif ne relevant pas du SEQE|
objectif pour les secteurs non couverts par le SEQE</t>
        </is>
      </c>
      <c r="AQ1006" s="2" t="inlineStr">
        <is>
          <t>3|
3</t>
        </is>
      </c>
      <c r="AR1006" s="2" t="inlineStr">
        <is>
          <t xml:space="preserve">|
</t>
        </is>
      </c>
      <c r="AS1006" t="inlineStr">
        <is>
          <t>objectif annuel contraignant en matière de réduction des émissions de gaz à effet de serre pour la période 2021-2030 dans les secteurs de l’économie qui ne relèvent pas du champ d’application du système d’échange de quotas d’émission de l’UE (SEQE de l’UE)</t>
        </is>
      </c>
      <c r="AT1006" s="2" t="inlineStr">
        <is>
          <t>sprioc neamh-ETS</t>
        </is>
      </c>
      <c r="AU1006" s="2" t="inlineStr">
        <is>
          <t>3</t>
        </is>
      </c>
      <c r="AV1006" s="2" t="inlineStr">
        <is>
          <t/>
        </is>
      </c>
      <c r="AW1006" t="inlineStr">
        <is>
          <t/>
        </is>
      </c>
      <c r="AX1006" s="2" t="inlineStr">
        <is>
          <t>područja koja nisu obuhvaćena ETS-om</t>
        </is>
      </c>
      <c r="AY1006" s="2" t="inlineStr">
        <is>
          <t>3</t>
        </is>
      </c>
      <c r="AZ1006" s="2" t="inlineStr">
        <is>
          <t/>
        </is>
      </c>
      <c r="BA1006" t="inlineStr">
        <is>
          <t/>
        </is>
      </c>
      <c r="BB1006" s="2" t="inlineStr">
        <is>
          <t>a kibocsátáskereskedelmi rendszeren kívüli cél</t>
        </is>
      </c>
      <c r="BC1006" s="2" t="inlineStr">
        <is>
          <t>3</t>
        </is>
      </c>
      <c r="BD1006" s="2" t="inlineStr">
        <is>
          <t/>
        </is>
      </c>
      <c r="BE1006" t="inlineStr">
        <is>
          <t>az uniós kibocsátáskereskedelmi rendszer hatályán kívüli ágazatokra vonatkozó kötelező kibocsátási cél a 2021-2030-as időszakra</t>
        </is>
      </c>
      <c r="BF1006" s="2" t="inlineStr">
        <is>
          <t>obiettivo non ETS|
obiettivo non compreso nel sistema ETS</t>
        </is>
      </c>
      <c r="BG1006" s="2" t="inlineStr">
        <is>
          <t>3|
3</t>
        </is>
      </c>
      <c r="BH1006" s="2" t="inlineStr">
        <is>
          <t xml:space="preserve">|
</t>
        </is>
      </c>
      <c r="BI1006" t="inlineStr">
        <is>
          <t>obiettivo in termini di energia
rinnovabile, efficienza energetica e gas a effetto serra e di interconnessioni
elettriche relativo ad un settore non coperto dal
sistema di scambio di quote di emissione</t>
        </is>
      </c>
      <c r="BJ1006" s="2" t="inlineStr">
        <is>
          <t>sektoriaus, kuriam netaikoma ATLPS, tikslas</t>
        </is>
      </c>
      <c r="BK1006" s="2" t="inlineStr">
        <is>
          <t>3</t>
        </is>
      </c>
      <c r="BL1006" s="2" t="inlineStr">
        <is>
          <t/>
        </is>
      </c>
      <c r="BM1006" t="inlineStr">
        <is>
          <t/>
        </is>
      </c>
      <c r="BN1006" s="2" t="inlineStr">
        <is>
          <t>ETS neaptverto nozaru mērķrādītājs</t>
        </is>
      </c>
      <c r="BO1006" s="2" t="inlineStr">
        <is>
          <t>3</t>
        </is>
      </c>
      <c r="BP1006" s="2" t="inlineStr">
        <is>
          <t/>
        </is>
      </c>
      <c r="BQ1006" t="inlineStr">
        <is>
          <t/>
        </is>
      </c>
      <c r="BR1006" s="2" t="inlineStr">
        <is>
          <t>mira mhux fl-ambitu tal-ETS</t>
        </is>
      </c>
      <c r="BS1006" s="2" t="inlineStr">
        <is>
          <t>3</t>
        </is>
      </c>
      <c r="BT1006" s="2" t="inlineStr">
        <is>
          <t/>
        </is>
      </c>
      <c r="BU1006" t="inlineStr">
        <is>
          <t>miri vinkolanti tal-emissjonijiet tal-gassijiet serra għall-2021-2030 għal dawk is-setturi tal-ekonomija li ma jaqgħux fl-ambitu tas-Sistema tal-UE għan-Negozjar tal-Emissjonijiet (EU ETS)</t>
        </is>
      </c>
      <c r="BV1006" s="2" t="inlineStr">
        <is>
          <t>niet onder het ETS vallende doelstelling|
niet-ETS-doelstelling|
niet-ETS-streefcijfer|
niet-ETS-doel</t>
        </is>
      </c>
      <c r="BW1006" s="2" t="inlineStr">
        <is>
          <t>3|
3|
3|
3</t>
        </is>
      </c>
      <c r="BX1006" s="2" t="inlineStr">
        <is>
          <t xml:space="preserve">|
|
|
</t>
        </is>
      </c>
      <c r="BY1006" t="inlineStr">
        <is>
          <t>bindend jaarlijks emissiereductiedoel voor de periode 2021-2030 voor de economische sectoren die buiten het emissiehandelssysteem (ETS) vallen</t>
        </is>
      </c>
      <c r="BZ1006" s="2" t="inlineStr">
        <is>
          <t>cel nieobjęty systemem handlu uprawnieniami do emisji</t>
        </is>
      </c>
      <c r="CA1006" s="2" t="inlineStr">
        <is>
          <t>3</t>
        </is>
      </c>
      <c r="CB1006" s="2" t="inlineStr">
        <is>
          <t/>
        </is>
      </c>
      <c r="CC1006" t="inlineStr">
        <is>
          <t>wiążące roczne cele dotyczące emisji gazów cieplarnianych do osiągnięcia w latach 2021–2030 w tych sektorach gospodarki, które nie są objęte unijnym systemem handlu uprawnieniami do emisji (EU ETS)</t>
        </is>
      </c>
      <c r="CD1006" s="2" t="inlineStr">
        <is>
          <t>meta não regime de comércio de licenças de emissão|
metas não RCLE</t>
        </is>
      </c>
      <c r="CE1006" s="2" t="inlineStr">
        <is>
          <t>3|
3</t>
        </is>
      </c>
      <c r="CF1006" s="2" t="inlineStr">
        <is>
          <t xml:space="preserve">|
</t>
        </is>
      </c>
      <c r="CG1006" t="inlineStr">
        <is>
          <t/>
        </is>
      </c>
      <c r="CH1006" s="2" t="inlineStr">
        <is>
          <t>obiectiv pentru sectoarele care nu intră sub incidența sistemului EU ETS|
obiectiv non-ETS</t>
        </is>
      </c>
      <c r="CI1006" s="2" t="inlineStr">
        <is>
          <t>2|
2</t>
        </is>
      </c>
      <c r="CJ1006" s="2" t="inlineStr">
        <is>
          <t xml:space="preserve">|
</t>
        </is>
      </c>
      <c r="CK1006" t="inlineStr">
        <is>
          <t/>
        </is>
      </c>
      <c r="CL1006" s="2" t="inlineStr">
        <is>
          <t>cieľ, na ktorý sa nevzťahuje ETS</t>
        </is>
      </c>
      <c r="CM1006" s="2" t="inlineStr">
        <is>
          <t>3</t>
        </is>
      </c>
      <c r="CN1006" s="2" t="inlineStr">
        <is>
          <t/>
        </is>
      </c>
      <c r="CO1006" t="inlineStr">
        <is>
          <t>záväzné ročné ciele emisií skleníkových plynov na roky 2021 – 2030 pre tie hospodárske odvetvia, na ktoré sa nevzťahuje &lt;a href="https://iate.europa.eu/entry/result/933098/sk" target="_blank"&gt;schéma obchodovania s emisiami&lt;/a&gt;</t>
        </is>
      </c>
      <c r="CP1006" s="2" t="inlineStr">
        <is>
          <t>cilj zunaj sistema EU ETS</t>
        </is>
      </c>
      <c r="CQ1006" s="2" t="inlineStr">
        <is>
          <t>3</t>
        </is>
      </c>
      <c r="CR1006" s="2" t="inlineStr">
        <is>
          <t/>
        </is>
      </c>
      <c r="CS1006" t="inlineStr">
        <is>
          <t/>
        </is>
      </c>
      <c r="CT1006" s="2" t="inlineStr">
        <is>
          <t>mål för de sektorer som inte omfattas av utsläppshandelssystemet</t>
        </is>
      </c>
      <c r="CU1006" s="2" t="inlineStr">
        <is>
          <t>3</t>
        </is>
      </c>
      <c r="CV1006" s="2" t="inlineStr">
        <is>
          <t/>
        </is>
      </c>
      <c r="CW1006" t="inlineStr">
        <is>
          <t/>
        </is>
      </c>
    </row>
    <row r="1007">
      <c r="A1007" s="1" t="str">
        <f>HYPERLINK("https://iate.europa.eu/entry/result/3588400/all", "3588400")</f>
        <v>3588400</v>
      </c>
      <c r="B1007" t="inlineStr">
        <is>
          <t>ENVIRONMENT</t>
        </is>
      </c>
      <c r="C1007" t="inlineStr">
        <is>
          <t>ENVIRONMENT|deterioration of the environment|nuisance|pollutant|atmospheric pollutant|greenhouse gas;ENVIRONMENT|deterioration of the environment|nuisance</t>
        </is>
      </c>
      <c r="D1007" t="inlineStr">
        <is>
          <t>yes</t>
        </is>
      </c>
      <c r="E1007" t="inlineStr">
        <is>
          <t/>
        </is>
      </c>
      <c r="F1007" t="inlineStr">
        <is>
          <t/>
        </is>
      </c>
      <c r="G1007" t="inlineStr">
        <is>
          <t/>
        </is>
      </c>
      <c r="H1007" t="inlineStr">
        <is>
          <t/>
        </is>
      </c>
      <c r="I1007" t="inlineStr">
        <is>
          <t/>
        </is>
      </c>
      <c r="J1007" t="inlineStr">
        <is>
          <t/>
        </is>
      </c>
      <c r="K1007" t="inlineStr">
        <is>
          <t/>
        </is>
      </c>
      <c r="L1007" t="inlineStr">
        <is>
          <t/>
        </is>
      </c>
      <c r="M1007" t="inlineStr">
        <is>
          <t/>
        </is>
      </c>
      <c r="N1007" s="2" t="inlineStr">
        <is>
          <t>energirelateret methanemission</t>
        </is>
      </c>
      <c r="O1007" s="2" t="inlineStr">
        <is>
          <t>3</t>
        </is>
      </c>
      <c r="P1007" s="2" t="inlineStr">
        <is>
          <t/>
        </is>
      </c>
      <c r="Q1007" t="inlineStr">
        <is>
          <t/>
        </is>
      </c>
      <c r="R1007" t="inlineStr">
        <is>
          <t/>
        </is>
      </c>
      <c r="S1007" t="inlineStr">
        <is>
          <t/>
        </is>
      </c>
      <c r="T1007" t="inlineStr">
        <is>
          <t/>
        </is>
      </c>
      <c r="U1007" t="inlineStr">
        <is>
          <t/>
        </is>
      </c>
      <c r="V1007" s="2" t="inlineStr">
        <is>
          <t>εκπομπές μεθανίου που σχετίζονται με την ενέργεια.</t>
        </is>
      </c>
      <c r="W1007" s="2" t="inlineStr">
        <is>
          <t>3</t>
        </is>
      </c>
      <c r="X1007" s="2" t="inlineStr">
        <is>
          <t/>
        </is>
      </c>
      <c r="Y1007" t="inlineStr">
        <is>
          <t/>
        </is>
      </c>
      <c r="Z1007" s="2" t="inlineStr">
        <is>
          <t>energy-related methane emissions|
energy sector methane emissions</t>
        </is>
      </c>
      <c r="AA1007" s="2" t="inlineStr">
        <is>
          <t>3|
3</t>
        </is>
      </c>
      <c r="AB1007" s="2" t="inlineStr">
        <is>
          <t xml:space="preserve">|
</t>
        </is>
      </c>
      <c r="AC1007" t="inlineStr">
        <is>
          <t>methane emissions from the energy sector</t>
        </is>
      </c>
      <c r="AD1007" s="2" t="inlineStr">
        <is>
          <t>emisiones de metano en el sector de la energía</t>
        </is>
      </c>
      <c r="AE1007" s="2" t="inlineStr">
        <is>
          <t>3</t>
        </is>
      </c>
      <c r="AF1007" s="2" t="inlineStr">
        <is>
          <t/>
        </is>
      </c>
      <c r="AG1007" t="inlineStr">
        <is>
          <t/>
        </is>
      </c>
      <c r="AH1007" t="inlineStr">
        <is>
          <t/>
        </is>
      </c>
      <c r="AI1007" t="inlineStr">
        <is>
          <t/>
        </is>
      </c>
      <c r="AJ1007" t="inlineStr">
        <is>
          <t/>
        </is>
      </c>
      <c r="AK1007" t="inlineStr">
        <is>
          <t/>
        </is>
      </c>
      <c r="AL1007" s="2" t="inlineStr">
        <is>
          <t>energiaan liittyvät metaanipäästöt</t>
        </is>
      </c>
      <c r="AM1007" s="2" t="inlineStr">
        <is>
          <t>3</t>
        </is>
      </c>
      <c r="AN1007" s="2" t="inlineStr">
        <is>
          <t/>
        </is>
      </c>
      <c r="AO1007" t="inlineStr">
        <is>
          <t>energia-alan tuottamat metaanipäästöt</t>
        </is>
      </c>
      <c r="AP1007" t="inlineStr">
        <is>
          <t/>
        </is>
      </c>
      <c r="AQ1007" t="inlineStr">
        <is>
          <t/>
        </is>
      </c>
      <c r="AR1007" t="inlineStr">
        <is>
          <t/>
        </is>
      </c>
      <c r="AS1007" t="inlineStr">
        <is>
          <t/>
        </is>
      </c>
      <c r="AT1007" s="2" t="inlineStr">
        <is>
          <t>astaíochtaí meatáin ó earnáil an fhuinnimh</t>
        </is>
      </c>
      <c r="AU1007" s="2" t="inlineStr">
        <is>
          <t>3</t>
        </is>
      </c>
      <c r="AV1007" s="2" t="inlineStr">
        <is>
          <t/>
        </is>
      </c>
      <c r="AW1007" t="inlineStr">
        <is>
          <t/>
        </is>
      </c>
      <c r="AX1007" t="inlineStr">
        <is>
          <t/>
        </is>
      </c>
      <c r="AY1007" t="inlineStr">
        <is>
          <t/>
        </is>
      </c>
      <c r="AZ1007" t="inlineStr">
        <is>
          <t/>
        </is>
      </c>
      <c r="BA1007" t="inlineStr">
        <is>
          <t/>
        </is>
      </c>
      <c r="BB1007" s="2" t="inlineStr">
        <is>
          <t>energetikai metánkibocsátás</t>
        </is>
      </c>
      <c r="BC1007" s="2" t="inlineStr">
        <is>
          <t>3</t>
        </is>
      </c>
      <c r="BD1007" s="2" t="inlineStr">
        <is>
          <t/>
        </is>
      </c>
      <c r="BE1007" t="inlineStr">
        <is>
          <t>energiaágazati tevékenységekből származó metán</t>
        </is>
      </c>
      <c r="BF1007" t="inlineStr">
        <is>
          <t/>
        </is>
      </c>
      <c r="BG1007" t="inlineStr">
        <is>
          <t/>
        </is>
      </c>
      <c r="BH1007" t="inlineStr">
        <is>
          <t/>
        </is>
      </c>
      <c r="BI1007" t="inlineStr">
        <is>
          <t/>
        </is>
      </c>
      <c r="BJ1007" s="2" t="inlineStr">
        <is>
          <t>energetikos sektoriuje išmetamas metano kiekis|
energetikos sektoriuje išmetamas metanas</t>
        </is>
      </c>
      <c r="BK1007" s="2" t="inlineStr">
        <is>
          <t>3|
3</t>
        </is>
      </c>
      <c r="BL1007" s="2" t="inlineStr">
        <is>
          <t xml:space="preserve">|
</t>
        </is>
      </c>
      <c r="BM1007" t="inlineStr">
        <is>
          <t/>
        </is>
      </c>
      <c r="BN1007" t="inlineStr">
        <is>
          <t/>
        </is>
      </c>
      <c r="BO1007" t="inlineStr">
        <is>
          <t/>
        </is>
      </c>
      <c r="BP1007" t="inlineStr">
        <is>
          <t/>
        </is>
      </c>
      <c r="BQ1007" t="inlineStr">
        <is>
          <t/>
        </is>
      </c>
      <c r="BR1007" t="inlineStr">
        <is>
          <t/>
        </is>
      </c>
      <c r="BS1007" t="inlineStr">
        <is>
          <t/>
        </is>
      </c>
      <c r="BT1007" t="inlineStr">
        <is>
          <t/>
        </is>
      </c>
      <c r="BU1007" t="inlineStr">
        <is>
          <t/>
        </is>
      </c>
      <c r="BV1007" t="inlineStr">
        <is>
          <t/>
        </is>
      </c>
      <c r="BW1007" t="inlineStr">
        <is>
          <t/>
        </is>
      </c>
      <c r="BX1007" t="inlineStr">
        <is>
          <t/>
        </is>
      </c>
      <c r="BY1007" t="inlineStr">
        <is>
          <t/>
        </is>
      </c>
      <c r="BZ1007" s="2" t="inlineStr">
        <is>
          <t>emisje metanu związane z energią</t>
        </is>
      </c>
      <c r="CA1007" s="2" t="inlineStr">
        <is>
          <t>3</t>
        </is>
      </c>
      <c r="CB1007" s="2" t="inlineStr">
        <is>
          <t/>
        </is>
      </c>
      <c r="CC1007" t="inlineStr">
        <is>
          <t>emisje metanu pochodzące z sektora energetycznego</t>
        </is>
      </c>
      <c r="CD1007" s="2" t="inlineStr">
        <is>
          <t>emissões de metano relacionadas com o setor da energia</t>
        </is>
      </c>
      <c r="CE1007" s="2" t="inlineStr">
        <is>
          <t>3</t>
        </is>
      </c>
      <c r="CF1007" s="2" t="inlineStr">
        <is>
          <t/>
        </is>
      </c>
      <c r="CG1007" t="inlineStr">
        <is>
          <t/>
        </is>
      </c>
      <c r="CH1007" s="2" t="inlineStr">
        <is>
          <t>emisii de metan generate de sectorul energetic</t>
        </is>
      </c>
      <c r="CI1007" s="2" t="inlineStr">
        <is>
          <t>2</t>
        </is>
      </c>
      <c r="CJ1007" s="2" t="inlineStr">
        <is>
          <t/>
        </is>
      </c>
      <c r="CK1007" t="inlineStr">
        <is>
          <t/>
        </is>
      </c>
      <c r="CL1007" t="inlineStr">
        <is>
          <t/>
        </is>
      </c>
      <c r="CM1007" t="inlineStr">
        <is>
          <t/>
        </is>
      </c>
      <c r="CN1007" t="inlineStr">
        <is>
          <t/>
        </is>
      </c>
      <c r="CO1007" t="inlineStr">
        <is>
          <t/>
        </is>
      </c>
      <c r="CP1007" s="2" t="inlineStr">
        <is>
          <t>emisije metana iz proizvodnje energije</t>
        </is>
      </c>
      <c r="CQ1007" s="2" t="inlineStr">
        <is>
          <t>3</t>
        </is>
      </c>
      <c r="CR1007" s="2" t="inlineStr">
        <is>
          <t/>
        </is>
      </c>
      <c r="CS1007" t="inlineStr">
        <is>
          <t/>
        </is>
      </c>
      <c r="CT1007" t="inlineStr">
        <is>
          <t/>
        </is>
      </c>
      <c r="CU1007" t="inlineStr">
        <is>
          <t/>
        </is>
      </c>
      <c r="CV1007" t="inlineStr">
        <is>
          <t/>
        </is>
      </c>
      <c r="CW1007" t="inlineStr">
        <is>
          <t/>
        </is>
      </c>
    </row>
    <row r="1008">
      <c r="A1008" s="1" t="str">
        <f>HYPERLINK("https://iate.europa.eu/entry/result/3599620/all", "3599620")</f>
        <v>3599620</v>
      </c>
      <c r="B1008" t="inlineStr">
        <is>
          <t>FINANCE;ECONOMICS</t>
        </is>
      </c>
      <c r="C1008" t="inlineStr">
        <is>
          <t>FINANCE|free movement of capital|financial market|securities|bond;FINANCE|financing and investment|investment|investment policy;ECONOMICS|economic policy|economic policy|development policy|sustainable development</t>
        </is>
      </c>
      <c r="D1008" t="inlineStr">
        <is>
          <t>yes</t>
        </is>
      </c>
      <c r="E1008" t="inlineStr">
        <is>
          <t/>
        </is>
      </c>
      <c r="F1008" s="2" t="inlineStr">
        <is>
          <t>проверка преди емитирането</t>
        </is>
      </c>
      <c r="G1008" s="2" t="inlineStr">
        <is>
          <t>3</t>
        </is>
      </c>
      <c r="H1008" s="2" t="inlineStr">
        <is>
          <t/>
        </is>
      </c>
      <c r="I1008" t="inlineStr">
        <is>
          <t/>
        </is>
      </c>
      <c r="J1008" s="2" t="inlineStr">
        <is>
          <t>předemisní externí posouzení|
předemisní posouzení</t>
        </is>
      </c>
      <c r="K1008" s="2" t="inlineStr">
        <is>
          <t>3|
3</t>
        </is>
      </c>
      <c r="L1008" s="2" t="inlineStr">
        <is>
          <t xml:space="preserve">|
</t>
        </is>
      </c>
      <c r="M1008" t="inlineStr">
        <is>
          <t>externí posouzení &lt;a href="https://iate.europa.eu/entry/result/3599618/cs" target="_blank"&gt;informativního přehledu o evropském zeleném dluhopisu&lt;/a&gt;, prováděné před vydáním &lt;a href="https://iate.europa.eu/entry/result/3589062/cs" target="_blank"&gt;evropského zeleného dluhopisu&lt;/a&gt;</t>
        </is>
      </c>
      <c r="N1008" s="2" t="inlineStr">
        <is>
          <t>eksternt kontroltjek før udstedelsen|
kontroltjek før udstedelsen</t>
        </is>
      </c>
      <c r="O1008" s="2" t="inlineStr">
        <is>
          <t>3|
3</t>
        </is>
      </c>
      <c r="P1008" s="2" t="inlineStr">
        <is>
          <t xml:space="preserve">|
</t>
        </is>
      </c>
      <c r="Q1008" t="inlineStr">
        <is>
          <t>&lt;a href="https://iate.europa.eu/entry/result/3599619/da" target="_blank"&gt;eksternt kontroltjek&lt;/a&gt;, der udføres af en &lt;a href="https://iate.europa.eu/entry/result/3599619/da" target="_blank"&gt;ekstern kontrollant&lt;/a&gt; før udstedelsen
af en grøn obligation, og som har til formål at vurdere
obligationens overensstemmelse med en særlig standard for grønne obligationer</t>
        </is>
      </c>
      <c r="R1008" s="2" t="inlineStr">
        <is>
          <t>Voremissionsbewertung</t>
        </is>
      </c>
      <c r="S1008" s="2" t="inlineStr">
        <is>
          <t>3</t>
        </is>
      </c>
      <c r="T1008" s="2" t="inlineStr">
        <is>
          <t/>
        </is>
      </c>
      <c r="U1008" t="inlineStr">
        <is>
          <t/>
        </is>
      </c>
      <c r="V1008" s="2" t="inlineStr">
        <is>
          <t>εξωτερική αξιολόγηση πριν από την έκδοση|
αξιολόγηση πριν από την έκδοση</t>
        </is>
      </c>
      <c r="W1008" s="2" t="inlineStr">
        <is>
          <t>3|
3</t>
        </is>
      </c>
      <c r="X1008" s="2" t="inlineStr">
        <is>
          <t xml:space="preserve">|
</t>
        </is>
      </c>
      <c r="Y1008" t="inlineStr">
        <is>
          <t>είδος &lt;a href="https://iate.europa.eu/entry/result/3599619/en-el" target="_blank"&gt;εξωτερικής αξιολόγησης&lt;/a&gt;, καθώς και το σχετικό μ’ αυτή έγγραφο, η οποία διενεργείται από &lt;a href="https://iate.europa.eu/entry/result/3599637/en-el" target="_blank"&gt;εξωτερικό αξιολογητή&lt;/a&gt; πριν από την έκδοση ενός πράσινου ομολόγου προκειμένου να αξιολογηθεί η ευθυγράμμισή του με συγκεκριμένο πρότυπο πράσινου ομολόγου</t>
        </is>
      </c>
      <c r="Z1008" s="2" t="inlineStr">
        <is>
          <t>pre-issuance review|
pre-issuance external review</t>
        </is>
      </c>
      <c r="AA1008" s="2" t="inlineStr">
        <is>
          <t>3|
3</t>
        </is>
      </c>
      <c r="AB1008" s="2" t="inlineStr">
        <is>
          <t xml:space="preserve">|
</t>
        </is>
      </c>
      <c r="AC1008" t="inlineStr">
        <is>
          <t>&lt;a href="https://iate.europa.eu/entry/result/3599619" target="_blank"&gt;external review&lt;/a&gt; performed and published prior to issuing a green bond</t>
        </is>
      </c>
      <c r="AD1008" s="2" t="inlineStr">
        <is>
          <t>verificación previa a la emisión</t>
        </is>
      </c>
      <c r="AE1008" s="2" t="inlineStr">
        <is>
          <t>3</t>
        </is>
      </c>
      <c r="AF1008" s="2" t="inlineStr">
        <is>
          <t/>
        </is>
      </c>
      <c r="AG1008" t="inlineStr">
        <is>
          <t>Tipo de &lt;a href="https://iate.europa.eu/entry/slideshow/1634134418072/3599619/es" target="_blank"&gt;verificación externa&lt;/a&gt; a que los emisores de &lt;a href="https://iate.europa.eu/entry/result/3589062/es" target="_blank"&gt;bonos verdes europeos&lt;/a&gt; deben someter la ficha informativa cumplimentada sobre dichos bonos antes de emitirlos.</t>
        </is>
      </c>
      <c r="AH1008" s="2" t="inlineStr">
        <is>
          <t>emiteerimiseelne hindamine</t>
        </is>
      </c>
      <c r="AI1008" s="2" t="inlineStr">
        <is>
          <t>3</t>
        </is>
      </c>
      <c r="AJ1008" s="2" t="inlineStr">
        <is>
          <t/>
        </is>
      </c>
      <c r="AK1008" t="inlineStr">
        <is>
          <t>&lt;i&gt;välise hindaja&lt;/i&gt; &lt;a href="/entry/result/3599637/all" id="ENTRY_TO_ENTRY_CONVERTER" target="_blank"&gt;IATE:3599637&lt;/a&gt; koostatud hindamine ja kirjalik dokument selle kohta, kas roheline võlakiri on kooskõlas &lt;i&gt;Euroopa roheliste võlakirjade standardiga&lt;/i&gt; &lt;a href="/entry/result/3581944/all" id="ENTRY_TO_ENTRY_CONVERTER" target="_blank"&gt;IATE:3581944&lt;/a&gt;</t>
        </is>
      </c>
      <c r="AL1008" s="2" t="inlineStr">
        <is>
          <t>liikkeeseenlaskua edeltävä arviointi</t>
        </is>
      </c>
      <c r="AM1008" s="2" t="inlineStr">
        <is>
          <t>3</t>
        </is>
      </c>
      <c r="AN1008" s="2" t="inlineStr">
        <is>
          <t/>
        </is>
      </c>
      <c r="AO1008" t="inlineStr">
        <is>
          <t>&lt;a href="https://iate.europa.eu/entry/result/3599637/fi" target="_blank"&gt;ulkopuolisen arvioijan&lt;/a&gt; ennen vihreän joukkolainan liikkeeseenlaskua laatima &lt;a href="https://iate.europa.eu/entry/result/3599619/fi" target="_blank"&gt;ulkopuolinen arviointi&lt;/a&gt; ja siihen liittyvä asiakirja, jossa arvioidaan, onko joukkolaina tiettyä vihreää joukkolainaa koskevan standardin mukainen</t>
        </is>
      </c>
      <c r="AP1008" s="2" t="inlineStr">
        <is>
          <t>examen pré-émission|
document d'examen pré-émission</t>
        </is>
      </c>
      <c r="AQ1008" s="2" t="inlineStr">
        <is>
          <t>3|
3</t>
        </is>
      </c>
      <c r="AR1008" s="2" t="inlineStr">
        <is>
          <t xml:space="preserve">|
</t>
        </is>
      </c>
      <c r="AS1008" t="inlineStr">
        <is>
          <t>type d'&lt;a href="https://iate.europa.eu/entry/result/3599619/fr" target="_blank"&gt;examen externe&lt;/a&gt; portant sur la fiche d’information EuGB et effectué par un &lt;a href="https://iate.europa.eu/entry/result/3599637/all" target="_blank"&gt;examinateur externe&lt;/a&gt; avant l'émission d'une obligation verte, visant à évaluer le respect d'une norme donnée en matière d'obligations vertes</t>
        </is>
      </c>
      <c r="AT1008" t="inlineStr">
        <is>
          <t/>
        </is>
      </c>
      <c r="AU1008" t="inlineStr">
        <is>
          <t/>
        </is>
      </c>
      <c r="AV1008" t="inlineStr">
        <is>
          <t/>
        </is>
      </c>
      <c r="AW1008" t="inlineStr">
        <is>
          <t/>
        </is>
      </c>
      <c r="AX1008" s="2" t="inlineStr">
        <is>
          <t>ocjenjivanje prije izdavanja|
ocjena prije izdavanja</t>
        </is>
      </c>
      <c r="AY1008" s="2" t="inlineStr">
        <is>
          <t>3|
3</t>
        </is>
      </c>
      <c r="AZ1008" s="2" t="inlineStr">
        <is>
          <t xml:space="preserve">|
</t>
        </is>
      </c>
      <c r="BA1008" t="inlineStr">
        <is>
          <t/>
        </is>
      </c>
      <c r="BB1008" s="2" t="inlineStr">
        <is>
          <t>kibocsátást megelőző külső felülvizsgálat|
kibocsátást megelőző felülvizsgálat</t>
        </is>
      </c>
      <c r="BC1008" s="2" t="inlineStr">
        <is>
          <t>2|
2</t>
        </is>
      </c>
      <c r="BD1008" s="2" t="inlineStr">
        <is>
          <t>proposed|
proposed</t>
        </is>
      </c>
      <c r="BE1008" t="inlineStr">
        <is>
          <t>a zöldkötvény kibocsátása előtt elvégzett külső felülvizsgálat</t>
        </is>
      </c>
      <c r="BF1008" s="2" t="inlineStr">
        <is>
          <t>revisione pre-emissione|
revisione esterna pre-emissione</t>
        </is>
      </c>
      <c r="BG1008" s="2" t="inlineStr">
        <is>
          <t>3|
3</t>
        </is>
      </c>
      <c r="BH1008" s="2" t="inlineStr">
        <is>
          <t xml:space="preserve">|
</t>
        </is>
      </c>
      <c r="BI1008" t="inlineStr">
        <is>
          <t>revisione relativa alla scheda informativa sulle obbligazioni verdi europee effettuata da un revisore esterno prima dell'emissione dell'obbligazione</t>
        </is>
      </c>
      <c r="BJ1008" s="2" t="inlineStr">
        <is>
          <t>vertinimas prieš emisiją|
išorės vertinimas prieš emisiją</t>
        </is>
      </c>
      <c r="BK1008" s="2" t="inlineStr">
        <is>
          <t>3|
3</t>
        </is>
      </c>
      <c r="BL1008" s="2" t="inlineStr">
        <is>
          <t xml:space="preserve">|
</t>
        </is>
      </c>
      <c r="BM1008" t="inlineStr">
        <is>
          <t/>
        </is>
      </c>
      <c r="BN1008" s="2" t="inlineStr">
        <is>
          <t>pirmsemisijas pārbaude</t>
        </is>
      </c>
      <c r="BO1008" s="2" t="inlineStr">
        <is>
          <t>2</t>
        </is>
      </c>
      <c r="BP1008" s="2" t="inlineStr">
        <is>
          <t/>
        </is>
      </c>
      <c r="BQ1008" t="inlineStr">
        <is>
          <t/>
        </is>
      </c>
      <c r="BR1008" s="2" t="inlineStr">
        <is>
          <t>rieżami estern ta' qabel il-ħruġ|
rieżami ta' qabel il-ħruġ</t>
        </is>
      </c>
      <c r="BS1008" s="2" t="inlineStr">
        <is>
          <t>3|
3</t>
        </is>
      </c>
      <c r="BT1008" s="2" t="inlineStr">
        <is>
          <t xml:space="preserve">|
</t>
        </is>
      </c>
      <c r="BU1008" t="inlineStr">
        <is>
          <t>tip ta' &lt;a href="https://iate.europa.eu/entry/slideshow/1626356294725/3599619/mt" target="_blank"&gt;rieżami estern&lt;/a&gt; (u d-dokument bil-miktub relatat miegħu), li jsir minn &lt;a href="https://iate.europa.eu/entry/result/3599637/mt" target="_blank"&gt;rieżaminatur estern&lt;/a&gt; qabel ma jinħareġ bond ekoloġiku biex jiġi vvalutat l-allinjament tiegħu ma' standard partikolari għall-bonds ekoloġiċi</t>
        </is>
      </c>
      <c r="BV1008" s="2" t="inlineStr">
        <is>
          <t>externe toetsing vóór uitgifte|
toetsing vóór uitgifte</t>
        </is>
      </c>
      <c r="BW1008" s="2" t="inlineStr">
        <is>
          <t>3|
3</t>
        </is>
      </c>
      <c r="BX1008" s="2" t="inlineStr">
        <is>
          <t xml:space="preserve">|
</t>
        </is>
      </c>
      <c r="BY1008" t="inlineStr">
        <is>
          <t>externe toetsing van een ingevuld factsheet voor groene obligaties door een externe toetsinginstantie voordat een groene obligatie wordt uitgegeven</t>
        </is>
      </c>
      <c r="BZ1008" s="2" t="inlineStr">
        <is>
          <t>kontrola zewnętrzna w okresie przed emisją|
kontrola przedemisyjna|
kontrola w okresie przed emisją</t>
        </is>
      </c>
      <c r="CA1008" s="2" t="inlineStr">
        <is>
          <t>3|
3|
3</t>
        </is>
      </c>
      <c r="CB1008" s="2" t="inlineStr">
        <is>
          <t xml:space="preserve">|
preferred|
</t>
        </is>
      </c>
      <c r="CC1008" t="inlineStr">
        <is>
          <t/>
        </is>
      </c>
      <c r="CD1008" s="2" t="inlineStr">
        <is>
          <t>verificação pré-emissão</t>
        </is>
      </c>
      <c r="CE1008" s="2" t="inlineStr">
        <is>
          <t>3</t>
        </is>
      </c>
      <c r="CF1008" s="2" t="inlineStr">
        <is>
          <t/>
        </is>
      </c>
      <c r="CG1008" t="inlineStr">
        <is>
          <t>Verificação, e documento conexo, elaborada por um verificador externo e publicada antes da emissão de uma obrigação verde.</t>
        </is>
      </c>
      <c r="CH1008" s="2" t="inlineStr">
        <is>
          <t>examinare pre-emisiune</t>
        </is>
      </c>
      <c r="CI1008" s="2" t="inlineStr">
        <is>
          <t>3</t>
        </is>
      </c>
      <c r="CJ1008" s="2" t="inlineStr">
        <is>
          <t/>
        </is>
      </c>
      <c r="CK1008" t="inlineStr">
        <is>
          <t/>
        </is>
      </c>
      <c r="CL1008" s="2" t="inlineStr">
        <is>
          <t>preskúmanie pred emisiou</t>
        </is>
      </c>
      <c r="CM1008" s="2" t="inlineStr">
        <is>
          <t>3</t>
        </is>
      </c>
      <c r="CN1008" s="2" t="inlineStr">
        <is>
          <t/>
        </is>
      </c>
      <c r="CO1008" t="inlineStr">
        <is>
          <t>druh &lt;a href="https://iate.europa.eu/entry/slideshow/1629396067137/3599619/sk" target="_blank"&gt;externého preskúmania&lt;/a&gt; a rovnomenný písomný dokument, ktoré &lt;a href="https://iate.europa.eu/entry/slideshow/1629396341881/3599637/sk" target="_blank"&gt;externý posudzovateľ&lt;/a&gt; vykonáva a vypracúva pred emisiou &lt;a href="https://iate.europa.eu/entry/slideshow/1629386271263/3530020/sk" target="_blank"&gt;zeleného dlhopisu&lt;/a&gt; s cieľom posúdiť jeho súlad s konkrétnou normou pre zelené dlhopisy</t>
        </is>
      </c>
      <c r="CP1008" s="2" t="inlineStr">
        <is>
          <t>pregled pred izdajo</t>
        </is>
      </c>
      <c r="CQ1008" s="2" t="inlineStr">
        <is>
          <t>3</t>
        </is>
      </c>
      <c r="CR1008" s="2" t="inlineStr">
        <is>
          <t/>
        </is>
      </c>
      <c r="CS1008" t="inlineStr">
        <is>
          <t>vrsta &lt;a href="https://iate.europa.eu/entry/result/3599619/sl" target="_blank"&gt;zunanjega pregleda&lt;/a&gt; skupaj s pisnim dokumentom, ki ga opravi &lt;a href="https://iate.europa.eu/entry/result/3599637/sl" target="_blank"&gt;zunanji pregledovalec&lt;/a&gt; pred izdajo zelene obveznice, da oceni usklajenost z določenim standardom za zelene obveznice</t>
        </is>
      </c>
      <c r="CT1008" s="2" t="inlineStr">
        <is>
          <t>granskning före emission</t>
        </is>
      </c>
      <c r="CU1008" s="2" t="inlineStr">
        <is>
          <t>3</t>
        </is>
      </c>
      <c r="CV1008" s="2" t="inlineStr">
        <is>
          <t/>
        </is>
      </c>
      <c r="CW1008" t="inlineStr">
        <is>
          <t/>
        </is>
      </c>
    </row>
    <row r="1009">
      <c r="A1009" s="1" t="str">
        <f>HYPERLINK("https://iate.europa.eu/entry/result/3599639/all", "3599639")</f>
        <v>3599639</v>
      </c>
      <c r="B1009" t="inlineStr">
        <is>
          <t>FINANCE;ECONOMICS</t>
        </is>
      </c>
      <c r="C1009" t="inlineStr">
        <is>
          <t>FINANCE|free movement of capital|financial market|securities|bond;FINANCE|financing and investment|investment|investment policy;ECONOMICS|economic policy|economic policy|development policy|sustainable development</t>
        </is>
      </c>
      <c r="D1009" t="inlineStr">
        <is>
          <t>yes</t>
        </is>
      </c>
      <c r="E1009" t="inlineStr">
        <is>
          <t/>
        </is>
      </c>
      <c r="F1009" s="2" t="inlineStr">
        <is>
          <t>отчет за въздействието на европейските екосъобразни облигации</t>
        </is>
      </c>
      <c r="G1009" s="2" t="inlineStr">
        <is>
          <t>3</t>
        </is>
      </c>
      <c r="H1009" s="2" t="inlineStr">
        <is>
          <t/>
        </is>
      </c>
      <c r="I1009" t="inlineStr">
        <is>
          <t/>
        </is>
      </c>
      <c r="J1009" s="2" t="inlineStr">
        <is>
          <t>zpráva o dopadu|
zpráva o dopadu evropského zeleného dluhopisu</t>
        </is>
      </c>
      <c r="K1009" s="2" t="inlineStr">
        <is>
          <t>3|
3</t>
        </is>
      </c>
      <c r="L1009" s="2" t="inlineStr">
        <is>
          <t xml:space="preserve">|
</t>
        </is>
      </c>
      <c r="M1009" t="inlineStr">
        <is>
          <t>zpráva, kterou jsou povinni vypracovat emitenti &lt;a href="https://iate.europa.eu/entry/result/3589062/cs" target="_blank"&gt;evropských zelených dluhopisů&lt;/a&gt; po úplné alokaci 
peněžních prostředků získaných z těchto dluhopisů a alespoň jednou během
 doby platnosti dluhopisu a která se týká dopadu použití peněžních prostředků 
získaných z dluhopisu na životní prostředí</t>
        </is>
      </c>
      <c r="N1009" s="2" t="inlineStr">
        <is>
          <t>miljøredegørelse|
miljøredegørelse om europæiske grønne obligationer</t>
        </is>
      </c>
      <c r="O1009" s="2" t="inlineStr">
        <is>
          <t>3|
3</t>
        </is>
      </c>
      <c r="P1009" s="2" t="inlineStr">
        <is>
          <t xml:space="preserve">|
</t>
        </is>
      </c>
      <c r="Q1009" t="inlineStr">
        <is>
          <t>dokument, der udarbejdes af udstederne af &lt;a href="https://iate.europa.eu/entry/result/3589062/da" target="_blank"&gt;europæiske grønne obligationer&lt;/a&gt; efter den fulde tildeling af provenuet fra sådanne obligationer og mindst én
gang i obligationens løbetid, og som redegør for miljøeffekterne af anvendelsen
af obligationsprovenuet</t>
        </is>
      </c>
      <c r="R1009" s="2" t="inlineStr">
        <is>
          <t>Wirkungsbericht für europäische grüne Anleihen|
Wirkungsbericht</t>
        </is>
      </c>
      <c r="S1009" s="2" t="inlineStr">
        <is>
          <t>3|
3</t>
        </is>
      </c>
      <c r="T1009" s="2" t="inlineStr">
        <is>
          <t xml:space="preserve">|
</t>
        </is>
      </c>
      <c r="U1009" t="inlineStr">
        <is>
          <t/>
        </is>
      </c>
      <c r="V1009" s="2" t="inlineStr">
        <is>
          <t>έκθεση αντικτύπου ευρωπαϊκών πράσινων ομολόγων|
έκθεση αντικτύπου</t>
        </is>
      </c>
      <c r="W1009" s="2" t="inlineStr">
        <is>
          <t>3|
3</t>
        </is>
      </c>
      <c r="X1009" s="2" t="inlineStr">
        <is>
          <t xml:space="preserve">|
</t>
        </is>
      </c>
      <c r="Y1009" t="inlineStr">
        <is>
          <t>έγγραφο που θα δημοσιεύεται από τους εκδότες &lt;a href="https://iate.europa.eu/entry/result/3589062/en-el" target="_blank"&gt;ευρωπαϊκών πράσινων ομολόγων&lt;/a&gt; μετά την πλήρη διάθεση των εσόδων των εν λόγω
ομολόγων και τουλάχιστον μία φορά κατά τη διάρκεια ζωής του ομολόγου, σχετικά με τον περιβαλλοντικό αντίκτυπο της χρήσης των εσόδων του ομολόγου</t>
        </is>
      </c>
      <c r="Z1009" s="2" t="inlineStr">
        <is>
          <t>European green bond impact report|
impact report</t>
        </is>
      </c>
      <c r="AA1009" s="2" t="inlineStr">
        <is>
          <t>3|
3</t>
        </is>
      </c>
      <c r="AB1009" s="2" t="inlineStr">
        <is>
          <t xml:space="preserve">|
</t>
        </is>
      </c>
      <c r="AC1009" t="inlineStr">
        <is>
          <t>document published by the issuer of &lt;a href="https://iate.europa.eu/entry/result/3589062" target="_blank"&gt;European green bonds&lt;/a&gt; after the full allocation
 of the bond proceeds and at least once during the bond's lifetime, specifying the environmental impact of the use of the bond proceeds</t>
        </is>
      </c>
      <c r="AD1009" s="2" t="inlineStr">
        <is>
          <t>informe de impacto de los bonos verdes europeos</t>
        </is>
      </c>
      <c r="AE1009" s="2" t="inlineStr">
        <is>
          <t>3</t>
        </is>
      </c>
      <c r="AF1009" s="2" t="inlineStr">
        <is>
          <t/>
        </is>
      </c>
      <c r="AG1009" t="inlineStr">
        <is>
          <t>Informe que los emisores de &lt;a href="https://iate.europa.eu/entry/slideshow/1634287589387/3589062/es" target="_blank"&gt;bonos verdes europeos&lt;/a&gt; deben elaborar, tras la asignación completa de los ingresos de dichos bonos y al menos una vez durante el período de vida de los bonos, especificando el impacto ambiental del uso de los ingresos procedentes de ellos.</t>
        </is>
      </c>
      <c r="AH1009" s="2" t="inlineStr">
        <is>
          <t>Euroopa roheliste võlakirjade mõjuaruanne</t>
        </is>
      </c>
      <c r="AI1009" s="2" t="inlineStr">
        <is>
          <t>3</t>
        </is>
      </c>
      <c r="AJ1009" s="2" t="inlineStr">
        <is>
          <t/>
        </is>
      </c>
      <c r="AK1009" t="inlineStr">
        <is>
          <t>aruanne, mille pärast asjaomasest võlakirjast saadud tulude täielikku jaotamist koostavad &lt;i&gt;Euroopa roheliste võlakirjade&lt;/i&gt; &lt;a href="/entry/result/3589062/all" id="ENTRY_TO_ENTRY_CONVERTER" target="_blank"&gt;IATE:3589062&lt;/a&gt; emitendid vähemalt korra võlakirja kasutusea jooksul ja mis näitab võlakirjast saadud tulude kasutamise keskkonnamõju</t>
        </is>
      </c>
      <c r="AL1009" s="2" t="inlineStr">
        <is>
          <t>vaikutusraportti|
eurooppalaista vihreää joukkolainaa koskeva vaikutusraportti</t>
        </is>
      </c>
      <c r="AM1009" s="2" t="inlineStr">
        <is>
          <t>3|
3</t>
        </is>
      </c>
      <c r="AN1009" s="2" t="inlineStr">
        <is>
          <t xml:space="preserve">|
</t>
        </is>
      </c>
      <c r="AO1009" t="inlineStr">
        <is>
          <t>&lt;a href="https://iate.europa.eu/entry/result/3589062/fi" target="_blank"&gt;eurooppalaisten vihreiden joukkolainojen&lt;/a&gt; liikkeeseenlaskijoiden sen jälkeen kun eurooppalaisilla vihreillä joukkolainoilla hankitut varat on kokonaisuudessaan kohdennettu ja vähintään kerran tällaisen joukkolainan juoksuaikana julkaisema asiakirja</t>
        </is>
      </c>
      <c r="AP1009" s="2" t="inlineStr">
        <is>
          <t>rapport d'impact EuGB</t>
        </is>
      </c>
      <c r="AQ1009" s="2" t="inlineStr">
        <is>
          <t>3</t>
        </is>
      </c>
      <c r="AR1009" s="2" t="inlineStr">
        <is>
          <t/>
        </is>
      </c>
      <c r="AS1009" t="inlineStr">
        <is>
          <t>document à établir par les émetteurs d’&lt;a href="https://iate.europa.eu/entry/result/3589062/fr" target="_blank"&gt;obligations vertes européennes&lt;/a&gt; après que le
 produit de ces obligations a été entièrement affecté et au moins une 
fois pendant la durée de vie des obligations, et portant sur l'impact environnemental de l’utilisation du produit de ces 
obligations</t>
        </is>
      </c>
      <c r="AT1009" t="inlineStr">
        <is>
          <t/>
        </is>
      </c>
      <c r="AU1009" t="inlineStr">
        <is>
          <t/>
        </is>
      </c>
      <c r="AV1009" t="inlineStr">
        <is>
          <t/>
        </is>
      </c>
      <c r="AW1009" t="inlineStr">
        <is>
          <t/>
        </is>
      </c>
      <c r="AX1009" s="2" t="inlineStr">
        <is>
          <t>izvještaj o utjecaju na okoliš europskih zelenih obveznica</t>
        </is>
      </c>
      <c r="AY1009" s="2" t="inlineStr">
        <is>
          <t>3</t>
        </is>
      </c>
      <c r="AZ1009" s="2" t="inlineStr">
        <is>
          <t/>
        </is>
      </c>
      <c r="BA1009" t="inlineStr">
        <is>
          <t>izvješće koje su izdavatelji europskih zelenih obveznica dužni nakon potpune dodjele primitaka od tih obveznica sastaviti barem jedanput za životnog vijeka obveznice i u njemu opisati utjecaj korištenja primitaka od europske zelene obveznice na okoliš</t>
        </is>
      </c>
      <c r="BB1009" s="2" t="inlineStr">
        <is>
          <t>európai zöldkötvényre vonatkozó hatásjelentés</t>
        </is>
      </c>
      <c r="BC1009" s="2" t="inlineStr">
        <is>
          <t>2</t>
        </is>
      </c>
      <c r="BD1009" s="2" t="inlineStr">
        <is>
          <t>proposed</t>
        </is>
      </c>
      <c r="BE1009" t="inlineStr">
        <is>
          <t>az &lt;a href="https://iate.europa.eu/entry/result/3589062/hu" target="_blank"&gt;európai zöldkötvény &lt;/a&gt;kibocsátója által a kötvényből származó bevételek teljes körű allokációját követően és a kötvény élettartama alatt legalább egy alkalommal közzétett dokumentum, amely a kötvényből származó bevételek felhasználásának környezeti következményeit mutatja be</t>
        </is>
      </c>
      <c r="BF1009" s="2" t="inlineStr">
        <is>
          <t>relazione sull'impatto delle obbligazioni verdi europee</t>
        </is>
      </c>
      <c r="BG1009" s="2" t="inlineStr">
        <is>
          <t>3</t>
        </is>
      </c>
      <c r="BH1009" s="2" t="inlineStr">
        <is>
          <t/>
        </is>
      </c>
      <c r="BI1009" t="inlineStr">
        <is>
          <t>relazione sull'impatto ambientale dell'uso dei proventi delle obbligazioni verdi europee redatta dagli emittenti dopo l'assegnazione integrale dei proventi di tali obbligazioni e almeno una volta durante la vita dell'obbligazione in questione</t>
        </is>
      </c>
      <c r="BJ1009" s="2" t="inlineStr">
        <is>
          <t>Europos žaliųjų obligacijų poveikio ataskaita</t>
        </is>
      </c>
      <c r="BK1009" s="2" t="inlineStr">
        <is>
          <t>3</t>
        </is>
      </c>
      <c r="BL1009" s="2" t="inlineStr">
        <is>
          <t/>
        </is>
      </c>
      <c r="BM1009" t="inlineStr">
        <is>
          <t/>
        </is>
      </c>
      <c r="BN1009" s="2" t="inlineStr">
        <is>
          <t>ziņojums par Eiropas zaļo obligāciju ietekmi|
ietekmes ziņojums</t>
        </is>
      </c>
      <c r="BO1009" s="2" t="inlineStr">
        <is>
          <t>2|
2</t>
        </is>
      </c>
      <c r="BP1009" s="2" t="inlineStr">
        <is>
          <t xml:space="preserve">|
</t>
        </is>
      </c>
      <c r="BQ1009" t="inlineStr">
        <is>
          <t>dokuments, ko sagatavo Eiropas zaļo obligāciju emitents vismaz vienu reizi obligācijas darbības laikā pēc tam, kad obligācijas ieņēmumi ir pilnībā sadalīti, un kurā norādīta obligāciju emisijas rezultātā gūto ieņēmumu izlietojuma ietekme uz vidi</t>
        </is>
      </c>
      <c r="BR1009" s="2" t="inlineStr">
        <is>
          <t>rapport tal-impatt|
rapport tal-impatt tal-bonds ekoloġiċi Ewropej</t>
        </is>
      </c>
      <c r="BS1009" s="2" t="inlineStr">
        <is>
          <t>3|
3</t>
        </is>
      </c>
      <c r="BT1009" s="2" t="inlineStr">
        <is>
          <t xml:space="preserve">|
</t>
        </is>
      </c>
      <c r="BU1009" t="inlineStr">
        <is>
          <t>dokument li jrid jiġi ppubblikat mill-emittenti tal-&lt;a href="https://iate.europa.eu/entry/result/3589062/mt" target="_blank"&gt;bonds ekoloġiċi Ewropej&lt;/a&gt; minn tal-inqas darba waħda matul il-ħajja tal-bonds wara li r-rikavat ta' dawn il-bonds jiġi allokat b'mod sħiħ, li jispeċifika l-impatt ambjentali li joriġina mill-użu tar-rikavat tal-bonds</t>
        </is>
      </c>
      <c r="BV1009" s="2" t="inlineStr">
        <is>
          <t>impactrapport voor Europese groene obligaties</t>
        </is>
      </c>
      <c r="BW1009" s="2" t="inlineStr">
        <is>
          <t>3</t>
        </is>
      </c>
      <c r="BX1009" s="2" t="inlineStr">
        <is>
          <t/>
        </is>
      </c>
      <c r="BY1009" t="inlineStr">
        <is>
          <t>document dat uitgevende instellingen van Europese groene obligaties opstellen, na de volledige toewijzing van de opbrengsten van dergelijke obligaties en ten minste eenmaal tijdens de looptijd van de obligatie, over de milieu-impact van het gebruik van de obligatieopbrengsten</t>
        </is>
      </c>
      <c r="BZ1009" s="2" t="inlineStr">
        <is>
          <t>sprawozdanie dotyczące skutków europejskich zielonych obligacji|
sprawozdanie dotyczące skutków</t>
        </is>
      </c>
      <c r="CA1009" s="2" t="inlineStr">
        <is>
          <t>3|
3</t>
        </is>
      </c>
      <c r="CB1009" s="2" t="inlineStr">
        <is>
          <t xml:space="preserve">|
</t>
        </is>
      </c>
      <c r="CC1009" t="inlineStr">
        <is>
          <t>dokument publikowany przez emitentów europejskich zielonych obligacji, po dokonaniu pełnej alokacji przychodów z takich obligacji i co najmniej raz w całym okresie do wykupu obligacji, na temat wpływu wykorzystania przychodów z obligacji na środowisko</t>
        </is>
      </c>
      <c r="CD1009" s="2" t="inlineStr">
        <is>
          <t>relatório de impacto da obrigação verde europeia|
relatório de impacto</t>
        </is>
      </c>
      <c r="CE1009" s="2" t="inlineStr">
        <is>
          <t>3|
3</t>
        </is>
      </c>
      <c r="CF1009" s="2" t="inlineStr">
        <is>
          <t xml:space="preserve">|
</t>
        </is>
      </c>
      <c r="CG1009" t="inlineStr">
        <is>
          <t>Documento a publicar pelo emitente de obrigações verdes europeias após a afetação integral das receitas dessas obrigações e, pelo menos, uma vez durante a vigência da obrigação, especificando o impacto ambiental da utilização das receitas das obrigações.</t>
        </is>
      </c>
      <c r="CH1009" s="2" t="inlineStr">
        <is>
          <t>raport de impact al obligațiunilor verzi europene</t>
        </is>
      </c>
      <c r="CI1009" s="2" t="inlineStr">
        <is>
          <t>3</t>
        </is>
      </c>
      <c r="CJ1009" s="2" t="inlineStr">
        <is>
          <t/>
        </is>
      </c>
      <c r="CK1009" t="inlineStr">
        <is>
          <t/>
        </is>
      </c>
      <c r="CL1009" s="2" t="inlineStr">
        <is>
          <t>správa o vplyve|
správa o vplyve európskeho zeleného dlhopisu</t>
        </is>
      </c>
      <c r="CM1009" s="2" t="inlineStr">
        <is>
          <t>3|
3</t>
        </is>
      </c>
      <c r="CN1009" s="2" t="inlineStr">
        <is>
          <t xml:space="preserve">|
</t>
        </is>
      </c>
      <c r="CO1009" t="inlineStr">
        <is>
          <t>dokument, ktorý emitent &lt;a href="https://iate.europa.eu/entry/result/3589062/sk" target="_blank"&gt;európskeho zeleného dlhopisu&lt;/a&gt; vypracuje a zverejní po alokácii výnosov v plnej miere aspoň raz počas životnosti dlhopisu, pričom v ňom opíše vplyv používania výnosov z dlhopisu na životné prostredie</t>
        </is>
      </c>
      <c r="CP1009" s="2" t="inlineStr">
        <is>
          <t>poročilo o vplivu evropske zelene obveznice</t>
        </is>
      </c>
      <c r="CQ1009" s="2" t="inlineStr">
        <is>
          <t>3</t>
        </is>
      </c>
      <c r="CR1009" s="2" t="inlineStr">
        <is>
          <t/>
        </is>
      </c>
      <c r="CS1009" t="inlineStr">
        <is>
          <t>dokument, ki ga pripravi izdajatelj po dodelitvi vseh prihodkov &lt;a href="https://iate.europa.eu/entry/result/3589062/sl" target="_blank"&gt;evropske zelene obveznice&lt;/a&gt; vsaj enkrat v času trajanja obveznice, v katerem poroča o vplivu uporabe prihodkov iz obveznice na okolje</t>
        </is>
      </c>
      <c r="CT1009" s="2" t="inlineStr">
        <is>
          <t>konsekvensrapport avseende europeiska gröna obligationer</t>
        </is>
      </c>
      <c r="CU1009" s="2" t="inlineStr">
        <is>
          <t>3</t>
        </is>
      </c>
      <c r="CV1009" s="2" t="inlineStr">
        <is>
          <t/>
        </is>
      </c>
      <c r="CW1009" t="inlineStr">
        <is>
          <t/>
        </is>
      </c>
    </row>
    <row r="1010">
      <c r="A1010" s="1" t="str">
        <f>HYPERLINK("https://iate.europa.eu/entry/result/3599614/all", "3599614")</f>
        <v>3599614</v>
      </c>
      <c r="B1010" t="inlineStr">
        <is>
          <t>FINANCE;ECONOMICS</t>
        </is>
      </c>
      <c r="C1010" t="inlineStr">
        <is>
          <t>FINANCE|free movement of capital|financial market|securities|bond;FINANCE|financing and investment|investment|investment policy;ECONOMICS|economic policy|economic policy|development policy|sustainable development</t>
        </is>
      </c>
      <c r="D1010" t="inlineStr">
        <is>
          <t>yes</t>
        </is>
      </c>
      <c r="E1010" t="inlineStr">
        <is>
          <t/>
        </is>
      </c>
      <c r="F1010" s="2" t="inlineStr">
        <is>
          <t>Годишен отчет за разпределението на постъпленията от европейските екосъобразни облигации</t>
        </is>
      </c>
      <c r="G1010" s="2" t="inlineStr">
        <is>
          <t>3</t>
        </is>
      </c>
      <c r="H1010" s="2" t="inlineStr">
        <is>
          <t/>
        </is>
      </c>
      <c r="I1010" t="inlineStr">
        <is>
          <t/>
        </is>
      </c>
      <c r="J1010" s="2" t="inlineStr">
        <is>
          <t>zpráva o alokaci peněžních prostředků získaných vydáním evropského zeleného dluhopisu|
výroční zpráva o alokaci|
výroční zpráva o alokaci peněžních prostředků získaných vydáním evropského zeleného dluhopisu|
zpráva o alokaci</t>
        </is>
      </c>
      <c r="K1010" s="2" t="inlineStr">
        <is>
          <t>3|
3|
3|
3</t>
        </is>
      </c>
      <c r="L1010" s="2" t="inlineStr">
        <is>
          <t xml:space="preserve">|
|
|
</t>
        </is>
      </c>
      <c r="M1010" t="inlineStr">
        <is>
          <t>dokument vypracovaný emitenty &lt;a href="https://iate.europa.eu/entry/result/3589062/cs" target="_blank"&gt;evropských zelených dluhopisů&lt;/a&gt; každý rok až do úplné 
alokace peněžních prostředků získaných z daných evropských zelených 
dluhopisů, v
 němž prokážou, že peněžní prostředky získané z daných evropských 
zelených dluhopisů byly alokovány v souladu s nařízením o evropských zelených dluhopisech (&lt;a href="https://iate.europa.eu/entry/result/3581944/cs" target="_blank"&gt;standardem pro evropské zelené dluhopisy&lt;/a&gt;)</t>
        </is>
      </c>
      <c r="N1010" s="2" t="inlineStr">
        <is>
          <t>tildelingsrapport|
årlig tildelingsrapport om europæiske grønne obligationer|
tildelingsrapport om europæiske grønne obligationer|
årlig tildelingsrapport</t>
        </is>
      </c>
      <c r="O1010" s="2" t="inlineStr">
        <is>
          <t>3|
3|
3|
3</t>
        </is>
      </c>
      <c r="P1010" s="2" t="inlineStr">
        <is>
          <t xml:space="preserve">|
|
|
</t>
        </is>
      </c>
      <c r="Q1010" t="inlineStr">
        <is>
          <t>dokument, der hvert år og indtil den fulde tildeling af provenuet fra den
pågældende obligation udarbejdes af udstederne af &lt;a href="https://iate.europa.eu/entry/result/3589062/da" target="_blank"&gt;europæiske grønne obligationer&lt;/a&gt;, og som dokumenterer, at provenuet fra obligationen er blevet
tildelt i overensstemmelse med de relevante bestemmelser i forordningen om europæiske
grønne obligationer (den &lt;a href="https://iate.europa.eu/entry/result/3581944/da" target="_blank"&gt;europæiske standard for grønne obligationer&lt;/a&gt;)</t>
        </is>
      </c>
      <c r="R1010" s="2" t="inlineStr">
        <is>
          <t>jährlicher Erlösverwendungsbericht|
jährlicher Berichte über die Erlösverwendung der europäischen grünen Anleihen|
Bericht über die Verwendung der Erlöse europäischer grüner Anleihen</t>
        </is>
      </c>
      <c r="S1010" s="2" t="inlineStr">
        <is>
          <t>3|
3|
3</t>
        </is>
      </c>
      <c r="T1010" s="2" t="inlineStr">
        <is>
          <t xml:space="preserve">|
|
</t>
        </is>
      </c>
      <c r="U1010" t="inlineStr">
        <is>
          <t/>
        </is>
      </c>
      <c r="V1010" s="2" t="inlineStr">
        <is>
          <t>ετήσια έκθεση σχετικά με τον επιμερισμό των κερδών|
έκθεση σχετικά με τον επιμερισμό των κερδών ευρωπαϊκών πράσινων ομολόγων|
ετήσια έκθεση σχετικά με τον επιμερισμό των κερδών των ευρωπαϊκών πράσινων ομολόγων|
έκθεση σχετικά με τον επιμερισμό των κερδών</t>
        </is>
      </c>
      <c r="W1010" s="2" t="inlineStr">
        <is>
          <t>3|
3|
3|
3</t>
        </is>
      </c>
      <c r="X1010" s="2" t="inlineStr">
        <is>
          <t xml:space="preserve">|
|
|
</t>
        </is>
      </c>
      <c r="Y1010" t="inlineStr">
        <is>
          <t>έγγραφο που καταρτίζεται από τους εκδότες &lt;a href="https://iate.europa.eu/entry/result/3589062/en-el" target="_blank"&gt;ευρωπαϊκών πράσινων ομολόγων&lt;/a&gt; κάθε έτος και μέχρι την πλήρη διάθεση των εσόδων του σχετικού ομολόγου, στο οποίο αποδεικνύεται ότι τα έσοδα των ομολόγων έχουν
διατεθεί σύμφωνα με τις σχετικές διατάξεις του κανονισμού για τα ευρωπαϊκά πράσινα ομόλογα (&lt;a href="https://iate.europa.eu/entry/result/3581944/en-el" target="_blank"&gt;ευρωπαϊκό πρότυπο πράσινου ομολόγου&lt;/a&gt;)</t>
        </is>
      </c>
      <c r="Z1010" s="2" t="inlineStr">
        <is>
          <t>annual allocation report|
allocation report|
yearly allocation report|
European green bond allocation report|
European green bond annual allocation report</t>
        </is>
      </c>
      <c r="AA1010" s="2" t="inlineStr">
        <is>
          <t>3|
3|
1|
3|
3</t>
        </is>
      </c>
      <c r="AB1010" s="2" t="inlineStr">
        <is>
          <t xml:space="preserve">|
|
|
|
</t>
        </is>
      </c>
      <c r="AC1010" t="inlineStr">
        <is>
          <t>document
 drawn up by the issuer of &lt;a href="https://iate.europa.eu/entry/result/3589062" target="_blank"&gt;European green bonds&lt;/a&gt; every year until the full
 allocation of the proceeds of the bond concerned, demonstrating that the
 proceeds have been allocated in accordance with the &lt;a href="https://iate.europa.eu/entry/result/3581944" target="_blank"&gt;European green bonds standard&lt;/a&gt;</t>
        </is>
      </c>
      <c r="AD1010" s="2" t="inlineStr">
        <is>
          <t>informe de asignación|
informe anual de asignación de bonos verdes europeos|
informe de asignación de bonos verdes europeos</t>
        </is>
      </c>
      <c r="AE1010" s="2" t="inlineStr">
        <is>
          <t>3|
3|
3</t>
        </is>
      </c>
      <c r="AF1010" s="2" t="inlineStr">
        <is>
          <t xml:space="preserve">|
|
</t>
        </is>
      </c>
      <c r="AG1010" t="inlineStr">
        <is>
          <t>Informe que el emisor de &lt;a href="https://iate.europa.eu/entry/slideshow/1634054007719/3589062/es" target="_blank"&gt;bonos verdes europeos&lt;time datetime="12.10.2021"&gt; (12.10.2021)&lt;/time&gt;&lt;/a&gt; debe elaborar con periodicidad anual hasta la asignación completa de los ingresos del bono.</t>
        </is>
      </c>
      <c r="AH1010" s="2" t="inlineStr">
        <is>
          <t>jaotusaruanne|
Euroopa roheliste võlakirjade jaotusaruanne|
võlakirjade iga-aastane jaotusaruanne</t>
        </is>
      </c>
      <c r="AI1010" s="2" t="inlineStr">
        <is>
          <t>3|
3|
3</t>
        </is>
      </c>
      <c r="AJ1010" s="2" t="inlineStr">
        <is>
          <t xml:space="preserve">|
|
</t>
        </is>
      </c>
      <c r="AK1010" t="inlineStr">
        <is>
          <t>dokument, mille &lt;i&gt;Euroopa roheliste võlakirjade&lt;/i&gt; &lt;a href="/entry/result/3589062/all" id="ENTRY_TO_ENTRY_CONVERTER" target="_blank"&gt;IATE:3589062&lt;/a&gt; emitent koostab igal aastal kuni asjaomasest võlakirjast saadud tulude täieliku jaotamiseni ja näitab, et asjaomastest võlakirjadest saadud tulud on alates võlakirja väljaandmisest kuni aruandeperioodi lõpuni jaotatud kooskõlas Euroopa rohelisi võlakirju käsitleva määruse asjaomaste sätetega</t>
        </is>
      </c>
      <c r="AL1010" s="2" t="inlineStr">
        <is>
          <t>eurooppalaista vihreää joukkolainaa koskeva kohdentamisraportti|
eurooppalaista vihreää joukkolainaa koskeva vuotuinen kohdentamisraportti|
vuotuinen kohdentamisraportti</t>
        </is>
      </c>
      <c r="AM1010" s="2" t="inlineStr">
        <is>
          <t>3|
3|
3</t>
        </is>
      </c>
      <c r="AN1010" s="2" t="inlineStr">
        <is>
          <t xml:space="preserve">|
|
</t>
        </is>
      </c>
      <c r="AO1010" t="inlineStr">
        <is>
          <t>&lt;a href="https://iate.europa.eu/entry/result/3589062/fi" target="_blank"&gt;eurooppalaisten vihreiden joukkolainojen&lt;/a&gt; liikkeeseenlaskijoiden eurooppalaisista vihreistä joukkolainoista annetun asetuksen mukaisesti vuosittain laatima asiakirja eurooppalaisella vihreällä joukkolainalla hankittujen varojen kohdentamisesta, kunnes joukkolainalla hankitut varat on kokonaisuudessaan kohdennettu</t>
        </is>
      </c>
      <c r="AP1010" s="2" t="inlineStr">
        <is>
          <t>rapport d'affectation|
rapport annuel d'affectation EuGB</t>
        </is>
      </c>
      <c r="AQ1010" s="2" t="inlineStr">
        <is>
          <t>3|
3</t>
        </is>
      </c>
      <c r="AR1010" s="2" t="inlineStr">
        <is>
          <t xml:space="preserve">|
</t>
        </is>
      </c>
      <c r="AS1010" t="inlineStr">
        <is>
          <t>document établi par l'émetteur d'&lt;a href="https://iate.europa.eu/entry/result/3589062/fr" target="_blank"&gt;obligations vertes européennes&lt;/a&gt;, chaque année et jusqu’à l’affectation de l’intégralité du produit de ces obligations, démontrant que ce produit a été 
affecté conformément aux dispositions du règlement sur les obligations vertes européennes (voir &lt;a href="https://iate.europa.eu/entry/result/3581944/fr" target="_blank"&gt;norme des obligations vertes européenne&lt;/a&gt;)</t>
        </is>
      </c>
      <c r="AT1010" t="inlineStr">
        <is>
          <t/>
        </is>
      </c>
      <c r="AU1010" t="inlineStr">
        <is>
          <t/>
        </is>
      </c>
      <c r="AV1010" t="inlineStr">
        <is>
          <t/>
        </is>
      </c>
      <c r="AW1010" t="inlineStr">
        <is>
          <t/>
        </is>
      </c>
      <c r="AX1010" s="2" t="inlineStr">
        <is>
          <t>godišnji izvještaj o dodjeli primitaka od europskih zelenih obveznica|
izvještaj o dodjeli primitaka od europske zelene obveznice</t>
        </is>
      </c>
      <c r="AY1010" s="2" t="inlineStr">
        <is>
          <t>3|
3</t>
        </is>
      </c>
      <c r="AZ1010" s="2" t="inlineStr">
        <is>
          <t xml:space="preserve">|
</t>
        </is>
      </c>
      <c r="BA1010" t="inlineStr">
        <is>
          <t/>
        </is>
      </c>
      <c r="BB1010" s="2" t="inlineStr">
        <is>
          <t>európai zöldkötvényre vonatkozó éves allokációs jelentés|
allokációs jelentés</t>
        </is>
      </c>
      <c r="BC1010" s="2" t="inlineStr">
        <is>
          <t>2|
3</t>
        </is>
      </c>
      <c r="BD1010" s="2" t="inlineStr">
        <is>
          <t xml:space="preserve">proposed|
</t>
        </is>
      </c>
      <c r="BE1010" t="inlineStr">
        <is>
          <t>az &lt;a href="https://iate.europa.eu/entry/result/3589062/hu" target="_blank"&gt;európai zöldkötvények&lt;/a&gt; kibocsátói által az érintett kötvényből származó bevételek teljes körű allokációjáig minden évben elkészítendő dokumentum, amely bemutatja, hogy a bevételeket az &lt;a href="https://iate.europa.eu/entry/result/3581944/hu" target="_blank"&gt;európai zöldkötvénystandarddal&lt;/a&gt; összhangban használják fel</t>
        </is>
      </c>
      <c r="BF1010" s="2" t="inlineStr">
        <is>
          <t>relazione annuale sull'assegnazione dei proventi|
relazione annuale sull'assegnazione dei proventi delle obbligazioni verdi europee</t>
        </is>
      </c>
      <c r="BG1010" s="2" t="inlineStr">
        <is>
          <t>3|
3</t>
        </is>
      </c>
      <c r="BH1010" s="2" t="inlineStr">
        <is>
          <t xml:space="preserve">|
</t>
        </is>
      </c>
      <c r="BI1010" t="inlineStr">
        <is>
          <t>relazione che gli emittenti di obbligazioni verdi europee sono tenuti a redigere annualmente dimostrando che, dalla data dell'emissione e fino alla fine dell'anno cui la relazione si riferisce, i proventi delle obbligazioni verdi europee interessate sono stati assegnati conformemente a quanto stabilito dal regolamento sulle obbligazioni verdi europee</t>
        </is>
      </c>
      <c r="BJ1010" s="2" t="inlineStr">
        <is>
          <t>pajamų iš Europos žaliųjų obligacijų paskirstymo ataskaita|
metinė pajamų paskirstymo ataskaita|
pajamų paskirstymo ataskaita|
metinė pajamų iš Europos žaliųjų obligacijų paskirstymo ataskaita</t>
        </is>
      </c>
      <c r="BK1010" s="2" t="inlineStr">
        <is>
          <t>3|
3|
3|
3</t>
        </is>
      </c>
      <c r="BL1010" s="2" t="inlineStr">
        <is>
          <t xml:space="preserve">|
|
|
</t>
        </is>
      </c>
      <c r="BM1010" t="inlineStr">
        <is>
          <t/>
        </is>
      </c>
      <c r="BN1010" s="2" t="inlineStr">
        <is>
          <t>ieņēmumu sadales gada ziņojums|
Eiropas zaļo obligāciju ieņēmumu sadales gada ziņojums|
Eiropas zaļo obligāciju ieņēmumu sadales ziņojums|
ieņēmumu sadales ziņojums</t>
        </is>
      </c>
      <c r="BO1010" s="2" t="inlineStr">
        <is>
          <t>2|
2|
3|
2</t>
        </is>
      </c>
      <c r="BP1010" s="2" t="inlineStr">
        <is>
          <t xml:space="preserve">|
|
|
</t>
        </is>
      </c>
      <c r="BQ1010" t="inlineStr">
        <is>
          <t>dokuments, ko katru gadu sagatavo&lt;a href="https://iate.europa.eu/entry/result/3589062" target="_blank"&gt; Eiropas zaļo obligāciju&lt;/a&gt; emitents, līdz pilnībā tiek sadalīti ieņēmumi no attiecīgās obligācijas emisijas, un kurā parāda, ka ieņēmumi ir sadalīti saskaņā ar &lt;a href="https://iate.europa.eu/entry/slideshow/1636538433655/3581944/lv" target="_blank"&gt;Eiropas zaļo obligāciju standartu&lt;/a&gt;</t>
        </is>
      </c>
      <c r="BR1010" s="2" t="inlineStr">
        <is>
          <t>rapport tal-allokazzjoni tal-bonds ekoloġiċi Ewropej|
rapport tal-allokazzjoni|
rapport annwali tal-allokazzjoni|
rapport annwali tal-allokazzjoni tal-bonds ekoloġiċi Ewropej</t>
        </is>
      </c>
      <c r="BS1010" s="2" t="inlineStr">
        <is>
          <t>3|
3|
3|
3</t>
        </is>
      </c>
      <c r="BT1010" s="2" t="inlineStr">
        <is>
          <t xml:space="preserve">|
|
|
</t>
        </is>
      </c>
      <c r="BU1010" t="inlineStr">
        <is>
          <t>dokument imfassal mill-emittent tal-&lt;a href="https://iate.europa.eu/entry/result/3589062/mt" target="_blank"&gt;bonds ekoloġiċi Ewropej&lt;/a&gt;, kull sena u sakemm issir l-allokazzjoni sħiħa tar-rikavat tal-bonds ikkonċernati, li juri li r-rikavat tal-bonds ikun ġie allokat f'konformità mad-dispożizzjonijiet rilevanti tar-Regolament dwar il-bonds ekoloġiċi Ewropej (&lt;a href="https://iate.europa.eu/entry/result/3581944/mt" target="_blank"&gt;standard Ewropew għall-bonds ekoloġiċi&lt;/a&gt;)</t>
        </is>
      </c>
      <c r="BV1010" s="2" t="inlineStr">
        <is>
          <t>allocatierapport|
jaarlijks allocatierapport|
jaarlijks allocatierapport voor Europese groene obligaties|
allocatierapport voor Europese groene obligaties</t>
        </is>
      </c>
      <c r="BW1010" s="2" t="inlineStr">
        <is>
          <t>3|
3|
3|
3</t>
        </is>
      </c>
      <c r="BX1010" s="2" t="inlineStr">
        <is>
          <t xml:space="preserve">|
|
|
</t>
        </is>
      </c>
      <c r="BY1010" t="inlineStr">
        <is>
          <t>document dat de uitgevende instelling(en) van Europese groene obligaties jaarlijks opstellen totdat de opbrengsten van de betrokken Europese groene obligatie volledig zijn toegewezen, waarin wordt aangetoond dat de opbrengsten van de betrokken Europese groene obligaties zijn toegewezen in overeenstemming met de relevante bepalingen van de Europese norm voor groene obligaties</t>
        </is>
      </c>
      <c r="BZ1010" s="2" t="inlineStr">
        <is>
          <t>roczne sprawozdanie z alokacji europejskich zielonych obligacji|
roczne sprawozdanie z alokacji|
sprawozdanie z alokacji europejskich zielonych obligacji|
sprawozdanie z alokacji</t>
        </is>
      </c>
      <c r="CA1010" s="2" t="inlineStr">
        <is>
          <t>3|
3|
3|
3</t>
        </is>
      </c>
      <c r="CB1010" s="2" t="inlineStr">
        <is>
          <t xml:space="preserve">|
|
|
</t>
        </is>
      </c>
      <c r="CC1010" t="inlineStr">
        <is>
          <t>sprawozdanie sporządzane przez emitentów europejskich zielonych obligacji co roku i do chwili pełnej alokacji przychodów z danej europejskiej zielonej obligacji, wykazujące, że przychody z odnośnych europejskich zielonych obligacji od daty ich emisji do końca roku, którego dotyczy sprawozdanie, alokowano zgodnie z przepisami</t>
        </is>
      </c>
      <c r="CD1010" s="2" t="inlineStr">
        <is>
          <t>relatório anual relativo à afetação da obrigação verde europeia|
relatório de afetação|
relatório anual relativo à afetação</t>
        </is>
      </c>
      <c r="CE1010" s="2" t="inlineStr">
        <is>
          <t>3|
3|
3</t>
        </is>
      </c>
      <c r="CF1010" s="2" t="inlineStr">
        <is>
          <t xml:space="preserve">|
|
</t>
        </is>
      </c>
      <c r="CG1010" t="inlineStr">
        <is>
          <t>Documento a elaborar, todos os anos, pelos pelos emitentes de obrigações verdes europeias e até à afetação integral das receitas das obrigações em causa, para demonstrar que as receitas dessas obrigações foram afetadas, entre a sua data de emissão e o final do ano a que se refere o relatório, em conformidade com a &lt;a href="https://iate.europa.eu/entry/result/3581944/pt" target="_blank"&gt;norma para as obrigações verdes europeias&lt;/a&gt;.</t>
        </is>
      </c>
      <c r="CH1010" s="2" t="inlineStr">
        <is>
          <t>raport anual de alocare a încasărilor din obligațiunile verzi europene|
raport final de alocare|
raport de alocare</t>
        </is>
      </c>
      <c r="CI1010" s="2" t="inlineStr">
        <is>
          <t>3|
3|
3</t>
        </is>
      </c>
      <c r="CJ1010" s="2" t="inlineStr">
        <is>
          <t xml:space="preserve">|
|
</t>
        </is>
      </c>
      <c r="CK1010" t="inlineStr">
        <is>
          <t/>
        </is>
      </c>
      <c r="CL1010" s="2" t="inlineStr">
        <is>
          <t>správa o alokácii z európskeho zeleného dlhopisu|
správa o alokácii|
výročná správa o alokácii z európskeho zeleného dlhopisu|
výročná správa o alokácii</t>
        </is>
      </c>
      <c r="CM1010" s="2" t="inlineStr">
        <is>
          <t>3|
3|
3|
3</t>
        </is>
      </c>
      <c r="CN1010" s="2" t="inlineStr">
        <is>
          <t xml:space="preserve">|
|
|
</t>
        </is>
      </c>
      <c r="CO1010" t="inlineStr">
        <is>
          <t>dokument vypracúvaný emitentom &lt;a href="https://iate.europa.eu/entry/slideshow/1629359571354/3589062/sk" target="_blank"&gt;európskeho zeleného dlhopisu&lt;/a&gt; každý rok až do úplnej alokácie výnosov z príslušného európskeho zeleného dlhopisu s cieľom preukázať, že všetky výnosy z tohto dlhopisu sa alokovali na environmentálne udržateľné hospodárske činnosti v v súlade s nariadením o európskych zelených dlhopisoch (&lt;a href="https://iate.europa.eu/entry/result/3581944/sk" target="_blank"&gt;norma pre európske zelené dlhopisy&lt;/a&gt;)</t>
        </is>
      </c>
      <c r="CP1010" s="2" t="inlineStr">
        <is>
          <t>letno poročilo o dodelitvi prihodkov iz evropske zelene obveznice|
poročilo o dodelitvi prihodkov iz evropske zelene obveznice</t>
        </is>
      </c>
      <c r="CQ1010" s="2" t="inlineStr">
        <is>
          <t>3|
3</t>
        </is>
      </c>
      <c r="CR1010" s="2" t="inlineStr">
        <is>
          <t xml:space="preserve">|
</t>
        </is>
      </c>
      <c r="CS1010" t="inlineStr">
        <is>
          <t>dokument, ki ga vsako leto pripravi izdajatelj &lt;a href="https://iate.europa.eu/entry/result/3589062/sl" target="_blank"&gt;evropske zelene obveznice&lt;/a&gt; in ki do popolne dodelitve vseh prihodkov dokazuje, da so bili prihodki obveznice dodeljeni v skladu z Uredbo o evropskih zelenih obveznicah (&lt;a href="https://iate.europa.eu/entry/result/3581944/sl" target="_blank"&gt;evropskim standardom za zelene obveznice&lt;/a&gt;)</t>
        </is>
      </c>
      <c r="CT1010" s="2" t="inlineStr">
        <is>
          <t>årlig anslagsrapport|
anslagsrapport för den europeiska gröna obligationen|
årlig anslagsrapport för europeiska gröna obligationer|
årlig anslagsrapport avseende europeiska gröna obligationer|
anslagsrapport</t>
        </is>
      </c>
      <c r="CU1010" s="2" t="inlineStr">
        <is>
          <t>3|
3|
3|
3|
3</t>
        </is>
      </c>
      <c r="CV1010" s="2" t="inlineStr">
        <is>
          <t xml:space="preserve">|
|
|
|
</t>
        </is>
      </c>
      <c r="CW1010" t="inlineStr">
        <is>
          <t/>
        </is>
      </c>
    </row>
    <row r="1011">
      <c r="A1011" s="1" t="str">
        <f>HYPERLINK("https://iate.europa.eu/entry/result/3599619/all", "3599619")</f>
        <v>3599619</v>
      </c>
      <c r="B1011" t="inlineStr">
        <is>
          <t>FINANCE;ECONOMICS</t>
        </is>
      </c>
      <c r="C1011" t="inlineStr">
        <is>
          <t>FINANCE|free movement of capital|financial market|securities|bond;FINANCE|financing and investment|investment|investment policy;ECONOMICS|economic policy|economic policy|development policy|sustainable development</t>
        </is>
      </c>
      <c r="D1011" t="inlineStr">
        <is>
          <t>yes</t>
        </is>
      </c>
      <c r="E1011" t="inlineStr">
        <is>
          <t/>
        </is>
      </c>
      <c r="F1011" s="2" t="inlineStr">
        <is>
          <t>външна проверка</t>
        </is>
      </c>
      <c r="G1011" s="2" t="inlineStr">
        <is>
          <t>3</t>
        </is>
      </c>
      <c r="H1011" s="2" t="inlineStr">
        <is>
          <t/>
        </is>
      </c>
      <c r="I1011" t="inlineStr">
        <is>
          <t/>
        </is>
      </c>
      <c r="J1011" s="2" t="inlineStr">
        <is>
          <t>externí posuzování|
externí posouzení</t>
        </is>
      </c>
      <c r="K1011" s="2" t="inlineStr">
        <is>
          <t>3|
3</t>
        </is>
      </c>
      <c r="L1011" s="2" t="inlineStr">
        <is>
          <t xml:space="preserve">|
</t>
        </is>
      </c>
      <c r="M1011" t="inlineStr">
        <is>
          <t/>
        </is>
      </c>
      <c r="N1011" s="2" t="inlineStr">
        <is>
          <t>ekstern kontrol|
eksternt kontroltjek</t>
        </is>
      </c>
      <c r="O1011" s="2" t="inlineStr">
        <is>
          <t>3|
3</t>
        </is>
      </c>
      <c r="P1011" s="2" t="inlineStr">
        <is>
          <t xml:space="preserve">|
</t>
        </is>
      </c>
      <c r="Q1011" t="inlineStr">
        <is>
          <t>forskellige tjenester (miljørådgivning, revision osv.), der leveres af en &lt;a href="https://iate.europa.eu/entry/result/3599637/da" target="_blank"&gt;ekstern kontrollant&lt;/a&gt; til udstedere af grønne obligationer med det formål at vurdere grønne
obligationers overensstemmelse med en særlig standard</t>
        </is>
      </c>
      <c r="R1011" s="2" t="inlineStr">
        <is>
          <t>externe Bewertung</t>
        </is>
      </c>
      <c r="S1011" s="2" t="inlineStr">
        <is>
          <t>3</t>
        </is>
      </c>
      <c r="T1011" s="2" t="inlineStr">
        <is>
          <t/>
        </is>
      </c>
      <c r="U1011" t="inlineStr">
        <is>
          <t/>
        </is>
      </c>
      <c r="V1011" s="2" t="inlineStr">
        <is>
          <t>εξωτερική αξιολόγηση</t>
        </is>
      </c>
      <c r="W1011" s="2" t="inlineStr">
        <is>
          <t>3</t>
        </is>
      </c>
      <c r="X1011" s="2" t="inlineStr">
        <is>
          <t/>
        </is>
      </c>
      <c r="Y1011" t="inlineStr">
        <is>
          <t>ευρύ φάσμα υπηρεσιών (π.χ. περιβαλλοντικής συμβουλευτικής, παροχής δεύτερων γνωμοδοτήσεων, ελέγχων) οι οποίες παρέχονται από τρίτο μέρος στους εκδότες πράσινων ομολόγων, ώστε να αξιολογείται η ευθυγράμμιση των πράσινων ομολόγων με συγκεκριμένο πρότυπο</t>
        </is>
      </c>
      <c r="Z1011" s="2" t="inlineStr">
        <is>
          <t>external review</t>
        </is>
      </c>
      <c r="AA1011" s="2" t="inlineStr">
        <is>
          <t>3</t>
        </is>
      </c>
      <c r="AB1011" s="2" t="inlineStr">
        <is>
          <t/>
        </is>
      </c>
      <c r="AC1011" t="inlineStr">
        <is>
          <t>wide range of third-party services such as environmental consultancy, provision of a second opinion or audits provided to &lt;a href="https://iate.europa.eu/entry/result/3530020" target="_blank"&gt;green bond&lt;/a&gt; issuers in order to assess the alignment of the bonds with a particular standard</t>
        </is>
      </c>
      <c r="AD1011" s="2" t="inlineStr">
        <is>
          <t>verificación externa</t>
        </is>
      </c>
      <c r="AE1011" s="2" t="inlineStr">
        <is>
          <t>3</t>
        </is>
      </c>
      <c r="AF1011" s="2" t="inlineStr">
        <is>
          <t/>
        </is>
      </c>
      <c r="AG1011" t="inlineStr">
        <is>
          <t>Conjunto de servicios prestados por terceros que los emisores de &lt;a href="https://iate.europa.eu/entry/result/3589062/es" target="_blank"&gt;bonos verdos europeos &lt;/a&gt;deben procurarse antes de la emisión de estos para garantizar que cumplen los requisitos pertinentes.</t>
        </is>
      </c>
      <c r="AH1011" s="2" t="inlineStr">
        <is>
          <t>väline hindamine</t>
        </is>
      </c>
      <c r="AI1011" s="2" t="inlineStr">
        <is>
          <t>3</t>
        </is>
      </c>
      <c r="AJ1011" s="2" t="inlineStr">
        <is>
          <t/>
        </is>
      </c>
      <c r="AK1011" t="inlineStr">
        <is>
          <t>eri nõustamis- ja hindamisteenused, mida kolmandad isikud pakuvad roheliste võlakirjade emitentidele, et hinnata võlakirjade kooskõla standardiga ja jaotusaruande vastavust rohelisi võlakirju käsitleva määruse asjaomaste sätetele</t>
        </is>
      </c>
      <c r="AL1011" s="2" t="inlineStr">
        <is>
          <t>ulkopuolinen arviointi</t>
        </is>
      </c>
      <c r="AM1011" s="2" t="inlineStr">
        <is>
          <t>3</t>
        </is>
      </c>
      <c r="AN1011" s="2" t="inlineStr">
        <is>
          <t/>
        </is>
      </c>
      <c r="AO1011" t="inlineStr">
        <is>
          <t>kolmansien osapuolten vihreiden joukkolainojen liikkeeseenlaskijoille tarjoamat palvelut, jotta voitaisiin arvioida, vastaavatko &lt;a href="https://iate.europa.eu/entry/result/3530020/fi" target="_blank"&gt;vihreät joukkolainat &lt;/a&gt;tiettyä standardia</t>
        </is>
      </c>
      <c r="AP1011" s="2" t="inlineStr">
        <is>
          <t>examen externe</t>
        </is>
      </c>
      <c r="AQ1011" s="2" t="inlineStr">
        <is>
          <t>3</t>
        </is>
      </c>
      <c r="AR1011" s="2" t="inlineStr">
        <is>
          <t/>
        </is>
      </c>
      <c r="AS1011" t="inlineStr">
        <is>
          <t/>
        </is>
      </c>
      <c r="AT1011" t="inlineStr">
        <is>
          <t/>
        </is>
      </c>
      <c r="AU1011" t="inlineStr">
        <is>
          <t/>
        </is>
      </c>
      <c r="AV1011" t="inlineStr">
        <is>
          <t/>
        </is>
      </c>
      <c r="AW1011" t="inlineStr">
        <is>
          <t/>
        </is>
      </c>
      <c r="AX1011" s="2" t="inlineStr">
        <is>
          <t>vanjsko ocjenjivanje</t>
        </is>
      </c>
      <c r="AY1011" s="2" t="inlineStr">
        <is>
          <t>3</t>
        </is>
      </c>
      <c r="AZ1011" s="2" t="inlineStr">
        <is>
          <t/>
        </is>
      </c>
      <c r="BA1011" t="inlineStr">
        <is>
          <t/>
        </is>
      </c>
      <c r="BB1011" s="2" t="inlineStr">
        <is>
          <t>külső felülvizsgálat</t>
        </is>
      </c>
      <c r="BC1011" s="2" t="inlineStr">
        <is>
          <t>2</t>
        </is>
      </c>
      <c r="BD1011" s="2" t="inlineStr">
        <is>
          <t>proposed</t>
        </is>
      </c>
      <c r="BE1011" t="inlineStr">
        <is>
          <t>harmadik felek által &lt;a href="https://iate.europa.eu/entry/result/3530020/hu" target="_blank"&gt;zöldkötvények&lt;/a&gt; kibocsátói részére nyújtott, a kötvények meghatározott standardoknak való megfelelésének értékelésére irányuló szolgáltatások (pl. környezetvédelmi tanácsadás, másodvélemény megfogalmazása, auditálás)</t>
        </is>
      </c>
      <c r="BF1011" s="2" t="inlineStr">
        <is>
          <t>revisione esterna</t>
        </is>
      </c>
      <c r="BG1011" s="2" t="inlineStr">
        <is>
          <t>3</t>
        </is>
      </c>
      <c r="BH1011" s="2" t="inlineStr">
        <is>
          <t/>
        </is>
      </c>
      <c r="BI1011" t="inlineStr">
        <is>
          <t>revisione
pre-emissione delle schede informative sulle obbligazioni verdi o revisione post-emissione delle relazioni annuali sull'assegnazione dei
proventi delle obbligazioni verdi effettuata, su incarico di emittenti di obbligazioni verdi, da imprese a tal fine autorizzate</t>
        </is>
      </c>
      <c r="BJ1011" s="2" t="inlineStr">
        <is>
          <t>išorės vertinimas</t>
        </is>
      </c>
      <c r="BK1011" s="2" t="inlineStr">
        <is>
          <t>3</t>
        </is>
      </c>
      <c r="BL1011" s="2" t="inlineStr">
        <is>
          <t/>
        </is>
      </c>
      <c r="BM1011" t="inlineStr">
        <is>
          <t/>
        </is>
      </c>
      <c r="BN1011" s="2" t="inlineStr">
        <is>
          <t>ārēja pārbaude</t>
        </is>
      </c>
      <c r="BO1011" s="2" t="inlineStr">
        <is>
          <t>2</t>
        </is>
      </c>
      <c r="BP1011" s="2" t="inlineStr">
        <is>
          <t/>
        </is>
      </c>
      <c r="BQ1011" t="inlineStr">
        <is>
          <t>pakalpojumu kopums, ko trešā persona sniedz zaļo obligāciju emitentiem, lai noskaidrotu, vai obligācijas atbilst noteiktam standartam</t>
        </is>
      </c>
      <c r="BR1011" s="2" t="inlineStr">
        <is>
          <t>rieżami estern</t>
        </is>
      </c>
      <c r="BS1011" s="2" t="inlineStr">
        <is>
          <t>3</t>
        </is>
      </c>
      <c r="BT1011" s="2" t="inlineStr">
        <is>
          <t/>
        </is>
      </c>
      <c r="BU1011" t="inlineStr">
        <is>
          <t>tip ta' analiżi li tkopri firxa wiesgħa ta' servizzi (eż. konsulenza ambjentali, l-għoti ta' opinjoni oħra, awditi eċċ.) ipprovduti minn parti terza lill-emittenti tal-&lt;a href="https://iate.europa.eu/entry/result/3530020/mt" target="_blank"&gt;bonds ekoloġiċi&lt;/a&gt;, biex jiġi vvalutat l-allinjament tal-bonds ekoloġiċi ma' standard partikolari</t>
        </is>
      </c>
      <c r="BV1011" s="2" t="inlineStr">
        <is>
          <t>externe toetsing</t>
        </is>
      </c>
      <c r="BW1011" s="2" t="inlineStr">
        <is>
          <t>3</t>
        </is>
      </c>
      <c r="BX1011" s="2" t="inlineStr">
        <is>
          <t/>
        </is>
      </c>
      <c r="BY1011" t="inlineStr">
        <is>
          <t>pakket diensten dat een derde aan uitgevende instellingen van groene obligaties verleent om na te gaan of de groene obligaties aan een bepaalde norm voldoen</t>
        </is>
      </c>
      <c r="BZ1011" s="2" t="inlineStr">
        <is>
          <t>kontrola zewnętrzna</t>
        </is>
      </c>
      <c r="CA1011" s="2" t="inlineStr">
        <is>
          <t>3</t>
        </is>
      </c>
      <c r="CB1011" s="2" t="inlineStr">
        <is>
          <t/>
        </is>
      </c>
      <c r="CC1011" t="inlineStr">
        <is>
          <t/>
        </is>
      </c>
      <c r="CD1011" s="2" t="inlineStr">
        <is>
          <t>verificação externa</t>
        </is>
      </c>
      <c r="CE1011" s="2" t="inlineStr">
        <is>
          <t>3</t>
        </is>
      </c>
      <c r="CF1011" s="2" t="inlineStr">
        <is>
          <t/>
        </is>
      </c>
      <c r="CG1011" t="inlineStr">
        <is>
          <t>Conjunto de serviços, tais como consultoria ambiental, emissão de segundos pareceres, e auditorias, prestados por terceiros aos emitentes de obrigações verdes, a fim de avaliar o alinhamento dessas obrigações com uma determinada norma.</t>
        </is>
      </c>
      <c r="CH1011" s="2" t="inlineStr">
        <is>
          <t>examinare externă</t>
        </is>
      </c>
      <c r="CI1011" s="2" t="inlineStr">
        <is>
          <t>3</t>
        </is>
      </c>
      <c r="CJ1011" s="2" t="inlineStr">
        <is>
          <t/>
        </is>
      </c>
      <c r="CK1011" t="inlineStr">
        <is>
          <t/>
        </is>
      </c>
      <c r="CL1011" s="2" t="inlineStr">
        <is>
          <t>externé preskúmanie</t>
        </is>
      </c>
      <c r="CM1011" s="2" t="inlineStr">
        <is>
          <t>3</t>
        </is>
      </c>
      <c r="CN1011" s="2" t="inlineStr">
        <is>
          <t/>
        </is>
      </c>
      <c r="CO1011" t="inlineStr">
        <is>
          <t>široká škála služieb (napr. environmentálne poradenstvo, poskytnutie druhého stanoviska, audity) poskytovaných treťou stranou emitentom &lt;a href="https://iate.europa.eu/entry/slideshow/1629386271263/3530020/sk" target="_blank"&gt;zelených dlhopisov&lt;/a&gt; s cieľom posúdiť súlad zelených dlhopisov s konkrétnou normou</t>
        </is>
      </c>
      <c r="CP1011" s="2" t="inlineStr">
        <is>
          <t>zunanji pregled</t>
        </is>
      </c>
      <c r="CQ1011" s="2" t="inlineStr">
        <is>
          <t>3</t>
        </is>
      </c>
      <c r="CR1011" s="2" t="inlineStr">
        <is>
          <t/>
        </is>
      </c>
      <c r="CS1011" t="inlineStr">
        <is>
          <t>različne storitve (npr. okoljsko svetovanje, priprava drugega mnenja), ki jih izdajateljem zelenih obveznic zagotavlja tretji ponudniki, da ocenijo usklajenost zelenih obveznic z določenim standardom</t>
        </is>
      </c>
      <c r="CT1011" s="2" t="inlineStr">
        <is>
          <t>extern granskning</t>
        </is>
      </c>
      <c r="CU1011" s="2" t="inlineStr">
        <is>
          <t>3</t>
        </is>
      </c>
      <c r="CV1011" s="2" t="inlineStr">
        <is>
          <t/>
        </is>
      </c>
      <c r="CW1011" t="inlineStr">
        <is>
          <t/>
        </is>
      </c>
    </row>
    <row r="1012">
      <c r="A1012" s="1" t="str">
        <f>HYPERLINK("https://iate.europa.eu/entry/result/3599637/all", "3599637")</f>
        <v>3599637</v>
      </c>
      <c r="B1012" t="inlineStr">
        <is>
          <t>FINANCE;ECONOMICS</t>
        </is>
      </c>
      <c r="C1012" t="inlineStr">
        <is>
          <t>FINANCE|financing and investment|investment|investment policy;ECONOMICS|economic policy|economic policy|development policy|sustainable development</t>
        </is>
      </c>
      <c r="D1012" t="inlineStr">
        <is>
          <t>yes</t>
        </is>
      </c>
      <c r="E1012" t="inlineStr">
        <is>
          <t/>
        </is>
      </c>
      <c r="F1012" s="2" t="inlineStr">
        <is>
          <t>външен проверител</t>
        </is>
      </c>
      <c r="G1012" s="2" t="inlineStr">
        <is>
          <t>3</t>
        </is>
      </c>
      <c r="H1012" s="2" t="inlineStr">
        <is>
          <t/>
        </is>
      </c>
      <c r="I1012" t="inlineStr">
        <is>
          <t/>
        </is>
      </c>
      <c r="J1012" s="2" t="inlineStr">
        <is>
          <t>externí posuzovatel</t>
        </is>
      </c>
      <c r="K1012" s="2" t="inlineStr">
        <is>
          <t>3</t>
        </is>
      </c>
      <c r="L1012" s="2" t="inlineStr">
        <is>
          <t/>
        </is>
      </c>
      <c r="M1012" t="inlineStr">
        <is>
          <t/>
        </is>
      </c>
      <c r="N1012" s="2" t="inlineStr">
        <is>
          <t>ekstern kontrollant</t>
        </is>
      </c>
      <c r="O1012" s="2" t="inlineStr">
        <is>
          <t>3</t>
        </is>
      </c>
      <c r="P1012" s="2" t="inlineStr">
        <is>
          <t/>
        </is>
      </c>
      <c r="Q1012" t="inlineStr">
        <is>
          <t>virksomhed eller organisation, der tilbyder rådgivningstjenester i
forbindelse med fortolkning og kontrol af grønne projekter</t>
        </is>
      </c>
      <c r="R1012" s="2" t="inlineStr">
        <is>
          <t>externer Bewerter</t>
        </is>
      </c>
      <c r="S1012" s="2" t="inlineStr">
        <is>
          <t>3</t>
        </is>
      </c>
      <c r="T1012" s="2" t="inlineStr">
        <is>
          <t/>
        </is>
      </c>
      <c r="U1012" t="inlineStr">
        <is>
          <t/>
        </is>
      </c>
      <c r="V1012" s="2" t="inlineStr">
        <is>
          <t>εξωτερικός αξιολογητής</t>
        </is>
      </c>
      <c r="W1012" s="2" t="inlineStr">
        <is>
          <t>3</t>
        </is>
      </c>
      <c r="X1012" s="2" t="inlineStr">
        <is>
          <t/>
        </is>
      </c>
      <c r="Y1012" t="inlineStr">
        <is>
          <t>εταιρεία ή οργανισμός που παρέχει υπηρεσίες γνωμοδότησης σχετικά με το πώς ερμηνεύονται τα πράσινα έργα και επαληθεύεται ο οικολογικός τους χαρακτήρας</t>
        </is>
      </c>
      <c r="Z1012" s="2" t="inlineStr">
        <is>
          <t>external reviewer</t>
        </is>
      </c>
      <c r="AA1012" s="2" t="inlineStr">
        <is>
          <t>3</t>
        </is>
      </c>
      <c r="AB1012" s="2" t="inlineStr">
        <is>
          <t/>
        </is>
      </c>
      <c r="AC1012" t="inlineStr">
        <is>
          <t>third-party firm or
 organisation from the academic, audit, rating or consulting worlds that provides advisory services on how to interpret and verify &lt;a href="https://iate.europa.eu/entry/result/3588599/en" target="_blank"&gt;green projects&lt;/a&gt;</t>
        </is>
      </c>
      <c r="AD1012" s="2" t="inlineStr">
        <is>
          <t>verificador externo</t>
        </is>
      </c>
      <c r="AE1012" s="2" t="inlineStr">
        <is>
          <t>3</t>
        </is>
      </c>
      <c r="AF1012" s="2" t="inlineStr">
        <is>
          <t/>
        </is>
      </c>
      <c r="AG1012" t="inlineStr">
        <is>
          <t>Empresa o entidad pública responsable de supervisar que los ingresos de los bonos verdes europeos se destinen a proyectos ecológicos.</t>
        </is>
      </c>
      <c r="AH1012" s="2" t="inlineStr">
        <is>
          <t>väline hindaja</t>
        </is>
      </c>
      <c r="AI1012" s="2" t="inlineStr">
        <is>
          <t>3</t>
        </is>
      </c>
      <c r="AJ1012" s="2" t="inlineStr">
        <is>
          <t/>
        </is>
      </c>
      <c r="AK1012" t="inlineStr">
        <is>
          <t>ettevõtja või organisatsioon, kes annab nõu rahastamisprogrammide taksonoomianõuetele vastavuse osas ja kontrollib &lt;i&gt;Euroopa roheliste võlakirjade&lt;/i&gt; &lt;a href="/entry/result/3589062/all" id="ENTRY_TO_ENTRY_CONVERTER" target="_blank"&gt;IATE:3589062&lt;/a&gt; vastavust &lt;i&gt;Euroopa roheliste võlakirjade standardile&lt;/i&gt; &lt;a href="/entry/result/3581944/all" id="ENTRY_TO_ENTRY_CONVERTER" target="_blank"&gt;IATE:3581944&lt;/a&gt;</t>
        </is>
      </c>
      <c r="AL1012" s="2" t="inlineStr">
        <is>
          <t>ulkopuolinen arvioija</t>
        </is>
      </c>
      <c r="AM1012" s="2" t="inlineStr">
        <is>
          <t>3</t>
        </is>
      </c>
      <c r="AN1012" s="2" t="inlineStr">
        <is>
          <t/>
        </is>
      </c>
      <c r="AO1012" t="inlineStr">
        <is>
          <t>yritys tai organisaatio, joka tarjoaa vihreiden hankkeiden tulkintaa ja tarkastamista koskevia neuvontapalveluja</t>
        </is>
      </c>
      <c r="AP1012" s="2" t="inlineStr">
        <is>
          <t>examinateur externe</t>
        </is>
      </c>
      <c r="AQ1012" s="2" t="inlineStr">
        <is>
          <t>3</t>
        </is>
      </c>
      <c r="AR1012" s="2" t="inlineStr">
        <is>
          <t/>
        </is>
      </c>
      <c r="AS1012" t="inlineStr">
        <is>
          <t/>
        </is>
      </c>
      <c r="AT1012" t="inlineStr">
        <is>
          <t/>
        </is>
      </c>
      <c r="AU1012" t="inlineStr">
        <is>
          <t/>
        </is>
      </c>
      <c r="AV1012" t="inlineStr">
        <is>
          <t/>
        </is>
      </c>
      <c r="AW1012" t="inlineStr">
        <is>
          <t/>
        </is>
      </c>
      <c r="AX1012" s="2" t="inlineStr">
        <is>
          <t>vanjski ocjenjivač</t>
        </is>
      </c>
      <c r="AY1012" s="2" t="inlineStr">
        <is>
          <t>3</t>
        </is>
      </c>
      <c r="AZ1012" s="2" t="inlineStr">
        <is>
          <t/>
        </is>
      </c>
      <c r="BA1012" t="inlineStr">
        <is>
          <t/>
        </is>
      </c>
      <c r="BB1012" s="2" t="inlineStr">
        <is>
          <t>külső felülvizsgáló</t>
        </is>
      </c>
      <c r="BC1012" s="2" t="inlineStr">
        <is>
          <t>2</t>
        </is>
      </c>
      <c r="BD1012" s="2" t="inlineStr">
        <is>
          <t>proposed</t>
        </is>
      </c>
      <c r="BE1012" t="inlineStr">
        <is>
          <t>tudományos, auditálási, hitelminősítői vagy tanácsadói tevékenységet végző, harmadik félnek minősülő szolgáltató, amely tanácsadói szolgáltatásokat nyújt a &lt;a href="https://iate.europa.eu/entry/result/3588599/hu" target="_blank"&gt;zöld projektek&lt;/a&gt; értelmezésével és ellenőrzésével kapcsolatban</t>
        </is>
      </c>
      <c r="BF1012" s="2" t="inlineStr">
        <is>
          <t>revisore esterno</t>
        </is>
      </c>
      <c r="BG1012" s="2" t="inlineStr">
        <is>
          <t>3</t>
        </is>
      </c>
      <c r="BH1012" s="2" t="inlineStr">
        <is>
          <t/>
        </is>
      </c>
      <c r="BI1012" t="inlineStr">
        <is>
          <t>impresa regolarmente autorizzata e sottoposta a vigilanza in linea con i requisiti della normativa vigente incaricata da emittenti di obbligazioni verdi di fornire una revisione pre-emissione della scheda informativa sulle obbligazioni verdi, così come revisioni post-emissione delle relazioni annuali sull'assegnazione dei proventi delle obbligazioni verdi</t>
        </is>
      </c>
      <c r="BJ1012" s="2" t="inlineStr">
        <is>
          <t>išorės vertintojas</t>
        </is>
      </c>
      <c r="BK1012" s="2" t="inlineStr">
        <is>
          <t>3</t>
        </is>
      </c>
      <c r="BL1012" s="2" t="inlineStr">
        <is>
          <t/>
        </is>
      </c>
      <c r="BM1012" t="inlineStr">
        <is>
          <t/>
        </is>
      </c>
      <c r="BN1012" s="2" t="inlineStr">
        <is>
          <t>ārējs pārbaudītājs</t>
        </is>
      </c>
      <c r="BO1012" s="2" t="inlineStr">
        <is>
          <t>2</t>
        </is>
      </c>
      <c r="BP1012" s="2" t="inlineStr">
        <is>
          <t/>
        </is>
      </c>
      <c r="BQ1012" t="inlineStr">
        <is>
          <t/>
        </is>
      </c>
      <c r="BR1012" s="2" t="inlineStr">
        <is>
          <t>rieżaminatur estern</t>
        </is>
      </c>
      <c r="BS1012" s="2" t="inlineStr">
        <is>
          <t>3</t>
        </is>
      </c>
      <c r="BT1012" s="2" t="inlineStr">
        <is>
          <t/>
        </is>
      </c>
      <c r="BU1012" t="inlineStr">
        <is>
          <t>ditta jew organizzazzjoni minn qasam akkademiku, tal-awditu, tal-klassifikazzjoni jew tal-konsulenza, li tipprovdi servizzi ta' konsulenza dwar kif għandhom jiġu interpretati u vverifikati l-proġetti ekoloġiċi</t>
        </is>
      </c>
      <c r="BV1012" s="2" t="inlineStr">
        <is>
          <t>externe toetsingsinstantie</t>
        </is>
      </c>
      <c r="BW1012" s="2" t="inlineStr">
        <is>
          <t>3</t>
        </is>
      </c>
      <c r="BX1012" s="2" t="inlineStr">
        <is>
          <t/>
        </is>
      </c>
      <c r="BY1012" t="inlineStr">
        <is>
          <t>bij de ESMA geregistreerde onafhankelijke instelling die de externe toetsing van groene obligaties uitvoert</t>
        </is>
      </c>
      <c r="BZ1012" s="2" t="inlineStr">
        <is>
          <t>kontroler zewnętrzny</t>
        </is>
      </c>
      <c r="CA1012" s="2" t="inlineStr">
        <is>
          <t>3</t>
        </is>
      </c>
      <c r="CB1012" s="2" t="inlineStr">
        <is>
          <t/>
        </is>
      </c>
      <c r="CC1012" t="inlineStr">
        <is>
          <t>podmiot kontrolujący emitentów europejskich zielonych obligacji</t>
        </is>
      </c>
      <c r="CD1012" s="2" t="inlineStr">
        <is>
          <t>verificador externo|
revisor externo</t>
        </is>
      </c>
      <c r="CE1012" s="2" t="inlineStr">
        <is>
          <t>3|
3</t>
        </is>
      </c>
      <c r="CF1012" s="2" t="inlineStr">
        <is>
          <t xml:space="preserve">|
</t>
        </is>
      </c>
      <c r="CG1012" t="inlineStr">
        <is>
          <t>Empresa ou organização proveniente do mundo académico, da auditoria, da classificação ou da consultoria que presta serviços de aconselhamento sobre a interpretação e verificação de projetos ecológicos.</t>
        </is>
      </c>
      <c r="CH1012" s="2" t="inlineStr">
        <is>
          <t>examinator extern</t>
        </is>
      </c>
      <c r="CI1012" s="2" t="inlineStr">
        <is>
          <t>3</t>
        </is>
      </c>
      <c r="CJ1012" s="2" t="inlineStr">
        <is>
          <t/>
        </is>
      </c>
      <c r="CK1012" t="inlineStr">
        <is>
          <t/>
        </is>
      </c>
      <c r="CL1012" s="2" t="inlineStr">
        <is>
          <t>externý posudzovateľ</t>
        </is>
      </c>
      <c r="CM1012" s="2" t="inlineStr">
        <is>
          <t>3</t>
        </is>
      </c>
      <c r="CN1012" s="2" t="inlineStr">
        <is>
          <t/>
        </is>
      </c>
      <c r="CO1012" t="inlineStr">
        <is>
          <t>podnik alebo organizácia vybraná z akademického, audítorského, ratingového alebo poradenského prostredia poskytujúca poradenské služby, pokiaľ ide o výklad a overovenie zelených projektov</t>
        </is>
      </c>
      <c r="CP1012" s="2" t="inlineStr">
        <is>
          <t>zunanji pregledovalec</t>
        </is>
      </c>
      <c r="CQ1012" s="2" t="inlineStr">
        <is>
          <t>3</t>
        </is>
      </c>
      <c r="CR1012" s="2" t="inlineStr">
        <is>
          <t/>
        </is>
      </c>
      <c r="CS1012" t="inlineStr">
        <is>
          <t>akter, ki opravlja preglede zelenih obveznic</t>
        </is>
      </c>
      <c r="CT1012" s="2" t="inlineStr">
        <is>
          <t>extern granskare</t>
        </is>
      </c>
      <c r="CU1012" s="2" t="inlineStr">
        <is>
          <t>3</t>
        </is>
      </c>
      <c r="CV1012" s="2" t="inlineStr">
        <is>
          <t/>
        </is>
      </c>
      <c r="CW1012" t="inlineStr">
        <is>
          <t/>
        </is>
      </c>
    </row>
    <row r="1013">
      <c r="A1013" s="1" t="str">
        <f>HYPERLINK("https://iate.europa.eu/entry/result/3599638/all", "3599638")</f>
        <v>3599638</v>
      </c>
      <c r="B1013" t="inlineStr">
        <is>
          <t>FINANCE;ECONOMICS</t>
        </is>
      </c>
      <c r="C1013" t="inlineStr">
        <is>
          <t>FINANCE|free movement of capital|financial market|securities|bond;FINANCE|financing and investment|investment|investment policy;ECONOMICS|economic policy|economic policy|development policy|sustainable development</t>
        </is>
      </c>
      <c r="D1013" t="inlineStr">
        <is>
          <t>yes</t>
        </is>
      </c>
      <c r="E1013" t="inlineStr">
        <is>
          <t/>
        </is>
      </c>
      <c r="F1013" s="2" t="inlineStr">
        <is>
          <t>план за съобразяване с таксономията</t>
        </is>
      </c>
      <c r="G1013" s="2" t="inlineStr">
        <is>
          <t>3</t>
        </is>
      </c>
      <c r="H1013" s="2" t="inlineStr">
        <is>
          <t/>
        </is>
      </c>
      <c r="I1013" t="inlineStr">
        <is>
          <t/>
        </is>
      </c>
      <c r="J1013" s="2" t="inlineStr">
        <is>
          <t>plán dosažení souladu s taxonomií</t>
        </is>
      </c>
      <c r="K1013" s="2" t="inlineStr">
        <is>
          <t>3</t>
        </is>
      </c>
      <c r="L1013" s="2" t="inlineStr">
        <is>
          <t/>
        </is>
      </c>
      <c r="M1013" t="inlineStr">
        <is>
          <t>plán vypracovaný emitentem &lt;a href="https://iate.europa.eu/entry/result/3589062/cs" target="_blank"&gt;evropského zeleného dluhopisu&lt;/a&gt;, který popisuje opatření a výdaje, které jsou nezbytné k tomu, aby hospodářská 
činnost ve stanovené lhůtě splnila požadavky &lt;a href="https://iate.europa.eu/entry/result/3578666/cs" target="_blank"&gt;nařízení o taxonomii&lt;/a&gt;</t>
        </is>
      </c>
      <c r="N1013" s="2" t="inlineStr">
        <is>
          <t>plan for overensstemmelse med klassificeringssystemet</t>
        </is>
      </c>
      <c r="O1013" s="2" t="inlineStr">
        <is>
          <t>3</t>
        </is>
      </c>
      <c r="P1013" s="2" t="inlineStr">
        <is>
          <t/>
        </is>
      </c>
      <c r="Q1013" t="inlineStr">
        <is>
          <t>beskrivelse, der udarbejdes af udstederne af &lt;a href="https://iate.europa.eu/entry/result/3589062/da" target="_blank"&gt;europæiske grønne obligationer&lt;/a&gt;,
af de foranstaltninger og udgifter, der er nødvendige for, at en økonomisk
aktivitet inden for det angivne tidsrum kan opfylde de kriterier for
miljømæssigt bæredygtige økonomiske aktiviteter, der er fastsat i artikel 3 i
forordning (EU) 2020/852</t>
        </is>
      </c>
      <c r="R1013" s="2" t="inlineStr">
        <is>
          <t>Taxonomiekonformitätsplan</t>
        </is>
      </c>
      <c r="S1013" s="2" t="inlineStr">
        <is>
          <t>3</t>
        </is>
      </c>
      <c r="T1013" s="2" t="inlineStr">
        <is>
          <t/>
        </is>
      </c>
      <c r="U1013" t="inlineStr">
        <is>
          <t/>
        </is>
      </c>
      <c r="V1013" s="2" t="inlineStr">
        <is>
          <t>σχέδιο ευθυγράμμισης με την ταξινόμηση</t>
        </is>
      </c>
      <c r="W1013" s="2" t="inlineStr">
        <is>
          <t>3</t>
        </is>
      </c>
      <c r="X1013" s="2" t="inlineStr">
        <is>
          <t/>
        </is>
      </c>
      <c r="Y1013" t="inlineStr">
        <is>
          <t>έγγραφο που καταρτίζουν οι εκδότες &lt;a href="https://iate.europa.eu/entry/result/3589062/en-el" target="_blank"&gt;ευρωπαϊκών πράσινων ομολόγων&lt;/a&gt; και στο οποίο περιγράφουν τις ενέργειες και τις δαπάνες που
είναι αναγκαίες προκειμένου μια οικονομική δραστηριότητα να πληροί τα κριτήρια για περιβαλλοντικά βιώσιμες οικονομικές δραστηριότητες, όπως αυτά ορίζονται στο άρθρο 3 του κανονισμου (ΕΕ) 2020/852, εντός της προκαθορισμένης χρονικής περιόδου</t>
        </is>
      </c>
      <c r="Z1013" s="2" t="inlineStr">
        <is>
          <t>taxonomy-alignment plan</t>
        </is>
      </c>
      <c r="AA1013" s="2" t="inlineStr">
        <is>
          <t>3</t>
        </is>
      </c>
      <c r="AB1013" s="2" t="inlineStr">
        <is>
          <t/>
        </is>
      </c>
      <c r="AC1013" t="inlineStr">
        <is>
          <t>description,
 drawn up by the issuer of &lt;a href="https://iate.europa.eu/entry/result/3589062" target="_blank"&gt;European green bonds&lt;/a&gt;, of the actions and expenditures
 that are necessary for an economic activity to be considered
 environmentally sustainable as per
the &lt;a href="https://iate.europa.eu/entry/result/3578666/all" target="_blank"&gt;Taxonomy Regulation&lt;/a&gt; within a specified period of time</t>
        </is>
      </c>
      <c r="AD1013" s="2" t="inlineStr">
        <is>
          <t>plan de adaptación a la taxonomía</t>
        </is>
      </c>
      <c r="AE1013" s="2" t="inlineStr">
        <is>
          <t>3</t>
        </is>
      </c>
      <c r="AF1013" s="2" t="inlineStr">
        <is>
          <t/>
        </is>
      </c>
      <c r="AG1013" t="inlineStr">
        <is>
          <t>Descripción de las acciones y los gastos necesarios para que una actividad económica cumpla los criterios para ser considerada una actividad medioambientalmente sostenible, de conformidad con el &lt;a href="https://iate.europa.eu/entry/slideshow/1634288089393/3578666/es" target="_blank"&gt;Reglamento sobre la taxonomía&lt;/a&gt;, dentro del plazo especificado.</t>
        </is>
      </c>
      <c r="AH1013" s="2" t="inlineStr">
        <is>
          <t>taksonoomiaga kooskõlla viimise kava</t>
        </is>
      </c>
      <c r="AI1013" s="2" t="inlineStr">
        <is>
          <t>3</t>
        </is>
      </c>
      <c r="AJ1013" s="2" t="inlineStr">
        <is>
          <t/>
        </is>
      </c>
      <c r="AK1013" t="inlineStr">
        <is>
          <t>Euroopa roheliste võlakirjade &lt;a href="/entry/result/3589062/all" id="ENTRY_TO_ENTRY_CONVERTER" target="_blank"&gt;IATE:3589062&lt;/a&gt; emitentide koostatud kava, milles tuleb kirjeldada tegevusi ja kulutusi, mis on vajalikud majandustegevuse konkreetse aja jooksul taksonoomianõuetega kooskõlla viimiseks</t>
        </is>
      </c>
      <c r="AL1013" s="2" t="inlineStr">
        <is>
          <t>luokitusjärjestelmän mukaiseksi saattamista koskeva suunnitelma</t>
        </is>
      </c>
      <c r="AM1013" s="2" t="inlineStr">
        <is>
          <t>3</t>
        </is>
      </c>
      <c r="AN1013" s="2" t="inlineStr">
        <is>
          <t/>
        </is>
      </c>
      <c r="AO1013" t="inlineStr">
        <is>
          <t>&lt;a href="https://iate.europa.eu/entry/result/3589062/fi" target="_blank"&gt;eurooppalaisten vihreiden joukkolainojen&lt;/a&gt; liikeeseenaskijoiden laatima kuvaus toimista ja menoista, jotka ovat tarpeen, jotta taloudellinen toiminto täyttää asetuksen (EU) 2020/852 3 artiklassa säädetyt ympäristön kannalta kestäviä taloudellisia toimintoja koskevat vaatimukset asetetussa määräajassa</t>
        </is>
      </c>
      <c r="AP1013" s="2" t="inlineStr">
        <is>
          <t>plan d'alignement sur la taxinomie</t>
        </is>
      </c>
      <c r="AQ1013" s="2" t="inlineStr">
        <is>
          <t>3</t>
        </is>
      </c>
      <c r="AR1013" s="2" t="inlineStr">
        <is>
          <t/>
        </is>
      </c>
      <c r="AS1013" t="inlineStr">
        <is>
          <t>description, rédigée par les émetteurs d'&lt;a href="https://iate.europa.eu/entry/result/3589062/fr" target="_blank"&gt;obligations vertes européennes&lt;/a&gt;, des mesures et dépenses nécessaires pour qu’une activité 
économique satisfasse aux exigences de la taxinomie énoncées dans le règlement (UE) 2020/852 dans le délai prévu</t>
        </is>
      </c>
      <c r="AT1013" t="inlineStr">
        <is>
          <t/>
        </is>
      </c>
      <c r="AU1013" t="inlineStr">
        <is>
          <t/>
        </is>
      </c>
      <c r="AV1013" t="inlineStr">
        <is>
          <t/>
        </is>
      </c>
      <c r="AW1013" t="inlineStr">
        <is>
          <t/>
        </is>
      </c>
      <c r="AX1013" s="2" t="inlineStr">
        <is>
          <t>plan usklađenja s taksonomijom</t>
        </is>
      </c>
      <c r="AY1013" s="2" t="inlineStr">
        <is>
          <t>3</t>
        </is>
      </c>
      <c r="AZ1013" s="2" t="inlineStr">
        <is>
          <t/>
        </is>
      </c>
      <c r="BA1013" t="inlineStr">
        <is>
          <t/>
        </is>
      </c>
      <c r="BB1013" s="2" t="inlineStr">
        <is>
          <t>taxonómiához való igazodásra vonatkozó terv</t>
        </is>
      </c>
      <c r="BC1013" s="2" t="inlineStr">
        <is>
          <t>2</t>
        </is>
      </c>
      <c r="BD1013" s="2" t="inlineStr">
        <is>
          <t>proposed</t>
        </is>
      </c>
      <c r="BE1013" t="inlineStr">
        <is>
          <t>az &lt;a href="https://iate.europa.eu/entry/result/3589062/hu" target="_blank"&gt;európai zöldkötvény&lt;/a&gt; kibocsátója által mindazon intézkedésekről és kiadásokról összeállított leírás, amelyek szükségesek ahhoz, hogy egy gazdasági tevékenység a &lt;a href="https://iate.europa.eu/entry/result/3578666/hu" target="_blank"&gt;taxonómiai rendelet&lt;/a&gt; értelmében környezeti szempontból fenntarthatónak minősüljön</t>
        </is>
      </c>
      <c r="BF1013" s="2" t="inlineStr">
        <is>
          <t>piano di allineamento alla tassonomia</t>
        </is>
      </c>
      <c r="BG1013" s="2" t="inlineStr">
        <is>
          <t>3</t>
        </is>
      </c>
      <c r="BH1013" s="2" t="inlineStr">
        <is>
          <t/>
        </is>
      </c>
      <c r="BI1013" t="inlineStr">
        <is>
          <t>documento che descrive le azioni e le spese necessarie affinché un'attività economica soddisfi i criteri ecosotenibilità definiti dal regolamento (UE) 2020/8521
(regolamento sulla tassonomia) entro il periodo di tempo specificato</t>
        </is>
      </c>
      <c r="BJ1013" s="2" t="inlineStr">
        <is>
          <t>atitikties taksonominiams kriterijams planas</t>
        </is>
      </c>
      <c r="BK1013" s="2" t="inlineStr">
        <is>
          <t>2</t>
        </is>
      </c>
      <c r="BL1013" s="2" t="inlineStr">
        <is>
          <t/>
        </is>
      </c>
      <c r="BM1013" t="inlineStr">
        <is>
          <t/>
        </is>
      </c>
      <c r="BN1013" s="2" t="inlineStr">
        <is>
          <t>taksonomijas atbilstības plāns</t>
        </is>
      </c>
      <c r="BO1013" s="2" t="inlineStr">
        <is>
          <t>2</t>
        </is>
      </c>
      <c r="BP1013" s="2" t="inlineStr">
        <is>
          <t/>
        </is>
      </c>
      <c r="BQ1013" t="inlineStr">
        <is>
          <t/>
        </is>
      </c>
      <c r="BR1013" s="2" t="inlineStr">
        <is>
          <t>pjan ta’ allinjament mat-tassonomija</t>
        </is>
      </c>
      <c r="BS1013" s="2" t="inlineStr">
        <is>
          <t>3</t>
        </is>
      </c>
      <c r="BT1013" s="2" t="inlineStr">
        <is>
          <t/>
        </is>
      </c>
      <c r="BU1013" t="inlineStr">
        <is>
          <t>deskrizzjoni, abbozzata mill-emittenti tal-&lt;a href="https://iate.europa.eu/entry/result/3589062/mt" target="_blank"&gt;bonds ekoloġiċi Ewropej&lt;/a&gt;, tal-azzjonijiet u tan-nefqiet li huma neċessarji biex attività ekonomika tissodisfa l-kriterji għall-attivitajiet ekonomiċi ambjentalment sostenibbli stabbiliti fl-Artikolu 3 tar-Regolament (UE) 2020/852, fil-perjodu ta' żmien speċifikat</t>
        </is>
      </c>
      <c r="BV1013" s="2" t="inlineStr">
        <is>
          <t>plan voor de afstemming op de taxonomie</t>
        </is>
      </c>
      <c r="BW1013" s="2" t="inlineStr">
        <is>
          <t>3</t>
        </is>
      </c>
      <c r="BX1013" s="2" t="inlineStr">
        <is>
          <t/>
        </is>
      </c>
      <c r="BY1013" t="inlineStr">
        <is>
          <t>door de uitgevende instelling van een groene obligatie opgestelde beschrijving van de maatregelen en uitgaven die noodzakelijk zijn, wil een economische activiteit binnen de vastgestelde termijn aan de vereisten van de taxonomie voor voor ecologisch duurzame economische activiteiten voldoen</t>
        </is>
      </c>
      <c r="BZ1013" s="2" t="inlineStr">
        <is>
          <t>plan dostosowania do systematyki</t>
        </is>
      </c>
      <c r="CA1013" s="2" t="inlineStr">
        <is>
          <t>3</t>
        </is>
      </c>
      <c r="CB1013" s="2" t="inlineStr">
        <is>
          <t/>
        </is>
      </c>
      <c r="CC1013" t="inlineStr">
        <is>
          <t>plan sporządzany przez emitentów zielonych obligacji, w którym opisuje się działania i wydatki, które są niezbędne, aby działalność gospodarcza spełniła wymogi w zakresie systematyki w określonym okresie</t>
        </is>
      </c>
      <c r="CD1013" s="2" t="inlineStr">
        <is>
          <t>plano de alinhamento pela taxonomia</t>
        </is>
      </c>
      <c r="CE1013" s="2" t="inlineStr">
        <is>
          <t>3</t>
        </is>
      </c>
      <c r="CF1013" s="2" t="inlineStr">
        <is>
          <t/>
        </is>
      </c>
      <c r="CG1013" t="inlineStr">
        <is>
          <t>Descrição, elaborada pelo emitente de obrigações verdes europeias, das ações e despesas necessárias para que uma atividade económica seja considerada como sustentável do ponto de vista ambiental nos termos do artigo 3.º do &lt;a href="https://eur-lex.europa.eu/legal-content/PT/TXT/?uri=CELEX%3A32020R0852&amp;amp;from=PT" target="_blank"&gt;Regulamento (UE) 2020/852&lt;/a&gt;, dentro do prazo especificado.</t>
        </is>
      </c>
      <c r="CH1013" s="2" t="inlineStr">
        <is>
          <t>plan de aliniere la taxonomie</t>
        </is>
      </c>
      <c r="CI1013" s="2" t="inlineStr">
        <is>
          <t>3</t>
        </is>
      </c>
      <c r="CJ1013" s="2" t="inlineStr">
        <is>
          <t/>
        </is>
      </c>
      <c r="CK1013" t="inlineStr">
        <is>
          <t/>
        </is>
      </c>
      <c r="CL1013" s="2" t="inlineStr">
        <is>
          <t>plán zosúladenosti s taxonómiou</t>
        </is>
      </c>
      <c r="CM1013" s="2" t="inlineStr">
        <is>
          <t>3</t>
        </is>
      </c>
      <c r="CN1013" s="2" t="inlineStr">
        <is>
          <t/>
        </is>
      </c>
      <c r="CO1013" t="inlineStr">
        <is>
          <t>dokument vypracúvaný emitentom &lt;a href="https://iate.europa.eu/entry/result/3589062/sk" target="_blank"&gt;európskeho zeleného dlhopisu&lt;/a&gt; obsahujúci opis činností a výdavkov, ktoré sú potrebné na to, aby hospodárska činnosť spĺňala požiadavky taxonómie v rámci stanovenej lehoty</t>
        </is>
      </c>
      <c r="CP1013" s="2" t="inlineStr">
        <is>
          <t>načrt za uskladitev s taksonomijo</t>
        </is>
      </c>
      <c r="CQ1013" s="2" t="inlineStr">
        <is>
          <t>3</t>
        </is>
      </c>
      <c r="CR1013" s="2" t="inlineStr">
        <is>
          <t/>
        </is>
      </c>
      <c r="CS1013" t="inlineStr">
        <is>
          <t>opis ukrepov in odhodkov, ki ga pripravijo izdajatelji &lt;a href="https://iate.europa.eu/entry/result/3589062/sl" target="_blank"&gt;evropskih zelenih obveznic&lt;/a&gt;, ki so potrebni, da gospodarska dejavnost v določenem časovnem obdobju izpolnjuje zahteve taksonomije</t>
        </is>
      </c>
      <c r="CT1013" s="2" t="inlineStr">
        <is>
          <t>taxonomianpassningsplan</t>
        </is>
      </c>
      <c r="CU1013" s="2" t="inlineStr">
        <is>
          <t>3</t>
        </is>
      </c>
      <c r="CV1013" s="2" t="inlineStr">
        <is>
          <t/>
        </is>
      </c>
      <c r="CW1013" t="inlineStr">
        <is>
          <t/>
        </is>
      </c>
    </row>
    <row r="1014">
      <c r="A1014" s="1" t="str">
        <f>HYPERLINK("https://iate.europa.eu/entry/result/3599618/all", "3599618")</f>
        <v>3599618</v>
      </c>
      <c r="B1014" t="inlineStr">
        <is>
          <t>FINANCE;ECONOMICS</t>
        </is>
      </c>
      <c r="C1014" t="inlineStr">
        <is>
          <t>FINANCE|free movement of capital|financial market|securities|bond;FINANCE|financing and investment|investment|investment policy;ECONOMICS|economic policy|economic policy|development policy|sustainable development</t>
        </is>
      </c>
      <c r="D1014" t="inlineStr">
        <is>
          <t>yes</t>
        </is>
      </c>
      <c r="E1014" t="inlineStr">
        <is>
          <t/>
        </is>
      </c>
      <c r="F1014" s="2" t="inlineStr">
        <is>
          <t>Информационен документ относно европейските екосъобразни облигации</t>
        </is>
      </c>
      <c r="G1014" s="2" t="inlineStr">
        <is>
          <t>3</t>
        </is>
      </c>
      <c r="H1014" s="2" t="inlineStr">
        <is>
          <t/>
        </is>
      </c>
      <c r="I1014" t="inlineStr">
        <is>
          <t/>
        </is>
      </c>
      <c r="J1014" s="2" t="inlineStr">
        <is>
          <t>informativní přehled o evropském zeleném dluhopisu</t>
        </is>
      </c>
      <c r="K1014" s="2" t="inlineStr">
        <is>
          <t>3</t>
        </is>
      </c>
      <c r="L1014" s="2" t="inlineStr">
        <is>
          <t/>
        </is>
      </c>
      <c r="M1014" t="inlineStr">
        <is>
          <t>dokument, který musí před vydáním &lt;a href="https://iate.europa.eu/entry/result/3589062/cs" target="_blank"&gt;evropského zeleného dluhopisu&lt;/a&gt; vyplnit jeho emitent a u něhož musí externí posuzovatel provést předemisní posouzení a vydat k němu 
kladné stanovisko</t>
        </is>
      </c>
      <c r="N1014" s="2" t="inlineStr">
        <is>
          <t>faktablad om europæiske grønne obligationer</t>
        </is>
      </c>
      <c r="O1014" s="2" t="inlineStr">
        <is>
          <t>3</t>
        </is>
      </c>
      <c r="P1014" s="2" t="inlineStr">
        <is>
          <t/>
        </is>
      </c>
      <c r="Q1014" t="inlineStr">
        <is>
          <t>dokument, der skal offentliggøres af udstederen af &lt;a href="https://iate.europa.eu/entry/result/3589062/da" target="_blank"&gt;europæiske grønne obligationer&lt;/a&gt;, inden obligationerne udbydes til offentligheden, og hvori det
bekræftes, at obligationerne er i overensstemmelse med den &lt;a href="https://iate.europa.eu/entry/result/3581944/da" target="_blank"&gt;europæiske standard for grønne obligationer&lt;/a&gt;</t>
        </is>
      </c>
      <c r="R1014" s="2" t="inlineStr">
        <is>
          <t>Factsheet zu europäischen grünen Anleihen</t>
        </is>
      </c>
      <c r="S1014" s="2" t="inlineStr">
        <is>
          <t>3</t>
        </is>
      </c>
      <c r="T1014" s="2" t="inlineStr">
        <is>
          <t/>
        </is>
      </c>
      <c r="U1014" t="inlineStr">
        <is>
          <t/>
        </is>
      </c>
      <c r="V1014" s="2" t="inlineStr">
        <is>
          <t>δελτίο πληροφοριών για το ευρωπαϊκό πράσινο ομόλογο</t>
        </is>
      </c>
      <c r="W1014" s="2" t="inlineStr">
        <is>
          <t>3</t>
        </is>
      </c>
      <c r="X1014" s="2" t="inlineStr">
        <is>
          <t/>
        </is>
      </c>
      <c r="Y1014" t="inlineStr">
        <is>
          <t>έγγραφο που θα δημοσιεύεται από τον εκδότη &lt;a href="https://iate.europa.eu/entry/result/3589062/en-el" target="_blank"&gt;ευρωπαϊκών πράσινων ομολόγων&lt;/a&gt; πριν από την διάθεση των ομολόγων στο κοινό και στο οποίο θα επιβεβαιώνεται η ευθυγράμμιση των ομολόγων με το &lt;a href="https://iate.europa.eu/entry/result/3581944/en-el" target="_blank"&gt;ευρωπαϊκό πρότυπο πράσινου ομολόγου&lt;/a&gt;</t>
        </is>
      </c>
      <c r="Z1014" s="2" t="inlineStr">
        <is>
          <t>Green Bond Framework|
GBF|
European green bond factsheet</t>
        </is>
      </c>
      <c r="AA1014" s="2" t="inlineStr">
        <is>
          <t>1|
1|
3</t>
        </is>
      </c>
      <c r="AB1014" s="2" t="inlineStr">
        <is>
          <t xml:space="preserve">|
|
</t>
        </is>
      </c>
      <c r="AC1014" t="inlineStr">
        <is>
          <t>&lt;div&gt;document
 to be published by the issuer of &lt;a href="https://iate.europa.eu/entry/result/3589062" target="_blank"&gt;European green bonds&lt;/a&gt; before the bonds are offered to the
 public confirming their alignment with the &lt;a href="https://iate.europa.eu/entry/result/3581944" target="_blank"&gt;European green bond standard&lt;/a&gt; and providing details on the proposed use of proceeds
and the issuer’s green bond strategy and
processes&lt;br&gt;&lt;/div&gt;</t>
        </is>
      </c>
      <c r="AD1014" s="2" t="inlineStr">
        <is>
          <t>ficha informativa sobre los bonos verdes europeos</t>
        </is>
      </c>
      <c r="AE1014" s="2" t="inlineStr">
        <is>
          <t>3</t>
        </is>
      </c>
      <c r="AF1014" s="2" t="inlineStr">
        <is>
          <t/>
        </is>
      </c>
      <c r="AG1014" t="inlineStr">
        <is>
          <t>Documento informativo que deben elaborar y publicar los emisores de &lt;a href="https://iate.europa.eu/entry/result/3589062/es" target="_blank"&gt;bonos verdes europeos&lt;/a&gt; antes de ofrecer estos al público.</t>
        </is>
      </c>
      <c r="AH1014" s="2" t="inlineStr">
        <is>
          <t>Euroopa roheliste võlakirjade teabeleht</t>
        </is>
      </c>
      <c r="AI1014" s="2" t="inlineStr">
        <is>
          <t>3</t>
        </is>
      </c>
      <c r="AJ1014" s="2" t="inlineStr">
        <is>
          <t/>
        </is>
      </c>
      <c r="AK1014" t="inlineStr">
        <is>
          <t>dokument, mille avaldab &lt;i&gt;Euroopa roheliste võlakirjade &lt;/i&gt;&lt;a href="/entry/result/3589062/all" id="ENTRY_TO_ENTRY_CONVERTER" target="_blank"&gt;IATE:3589062&lt;/a&gt; emitent oma veebisaidil enne võlakirjade pakkumist avalikkusele ja mis kinnitab võlakirjade vastavust &lt;i&gt;Euroopa roheliste võlakirjade standardile &lt;/i&gt;&lt;a href="/entry/result/3581944/all" id="ENTRY_TO_ENTRY_CONVERTER" target="_blank"&gt;IATE:3581944&lt;/a&gt;</t>
        </is>
      </c>
      <c r="AL1014" s="2" t="inlineStr">
        <is>
          <t>eurooppalaista vihreää joukkolainaa koskeva tietokooste</t>
        </is>
      </c>
      <c r="AM1014" s="2" t="inlineStr">
        <is>
          <t>3</t>
        </is>
      </c>
      <c r="AN1014" s="2" t="inlineStr">
        <is>
          <t/>
        </is>
      </c>
      <c r="AO1014" t="inlineStr">
        <is>
          <t>&lt;a href="https://iate.europa.eu/entry/result/3589062/fi" target="_blank"&gt;eurooppalaisten vihreiden joukkolainojen&lt;/a&gt; liikkeeseenlaskijan ennen kyseisen joukkolainan yleisölle tarjoamista julkaisema asiakirja, jossa vahvistetaan, että joukkolainat ovat eurooppalaisia vihreitä joukkolainoja koskevan standardin mukaisia</t>
        </is>
      </c>
      <c r="AP1014" s="2" t="inlineStr">
        <is>
          <t>fiche d'information EuGB</t>
        </is>
      </c>
      <c r="AQ1014" s="2" t="inlineStr">
        <is>
          <t>3</t>
        </is>
      </c>
      <c r="AR1014" s="2" t="inlineStr">
        <is>
          <t/>
        </is>
      </c>
      <c r="AS1014" t="inlineStr">
        <is>
          <t>document complété par l'émetteur d'une obligation verte européenne, à publier avant que cette obligation soit offerte au public, et qui doit faire l'objet d'un examen pré-émission par un examinateur externe</t>
        </is>
      </c>
      <c r="AT1014" t="inlineStr">
        <is>
          <t/>
        </is>
      </c>
      <c r="AU1014" t="inlineStr">
        <is>
          <t/>
        </is>
      </c>
      <c r="AV1014" t="inlineStr">
        <is>
          <t/>
        </is>
      </c>
      <c r="AW1014" t="inlineStr">
        <is>
          <t/>
        </is>
      </c>
      <c r="AX1014" s="2" t="inlineStr">
        <is>
          <t>informativni sažetak o europskoj zelenoj obveznici</t>
        </is>
      </c>
      <c r="AY1014" s="2" t="inlineStr">
        <is>
          <t>3</t>
        </is>
      </c>
      <c r="AZ1014" s="2" t="inlineStr">
        <is>
          <t/>
        </is>
      </c>
      <c r="BA1014" t="inlineStr">
        <is>
          <t/>
        </is>
      </c>
      <c r="BB1014" s="2" t="inlineStr">
        <is>
          <t>európai zöldkötvényre vonatkozó adatlap|
zöldkötvény-adatlap</t>
        </is>
      </c>
      <c r="BC1014" s="2" t="inlineStr">
        <is>
          <t>2|
2</t>
        </is>
      </c>
      <c r="BD1014" s="2" t="inlineStr">
        <is>
          <t>proposed|
proposed</t>
        </is>
      </c>
      <c r="BE1014" t="inlineStr">
        <is>
          <t>az&lt;a href="https://iate.europa.eu/entry/result/3589062/hu" target="_blank"&gt; európai zöldkötvények&lt;/a&gt; kibocsátói által a nyilvános ajánlattételt megelőzően közzéteendő dokumentum, amelyben megerősítik, hogy a kötvény összhangban van az &lt;a href="https://iate.europa.eu/entry/result/3581944/hu" target="_blank"&gt;európai zöldkötvénystandarddal&lt;/a&gt;, továbbá amelyben részletezik, hogy a kötvényből származó bevételeket miként szándékoznak felhasználni, valamint bemutatják a kibocsátó zöldkötvény-stratégiáját és folyamatait</t>
        </is>
      </c>
      <c r="BF1014" s="2" t="inlineStr">
        <is>
          <t>scheda informativa sulle obbligazioni verdi europee</t>
        </is>
      </c>
      <c r="BG1014" s="2" t="inlineStr">
        <is>
          <t>3</t>
        </is>
      </c>
      <c r="BH1014" s="2" t="inlineStr">
        <is>
          <t/>
        </is>
      </c>
      <c r="BI1014" t="inlineStr">
        <is>
          <t>scheda informativa, redatta secondo criteri stabiliti, che l’emittente di obbligazioni verdi europee è tenuto a pubblicare sul proprio sito web, insieme a una revisione pre-emissione di detta scheda, prima di poter offrire un’obbligazione verde europea al pubblico nell'Unione</t>
        </is>
      </c>
      <c r="BJ1014" s="2" t="inlineStr">
        <is>
          <t>informacijos apie Europos žaliąsias obligacijas suvestinė</t>
        </is>
      </c>
      <c r="BK1014" s="2" t="inlineStr">
        <is>
          <t>3</t>
        </is>
      </c>
      <c r="BL1014" s="2" t="inlineStr">
        <is>
          <t/>
        </is>
      </c>
      <c r="BM1014" t="inlineStr">
        <is>
          <t/>
        </is>
      </c>
      <c r="BN1014" s="2" t="inlineStr">
        <is>
          <t>Eiropas zaļo obligāciju faktu lapa</t>
        </is>
      </c>
      <c r="BO1014" s="2" t="inlineStr">
        <is>
          <t>2</t>
        </is>
      </c>
      <c r="BP1014" s="2" t="inlineStr">
        <is>
          <t/>
        </is>
      </c>
      <c r="BQ1014" t="inlineStr">
        <is>
          <t/>
        </is>
      </c>
      <c r="BR1014" s="2" t="inlineStr">
        <is>
          <t>skeda informattiva dwar il-bonds ekoloġiċi Ewropej</t>
        </is>
      </c>
      <c r="BS1014" s="2" t="inlineStr">
        <is>
          <t>3</t>
        </is>
      </c>
      <c r="BT1014" s="2" t="inlineStr">
        <is>
          <t/>
        </is>
      </c>
      <c r="BU1014" t="inlineStr">
        <is>
          <t>dokument li jrid jiġi ppubblikat mill-emittent tal-&lt;a href="https://iate.europa.eu/entry/result/3589062/mt" target="_blank"&gt;bonds ekoloġiċi Ewropej&lt;/a&gt; qabel ma ssir l-offerta tal-bonds għall-pubbliku, u li jikkonferma l-allinjament tal-bonds mal-&lt;a href="https://iate.europa.eu/entry/result/3581944/mt" target="_blank"&gt;istandard Ewropew għall-bonds ekoloġiċi&lt;/a&gt;</t>
        </is>
      </c>
      <c r="BV1014" s="2" t="inlineStr">
        <is>
          <t>factsheet voor Europese groene obligaties</t>
        </is>
      </c>
      <c r="BW1014" s="2" t="inlineStr">
        <is>
          <t>3</t>
        </is>
      </c>
      <c r="BX1014" s="2" t="inlineStr">
        <is>
          <t/>
        </is>
      </c>
      <c r="BY1014" t="inlineStr">
        <is>
          <t>document dat een uitgevende instelling van Europese groene obligaties vóór de aanbieding aan het publiek moet opstellen en waarin wordt bevestigd dat de Europese groene obligaties in overeenstemming zijn met de Europese norm voor groene obligaties</t>
        </is>
      </c>
      <c r="BZ1014" s="2" t="inlineStr">
        <is>
          <t>arkusz informacyjny europejskiej zielonej obligacji</t>
        </is>
      </c>
      <c r="CA1014" s="2" t="inlineStr">
        <is>
          <t>3</t>
        </is>
      </c>
      <c r="CB1014" s="2" t="inlineStr">
        <is>
          <t/>
        </is>
      </c>
      <c r="CC1014" t="inlineStr">
        <is>
          <t>dokument publikowany przez emitenta europejskiej zielonej obligacji przed emisją i poddawany kontroli przez kontrolera zewnętrznego</t>
        </is>
      </c>
      <c r="CD1014" s="2" t="inlineStr">
        <is>
          <t>ficha de informação sobre a obrigação verde europeia</t>
        </is>
      </c>
      <c r="CE1014" s="2" t="inlineStr">
        <is>
          <t>3</t>
        </is>
      </c>
      <c r="CF1014" s="2" t="inlineStr">
        <is>
          <t/>
        </is>
      </c>
      <c r="CG1014" t="inlineStr">
        <is>
          <t>Documento a publicar pelo emitente de &lt;a href="https://iate.europa.eu/entry/result/3589062/pt" target="_blank"&gt;obrigações verdes europeias&lt;/a&gt;, antes do início da oferta pública, que confirma o respeito das obrigações pela &lt;a href="https://iate.europa.eu/entry/result/3581944/pt" target="_blank"&gt;norma europeia para as obrigações verdes&lt;/a&gt;, que descreve a forma como a obrigação se alinha com a estratégia ambiental 
mais alargada do emitente e a forma como o emitente tenciona afetar as receitas das obrigações a ativos fixos, despesas e ativos financeiros elegíveis e ao modo como essas receitas foram efetivamente afetadas.</t>
        </is>
      </c>
      <c r="CH1014" s="2" t="inlineStr">
        <is>
          <t>fișă informativă privind obligațiunile verzi europene</t>
        </is>
      </c>
      <c r="CI1014" s="2" t="inlineStr">
        <is>
          <t>3</t>
        </is>
      </c>
      <c r="CJ1014" s="2" t="inlineStr">
        <is>
          <t/>
        </is>
      </c>
      <c r="CK1014" t="inlineStr">
        <is>
          <t/>
        </is>
      </c>
      <c r="CL1014" s="2" t="inlineStr">
        <is>
          <t>informačný prehľad o európskom zelenom dlhopise</t>
        </is>
      </c>
      <c r="CM1014" s="2" t="inlineStr">
        <is>
          <t>3</t>
        </is>
      </c>
      <c r="CN1014" s="2" t="inlineStr">
        <is>
          <t/>
        </is>
      </c>
      <c r="CO1014" t="inlineStr">
        <is>
          <t>dokument, ktorý má emitent &lt;a href="https://iate.europa.eu/entry/slideshow/1629359571354/3589062/sk" target="_blank"&gt;európskeho zeleného dlhopisu&lt;/a&gt; uverejniť pred usktočnením jeho verejnej ponuky a ktorým sa potvrdzuje jeho súlad s &lt;a href="https://iate.europa.eu/entry/result/3581944/sk" target="_blank"&gt;normou pre európsky zelený dlhopis&lt;/a&gt;</t>
        </is>
      </c>
      <c r="CP1014" s="2" t="inlineStr">
        <is>
          <t>informativni list o evropski zeleni obveznici</t>
        </is>
      </c>
      <c r="CQ1014" s="2" t="inlineStr">
        <is>
          <t>3</t>
        </is>
      </c>
      <c r="CR1014" s="2" t="inlineStr">
        <is>
          <t/>
        </is>
      </c>
      <c r="CS1014" t="inlineStr">
        <is>
          <t>dokument, ki ga objavi izdajatelj &lt;a href="https://iate.europa.eu/entry/result/3589062/sl" target="_blank"&gt;evropskih zelenih obveznic&lt;/a&gt; pred začetkom javne ponudbe, s katerim potrdi usklajenost obveznic z &lt;a href="https://iate.europa.eu/entry/result/3581944/sl" target="_blank"&gt;evropskim standardom za zelene obveznice&lt;/a&gt;</t>
        </is>
      </c>
      <c r="CT1014" s="2" t="inlineStr">
        <is>
          <t>faktablad för europeiska gröna obligationer</t>
        </is>
      </c>
      <c r="CU1014" s="2" t="inlineStr">
        <is>
          <t>3</t>
        </is>
      </c>
      <c r="CV1014" s="2" t="inlineStr">
        <is>
          <t/>
        </is>
      </c>
      <c r="CW1014" t="inlineStr">
        <is>
          <t/>
        </is>
      </c>
    </row>
    <row r="1015">
      <c r="A1015" s="1" t="str">
        <f>HYPERLINK("https://iate.europa.eu/entry/result/3599615/all", "3599615")</f>
        <v>3599615</v>
      </c>
      <c r="B1015" t="inlineStr">
        <is>
          <t>FINANCE;ECONOMICS</t>
        </is>
      </c>
      <c r="C1015" t="inlineStr">
        <is>
          <t>FINANCE|free movement of capital|financial market|securities|bond;FINANCE|financing and investment|investment|investment policy;ECONOMICS|economic policy|economic policy|development policy|sustainable development</t>
        </is>
      </c>
      <c r="D1015" t="inlineStr">
        <is>
          <t>yes</t>
        </is>
      </c>
      <c r="E1015" t="inlineStr">
        <is>
          <t/>
        </is>
      </c>
      <c r="F1015" s="2" t="inlineStr">
        <is>
          <t>окончателен отчет за разпределението</t>
        </is>
      </c>
      <c r="G1015" s="2" t="inlineStr">
        <is>
          <t>3</t>
        </is>
      </c>
      <c r="H1015" s="2" t="inlineStr">
        <is>
          <t/>
        </is>
      </c>
      <c r="I1015" t="inlineStr">
        <is>
          <t/>
        </is>
      </c>
      <c r="J1015" s="2" t="inlineStr">
        <is>
          <t>konečná zpráva o alokaci</t>
        </is>
      </c>
      <c r="K1015" s="2" t="inlineStr">
        <is>
          <t>3</t>
        </is>
      </c>
      <c r="L1015" s="2" t="inlineStr">
        <is>
          <t/>
        </is>
      </c>
      <c r="M1015" t="inlineStr">
        <is>
          <t>zpráva o alokaci peněžních prostředků získaných vydáním &lt;a href="https://iate.europa.eu/entry/result/3589062/cs" target="_blank"&gt;evropského zeleného dluhopisu&lt;/a&gt; zveřejňovaná po úplné alokaci získaných prostředků na zelené projekty</t>
        </is>
      </c>
      <c r="N1015" s="2" t="inlineStr">
        <is>
          <t>endelig tildelingsrapport</t>
        </is>
      </c>
      <c r="O1015" s="2" t="inlineStr">
        <is>
          <t>3</t>
        </is>
      </c>
      <c r="P1015" s="2" t="inlineStr">
        <is>
          <t/>
        </is>
      </c>
      <c r="Q1015" t="inlineStr">
        <is>
          <t>&lt;a href="https://iate.europa.eu/entry/result/3599614/da" target="_blank"&gt;tildelingsrapport om europæiske grønne obligationer&lt;/a&gt;, der offentliggøres i
forbindelse med den fulde tildeling af obligationsprovenuet til grønne
projekter</t>
        </is>
      </c>
      <c r="R1015" s="2" t="inlineStr">
        <is>
          <t>endgültiger Erlösverwendungsbericht</t>
        </is>
      </c>
      <c r="S1015" s="2" t="inlineStr">
        <is>
          <t>3</t>
        </is>
      </c>
      <c r="T1015" s="2" t="inlineStr">
        <is>
          <t/>
        </is>
      </c>
      <c r="U1015" t="inlineStr">
        <is>
          <t/>
        </is>
      </c>
      <c r="V1015" s="2" t="inlineStr">
        <is>
          <t>τελική έκθεση σχετικά με τον επιμερισμό των κερδών</t>
        </is>
      </c>
      <c r="W1015" s="2" t="inlineStr">
        <is>
          <t>3</t>
        </is>
      </c>
      <c r="X1015" s="2" t="inlineStr">
        <is>
          <t/>
        </is>
      </c>
      <c r="Y1015" t="inlineStr">
        <is>
          <t>έκθεση σχετικά με τον επιμερισμό των κερδών των &lt;a href="https://iate.europa.eu/entry/result/3589062/en-el" target="_blank"&gt;ευρωπαϊκών πράσινων ομολόγων&lt;/a&gt;, η οποία δημοσιεύεται μετά την ολοκλήρωση της πλήρους διάθεσης των κερδών του ομολόγου σε πράσινα έργα</t>
        </is>
      </c>
      <c r="Z1015" s="2" t="inlineStr">
        <is>
          <t>final allocation report</t>
        </is>
      </c>
      <c r="AA1015" s="2" t="inlineStr">
        <is>
          <t>3</t>
        </is>
      </c>
      <c r="AB1015" s="2" t="inlineStr">
        <is>
          <t/>
        </is>
      </c>
      <c r="AC1015" t="inlineStr">
        <is>
          <t>document
 drawn up by the issuer of &lt;a href="https://iate.europa.eu/entry/result/3589062" target="_blank"&gt;European green bonds&lt;/a&gt; after the full
 allocation of the proceeds of the bond concerned, demonstrating that the
 proceeds have been allocated in accordance with the &lt;a href="https://iate.europa.eu/entry/result/3581944" target="_blank"&gt;European green bonds standard&lt;/a&gt;</t>
        </is>
      </c>
      <c r="AD1015" s="2" t="inlineStr">
        <is>
          <t>informe final de asignación</t>
        </is>
      </c>
      <c r="AE1015" s="2" t="inlineStr">
        <is>
          <t>3</t>
        </is>
      </c>
      <c r="AF1015" s="2" t="inlineStr">
        <is>
          <t/>
        </is>
      </c>
      <c r="AG1015" t="inlineStr">
        <is>
          <t/>
        </is>
      </c>
      <c r="AH1015" s="2" t="inlineStr">
        <is>
          <t>lõplik jaotusaruanne</t>
        </is>
      </c>
      <c r="AI1015" s="2" t="inlineStr">
        <is>
          <t>2</t>
        </is>
      </c>
      <c r="AJ1015" s="2" t="inlineStr">
        <is>
          <t/>
        </is>
      </c>
      <c r="AK1015" t="inlineStr">
        <is>
          <t>Euroopa roheliste võlakirjade avaldatud jaotusaruanne, mis sisaldab võlakirjadest saadud tulu täielikku jaotust keskkonnahoidlikele projektidele</t>
        </is>
      </c>
      <c r="AL1015" s="2" t="inlineStr">
        <is>
          <t>lopullinen kohdentamisraportti</t>
        </is>
      </c>
      <c r="AM1015" s="2" t="inlineStr">
        <is>
          <t>3</t>
        </is>
      </c>
      <c r="AN1015" s="2" t="inlineStr">
        <is>
          <t/>
        </is>
      </c>
      <c r="AO1015" t="inlineStr">
        <is>
          <t>&lt;a href="https://iate.europa.eu/entry/result/3599614/fi" target="_blank"&gt;eurooppalaista vihreää joukkolainaa koskeva kohdentamisraportti&lt;/a&gt;, joka julkaistaan, kun joukkolainalla hankitut varat on kokonaisuudessaan kohdennettu &lt;a href="https://iate.europa.eu/entry/result/3588599/fi" target="_blank"&gt;vihreisiin hankkeisiin&lt;/a&gt;</t>
        </is>
      </c>
      <c r="AP1015" s="2" t="inlineStr">
        <is>
          <t>rapport d'affectation final</t>
        </is>
      </c>
      <c r="AQ1015" s="2" t="inlineStr">
        <is>
          <t>3</t>
        </is>
      </c>
      <c r="AR1015" s="2" t="inlineStr">
        <is>
          <t/>
        </is>
      </c>
      <c r="AS1015" t="inlineStr">
        <is>
          <t/>
        </is>
      </c>
      <c r="AT1015" t="inlineStr">
        <is>
          <t/>
        </is>
      </c>
      <c r="AU1015" t="inlineStr">
        <is>
          <t/>
        </is>
      </c>
      <c r="AV1015" t="inlineStr">
        <is>
          <t/>
        </is>
      </c>
      <c r="AW1015" t="inlineStr">
        <is>
          <t/>
        </is>
      </c>
      <c r="AX1015" s="2" t="inlineStr">
        <is>
          <t>konačni izvještaj o dodjeli primitaka</t>
        </is>
      </c>
      <c r="AY1015" s="2" t="inlineStr">
        <is>
          <t>3</t>
        </is>
      </c>
      <c r="AZ1015" s="2" t="inlineStr">
        <is>
          <t/>
        </is>
      </c>
      <c r="BA1015" t="inlineStr">
        <is>
          <t/>
        </is>
      </c>
      <c r="BB1015" s="2" t="inlineStr">
        <is>
          <t>végső allokációs jelentés</t>
        </is>
      </c>
      <c r="BC1015" s="2" t="inlineStr">
        <is>
          <t>2</t>
        </is>
      </c>
      <c r="BD1015" s="2" t="inlineStr">
        <is>
          <t>proposed</t>
        </is>
      </c>
      <c r="BE1015" t="inlineStr">
        <is>
          <t>az &lt;a href="https://iate.europa.eu/entry/result/3589062/hu" target="_blank"&gt;európai zöldkötvény &lt;/a&gt;kibocsátója által az érintett kötvény bevételeinek teljes körű allokációját követően elkészítendő dokumentum, amelyben bemutatja, hogy a bevetéleket az &lt;a href="https://iate.europa.eu/entry/result/3581944/hu" target="_blank"&gt;európai zöldkötvénystandarddal&lt;/a&gt; összhangban használták fel</t>
        </is>
      </c>
      <c r="BF1015" s="2" t="inlineStr">
        <is>
          <t>relazione finale sull'assegnazione dei proventi</t>
        </is>
      </c>
      <c r="BG1015" s="2" t="inlineStr">
        <is>
          <t>3</t>
        </is>
      </c>
      <c r="BH1015" s="2" t="inlineStr">
        <is>
          <t/>
        </is>
      </c>
      <c r="BI1015" t="inlineStr">
        <is>
          <t>relazione sull'assegnazione dei proventi che l'emittente di obbligazioni verdi europee redige successivamente all'assegnazione integrale dei proventi delle obbligazioni</t>
        </is>
      </c>
      <c r="BJ1015" s="2" t="inlineStr">
        <is>
          <t>galutinė pajamų paskirstymo ataskaita</t>
        </is>
      </c>
      <c r="BK1015" s="2" t="inlineStr">
        <is>
          <t>3</t>
        </is>
      </c>
      <c r="BL1015" s="2" t="inlineStr">
        <is>
          <t/>
        </is>
      </c>
      <c r="BM1015" t="inlineStr">
        <is>
          <t/>
        </is>
      </c>
      <c r="BN1015" s="2" t="inlineStr">
        <is>
          <t>galīgais ieņēmumu sadales ziņojums</t>
        </is>
      </c>
      <c r="BO1015" s="2" t="inlineStr">
        <is>
          <t>2</t>
        </is>
      </c>
      <c r="BP1015" s="2" t="inlineStr">
        <is>
          <t/>
        </is>
      </c>
      <c r="BQ1015" t="inlineStr">
        <is>
          <t/>
        </is>
      </c>
      <c r="BR1015" s="2" t="inlineStr">
        <is>
          <t>rapport finali tal-allokazzjoni</t>
        </is>
      </c>
      <c r="BS1015" s="2" t="inlineStr">
        <is>
          <t>3</t>
        </is>
      </c>
      <c r="BT1015" s="2" t="inlineStr">
        <is>
          <t/>
        </is>
      </c>
      <c r="BU1015" t="inlineStr">
        <is>
          <t>&lt;a href="https://iate.europa.eu/entry/slideshow/1626865657021/3599614/mt" target="_blank"&gt;rapport tal-allokazzjoni tal-bonds ekoloġiċi Ewropej&lt;/a&gt; li jiġi ppubblikat hekk kif issir l-allokazzjoni sħiħa tar-rikavat mill-bonds, fuq proġetti ekoloġiċi</t>
        </is>
      </c>
      <c r="BV1015" s="2" t="inlineStr">
        <is>
          <t>finaal allocatierapport</t>
        </is>
      </c>
      <c r="BW1015" s="2" t="inlineStr">
        <is>
          <t>3</t>
        </is>
      </c>
      <c r="BX1015" s="2" t="inlineStr">
        <is>
          <t/>
        </is>
      </c>
      <c r="BY1015" t="inlineStr">
        <is>
          <t>allocatierapport voor Europese groene obligaties dat gepubliceerd wordt wanneer de opbrengsten van de betrokken obligatie volledig zijn toegewezen</t>
        </is>
      </c>
      <c r="BZ1015" s="2" t="inlineStr">
        <is>
          <t>ostateczne sprawozdanie z alokacji</t>
        </is>
      </c>
      <c r="CA1015" s="2" t="inlineStr">
        <is>
          <t>3</t>
        </is>
      </c>
      <c r="CB1015" s="2" t="inlineStr">
        <is>
          <t/>
        </is>
      </c>
      <c r="CC1015" t="inlineStr">
        <is>
          <t/>
        </is>
      </c>
      <c r="CD1015" s="2" t="inlineStr">
        <is>
          <t>relatório final de afetação</t>
        </is>
      </c>
      <c r="CE1015" s="2" t="inlineStr">
        <is>
          <t>3</t>
        </is>
      </c>
      <c r="CF1015" s="2" t="inlineStr">
        <is>
          <t/>
        </is>
      </c>
      <c r="CG1015" t="inlineStr">
        <is>
          <t>Documento elaborado pelo emitente de &lt;a href="https://iate.europa.eu/entry/result/3589062/pt" target="_blank"&gt;obrigações verdes europeias&lt;/a&gt; após a afetação integral das receitas da obrigação em causa que demonstre que as receitas foram afetadas em conformidade com a &lt;a href="https://iate.europa.eu/entry/result/3581944/pt" target="_blank"&gt;norma europeia para as obrigações verdes&lt;/a&gt;.</t>
        </is>
      </c>
      <c r="CH1015" s="2" t="inlineStr">
        <is>
          <t>raport final de alocare</t>
        </is>
      </c>
      <c r="CI1015" s="2" t="inlineStr">
        <is>
          <t>3</t>
        </is>
      </c>
      <c r="CJ1015" s="2" t="inlineStr">
        <is>
          <t/>
        </is>
      </c>
      <c r="CK1015" t="inlineStr">
        <is>
          <t/>
        </is>
      </c>
      <c r="CL1015" s="2" t="inlineStr">
        <is>
          <t>záverečná správa o alokácii</t>
        </is>
      </c>
      <c r="CM1015" s="2" t="inlineStr">
        <is>
          <t>3</t>
        </is>
      </c>
      <c r="CN1015" s="2" t="inlineStr">
        <is>
          <t/>
        </is>
      </c>
      <c r="CO1015" t="inlineStr">
        <is>
          <t>správa o alokácii z &lt;a href="https://iate.europa.eu/entry/slideshow/1629359571354/3589062/sk" target="_blank"&gt;európskeho zeleného dlhopisu&lt;/a&gt; uverejňovaná po úplnej alokácii výnosov z európskeho zeleného dlhopisu na zelené projekty</t>
        </is>
      </c>
      <c r="CP1015" s="2" t="inlineStr">
        <is>
          <t>končno poročilo o dodelitvi</t>
        </is>
      </c>
      <c r="CQ1015" s="2" t="inlineStr">
        <is>
          <t>3</t>
        </is>
      </c>
      <c r="CR1015" s="2" t="inlineStr">
        <is>
          <t/>
        </is>
      </c>
      <c r="CS1015" t="inlineStr">
        <is>
          <t>poročilo o dodelitvi &lt;a href="https://iate.europa.eu/entry/slideshow/1634221678508/3589062/sl" target="_blank"&gt;evropske zelene obveznice&lt;/a&gt;, ki se objavi po popolni dodelitvi obveznice &lt;a href="https://iate.europa.eu/entry/slideshow/1634221736258/3588599/sl" target="_blank"&gt;zelenim projektom&lt;/a&gt;</t>
        </is>
      </c>
      <c r="CT1015" s="2" t="inlineStr">
        <is>
          <t>slutlig anslagsrapport</t>
        </is>
      </c>
      <c r="CU1015" s="2" t="inlineStr">
        <is>
          <t>3</t>
        </is>
      </c>
      <c r="CV1015" s="2" t="inlineStr">
        <is>
          <t/>
        </is>
      </c>
      <c r="CW1015" t="inlineStr">
        <is>
          <t/>
        </is>
      </c>
    </row>
    <row r="1016">
      <c r="A1016" s="1" t="str">
        <f>HYPERLINK("https://iate.europa.eu/entry/result/3599621/all", "3599621")</f>
        <v>3599621</v>
      </c>
      <c r="B1016" t="inlineStr">
        <is>
          <t>FINANCE;ECONOMICS</t>
        </is>
      </c>
      <c r="C1016" t="inlineStr">
        <is>
          <t>FINANCE|free movement of capital|financial market|securities|bond;FINANCE|financing and investment|investment|investment policy;ECONOMICS|economic policy|economic policy|development policy|sustainable development</t>
        </is>
      </c>
      <c r="D1016" t="inlineStr">
        <is>
          <t>yes</t>
        </is>
      </c>
      <c r="E1016" t="inlineStr">
        <is>
          <t/>
        </is>
      </c>
      <c r="F1016" s="2" t="inlineStr">
        <is>
          <t>проверка след емитирането</t>
        </is>
      </c>
      <c r="G1016" s="2" t="inlineStr">
        <is>
          <t>3</t>
        </is>
      </c>
      <c r="H1016" s="2" t="inlineStr">
        <is>
          <t/>
        </is>
      </c>
      <c r="I1016" t="inlineStr">
        <is>
          <t/>
        </is>
      </c>
      <c r="J1016" s="2" t="inlineStr">
        <is>
          <t>poemisní posouzení|
poemisní externí posouzení</t>
        </is>
      </c>
      <c r="K1016" s="2" t="inlineStr">
        <is>
          <t>3|
3</t>
        </is>
      </c>
      <c r="L1016" s="2" t="inlineStr">
        <is>
          <t xml:space="preserve">|
</t>
        </is>
      </c>
      <c r="M1016" t="inlineStr">
        <is>
          <t>&lt;div&gt;
 externí posouzení &lt;a href="https://iate.europa.eu/entry/result/3599614/cs" target="_blank"&gt;zprávy o alokaci&lt;/a&gt;, prováděné po vydání &lt;a href="https://iate.europa.eu/entry/result/3589062/cs" target="_blank"&gt;evropského zeleného dluhopisu&lt;/a&gt;&lt;/div&gt;</t>
        </is>
      </c>
      <c r="N1016" s="2" t="inlineStr">
        <is>
          <t>kontroltjek efter udstedelsen|
eksternt kontroltjek efter udstedelsen</t>
        </is>
      </c>
      <c r="O1016" s="2" t="inlineStr">
        <is>
          <t>3|
3</t>
        </is>
      </c>
      <c r="P1016" s="2" t="inlineStr">
        <is>
          <t xml:space="preserve">|
</t>
        </is>
      </c>
      <c r="Q1016" t="inlineStr">
        <is>
          <t>&lt;a href="https://iate.europa.eu/entry/result/3599619/da" target="_blank"&gt;eksternt kontroltjek&lt;/a&gt;, der udføres af en &lt;a href="https://iate.europa.eu/entry/result/3599637/da" target="_blank"&gt;ekstern kontrollant&lt;/a&gt;, og som er
baseret på &lt;a href="https://iate.europa.eu/entry/result/3599614/da" target="_blank"&gt;tildelingsrapporter&lt;/a&gt;</t>
        </is>
      </c>
      <c r="R1016" s="2" t="inlineStr">
        <is>
          <t>Nachemissionsbewertung</t>
        </is>
      </c>
      <c r="S1016" s="2" t="inlineStr">
        <is>
          <t>3</t>
        </is>
      </c>
      <c r="T1016" s="2" t="inlineStr">
        <is>
          <t/>
        </is>
      </c>
      <c r="U1016" t="inlineStr">
        <is>
          <t/>
        </is>
      </c>
      <c r="V1016" s="2" t="inlineStr">
        <is>
          <t>εξωτερική αξιολόγηση μετά την έκδοση|
αξιολόγηση μετά την έκδοση</t>
        </is>
      </c>
      <c r="W1016" s="2" t="inlineStr">
        <is>
          <t>2|
3</t>
        </is>
      </c>
      <c r="X1016" s="2" t="inlineStr">
        <is>
          <t xml:space="preserve">|
</t>
        </is>
      </c>
      <c r="Y1016" t="inlineStr">
        <is>
          <t>είδος εξωτερικής αξιολόγησης, καθώς και το σχετικό μ’ αυτή έγγραφο, η οποία διενεργείται από &lt;a href="https://iate.europa.eu/entry/result/3599637/en-el" target="_blank"&gt;εξωτερικό αξιολογητή&lt;/a&gt; και βασίζεται σε &lt;a href="https://iate.europa.eu/entry/result/3599614/en-el" target="_blank"&gt;εκθέσεις σχετικά με τον επιμερισμό των κερδών&lt;/a&gt;</t>
        </is>
      </c>
      <c r="Z1016" s="2" t="inlineStr">
        <is>
          <t>post-issuance external review|
post-issuance review</t>
        </is>
      </c>
      <c r="AA1016" s="2" t="inlineStr">
        <is>
          <t>3|
3</t>
        </is>
      </c>
      <c r="AB1016" s="2" t="inlineStr">
        <is>
          <t xml:space="preserve">|
</t>
        </is>
      </c>
      <c r="AC1016" t="inlineStr">
        <is>
          <t>&lt;a href="https://iate.europa.eu/entry/result/3599619/all" target="_blank"&gt;external review&lt;/a&gt; performed and published after a green bond has been issued</t>
        </is>
      </c>
      <c r="AD1016" s="2" t="inlineStr">
        <is>
          <t>verificación posterior a la emisión</t>
        </is>
      </c>
      <c r="AE1016" s="2" t="inlineStr">
        <is>
          <t>3</t>
        </is>
      </c>
      <c r="AF1016" s="2" t="inlineStr">
        <is>
          <t/>
        </is>
      </c>
      <c r="AG1016" t="inlineStr">
        <is>
          <t>Tipo de &lt;a href="https://iate.europa.eu/entry/slideshow/1634134418072/3599619/es" target="_blank"&gt;verificación externa&lt;/a&gt;, que los emisores de bonos verdes europeos deben obtener, del informe de asignación elaborado tras la asignación completa de los ingresos de los bonos.</t>
        </is>
      </c>
      <c r="AH1016" s="2" t="inlineStr">
        <is>
          <t>emiteerimisjärgne hindamine</t>
        </is>
      </c>
      <c r="AI1016" s="2" t="inlineStr">
        <is>
          <t>3</t>
        </is>
      </c>
      <c r="AJ1016" s="2" t="inlineStr">
        <is>
          <t/>
        </is>
      </c>
      <c r="AK1016" t="inlineStr">
        <is>
          <t>&lt;i&gt;võlakirjade iga-aastase jaotusaruande&lt;/i&gt; &lt;a href="/entry/result/3599614/all" id="ENTRY_TO_ENTRY_CONVERTER" target="_blank"&gt;IATE:3599614&lt;/a&gt; hindamine, mille koostab &lt;i&gt;väline hindaja&lt;/i&gt; &lt;a href="/entry/result/3599637/all" id="ENTRY_TO_ENTRY_CONVERTER" target="_blank"&gt;IATE:3599637&lt;/a&gt;</t>
        </is>
      </c>
      <c r="AL1016" s="2" t="inlineStr">
        <is>
          <t>liikkeeseenlaskun jälkeinen arviointi</t>
        </is>
      </c>
      <c r="AM1016" s="2" t="inlineStr">
        <is>
          <t>3</t>
        </is>
      </c>
      <c r="AN1016" s="2" t="inlineStr">
        <is>
          <t/>
        </is>
      </c>
      <c r="AO1016" t="inlineStr">
        <is>
          <t>&lt;a href="https://iate.europa.eu/entry/result/3599637/fi" target="_blank"&gt;ulkopuolisen arvioijan&lt;/a&gt; &lt;a href="https://iate.europa.eu/entry/result/3599614/fi" target="_blank"&gt;kohdentamisraporttien&lt;/a&gt; perusteella laatima ulkopuolinen arviointi ja siihen liittyvä asiakirja</t>
        </is>
      </c>
      <c r="AP1016" s="2" t="inlineStr">
        <is>
          <t>document d'examen post-émission|
examen post-émission</t>
        </is>
      </c>
      <c r="AQ1016" s="2" t="inlineStr">
        <is>
          <t>3|
3</t>
        </is>
      </c>
      <c r="AR1016" s="2" t="inlineStr">
        <is>
          <t xml:space="preserve">|
</t>
        </is>
      </c>
      <c r="AS1016" t="inlineStr">
        <is>
          <t>type d'&lt;a href="https://iate.europa.eu/entry/result/3599619/fr" target="_blank"&gt;examen externe&lt;/a&gt; effectué par un examinateur externe&lt;a href="https://iate.europa.eu/entry/result/3599637/all" target="_blank"&gt;examinateur externe&lt;/a&gt; et fondé sur les &lt;a href="https://iate.europa.eu/entry/result/3599614/fr" target="_blank"&gt;rapports d'affectation,&lt;/a&gt; ou le document écrit y afférent</t>
        </is>
      </c>
      <c r="AT1016" t="inlineStr">
        <is>
          <t/>
        </is>
      </c>
      <c r="AU1016" t="inlineStr">
        <is>
          <t/>
        </is>
      </c>
      <c r="AV1016" t="inlineStr">
        <is>
          <t/>
        </is>
      </c>
      <c r="AW1016" t="inlineStr">
        <is>
          <t/>
        </is>
      </c>
      <c r="AX1016" s="2" t="inlineStr">
        <is>
          <t>ocjena nakon izdavanja|
ocjenjivanje nakon izdavanja</t>
        </is>
      </c>
      <c r="AY1016" s="2" t="inlineStr">
        <is>
          <t>3|
3</t>
        </is>
      </c>
      <c r="AZ1016" s="2" t="inlineStr">
        <is>
          <t xml:space="preserve">|
</t>
        </is>
      </c>
      <c r="BA1016" t="inlineStr">
        <is>
          <t/>
        </is>
      </c>
      <c r="BB1016" s="2" t="inlineStr">
        <is>
          <t>kibocsátást követő külső felülvizsgálat|
kibocsátást követő felülvizsgálat</t>
        </is>
      </c>
      <c r="BC1016" s="2" t="inlineStr">
        <is>
          <t>2|
2</t>
        </is>
      </c>
      <c r="BD1016" s="2" t="inlineStr">
        <is>
          <t>proposed|
proposed</t>
        </is>
      </c>
      <c r="BE1016" t="inlineStr">
        <is>
          <t>a zöldkötvény kibocsátása után elvégzett &lt;a href="https://iate.europa.eu/entry/result/3599619/hu" target="_blank"&gt;külső felülvizsgálat&lt;/a&gt;</t>
        </is>
      </c>
      <c r="BF1016" s="2" t="inlineStr">
        <is>
          <t>revisione post-emissione|
revisione esterna post-emissione</t>
        </is>
      </c>
      <c r="BG1016" s="2" t="inlineStr">
        <is>
          <t>3|
3</t>
        </is>
      </c>
      <c r="BH1016" s="2" t="inlineStr">
        <is>
          <t xml:space="preserve">|
</t>
        </is>
      </c>
      <c r="BI1016" t="inlineStr">
        <is>
          <t>revisione relativa alle relazioni sull'assegnazione dei proventi delle obbligazioni verdi europee effettuata da un revisore esterno</t>
        </is>
      </c>
      <c r="BJ1016" s="2" t="inlineStr">
        <is>
          <t>vertinimas po emisijos|
išorės vertinimas po emisijos</t>
        </is>
      </c>
      <c r="BK1016" s="2" t="inlineStr">
        <is>
          <t>3|
3</t>
        </is>
      </c>
      <c r="BL1016" s="2" t="inlineStr">
        <is>
          <t xml:space="preserve">|
</t>
        </is>
      </c>
      <c r="BM1016" t="inlineStr">
        <is>
          <t/>
        </is>
      </c>
      <c r="BN1016" s="2" t="inlineStr">
        <is>
          <t>pēcemisijas pārbaude</t>
        </is>
      </c>
      <c r="BO1016" s="2" t="inlineStr">
        <is>
          <t>2</t>
        </is>
      </c>
      <c r="BP1016" s="2" t="inlineStr">
        <is>
          <t/>
        </is>
      </c>
      <c r="BQ1016" t="inlineStr">
        <is>
          <t/>
        </is>
      </c>
      <c r="BR1016" s="2" t="inlineStr">
        <is>
          <t>rieżami ta' wara l-ħruġ|
rieżami estern ta' wara l-ħruġ</t>
        </is>
      </c>
      <c r="BS1016" s="2" t="inlineStr">
        <is>
          <t>3|
3</t>
        </is>
      </c>
      <c r="BT1016" s="2" t="inlineStr">
        <is>
          <t xml:space="preserve">|
</t>
        </is>
      </c>
      <c r="BU1016" t="inlineStr">
        <is>
          <t>&lt;div&gt;tip ta' &lt;a href="https://iate.europa.eu/entry/slideshow/1626356294725/3599619/mt" target="_blank"&gt;rieżami estern&lt;/a&gt; (u d-dokument bil-miktub relatat miegħu), li jsir minn &lt;a href="https://iate.europa.eu/entry/result/3599637/mt" target="_blank"&gt;rieżaminatur estern&lt;/a&gt; u li jibbaża fuq ir-&lt;a href="https://iate.europa.eu/entry/result/3599614/mt" target="_blank"&gt;rapporti tal-allokazzjoni&lt;/a&gt;&lt;/div&gt;</t>
        </is>
      </c>
      <c r="BV1016" s="2" t="inlineStr">
        <is>
          <t>toetsing na uitgifte|
externe toetsing na uitgifte</t>
        </is>
      </c>
      <c r="BW1016" s="2" t="inlineStr">
        <is>
          <t>3|
3</t>
        </is>
      </c>
      <c r="BX1016" s="2" t="inlineStr">
        <is>
          <t xml:space="preserve">|
</t>
        </is>
      </c>
      <c r="BY1016" t="inlineStr">
        <is>
          <t>externe toetsing van een allocatierapport voor groene obligaties door een externe toetsingsinstantie nadat de opbrengsten van de Europese groene obligatie volledig zijn toegewezen</t>
        </is>
      </c>
      <c r="BZ1016" s="2" t="inlineStr">
        <is>
          <t>kontrola zewnętrzna w okresie po emisji|
kontrola w okresie po emisji|
kontrola poemisyjna</t>
        </is>
      </c>
      <c r="CA1016" s="2" t="inlineStr">
        <is>
          <t>3|
3|
3</t>
        </is>
      </c>
      <c r="CB1016" s="2" t="inlineStr">
        <is>
          <t>|
|
preferred</t>
        </is>
      </c>
      <c r="CC1016" t="inlineStr">
        <is>
          <t>kontrola zewnętrzna sprawozdań z alokacji przychodów z europejskiej zielonej obligacji</t>
        </is>
      </c>
      <c r="CD1016" s="2" t="inlineStr">
        <is>
          <t>revisão pós-emissão|
verificação externa pós-emissão</t>
        </is>
      </c>
      <c r="CE1016" s="2" t="inlineStr">
        <is>
          <t>3|
3</t>
        </is>
      </c>
      <c r="CF1016" s="2" t="inlineStr">
        <is>
          <t xml:space="preserve">|
</t>
        </is>
      </c>
      <c r="CG1016" t="inlineStr">
        <is>
          <t>Verificação, e documento conexo, elaborada por um verificador externo e publicada após a emissão de uma obrigação verde.</t>
        </is>
      </c>
      <c r="CH1016" s="2" t="inlineStr">
        <is>
          <t>examinare post-emisiune</t>
        </is>
      </c>
      <c r="CI1016" s="2" t="inlineStr">
        <is>
          <t>3</t>
        </is>
      </c>
      <c r="CJ1016" s="2" t="inlineStr">
        <is>
          <t/>
        </is>
      </c>
      <c r="CK1016" t="inlineStr">
        <is>
          <t/>
        </is>
      </c>
      <c r="CL1016" s="2" t="inlineStr">
        <is>
          <t>preskúmanie po emisii</t>
        </is>
      </c>
      <c r="CM1016" s="2" t="inlineStr">
        <is>
          <t>3</t>
        </is>
      </c>
      <c r="CN1016" s="2" t="inlineStr">
        <is>
          <t/>
        </is>
      </c>
      <c r="CO1016" t="inlineStr">
        <is>
          <t>druh &lt;a href="https://iate.europa.eu/entry/slideshow/1629396067137/3599619/sk" target="_blank"&gt;externého preskúmania&lt;/a&gt; a rovnomenný písomný dokument, ktoré &lt;a href="https://iate.europa.eu/entry/slideshow/1629396341881/3599637/sk" target="_blank"&gt;externý posudzovateľ&lt;/a&gt; vykonáva a vypracúva po emisii &lt;a href="https://iate.europa.eu/entry/slideshow/1629386271263/3530020/sk" target="_blank"&gt;zeleného dlhopisu&lt;/a&gt; na základe &lt;a href="https://iate.europa.eu/entry/result/3599614/sk" target="_blank"&gt;správ o alokácii&lt;/a&gt;</t>
        </is>
      </c>
      <c r="CP1016" s="2" t="inlineStr">
        <is>
          <t>pregled po izdaji</t>
        </is>
      </c>
      <c r="CQ1016" s="2" t="inlineStr">
        <is>
          <t>3</t>
        </is>
      </c>
      <c r="CR1016" s="2" t="inlineStr">
        <is>
          <t/>
        </is>
      </c>
      <c r="CS1016" t="inlineStr">
        <is>
          <t>vrsta &lt;a href="https://iate.europa.eu/entry/result/3599619/sl" target="_blank"&gt;zunanjega pregleda&lt;/a&gt; skupaj s pisnim dokumentom, ki ga opravi &lt;a href="https://iate.europa.eu/entry/result/3599637/sl" target="_blank"&gt;zunanji pregledovalec&lt;/a&gt; in ki temelji na &lt;a href="https://iate.europa.eu/entry/result/3599614/sl" target="_blank"&gt;poročilih o dodelitvi&lt;/a&gt;</t>
        </is>
      </c>
      <c r="CT1016" s="2" t="inlineStr">
        <is>
          <t>granskning efter emission</t>
        </is>
      </c>
      <c r="CU1016" s="2" t="inlineStr">
        <is>
          <t>3</t>
        </is>
      </c>
      <c r="CV1016" s="2" t="inlineStr">
        <is>
          <t/>
        </is>
      </c>
      <c r="CW1016" t="inlineStr">
        <is>
          <t/>
        </is>
      </c>
    </row>
    <row r="1017">
      <c r="A1017" s="1" t="str">
        <f>HYPERLINK("https://iate.europa.eu/entry/result/3588323/all", "3588323")</f>
        <v>3588323</v>
      </c>
      <c r="B1017" t="inlineStr">
        <is>
          <t>ENVIRONMENT;ECONOMICS;FINANCE</t>
        </is>
      </c>
      <c r="C1017" t="inlineStr">
        <is>
          <t>ENVIRONMENT|environmental policy|climate change policy;ECONOMICS|economic policy|economic policy|development policy|sustainable development;FINANCE|financing and investment|financing|financing policy</t>
        </is>
      </c>
      <c r="D1017" t="inlineStr">
        <is>
          <t>yes</t>
        </is>
      </c>
      <c r="E1017" t="inlineStr">
        <is>
          <t/>
        </is>
      </c>
      <c r="F1017" s="2" t="inlineStr">
        <is>
          <t>климатичен показател</t>
        </is>
      </c>
      <c r="G1017" s="2" t="inlineStr">
        <is>
          <t>4</t>
        </is>
      </c>
      <c r="H1017" s="2" t="inlineStr">
        <is>
          <t/>
        </is>
      </c>
      <c r="I1017" t="inlineStr">
        <is>
          <t>инвестиционен показател, който включва, наред с финансови инвестиционни цели, специфични цели, свързани с намаляване на емисиите на парникови газове и преход към нисковъглеродна икономика чрез избор и претегляне на основни елементи на определени фактори</t>
        </is>
      </c>
      <c r="J1017" s="2" t="inlineStr">
        <is>
          <t>klimatická referenční hodnota</t>
        </is>
      </c>
      <c r="K1017" s="2" t="inlineStr">
        <is>
          <t>4</t>
        </is>
      </c>
      <c r="L1017" s="2" t="inlineStr">
        <is>
          <t/>
        </is>
      </c>
      <c r="M1017" t="inlineStr">
        <is>
          <t>referenční hodnota pro investice, která kromě finančních cílů investic zohledňuje také konkrétní cíle týkající se snížení emisí skleníkových plynů a přechodu na nízkouhlíkové hospodářství, a to prostřednictvím výběru a zohlednění základních složek této referenční hodnoty</t>
        </is>
      </c>
      <c r="N1017" s="2" t="inlineStr">
        <is>
          <t>klimabenchmark</t>
        </is>
      </c>
      <c r="O1017" s="2" t="inlineStr">
        <is>
          <t>3</t>
        </is>
      </c>
      <c r="P1017" s="2" t="inlineStr">
        <is>
          <t/>
        </is>
      </c>
      <c r="Q1017" t="inlineStr">
        <is>
          <t>investeringsbenchmark, der ud over finansielle investeringsmål
 også omfatter specifikke mål vedrørende reduktion af drivhusgasemissioner og
 overgang til en lavemissionsøkonomi gennem udvælgelse og vægtning af
 underliggende benchmarkelementer</t>
        </is>
      </c>
      <c r="R1017" s="2" t="inlineStr">
        <is>
          <t>klimabezogener Referenzwert</t>
        </is>
      </c>
      <c r="S1017" s="2" t="inlineStr">
        <is>
          <t>4</t>
        </is>
      </c>
      <c r="T1017" s="2" t="inlineStr">
        <is>
          <t/>
        </is>
      </c>
      <c r="U1017" t="inlineStr">
        <is>
          <t>Referenzwert für Investitionen, bei dem durch die Auswahl und Gewichtung der zugrunde liegenden Benchmark-Komponenten neben den finanziellen Investitionszielen auch spezifische Ziele im Zusammenhang mit der Reduzierung von Treibhausgasemissionen und dem Übergang zu einer Co2-armen Wirtschaft brücksichtigt werden</t>
        </is>
      </c>
      <c r="V1017" s="2" t="inlineStr">
        <is>
          <t>δείκτης αναφοράς για το κλίμα</t>
        </is>
      </c>
      <c r="W1017" s="2" t="inlineStr">
        <is>
          <t>3</t>
        </is>
      </c>
      <c r="X1017" s="2" t="inlineStr">
        <is>
          <t/>
        </is>
      </c>
      <c r="Y1017" t="inlineStr">
        <is>
          <t>επενδυτικό πλαίσιο αναφοράς που ενσωματώνει, πέρα από τους
 στόχους χρηματοοικονομικών επενδύσεων,
 συγκεκριμένους στόχους που συνδέονται με τη μείωση των εκπομπών αερίων του
 θερμοκηπίου και τη μετάβαση σε μια οικονομία χαμηλών εκπομπών διοξειδίου του
 άνθρακα μέσω της επιλογής και της στάθμισης 
 υποκείμενων στοιχείων αναφοράς</t>
        </is>
      </c>
      <c r="Z1017" s="2" t="inlineStr">
        <is>
          <t>climate benchmark</t>
        </is>
      </c>
      <c r="AA1017" s="2" t="inlineStr">
        <is>
          <t>3</t>
        </is>
      </c>
      <c r="AB1017" s="2" t="inlineStr">
        <is>
          <t/>
        </is>
      </c>
      <c r="AC1017" t="inlineStr">
        <is>
          <t>any of the two benchmarks &lt;a href="https://iate.europa.eu/entry/result/3582959/en" target="_blank"&gt;&lt;i&gt;EU Climate Transition Benchmark&lt;/i&gt;&lt;/a&gt; or &lt;a href="https://iate.europa.eu/entry/result/3582963/en" target="_blank"&gt;&lt;i&gt;EU Paris-aligned Benchmark&lt;/i&gt;&lt;/a&gt; aimed at
reallocating capital towards a low-carbon and
climate resilient economy</t>
        </is>
      </c>
      <c r="AD1017" s="2" t="inlineStr">
        <is>
          <t>índice de referencia climático</t>
        </is>
      </c>
      <c r="AE1017" s="2" t="inlineStr">
        <is>
          <t>3</t>
        </is>
      </c>
      <c r="AF1017" s="2" t="inlineStr">
        <is>
          <t/>
        </is>
      </c>
      <c r="AG1017" t="inlineStr">
        <is>
          <t>Cualquiera del índice de referencia de transición climática de la UE o el índice de referencia de la UE armonizado con el Acuerdo de París orientados a reasignar capital a la economía baja en carbono y resiliente con respecto a las modificaciones del clima.</t>
        </is>
      </c>
      <c r="AH1017" s="2" t="inlineStr">
        <is>
          <t>kliimaülemineku võrdlusalus</t>
        </is>
      </c>
      <c r="AI1017" s="2" t="inlineStr">
        <is>
          <t>4</t>
        </is>
      </c>
      <c r="AJ1017" s="2" t="inlineStr">
        <is>
          <t/>
        </is>
      </c>
      <c r="AK1017" t="inlineStr">
        <is>
          <t>investeerimise võrdlusalus, mis hõlmab lisaks investeeringu finantseesmärkidele lähtuvalt võrdlusaluse komponentide valikust ja kaalust ka kasvuhoonegaasiheite vähendamise ja vähese CO2-heitega majandusele ülemineku erieesmärke</t>
        </is>
      </c>
      <c r="AL1017" s="2" t="inlineStr">
        <is>
          <t>ilmastovertailuarvo</t>
        </is>
      </c>
      <c r="AM1017" s="2" t="inlineStr">
        <is>
          <t>3</t>
        </is>
      </c>
      <c r="AN1017" s="2" t="inlineStr">
        <is>
          <t/>
        </is>
      </c>
      <c r="AO1017" t="inlineStr">
        <is>
          <t>joko ilmastosiirtymää koskeva EU:n vertailuarvo tai Pariisin sopimukseen mukautettu EU:n vertailuarvo</t>
        </is>
      </c>
      <c r="AP1017" s="2" t="inlineStr">
        <is>
          <t>indice de référence en matière de climat</t>
        </is>
      </c>
      <c r="AQ1017" s="2" t="inlineStr">
        <is>
          <t>4</t>
        </is>
      </c>
      <c r="AR1017" s="2" t="inlineStr">
        <is>
          <t/>
        </is>
      </c>
      <c r="AS1017" t="inlineStr">
        <is>
          <t>schéma de référence d’investissement qui incorpore, en regard des objectifs d’investissement financier, des objectifs spécifiques liés à la réduction des émissions de gaz à effet de serre et à la transition vers une économie à faible intensité de carbone par la sélection et la pondération des constituants de référence sous-jacents</t>
        </is>
      </c>
      <c r="AT1017" s="2" t="inlineStr">
        <is>
          <t>tagarmharc aeráide</t>
        </is>
      </c>
      <c r="AU1017" s="2" t="inlineStr">
        <is>
          <t>3</t>
        </is>
      </c>
      <c r="AV1017" s="2" t="inlineStr">
        <is>
          <t/>
        </is>
      </c>
      <c r="AW1017" t="inlineStr">
        <is>
          <t/>
        </is>
      </c>
      <c r="AX1017" s="2" t="inlineStr">
        <is>
          <t>klimatska referentna vrijednost</t>
        </is>
      </c>
      <c r="AY1017" s="2" t="inlineStr">
        <is>
          <t>3</t>
        </is>
      </c>
      <c r="AZ1017" s="2" t="inlineStr">
        <is>
          <t/>
        </is>
      </c>
      <c r="BA1017" t="inlineStr">
        <is>
          <t>referentna vrijednost za investicije koje osim financijskih ciljeva uključuju specifične ciljeve za smanjenje emisija stakleničkih plinova i prijelaz na niskougljično gospodarstvo, odabirom i vrednovanjem elemenata referentne vrijednosti</t>
        </is>
      </c>
      <c r="BB1017" s="2" t="inlineStr">
        <is>
          <t>éghajlati referenciamutató</t>
        </is>
      </c>
      <c r="BC1017" s="2" t="inlineStr">
        <is>
          <t>3</t>
        </is>
      </c>
      <c r="BD1017" s="2" t="inlineStr">
        <is>
          <t/>
        </is>
      </c>
      <c r="BE1017" t="inlineStr">
        <is>
          <t>az &lt;a href="https://iate.europa.eu/entry/result/3582959/hu" target="_blank"&gt;uniós éghajlatváltozási referenciamutató&lt;/a&gt; és &lt;a href="https://iate.europa.eu/entry/result/3582963/hu" target="_blank"&gt;a Párizsi Megállapodáshoz igazodó uniós referenciamutató&lt;/a&gt; összefoglaló neve, olyan mutató, amely a karbonszegény és az éghajlatváltozás hatásaival szemben reziliens gazdaság megteremtésére fordított tőkét mutatja</t>
        </is>
      </c>
      <c r="BF1017" s="2" t="inlineStr">
        <is>
          <t>indice di riferimento per il clima</t>
        </is>
      </c>
      <c r="BG1017" s="2" t="inlineStr">
        <is>
          <t>4</t>
        </is>
      </c>
      <c r="BH1017" s="2" t="inlineStr">
        <is>
          <t/>
        </is>
      </c>
      <c r="BI1017" t="inlineStr">
        <is>
          <t>indice di riferimento per investimenti che incorpora, oltre agli obiettivi di investimento finanziario, obiettivi specifici relativi alle riduzioni delle emissioni di gas a effetto serra e alla transizione verso un’economia a basse emissioni di carbonio, attraverso la selezione e la ponderazione dei suoi componenti sottostanti</t>
        </is>
      </c>
      <c r="BJ1017" s="2" t="inlineStr">
        <is>
          <t>klimato lyginamasis indeksas</t>
        </is>
      </c>
      <c r="BK1017" s="2" t="inlineStr">
        <is>
          <t>3</t>
        </is>
      </c>
      <c r="BL1017" s="2" t="inlineStr">
        <is>
          <t/>
        </is>
      </c>
      <c r="BM1017" t="inlineStr">
        <is>
          <t>lyginamasis investicijų indeksas, į kurį, be finansinių
 investavimo tikslų, įtraukti konkretūs tikslai, susiję su išmetamo šiltnamio
 efektą sukeliančių dujų kiekio mažinimu ir perėjimu prie mažo anglies
 dioksido kiekio technologijų ekonomikos, parenkant ir įvertinant lyginamojo
 indekso sudedamąsias dalis</t>
        </is>
      </c>
      <c r="BN1017" s="2" t="inlineStr">
        <is>
          <t>klimata etalons</t>
        </is>
      </c>
      <c r="BO1017" s="2" t="inlineStr">
        <is>
          <t>4</t>
        </is>
      </c>
      <c r="BP1017" s="2" t="inlineStr">
        <is>
          <t/>
        </is>
      </c>
      <c r="BQ1017" t="inlineStr">
        <is>
          <t>ieguldījuma etalons, kas papildus finanšu ieguldījumu mērķiem iekļauj specifiskus mērķus, kuri saistīti ar siltumnīcefekta gāzu emisiju samazināšanu un pāreju uz mazoglekļa ekonomiku, atlasot un izsverot pamatā esošā etalona elementus</t>
        </is>
      </c>
      <c r="BR1017" s="2" t="inlineStr">
        <is>
          <t>parametru referenzjarju tal-klima</t>
        </is>
      </c>
      <c r="BS1017" s="2" t="inlineStr">
        <is>
          <t>4</t>
        </is>
      </c>
      <c r="BT1017" s="2" t="inlineStr">
        <is>
          <t/>
        </is>
      </c>
      <c r="BU1017" t="inlineStr">
        <is>
          <t>parametru referenzjarju tal-investiment li jinkorpora, minbarra objettivi ta' investiment finanzjarju, objettivi speċifiċi relatati mat-tnaqqis tal-emissjonijiet ta' gassijiet serra u t-tranżizzjoni għal ekonomija b'livell baxx ta' karbonju permezz tal-għażla u l-ponderazzjoni ta' kostitwenti sottostanti tal-parametru referenzjarju</t>
        </is>
      </c>
      <c r="BV1017" s="2" t="inlineStr">
        <is>
          <t>klimaatbenchmark</t>
        </is>
      </c>
      <c r="BW1017" s="2" t="inlineStr">
        <is>
          <t>4</t>
        </is>
      </c>
      <c r="BX1017" s="2" t="inlineStr">
        <is>
          <t/>
        </is>
      </c>
      <c r="BY1017" t="inlineStr">
        <is>
          <t>investeringsbenchmark die, naast financiële investeringsdoelstellingen, specifieke doelstellingen omvat met betrekking tot de vermindering van de uitstoot van broeikasgassen en de overgang naar een koolstofarme economie door middel van de selectie en weging van de onderliggende benchmark-onderdelen</t>
        </is>
      </c>
      <c r="BZ1017" s="2" t="inlineStr">
        <is>
          <t>klimatyczny wskaźnik referencyjny</t>
        </is>
      </c>
      <c r="CA1017" s="2" t="inlineStr">
        <is>
          <t>3</t>
        </is>
      </c>
      <c r="CB1017" s="2" t="inlineStr">
        <is>
          <t/>
        </is>
      </c>
      <c r="CC1017" t="inlineStr">
        <is>
          <t>jeden z dwóch wskaźników - &lt;a href="https://iate.europa.eu/entry/result/3582959/pl" target="_blank"&gt;unijny wskaźnik referencyjny transformacji klimatycznej&lt;/a&gt;lub &lt;a href="https://iate.europa.eu/entry/result/3582963/pl" target="_blank"&gt;unijny wskaźnik referencyjny dostosowany do porozumienia paryskiego&lt;/a&gt;- mający na celu przekierowanie kapitału do gospodarki niskoemisyjnej i odpornej na zmianę klimatu</t>
        </is>
      </c>
      <c r="CD1017" s="2" t="inlineStr">
        <is>
          <t>índice de referência para o clima</t>
        </is>
      </c>
      <c r="CE1017" s="2" t="inlineStr">
        <is>
          <t>3</t>
        </is>
      </c>
      <c r="CF1017" s="2" t="inlineStr">
        <is>
          <t/>
        </is>
      </c>
      <c r="CG1017" t="inlineStr">
        <is>
          <t>Índice de referência destinado a realocar o capital para uma economia de baixo carbono e resiliente ao clima.</t>
        </is>
      </c>
      <c r="CH1017" s="2" t="inlineStr">
        <is>
          <t>indice de referință pentru activitățile climatice</t>
        </is>
      </c>
      <c r="CI1017" s="2" t="inlineStr">
        <is>
          <t>4</t>
        </is>
      </c>
      <c r="CJ1017" s="2" t="inlineStr">
        <is>
          <t/>
        </is>
      </c>
      <c r="CK1017" t="inlineStr">
        <is>
          <t>indice de referință pentru investiții care cuprinde, pe lângă
 obiective de investiții financiare, obiective specifice legate de reduceri
 ale gazelor cu efect de seră și tranziția la o economie cu emisii reduse de
 carbon prin selectarea și evaluarea constituenților de bază ai
 referinței</t>
        </is>
      </c>
      <c r="CL1017" s="2" t="inlineStr">
        <is>
          <t>klimatická referenčná hodnota</t>
        </is>
      </c>
      <c r="CM1017" s="2" t="inlineStr">
        <is>
          <t>4</t>
        </is>
      </c>
      <c r="CN1017" s="2" t="inlineStr">
        <is>
          <t/>
        </is>
      </c>
      <c r="CO1017" t="inlineStr">
        <is>
          <t>referenčná hodnota pre investície, ktorá popri finančný‎ch cieľoch investícií zohľadňuje aj konkrétne ciele týkajúce sa zníženia emisií skleníkových plynov a prechodu na nízkouhlíkové hospodárstvo, a to prostredníctvom výberu a váženia základn‎ý‎ch zložiek tejto referenčnej hodnoty</t>
        </is>
      </c>
      <c r="CP1017" s="2" t="inlineStr">
        <is>
          <t>podnebna referenčna vrednost</t>
        </is>
      </c>
      <c r="CQ1017" s="2" t="inlineStr">
        <is>
          <t>3</t>
        </is>
      </c>
      <c r="CR1017" s="2" t="inlineStr">
        <is>
          <t/>
        </is>
      </c>
      <c r="CS1017" t="inlineStr">
        <is>
          <t>naložbeno merilo, ki poleg ciljev finančnih naložb vključuje
 tudi posebne cilje, povezane z zmanjšanjem emisij toplogrednih plinov in
 prehodom na nizkoogljično gospodarstvo z izbiro in tehtanjem osnovnih
 sestavnih delov referenčne vrednosti</t>
        </is>
      </c>
      <c r="CT1017" s="2" t="inlineStr">
        <is>
          <t>klimatindex</t>
        </is>
      </c>
      <c r="CU1017" s="2" t="inlineStr">
        <is>
          <t>4</t>
        </is>
      </c>
      <c r="CV1017" s="2" t="inlineStr">
        <is>
          <t/>
        </is>
      </c>
      <c r="CW1017" t="inlineStr">
        <is>
          <t>referensvärde för investering som förutom finansiella investeringsmål omfattar särskilda mål avseende minskning av utsläpp av växthusgaser och övergången till en koldioxidsnål ekonomi genom urval och viktning av underliggande beståndsdelar i referensvärden</t>
        </is>
      </c>
    </row>
    <row r="1018">
      <c r="A1018" s="1" t="str">
        <f>HYPERLINK("https://iate.europa.eu/entry/result/3568348/all", "3568348")</f>
        <v>3568348</v>
      </c>
      <c r="B1018" t="inlineStr">
        <is>
          <t>ECONOMICS;ENVIRONMENT</t>
        </is>
      </c>
      <c r="C1018" t="inlineStr">
        <is>
          <t>ECONOMICS;ENVIRONMENT;ENVIRONMENT|natural environment|natural resources</t>
        </is>
      </c>
      <c r="D1018" t="inlineStr">
        <is>
          <t>yes</t>
        </is>
      </c>
      <c r="E1018" t="inlineStr">
        <is>
          <t/>
        </is>
      </c>
      <c r="F1018" s="2" t="inlineStr">
        <is>
          <t>природен капитал</t>
        </is>
      </c>
      <c r="G1018" s="2" t="inlineStr">
        <is>
          <t>3</t>
        </is>
      </c>
      <c r="H1018" s="2" t="inlineStr">
        <is>
          <t/>
        </is>
      </c>
      <c r="I1018" t="inlineStr">
        <is>
          <t>разширяване на икономическото понятие „капитал“ (произвеждани средства за производство) с цел да бъдат обхванати екологичните стоки и услуги</t>
        </is>
      </c>
      <c r="J1018" s="2" t="inlineStr">
        <is>
          <t>přírodní kapitál</t>
        </is>
      </c>
      <c r="K1018" s="2" t="inlineStr">
        <is>
          <t>3</t>
        </is>
      </c>
      <c r="L1018" s="2" t="inlineStr">
        <is>
          <t/>
        </is>
      </c>
      <c r="M1018" t="inlineStr">
        <is>
          <t>rozšíření ekonomického pojmu kapitál (jako výrobní faktor) na environmentální zboží a služby</t>
        </is>
      </c>
      <c r="N1018" s="2" t="inlineStr">
        <is>
          <t>naturkapital</t>
        </is>
      </c>
      <c r="O1018" s="2" t="inlineStr">
        <is>
          <t>3</t>
        </is>
      </c>
      <c r="P1018" s="2" t="inlineStr">
        <is>
          <t/>
        </is>
      </c>
      <c r="Q1018" t="inlineStr">
        <is>
          <t>udstrækning af det økonomiske begreb "kapital" (produktionsmiddel) til miljøvarer og -tjenester</t>
        </is>
      </c>
      <c r="R1018" s="2" t="inlineStr">
        <is>
          <t>Naturkapital|
natürliches Kapital|
natürliches Kapital</t>
        </is>
      </c>
      <c r="S1018" s="2" t="inlineStr">
        <is>
          <t>2|
1|
3</t>
        </is>
      </c>
      <c r="T1018" s="2" t="inlineStr">
        <is>
          <t xml:space="preserve">|
|
</t>
        </is>
      </c>
      <c r="U1018" t="inlineStr">
        <is>
          <t>Ausweitung des wirtschaftlichen Begriffs Kapital (produzierte Produktionsmittel) auf Umweltgüter und -dienstleistungen ; Ausweitung des wirtschaftlichen Begriffs Kapital (produzierte Produktionsmittel) auf Umweltgüter und -dienstleistungen</t>
        </is>
      </c>
      <c r="V1018" s="2" t="inlineStr">
        <is>
          <t>φυσικό κεφάλαιο</t>
        </is>
      </c>
      <c r="W1018" s="2" t="inlineStr">
        <is>
          <t>3</t>
        </is>
      </c>
      <c r="X1018" s="2" t="inlineStr">
        <is>
          <t/>
        </is>
      </c>
      <c r="Y1018" t="inlineStr">
        <is>
          <t>επέκταση της οικονομικής έννοιας του κεφαλαίου (μέσων παραγωγής) σε περιβαλλοντικά αγαθά και υπηρεσίες.</t>
        </is>
      </c>
      <c r="Z1018" s="2" t="inlineStr">
        <is>
          <t>natural capital</t>
        </is>
      </c>
      <c r="AA1018" s="2" t="inlineStr">
        <is>
          <t>3</t>
        </is>
      </c>
      <c r="AB1018" s="2" t="inlineStr">
        <is>
          <t/>
        </is>
      </c>
      <c r="AC1018" t="inlineStr">
        <is>
          <t>economic metaphor for the limited stocks of physical and biological resources found on earth, and of the limited capacity of ecosystems to provide ecosystem services ; Extension of the economic notion of capital (manufactured means of production) to environmental goods and services.</t>
        </is>
      </c>
      <c r="AD1018" s="2" t="inlineStr">
        <is>
          <t>capital natural|
capital natural</t>
        </is>
      </c>
      <c r="AE1018" s="2" t="inlineStr">
        <is>
          <t>3|
3</t>
        </is>
      </c>
      <c r="AF1018" s="2" t="inlineStr">
        <is>
          <t xml:space="preserve">|
</t>
        </is>
      </c>
      <c r="AG1018" t="inlineStr">
        <is>
          <t>El capital natural consta de tres componentes principales:&lt;br&gt;1. Recursos no renovables, tales como petróleo o minerales que son extraídos de los ecosistemas;&lt;br&gt;2. Recursos renovables, como peces, madera y agua para consumo humano que son producidos y mantenidos por los procesos y funciones de los ecosistemas;&lt;br&gt; 3. Servicios ambientales, tales como la conservación de la calidad de la atmósfera, el clima, la operación del ciclo hidrológico, que incluye el control de inundaciones y el suministro de agua potable, asimilación de residuos, reciclamiento de nutrientes, generación de suelos, polinización de siembras, provisión de productos marinos y el mantenimiento de una vasta biblioteca genética. ; extensión del concepto económico de capital (medios de producción manufacturados) a los bienes y servicios medioambientales ; extensión del concepto económico de capital (medios de producción manufacturados) a los bienes y servicios medioambientales</t>
        </is>
      </c>
      <c r="AH1018" s="2" t="inlineStr">
        <is>
          <t>looduskapital</t>
        </is>
      </c>
      <c r="AI1018" s="2" t="inlineStr">
        <is>
          <t>3</t>
        </is>
      </c>
      <c r="AJ1018" s="2" t="inlineStr">
        <is>
          <t/>
        </is>
      </c>
      <c r="AK1018" t="inlineStr">
        <is>
          <t>kapitali majandusliku mõõtme (tootmisvahendid) laiendamine keskkonnakaupadele ja -teenustele</t>
        </is>
      </c>
      <c r="AL1018" s="2" t="inlineStr">
        <is>
          <t>luonnonpääoma|
luonnon pääoma|
luontopääoma</t>
        </is>
      </c>
      <c r="AM1018" s="2" t="inlineStr">
        <is>
          <t>3|
3|
3</t>
        </is>
      </c>
      <c r="AN1018" s="2" t="inlineStr">
        <is>
          <t xml:space="preserve">|
|
</t>
        </is>
      </c>
      <c r="AO1018" t="inlineStr">
        <is>
          <t>ympäristöhyödykkeisiin ja -palveluihin ulottuva talouden pääoma-käsitteen (valmistettu tuotantohyödyke) jatke</t>
        </is>
      </c>
      <c r="AP1018" s="2" t="inlineStr">
        <is>
          <t>capital naturel|
capital naturel</t>
        </is>
      </c>
      <c r="AQ1018" s="2" t="inlineStr">
        <is>
          <t>3|
2</t>
        </is>
      </c>
      <c r="AR1018" s="2" t="inlineStr">
        <is>
          <t xml:space="preserve">|
</t>
        </is>
      </c>
      <c r="AS1018" t="inlineStr">
        <is>
          <t>extension de la notion économique de capital (moyen de production fabriqué) aux biens et services environnementaux</t>
        </is>
      </c>
      <c r="AT1018" s="2" t="inlineStr">
        <is>
          <t>caipiteal nádúrtha</t>
        </is>
      </c>
      <c r="AU1018" s="2" t="inlineStr">
        <is>
          <t>3</t>
        </is>
      </c>
      <c r="AV1018" s="2" t="inlineStr">
        <is>
          <t/>
        </is>
      </c>
      <c r="AW1018" t="inlineStr">
        <is>
          <t/>
        </is>
      </c>
      <c r="AX1018" t="inlineStr">
        <is>
          <t/>
        </is>
      </c>
      <c r="AY1018" t="inlineStr">
        <is>
          <t/>
        </is>
      </c>
      <c r="AZ1018" t="inlineStr">
        <is>
          <t/>
        </is>
      </c>
      <c r="BA1018" t="inlineStr">
        <is>
          <t/>
        </is>
      </c>
      <c r="BB1018" s="2" t="inlineStr">
        <is>
          <t>természeti tőke</t>
        </is>
      </c>
      <c r="BC1018" s="2" t="inlineStr">
        <is>
          <t>4</t>
        </is>
      </c>
      <c r="BD1018" s="2" t="inlineStr">
        <is>
          <t/>
        </is>
      </c>
      <c r="BE1018" t="inlineStr">
        <is>
          <t>a természeti erőforrásoknak, ill. környezeti vagyonnak (Nap, víz, levegő, ökoszisztémák) az a készlete, amely most és a jövőben az emberiségnek értékes javakat tud nyújtani</t>
        </is>
      </c>
      <c r="BF1018" s="2" t="inlineStr">
        <is>
          <t>capitale naturale</t>
        </is>
      </c>
      <c r="BG1018" s="2" t="inlineStr">
        <is>
          <t>3</t>
        </is>
      </c>
      <c r="BH1018" s="2" t="inlineStr">
        <is>
          <t/>
        </is>
      </c>
      <c r="BI1018" t="inlineStr">
        <is>
          <t>estensione della nozione economica di capitale (mezzi di produzione realizzati dall'uomo) ai beni e servizi ambientali</t>
        </is>
      </c>
      <c r="BJ1018" s="2" t="inlineStr">
        <is>
          <t>gamtinis kapitalas</t>
        </is>
      </c>
      <c r="BK1018" s="2" t="inlineStr">
        <is>
          <t>3</t>
        </is>
      </c>
      <c r="BL1018" s="2" t="inlineStr">
        <is>
          <t/>
        </is>
      </c>
      <c r="BM1018" t="inlineStr">
        <is>
          <t>platesnė kapitalo sąvoka, apimanti aplinkosauginę gamtos funkciją</t>
        </is>
      </c>
      <c r="BN1018" s="2" t="inlineStr">
        <is>
          <t>dabas kapitāls</t>
        </is>
      </c>
      <c r="BO1018" s="2" t="inlineStr">
        <is>
          <t>3</t>
        </is>
      </c>
      <c r="BP1018" s="2" t="inlineStr">
        <is>
          <t/>
        </is>
      </c>
      <c r="BQ1018" t="inlineStr">
        <is>
          <t/>
        </is>
      </c>
      <c r="BR1018" s="2" t="inlineStr">
        <is>
          <t>kapital naturali</t>
        </is>
      </c>
      <c r="BS1018" s="2" t="inlineStr">
        <is>
          <t>3</t>
        </is>
      </c>
      <c r="BT1018" s="2" t="inlineStr">
        <is>
          <t/>
        </is>
      </c>
      <c r="BU1018" t="inlineStr">
        <is>
          <t>l-istokkijiet ta' assi naturali, fosthom, il-ġeoloġija, il-ħamrija, l-arja, l-ilma u l-affarijiet ħajjin kollha</t>
        </is>
      </c>
      <c r="BV1018" s="2" t="inlineStr">
        <is>
          <t>natuurlijk kapitaal</t>
        </is>
      </c>
      <c r="BW1018" s="2" t="inlineStr">
        <is>
          <t>3</t>
        </is>
      </c>
      <c r="BX1018" s="2" t="inlineStr">
        <is>
          <t/>
        </is>
      </c>
      <c r="BY1018" t="inlineStr">
        <is>
          <t>economische
 metafoor voor de beperkte voorraden fysieke en natuurlijke hulpbronnen op
 aarde en het beperkte vermogen van ecosystemen om goederen en
 ecosysteemdiensten te leveren</t>
        </is>
      </c>
      <c r="BZ1018" s="2" t="inlineStr">
        <is>
          <t>kapitał naturalny</t>
        </is>
      </c>
      <c r="CA1018" s="2" t="inlineStr">
        <is>
          <t>3</t>
        </is>
      </c>
      <c r="CB1018" s="2" t="inlineStr">
        <is>
          <t/>
        </is>
      </c>
      <c r="CC1018" t="inlineStr">
        <is>
          <t>gospodarcza metafora ograniczonych zapasów zasobów fizycznych i biologicznych występujących na Ziemi oraz ograniczonej zdolności ekosystemów do pełnienia ich funkcji</t>
        </is>
      </c>
      <c r="CD1018" s="2" t="inlineStr">
        <is>
          <t>capital natural</t>
        </is>
      </c>
      <c r="CE1018" s="2" t="inlineStr">
        <is>
          <t>3</t>
        </is>
      </c>
      <c r="CF1018" s="2" t="inlineStr">
        <is>
          <t/>
        </is>
      </c>
      <c r="CG1018" t="inlineStr">
        <is>
          <t>Extensão do conceito económico de capital (meios de produção manufacturados) aos bens e serviços ambientais. ; Extensão do conceito económico de capital (meios de produção manufacturados) aos bens e serviços ambientais.</t>
        </is>
      </c>
      <c r="CH1018" s="2" t="inlineStr">
        <is>
          <t>capital natural/patrimoniu natural</t>
        </is>
      </c>
      <c r="CI1018" s="2" t="inlineStr">
        <is>
          <t>3</t>
        </is>
      </c>
      <c r="CJ1018" s="2" t="inlineStr">
        <is>
          <t/>
        </is>
      </c>
      <c r="CK1018" t="inlineStr">
        <is>
          <t>conceptul economic de capital (mijloace de producție create) extins la bunuri și servicii oferite de mediul înconjurător</t>
        </is>
      </c>
      <c r="CL1018" s="2" t="inlineStr">
        <is>
          <t>prírodný kapitál</t>
        </is>
      </c>
      <c r="CM1018" s="2" t="inlineStr">
        <is>
          <t>3</t>
        </is>
      </c>
      <c r="CN1018" s="2" t="inlineStr">
        <is>
          <t/>
        </is>
      </c>
      <c r="CO1018" t="inlineStr">
        <is>
          <t>rozšírenie ekonomického ponímania kapitálu (produkované výrobné prostriedky) na environmentálne tovary a služby</t>
        </is>
      </c>
      <c r="CP1018" s="2" t="inlineStr">
        <is>
          <t>naravni kapital</t>
        </is>
      </c>
      <c r="CQ1018" s="2" t="inlineStr">
        <is>
          <t>3</t>
        </is>
      </c>
      <c r="CR1018" s="2" t="inlineStr">
        <is>
          <t/>
        </is>
      </c>
      <c r="CS1018" t="inlineStr">
        <is>
          <t/>
        </is>
      </c>
      <c r="CT1018" s="2" t="inlineStr">
        <is>
          <t>naturkapital</t>
        </is>
      </c>
      <c r="CU1018" s="2" t="inlineStr">
        <is>
          <t>3</t>
        </is>
      </c>
      <c r="CV1018" s="2" t="inlineStr">
        <is>
          <t/>
        </is>
      </c>
      <c r="CW1018" t="inlineStr">
        <is>
          <t/>
        </is>
      </c>
    </row>
    <row r="1019">
      <c r="A1019" s="1" t="str">
        <f>HYPERLINK("https://iate.europa.eu/entry/result/3588597/all", "3588597")</f>
        <v>3588597</v>
      </c>
      <c r="B1019" t="inlineStr">
        <is>
          <t>ENVIRONMENT;FINANCE</t>
        </is>
      </c>
      <c r="C1019" t="inlineStr">
        <is>
          <t>ENVIRONMENT|environmental policy|climate change policy;FINANCE|financing and investment|investment</t>
        </is>
      </c>
      <c r="D1019" t="inlineStr">
        <is>
          <t>yes</t>
        </is>
      </c>
      <c r="E1019" t="inlineStr">
        <is>
          <t/>
        </is>
      </c>
      <c r="F1019" t="inlineStr">
        <is>
          <t/>
        </is>
      </c>
      <c r="G1019" t="inlineStr">
        <is>
          <t/>
        </is>
      </c>
      <c r="H1019" t="inlineStr">
        <is>
          <t/>
        </is>
      </c>
      <c r="I1019" t="inlineStr">
        <is>
          <t/>
        </is>
      </c>
      <c r="J1019" s="2" t="inlineStr">
        <is>
          <t>investice v oblasti klimatu|
investice šetrné vůči klimatu</t>
        </is>
      </c>
      <c r="K1019" s="2" t="inlineStr">
        <is>
          <t>3|
3</t>
        </is>
      </c>
      <c r="L1019" s="2" t="inlineStr">
        <is>
          <t xml:space="preserve">|
</t>
        </is>
      </c>
      <c r="M1019" t="inlineStr">
        <is>
          <t>investice přispívající ke zmírnění změny klimatu nebo k adaptaci na ni</t>
        </is>
      </c>
      <c r="N1019" s="2" t="inlineStr">
        <is>
          <t>klimainvestering|
klimavenlige investeringer</t>
        </is>
      </c>
      <c r="O1019" s="2" t="inlineStr">
        <is>
          <t>3|
3</t>
        </is>
      </c>
      <c r="P1019" s="2" t="inlineStr">
        <is>
          <t xml:space="preserve">|
</t>
        </is>
      </c>
      <c r="Q1019" t="inlineStr">
        <is>
          <t/>
        </is>
      </c>
      <c r="R1019" s="2" t="inlineStr">
        <is>
          <t>klimafreundliche Investitionen|
Investitionen in den Klimaschutz</t>
        </is>
      </c>
      <c r="S1019" s="2" t="inlineStr">
        <is>
          <t>3|
3</t>
        </is>
      </c>
      <c r="T1019" s="2" t="inlineStr">
        <is>
          <t xml:space="preserve">|
</t>
        </is>
      </c>
      <c r="U1019" t="inlineStr">
        <is>
          <t/>
        </is>
      </c>
      <c r="V1019" s="2" t="inlineStr">
        <is>
          <t>επένδυση φιλική για το κλίμα|
επένδυση για το κλίμα</t>
        </is>
      </c>
      <c r="W1019" s="2" t="inlineStr">
        <is>
          <t>3|
3</t>
        </is>
      </c>
      <c r="X1019" s="2" t="inlineStr">
        <is>
          <t xml:space="preserve">|
</t>
        </is>
      </c>
      <c r="Y1019" t="inlineStr">
        <is>
          <t>επένδυση που συμβάλλει στον μετριασμό της κλιματικής αλλαγής ή στην προσαρμογή σε αυτήν</t>
        </is>
      </c>
      <c r="Z1019" s="2" t="inlineStr">
        <is>
          <t>climate-friendly investment|
climate-friendly investments|
climate investment|
climate investments</t>
        </is>
      </c>
      <c r="AA1019" s="2" t="inlineStr">
        <is>
          <t>3|
1|
3|
1</t>
        </is>
      </c>
      <c r="AB1019" s="2" t="inlineStr">
        <is>
          <t xml:space="preserve">|
|
|
</t>
        </is>
      </c>
      <c r="AC1019" t="inlineStr">
        <is>
          <t>investment contributing to climate change mitigation or adaptation</t>
        </is>
      </c>
      <c r="AD1019" s="2" t="inlineStr">
        <is>
          <t>inversión respetuosa con el clima|
inversión climática</t>
        </is>
      </c>
      <c r="AE1019" s="2" t="inlineStr">
        <is>
          <t>3|
3</t>
        </is>
      </c>
      <c r="AF1019" s="2" t="inlineStr">
        <is>
          <t xml:space="preserve">|
</t>
        </is>
      </c>
      <c r="AG1019" t="inlineStr">
        <is>
          <t>Inversión
en proyectos que aborden el cambio climático, tales como las energías limpias,
la resilencia o las infraestructuras eficientes.</t>
        </is>
      </c>
      <c r="AH1019" s="2" t="inlineStr">
        <is>
          <t>kliimainvesteering</t>
        </is>
      </c>
      <c r="AI1019" s="2" t="inlineStr">
        <is>
          <t>3</t>
        </is>
      </c>
      <c r="AJ1019" s="2" t="inlineStr">
        <is>
          <t/>
        </is>
      </c>
      <c r="AK1019" t="inlineStr">
        <is>
          <t/>
        </is>
      </c>
      <c r="AL1019" s="2" t="inlineStr">
        <is>
          <t>ilmastoinvestointi|
ilmaston kannalta suotuisa investointi</t>
        </is>
      </c>
      <c r="AM1019" s="2" t="inlineStr">
        <is>
          <t>3|
3</t>
        </is>
      </c>
      <c r="AN1019" s="2" t="inlineStr">
        <is>
          <t xml:space="preserve">|
</t>
        </is>
      </c>
      <c r="AO1019" t="inlineStr">
        <is>
          <t/>
        </is>
      </c>
      <c r="AP1019" s="2" t="inlineStr">
        <is>
          <t>investissement en faveur du climat</t>
        </is>
      </c>
      <c r="AQ1019" s="2" t="inlineStr">
        <is>
          <t>3</t>
        </is>
      </c>
      <c r="AR1019" s="2" t="inlineStr">
        <is>
          <t/>
        </is>
      </c>
      <c r="AS1019" t="inlineStr">
        <is>
          <t>investissement consacré à la transition vers une société à faible intensité de carbone et &lt;a href="https://iate.europa.eu/entry/result/3507864/fr" target="_blank"&gt;résiliente face aux changements climatiques&lt;/a&gt;</t>
        </is>
      </c>
      <c r="AT1019" s="2" t="inlineStr">
        <is>
          <t>infheistíocht i ngníomhú ar son na haeráide</t>
        </is>
      </c>
      <c r="AU1019" s="2" t="inlineStr">
        <is>
          <t>3</t>
        </is>
      </c>
      <c r="AV1019" s="2" t="inlineStr">
        <is>
          <t/>
        </is>
      </c>
      <c r="AW1019" t="inlineStr">
        <is>
          <t/>
        </is>
      </c>
      <c r="AX1019" s="2" t="inlineStr">
        <is>
          <t>ulaganje u području klime</t>
        </is>
      </c>
      <c r="AY1019" s="2" t="inlineStr">
        <is>
          <t>3</t>
        </is>
      </c>
      <c r="AZ1019" s="2" t="inlineStr">
        <is>
          <t/>
        </is>
      </c>
      <c r="BA1019" t="inlineStr">
        <is>
          <t/>
        </is>
      </c>
      <c r="BB1019" s="2" t="inlineStr">
        <is>
          <t>éghajlatbarát beruházás</t>
        </is>
      </c>
      <c r="BC1019" s="2" t="inlineStr">
        <is>
          <t>3</t>
        </is>
      </c>
      <c r="BD1019" s="2" t="inlineStr">
        <is>
          <t/>
        </is>
      </c>
      <c r="BE1019" t="inlineStr">
        <is>
          <t>az éghajlatváltozás mérséklését vagy az ahhoz való alkalmazkodást segítő beruházás</t>
        </is>
      </c>
      <c r="BF1019" s="2" t="inlineStr">
        <is>
          <t>investimento rispettoso del clima|
investimento per il clima</t>
        </is>
      </c>
      <c r="BG1019" s="2" t="inlineStr">
        <is>
          <t>3|
3</t>
        </is>
      </c>
      <c r="BH1019" s="2" t="inlineStr">
        <is>
          <t xml:space="preserve">|
</t>
        </is>
      </c>
      <c r="BI1019" t="inlineStr">
        <is>
          <t/>
        </is>
      </c>
      <c r="BJ1019" s="2" t="inlineStr">
        <is>
          <t>klimato srities investicijos</t>
        </is>
      </c>
      <c r="BK1019" s="2" t="inlineStr">
        <is>
          <t>3</t>
        </is>
      </c>
      <c r="BL1019" s="2" t="inlineStr">
        <is>
          <t/>
        </is>
      </c>
      <c r="BM1019" t="inlineStr">
        <is>
          <t>investicijos, skirtos klimato kaitai sušvelninti ir prie jos prisitaikyti</t>
        </is>
      </c>
      <c r="BN1019" s="2" t="inlineStr">
        <is>
          <t>klimatam draudzīgas investīcijas|
klimatiskās investīcijas</t>
        </is>
      </c>
      <c r="BO1019" s="2" t="inlineStr">
        <is>
          <t>3|
3</t>
        </is>
      </c>
      <c r="BP1019" s="2" t="inlineStr">
        <is>
          <t xml:space="preserve">|
</t>
        </is>
      </c>
      <c r="BQ1019" t="inlineStr">
        <is>
          <t>ieguldījumi, kas veicina klimata pārmaiņu mazināšanu un pielāgošanos tām</t>
        </is>
      </c>
      <c r="BR1019" s="2" t="inlineStr">
        <is>
          <t>investiment li ma jagħmilx ħsara lill-klima|
investiment klimatiku</t>
        </is>
      </c>
      <c r="BS1019" s="2" t="inlineStr">
        <is>
          <t>3|
3</t>
        </is>
      </c>
      <c r="BT1019" s="2" t="inlineStr">
        <is>
          <t xml:space="preserve">|
</t>
        </is>
      </c>
      <c r="BU1019" t="inlineStr">
        <is>
          <t>investiment li jikkontribwixxi għall-mitigazzjoni tat-tibdil fil-klima jew għall-adattament għalih</t>
        </is>
      </c>
      <c r="BV1019" s="2" t="inlineStr">
        <is>
          <t>klimaatinvestering|
klimaatvriendelijke investering</t>
        </is>
      </c>
      <c r="BW1019" s="2" t="inlineStr">
        <is>
          <t>3|
3</t>
        </is>
      </c>
      <c r="BX1019" s="2" t="inlineStr">
        <is>
          <t xml:space="preserve">|
</t>
        </is>
      </c>
      <c r="BY1019" t="inlineStr">
        <is>
          <t>investering om klimaatactie te steunen wat betreft zowel
 aanpassing als mitigatie</t>
        </is>
      </c>
      <c r="BZ1019" s="2" t="inlineStr">
        <is>
          <t>inwestycja w dziedzinie klimatu|
inwestycja przyjazna dla klimatu</t>
        </is>
      </c>
      <c r="CA1019" s="2" t="inlineStr">
        <is>
          <t>3|
3</t>
        </is>
      </c>
      <c r="CB1019" s="2" t="inlineStr">
        <is>
          <t xml:space="preserve">|
</t>
        </is>
      </c>
      <c r="CC1019" t="inlineStr">
        <is>
          <t>inwestycja przyczyniająca się do łagodzenia zmiany klimatu lub przystosowania się do niej</t>
        </is>
      </c>
      <c r="CD1019" s="2" t="inlineStr">
        <is>
          <t>investimento climático|
investimento favorável ao clima</t>
        </is>
      </c>
      <c r="CE1019" s="2" t="inlineStr">
        <is>
          <t>3|
3</t>
        </is>
      </c>
      <c r="CF1019" s="2" t="inlineStr">
        <is>
          <t xml:space="preserve">|
</t>
        </is>
      </c>
      <c r="CG1019" t="inlineStr">
        <is>
          <t/>
        </is>
      </c>
      <c r="CH1019" s="2" t="inlineStr">
        <is>
          <t>investiție în domeniul climei</t>
        </is>
      </c>
      <c r="CI1019" s="2" t="inlineStr">
        <is>
          <t>3</t>
        </is>
      </c>
      <c r="CJ1019" s="2" t="inlineStr">
        <is>
          <t/>
        </is>
      </c>
      <c r="CK1019" t="inlineStr">
        <is>
          <t/>
        </is>
      </c>
      <c r="CL1019" s="2" t="inlineStr">
        <is>
          <t>investícia šetrná ku klíme|
investícia v oblasti klímy</t>
        </is>
      </c>
      <c r="CM1019" s="2" t="inlineStr">
        <is>
          <t>3|
3</t>
        </is>
      </c>
      <c r="CN1019" s="2" t="inlineStr">
        <is>
          <t xml:space="preserve">|
</t>
        </is>
      </c>
      <c r="CO1019" t="inlineStr">
        <is>
          <t>investícia, ktorá prispieva k &lt;a href="https://iate.europa.eu/entry/result/914842/sk" target="_blank"&gt;zmierneniu zmeny klímy&lt;/a&gt; alebo &lt;a href="https://iate.europa.eu/entry/result/3503262/sk" target="_blank"&gt;adaptácii na zmenu klímy&lt;/a&gt;</t>
        </is>
      </c>
      <c r="CP1019" s="2" t="inlineStr">
        <is>
          <t>podnebju prijazne naložbe|
podnebne naložbe</t>
        </is>
      </c>
      <c r="CQ1019" s="2" t="inlineStr">
        <is>
          <t>3|
3</t>
        </is>
      </c>
      <c r="CR1019" s="2" t="inlineStr">
        <is>
          <t xml:space="preserve">|
</t>
        </is>
      </c>
      <c r="CS1019" t="inlineStr">
        <is>
          <t/>
        </is>
      </c>
      <c r="CT1019" s="2" t="inlineStr">
        <is>
          <t>klimatinvestering</t>
        </is>
      </c>
      <c r="CU1019" s="2" t="inlineStr">
        <is>
          <t>3</t>
        </is>
      </c>
      <c r="CV1019" s="2" t="inlineStr">
        <is>
          <t/>
        </is>
      </c>
      <c r="CW1019" t="inlineStr">
        <is>
          <t/>
        </is>
      </c>
    </row>
    <row r="1020">
      <c r="A1020" s="1" t="str">
        <f>HYPERLINK("https://iate.europa.eu/entry/result/924756/all", "924756")</f>
        <v>924756</v>
      </c>
      <c r="B1020" t="inlineStr">
        <is>
          <t>ENVIRONMENT</t>
        </is>
      </c>
      <c r="C1020" t="inlineStr">
        <is>
          <t>ENVIRONMENT</t>
        </is>
      </c>
      <c r="D1020" t="inlineStr">
        <is>
          <t>yes</t>
        </is>
      </c>
      <c r="E1020" t="inlineStr">
        <is>
          <t/>
        </is>
      </c>
      <c r="F1020" s="2" t="inlineStr">
        <is>
          <t>благоприятeн за климата</t>
        </is>
      </c>
      <c r="G1020" s="2" t="inlineStr">
        <is>
          <t>2</t>
        </is>
      </c>
      <c r="H1020" s="2" t="inlineStr">
        <is>
          <t/>
        </is>
      </c>
      <c r="I1020" t="inlineStr">
        <is>
          <t/>
        </is>
      </c>
      <c r="J1020" s="2" t="inlineStr">
        <is>
          <t>šetrný ke klimatu</t>
        </is>
      </c>
      <c r="K1020" s="2" t="inlineStr">
        <is>
          <t>2</t>
        </is>
      </c>
      <c r="L1020" s="2" t="inlineStr">
        <is>
          <t/>
        </is>
      </c>
      <c r="M1020" t="inlineStr">
        <is>
          <t/>
        </is>
      </c>
      <c r="N1020" s="2" t="inlineStr">
        <is>
          <t>klimavenlig</t>
        </is>
      </c>
      <c r="O1020" s="2" t="inlineStr">
        <is>
          <t>4</t>
        </is>
      </c>
      <c r="P1020" s="2" t="inlineStr">
        <is>
          <t/>
        </is>
      </c>
      <c r="Q1020" t="inlineStr">
        <is>
          <t/>
        </is>
      </c>
      <c r="R1020" s="2" t="inlineStr">
        <is>
          <t>klimaschonend|
klimafreundlich</t>
        </is>
      </c>
      <c r="S1020" s="2" t="inlineStr">
        <is>
          <t>2|
3</t>
        </is>
      </c>
      <c r="T1020" s="2" t="inlineStr">
        <is>
          <t xml:space="preserve">|
</t>
        </is>
      </c>
      <c r="U1020" t="inlineStr">
        <is>
          <t>Eigenschaft eines Produkts (einer Leistung, Technologie, Anlage usw.), bei dem die Energieeffizienz der Prozesse optimiert ist, eine Energieversorgung aus regenerativen Quellen sichergestellt ist, keine schädlichen Stoffe freigesetzt werden oder für einen geringen CO2-Ausstoß gesorgt ist</t>
        </is>
      </c>
      <c r="V1020" s="2" t="inlineStr">
        <is>
          <t>φιλικός προς το κλίμα</t>
        </is>
      </c>
      <c r="W1020" s="2" t="inlineStr">
        <is>
          <t>3</t>
        </is>
      </c>
      <c r="X1020" s="2" t="inlineStr">
        <is>
          <t/>
        </is>
      </c>
      <c r="Y1020" t="inlineStr">
        <is>
          <t/>
        </is>
      </c>
      <c r="Z1020" s="2" t="inlineStr">
        <is>
          <t>climate-friendly</t>
        </is>
      </c>
      <c r="AA1020" s="2" t="inlineStr">
        <is>
          <t>3</t>
        </is>
      </c>
      <c r="AB1020" s="2" t="inlineStr">
        <is>
          <t/>
        </is>
      </c>
      <c r="AC1020" t="inlineStr">
        <is>
          <t>[of policy, product, etc.:] which does not contribute to global climate disruption</t>
        </is>
      </c>
      <c r="AD1020" s="2" t="inlineStr">
        <is>
          <t>inocuo para el clima|
respetuoso con el clima|
protector del clima</t>
        </is>
      </c>
      <c r="AE1020" s="2" t="inlineStr">
        <is>
          <t>3|
3|
3</t>
        </is>
      </c>
      <c r="AF1020" s="2" t="inlineStr">
        <is>
          <t xml:space="preserve">|
|
</t>
        </is>
      </c>
      <c r="AG1020" t="inlineStr">
        <is>
          <t>Que evita, reduce o contrarresta las causas antropogénicas del cambio climático, protegiendo la variabilidad natural del clima.</t>
        </is>
      </c>
      <c r="AH1020" s="2" t="inlineStr">
        <is>
          <t>kliimasõbralik</t>
        </is>
      </c>
      <c r="AI1020" s="2" t="inlineStr">
        <is>
          <t>3</t>
        </is>
      </c>
      <c r="AJ1020" s="2" t="inlineStr">
        <is>
          <t/>
        </is>
      </c>
      <c r="AK1020" t="inlineStr">
        <is>
          <t/>
        </is>
      </c>
      <c r="AL1020" s="2" t="inlineStr">
        <is>
          <t>ilmastoystävällinen|
ilmastomyötäinen</t>
        </is>
      </c>
      <c r="AM1020" s="2" t="inlineStr">
        <is>
          <t>3|
3</t>
        </is>
      </c>
      <c r="AN1020" s="2" t="inlineStr">
        <is>
          <t xml:space="preserve">|
</t>
        </is>
      </c>
      <c r="AO1020" t="inlineStr">
        <is>
          <t>ilmaston kannalta kestävä</t>
        </is>
      </c>
      <c r="AP1020" s="2" t="inlineStr">
        <is>
          <t>respectueux du climat|
ne portant pas atteinte au climat|
sans effet sur le climat|
sans incidence sur le climat|
qui n'affecte pas le climat</t>
        </is>
      </c>
      <c r="AQ1020" s="2" t="inlineStr">
        <is>
          <t>3|
3|
3|
3|
2</t>
        </is>
      </c>
      <c r="AR1020" s="2" t="inlineStr">
        <is>
          <t xml:space="preserve">|
|
|
|
</t>
        </is>
      </c>
      <c r="AS1020" t="inlineStr">
        <is>
          <t>se dit d'un produit, d'un service, d'un projet, d'une entreprise, etc. dont l'impact sur le climat est nul ou minimal, c'est-à-dire, qui ne génère (pratiquement) pas de gaz à effet de serre</t>
        </is>
      </c>
      <c r="AT1020" s="2" t="inlineStr">
        <is>
          <t>neamhdhíobhálach don aeráid</t>
        </is>
      </c>
      <c r="AU1020" s="2" t="inlineStr">
        <is>
          <t>3</t>
        </is>
      </c>
      <c r="AV1020" s="2" t="inlineStr">
        <is>
          <t/>
        </is>
      </c>
      <c r="AW1020" t="inlineStr">
        <is>
          <t/>
        </is>
      </c>
      <c r="AX1020" s="2" t="inlineStr">
        <is>
          <t>klimatski prihvatljiv|
bez štetnog utjecaja na klimu</t>
        </is>
      </c>
      <c r="AY1020" s="2" t="inlineStr">
        <is>
          <t>2|
3</t>
        </is>
      </c>
      <c r="AZ1020" s="2" t="inlineStr">
        <is>
          <t xml:space="preserve">|
</t>
        </is>
      </c>
      <c r="BA1020" t="inlineStr">
        <is>
          <t>[koji se odnosi na politiku, proizvod itd.] koji ne doprinosi narušavanju globalnog klimatskog stanja</t>
        </is>
      </c>
      <c r="BB1020" s="2" t="inlineStr">
        <is>
          <t>éghajlatbarát</t>
        </is>
      </c>
      <c r="BC1020" s="2" t="inlineStr">
        <is>
          <t>4</t>
        </is>
      </c>
      <c r="BD1020" s="2" t="inlineStr">
        <is>
          <t/>
        </is>
      </c>
      <c r="BE1020" t="inlineStr">
        <is>
          <t>Az éghajlaváltozáshoz lényegesen hozzá nem járuló (termék, szolgáltatás stb.)</t>
        </is>
      </c>
      <c r="BF1020" s="2" t="inlineStr">
        <is>
          <t>rispettoso del clima</t>
        </is>
      </c>
      <c r="BG1020" s="2" t="inlineStr">
        <is>
          <t>2</t>
        </is>
      </c>
      <c r="BH1020" s="2" t="inlineStr">
        <is>
          <t/>
        </is>
      </c>
      <c r="BI1020" t="inlineStr">
        <is>
          <t>senza incidenze negative significative sul clima</t>
        </is>
      </c>
      <c r="BJ1020" s="2" t="inlineStr">
        <is>
          <t>klimatui nekenkiantis</t>
        </is>
      </c>
      <c r="BK1020" s="2" t="inlineStr">
        <is>
          <t>3</t>
        </is>
      </c>
      <c r="BL1020" s="2" t="inlineStr">
        <is>
          <t/>
        </is>
      </c>
      <c r="BM1020" t="inlineStr">
        <is>
          <t/>
        </is>
      </c>
      <c r="BN1020" s="2" t="inlineStr">
        <is>
          <t>klimatu saudzējošs|
klimatam draudzīgs</t>
        </is>
      </c>
      <c r="BO1020" s="2" t="inlineStr">
        <is>
          <t>3|
3</t>
        </is>
      </c>
      <c r="BP1020" s="2" t="inlineStr">
        <is>
          <t xml:space="preserve">|
</t>
        </is>
      </c>
      <c r="BQ1020" t="inlineStr">
        <is>
          <t/>
        </is>
      </c>
      <c r="BR1020" s="2" t="inlineStr">
        <is>
          <t>li ma jagħmilx ħsara lill-klima</t>
        </is>
      </c>
      <c r="BS1020" s="2" t="inlineStr">
        <is>
          <t>3</t>
        </is>
      </c>
      <c r="BT1020" s="2" t="inlineStr">
        <is>
          <t/>
        </is>
      </c>
      <c r="BU1020" t="inlineStr">
        <is>
          <t/>
        </is>
      </c>
      <c r="BV1020" s="2" t="inlineStr">
        <is>
          <t>klimaatvriendelijk</t>
        </is>
      </c>
      <c r="BW1020" s="2" t="inlineStr">
        <is>
          <t>3</t>
        </is>
      </c>
      <c r="BX1020" s="2" t="inlineStr">
        <is>
          <t/>
        </is>
      </c>
      <c r="BY1020" t="inlineStr">
        <is>
          <t>het minder schadelijk zijn voor het klimaat, met name wat betreft broeikasgassen, in vergelijking met traditionele of conventionele producten en procedés</t>
        </is>
      </c>
      <c r="BZ1020" s="2" t="inlineStr">
        <is>
          <t>przyjazny dla klimatu</t>
        </is>
      </c>
      <c r="CA1020" s="2" t="inlineStr">
        <is>
          <t>3</t>
        </is>
      </c>
      <c r="CB1020" s="2" t="inlineStr">
        <is>
          <t/>
        </is>
      </c>
      <c r="CC1020" t="inlineStr">
        <is>
          <t/>
        </is>
      </c>
      <c r="CD1020" s="2" t="inlineStr">
        <is>
          <t>inócuo para o clima</t>
        </is>
      </c>
      <c r="CE1020" s="2" t="inlineStr">
        <is>
          <t>3</t>
        </is>
      </c>
      <c r="CF1020" s="2" t="inlineStr">
        <is>
          <t/>
        </is>
      </c>
      <c r="CG1020" t="inlineStr">
        <is>
          <t/>
        </is>
      </c>
      <c r="CH1020" s="2" t="inlineStr">
        <is>
          <t>favorabil climei</t>
        </is>
      </c>
      <c r="CI1020" s="2" t="inlineStr">
        <is>
          <t>3</t>
        </is>
      </c>
      <c r="CJ1020" s="2" t="inlineStr">
        <is>
          <t/>
        </is>
      </c>
      <c r="CK1020" t="inlineStr">
        <is>
          <t/>
        </is>
      </c>
      <c r="CL1020" s="2" t="inlineStr">
        <is>
          <t>šetrný ku klíme</t>
        </is>
      </c>
      <c r="CM1020" s="2" t="inlineStr">
        <is>
          <t>2</t>
        </is>
      </c>
      <c r="CN1020" s="2" t="inlineStr">
        <is>
          <t/>
        </is>
      </c>
      <c r="CO1020" t="inlineStr">
        <is>
          <t/>
        </is>
      </c>
      <c r="CP1020" s="2" t="inlineStr">
        <is>
          <t>podnebju prijazen</t>
        </is>
      </c>
      <c r="CQ1020" s="2" t="inlineStr">
        <is>
          <t>3</t>
        </is>
      </c>
      <c r="CR1020" s="2" t="inlineStr">
        <is>
          <t/>
        </is>
      </c>
      <c r="CS1020" t="inlineStr">
        <is>
          <t/>
        </is>
      </c>
      <c r="CT1020" s="2" t="inlineStr">
        <is>
          <t>klimatvänlig</t>
        </is>
      </c>
      <c r="CU1020" s="2" t="inlineStr">
        <is>
          <t>3</t>
        </is>
      </c>
      <c r="CV1020" s="2" t="inlineStr">
        <is>
          <t/>
        </is>
      </c>
      <c r="CW1020" t="inlineStr">
        <is>
          <t/>
        </is>
      </c>
    </row>
    <row r="1021">
      <c r="A1021" s="1" t="str">
        <f>HYPERLINK("https://iate.europa.eu/entry/result/1407618/all", "1407618")</f>
        <v>1407618</v>
      </c>
      <c r="B1021" t="inlineStr">
        <is>
          <t>ECONOMICS;INDUSTRY</t>
        </is>
      </c>
      <c r="C1021" t="inlineStr">
        <is>
          <t>ECONOMICS;INDUSTRY|electronics and electrical engineering</t>
        </is>
      </c>
      <c r="D1021" t="inlineStr">
        <is>
          <t>no</t>
        </is>
      </c>
      <c r="E1021" t="inlineStr">
        <is>
          <t/>
        </is>
      </c>
      <c r="F1021" t="inlineStr">
        <is>
          <t/>
        </is>
      </c>
      <c r="G1021" t="inlineStr">
        <is>
          <t/>
        </is>
      </c>
      <c r="H1021" t="inlineStr">
        <is>
          <t/>
        </is>
      </c>
      <c r="I1021" t="inlineStr">
        <is>
          <t/>
        </is>
      </c>
      <c r="J1021" t="inlineStr">
        <is>
          <t/>
        </is>
      </c>
      <c r="K1021" t="inlineStr">
        <is>
          <t/>
        </is>
      </c>
      <c r="L1021" t="inlineStr">
        <is>
          <t/>
        </is>
      </c>
      <c r="M1021" t="inlineStr">
        <is>
          <t/>
        </is>
      </c>
      <c r="N1021" t="inlineStr">
        <is>
          <t/>
        </is>
      </c>
      <c r="O1021" t="inlineStr">
        <is>
          <t/>
        </is>
      </c>
      <c r="P1021" t="inlineStr">
        <is>
          <t/>
        </is>
      </c>
      <c r="Q1021" t="inlineStr">
        <is>
          <t/>
        </is>
      </c>
      <c r="R1021" s="2" t="inlineStr">
        <is>
          <t>Plananteil der Nichtverfuegbarkeitszeit|
Reparaturzeit</t>
        </is>
      </c>
      <c r="S1021" s="2" t="inlineStr">
        <is>
          <t>3|
3</t>
        </is>
      </c>
      <c r="T1021" s="2" t="inlineStr">
        <is>
          <t xml:space="preserve">|
</t>
        </is>
      </c>
      <c r="U1021" t="inlineStr">
        <is>
          <t>die Zeitspanne, waehrend der eine Anlage oder ein Anlageteil infolge geplanter Eingriffe nicht betriebsbereit ist</t>
        </is>
      </c>
      <c r="V1021" s="2" t="inlineStr">
        <is>
          <t>προγραμματισμένος χρόνος μη διαθεσιμότητας</t>
        </is>
      </c>
      <c r="W1021" s="2" t="inlineStr">
        <is>
          <t>3</t>
        </is>
      </c>
      <c r="X1021" s="2" t="inlineStr">
        <is>
          <t/>
        </is>
      </c>
      <c r="Y1021" t="inlineStr">
        <is>
          <t/>
        </is>
      </c>
      <c r="Z1021" s="2" t="inlineStr">
        <is>
          <t>planned down time|
planned unavailability time|
planned outage time</t>
        </is>
      </c>
      <c r="AA1021" s="2" t="inlineStr">
        <is>
          <t>3|
3|
3</t>
        </is>
      </c>
      <c r="AB1021" s="2" t="inlineStr">
        <is>
          <t xml:space="preserve">|
|
</t>
        </is>
      </c>
      <c r="AC1021" t="inlineStr">
        <is>
          <t>the period of time during which a plant or part of a plant is not in running order due to planned maintenance</t>
        </is>
      </c>
      <c r="AD1021" s="2" t="inlineStr">
        <is>
          <t>tiempo de parada programada|
periodo planificado del tiempo de parada</t>
        </is>
      </c>
      <c r="AE1021" s="2" t="inlineStr">
        <is>
          <t>3|
3</t>
        </is>
      </c>
      <c r="AF1021" s="2" t="inlineStr">
        <is>
          <t xml:space="preserve">|
</t>
        </is>
      </c>
      <c r="AG1021" t="inlineStr">
        <is>
          <t>periodo de tiempo durante el cual una instalación, o una parte de ella no se encuentra en orden de marcha, debido a operaciones planificadas</t>
        </is>
      </c>
      <c r="AH1021" t="inlineStr">
        <is>
          <t/>
        </is>
      </c>
      <c r="AI1021" t="inlineStr">
        <is>
          <t/>
        </is>
      </c>
      <c r="AJ1021" t="inlineStr">
        <is>
          <t/>
        </is>
      </c>
      <c r="AK1021" t="inlineStr">
        <is>
          <t/>
        </is>
      </c>
      <c r="AL1021" t="inlineStr">
        <is>
          <t/>
        </is>
      </c>
      <c r="AM1021" t="inlineStr">
        <is>
          <t/>
        </is>
      </c>
      <c r="AN1021" t="inlineStr">
        <is>
          <t/>
        </is>
      </c>
      <c r="AO1021" t="inlineStr">
        <is>
          <t/>
        </is>
      </c>
      <c r="AP1021" s="2" t="inlineStr">
        <is>
          <t>part planifiée du temps d'indisponibilité|
temps d'indisponibilité sur programme</t>
        </is>
      </c>
      <c r="AQ1021" s="2" t="inlineStr">
        <is>
          <t>3|
3</t>
        </is>
      </c>
      <c r="AR1021" s="2" t="inlineStr">
        <is>
          <t xml:space="preserve">|
</t>
        </is>
      </c>
      <c r="AS1021" t="inlineStr">
        <is>
          <t>laps de temps durant lequel une installation ou une partie d'installation n'est pas en ordre de marche à la suite d'opérations planifiées</t>
        </is>
      </c>
      <c r="AT1021" t="inlineStr">
        <is>
          <t/>
        </is>
      </c>
      <c r="AU1021" t="inlineStr">
        <is>
          <t/>
        </is>
      </c>
      <c r="AV1021" t="inlineStr">
        <is>
          <t/>
        </is>
      </c>
      <c r="AW1021" t="inlineStr">
        <is>
          <t/>
        </is>
      </c>
      <c r="AX1021" t="inlineStr">
        <is>
          <t/>
        </is>
      </c>
      <c r="AY1021" t="inlineStr">
        <is>
          <t/>
        </is>
      </c>
      <c r="AZ1021" t="inlineStr">
        <is>
          <t/>
        </is>
      </c>
      <c r="BA1021" t="inlineStr">
        <is>
          <t/>
        </is>
      </c>
      <c r="BB1021" t="inlineStr">
        <is>
          <t/>
        </is>
      </c>
      <c r="BC1021" t="inlineStr">
        <is>
          <t/>
        </is>
      </c>
      <c r="BD1021" t="inlineStr">
        <is>
          <t/>
        </is>
      </c>
      <c r="BE1021" t="inlineStr">
        <is>
          <t/>
        </is>
      </c>
      <c r="BF1021" s="2" t="inlineStr">
        <is>
          <t>tempi di indisponibilità programmata</t>
        </is>
      </c>
      <c r="BG1021" s="2" t="inlineStr">
        <is>
          <t>3</t>
        </is>
      </c>
      <c r="BH1021" s="2" t="inlineStr">
        <is>
          <t/>
        </is>
      </c>
      <c r="BI1021" t="inlineStr">
        <is>
          <t/>
        </is>
      </c>
      <c r="BJ1021" s="2" t="inlineStr">
        <is>
          <t>planinio atjungimo laikotarpis|
planinio neprieinamumo laikotarpis</t>
        </is>
      </c>
      <c r="BK1021" s="2" t="inlineStr">
        <is>
          <t>3|
3</t>
        </is>
      </c>
      <c r="BL1021" s="2" t="inlineStr">
        <is>
          <t xml:space="preserve">|
</t>
        </is>
      </c>
      <c r="BM1021" t="inlineStr">
        <is>
          <t/>
        </is>
      </c>
      <c r="BN1021" t="inlineStr">
        <is>
          <t/>
        </is>
      </c>
      <c r="BO1021" t="inlineStr">
        <is>
          <t/>
        </is>
      </c>
      <c r="BP1021" t="inlineStr">
        <is>
          <t/>
        </is>
      </c>
      <c r="BQ1021" t="inlineStr">
        <is>
          <t/>
        </is>
      </c>
      <c r="BR1021" t="inlineStr">
        <is>
          <t/>
        </is>
      </c>
      <c r="BS1021" t="inlineStr">
        <is>
          <t/>
        </is>
      </c>
      <c r="BT1021" t="inlineStr">
        <is>
          <t/>
        </is>
      </c>
      <c r="BU1021" t="inlineStr">
        <is>
          <t/>
        </is>
      </c>
      <c r="BV1021" t="inlineStr">
        <is>
          <t/>
        </is>
      </c>
      <c r="BW1021" t="inlineStr">
        <is>
          <t/>
        </is>
      </c>
      <c r="BX1021" t="inlineStr">
        <is>
          <t/>
        </is>
      </c>
      <c r="BY1021" t="inlineStr">
        <is>
          <t/>
        </is>
      </c>
      <c r="BZ1021" t="inlineStr">
        <is>
          <t/>
        </is>
      </c>
      <c r="CA1021" t="inlineStr">
        <is>
          <t/>
        </is>
      </c>
      <c r="CB1021" t="inlineStr">
        <is>
          <t/>
        </is>
      </c>
      <c r="CC1021" t="inlineStr">
        <is>
          <t/>
        </is>
      </c>
      <c r="CD1021" s="2" t="inlineStr">
        <is>
          <t>parte planificada do tempo de indisponibilidade|
tempo de indisponibilidade programada</t>
        </is>
      </c>
      <c r="CE1021" s="2" t="inlineStr">
        <is>
          <t>3|
3</t>
        </is>
      </c>
      <c r="CF1021" s="2" t="inlineStr">
        <is>
          <t xml:space="preserve">|
</t>
        </is>
      </c>
      <c r="CG1021" t="inlineStr">
        <is>
          <t>intervalo de tempo durante o qual uma instalação,ou parte dela,não se encontra em ordem de marcha,devido a operações de manutenção programadas na instalação ou noutro sector da rede em que se integra.Inclui o tempo de arranque</t>
        </is>
      </c>
      <c r="CH1021" t="inlineStr">
        <is>
          <t/>
        </is>
      </c>
      <c r="CI1021" t="inlineStr">
        <is>
          <t/>
        </is>
      </c>
      <c r="CJ1021" t="inlineStr">
        <is>
          <t/>
        </is>
      </c>
      <c r="CK1021" t="inlineStr">
        <is>
          <t/>
        </is>
      </c>
      <c r="CL1021" t="inlineStr">
        <is>
          <t/>
        </is>
      </c>
      <c r="CM1021" t="inlineStr">
        <is>
          <t/>
        </is>
      </c>
      <c r="CN1021" t="inlineStr">
        <is>
          <t/>
        </is>
      </c>
      <c r="CO1021" t="inlineStr">
        <is>
          <t/>
        </is>
      </c>
      <c r="CP1021" t="inlineStr">
        <is>
          <t/>
        </is>
      </c>
      <c r="CQ1021" t="inlineStr">
        <is>
          <t/>
        </is>
      </c>
      <c r="CR1021" t="inlineStr">
        <is>
          <t/>
        </is>
      </c>
      <c r="CS1021" t="inlineStr">
        <is>
          <t/>
        </is>
      </c>
      <c r="CT1021" t="inlineStr">
        <is>
          <t/>
        </is>
      </c>
      <c r="CU1021" t="inlineStr">
        <is>
          <t/>
        </is>
      </c>
      <c r="CV1021" t="inlineStr">
        <is>
          <t/>
        </is>
      </c>
      <c r="CW1021" t="inlineStr">
        <is>
          <t/>
        </is>
      </c>
    </row>
    <row r="1022">
      <c r="A1022" s="1" t="str">
        <f>HYPERLINK("https://iate.europa.eu/entry/result/1407619/all", "1407619")</f>
        <v>1407619</v>
      </c>
      <c r="B1022" t="inlineStr">
        <is>
          <t>ECONOMICS;INDUSTRY</t>
        </is>
      </c>
      <c r="C1022" t="inlineStr">
        <is>
          <t>ECONOMICS;INDUSTRY|electronics and electrical engineering</t>
        </is>
      </c>
      <c r="D1022" t="inlineStr">
        <is>
          <t>no</t>
        </is>
      </c>
      <c r="E1022" t="inlineStr">
        <is>
          <t/>
        </is>
      </c>
      <c r="F1022" t="inlineStr">
        <is>
          <t/>
        </is>
      </c>
      <c r="G1022" t="inlineStr">
        <is>
          <t/>
        </is>
      </c>
      <c r="H1022" t="inlineStr">
        <is>
          <t/>
        </is>
      </c>
      <c r="I1022" t="inlineStr">
        <is>
          <t/>
        </is>
      </c>
      <c r="J1022" t="inlineStr">
        <is>
          <t/>
        </is>
      </c>
      <c r="K1022" t="inlineStr">
        <is>
          <t/>
        </is>
      </c>
      <c r="L1022" t="inlineStr">
        <is>
          <t/>
        </is>
      </c>
      <c r="M1022" t="inlineStr">
        <is>
          <t/>
        </is>
      </c>
      <c r="N1022" t="inlineStr">
        <is>
          <t/>
        </is>
      </c>
      <c r="O1022" t="inlineStr">
        <is>
          <t/>
        </is>
      </c>
      <c r="P1022" t="inlineStr">
        <is>
          <t/>
        </is>
      </c>
      <c r="Q1022" t="inlineStr">
        <is>
          <t/>
        </is>
      </c>
      <c r="R1022" s="2" t="inlineStr">
        <is>
          <t>Ausfallzeit|
Stoeranteil der Nichtverfuegbarkeitszeit</t>
        </is>
      </c>
      <c r="S1022" s="2" t="inlineStr">
        <is>
          <t>3|
3</t>
        </is>
      </c>
      <c r="T1022" s="2" t="inlineStr">
        <is>
          <t xml:space="preserve">|
</t>
        </is>
      </c>
      <c r="U1022" t="inlineStr">
        <is>
          <t>die Zeitspanne, waehrend der eine Anlage oder ein Anlageteil infolge eines unvorhergesehenen Schadens nicht betriebsbereit ist</t>
        </is>
      </c>
      <c r="V1022" s="2" t="inlineStr">
        <is>
          <t>απρογραμμάτιστος χρόνος μη διαθεσιμότητας</t>
        </is>
      </c>
      <c r="W1022" s="2" t="inlineStr">
        <is>
          <t>3</t>
        </is>
      </c>
      <c r="X1022" s="2" t="inlineStr">
        <is>
          <t/>
        </is>
      </c>
      <c r="Y1022" t="inlineStr">
        <is>
          <t/>
        </is>
      </c>
      <c r="Z1022" s="2" t="inlineStr">
        <is>
          <t>unplanned down time|
unplanned outage time|
unplanned unavailability time</t>
        </is>
      </c>
      <c r="AA1022" s="2" t="inlineStr">
        <is>
          <t>3|
3|
3</t>
        </is>
      </c>
      <c r="AB1022" s="2" t="inlineStr">
        <is>
          <t xml:space="preserve">|
|
</t>
        </is>
      </c>
      <c r="AC1022" t="inlineStr">
        <is>
          <t>the period of time during which a plant or part of a plant is not in running order due to unforeseen breakdown</t>
        </is>
      </c>
      <c r="AD1022" s="2" t="inlineStr">
        <is>
          <t>periodo no planificado del tiempo de parada|
tiempo de parada no programada</t>
        </is>
      </c>
      <c r="AE1022" s="2" t="inlineStr">
        <is>
          <t>3|
3</t>
        </is>
      </c>
      <c r="AF1022" s="2" t="inlineStr">
        <is>
          <t xml:space="preserve">|
</t>
        </is>
      </c>
      <c r="AG1022" t="inlineStr">
        <is>
          <t>periodo de tiempo durante el cual una instalación, o parte de una instalación no se encuentra en orden de marcha, debido a una avería imprevista</t>
        </is>
      </c>
      <c r="AH1022" t="inlineStr">
        <is>
          <t/>
        </is>
      </c>
      <c r="AI1022" t="inlineStr">
        <is>
          <t/>
        </is>
      </c>
      <c r="AJ1022" t="inlineStr">
        <is>
          <t/>
        </is>
      </c>
      <c r="AK1022" t="inlineStr">
        <is>
          <t/>
        </is>
      </c>
      <c r="AL1022" t="inlineStr">
        <is>
          <t/>
        </is>
      </c>
      <c r="AM1022" t="inlineStr">
        <is>
          <t/>
        </is>
      </c>
      <c r="AN1022" t="inlineStr">
        <is>
          <t/>
        </is>
      </c>
      <c r="AO1022" t="inlineStr">
        <is>
          <t/>
        </is>
      </c>
      <c r="AP1022" s="2" t="inlineStr">
        <is>
          <t>part non planifiée du temps d'indisponibilité|
temps d'indisponibilité sur avarie</t>
        </is>
      </c>
      <c r="AQ1022" s="2" t="inlineStr">
        <is>
          <t>3|
3</t>
        </is>
      </c>
      <c r="AR1022" s="2" t="inlineStr">
        <is>
          <t xml:space="preserve">|
</t>
        </is>
      </c>
      <c r="AS1022" t="inlineStr">
        <is>
          <t>laps de temps durant lequel une installation ou une partie d'installation n'est pas en ordre de marche à la suite d'un dommage imprévu</t>
        </is>
      </c>
      <c r="AT1022" t="inlineStr">
        <is>
          <t/>
        </is>
      </c>
      <c r="AU1022" t="inlineStr">
        <is>
          <t/>
        </is>
      </c>
      <c r="AV1022" t="inlineStr">
        <is>
          <t/>
        </is>
      </c>
      <c r="AW1022" t="inlineStr">
        <is>
          <t/>
        </is>
      </c>
      <c r="AX1022" t="inlineStr">
        <is>
          <t/>
        </is>
      </c>
      <c r="AY1022" t="inlineStr">
        <is>
          <t/>
        </is>
      </c>
      <c r="AZ1022" t="inlineStr">
        <is>
          <t/>
        </is>
      </c>
      <c r="BA1022" t="inlineStr">
        <is>
          <t/>
        </is>
      </c>
      <c r="BB1022" t="inlineStr">
        <is>
          <t/>
        </is>
      </c>
      <c r="BC1022" t="inlineStr">
        <is>
          <t/>
        </is>
      </c>
      <c r="BD1022" t="inlineStr">
        <is>
          <t/>
        </is>
      </c>
      <c r="BE1022" t="inlineStr">
        <is>
          <t/>
        </is>
      </c>
      <c r="BF1022" s="2" t="inlineStr">
        <is>
          <t>tempi di indisponibilità per avaria</t>
        </is>
      </c>
      <c r="BG1022" s="2" t="inlineStr">
        <is>
          <t>3</t>
        </is>
      </c>
      <c r="BH1022" s="2" t="inlineStr">
        <is>
          <t/>
        </is>
      </c>
      <c r="BI1022" t="inlineStr">
        <is>
          <t/>
        </is>
      </c>
      <c r="BJ1022" s="2" t="inlineStr">
        <is>
          <t>neplaninio neprieinamumo laikotarpis|
neplaninio atjungimo laikotarpis</t>
        </is>
      </c>
      <c r="BK1022" s="2" t="inlineStr">
        <is>
          <t>3|
3</t>
        </is>
      </c>
      <c r="BL1022" s="2" t="inlineStr">
        <is>
          <t xml:space="preserve">|
</t>
        </is>
      </c>
      <c r="BM1022" t="inlineStr">
        <is>
          <t/>
        </is>
      </c>
      <c r="BN1022" t="inlineStr">
        <is>
          <t/>
        </is>
      </c>
      <c r="BO1022" t="inlineStr">
        <is>
          <t/>
        </is>
      </c>
      <c r="BP1022" t="inlineStr">
        <is>
          <t/>
        </is>
      </c>
      <c r="BQ1022" t="inlineStr">
        <is>
          <t/>
        </is>
      </c>
      <c r="BR1022" t="inlineStr">
        <is>
          <t/>
        </is>
      </c>
      <c r="BS1022" t="inlineStr">
        <is>
          <t/>
        </is>
      </c>
      <c r="BT1022" t="inlineStr">
        <is>
          <t/>
        </is>
      </c>
      <c r="BU1022" t="inlineStr">
        <is>
          <t/>
        </is>
      </c>
      <c r="BV1022" t="inlineStr">
        <is>
          <t/>
        </is>
      </c>
      <c r="BW1022" t="inlineStr">
        <is>
          <t/>
        </is>
      </c>
      <c r="BX1022" t="inlineStr">
        <is>
          <t/>
        </is>
      </c>
      <c r="BY1022" t="inlineStr">
        <is>
          <t/>
        </is>
      </c>
      <c r="BZ1022" t="inlineStr">
        <is>
          <t/>
        </is>
      </c>
      <c r="CA1022" t="inlineStr">
        <is>
          <t/>
        </is>
      </c>
      <c r="CB1022" t="inlineStr">
        <is>
          <t/>
        </is>
      </c>
      <c r="CC1022" t="inlineStr">
        <is>
          <t/>
        </is>
      </c>
      <c r="CD1022" s="2" t="inlineStr">
        <is>
          <t>parte não planificada do tempo de indisponibilidade|
tempo de indisponibilidade não programada</t>
        </is>
      </c>
      <c r="CE1022" s="2" t="inlineStr">
        <is>
          <t>3|
3</t>
        </is>
      </c>
      <c r="CF1022" s="2" t="inlineStr">
        <is>
          <t xml:space="preserve">|
</t>
        </is>
      </c>
      <c r="CG1022" t="inlineStr">
        <is>
          <t>intervalo de tempo durante o qual uma instalação,ou parte dela,não se encontra em ordem de marcha,devido a avaria imprevista na instalação ou noutro sector da rede em que se integra.Inclui o tempo de arranque</t>
        </is>
      </c>
      <c r="CH1022" t="inlineStr">
        <is>
          <t/>
        </is>
      </c>
      <c r="CI1022" t="inlineStr">
        <is>
          <t/>
        </is>
      </c>
      <c r="CJ1022" t="inlineStr">
        <is>
          <t/>
        </is>
      </c>
      <c r="CK1022" t="inlineStr">
        <is>
          <t/>
        </is>
      </c>
      <c r="CL1022" t="inlineStr">
        <is>
          <t/>
        </is>
      </c>
      <c r="CM1022" t="inlineStr">
        <is>
          <t/>
        </is>
      </c>
      <c r="CN1022" t="inlineStr">
        <is>
          <t/>
        </is>
      </c>
      <c r="CO1022" t="inlineStr">
        <is>
          <t/>
        </is>
      </c>
      <c r="CP1022" t="inlineStr">
        <is>
          <t/>
        </is>
      </c>
      <c r="CQ1022" t="inlineStr">
        <is>
          <t/>
        </is>
      </c>
      <c r="CR1022" t="inlineStr">
        <is>
          <t/>
        </is>
      </c>
      <c r="CS1022" t="inlineStr">
        <is>
          <t/>
        </is>
      </c>
      <c r="CT1022" t="inlineStr">
        <is>
          <t/>
        </is>
      </c>
      <c r="CU1022" t="inlineStr">
        <is>
          <t/>
        </is>
      </c>
      <c r="CV1022" t="inlineStr">
        <is>
          <t/>
        </is>
      </c>
      <c r="CW1022" t="inlineStr">
        <is>
          <t/>
        </is>
      </c>
    </row>
    <row r="1023">
      <c r="A1023" s="1" t="str">
        <f>HYPERLINK("https://iate.europa.eu/entry/result/898529/all", "898529")</f>
        <v>898529</v>
      </c>
      <c r="B1023" t="inlineStr">
        <is>
          <t>ENVIRONMENT;ENERGY</t>
        </is>
      </c>
      <c r="C1023" t="inlineStr">
        <is>
          <t>ENVIRONMENT;ENERGY</t>
        </is>
      </c>
      <c r="D1023" t="inlineStr">
        <is>
          <t>yes</t>
        </is>
      </c>
      <c r="E1023" t="inlineStr">
        <is>
          <t/>
        </is>
      </c>
      <c r="F1023" s="2" t="inlineStr">
        <is>
          <t>въглероден интензитет|
интензитет на CO2|
въглеродна интензивност</t>
        </is>
      </c>
      <c r="G1023" s="2" t="inlineStr">
        <is>
          <t>3|
3|
3</t>
        </is>
      </c>
      <c r="H1023" s="2" t="inlineStr">
        <is>
          <t xml:space="preserve">|
|
</t>
        </is>
      </c>
      <c r="I1023" t="inlineStr">
        <is>
          <t>количеството емисии на въглероден диоксид за производството на единица енергия или друг стопански продукт</t>
        </is>
      </c>
      <c r="J1023" s="2" t="inlineStr">
        <is>
          <t>uhlíková náročnost|
intenzita CO&lt;sub&gt;2&lt;/sub&gt;</t>
        </is>
      </c>
      <c r="K1023" s="2" t="inlineStr">
        <is>
          <t>3|
2</t>
        </is>
      </c>
      <c r="L1023" s="2" t="inlineStr">
        <is>
          <t xml:space="preserve">|
</t>
        </is>
      </c>
      <c r="M1023" t="inlineStr">
        <is>
          <t>množství vypuštěných emisí na jednotku HDP</t>
        </is>
      </c>
      <c r="N1023" s="2" t="inlineStr">
        <is>
          <t>kulstofintensitet|
CO&lt;sub&gt;2&lt;/sub&gt;-intensitet</t>
        </is>
      </c>
      <c r="O1023" s="2" t="inlineStr">
        <is>
          <t>3|
3</t>
        </is>
      </c>
      <c r="P1023" s="2" t="inlineStr">
        <is>
          <t xml:space="preserve">|
</t>
        </is>
      </c>
      <c r="Q1023" t="inlineStr">
        <is>
          <t>udledt kulstof pr. produceret energienhed</t>
        </is>
      </c>
      <c r="R1023" s="2" t="inlineStr">
        <is>
          <t>CO&lt;sub&gt;2&lt;/sub&gt;-Intensität|
Kohlendioxidintensität</t>
        </is>
      </c>
      <c r="S1023" s="2" t="inlineStr">
        <is>
          <t>3|
3</t>
        </is>
      </c>
      <c r="T1023" s="2" t="inlineStr">
        <is>
          <t xml:space="preserve">|
</t>
        </is>
      </c>
      <c r="U1023" t="inlineStr">
        <is>
          <t>Menge an Kohlendioxidemissionen pro Energieeinheit oder wirtschaftlichen Ertrag bzw. BIP-Einheit</t>
        </is>
      </c>
      <c r="V1023" s="2" t="inlineStr">
        <is>
          <t>ένταση άνθρακα|
ένταση CO&lt;sub&gt;2&lt;/sub&gt;</t>
        </is>
      </c>
      <c r="W1023" s="2" t="inlineStr">
        <is>
          <t>3|
2</t>
        </is>
      </c>
      <c r="X1023" s="2" t="inlineStr">
        <is>
          <t xml:space="preserve">|
</t>
        </is>
      </c>
      <c r="Y1023" t="inlineStr">
        <is>
          <t/>
        </is>
      </c>
      <c r="Z1023" s="2" t="inlineStr">
        <is>
          <t>co2 intensity|
carbon dioxide intensity|
carbon intensity|
CO&lt;sub&gt;2&lt;/sub&gt; intensity|
carbon-intensive</t>
        </is>
      </c>
      <c r="AA1023" s="2" t="inlineStr">
        <is>
          <t>1|
3|
3|
3|
1</t>
        </is>
      </c>
      <c r="AB1023" s="2" t="inlineStr">
        <is>
          <t xml:space="preserve">|
|
|
|
</t>
        </is>
      </c>
      <c r="AC1023" t="inlineStr">
        <is>
          <t>amount of carbon dioxide emissions by weight per unit of &lt;a href="https://iate.europa.eu/entry/result/770633" target="_blank"&gt;primary energy&lt;/a&gt; consumed</t>
        </is>
      </c>
      <c r="AD1023" s="2" t="inlineStr">
        <is>
          <t>intensidad de carbono|
intensidad de CO&lt;sub&gt;2&lt;/sub&gt;|
intensidad de emisiones de CO&lt;sub&gt;2&lt;/sub&gt;</t>
        </is>
      </c>
      <c r="AE1023" s="2" t="inlineStr">
        <is>
          <t>3|
3|
3</t>
        </is>
      </c>
      <c r="AF1023" s="2" t="inlineStr">
        <is>
          <t xml:space="preserve">|
|
</t>
        </is>
      </c>
      <c r="AG1023" t="inlineStr">
        <is>
          <t>Cantidad de emisiones de &lt;a href="https://iate.europa.eu/entry/result/1084566/es" target="_blank"&gt;dióxido de carbono&lt;/a&gt; (CO&lt;sub&gt;2&lt;/sub&gt;) liberado por unidad de otra variable como el &lt;a href="https://iate.europa.eu/entry/result/1104444/es" target="_blank"&gt;producto interior bruto&lt;/a&gt; (PIB), el uso de energía final o el transporte.</t>
        </is>
      </c>
      <c r="AH1023" s="2" t="inlineStr">
        <is>
          <t>CO&lt;sub&gt;2&lt;/sub&gt;-mahukus</t>
        </is>
      </c>
      <c r="AI1023" s="2" t="inlineStr">
        <is>
          <t>3</t>
        </is>
      </c>
      <c r="AJ1023" s="2" t="inlineStr">
        <is>
          <t/>
        </is>
      </c>
      <c r="AK1023" t="inlineStr">
        <is>
          <t>CO 
&lt;sub&gt;2&lt;/sub&gt;-heite ja sisemajanduse kogutoodangu suhe</t>
        </is>
      </c>
      <c r="AL1023" s="2" t="inlineStr">
        <is>
          <t>hiilidioksidi-intensiteetti|
hiili-intensiteetti|
CO&lt;sub&gt;2&lt;/sub&gt;-intensiteetti</t>
        </is>
      </c>
      <c r="AM1023" s="2" t="inlineStr">
        <is>
          <t>3|
3|
3</t>
        </is>
      </c>
      <c r="AN1023" s="2" t="inlineStr">
        <is>
          <t xml:space="preserve">|
|
</t>
        </is>
      </c>
      <c r="AO1023" t="inlineStr">
        <is>
          <t>hiilidioksidipäästöt suhteessa ostovoimakorjattuun BKT:hen</t>
        </is>
      </c>
      <c r="AP1023" s="2" t="inlineStr">
        <is>
          <t>intensité en CO&lt;sub&gt;2&lt;/sub&gt;|
intensité en carbone|
intensité de carbone</t>
        </is>
      </c>
      <c r="AQ1023" s="2" t="inlineStr">
        <is>
          <t>3|
3|
3</t>
        </is>
      </c>
      <c r="AR1023" s="2" t="inlineStr">
        <is>
          <t>|
|
preferred</t>
        </is>
      </c>
      <c r="AS1023" t="inlineStr">
        <is>
          <t>quantité de dioxyde de carbone (CO&lt;sub&gt;2&lt;/sub&gt;) émise pour chaque
unité d’énergie produite</t>
        </is>
      </c>
      <c r="AT1023" s="2" t="inlineStr">
        <is>
          <t>déine carbóin|
déine CO&lt;sub&gt;2&lt;/sub&gt;</t>
        </is>
      </c>
      <c r="AU1023" s="2" t="inlineStr">
        <is>
          <t>3|
3</t>
        </is>
      </c>
      <c r="AV1023" s="2" t="inlineStr">
        <is>
          <t xml:space="preserve">|
</t>
        </is>
      </c>
      <c r="AW1023" t="inlineStr">
        <is>
          <t/>
        </is>
      </c>
      <c r="AX1023" s="2" t="inlineStr">
        <is>
          <t>ugljikov intenzitet|
intenzitet emisija CO&lt;sub&gt;2&lt;/sub&gt;|
intenzitet CO&lt;sub&gt;2&lt;/sub&gt;|
intenzitet ugljika</t>
        </is>
      </c>
      <c r="AY1023" s="2" t="inlineStr">
        <is>
          <t>3|
3|
3|
3</t>
        </is>
      </c>
      <c r="AZ1023" s="2" t="inlineStr">
        <is>
          <t xml:space="preserve">|
|
|
</t>
        </is>
      </c>
      <c r="BA1023" t="inlineStr">
        <is>
          <t/>
        </is>
      </c>
      <c r="BB1023" s="2" t="inlineStr">
        <is>
          <t>CO&lt;sub&gt;2&lt;/sub&gt;-intenzitás|
szén-dioxid-intenzitás|
karbonintenzitás</t>
        </is>
      </c>
      <c r="BC1023" s="2" t="inlineStr">
        <is>
          <t>3|
3|
3</t>
        </is>
      </c>
      <c r="BD1023" s="2" t="inlineStr">
        <is>
          <t xml:space="preserve">|
|
</t>
        </is>
      </c>
      <c r="BE1023" t="inlineStr">
        <is>
          <t>fajlagos szén-dioxid-kibocsátás, tehát például egy egységnyi megtermelt értékre vagy egy egységnyi megtermelt energiára jutó kibocsátás</t>
        </is>
      </c>
      <c r="BF1023" s="2" t="inlineStr">
        <is>
          <t>intensità di CO&lt;sub&gt;2&lt;/sub&gt;|
intensità di carbonio</t>
        </is>
      </c>
      <c r="BG1023" s="2" t="inlineStr">
        <is>
          <t>3|
3</t>
        </is>
      </c>
      <c r="BH1023" s="2" t="inlineStr">
        <is>
          <t xml:space="preserve">|
</t>
        </is>
      </c>
      <c r="BI1023" t="inlineStr">
        <is>
          <t>indicatore delle emissioni di gas serra di origine energetica (da
combustione) per unità di energia primaria consumata</t>
        </is>
      </c>
      <c r="BJ1023" s="2" t="inlineStr">
        <is>
          <t>taršos anglies dioksidu intensyvumas</t>
        </is>
      </c>
      <c r="BK1023" s="2" t="inlineStr">
        <is>
          <t>3</t>
        </is>
      </c>
      <c r="BL1023" s="2" t="inlineStr">
        <is>
          <t/>
        </is>
      </c>
      <c r="BM1023" t="inlineStr">
        <is>
          <t>išskiriamas anglies dioksido kiekis, tenkantis vienam suvartotam &lt;a href="https://iate.europa.eu/entry/result/770633/lt" target="_blank"&gt;pirminės energijos&lt;/a&gt; vienetui</t>
        </is>
      </c>
      <c r="BN1023" s="2" t="inlineStr">
        <is>
          <t>oglekļietilpīgums|
oglekļa dioksīda emisiju intensitāte|
CO&lt;sub&gt;2&lt;/sub&gt; emisiju intensitāte</t>
        </is>
      </c>
      <c r="BO1023" s="2" t="inlineStr">
        <is>
          <t>2|
3|
3</t>
        </is>
      </c>
      <c r="BP1023" s="2" t="inlineStr">
        <is>
          <t xml:space="preserve">|
|
</t>
        </is>
      </c>
      <c r="BQ1023" t="inlineStr">
        <is>
          <t>oglekļa dioksīda apjoms, kas tiek emitēts atmosfērā, radot vienu ekonomiskās vai fiziskās produkcijas vienību</t>
        </is>
      </c>
      <c r="BR1023" s="2" t="inlineStr">
        <is>
          <t>intensità ta' CO&lt;sub&gt;2&lt;/sub&gt;|
intensità ta' karbonju</t>
        </is>
      </c>
      <c r="BS1023" s="2" t="inlineStr">
        <is>
          <t>3|
3</t>
        </is>
      </c>
      <c r="BT1023" s="2" t="inlineStr">
        <is>
          <t xml:space="preserve">|
</t>
        </is>
      </c>
      <c r="BU1023" t="inlineStr">
        <is>
          <t>l-ammont ta' emissjonijiet
ta' diossidu tal-karbonju [ &lt;a href="/entry/result/1084566/all" id="ENTRY_TO_ENTRY_CONVERTER" target="_blank"&gt;IATE:1084566&lt;/a&gt; ] skont
il-piż għal kull unità ta'
enerġija primarja [ &lt;a href="/entry/result/770633/all" id="ENTRY_TO_ENTRY_CONVERTER" target="_blank"&gt;IATE:770633&lt;/a&gt;
] kkunsmata</t>
        </is>
      </c>
      <c r="BV1023" s="2" t="inlineStr">
        <is>
          <t>koolstofintensiteit|
CO&lt;sub&gt;2&lt;/sub&gt;-intensiteit</t>
        </is>
      </c>
      <c r="BW1023" s="2" t="inlineStr">
        <is>
          <t>3|
3</t>
        </is>
      </c>
      <c r="BX1023" s="2" t="inlineStr">
        <is>
          <t xml:space="preserve">|
</t>
        </is>
      </c>
      <c r="BY1023" t="inlineStr">
        <is>
          <t>maatstaf voor de CO&lt;sub&gt;2&lt;/sub&gt;-uitworp per gigajoule (GJ) verbruikte energie</t>
        </is>
      </c>
      <c r="BZ1023" s="2" t="inlineStr">
        <is>
          <t>intensywność emisji|
intensywność emisji dwutlenku węgla|
intensywność emisji CO&lt;sub&gt;2&lt;/sub&gt;</t>
        </is>
      </c>
      <c r="CA1023" s="2" t="inlineStr">
        <is>
          <t>3|
3|
3</t>
        </is>
      </c>
      <c r="CB1023" s="2" t="inlineStr">
        <is>
          <t xml:space="preserve">|
|
</t>
        </is>
      </c>
      <c r="CC1023" t="inlineStr">
        <is>
          <t>łączna ilość emisji dwutlenku węgla przypadająca na jednostkę produktu narodowego brutto (lub na jednostkę skonsumowanej energii)</t>
        </is>
      </c>
      <c r="CD1023" s="2" t="inlineStr">
        <is>
          <t>intensidade carbónica|
IC</t>
        </is>
      </c>
      <c r="CE1023" s="2" t="inlineStr">
        <is>
          <t>3|
3</t>
        </is>
      </c>
      <c r="CF1023" s="2" t="inlineStr">
        <is>
          <t xml:space="preserve">|
</t>
        </is>
      </c>
      <c r="CG1023" t="inlineStr">
        <is>
          <t>Quociente entre o valor das emissões de gases de efeito de estufa resultantes da utilização das várias formas de energia no processo produtivo (em kgCO2) e o respetivo consumo total de energia (em tep).</t>
        </is>
      </c>
      <c r="CH1023" s="2" t="inlineStr">
        <is>
          <t>intensitate a emisiilor de CO&lt;sub&gt;2&lt;/sub&gt;|
intensitate a carbonului|
intensitate a CO&lt;sub&gt;2&lt;/sub&gt;</t>
        </is>
      </c>
      <c r="CI1023" s="2" t="inlineStr">
        <is>
          <t>3|
4|
3</t>
        </is>
      </c>
      <c r="CJ1023" s="2" t="inlineStr">
        <is>
          <t xml:space="preserve">|
|
</t>
        </is>
      </c>
      <c r="CK1023" t="inlineStr">
        <is>
          <t>cantitatea de GHG (exprimată în CO 
&lt;sub&gt;2&lt;/sub&gt; echivalent) care este emisă pe o unitate a valorii adăugate (pe unitatea de PIB).</t>
        </is>
      </c>
      <c r="CL1023" s="2" t="inlineStr">
        <is>
          <t>uhlíková náročnosť|
intenzita CO&lt;sub&gt;2&lt;/sub&gt;</t>
        </is>
      </c>
      <c r="CM1023" s="2" t="inlineStr">
        <is>
          <t>3|
3</t>
        </is>
      </c>
      <c r="CN1023" s="2" t="inlineStr">
        <is>
          <t xml:space="preserve">|
</t>
        </is>
      </c>
      <c r="CO1023" t="inlineStr">
        <is>
          <t>množstvo (hmotnosť) oxidu uhličitého vypusteného do ovzdušia na jednotku &lt;a href="https://iate.europa.eu/entry/result/770633/sk" target="_blank"&gt;primárnej energie&lt;/a&gt;</t>
        </is>
      </c>
      <c r="CP1023" s="2" t="inlineStr">
        <is>
          <t>intenzivnost ogljika|
intenzivnost emisij CO&lt;sub&gt;2&lt;/sub&gt;|
ogljična intenzivnost</t>
        </is>
      </c>
      <c r="CQ1023" s="2" t="inlineStr">
        <is>
          <t>3|
3|
3</t>
        </is>
      </c>
      <c r="CR1023" s="2" t="inlineStr">
        <is>
          <t xml:space="preserve">|
|
</t>
        </is>
      </c>
      <c r="CS1023" t="inlineStr">
        <is>
          <t>&lt;sup&gt;1&lt;/sup&gt; količina emisij ogljikovega dioksida na enoto energije ali na enoto ekonomskega proizvoda&lt;br&gt;&lt;sup&gt;2&lt;/sup&gt; t CO 
&lt;sub&gt;2&lt;/sub&gt;/toe porabe primarne energije, pri čemer „toe“ (iz ang. &lt;em&gt;&lt;b&gt;t&lt;/b&gt;onne&lt;/em&gt; of &lt;b&gt;o&lt;/b&gt;&lt;i&gt;il &lt;/i&gt;&lt;b&gt;e&lt;/b&gt;&lt;i&gt;quivalent&lt;/i&gt;&lt;sup&gt;3&lt;/sup&gt;, slov. „tona ekvivalenta nafte“) pomeni količino energije, ki se sprosti s sežigom 1 tone surove nafte, in je enota, ki se uporablja za prikaz velikih količin energije&lt;sup&gt;4&lt;/sup&gt;</t>
        </is>
      </c>
      <c r="CT1023" s="2" t="inlineStr">
        <is>
          <t>koldioxidintensitet</t>
        </is>
      </c>
      <c r="CU1023" s="2" t="inlineStr">
        <is>
          <t>3</t>
        </is>
      </c>
      <c r="CV1023" s="2" t="inlineStr">
        <is>
          <t/>
        </is>
      </c>
      <c r="CW1023" t="inlineStr">
        <is>
          <t/>
        </is>
      </c>
    </row>
    <row r="1024">
      <c r="A1024" s="1" t="str">
        <f>HYPERLINK("https://iate.europa.eu/entry/result/3587760/all", "3587760")</f>
        <v>3587760</v>
      </c>
      <c r="B1024" t="inlineStr">
        <is>
          <t>ENVIRONMENT;EUROPEAN UNION</t>
        </is>
      </c>
      <c r="C1024" t="inlineStr">
        <is>
          <t>ENVIRONMENT|environmental policy;EUROPEAN UNION|European construction|deepening of the European Union|EU activity|EU policy;ENVIRONMENT|environmental policy|climate change policy|reduction of gas emissions</t>
        </is>
      </c>
      <c r="D1024" t="inlineStr">
        <is>
          <t>yes</t>
        </is>
      </c>
      <c r="E1024" t="inlineStr">
        <is>
          <t/>
        </is>
      </c>
      <c r="F1024" t="inlineStr">
        <is>
          <t/>
        </is>
      </c>
      <c r="G1024" t="inlineStr">
        <is>
          <t/>
        </is>
      </c>
      <c r="H1024" t="inlineStr">
        <is>
          <t/>
        </is>
      </c>
      <c r="I1024" t="inlineStr">
        <is>
          <t/>
        </is>
      </c>
      <c r="J1024" t="inlineStr">
        <is>
          <t/>
        </is>
      </c>
      <c r="K1024" t="inlineStr">
        <is>
          <t/>
        </is>
      </c>
      <c r="L1024" t="inlineStr">
        <is>
          <t/>
        </is>
      </c>
      <c r="M1024" t="inlineStr">
        <is>
          <t/>
        </is>
      </c>
      <c r="N1024" t="inlineStr">
        <is>
          <t/>
        </is>
      </c>
      <c r="O1024" t="inlineStr">
        <is>
          <t/>
        </is>
      </c>
      <c r="P1024" t="inlineStr">
        <is>
          <t/>
        </is>
      </c>
      <c r="Q1024" t="inlineStr">
        <is>
          <t/>
        </is>
      </c>
      <c r="R1024" s="2" t="inlineStr">
        <is>
          <t>nachhaltige Produktpolitik</t>
        </is>
      </c>
      <c r="S1024" s="2" t="inlineStr">
        <is>
          <t>3</t>
        </is>
      </c>
      <c r="T1024" s="2" t="inlineStr">
        <is>
          <t/>
        </is>
      </c>
      <c r="U1024" t="inlineStr">
        <is>
          <t/>
        </is>
      </c>
      <c r="V1024" t="inlineStr">
        <is>
          <t/>
        </is>
      </c>
      <c r="W1024" t="inlineStr">
        <is>
          <t/>
        </is>
      </c>
      <c r="X1024" t="inlineStr">
        <is>
          <t/>
        </is>
      </c>
      <c r="Y1024" t="inlineStr">
        <is>
          <t/>
        </is>
      </c>
      <c r="Z1024" s="2" t="inlineStr">
        <is>
          <t>sustainable products’ policy|
sustainable products policy|
sustainable product policy</t>
        </is>
      </c>
      <c r="AA1024" s="2" t="inlineStr">
        <is>
          <t>3|
1|
3</t>
        </is>
      </c>
      <c r="AB1024" s="2" t="inlineStr">
        <is>
          <t xml:space="preserve">|
|
</t>
        </is>
      </c>
      <c r="AC1024" t="inlineStr">
        <is>
          <t>EU policy to support the circular design of all products based on a common methodology and principles</t>
        </is>
      </c>
      <c r="AD1024" t="inlineStr">
        <is>
          <t/>
        </is>
      </c>
      <c r="AE1024" t="inlineStr">
        <is>
          <t/>
        </is>
      </c>
      <c r="AF1024" t="inlineStr">
        <is>
          <t/>
        </is>
      </c>
      <c r="AG1024" t="inlineStr">
        <is>
          <t/>
        </is>
      </c>
      <c r="AH1024" t="inlineStr">
        <is>
          <t/>
        </is>
      </c>
      <c r="AI1024" t="inlineStr">
        <is>
          <t/>
        </is>
      </c>
      <c r="AJ1024" t="inlineStr">
        <is>
          <t/>
        </is>
      </c>
      <c r="AK1024" t="inlineStr">
        <is>
          <t/>
        </is>
      </c>
      <c r="AL1024" s="2" t="inlineStr">
        <is>
          <t>kestävien tuotteiden politiikka</t>
        </is>
      </c>
      <c r="AM1024" s="2" t="inlineStr">
        <is>
          <t>3</t>
        </is>
      </c>
      <c r="AN1024" s="2" t="inlineStr">
        <is>
          <t/>
        </is>
      </c>
      <c r="AO1024" t="inlineStr">
        <is>
          <t/>
        </is>
      </c>
      <c r="AP1024" t="inlineStr">
        <is>
          <t/>
        </is>
      </c>
      <c r="AQ1024" t="inlineStr">
        <is>
          <t/>
        </is>
      </c>
      <c r="AR1024" t="inlineStr">
        <is>
          <t/>
        </is>
      </c>
      <c r="AS1024" t="inlineStr">
        <is>
          <t/>
        </is>
      </c>
      <c r="AT1024" s="2" t="inlineStr">
        <is>
          <t>beartas maidir le táirgí inbhuanaithe</t>
        </is>
      </c>
      <c r="AU1024" s="2" t="inlineStr">
        <is>
          <t>3</t>
        </is>
      </c>
      <c r="AV1024" s="2" t="inlineStr">
        <is>
          <t/>
        </is>
      </c>
      <c r="AW1024" t="inlineStr">
        <is>
          <t/>
        </is>
      </c>
      <c r="AX1024" t="inlineStr">
        <is>
          <t/>
        </is>
      </c>
      <c r="AY1024" t="inlineStr">
        <is>
          <t/>
        </is>
      </c>
      <c r="AZ1024" t="inlineStr">
        <is>
          <t/>
        </is>
      </c>
      <c r="BA1024" t="inlineStr">
        <is>
          <t/>
        </is>
      </c>
      <c r="BB1024" s="2" t="inlineStr">
        <is>
          <t>fenntartható termékpolitika</t>
        </is>
      </c>
      <c r="BC1024" s="2" t="inlineStr">
        <is>
          <t>3</t>
        </is>
      </c>
      <c r="BD1024" s="2" t="inlineStr">
        <is>
          <t/>
        </is>
      </c>
      <c r="BE1024" t="inlineStr">
        <is>
          <t>olyan uniós szakpolitika, mely elő fogja segíteni az összes termék közös módszertanon és elveken alapuló körforgásalapú tervezését, prioritásként fogja kezelni az anyagfelhasználás csökkentését és az anyagok újrafeldolgozás előtti újrahasznosítását is, ösztönözni fogja az új üzleti modelleket, és minimumkövetelményeket fog előírni a környezetkárosító termékek uniós piacokon való forgalomba hozatalának megakadályozására</t>
        </is>
      </c>
      <c r="BF1024" t="inlineStr">
        <is>
          <t/>
        </is>
      </c>
      <c r="BG1024" t="inlineStr">
        <is>
          <t/>
        </is>
      </c>
      <c r="BH1024" t="inlineStr">
        <is>
          <t/>
        </is>
      </c>
      <c r="BI1024" t="inlineStr">
        <is>
          <t/>
        </is>
      </c>
      <c r="BJ1024" s="2" t="inlineStr">
        <is>
          <t>tvarių gaminių politika</t>
        </is>
      </c>
      <c r="BK1024" s="2" t="inlineStr">
        <is>
          <t>3</t>
        </is>
      </c>
      <c r="BL1024" s="2" t="inlineStr">
        <is>
          <t/>
        </is>
      </c>
      <c r="BM1024" t="inlineStr">
        <is>
          <t/>
        </is>
      </c>
      <c r="BN1024" t="inlineStr">
        <is>
          <t/>
        </is>
      </c>
      <c r="BO1024" t="inlineStr">
        <is>
          <t/>
        </is>
      </c>
      <c r="BP1024" t="inlineStr">
        <is>
          <t/>
        </is>
      </c>
      <c r="BQ1024" t="inlineStr">
        <is>
          <t/>
        </is>
      </c>
      <c r="BR1024" s="2" t="inlineStr">
        <is>
          <t>poltika għall-prodotti sostenibbli</t>
        </is>
      </c>
      <c r="BS1024" s="2" t="inlineStr">
        <is>
          <t>3</t>
        </is>
      </c>
      <c r="BT1024" s="2" t="inlineStr">
        <is>
          <t/>
        </is>
      </c>
      <c r="BU1024" t="inlineStr">
        <is>
          <t>politika tal-UE biex tappoġġa d-disinn ċirkolari tal-prodotti kollha bbażati fuq metodoloġija u prinċipji komuni</t>
        </is>
      </c>
      <c r="BV1024" s="2" t="inlineStr">
        <is>
          <t>beleid voor duurzame producten|
beleid van duurzame producten</t>
        </is>
      </c>
      <c r="BW1024" s="2" t="inlineStr">
        <is>
          <t>3|
3</t>
        </is>
      </c>
      <c r="BX1024" s="2" t="inlineStr">
        <is>
          <t xml:space="preserve">|
</t>
        </is>
      </c>
      <c r="BY1024" t="inlineStr">
        <is>
          <t>beleid ter bevordering van het 
circulaire ontwerp van alle producten op grond van één methodologie en 
gemeenschappelijke beginselen</t>
        </is>
      </c>
      <c r="BZ1024" s="2" t="inlineStr">
        <is>
          <t>polityka zrównoważonych produktów</t>
        </is>
      </c>
      <c r="CA1024" s="2" t="inlineStr">
        <is>
          <t>3</t>
        </is>
      </c>
      <c r="CB1024" s="2" t="inlineStr">
        <is>
          <t/>
        </is>
      </c>
      <c r="CC1024" t="inlineStr">
        <is>
          <t>polityka UE mająca na celu wspieranie projektowania pod kątem obiegu zamkniętego wszystkich produktów w oparciu o wspólną metodologię i zasady</t>
        </is>
      </c>
      <c r="CD1024" s="2" t="inlineStr">
        <is>
          <t>iniciativa no domínio dos produtos sustentáveis|
política de promoção de produtos sustentáveis</t>
        </is>
      </c>
      <c r="CE1024" s="2" t="inlineStr">
        <is>
          <t>3|
3</t>
        </is>
      </c>
      <c r="CF1024" s="2" t="inlineStr">
        <is>
          <t xml:space="preserve">|
</t>
        </is>
      </c>
      <c r="CG1024" t="inlineStr">
        <is>
          <t/>
        </is>
      </c>
      <c r="CH1024" s="2" t="inlineStr">
        <is>
          <t>politică privind produsele sustenabile</t>
        </is>
      </c>
      <c r="CI1024" s="2" t="inlineStr">
        <is>
          <t>3</t>
        </is>
      </c>
      <c r="CJ1024" s="2" t="inlineStr">
        <is>
          <t/>
        </is>
      </c>
      <c r="CK1024" t="inlineStr">
        <is>
          <t>politică a UE menită să sprijine proiectarea circulară a tuturor produselor pe baza unei metodologii și a unor principii comune</t>
        </is>
      </c>
      <c r="CL1024" t="inlineStr">
        <is>
          <t/>
        </is>
      </c>
      <c r="CM1024" t="inlineStr">
        <is>
          <t/>
        </is>
      </c>
      <c r="CN1024" t="inlineStr">
        <is>
          <t/>
        </is>
      </c>
      <c r="CO1024" t="inlineStr">
        <is>
          <t/>
        </is>
      </c>
      <c r="CP1024" s="2" t="inlineStr">
        <is>
          <t>politika trajnostnih izdelkov</t>
        </is>
      </c>
      <c r="CQ1024" s="2" t="inlineStr">
        <is>
          <t>3</t>
        </is>
      </c>
      <c r="CR1024" s="2" t="inlineStr">
        <is>
          <t/>
        </is>
      </c>
      <c r="CS1024" t="inlineStr">
        <is>
          <t>politika EU, ki podpira krožno zasnovo vseh izdelkov na podlagi skupne metodologije in načel</t>
        </is>
      </c>
      <c r="CT1024" s="2" t="inlineStr">
        <is>
          <t>hållbar produktpolitik|
strategi för hållbara produkter</t>
        </is>
      </c>
      <c r="CU1024" s="2" t="inlineStr">
        <is>
          <t>3|
3</t>
        </is>
      </c>
      <c r="CV1024" s="2" t="inlineStr">
        <is>
          <t xml:space="preserve">|
</t>
        </is>
      </c>
      <c r="CW1024" t="inlineStr">
        <is>
          <t>EU-strategi för hållbara produkter
för att stödja en cirkulär konstruktion av alla produkter enligt gemensamma
metoder och principer</t>
        </is>
      </c>
    </row>
    <row r="1025">
      <c r="A1025" s="1" t="str">
        <f>HYPERLINK("https://iate.europa.eu/entry/result/3583201/all", "3583201")</f>
        <v>3583201</v>
      </c>
      <c r="B1025" t="inlineStr">
        <is>
          <t>ENVIRONMENT</t>
        </is>
      </c>
      <c r="C1025" t="inlineStr">
        <is>
          <t>ENVIRONMENT|deterioration of the environment|waste|electronic waste</t>
        </is>
      </c>
      <c r="D1025" t="inlineStr">
        <is>
          <t>yes</t>
        </is>
      </c>
      <c r="E1025" t="inlineStr">
        <is>
          <t/>
        </is>
      </c>
      <c r="F1025" t="inlineStr">
        <is>
          <t/>
        </is>
      </c>
      <c r="G1025" t="inlineStr">
        <is>
          <t/>
        </is>
      </c>
      <c r="H1025" t="inlineStr">
        <is>
          <t/>
        </is>
      </c>
      <c r="I1025" t="inlineStr">
        <is>
          <t/>
        </is>
      </c>
      <c r="J1025" t="inlineStr">
        <is>
          <t/>
        </is>
      </c>
      <c r="K1025" t="inlineStr">
        <is>
          <t/>
        </is>
      </c>
      <c r="L1025" t="inlineStr">
        <is>
          <t/>
        </is>
      </c>
      <c r="M1025" t="inlineStr">
        <is>
          <t/>
        </is>
      </c>
      <c r="N1025" s="2" t="inlineStr">
        <is>
          <t>strategisk handlingsplan for batterier</t>
        </is>
      </c>
      <c r="O1025" s="2" t="inlineStr">
        <is>
          <t>3</t>
        </is>
      </c>
      <c r="P1025" s="2" t="inlineStr">
        <is>
          <t/>
        </is>
      </c>
      <c r="Q1025" t="inlineStr">
        <is>
          <t>handlingsplan, som skal fremme en grænseoverskridende og integreret europæisk tilgang, som omfatter hele værdikæden i økosystemet for batterier</t>
        </is>
      </c>
      <c r="R1025" t="inlineStr">
        <is>
          <t/>
        </is>
      </c>
      <c r="S1025" t="inlineStr">
        <is>
          <t/>
        </is>
      </c>
      <c r="T1025" t="inlineStr">
        <is>
          <t/>
        </is>
      </c>
      <c r="U1025" t="inlineStr">
        <is>
          <t/>
        </is>
      </c>
      <c r="V1025" s="2" t="inlineStr">
        <is>
          <t>στρατηγικό σχέδιο δράσης για τους συσσωρευτές</t>
        </is>
      </c>
      <c r="W1025" s="2" t="inlineStr">
        <is>
          <t>3</t>
        </is>
      </c>
      <c r="X1025" s="2" t="inlineStr">
        <is>
          <t/>
        </is>
      </c>
      <c r="Y1025" t="inlineStr">
        <is>
          <t>σχέδιο δράσης μιας διασυνοριακής και ολοκληρωμένης ευρωπαϊκής προσέγγισης που εστιάζει στη βιώσιμη κατασκευή συσσωρευτών σε ολόκληρη την αξιακή αλυσίδα, από την εξόρυξη και την επεξεργασία (πρωτογενών και δευτερογενών) πρώτων υλών, το στάδιο σχεδιασμού και κατασκευής στοιχείων συσσωρευτών και συστοιχιών, έως τη χρήση τους, την επαναχρησιμοποίησή τους, την ανακύκλωση και τη διάθεσή τους στο πλαίσιο μιας κυκλικής οικονομίας</t>
        </is>
      </c>
      <c r="Z1025" s="2" t="inlineStr">
        <is>
          <t>Strategic Action Plan for batteries|
Strategic Action Plan on Batteries</t>
        </is>
      </c>
      <c r="AA1025" s="2" t="inlineStr">
        <is>
          <t>3|
3</t>
        </is>
      </c>
      <c r="AB1025" s="2" t="inlineStr">
        <is>
          <t xml:space="preserve">|
</t>
        </is>
      </c>
      <c r="AC1025" t="inlineStr">
        <is>
          <t>action plan to promote a cross-border and integrated European approach covering the whole value chain of the batteries ecosystem</t>
        </is>
      </c>
      <c r="AD1025" s="2" t="inlineStr">
        <is>
          <t>plan de acción estratégico para las baterías</t>
        </is>
      </c>
      <c r="AE1025" s="2" t="inlineStr">
        <is>
          <t>3</t>
        </is>
      </c>
      <c r="AF1025" s="2" t="inlineStr">
        <is>
          <t/>
        </is>
      </c>
      <c r="AG1025" t="inlineStr">
        <is>
          <t>Plan de acción que promueve la adopción de un enfoque europeo transfronterizo e integrado que hace hincapié en la fabricación sostenible de baterías a lo largo de toda la cadena de valor.</t>
        </is>
      </c>
      <c r="AH1025" t="inlineStr">
        <is>
          <t/>
        </is>
      </c>
      <c r="AI1025" t="inlineStr">
        <is>
          <t/>
        </is>
      </c>
      <c r="AJ1025" t="inlineStr">
        <is>
          <t/>
        </is>
      </c>
      <c r="AK1025" t="inlineStr">
        <is>
          <t/>
        </is>
      </c>
      <c r="AL1025" s="2" t="inlineStr">
        <is>
          <t>akkuja koskeva strateginen toimintasuunnitelma</t>
        </is>
      </c>
      <c r="AM1025" s="2" t="inlineStr">
        <is>
          <t>3</t>
        </is>
      </c>
      <c r="AN1025" s="2" t="inlineStr">
        <is>
          <t/>
        </is>
      </c>
      <c r="AO1025" t="inlineStr">
        <is>
          <t>toimintasuunnitelma, jolla edistetään akkujen ekosysteemin koko arvoketjun kattavaa rajatylittävää ja yhtenäistä eurooppalaista lähestymistapaa</t>
        </is>
      </c>
      <c r="AP1025" t="inlineStr">
        <is>
          <t/>
        </is>
      </c>
      <c r="AQ1025" t="inlineStr">
        <is>
          <t/>
        </is>
      </c>
      <c r="AR1025" t="inlineStr">
        <is>
          <t/>
        </is>
      </c>
      <c r="AS1025" t="inlineStr">
        <is>
          <t/>
        </is>
      </c>
      <c r="AT1025" s="2" t="inlineStr">
        <is>
          <t>Plean um Ghníomhaíocht Straitéiseach maidir le Ceallraí</t>
        </is>
      </c>
      <c r="AU1025" s="2" t="inlineStr">
        <is>
          <t>3</t>
        </is>
      </c>
      <c r="AV1025" s="2" t="inlineStr">
        <is>
          <t/>
        </is>
      </c>
      <c r="AW1025" t="inlineStr">
        <is>
          <t/>
        </is>
      </c>
      <c r="AX1025" t="inlineStr">
        <is>
          <t/>
        </is>
      </c>
      <c r="AY1025" t="inlineStr">
        <is>
          <t/>
        </is>
      </c>
      <c r="AZ1025" t="inlineStr">
        <is>
          <t/>
        </is>
      </c>
      <c r="BA1025" t="inlineStr">
        <is>
          <t/>
        </is>
      </c>
      <c r="BB1025" s="2" t="inlineStr">
        <is>
          <t>Stratégiai cselekvési terv az akkumulátorokról|
az akkumulátorokra vonatkozó stratégiai cselekvési terv</t>
        </is>
      </c>
      <c r="BC1025" s="2" t="inlineStr">
        <is>
          <t>3|
3</t>
        </is>
      </c>
      <c r="BD1025" s="2" t="inlineStr">
        <is>
          <t xml:space="preserve">|
</t>
        </is>
      </c>
      <c r="BE1025" t="inlineStr">
        <is>
          <t>az akkumulátor-ökoszisztéma teljes értékláncot lefedő, határokon átnyúló és integrált európai megközelítésének kialakítására irányuló cselekvési terv</t>
        </is>
      </c>
      <c r="BF1025" t="inlineStr">
        <is>
          <t/>
        </is>
      </c>
      <c r="BG1025" t="inlineStr">
        <is>
          <t/>
        </is>
      </c>
      <c r="BH1025" t="inlineStr">
        <is>
          <t/>
        </is>
      </c>
      <c r="BI1025" t="inlineStr">
        <is>
          <t/>
        </is>
      </c>
      <c r="BJ1025" s="2" t="inlineStr">
        <is>
          <t>Strateginis su baterijomis susijusių veiksmų planas</t>
        </is>
      </c>
      <c r="BK1025" s="2" t="inlineStr">
        <is>
          <t>3</t>
        </is>
      </c>
      <c r="BL1025" s="2" t="inlineStr">
        <is>
          <t/>
        </is>
      </c>
      <c r="BM1025" t="inlineStr">
        <is>
          <t/>
        </is>
      </c>
      <c r="BN1025" t="inlineStr">
        <is>
          <t/>
        </is>
      </c>
      <c r="BO1025" t="inlineStr">
        <is>
          <t/>
        </is>
      </c>
      <c r="BP1025" t="inlineStr">
        <is>
          <t/>
        </is>
      </c>
      <c r="BQ1025" t="inlineStr">
        <is>
          <t/>
        </is>
      </c>
      <c r="BR1025" t="inlineStr">
        <is>
          <t/>
        </is>
      </c>
      <c r="BS1025" t="inlineStr">
        <is>
          <t/>
        </is>
      </c>
      <c r="BT1025" t="inlineStr">
        <is>
          <t/>
        </is>
      </c>
      <c r="BU1025" t="inlineStr">
        <is>
          <t/>
        </is>
      </c>
      <c r="BV1025" t="inlineStr">
        <is>
          <t/>
        </is>
      </c>
      <c r="BW1025" t="inlineStr">
        <is>
          <t/>
        </is>
      </c>
      <c r="BX1025" t="inlineStr">
        <is>
          <t/>
        </is>
      </c>
      <c r="BY1025" t="inlineStr">
        <is>
          <t/>
        </is>
      </c>
      <c r="BZ1025" s="2" t="inlineStr">
        <is>
          <t>strategiczny plan działania na rzecz baterii</t>
        </is>
      </c>
      <c r="CA1025" s="2" t="inlineStr">
        <is>
          <t>3</t>
        </is>
      </c>
      <c r="CB1025" s="2" t="inlineStr">
        <is>
          <t/>
        </is>
      </c>
      <c r="CC1025" t="inlineStr">
        <is>
          <t>plan działania mający na celu propagowanie transgranicznego i zintegrowanego europejskiego podejścia obejmującego cały łańcuch wartości ekosystemu baterii</t>
        </is>
      </c>
      <c r="CD1025" s="2" t="inlineStr">
        <is>
          <t>plano de ação estratégico para as baterias</t>
        </is>
      </c>
      <c r="CE1025" s="2" t="inlineStr">
        <is>
          <t>3</t>
        </is>
      </c>
      <c r="CF1025" s="2" t="inlineStr">
        <is>
          <t/>
        </is>
      </c>
      <c r="CG1025" t="inlineStr">
        <is>
          <t>Plano de ação para promover uma abordagem europeia integrada e transfronteiriça, cobrindo toda a cadeia de valor do ecossistema das baterias.</t>
        </is>
      </c>
      <c r="CH1025" s="2" t="inlineStr">
        <is>
          <t>Planul de acțiune strategic privind bateriile</t>
        </is>
      </c>
      <c r="CI1025" s="2" t="inlineStr">
        <is>
          <t>3</t>
        </is>
      </c>
      <c r="CJ1025" s="2" t="inlineStr">
        <is>
          <t/>
        </is>
      </c>
      <c r="CK1025" t="inlineStr">
        <is>
          <t>plan de acțiune adoptat de Comisia Europeană în mai 2018 în
cadrul celui de al treilea pachet privind mobilitatea „Europa în mișcare”, care reunește o serie de măsuri de sprijinire a eforturilor naționale, regionale și industriale pentru
construirea unui lanț valoric al bateriilor în Europa, înglobând extracția, procurarea și
prelucrarea materiilor prime, materialele pentru baterii, producția de celule, sistemele de
baterii, precum și reutilizarea și reciclarea</t>
        </is>
      </c>
      <c r="CL1025" t="inlineStr">
        <is>
          <t/>
        </is>
      </c>
      <c r="CM1025" t="inlineStr">
        <is>
          <t/>
        </is>
      </c>
      <c r="CN1025" t="inlineStr">
        <is>
          <t/>
        </is>
      </c>
      <c r="CO1025" t="inlineStr">
        <is>
          <t/>
        </is>
      </c>
      <c r="CP1025" s="2" t="inlineStr">
        <is>
          <t>strateški akcijski načrt za baterije</t>
        </is>
      </c>
      <c r="CQ1025" s="2" t="inlineStr">
        <is>
          <t>3</t>
        </is>
      </c>
      <c r="CR1025" s="2" t="inlineStr">
        <is>
          <t/>
        </is>
      </c>
      <c r="CS1025" t="inlineStr">
        <is>
          <t/>
        </is>
      </c>
      <c r="CT1025" t="inlineStr">
        <is>
          <t/>
        </is>
      </c>
      <c r="CU1025" t="inlineStr">
        <is>
          <t/>
        </is>
      </c>
      <c r="CV1025" t="inlineStr">
        <is>
          <t/>
        </is>
      </c>
      <c r="CW1025" t="inlineStr">
        <is>
          <t/>
        </is>
      </c>
    </row>
    <row r="1026">
      <c r="A1026" s="1" t="str">
        <f>HYPERLINK("https://iate.europa.eu/entry/result/3587735/all", "3587735")</f>
        <v>3587735</v>
      </c>
      <c r="B1026" t="inlineStr">
        <is>
          <t>ECONOMICS</t>
        </is>
      </c>
      <c r="C1026" t="inlineStr">
        <is>
          <t>ECONOMICS</t>
        </is>
      </c>
      <c r="D1026" t="inlineStr">
        <is>
          <t>yes</t>
        </is>
      </c>
      <c r="E1026" t="inlineStr">
        <is>
          <t/>
        </is>
      </c>
      <c r="F1026" t="inlineStr">
        <is>
          <t/>
        </is>
      </c>
      <c r="G1026" t="inlineStr">
        <is>
          <t/>
        </is>
      </c>
      <c r="H1026" t="inlineStr">
        <is>
          <t/>
        </is>
      </c>
      <c r="I1026" t="inlineStr">
        <is>
          <t/>
        </is>
      </c>
      <c r="J1026" t="inlineStr">
        <is>
          <t/>
        </is>
      </c>
      <c r="K1026" t="inlineStr">
        <is>
          <t/>
        </is>
      </c>
      <c r="L1026" t="inlineStr">
        <is>
          <t/>
        </is>
      </c>
      <c r="M1026" t="inlineStr">
        <is>
          <t/>
        </is>
      </c>
      <c r="N1026" s="2" t="inlineStr">
        <is>
          <t>ressourcemæssig begrænsning|
ressourcebegrænsning</t>
        </is>
      </c>
      <c r="O1026" s="2" t="inlineStr">
        <is>
          <t>3|
3</t>
        </is>
      </c>
      <c r="P1026" s="2" t="inlineStr">
        <is>
          <t xml:space="preserve">|
</t>
        </is>
      </c>
      <c r="Q1026" t="inlineStr">
        <is>
          <t/>
        </is>
      </c>
      <c r="R1026" s="2" t="inlineStr">
        <is>
          <t>Ressourcenknappheit</t>
        </is>
      </c>
      <c r="S1026" s="2" t="inlineStr">
        <is>
          <t>3</t>
        </is>
      </c>
      <c r="T1026" s="2" t="inlineStr">
        <is>
          <t/>
        </is>
      </c>
      <c r="U1026" t="inlineStr">
        <is>
          <t/>
        </is>
      </c>
      <c r="V1026" t="inlineStr">
        <is>
          <t/>
        </is>
      </c>
      <c r="W1026" t="inlineStr">
        <is>
          <t/>
        </is>
      </c>
      <c r="X1026" t="inlineStr">
        <is>
          <t/>
        </is>
      </c>
      <c r="Y1026" t="inlineStr">
        <is>
          <t/>
        </is>
      </c>
      <c r="Z1026" s="2" t="inlineStr">
        <is>
          <t>resource constraint</t>
        </is>
      </c>
      <c r="AA1026" s="2" t="inlineStr">
        <is>
          <t>3</t>
        </is>
      </c>
      <c r="AB1026" s="2" t="inlineStr">
        <is>
          <t/>
        </is>
      </c>
      <c r="AC1026" t="inlineStr">
        <is>
          <t>limitations of inputs available - primarily people time, equipment and supplies - to complete a particular job</t>
        </is>
      </c>
      <c r="AD1026" t="inlineStr">
        <is>
          <t/>
        </is>
      </c>
      <c r="AE1026" t="inlineStr">
        <is>
          <t/>
        </is>
      </c>
      <c r="AF1026" t="inlineStr">
        <is>
          <t/>
        </is>
      </c>
      <c r="AG1026" t="inlineStr">
        <is>
          <t/>
        </is>
      </c>
      <c r="AH1026" t="inlineStr">
        <is>
          <t/>
        </is>
      </c>
      <c r="AI1026" t="inlineStr">
        <is>
          <t/>
        </is>
      </c>
      <c r="AJ1026" t="inlineStr">
        <is>
          <t/>
        </is>
      </c>
      <c r="AK1026" t="inlineStr">
        <is>
          <t/>
        </is>
      </c>
      <c r="AL1026" s="2" t="inlineStr">
        <is>
          <t>resurssirajoite</t>
        </is>
      </c>
      <c r="AM1026" s="2" t="inlineStr">
        <is>
          <t>3</t>
        </is>
      </c>
      <c r="AN1026" s="2" t="inlineStr">
        <is>
          <t/>
        </is>
      </c>
      <c r="AO1026" t="inlineStr">
        <is>
          <t/>
        </is>
      </c>
      <c r="AP1026" t="inlineStr">
        <is>
          <t/>
        </is>
      </c>
      <c r="AQ1026" t="inlineStr">
        <is>
          <t/>
        </is>
      </c>
      <c r="AR1026" t="inlineStr">
        <is>
          <t/>
        </is>
      </c>
      <c r="AS1026" t="inlineStr">
        <is>
          <t/>
        </is>
      </c>
      <c r="AT1026" s="2" t="inlineStr">
        <is>
          <t>sriantacht acmhainní</t>
        </is>
      </c>
      <c r="AU1026" s="2" t="inlineStr">
        <is>
          <t>3</t>
        </is>
      </c>
      <c r="AV1026" s="2" t="inlineStr">
        <is>
          <t/>
        </is>
      </c>
      <c r="AW1026" t="inlineStr">
        <is>
          <t/>
        </is>
      </c>
      <c r="AX1026" t="inlineStr">
        <is>
          <t/>
        </is>
      </c>
      <c r="AY1026" t="inlineStr">
        <is>
          <t/>
        </is>
      </c>
      <c r="AZ1026" t="inlineStr">
        <is>
          <t/>
        </is>
      </c>
      <c r="BA1026" t="inlineStr">
        <is>
          <t/>
        </is>
      </c>
      <c r="BB1026" s="2" t="inlineStr">
        <is>
          <t>az erőforrások szűkössége</t>
        </is>
      </c>
      <c r="BC1026" s="2" t="inlineStr">
        <is>
          <t>3</t>
        </is>
      </c>
      <c r="BD1026" s="2" t="inlineStr">
        <is>
          <t/>
        </is>
      </c>
      <c r="BE1026" t="inlineStr">
        <is>
          <t>az emberi erőforrásokban (létszám, idő), a rendelkezésre álló felszerelésben és az ellátásban mutatkozó korlátok, amelyek akadályozzák egy projekt véghezvitelét</t>
        </is>
      </c>
      <c r="BF1026" t="inlineStr">
        <is>
          <t/>
        </is>
      </c>
      <c r="BG1026" t="inlineStr">
        <is>
          <t/>
        </is>
      </c>
      <c r="BH1026" t="inlineStr">
        <is>
          <t/>
        </is>
      </c>
      <c r="BI1026" t="inlineStr">
        <is>
          <t/>
        </is>
      </c>
      <c r="BJ1026" s="2" t="inlineStr">
        <is>
          <t>išteklių ribotumas</t>
        </is>
      </c>
      <c r="BK1026" s="2" t="inlineStr">
        <is>
          <t>2</t>
        </is>
      </c>
      <c r="BL1026" s="2" t="inlineStr">
        <is>
          <t/>
        </is>
      </c>
      <c r="BM1026" t="inlineStr">
        <is>
          <t/>
        </is>
      </c>
      <c r="BN1026" t="inlineStr">
        <is>
          <t/>
        </is>
      </c>
      <c r="BO1026" t="inlineStr">
        <is>
          <t/>
        </is>
      </c>
      <c r="BP1026" t="inlineStr">
        <is>
          <t/>
        </is>
      </c>
      <c r="BQ1026" t="inlineStr">
        <is>
          <t/>
        </is>
      </c>
      <c r="BR1026" t="inlineStr">
        <is>
          <t/>
        </is>
      </c>
      <c r="BS1026" t="inlineStr">
        <is>
          <t/>
        </is>
      </c>
      <c r="BT1026" t="inlineStr">
        <is>
          <t/>
        </is>
      </c>
      <c r="BU1026" t="inlineStr">
        <is>
          <t/>
        </is>
      </c>
      <c r="BV1026" s="2" t="inlineStr">
        <is>
          <t>gebrek aan middelen|
beperkte middelen|
schaarse middelen</t>
        </is>
      </c>
      <c r="BW1026" s="2" t="inlineStr">
        <is>
          <t>3|
3|
3</t>
        </is>
      </c>
      <c r="BX1026" s="2" t="inlineStr">
        <is>
          <t xml:space="preserve">|
|
</t>
        </is>
      </c>
      <c r="BY1026" t="inlineStr">
        <is>
          <t>limitatie
 van input, zoals infrastructuur, geld en menselijk kapitaal, om een taak uit
 te voeren</t>
        </is>
      </c>
      <c r="BZ1026" s="2" t="inlineStr">
        <is>
          <t>ograniczenie zasobów</t>
        </is>
      </c>
      <c r="CA1026" s="2" t="inlineStr">
        <is>
          <t>3</t>
        </is>
      </c>
      <c r="CB1026" s="2" t="inlineStr">
        <is>
          <t/>
        </is>
      </c>
      <c r="CC1026" t="inlineStr">
        <is>
          <t/>
        </is>
      </c>
      <c r="CD1026" s="2" t="inlineStr">
        <is>
          <t>limitação em termos de recursos</t>
        </is>
      </c>
      <c r="CE1026" s="2" t="inlineStr">
        <is>
          <t>3</t>
        </is>
      </c>
      <c r="CF1026" s="2" t="inlineStr">
        <is>
          <t/>
        </is>
      </c>
      <c r="CG1026" t="inlineStr">
        <is>
          <t/>
        </is>
      </c>
      <c r="CH1026" s="2" t="inlineStr">
        <is>
          <t>constrângere privind resursele disponibile</t>
        </is>
      </c>
      <c r="CI1026" s="2" t="inlineStr">
        <is>
          <t>3</t>
        </is>
      </c>
      <c r="CJ1026" s="2" t="inlineStr">
        <is>
          <t/>
        </is>
      </c>
      <c r="CK1026" t="inlineStr">
        <is>
          <t/>
        </is>
      </c>
      <c r="CL1026" t="inlineStr">
        <is>
          <t/>
        </is>
      </c>
      <c r="CM1026" t="inlineStr">
        <is>
          <t/>
        </is>
      </c>
      <c r="CN1026" t="inlineStr">
        <is>
          <t/>
        </is>
      </c>
      <c r="CO1026" t="inlineStr">
        <is>
          <t/>
        </is>
      </c>
      <c r="CP1026" s="2" t="inlineStr">
        <is>
          <t>omejitev virov</t>
        </is>
      </c>
      <c r="CQ1026" s="2" t="inlineStr">
        <is>
          <t>3</t>
        </is>
      </c>
      <c r="CR1026" s="2" t="inlineStr">
        <is>
          <t/>
        </is>
      </c>
      <c r="CS1026" t="inlineStr">
        <is>
          <t/>
        </is>
      </c>
      <c r="CT1026" t="inlineStr">
        <is>
          <t/>
        </is>
      </c>
      <c r="CU1026" t="inlineStr">
        <is>
          <t/>
        </is>
      </c>
      <c r="CV1026" t="inlineStr">
        <is>
          <t/>
        </is>
      </c>
      <c r="CW1026" t="inlineStr">
        <is>
          <t/>
        </is>
      </c>
    </row>
    <row r="1027">
      <c r="A1027" s="1" t="str">
        <f>HYPERLINK("https://iate.europa.eu/entry/result/3587832/all", "3587832")</f>
        <v>3587832</v>
      </c>
      <c r="B1027" t="inlineStr">
        <is>
          <t>ECONOMICS;EUROPEAN UNION</t>
        </is>
      </c>
      <c r="C1027" t="inlineStr">
        <is>
          <t>ECONOMICS|economic policy|economic policy|development policy|sustainable development;EUROPEAN UNION|EU finance|EU financing|EU financing arrangements|eligibility criteria</t>
        </is>
      </c>
      <c r="D1027" t="inlineStr">
        <is>
          <t>yes</t>
        </is>
      </c>
      <c r="E1027" t="inlineStr">
        <is>
          <t/>
        </is>
      </c>
      <c r="F1027" t="inlineStr">
        <is>
          <t/>
        </is>
      </c>
      <c r="G1027" t="inlineStr">
        <is>
          <t/>
        </is>
      </c>
      <c r="H1027" t="inlineStr">
        <is>
          <t/>
        </is>
      </c>
      <c r="I1027" t="inlineStr">
        <is>
          <t/>
        </is>
      </c>
      <c r="J1027" s="2" t="inlineStr">
        <is>
          <t>prověření udržitelnosti</t>
        </is>
      </c>
      <c r="K1027" s="2" t="inlineStr">
        <is>
          <t>2</t>
        </is>
      </c>
      <c r="L1027" s="2" t="inlineStr">
        <is>
          <t/>
        </is>
      </c>
      <c r="M1027" t="inlineStr">
        <is>
          <t>prověření, zda projekt přispívá k cílům v oblasti klimatu, životního prostředí a v sociální oblasti</t>
        </is>
      </c>
      <c r="N1027" s="2" t="inlineStr">
        <is>
          <t>bæredygtighedskontrol</t>
        </is>
      </c>
      <c r="O1027" s="2" t="inlineStr">
        <is>
          <t>3</t>
        </is>
      </c>
      <c r="P1027" s="2" t="inlineStr">
        <is>
          <t/>
        </is>
      </c>
      <c r="Q1027" t="inlineStr">
        <is>
          <t>prøvning af projekters klima- og miljøvirkning samt virkning for den sociale bæredygtighed med henblik på at minimere deres skadelige virkning og maksimere fordelene for klimaet, miljøet og den sociale dimension</t>
        </is>
      </c>
      <c r="R1027" s="2" t="inlineStr">
        <is>
          <t>Nachhaltigkeitsprüfung</t>
        </is>
      </c>
      <c r="S1027" s="2" t="inlineStr">
        <is>
          <t>3</t>
        </is>
      </c>
      <c r="T1027" s="2" t="inlineStr">
        <is>
          <t/>
        </is>
      </c>
      <c r="U1027" t="inlineStr">
        <is>
          <t>Verfahren, bei dem Finanzierungen und Investitionen auf ihre klimabezogene, ökologische und soziale Nachhaltigkeit geprüft werden, um möglichst geringe negative und möglichst große positive Auswirkungen auf Klima, Umwelt und Soziales zu gewährleisten</t>
        </is>
      </c>
      <c r="V1027" s="2" t="inlineStr">
        <is>
          <t>έλεγχος βιωσιμότητας</t>
        </is>
      </c>
      <c r="W1027" s="2" t="inlineStr">
        <is>
          <t>3</t>
        </is>
      </c>
      <c r="X1027" s="2" t="inlineStr">
        <is>
          <t/>
        </is>
      </c>
      <c r="Y1027" t="inlineStr">
        <is>
          <t>διαδικασία με στόχο την ελαχιστοποίηση των αρνητικών επιπτώσεων των έργων που χρηματοδοτούνται από την ΕΕ και τη μεγιστοποίηση των οφελών τους στο κλίμα, το περιβάλλον και την κοινωνική διάσταση</t>
        </is>
      </c>
      <c r="Z1027" s="2" t="inlineStr">
        <is>
          <t>sustainability proofing</t>
        </is>
      </c>
      <c r="AA1027" s="2" t="inlineStr">
        <is>
          <t>3</t>
        </is>
      </c>
      <c r="AB1027" s="2" t="inlineStr">
        <is>
          <t/>
        </is>
      </c>
      <c r="AC1027" t="inlineStr">
        <is>
          <t>process aimed at minimising detrimental impacts of EU financed projects and maximising their benefits on climate, environment and social dimension</t>
        </is>
      </c>
      <c r="AD1027" s="2" t="inlineStr">
        <is>
          <t>verificación de la sostenibilidad|
prueba de sostenibilidad</t>
        </is>
      </c>
      <c r="AE1027" s="2" t="inlineStr">
        <is>
          <t>3|
3</t>
        </is>
      </c>
      <c r="AF1027" s="2" t="inlineStr">
        <is>
          <t xml:space="preserve">|
</t>
        </is>
      </c>
      <c r="AG1027" t="inlineStr">
        <is>
          <t>Procedimiento
que exige a los promotores de proyectos de cierta envergadura que evalúen su impacto
climático y su sostenibilidad ambiental y social con vistas a minimizar los
impactos perjudiciales y a maximizar los beneficios para el clima, el medio
ambiente y la dimensión social.</t>
        </is>
      </c>
      <c r="AH1027" s="2" t="inlineStr">
        <is>
          <t>kestlikkuskontroll|
hindamine kestlikkuse seisukohast</t>
        </is>
      </c>
      <c r="AI1027" s="2" t="inlineStr">
        <is>
          <t>3|
2</t>
        </is>
      </c>
      <c r="AJ1027" s="2" t="inlineStr">
        <is>
          <t xml:space="preserve">preferred|
</t>
        </is>
      </c>
      <c r="AK1027" t="inlineStr">
        <is>
          <t>protsess, mille käigus analüüsitakse ELi projektide panust kliima-, keskkonna- ja sotsiaalsete eesmärkide saavutamisse</t>
        </is>
      </c>
      <c r="AL1027" s="2" t="inlineStr">
        <is>
          <t>kestävyysarviointi</t>
        </is>
      </c>
      <c r="AM1027" s="2" t="inlineStr">
        <is>
          <t>3</t>
        </is>
      </c>
      <c r="AN1027" s="2" t="inlineStr">
        <is>
          <t/>
        </is>
      </c>
      <c r="AO1027" t="inlineStr">
        <is>
          <t>prosessi, jonka tavoitteena on minimoida EU:n rahoittamista hankkeista ilmastoon, ympäristöön ja sosiaaliseen ulottuvuuteen kohdistuvat haitalliset vaikutukset ja maksimoida niihin kohdistuvat edut</t>
        </is>
      </c>
      <c r="AP1027" s="2" t="inlineStr">
        <is>
          <t>évaluation de la durabilité|
évaluation sous l’angle de la durabilité</t>
        </is>
      </c>
      <c r="AQ1027" s="2" t="inlineStr">
        <is>
          <t>3|
3</t>
        </is>
      </c>
      <c r="AR1027" s="2" t="inlineStr">
        <is>
          <t xml:space="preserve">|
</t>
        </is>
      </c>
      <c r="AS1027" t="inlineStr">
        <is>
          <t>méthode qui vise à réduire au minimum les incidences négatives des opérations
de financement et d’investissement et à maximiser les bénéfices pour le climat, l’environnement et la société</t>
        </is>
      </c>
      <c r="AT1027" s="2" t="inlineStr">
        <is>
          <t>promhadh inbhuanaitheachta</t>
        </is>
      </c>
      <c r="AU1027" s="2" t="inlineStr">
        <is>
          <t>3</t>
        </is>
      </c>
      <c r="AV1027" s="2" t="inlineStr">
        <is>
          <t/>
        </is>
      </c>
      <c r="AW1027" t="inlineStr">
        <is>
          <t/>
        </is>
      </c>
      <c r="AX1027" s="2" t="inlineStr">
        <is>
          <t>provjera održivosti</t>
        </is>
      </c>
      <c r="AY1027" s="2" t="inlineStr">
        <is>
          <t>3</t>
        </is>
      </c>
      <c r="AZ1027" s="2" t="inlineStr">
        <is>
          <t/>
        </is>
      </c>
      <c r="BA1027" t="inlineStr">
        <is>
          <t/>
        </is>
      </c>
      <c r="BB1027" s="2" t="inlineStr">
        <is>
          <t>fenntarthatósági vizsgálat</t>
        </is>
      </c>
      <c r="BC1027" s="2" t="inlineStr">
        <is>
          <t>3</t>
        </is>
      </c>
      <c r="BD1027" s="2" t="inlineStr">
        <is>
          <t/>
        </is>
      </c>
      <c r="BE1027" t="inlineStr">
        <is>
          <t>tervezett új folyamat, amelynek keretében annak szempontjából elemeznék az uniós finanszírozású projekteket, hogy mennyire járulnak hozzá az éghajlati, környezeti és társadalmi célkitűzések eléréséhez</t>
        </is>
      </c>
      <c r="BF1027" s="2" t="inlineStr">
        <is>
          <t>verifica sotto il profilo della sostenibilità|
verifica della sostenibilità</t>
        </is>
      </c>
      <c r="BG1027" s="2" t="inlineStr">
        <is>
          <t>3|
3</t>
        </is>
      </c>
      <c r="BH1027" s="2" t="inlineStr">
        <is>
          <t xml:space="preserve">|
</t>
        </is>
      </c>
      <c r="BI1027" t="inlineStr">
        <is>
          <t>verifica cui sono sottoposti progetti e investimenti al fine di ridurne al minimo l’impatto negativo e sfruttarne al massimo i benefici per il clima e l’ambiente</t>
        </is>
      </c>
      <c r="BJ1027" s="2" t="inlineStr">
        <is>
          <t>tvarumo patikra</t>
        </is>
      </c>
      <c r="BK1027" s="2" t="inlineStr">
        <is>
          <t>2</t>
        </is>
      </c>
      <c r="BL1027" s="2" t="inlineStr">
        <is>
          <t/>
        </is>
      </c>
      <c r="BM1027" t="inlineStr">
        <is>
          <t/>
        </is>
      </c>
      <c r="BN1027" s="2" t="inlineStr">
        <is>
          <t>drošināšana ilgtspējas aspektā</t>
        </is>
      </c>
      <c r="BO1027" s="2" t="inlineStr">
        <is>
          <t>3</t>
        </is>
      </c>
      <c r="BP1027" s="2" t="inlineStr">
        <is>
          <t/>
        </is>
      </c>
      <c r="BQ1027" t="inlineStr">
        <is>
          <t/>
        </is>
      </c>
      <c r="BR1027" s="2" t="inlineStr">
        <is>
          <t>verifika tas-sostenibbiltà</t>
        </is>
      </c>
      <c r="BS1027" s="2" t="inlineStr">
        <is>
          <t>3</t>
        </is>
      </c>
      <c r="BT1027" s="2" t="inlineStr">
        <is>
          <t/>
        </is>
      </c>
      <c r="BU1027" t="inlineStr">
        <is>
          <t>proċess li l-għan tiegħu huwa li jimminimizza l-impatti negattivi ta' proġetti ffinanzjati mill-UE u li jimmassimizza l-benefiċċji tagħhom fuq il-klima, l-ambjent u d-dimensjoni soċjali</t>
        </is>
      </c>
      <c r="BV1027" s="2" t="inlineStr">
        <is>
          <t>duurzaamheidstoets|
duurzaamheidstoetsing</t>
        </is>
      </c>
      <c r="BW1027" s="2" t="inlineStr">
        <is>
          <t>3|
3</t>
        </is>
      </c>
      <c r="BX1027" s="2" t="inlineStr">
        <is>
          <t xml:space="preserve">|
</t>
        </is>
      </c>
      <c r="BY1027" t="inlineStr">
        <is>
          <t>proces gericht op het beperken van milieuschade door projecten die door de EU zijn gefinancierd en op het verwezenlijken van maximale klimaat-, milieu- en sociale voordelen</t>
        </is>
      </c>
      <c r="BZ1027" s="2" t="inlineStr">
        <is>
          <t>kontrola zrównoważonego charakteru projektów</t>
        </is>
      </c>
      <c r="CA1027" s="2" t="inlineStr">
        <is>
          <t>3</t>
        </is>
      </c>
      <c r="CB1027" s="2" t="inlineStr">
        <is>
          <t/>
        </is>
      </c>
      <c r="CC1027" t="inlineStr">
        <is>
          <t>proces mający na celu zminimalizowanie negatywnych skutków projektów finansowanych ze środków UE i zmaksymalizowanie ich korzystnego wpływu w wymiarze klimatycznym, środowiskowym i społecznym</t>
        </is>
      </c>
      <c r="CD1027" s="2" t="inlineStr">
        <is>
          <t>aferição de sustentabilidade</t>
        </is>
      </c>
      <c r="CE1027" s="2" t="inlineStr">
        <is>
          <t>3</t>
        </is>
      </c>
      <c r="CF1027" s="2" t="inlineStr">
        <is>
          <t/>
        </is>
      </c>
      <c r="CG1027" t="inlineStr">
        <is>
          <t/>
        </is>
      </c>
      <c r="CH1027" s="2" t="inlineStr">
        <is>
          <t>evaluare a durabilității</t>
        </is>
      </c>
      <c r="CI1027" s="2" t="inlineStr">
        <is>
          <t>2</t>
        </is>
      </c>
      <c r="CJ1027" s="2" t="inlineStr">
        <is>
          <t/>
        </is>
      </c>
      <c r="CK1027" t="inlineStr">
        <is>
          <t>proces prin care operațiunile de finanțare și de investiții sunt evaluate din punctul de vedere al îndeplinirii criteriilor de durabilitate climatică, a mediului și socială, în vederea reducerii la minimum a efectelor nefaste asupra mediului și a maximizării beneficiilor pentru climă, mediu și dimensiunea socială</t>
        </is>
      </c>
      <c r="CL1027" s="2" t="inlineStr">
        <is>
          <t>overovanie udržateľnosti</t>
        </is>
      </c>
      <c r="CM1027" s="2" t="inlineStr">
        <is>
          <t>3</t>
        </is>
      </c>
      <c r="CN1027" s="2" t="inlineStr">
        <is>
          <t/>
        </is>
      </c>
      <c r="CO1027" t="inlineStr">
        <is>
          <t>postup zameraný na minimalizovanie nepriaznivých vplyvov projektov financovaných z prostriedkov EÚ a maximalizovanie ich prínosov, pokiaľ ide o klímu, životné prostredie a sociálnu oblasť</t>
        </is>
      </c>
      <c r="CP1027" s="2" t="inlineStr">
        <is>
          <t>preverjanje trajnostnosti</t>
        </is>
      </c>
      <c r="CQ1027" s="2" t="inlineStr">
        <is>
          <t>3</t>
        </is>
      </c>
      <c r="CR1027" s="2" t="inlineStr">
        <is>
          <t/>
        </is>
      </c>
      <c r="CS1027" t="inlineStr">
        <is>
          <t/>
        </is>
      </c>
      <c r="CT1027" s="2" t="inlineStr">
        <is>
          <t>hållbarhetssäkra|
hållbarhetssäkring</t>
        </is>
      </c>
      <c r="CU1027" s="2" t="inlineStr">
        <is>
          <t>3|
3</t>
        </is>
      </c>
      <c r="CV1027" s="2" t="inlineStr">
        <is>
          <t xml:space="preserve">|
</t>
        </is>
      </c>
      <c r="CW1027" t="inlineStr">
        <is>
          <t/>
        </is>
      </c>
    </row>
    <row r="1028">
      <c r="A1028" s="1" t="str">
        <f>HYPERLINK("https://iate.europa.eu/entry/result/3620040/all", "3620040")</f>
        <v>3620040</v>
      </c>
      <c r="B1028" t="inlineStr">
        <is>
          <t>BUSINESS AND COMPETITION</t>
        </is>
      </c>
      <c r="C1028" t="inlineStr">
        <is>
          <t>BUSINESS AND COMPETITION|business organisation|business policy|organisational culture;BUSINESS AND COMPETITION|business organisation|business policy|corporate governance</t>
        </is>
      </c>
      <c r="D1028" t="inlineStr">
        <is>
          <t>yes</t>
        </is>
      </c>
      <c r="E1028" t="inlineStr">
        <is>
          <t/>
        </is>
      </c>
      <c r="F1028" t="inlineStr">
        <is>
          <t/>
        </is>
      </c>
      <c r="G1028" t="inlineStr">
        <is>
          <t/>
        </is>
      </c>
      <c r="H1028" t="inlineStr">
        <is>
          <t/>
        </is>
      </c>
      <c r="I1028" t="inlineStr">
        <is>
          <t/>
        </is>
      </c>
      <c r="J1028" t="inlineStr">
        <is>
          <t/>
        </is>
      </c>
      <c r="K1028" t="inlineStr">
        <is>
          <t/>
        </is>
      </c>
      <c r="L1028" t="inlineStr">
        <is>
          <t/>
        </is>
      </c>
      <c r="M1028" t="inlineStr">
        <is>
          <t/>
        </is>
      </c>
      <c r="N1028" t="inlineStr">
        <is>
          <t/>
        </is>
      </c>
      <c r="O1028" t="inlineStr">
        <is>
          <t/>
        </is>
      </c>
      <c r="P1028" t="inlineStr">
        <is>
          <t/>
        </is>
      </c>
      <c r="Q1028" t="inlineStr">
        <is>
          <t/>
        </is>
      </c>
      <c r="R1028" t="inlineStr">
        <is>
          <t/>
        </is>
      </c>
      <c r="S1028" t="inlineStr">
        <is>
          <t/>
        </is>
      </c>
      <c r="T1028" t="inlineStr">
        <is>
          <t/>
        </is>
      </c>
      <c r="U1028" t="inlineStr">
        <is>
          <t/>
        </is>
      </c>
      <c r="V1028" t="inlineStr">
        <is>
          <t/>
        </is>
      </c>
      <c r="W1028" t="inlineStr">
        <is>
          <t/>
        </is>
      </c>
      <c r="X1028" t="inlineStr">
        <is>
          <t/>
        </is>
      </c>
      <c r="Y1028" t="inlineStr">
        <is>
          <t/>
        </is>
      </c>
      <c r="Z1028" s="2" t="inlineStr">
        <is>
          <t>relational capital|
relationship capital</t>
        </is>
      </c>
      <c r="AA1028" s="2" t="inlineStr">
        <is>
          <t>3|
3</t>
        </is>
      </c>
      <c r="AB1028" s="2" t="inlineStr">
        <is>
          <t xml:space="preserve">|
</t>
        </is>
      </c>
      <c r="AC1028" t="inlineStr">
        <is>
          <t>the value inherent in a company's relationships with its customers, 
vendors, and other important constituencies, including also knowledge,
 capabilities, procedures and systems which are developed from 
relationships with external agents</t>
        </is>
      </c>
      <c r="AD1028" t="inlineStr">
        <is>
          <t/>
        </is>
      </c>
      <c r="AE1028" t="inlineStr">
        <is>
          <t/>
        </is>
      </c>
      <c r="AF1028" t="inlineStr">
        <is>
          <t/>
        </is>
      </c>
      <c r="AG1028" t="inlineStr">
        <is>
          <t/>
        </is>
      </c>
      <c r="AH1028" t="inlineStr">
        <is>
          <t/>
        </is>
      </c>
      <c r="AI1028" t="inlineStr">
        <is>
          <t/>
        </is>
      </c>
      <c r="AJ1028" t="inlineStr">
        <is>
          <t/>
        </is>
      </c>
      <c r="AK1028" t="inlineStr">
        <is>
          <t/>
        </is>
      </c>
      <c r="AL1028" s="2" t="inlineStr">
        <is>
          <t>suhdepääoma|
suhteisiin liittyvä pääoma</t>
        </is>
      </c>
      <c r="AM1028" s="2" t="inlineStr">
        <is>
          <t>3|
3</t>
        </is>
      </c>
      <c r="AN1028" s="2" t="inlineStr">
        <is>
          <t xml:space="preserve">|
</t>
        </is>
      </c>
      <c r="AO1028" t="inlineStr">
        <is>
          <t>aineeton pääoma, joka koostuu organisaation suhteista asiakkaisiin
 ja muihin sidosryhmiin sekä näistä suhteista saatavasta hyödystä</t>
        </is>
      </c>
      <c r="AP1028" t="inlineStr">
        <is>
          <t/>
        </is>
      </c>
      <c r="AQ1028" t="inlineStr">
        <is>
          <t/>
        </is>
      </c>
      <c r="AR1028" t="inlineStr">
        <is>
          <t/>
        </is>
      </c>
      <c r="AS1028" t="inlineStr">
        <is>
          <t/>
        </is>
      </c>
      <c r="AT1028" t="inlineStr">
        <is>
          <t/>
        </is>
      </c>
      <c r="AU1028" t="inlineStr">
        <is>
          <t/>
        </is>
      </c>
      <c r="AV1028" t="inlineStr">
        <is>
          <t/>
        </is>
      </c>
      <c r="AW1028" t="inlineStr">
        <is>
          <t/>
        </is>
      </c>
      <c r="AX1028" t="inlineStr">
        <is>
          <t/>
        </is>
      </c>
      <c r="AY1028" t="inlineStr">
        <is>
          <t/>
        </is>
      </c>
      <c r="AZ1028" t="inlineStr">
        <is>
          <t/>
        </is>
      </c>
      <c r="BA1028" t="inlineStr">
        <is>
          <t/>
        </is>
      </c>
      <c r="BB1028" t="inlineStr">
        <is>
          <t/>
        </is>
      </c>
      <c r="BC1028" t="inlineStr">
        <is>
          <t/>
        </is>
      </c>
      <c r="BD1028" t="inlineStr">
        <is>
          <t/>
        </is>
      </c>
      <c r="BE1028" t="inlineStr">
        <is>
          <t/>
        </is>
      </c>
      <c r="BF1028" t="inlineStr">
        <is>
          <t/>
        </is>
      </c>
      <c r="BG1028" t="inlineStr">
        <is>
          <t/>
        </is>
      </c>
      <c r="BH1028" t="inlineStr">
        <is>
          <t/>
        </is>
      </c>
      <c r="BI1028" t="inlineStr">
        <is>
          <t/>
        </is>
      </c>
      <c r="BJ1028" t="inlineStr">
        <is>
          <t/>
        </is>
      </c>
      <c r="BK1028" t="inlineStr">
        <is>
          <t/>
        </is>
      </c>
      <c r="BL1028" t="inlineStr">
        <is>
          <t/>
        </is>
      </c>
      <c r="BM1028" t="inlineStr">
        <is>
          <t/>
        </is>
      </c>
      <c r="BN1028" t="inlineStr">
        <is>
          <t/>
        </is>
      </c>
      <c r="BO1028" t="inlineStr">
        <is>
          <t/>
        </is>
      </c>
      <c r="BP1028" t="inlineStr">
        <is>
          <t/>
        </is>
      </c>
      <c r="BQ1028" t="inlineStr">
        <is>
          <t/>
        </is>
      </c>
      <c r="BR1028" t="inlineStr">
        <is>
          <t/>
        </is>
      </c>
      <c r="BS1028" t="inlineStr">
        <is>
          <t/>
        </is>
      </c>
      <c r="BT1028" t="inlineStr">
        <is>
          <t/>
        </is>
      </c>
      <c r="BU1028" t="inlineStr">
        <is>
          <t/>
        </is>
      </c>
      <c r="BV1028" t="inlineStr">
        <is>
          <t/>
        </is>
      </c>
      <c r="BW1028" t="inlineStr">
        <is>
          <t/>
        </is>
      </c>
      <c r="BX1028" t="inlineStr">
        <is>
          <t/>
        </is>
      </c>
      <c r="BY1028" t="inlineStr">
        <is>
          <t/>
        </is>
      </c>
      <c r="BZ1028" t="inlineStr">
        <is>
          <t/>
        </is>
      </c>
      <c r="CA1028" t="inlineStr">
        <is>
          <t/>
        </is>
      </c>
      <c r="CB1028" t="inlineStr">
        <is>
          <t/>
        </is>
      </c>
      <c r="CC1028" t="inlineStr">
        <is>
          <t/>
        </is>
      </c>
      <c r="CD1028" t="inlineStr">
        <is>
          <t/>
        </is>
      </c>
      <c r="CE1028" t="inlineStr">
        <is>
          <t/>
        </is>
      </c>
      <c r="CF1028" t="inlineStr">
        <is>
          <t/>
        </is>
      </c>
      <c r="CG1028" t="inlineStr">
        <is>
          <t/>
        </is>
      </c>
      <c r="CH1028" t="inlineStr">
        <is>
          <t/>
        </is>
      </c>
      <c r="CI1028" t="inlineStr">
        <is>
          <t/>
        </is>
      </c>
      <c r="CJ1028" t="inlineStr">
        <is>
          <t/>
        </is>
      </c>
      <c r="CK1028" t="inlineStr">
        <is>
          <t/>
        </is>
      </c>
      <c r="CL1028" t="inlineStr">
        <is>
          <t/>
        </is>
      </c>
      <c r="CM1028" t="inlineStr">
        <is>
          <t/>
        </is>
      </c>
      <c r="CN1028" t="inlineStr">
        <is>
          <t/>
        </is>
      </c>
      <c r="CO1028" t="inlineStr">
        <is>
          <t/>
        </is>
      </c>
      <c r="CP1028" t="inlineStr">
        <is>
          <t/>
        </is>
      </c>
      <c r="CQ1028" t="inlineStr">
        <is>
          <t/>
        </is>
      </c>
      <c r="CR1028" t="inlineStr">
        <is>
          <t/>
        </is>
      </c>
      <c r="CS1028" t="inlineStr">
        <is>
          <t/>
        </is>
      </c>
      <c r="CT1028" t="inlineStr">
        <is>
          <t/>
        </is>
      </c>
      <c r="CU1028" t="inlineStr">
        <is>
          <t/>
        </is>
      </c>
      <c r="CV1028" t="inlineStr">
        <is>
          <t/>
        </is>
      </c>
      <c r="CW1028" t="inlineStr">
        <is>
          <t/>
        </is>
      </c>
    </row>
    <row r="1029">
      <c r="A1029" s="1" t="str">
        <f>HYPERLINK("https://iate.europa.eu/entry/result/3588153/all", "3588153")</f>
        <v>3588153</v>
      </c>
      <c r="B1029" t="inlineStr">
        <is>
          <t>EUROPEAN UNION;ENERGY;ENVIRONMENT</t>
        </is>
      </c>
      <c r="C1029" t="inlineStr">
        <is>
          <t>EUROPEAN UNION|European Union law|EU act;ENERGY|energy policy;ENVIRONMENT|environmental policy|climate change policy</t>
        </is>
      </c>
      <c r="D1029" t="inlineStr">
        <is>
          <t>yes</t>
        </is>
      </c>
      <c r="E1029" t="inlineStr">
        <is>
          <t/>
        </is>
      </c>
      <c r="F1029" t="inlineStr">
        <is>
          <t/>
        </is>
      </c>
      <c r="G1029" t="inlineStr">
        <is>
          <t/>
        </is>
      </c>
      <c r="H1029" t="inlineStr">
        <is>
          <t/>
        </is>
      </c>
      <c r="I1029" t="inlineStr">
        <is>
          <t/>
        </is>
      </c>
      <c r="J1029" t="inlineStr">
        <is>
          <t/>
        </is>
      </c>
      <c r="K1029" t="inlineStr">
        <is>
          <t/>
        </is>
      </c>
      <c r="L1029" t="inlineStr">
        <is>
          <t/>
        </is>
      </c>
      <c r="M1029" t="inlineStr">
        <is>
          <t/>
        </is>
      </c>
      <c r="N1029" s="2" t="inlineStr">
        <is>
          <t>forvaltningsforordningen|
Europa-Parlamentets og Rådets forordning (EU) 2018/1999 om forvaltning af energiunionen og klimaindsatsen|
forordningen om forvaltning af energiunionen og klimaindsatsen</t>
        </is>
      </c>
      <c r="O1029" s="2" t="inlineStr">
        <is>
          <t>3|
4|
3</t>
        </is>
      </c>
      <c r="P1029" s="2" t="inlineStr">
        <is>
          <t xml:space="preserve">|
|
</t>
        </is>
      </c>
      <c r="Q1029" t="inlineStr">
        <is>
          <t/>
        </is>
      </c>
      <c r="R1029" t="inlineStr">
        <is>
          <t/>
        </is>
      </c>
      <c r="S1029" t="inlineStr">
        <is>
          <t/>
        </is>
      </c>
      <c r="T1029" t="inlineStr">
        <is>
          <t/>
        </is>
      </c>
      <c r="U1029" t="inlineStr">
        <is>
          <t/>
        </is>
      </c>
      <c r="V1029" s="2" t="inlineStr">
        <is>
          <t>κανονισμός για τη διακυβέρνηση της Ενεργειακής Ένωσης και της Δράσης για το Κλίμα|
Κανονισμός (ΕΕ) 2018/1999 του Ευρωπαϊκού Κοινοβουλίου και του Συμβουλίου της 11ης Δεκεμβρίου 2018 για τη διακυβέρνηση της Ενεργειακής Ένωσης και της Δράσης για το Κλίμα</t>
        </is>
      </c>
      <c r="W1029" s="2" t="inlineStr">
        <is>
          <t>3|
3</t>
        </is>
      </c>
      <c r="X1029" s="2" t="inlineStr">
        <is>
          <t xml:space="preserve">|
</t>
        </is>
      </c>
      <c r="Y1029" t="inlineStr">
        <is>
          <t/>
        </is>
      </c>
      <c r="Z1029" s="2" t="inlineStr">
        <is>
          <t>Regulation (EU) 2018/1999 of the European Parliament and of the Council of 11 December 2018 on the Governance of the Energy Union and Climate Action, amending Regulations (EC) No 663/2009 and (EC) No 715/2009 of the European Parliament and of the Council, Directives 94/22/EC, 98/70/EC, 2009/31/EC, 2009/73/EC, 2010/31/EU, 2012/27/EU and 2013/30/EU of the European Parliament and of the Council, Council Directives 2009/119/EC and (EU) 2015/652 and repealing Regulation (EU) No 525/2013 of the European Parliament and of the Council|
EU Governance Regulation|
Regulation on the Governance of the Energy Union and Climate Action|
Energy Union and Climate Action Governance Regulation|
Regulation (EU) 2018/1999 of the European Parliament and of the Council of 11 December 2018 on the Governance of the Energy Union and Climate Action|
Energy Union Governance Regulation|
Governance Regulation</t>
        </is>
      </c>
      <c r="AA1029" s="2" t="inlineStr">
        <is>
          <t>3|
3|
3|
3|
3|
3|
3</t>
        </is>
      </c>
      <c r="AB1029" s="2" t="inlineStr">
        <is>
          <t xml:space="preserve">|
|
|
|
|
|
</t>
        </is>
      </c>
      <c r="AC1029" t="inlineStr">
        <is>
          <t/>
        </is>
      </c>
      <c r="AD1029" s="2" t="inlineStr">
        <is>
          <t>Reglamento (UE) 2018/1999 del Parlamento Europeo y del Consejo, de 11 de diciembre de 2018, sobre la gobernanza de la Unión de la Energía y de la Acción por el Clima, y por el que se modifican los Reglamentos (CE) n.° 663/2009 y (CE) n.° 715/2009 del Parlamento Europeo y del Consejo, las Directivas 94/22/CE, 98/70/CE, 2009/31/CE, 2009/73/CE, 2010/31/UE, 2012/27/UE y 2013/30/UE del Parlamento Europeo y del Consejo y las Directivas 2009/119/CE y (UE) 2015/652 del Consejo, y se deroga el Reglamento (UE) n.° 525/2013 del Parlamento Europeo y del Consejo|
Reglamento (UE) 2018/1999 del Parlamento Europeo y del Consejo, de 11 de diciembre de 2018, sobre la gobernanza de la Unión de la Energía y de la Acción por el Clima|
Reglamento relativo a la gobernanza de la Unión de la Energía y la Acción por el Clima|
Reglamento sobre la gobernanza de la UE|
Reglamento sobre la gobernanza</t>
        </is>
      </c>
      <c r="AE1029" s="2" t="inlineStr">
        <is>
          <t>3|
3|
3|
3|
3</t>
        </is>
      </c>
      <c r="AF1029" s="2" t="inlineStr">
        <is>
          <t xml:space="preserve">|
|
|
|
</t>
        </is>
      </c>
      <c r="AG1029" t="inlineStr">
        <is>
          <t/>
        </is>
      </c>
      <c r="AH1029" s="2" t="inlineStr">
        <is>
          <t>Euroopa Parlamendi ja Nõukogu määrus (EL) 2018/1999,11. detsember 2018,milles käsitletakse energialiidu ja kliimameetmete juhtimist ning millega muudetakse Euroopa Parlamendi ja nõukogu määrusi (EÜ) nr 663/2009 ja (EÜ) nr 715/2009, Euroopa Parlamendi ja nõukogu direktiive 94/22/EÜ, 98/70/EÜ, 2009/31/EÜ, 2009/73/EÜ, 2010/31/EL, 2012/27/EL ja 2013/30/EL ning nõukogu direktiive 2009/119/EÜ ja (EL) 2015/652 ning tunnistatakse kehtetuks Euroopa Parlamendi ja nõukogu määrus (EL) nr 525/2013|
energialiidu ja kliimameetmete juhtimist käsitlev määrus</t>
        </is>
      </c>
      <c r="AI1029" s="2" t="inlineStr">
        <is>
          <t>3|
3</t>
        </is>
      </c>
      <c r="AJ1029" s="2" t="inlineStr">
        <is>
          <t xml:space="preserve">|
</t>
        </is>
      </c>
      <c r="AK1029" t="inlineStr">
        <is>
          <t/>
        </is>
      </c>
      <c r="AL1029" s="2" t="inlineStr">
        <is>
          <t>Euroopan parlamentin ja neuvoston asetus (EU) 2018/1999, annettu 11 päivänä joulukuuta 2018, energiaunionin ja ilmastotoimien hallinnosta, Euroopan parlamentin ja neuvoston asetusten (EY) N:o 663/2009 ja (EY) N:o 715/2009, Euroopan parlamentin ja neuvoston direktiivien 94/22/EY, 98/70/EY, 2009/31/EY, 2009/73/EY, 2010/31/EU, 2012/27/EU ja 2013/30/EU, neuvoston direktiivien 2009/119/EY ja (EU) 2015/652 muuttamisesta sekä Euroopan parlamentin ja neuvoston asetuksen (EU) N:o 525/2013 kumoamisesta|
energiaunionin ja ilmastotoimien hallinnosta annettu asetus</t>
        </is>
      </c>
      <c r="AM1029" s="2" t="inlineStr">
        <is>
          <t>3|
3</t>
        </is>
      </c>
      <c r="AN1029" s="2" t="inlineStr">
        <is>
          <t xml:space="preserve">|
</t>
        </is>
      </c>
      <c r="AO1029" t="inlineStr">
        <is>
          <t/>
        </is>
      </c>
      <c r="AP1029" t="inlineStr">
        <is>
          <t/>
        </is>
      </c>
      <c r="AQ1029" t="inlineStr">
        <is>
          <t/>
        </is>
      </c>
      <c r="AR1029" t="inlineStr">
        <is>
          <t/>
        </is>
      </c>
      <c r="AS1029" t="inlineStr">
        <is>
          <t/>
        </is>
      </c>
      <c r="AT1029" s="2" t="inlineStr">
        <is>
          <t>Rialachán (AE) 2018/1999 ó Pharlaimint na hEorpa agus ón gComhairle an 11 Nollaig 2018 maidir le Rialachas an Aontais Fuinnimh agus na Gníomhaíochta Aeráide|
an Rialachán maidir le Rialachas an Aontais Fuinnimh agus na Gníomhaíochta Aeráide|
Rialachán (AE) 2018/1999 ó Pharlaimint na hEorpa agus ón gComhairle an 11 Nollaig 2018 maidir le Rialachas an Aontais Fuinnimh agus na Gníomhaíochta Aeráide, lena leasaítear Rialachán (CE) Uimh. 663/2009 agus Rialachán (CE) Uimh. 715/2009 ó Pharlaimint na hEorpa agus ón gComhairle, Treoir 94/22/CE, Treoir 98/70/CE, Treoir 2009/31/CE, Treoir 2009/73/CE, Treoir 2010/31/AE, Treoir 2012/27/AE, agus Treoir 2013/30/AE ó Pharlaimint na hEorpa agus ón gComhairle, Treoir 2009/119/CE agus Treoir (AE) 2015/652 ón gComhairle agus lena n-aisghairtear Rialachán (AE) Uimh. 525/2013 ó Pharlaimint na hEorpa agus ón gComhairle</t>
        </is>
      </c>
      <c r="AU1029" s="2" t="inlineStr">
        <is>
          <t>3|
3|
3</t>
        </is>
      </c>
      <c r="AV1029" s="2" t="inlineStr">
        <is>
          <t xml:space="preserve">|
|
</t>
        </is>
      </c>
      <c r="AW1029" t="inlineStr">
        <is>
          <t/>
        </is>
      </c>
      <c r="AX1029" t="inlineStr">
        <is>
          <t/>
        </is>
      </c>
      <c r="AY1029" t="inlineStr">
        <is>
          <t/>
        </is>
      </c>
      <c r="AZ1029" t="inlineStr">
        <is>
          <t/>
        </is>
      </c>
      <c r="BA1029" t="inlineStr">
        <is>
          <t/>
        </is>
      </c>
      <c r="BB1029" s="2" t="inlineStr">
        <is>
          <t>Az Európai Parlament és a Tanács (EU) 2018/1999 rendelete (2018. december 11.) az energiaunió és az éghajlat-politika irányításáról, valamint a 663/2009/EK és a 715/2009/EK európai parlamenti és tanácsi rendelet, a 94/22/EK, a 98/70/EK, a 2009/31/EK a 2009/73/EK, a 2010/31/EU, a 2012/27/EU és a 2013/30/EU európai parlamenti és tanácsi irányelv, a 2009/119/EK és az (EU) 2015/652 tanácsi irányelv módosításáról, továbbá az 525/2013/EU európai parlamenti és tanácsi rendelet hatályon kívül helyezéséről|
az energiaunió irányításáról szóló rendelet|
az energiaunió és az éghajlat-politika irányításáról szóló, 2018. december 11-i európai parlamenti és tanácsi rendelet|
irányítási rendelet|
az energiaunió és az éghajlat-politika irányításáról szóló rendelet</t>
        </is>
      </c>
      <c r="BC1029" s="2" t="inlineStr">
        <is>
          <t>3|
3|
3|
3|
3</t>
        </is>
      </c>
      <c r="BD1029" s="2" t="inlineStr">
        <is>
          <t xml:space="preserve">|
|
|
|
</t>
        </is>
      </c>
      <c r="BE1029" t="inlineStr">
        <is>
          <t>az energia- és éghajlat-politikai irányítás olyan egyedi rendszerét létrehozó rendelet, amely biztosítja, hogy az Unió és tagállamai együtt tervezzenek, közösen érjék el a 2030-ra szóló célértékeket, valamint együtt valósítsák meg a klímasemleges gazdaságra való, mindenki számára méltányos és költséghatékony átállást</t>
        </is>
      </c>
      <c r="BF1029" t="inlineStr">
        <is>
          <t/>
        </is>
      </c>
      <c r="BG1029" t="inlineStr">
        <is>
          <t/>
        </is>
      </c>
      <c r="BH1029" t="inlineStr">
        <is>
          <t/>
        </is>
      </c>
      <c r="BI1029" t="inlineStr">
        <is>
          <t/>
        </is>
      </c>
      <c r="BJ1029" s="2" t="inlineStr">
        <is>
          <t>2018 m. gruodžio 11 d. Europos Parlamento ir Tarybos reglamentas (ES) 2018/1999 dėl energetikos sąjungos ir klimato politikos veiksmų valdymo, kuriuo iš dalies keičiami Europos Parlamento ir Tarybos reglamentai (EB) Nr. 663/2009 ir (EB) Nr. 715/2009, Europos Parlamento ir Tarybos direktyvos 94/22/EB, 98/70/EB, 2009/31/EB, 2009/73/EB, 2010/31/ES, 2012/27/ES ir 2013/30/ES, Tarybos direktyvos 2009/119/EB ir (ES) 2015/652 ir panaikinamas Europos Parlamento ir Tarybos reglamentas (ES) Nr. 525/2013|
2018 m. gruodžio 11 d. Europos Parlamento ir Tarybos reglamentas (ES) 2018/1999 dėl energetikos sąjungos ir klimato politikos veiksmų valdymo|
Valdymo reglamentas|
Energetikos sąjungos ir klimato politikos veiksmų valdymo reglamentas|
ES priimtas Valdymo reglamentas</t>
        </is>
      </c>
      <c r="BK1029" s="2" t="inlineStr">
        <is>
          <t>3|
3|
3|
3|
3</t>
        </is>
      </c>
      <c r="BL1029" s="2" t="inlineStr">
        <is>
          <t xml:space="preserve">|
|
|
|
</t>
        </is>
      </c>
      <c r="BM1029" t="inlineStr">
        <is>
          <t/>
        </is>
      </c>
      <c r="BN1029" t="inlineStr">
        <is>
          <t/>
        </is>
      </c>
      <c r="BO1029" t="inlineStr">
        <is>
          <t/>
        </is>
      </c>
      <c r="BP1029" t="inlineStr">
        <is>
          <t/>
        </is>
      </c>
      <c r="BQ1029" t="inlineStr">
        <is>
          <t/>
        </is>
      </c>
      <c r="BR1029" t="inlineStr">
        <is>
          <t/>
        </is>
      </c>
      <c r="BS1029" t="inlineStr">
        <is>
          <t/>
        </is>
      </c>
      <c r="BT1029" t="inlineStr">
        <is>
          <t/>
        </is>
      </c>
      <c r="BU1029" t="inlineStr">
        <is>
          <t/>
        </is>
      </c>
      <c r="BV1029" s="2" t="inlineStr">
        <is>
          <t>verordening inzake de governance van de energie-unie en klimaatactie|
governanceverordening|
Verordening (EU) 2018/1999 van het Europees Parlement en de Raad van 11 december 2018 inzake de governance van de energie-unie en van de klimaatactie</t>
        </is>
      </c>
      <c r="BW1029" s="2" t="inlineStr">
        <is>
          <t>3|
3|
2</t>
        </is>
      </c>
      <c r="BX1029" s="2" t="inlineStr">
        <is>
          <t xml:space="preserve">|
|
</t>
        </is>
      </c>
      <c r="BY1029" t="inlineStr">
        <is>
          <t>verordening met als doel te zorgen voor een gecoördineerde en coherente tenuitvoerlegging van de vijf dimensies van de strategie van de energie-unien en in ruimere zin te garanderen dat de energie-unie haar doelstellingen bereikt, met name de streefcijfers van het beleidskader voor klimaat en energie 2030 en van de Overeenkomst van Parijs inzake klimaatverandering</t>
        </is>
      </c>
      <c r="BZ1029" s="2" t="inlineStr">
        <is>
          <t>rozporządzenie w sprawie zarządzania unią energetyczną i działaniami w dziedzinie klimatu|
rozporządzenie UE w sprawie zarządzania unią energetyczną|
rozporządzenie w sprawie zarządzania unią energetyczną|
rozporządzenie Parlamentu Europejskiego i Rady (UE) 2018/1999 z dnia 11 grudnia 2018 r. w sprawie zarządzania unią energetyczną i działaniami w dziedzinie klimatu, zmiany rozporządzeń Parlamentu Europejskiego i Rady (WE) nr 663/2009 i (WE) nr 715/2009, dyrektyw Parlamentu Europejskiego i Rady 94/22/WE, 98/70/WE, 2009/31/WE, 2009/73/WE, 2010/31/UE, 2012/27/UE i 2013/30/UE, dyrektyw Rady 2009/119/WE i (EU) 2015/652 oraz uchylenia rozporządzenia Parlamentu Europejskiego i Rady (UE) nr 525/2013</t>
        </is>
      </c>
      <c r="CA1029" s="2" t="inlineStr">
        <is>
          <t>3|
3|
3|
3</t>
        </is>
      </c>
      <c r="CB1029" s="2" t="inlineStr">
        <is>
          <t xml:space="preserve">|
|
|
</t>
        </is>
      </c>
      <c r="CC1029" t="inlineStr">
        <is>
          <t/>
        </is>
      </c>
      <c r="CD1029" s="2" t="inlineStr">
        <is>
          <t>Regulamento Governação da União da Energia e da Ação Climática|
Regulamento Governação da UE|
Regulamento (UE) 2018/1999 do Parlamento Europeu e do Conselho, de 11 de dezembro de 2018, relativo à Governação da União da Energia e da Ação Climática|
Regulamento (UE) 2018/1999 do Parlamento Europeu e do Conselho, de 11 de dezembro de 2018, relativo à Governação da União da Energia e da Ação Climática, que altera os Regulamentos (CE) n.° 663/2009 e (CE) n.° 715/2009 do Parlamento Europeu e do Conselho, as Diretivas 94/22/CE, 98/70/CE, 2009/31/CE, 2009/73/CE, 2010/31/UE, 2012/27/UE e 2013/30/UE do Parlamento Europeu e do Conselho, as Diretivas 2009/119/CE e (UE) 2015/652 do Conselho, e revoga o Regulamento (UE) n.° 525/2013 do Parlamento Europeu e do Conselho</t>
        </is>
      </c>
      <c r="CE1029" s="2" t="inlineStr">
        <is>
          <t>3|
3|
3|
3</t>
        </is>
      </c>
      <c r="CF1029" s="2" t="inlineStr">
        <is>
          <t xml:space="preserve">|
|
|
</t>
        </is>
      </c>
      <c r="CG1029" t="inlineStr">
        <is>
          <t/>
        </is>
      </c>
      <c r="CH1029" s="2" t="inlineStr">
        <is>
          <t>Regulamentul (UE) 2018/1999 privind guvernanța uniunii energetice și a acțiunilor climatice, de modificare a Regulamentelor (CE) nr. 663/2009 și (CE) nr. 715/2009 ale Parlamentului European și ale Consiliului, a Directivelor 94/22/CE, 98/70/CE, 2009/31/CE, 2009/73/CE, 2010/31/UE, 2012/27/UE și 2013/30/UE ale Parlamentului European și ale Consiliului, a Directivelor 2009/119/CE și (UE) 2015/652 ale Consiliului și de abrogare a Regulamentului (UE) nr. 525/2013 al Parlamentului European și al Consiliului|
Regulamentul privind guvernanța uniunii energetice și a acțiunilor climatice</t>
        </is>
      </c>
      <c r="CI1029" s="2" t="inlineStr">
        <is>
          <t>3|
3</t>
        </is>
      </c>
      <c r="CJ1029" s="2" t="inlineStr">
        <is>
          <t xml:space="preserve">|
</t>
        </is>
      </c>
      <c r="CK1029" t="inlineStr">
        <is>
          <t/>
        </is>
      </c>
      <c r="CL1029" t="inlineStr">
        <is>
          <t/>
        </is>
      </c>
      <c r="CM1029" t="inlineStr">
        <is>
          <t/>
        </is>
      </c>
      <c r="CN1029" t="inlineStr">
        <is>
          <t/>
        </is>
      </c>
      <c r="CO1029" t="inlineStr">
        <is>
          <t/>
        </is>
      </c>
      <c r="CP1029" s="2" t="inlineStr">
        <is>
          <t>uredba o upravljanju energetske unije in podnebnih ukrepov|
Uredba (EU) 2018/1999 Evropskega parlamenta in Sveta z dne 11. decembra 2018 o upravljanju energetske unije in podnebnih ukrepov</t>
        </is>
      </c>
      <c r="CQ1029" s="2" t="inlineStr">
        <is>
          <t>3|
3</t>
        </is>
      </c>
      <c r="CR1029" s="2" t="inlineStr">
        <is>
          <t xml:space="preserve">|
</t>
        </is>
      </c>
      <c r="CS1029" t="inlineStr">
        <is>
          <t/>
        </is>
      </c>
      <c r="CT1029" t="inlineStr">
        <is>
          <t/>
        </is>
      </c>
      <c r="CU1029" t="inlineStr">
        <is>
          <t/>
        </is>
      </c>
      <c r="CV1029" t="inlineStr">
        <is>
          <t/>
        </is>
      </c>
      <c r="CW1029" t="inlineStr">
        <is>
          <t/>
        </is>
      </c>
    </row>
    <row r="1030">
      <c r="A1030" s="1" t="str">
        <f>HYPERLINK("https://iate.europa.eu/entry/result/3588483/all", "3588483")</f>
        <v>3588483</v>
      </c>
      <c r="B1030" t="inlineStr">
        <is>
          <t>INDUSTRY</t>
        </is>
      </c>
      <c r="C1030" t="inlineStr">
        <is>
          <t>INDUSTRY|iron, steel and other metal industries|iron and steel industry</t>
        </is>
      </c>
      <c r="D1030" t="inlineStr">
        <is>
          <t>yes</t>
        </is>
      </c>
      <c r="E1030" t="inlineStr">
        <is>
          <t/>
        </is>
      </c>
      <c r="F1030" s="2" t="inlineStr">
        <is>
          <t>производство на стомана с нулеви въглеродни емисии|
процес на производство на стомана с нулеви въглеродни емисии</t>
        </is>
      </c>
      <c r="G1030" s="2" t="inlineStr">
        <is>
          <t>3|
3</t>
        </is>
      </c>
      <c r="H1030" s="2" t="inlineStr">
        <is>
          <t xml:space="preserve">|
</t>
        </is>
      </c>
      <c r="I1030" t="inlineStr">
        <is>
          <t/>
        </is>
      </c>
      <c r="J1030" t="inlineStr">
        <is>
          <t/>
        </is>
      </c>
      <c r="K1030" t="inlineStr">
        <is>
          <t/>
        </is>
      </c>
      <c r="L1030" t="inlineStr">
        <is>
          <t/>
        </is>
      </c>
      <c r="M1030" t="inlineStr">
        <is>
          <t/>
        </is>
      </c>
      <c r="N1030" s="2" t="inlineStr">
        <is>
          <t>CO&lt;sub&gt;2&lt;/sub&gt;-neutral stålproduktion</t>
        </is>
      </c>
      <c r="O1030" s="2" t="inlineStr">
        <is>
          <t>3</t>
        </is>
      </c>
      <c r="P1030" s="2" t="inlineStr">
        <is>
          <t/>
        </is>
      </c>
      <c r="Q1030" t="inlineStr">
        <is>
          <t>produktion af stål, som hverken mindsker eller øger mængden af CO&lt;sub&gt;2&lt;/sub&gt; i atmosfæren</t>
        </is>
      </c>
      <c r="R1030" t="inlineStr">
        <is>
          <t/>
        </is>
      </c>
      <c r="S1030" t="inlineStr">
        <is>
          <t/>
        </is>
      </c>
      <c r="T1030" t="inlineStr">
        <is>
          <t/>
        </is>
      </c>
      <c r="U1030" t="inlineStr">
        <is>
          <t/>
        </is>
      </c>
      <c r="V1030" s="2" t="inlineStr">
        <is>
          <t>διαδικασία παραγωγής χάλυβα με μηδενικές ανθρακούχες εκπομπές</t>
        </is>
      </c>
      <c r="W1030" s="2" t="inlineStr">
        <is>
          <t>3</t>
        </is>
      </c>
      <c r="X1030" s="2" t="inlineStr">
        <is>
          <t/>
        </is>
      </c>
      <c r="Y1030" t="inlineStr">
        <is>
          <t/>
        </is>
      </c>
      <c r="Z1030" s="2" t="inlineStr">
        <is>
          <t>zero-carbon steel-making|
zero carbon steel-making process|
carbon-free steel making process</t>
        </is>
      </c>
      <c r="AA1030" s="2" t="inlineStr">
        <is>
          <t>3|
3|
1</t>
        </is>
      </c>
      <c r="AB1030" s="2" t="inlineStr">
        <is>
          <t xml:space="preserve">|
|
</t>
        </is>
      </c>
      <c r="AC1030" t="inlineStr">
        <is>
          <t>method
of steel production which is carbon-free,
i.e. in which greenhouse gas emissions are reduced to zero</t>
        </is>
      </c>
      <c r="AD1030" s="2" t="inlineStr">
        <is>
          <t>proceso de fabricación de acero sin emisiones de carbono</t>
        </is>
      </c>
      <c r="AE1030" s="2" t="inlineStr">
        <is>
          <t>3</t>
        </is>
      </c>
      <c r="AF1030" s="2" t="inlineStr">
        <is>
          <t/>
        </is>
      </c>
      <c r="AG1030" t="inlineStr">
        <is>
          <t/>
        </is>
      </c>
      <c r="AH1030" t="inlineStr">
        <is>
          <t/>
        </is>
      </c>
      <c r="AI1030" t="inlineStr">
        <is>
          <t/>
        </is>
      </c>
      <c r="AJ1030" t="inlineStr">
        <is>
          <t/>
        </is>
      </c>
      <c r="AK1030" t="inlineStr">
        <is>
          <t/>
        </is>
      </c>
      <c r="AL1030" s="2" t="inlineStr">
        <is>
          <t>hiilivapaa terästuotanto|
teräksen päästötön valmistus|
päästötön terästuotanto|
hiiletön teräksen valmistusprosessi</t>
        </is>
      </c>
      <c r="AM1030" s="2" t="inlineStr">
        <is>
          <t>3|
3|
3|
3</t>
        </is>
      </c>
      <c r="AN1030" s="2" t="inlineStr">
        <is>
          <t xml:space="preserve">|
|
|
</t>
        </is>
      </c>
      <c r="AO1030" t="inlineStr">
        <is>
          <t/>
        </is>
      </c>
      <c r="AP1030" t="inlineStr">
        <is>
          <t/>
        </is>
      </c>
      <c r="AQ1030" t="inlineStr">
        <is>
          <t/>
        </is>
      </c>
      <c r="AR1030" t="inlineStr">
        <is>
          <t/>
        </is>
      </c>
      <c r="AS1030" t="inlineStr">
        <is>
          <t/>
        </is>
      </c>
      <c r="AT1030" s="2" t="inlineStr">
        <is>
          <t>próiseas déanta cruach saor ó charbón|
déanamh cruach saor ó charbón</t>
        </is>
      </c>
      <c r="AU1030" s="2" t="inlineStr">
        <is>
          <t>3|
3</t>
        </is>
      </c>
      <c r="AV1030" s="2" t="inlineStr">
        <is>
          <t xml:space="preserve">|
</t>
        </is>
      </c>
      <c r="AW1030" t="inlineStr">
        <is>
          <t/>
        </is>
      </c>
      <c r="AX1030" t="inlineStr">
        <is>
          <t/>
        </is>
      </c>
      <c r="AY1030" t="inlineStr">
        <is>
          <t/>
        </is>
      </c>
      <c r="AZ1030" t="inlineStr">
        <is>
          <t/>
        </is>
      </c>
      <c r="BA1030" t="inlineStr">
        <is>
          <t/>
        </is>
      </c>
      <c r="BB1030" s="2" t="inlineStr">
        <is>
          <t>karbonsemleges acélgyártás</t>
        </is>
      </c>
      <c r="BC1030" s="2" t="inlineStr">
        <is>
          <t>3</t>
        </is>
      </c>
      <c r="BD1030" s="2" t="inlineStr">
        <is>
          <t/>
        </is>
      </c>
      <c r="BE1030" t="inlineStr">
        <is>
          <t>olyan acélgyártási módszer, amely a szén-dioxid kibocsátást csökkentve, fosszilis energiahordozók nélkül végzi az ércekből a pellet előállítását</t>
        </is>
      </c>
      <c r="BF1030" t="inlineStr">
        <is>
          <t/>
        </is>
      </c>
      <c r="BG1030" t="inlineStr">
        <is>
          <t/>
        </is>
      </c>
      <c r="BH1030" t="inlineStr">
        <is>
          <t/>
        </is>
      </c>
      <c r="BI1030" t="inlineStr">
        <is>
          <t/>
        </is>
      </c>
      <c r="BJ1030" t="inlineStr">
        <is>
          <t/>
        </is>
      </c>
      <c r="BK1030" t="inlineStr">
        <is>
          <t/>
        </is>
      </c>
      <c r="BL1030" t="inlineStr">
        <is>
          <t/>
        </is>
      </c>
      <c r="BM1030" t="inlineStr">
        <is>
          <t/>
        </is>
      </c>
      <c r="BN1030" t="inlineStr">
        <is>
          <t/>
        </is>
      </c>
      <c r="BO1030" t="inlineStr">
        <is>
          <t/>
        </is>
      </c>
      <c r="BP1030" t="inlineStr">
        <is>
          <t/>
        </is>
      </c>
      <c r="BQ1030" t="inlineStr">
        <is>
          <t/>
        </is>
      </c>
      <c r="BR1030" t="inlineStr">
        <is>
          <t/>
        </is>
      </c>
      <c r="BS1030" t="inlineStr">
        <is>
          <t/>
        </is>
      </c>
      <c r="BT1030" t="inlineStr">
        <is>
          <t/>
        </is>
      </c>
      <c r="BU1030" t="inlineStr">
        <is>
          <t/>
        </is>
      </c>
      <c r="BV1030" t="inlineStr">
        <is>
          <t/>
        </is>
      </c>
      <c r="BW1030" t="inlineStr">
        <is>
          <t/>
        </is>
      </c>
      <c r="BX1030" t="inlineStr">
        <is>
          <t/>
        </is>
      </c>
      <c r="BY1030" t="inlineStr">
        <is>
          <t/>
        </is>
      </c>
      <c r="BZ1030" s="2" t="inlineStr">
        <is>
          <t>bezemisyjna produkcja stali</t>
        </is>
      </c>
      <c r="CA1030" s="2" t="inlineStr">
        <is>
          <t>3</t>
        </is>
      </c>
      <c r="CB1030" s="2" t="inlineStr">
        <is>
          <t/>
        </is>
      </c>
      <c r="CC1030" t="inlineStr">
        <is>
          <t>metoda produkcji stali, w której emisje gazów cieplarnianych są zredukowane do zera</t>
        </is>
      </c>
      <c r="CD1030" s="2" t="inlineStr">
        <is>
          <t>processo de produção de aço sem emissões carbónicas|
processo de produção de aço com zero emissões</t>
        </is>
      </c>
      <c r="CE1030" s="2" t="inlineStr">
        <is>
          <t>3|
3</t>
        </is>
      </c>
      <c r="CF1030" s="2" t="inlineStr">
        <is>
          <t xml:space="preserve">|
</t>
        </is>
      </c>
      <c r="CG1030" t="inlineStr">
        <is>
          <t/>
        </is>
      </c>
      <c r="CH1030" s="2" t="inlineStr">
        <is>
          <t>producție de oțel fără emisii de carbon</t>
        </is>
      </c>
      <c r="CI1030" s="2" t="inlineStr">
        <is>
          <t>3</t>
        </is>
      </c>
      <c r="CJ1030" s="2" t="inlineStr">
        <is>
          <t/>
        </is>
      </c>
      <c r="CK1030" t="inlineStr">
        <is>
          <t/>
        </is>
      </c>
      <c r="CL1030" t="inlineStr">
        <is>
          <t/>
        </is>
      </c>
      <c r="CM1030" t="inlineStr">
        <is>
          <t/>
        </is>
      </c>
      <c r="CN1030" t="inlineStr">
        <is>
          <t/>
        </is>
      </c>
      <c r="CO1030" t="inlineStr">
        <is>
          <t/>
        </is>
      </c>
      <c r="CP1030" s="2" t="inlineStr">
        <is>
          <t>postopek brezogljičnega pridobivanja jekla|
brezogljično pridobivanje jekla</t>
        </is>
      </c>
      <c r="CQ1030" s="2" t="inlineStr">
        <is>
          <t>3|
3</t>
        </is>
      </c>
      <c r="CR1030" s="2" t="inlineStr">
        <is>
          <t xml:space="preserve">|
</t>
        </is>
      </c>
      <c r="CS1030" t="inlineStr">
        <is>
          <t/>
        </is>
      </c>
      <c r="CT1030" t="inlineStr">
        <is>
          <t/>
        </is>
      </c>
      <c r="CU1030" t="inlineStr">
        <is>
          <t/>
        </is>
      </c>
      <c r="CV1030" t="inlineStr">
        <is>
          <t/>
        </is>
      </c>
      <c r="CW1030" t="inlineStr">
        <is>
          <t/>
        </is>
      </c>
    </row>
    <row r="1031">
      <c r="A1031" s="1" t="str">
        <f>HYPERLINK("https://iate.europa.eu/entry/result/1407700/all", "1407700")</f>
        <v>1407700</v>
      </c>
      <c r="B1031" t="inlineStr">
        <is>
          <t>ENVIRONMENT;INDUSTRY;ENERGY</t>
        </is>
      </c>
      <c r="C1031" t="inlineStr">
        <is>
          <t>ENVIRONMENT;INDUSTRY|chemistry|chemical compound;INDUSTRY|electronics and electrical engineering;ENERGY</t>
        </is>
      </c>
      <c r="D1031" t="inlineStr">
        <is>
          <t>no</t>
        </is>
      </c>
      <c r="E1031" t="inlineStr">
        <is>
          <t/>
        </is>
      </c>
      <c r="F1031" t="inlineStr">
        <is>
          <t/>
        </is>
      </c>
      <c r="G1031" t="inlineStr">
        <is>
          <t/>
        </is>
      </c>
      <c r="H1031" t="inlineStr">
        <is>
          <t/>
        </is>
      </c>
      <c r="I1031" t="inlineStr">
        <is>
          <t/>
        </is>
      </c>
      <c r="J1031" s="2" t="inlineStr">
        <is>
          <t>obsah síry</t>
        </is>
      </c>
      <c r="K1031" s="2" t="inlineStr">
        <is>
          <t>1</t>
        </is>
      </c>
      <c r="L1031" s="2" t="inlineStr">
        <is>
          <t/>
        </is>
      </c>
      <c r="M1031" t="inlineStr">
        <is>
          <t/>
        </is>
      </c>
      <c r="N1031" s="2" t="inlineStr">
        <is>
          <t>svovlindhold</t>
        </is>
      </c>
      <c r="O1031" s="2" t="inlineStr">
        <is>
          <t>3</t>
        </is>
      </c>
      <c r="P1031" s="2" t="inlineStr">
        <is>
          <t/>
        </is>
      </c>
      <c r="Q1031" t="inlineStr">
        <is>
          <t/>
        </is>
      </c>
      <c r="R1031" s="2" t="inlineStr">
        <is>
          <t>Schwefelgehalt</t>
        </is>
      </c>
      <c r="S1031" s="2" t="inlineStr">
        <is>
          <t>3</t>
        </is>
      </c>
      <c r="T1031" s="2" t="inlineStr">
        <is>
          <t/>
        </is>
      </c>
      <c r="U1031" t="inlineStr">
        <is>
          <t>Masseanteil des im Brennstoff enthaltenen Schwefels</t>
        </is>
      </c>
      <c r="V1031" s="2" t="inlineStr">
        <is>
          <t>περιεκτικότητα σε θείο</t>
        </is>
      </c>
      <c r="W1031" s="2" t="inlineStr">
        <is>
          <t>3</t>
        </is>
      </c>
      <c r="X1031" s="2" t="inlineStr">
        <is>
          <t/>
        </is>
      </c>
      <c r="Y1031" t="inlineStr">
        <is>
          <t/>
        </is>
      </c>
      <c r="Z1031" s="2" t="inlineStr">
        <is>
          <t>sulfur content|
sulphur content</t>
        </is>
      </c>
      <c r="AA1031" s="2" t="inlineStr">
        <is>
          <t>3|
3</t>
        </is>
      </c>
      <c r="AB1031" s="2" t="inlineStr">
        <is>
          <t xml:space="preserve">|
</t>
        </is>
      </c>
      <c r="AC1031" t="inlineStr">
        <is>
          <t>the sulphur in the fuel expressed as a percentage by weight</t>
        </is>
      </c>
      <c r="AD1031" s="2" t="inlineStr">
        <is>
          <t>contenido de azufre|
contenido en azufre</t>
        </is>
      </c>
      <c r="AE1031" s="2" t="inlineStr">
        <is>
          <t>3|
3</t>
        </is>
      </c>
      <c r="AF1031" s="2" t="inlineStr">
        <is>
          <t xml:space="preserve">|
</t>
        </is>
      </c>
      <c r="AG1031" t="inlineStr">
        <is>
          <t>proporción de azufre del combustible expresado en porcentaje de masa</t>
        </is>
      </c>
      <c r="AH1031" t="inlineStr">
        <is>
          <t/>
        </is>
      </c>
      <c r="AI1031" t="inlineStr">
        <is>
          <t/>
        </is>
      </c>
      <c r="AJ1031" t="inlineStr">
        <is>
          <t/>
        </is>
      </c>
      <c r="AK1031" t="inlineStr">
        <is>
          <t/>
        </is>
      </c>
      <c r="AL1031" s="2" t="inlineStr">
        <is>
          <t>rikkipitoisuus</t>
        </is>
      </c>
      <c r="AM1031" s="2" t="inlineStr">
        <is>
          <t>2</t>
        </is>
      </c>
      <c r="AN1031" s="2" t="inlineStr">
        <is>
          <t/>
        </is>
      </c>
      <c r="AO1031" t="inlineStr">
        <is>
          <t/>
        </is>
      </c>
      <c r="AP1031" s="2" t="inlineStr">
        <is>
          <t>teneur en soufre</t>
        </is>
      </c>
      <c r="AQ1031" s="2" t="inlineStr">
        <is>
          <t>3</t>
        </is>
      </c>
      <c r="AR1031" s="2" t="inlineStr">
        <is>
          <t/>
        </is>
      </c>
      <c r="AS1031" t="inlineStr">
        <is>
          <t>proportion en masse du soufre contenu dans le combustible</t>
        </is>
      </c>
      <c r="AT1031" s="2" t="inlineStr">
        <is>
          <t>cion sulfair</t>
        </is>
      </c>
      <c r="AU1031" s="2" t="inlineStr">
        <is>
          <t>3</t>
        </is>
      </c>
      <c r="AV1031" s="2" t="inlineStr">
        <is>
          <t/>
        </is>
      </c>
      <c r="AW1031" t="inlineStr">
        <is>
          <t/>
        </is>
      </c>
      <c r="AX1031" s="2" t="inlineStr">
        <is>
          <t>sadržaj sumpora</t>
        </is>
      </c>
      <c r="AY1031" s="2" t="inlineStr">
        <is>
          <t>3</t>
        </is>
      </c>
      <c r="AZ1031" s="2" t="inlineStr">
        <is>
          <t/>
        </is>
      </c>
      <c r="BA1031" t="inlineStr">
        <is>
          <t/>
        </is>
      </c>
      <c r="BB1031" t="inlineStr">
        <is>
          <t/>
        </is>
      </c>
      <c r="BC1031" t="inlineStr">
        <is>
          <t/>
        </is>
      </c>
      <c r="BD1031" t="inlineStr">
        <is>
          <t/>
        </is>
      </c>
      <c r="BE1031" t="inlineStr">
        <is>
          <t/>
        </is>
      </c>
      <c r="BF1031" s="2" t="inlineStr">
        <is>
          <t>tenore di zolfo|
tenore in zolfo</t>
        </is>
      </c>
      <c r="BG1031" s="2" t="inlineStr">
        <is>
          <t>3|
3</t>
        </is>
      </c>
      <c r="BH1031" s="2" t="inlineStr">
        <is>
          <t xml:space="preserve">|
</t>
        </is>
      </c>
      <c r="BI1031" t="inlineStr">
        <is>
          <t/>
        </is>
      </c>
      <c r="BJ1031" s="2" t="inlineStr">
        <is>
          <t>sieros kiekis|
sieringumas</t>
        </is>
      </c>
      <c r="BK1031" s="2" t="inlineStr">
        <is>
          <t>3|
3</t>
        </is>
      </c>
      <c r="BL1031" s="2" t="inlineStr">
        <is>
          <t xml:space="preserve">|
</t>
        </is>
      </c>
      <c r="BM1031" t="inlineStr">
        <is>
          <t/>
        </is>
      </c>
      <c r="BN1031" s="2" t="inlineStr">
        <is>
          <t>sēra saturs</t>
        </is>
      </c>
      <c r="BO1031" s="2" t="inlineStr">
        <is>
          <t>3</t>
        </is>
      </c>
      <c r="BP1031" s="2" t="inlineStr">
        <is>
          <t/>
        </is>
      </c>
      <c r="BQ1031" t="inlineStr">
        <is>
          <t/>
        </is>
      </c>
      <c r="BR1031" t="inlineStr">
        <is>
          <t/>
        </is>
      </c>
      <c r="BS1031" t="inlineStr">
        <is>
          <t/>
        </is>
      </c>
      <c r="BT1031" t="inlineStr">
        <is>
          <t/>
        </is>
      </c>
      <c r="BU1031" t="inlineStr">
        <is>
          <t/>
        </is>
      </c>
      <c r="BV1031" s="2" t="inlineStr">
        <is>
          <t>zwavelgehalte</t>
        </is>
      </c>
      <c r="BW1031" s="2" t="inlineStr">
        <is>
          <t>1</t>
        </is>
      </c>
      <c r="BX1031" s="2" t="inlineStr">
        <is>
          <t/>
        </is>
      </c>
      <c r="BY1031" t="inlineStr">
        <is>
          <t/>
        </is>
      </c>
      <c r="BZ1031" t="inlineStr">
        <is>
          <t/>
        </is>
      </c>
      <c r="CA1031" t="inlineStr">
        <is>
          <t/>
        </is>
      </c>
      <c r="CB1031" t="inlineStr">
        <is>
          <t/>
        </is>
      </c>
      <c r="CC1031" t="inlineStr">
        <is>
          <t/>
        </is>
      </c>
      <c r="CD1031" s="2" t="inlineStr">
        <is>
          <t>teor de enxofre</t>
        </is>
      </c>
      <c r="CE1031" s="2" t="inlineStr">
        <is>
          <t>3</t>
        </is>
      </c>
      <c r="CF1031" s="2" t="inlineStr">
        <is>
          <t/>
        </is>
      </c>
      <c r="CG1031" t="inlineStr">
        <is>
          <t>proporção em massa do enxofre contido no combustível</t>
        </is>
      </c>
      <c r="CH1031" s="2" t="inlineStr">
        <is>
          <t>conținut de sulf</t>
        </is>
      </c>
      <c r="CI1031" s="2" t="inlineStr">
        <is>
          <t>3</t>
        </is>
      </c>
      <c r="CJ1031" s="2" t="inlineStr">
        <is>
          <t/>
        </is>
      </c>
      <c r="CK1031" t="inlineStr">
        <is>
          <t/>
        </is>
      </c>
      <c r="CL1031" t="inlineStr">
        <is>
          <t/>
        </is>
      </c>
      <c r="CM1031" t="inlineStr">
        <is>
          <t/>
        </is>
      </c>
      <c r="CN1031" t="inlineStr">
        <is>
          <t/>
        </is>
      </c>
      <c r="CO1031" t="inlineStr">
        <is>
          <t/>
        </is>
      </c>
      <c r="CP1031" t="inlineStr">
        <is>
          <t/>
        </is>
      </c>
      <c r="CQ1031" t="inlineStr">
        <is>
          <t/>
        </is>
      </c>
      <c r="CR1031" t="inlineStr">
        <is>
          <t/>
        </is>
      </c>
      <c r="CS1031" t="inlineStr">
        <is>
          <t/>
        </is>
      </c>
      <c r="CT1031" t="inlineStr">
        <is>
          <t/>
        </is>
      </c>
      <c r="CU1031" t="inlineStr">
        <is>
          <t/>
        </is>
      </c>
      <c r="CV1031" t="inlineStr">
        <is>
          <t/>
        </is>
      </c>
      <c r="CW1031" t="inlineStr">
        <is>
          <t/>
        </is>
      </c>
    </row>
    <row r="1032">
      <c r="A1032" s="1" t="str">
        <f>HYPERLINK("https://iate.europa.eu/entry/result/3590138/all", "3590138")</f>
        <v>3590138</v>
      </c>
      <c r="B1032" t="inlineStr">
        <is>
          <t>ECONOMICS;ENVIRONMENT</t>
        </is>
      </c>
      <c r="C1032" t="inlineStr">
        <is>
          <t>ECONOMICS|economic conditions|economic cycle|economic recovery;ENVIRONMENT|environmental policy</t>
        </is>
      </c>
      <c r="D1032" t="inlineStr">
        <is>
          <t>yes</t>
        </is>
      </c>
      <c r="E1032" t="inlineStr">
        <is>
          <t/>
        </is>
      </c>
      <c r="F1032" s="2" t="inlineStr">
        <is>
          <t>Алианс за зелено възстановяване</t>
        </is>
      </c>
      <c r="G1032" s="2" t="inlineStr">
        <is>
          <t>3</t>
        </is>
      </c>
      <c r="H1032" s="2" t="inlineStr">
        <is>
          <t/>
        </is>
      </c>
      <c r="I1032" t="inlineStr">
        <is>
          <t/>
        </is>
      </c>
      <c r="J1032" s="2" t="inlineStr">
        <is>
          <t>Aliance pro zelené oživení</t>
        </is>
      </c>
      <c r="K1032" s="2" t="inlineStr">
        <is>
          <t>3</t>
        </is>
      </c>
      <c r="L1032" s="2" t="inlineStr">
        <is>
          <t/>
        </is>
      </c>
      <c r="M1032" t="inlineStr">
        <is>
          <t>neformální iniciativa zahájená v dubnu 2020 v Evropském parlamentu na podporu začlenění boje proti klimatické změně do plánů hospodářského oživení po pandemii COVID-19 v Evropě</t>
        </is>
      </c>
      <c r="N1032" s="2" t="inlineStr">
        <is>
          <t>Green Recovery Alliance</t>
        </is>
      </c>
      <c r="O1032" s="2" t="inlineStr">
        <is>
          <t>3</t>
        </is>
      </c>
      <c r="P1032" s="2" t="inlineStr">
        <is>
          <t/>
        </is>
      </c>
      <c r="Q1032" t="inlineStr">
        <is>
          <t>uformel, politisk bredt funderet alliance dannet i april 2020 i Europa-Parlamentet med det formål at sætte den grønne indsats i centrum i for de politiske genopretningsinitiativer, der skal afhjælpe de økonomiske konsekvenser af covid-19-pandemien</t>
        </is>
      </c>
      <c r="R1032" s="2" t="inlineStr">
        <is>
          <t>Allianz für einen grünen Aufschwung</t>
        </is>
      </c>
      <c r="S1032" s="2" t="inlineStr">
        <is>
          <t>2</t>
        </is>
      </c>
      <c r="T1032" s="2" t="inlineStr">
        <is>
          <t/>
        </is>
      </c>
      <c r="U1032" t="inlineStr">
        <is>
          <t/>
        </is>
      </c>
      <c r="V1032" s="2" t="inlineStr">
        <is>
          <t>συμμαχία για την πράσινη σνάκαμψη</t>
        </is>
      </c>
      <c r="W1032" s="2" t="inlineStr">
        <is>
          <t>3</t>
        </is>
      </c>
      <c r="X1032" s="2" t="inlineStr">
        <is>
          <t/>
        </is>
      </c>
      <c r="Y1032" t="inlineStr">
        <is>
          <t/>
        </is>
      </c>
      <c r="Z1032" s="2" t="inlineStr">
        <is>
          <t>Green Recovery Alliance</t>
        </is>
      </c>
      <c r="AA1032" s="2" t="inlineStr">
        <is>
          <t>3</t>
        </is>
      </c>
      <c r="AB1032" s="2" t="inlineStr">
        <is>
          <t/>
        </is>
      </c>
      <c r="AC1032" t="inlineStr">
        <is>
          <t>initiative launched
in the European Parliament in April 2020 bringing together MEPs, CEOs of
multinationals, business associations, the European Trade Union Confederation,
NGOs and think tanks, to promote putting the fight against climate change
and biodiversity loss at the centre of the post-COVID-19 economic
recovery in Europe</t>
        </is>
      </c>
      <c r="AD1032" s="2" t="inlineStr">
        <is>
          <t>Alianza para una Recuperación Verde</t>
        </is>
      </c>
      <c r="AE1032" s="2" t="inlineStr">
        <is>
          <t>3</t>
        </is>
      </c>
      <c r="AF1032" s="2" t="inlineStr">
        <is>
          <t/>
        </is>
      </c>
      <c r="AG1032" t="inlineStr">
        <is>
          <t>Iniciativa promovida en el Parlamento Europeo en abril de 2020 y respaldada por 180 responsables políticos, directivos de grandes multinacionales, sindicatos, ONG y expertos, que propugna, tras la crisis ocasionada por la pandemia de COVID-19, una recuperación económica que tenga en cuenta la lucha contra el cambio climático y otras políticas climáticas establecidas en el &lt;a href="https://iate.europa.eu/entry/slideshow/1613409065730/3582003/es" target="_blank"&gt;Pacto Verde Europeo&lt;/a&gt;.</t>
        </is>
      </c>
      <c r="AH1032" s="2" t="inlineStr">
        <is>
          <t>keskkonnahoidliku taastamise liit</t>
        </is>
      </c>
      <c r="AI1032" s="2" t="inlineStr">
        <is>
          <t>2</t>
        </is>
      </c>
      <c r="AJ1032" s="2" t="inlineStr">
        <is>
          <t/>
        </is>
      </c>
      <c r="AK1032" t="inlineStr">
        <is>
          <t/>
        </is>
      </c>
      <c r="AL1032" s="2" t="inlineStr">
        <is>
          <t>vihreän elpymisen allianssi</t>
        </is>
      </c>
      <c r="AM1032" s="2" t="inlineStr">
        <is>
          <t>2</t>
        </is>
      </c>
      <c r="AN1032" s="2" t="inlineStr">
        <is>
          <t>proposed</t>
        </is>
      </c>
      <c r="AO1032" t="inlineStr">
        <is>
          <t>EU:n laajuinen aloite, jonka on allekirjoittanut 180 yritysjohtajaa, poliitikkoa, ammattiliittoa, ajatushautomoa ja kansalaisjärjestöä ja jonka tavoitteena on rakentaa koronaviruksen jälkeinen talous uuteen nousuun kestävän elvytyksen, ilmastoneutraalien periaatteiden ja biodiversiteetin suojelemisen pohjalta</t>
        </is>
      </c>
      <c r="AP1032" s="2" t="inlineStr">
        <is>
          <t>alliance pour une relance verte</t>
        </is>
      </c>
      <c r="AQ1032" s="2" t="inlineStr">
        <is>
          <t>3</t>
        </is>
      </c>
      <c r="AR1032" s="2" t="inlineStr">
        <is>
          <t/>
        </is>
      </c>
      <c r="AS1032" t="inlineStr">
        <is>
          <t>initiative lancée par le Parlement européen en avril 2020, rassemblant des députés européens, des dirigeants d'entreprises, des associations professionnelles, la Confédération européenne des syndicats, des ONG et des groupes de réflexion, et ayant pour objectif de placer la transition écologique au centre des plans de relance faisant suite à la crise sanitaire de la COVID-19.</t>
        </is>
      </c>
      <c r="AT1032" s="2" t="inlineStr">
        <is>
          <t>Comhghuaillíocht Téarnaimh Ghlais</t>
        </is>
      </c>
      <c r="AU1032" s="2" t="inlineStr">
        <is>
          <t>3</t>
        </is>
      </c>
      <c r="AV1032" s="2" t="inlineStr">
        <is>
          <t/>
        </is>
      </c>
      <c r="AW1032" t="inlineStr">
        <is>
          <t/>
        </is>
      </c>
      <c r="AX1032" s="2" t="inlineStr">
        <is>
          <t>Savez za zeleni oporavak</t>
        </is>
      </c>
      <c r="AY1032" s="2" t="inlineStr">
        <is>
          <t>3</t>
        </is>
      </c>
      <c r="AZ1032" s="2" t="inlineStr">
        <is>
          <t/>
        </is>
      </c>
      <c r="BA1032" t="inlineStr">
        <is>
          <t/>
        </is>
      </c>
      <c r="BB1032" s="2" t="inlineStr">
        <is>
          <t>a Zöld Helyreállítás Szövetsége</t>
        </is>
      </c>
      <c r="BC1032" s="2" t="inlineStr">
        <is>
          <t>3</t>
        </is>
      </c>
      <c r="BD1032" s="2" t="inlineStr">
        <is>
          <t/>
        </is>
      </c>
      <c r="BE1032" t="inlineStr">
        <is>
          <t>az Európai Parlament által 2020 áprilisban indított kezdeményezés, amely a parlamenti képviselőket, multinacionális vállalatok vezetői, civil szervezeteket, agytrösztöket, ágazati szövetségeket tömörít annak érdekében, hogy a Covid19-világjárványt követő gazdasági helyreállításban hangsúlyos helyet kapjon az éghajlatváltozás és a biodiverzitás megmentése</t>
        </is>
      </c>
      <c r="BF1032" s="2" t="inlineStr">
        <is>
          <t>Alleanza per la ripresa verde</t>
        </is>
      </c>
      <c r="BG1032" s="2" t="inlineStr">
        <is>
          <t>3</t>
        </is>
      </c>
      <c r="BH1032" s="2" t="inlineStr">
        <is>
          <t/>
        </is>
      </c>
      <c r="BI1032" t="inlineStr">
        <is>
          <t>iniziativa avviata dal Parlamento europeo nell’aprile 2020, che riunisce
dirigenti aziendali, ministri, deputati europei, sindacalisti ed esponenti
della società civile al fine di promuovere prioritariamente programmi verdi nei
piani di ripresa economica post COVID-19</t>
        </is>
      </c>
      <c r="BJ1032" s="2" t="inlineStr">
        <is>
          <t>Žaliojo ekonomikos atsigavimo aljansas|
Žaliojo ekonomikos gaivinimo aljansas</t>
        </is>
      </c>
      <c r="BK1032" s="2" t="inlineStr">
        <is>
          <t>2|
2</t>
        </is>
      </c>
      <c r="BL1032" s="2" t="inlineStr">
        <is>
          <t xml:space="preserve">|
</t>
        </is>
      </c>
      <c r="BM1032" t="inlineStr">
        <is>
          <t/>
        </is>
      </c>
      <c r="BN1032" s="2" t="inlineStr">
        <is>
          <t>Zaļās atveseļošanas alianse</t>
        </is>
      </c>
      <c r="BO1032" s="2" t="inlineStr">
        <is>
          <t>2</t>
        </is>
      </c>
      <c r="BP1032" s="2" t="inlineStr">
        <is>
          <t/>
        </is>
      </c>
      <c r="BQ1032" t="inlineStr">
        <is>
          <t/>
        </is>
      </c>
      <c r="BR1032" s="2" t="inlineStr">
        <is>
          <t>Alleanza għall-Irkupru Ekoloġiku</t>
        </is>
      </c>
      <c r="BS1032" s="2" t="inlineStr">
        <is>
          <t>3</t>
        </is>
      </c>
      <c r="BT1032" s="2" t="inlineStr">
        <is>
          <t/>
        </is>
      </c>
      <c r="BU1032" t="inlineStr">
        <is>
          <t>inizjattiva varata fil-Parlament Ewropew f'April 2020 li tgħaqqad flimkien l-MEPs, is-CEOs ta' kumpaniji multinazzjonali, assoċjazzjonijiet tan-negozju, il-Konfederazzjoni Ewropea tat-Trade Unions, NGOs u think thanks, biex tippromwovi t-tqegħid tal-ġlieda kontra t-tibdil fil-klima u t-telf tal-bijodiversità fiċ-ċentru tal-irkupru tal-ekonomija wara l-COVID-19 fl-Ewropa</t>
        </is>
      </c>
      <c r="BV1032" s="2" t="inlineStr">
        <is>
          <t>Green Recovery Alliance</t>
        </is>
      </c>
      <c r="BW1032" s="2" t="inlineStr">
        <is>
          <t>3</t>
        </is>
      </c>
      <c r="BX1032" s="2" t="inlineStr">
        <is>
          <t/>
        </is>
      </c>
      <c r="BY1032" t="inlineStr">
        <is>
          <t>initiatief
 dat in april 2020 door het Europees Parlement werd gelanceerd en waarin
 EP-leden, CEO’s van multinationals, ondernemersorganisaties, het Europees
 Verbond van Vakverenigingen, ngo’s en denktanks bijeenkwamen om de strijd
 tegen klimaatverandering en het verlies aan biodiversiteit centraal te
 stellen in het economisch herstel na COVID-19 in Europa</t>
        </is>
      </c>
      <c r="BZ1032" s="2" t="inlineStr">
        <is>
          <t>sojusz na rzecz zielonego ożywienia gospodarczego</t>
        </is>
      </c>
      <c r="CA1032" s="2" t="inlineStr">
        <is>
          <t>3</t>
        </is>
      </c>
      <c r="CB1032" s="2" t="inlineStr">
        <is>
          <t/>
        </is>
      </c>
      <c r="CC1032" t="inlineStr">
        <is>
          <t/>
        </is>
      </c>
      <c r="CD1032" s="2" t="inlineStr">
        <is>
          <t>Aliança Recuperação Ecológica</t>
        </is>
      </c>
      <c r="CE1032" s="2" t="inlineStr">
        <is>
          <t>3</t>
        </is>
      </c>
      <c r="CF1032" s="2" t="inlineStr">
        <is>
          <t/>
        </is>
      </c>
      <c r="CG1032" t="inlineStr">
        <is>
          <t>Iniciativa lançada no Parlamento Europeu, em abril de 2020, reunindo deputados, dirigentes de multinacionais, associações empresariais, a Confederação Europeia de Sindicatos, ONG e grupos de reflexão, para promover que o combate às alterações climáticas e à perda de biodiversidade seja colocado no centro da recuperação económica pós-COVID-19 na Europa.</t>
        </is>
      </c>
      <c r="CH1032" s="2" t="inlineStr">
        <is>
          <t>Alianța pentru redresare verde</t>
        </is>
      </c>
      <c r="CI1032" s="2" t="inlineStr">
        <is>
          <t>3</t>
        </is>
      </c>
      <c r="CJ1032" s="2" t="inlineStr">
        <is>
          <t/>
        </is>
      </c>
      <c r="CK1032" t="inlineStr">
        <is>
          <t/>
        </is>
      </c>
      <c r="CL1032" s="2" t="inlineStr">
        <is>
          <t>Aliancia za zelenú obnovu</t>
        </is>
      </c>
      <c r="CM1032" s="2" t="inlineStr">
        <is>
          <t>3</t>
        </is>
      </c>
      <c r="CN1032" s="2" t="inlineStr">
        <is>
          <t/>
        </is>
      </c>
      <c r="CO1032" t="inlineStr">
        <is>
          <t>iniciatíva Európskeho parlamentu a lídrov podnikateľskej a finančnej sféry, ministrov, odborárov a mimovládnych organizácií s cieľom podporiť environmentálne a klimaticky priaznivú podobu obnovy hospodárstva v Európskej únii po kríze spôsobenej ochorením COVID-19</t>
        </is>
      </c>
      <c r="CP1032" s="2" t="inlineStr">
        <is>
          <t>zavezništvo za zeleno okrevanje</t>
        </is>
      </c>
      <c r="CQ1032" s="2" t="inlineStr">
        <is>
          <t>3</t>
        </is>
      </c>
      <c r="CR1032" s="2" t="inlineStr">
        <is>
          <t/>
        </is>
      </c>
      <c r="CS1032" t="inlineStr">
        <is>
          <t/>
        </is>
      </c>
      <c r="CT1032" s="2" t="inlineStr">
        <is>
          <t>allians för grön återhämtning</t>
        </is>
      </c>
      <c r="CU1032" s="2" t="inlineStr">
        <is>
          <t>2</t>
        </is>
      </c>
      <c r="CV1032" s="2" t="inlineStr">
        <is>
          <t/>
        </is>
      </c>
      <c r="CW1032" t="inlineStr">
        <is>
          <t/>
        </is>
      </c>
    </row>
    <row r="1033">
      <c r="A1033" s="1" t="str">
        <f>HYPERLINK("https://iate.europa.eu/entry/result/1407688/all", "1407688")</f>
        <v>1407688</v>
      </c>
      <c r="B1033" t="inlineStr">
        <is>
          <t>ENERGY;INDUSTRY</t>
        </is>
      </c>
      <c r="C1033" t="inlineStr">
        <is>
          <t>ENERGY|coal and mining industries|coal industry;INDUSTRY|chemistry|chemical compound;INDUSTRY|electronics and electrical engineering</t>
        </is>
      </c>
      <c r="D1033" t="inlineStr">
        <is>
          <t>no</t>
        </is>
      </c>
      <c r="E1033" t="inlineStr">
        <is>
          <t/>
        </is>
      </c>
      <c r="F1033" t="inlineStr">
        <is>
          <t/>
        </is>
      </c>
      <c r="G1033" t="inlineStr">
        <is>
          <t/>
        </is>
      </c>
      <c r="H1033" t="inlineStr">
        <is>
          <t/>
        </is>
      </c>
      <c r="I1033" t="inlineStr">
        <is>
          <t/>
        </is>
      </c>
      <c r="J1033" t="inlineStr">
        <is>
          <t/>
        </is>
      </c>
      <c r="K1033" t="inlineStr">
        <is>
          <t/>
        </is>
      </c>
      <c r="L1033" t="inlineStr">
        <is>
          <t/>
        </is>
      </c>
      <c r="M1033" t="inlineStr">
        <is>
          <t/>
        </is>
      </c>
      <c r="N1033" t="inlineStr">
        <is>
          <t/>
        </is>
      </c>
      <c r="O1033" t="inlineStr">
        <is>
          <t/>
        </is>
      </c>
      <c r="P1033" t="inlineStr">
        <is>
          <t/>
        </is>
      </c>
      <c r="Q1033" t="inlineStr">
        <is>
          <t/>
        </is>
      </c>
      <c r="R1033" s="2" t="inlineStr">
        <is>
          <t>Aufbereitung</t>
        </is>
      </c>
      <c r="S1033" s="2" t="inlineStr">
        <is>
          <t>3</t>
        </is>
      </c>
      <c r="T1033" s="2" t="inlineStr">
        <is>
          <t/>
        </is>
      </c>
      <c r="U1033" t="inlineStr">
        <is>
          <t>Verfahren und Vorgaenge zur Herstellung von technisch verwertbaren Erzeugnissen aus Rohbrennstoffen auf physikalischer oder physikalisch-chemischer Grundlage</t>
        </is>
      </c>
      <c r="V1033" s="2" t="inlineStr">
        <is>
          <t>επεξεργασία|
εμπλουτισμός|
κατεργασία</t>
        </is>
      </c>
      <c r="W1033" s="2" t="inlineStr">
        <is>
          <t>3|
3|
3</t>
        </is>
      </c>
      <c r="X1033" s="2" t="inlineStr">
        <is>
          <t xml:space="preserve">|
|
</t>
        </is>
      </c>
      <c r="Y1033" t="inlineStr">
        <is>
          <t/>
        </is>
      </c>
      <c r="Z1033" s="2" t="inlineStr">
        <is>
          <t>preparation|
beneficiation|
dressing|
treatment|
processing</t>
        </is>
      </c>
      <c r="AA1033" s="2" t="inlineStr">
        <is>
          <t>3|
3|
3|
3|
3</t>
        </is>
      </c>
      <c r="AB1033" s="2" t="inlineStr">
        <is>
          <t xml:space="preserve">|
|
|
|
</t>
        </is>
      </c>
      <c r="AC1033" t="inlineStr">
        <is>
          <t>collectively,mechanical,physical and physico-chemical processes applied to raw fuel to make it suitable for a particular use</t>
        </is>
      </c>
      <c r="AD1033" s="2" t="inlineStr">
        <is>
          <t>preparación</t>
        </is>
      </c>
      <c r="AE1033" s="2" t="inlineStr">
        <is>
          <t>3</t>
        </is>
      </c>
      <c r="AF1033" s="2" t="inlineStr">
        <is>
          <t/>
        </is>
      </c>
      <c r="AG1033" t="inlineStr">
        <is>
          <t>procedimiento y proceso para la obtención de productos comercialmente valorables, a partir de los combustibles brutos, por medio de tratamientos físicos o físico-químicos</t>
        </is>
      </c>
      <c r="AH1033" t="inlineStr">
        <is>
          <t/>
        </is>
      </c>
      <c r="AI1033" t="inlineStr">
        <is>
          <t/>
        </is>
      </c>
      <c r="AJ1033" t="inlineStr">
        <is>
          <t/>
        </is>
      </c>
      <c r="AK1033" t="inlineStr">
        <is>
          <t/>
        </is>
      </c>
      <c r="AL1033" t="inlineStr">
        <is>
          <t/>
        </is>
      </c>
      <c r="AM1033" t="inlineStr">
        <is>
          <t/>
        </is>
      </c>
      <c r="AN1033" t="inlineStr">
        <is>
          <t/>
        </is>
      </c>
      <c r="AO1033" t="inlineStr">
        <is>
          <t/>
        </is>
      </c>
      <c r="AP1033" s="2" t="inlineStr">
        <is>
          <t>préparation</t>
        </is>
      </c>
      <c r="AQ1033" s="2" t="inlineStr">
        <is>
          <t>3</t>
        </is>
      </c>
      <c r="AR1033" s="2" t="inlineStr">
        <is>
          <t/>
        </is>
      </c>
      <c r="AS1033" t="inlineStr">
        <is>
          <t>procédés et processus mis en oeuvre pour l'obtention de produits commercialement valorisables à partir de combustibles bruts par des traitements physiques ou physico-chimiques</t>
        </is>
      </c>
      <c r="AT1033" t="inlineStr">
        <is>
          <t/>
        </is>
      </c>
      <c r="AU1033" t="inlineStr">
        <is>
          <t/>
        </is>
      </c>
      <c r="AV1033" t="inlineStr">
        <is>
          <t/>
        </is>
      </c>
      <c r="AW1033" t="inlineStr">
        <is>
          <t/>
        </is>
      </c>
      <c r="AX1033" t="inlineStr">
        <is>
          <t/>
        </is>
      </c>
      <c r="AY1033" t="inlineStr">
        <is>
          <t/>
        </is>
      </c>
      <c r="AZ1033" t="inlineStr">
        <is>
          <t/>
        </is>
      </c>
      <c r="BA1033" t="inlineStr">
        <is>
          <t/>
        </is>
      </c>
      <c r="BB1033" t="inlineStr">
        <is>
          <t/>
        </is>
      </c>
      <c r="BC1033" t="inlineStr">
        <is>
          <t/>
        </is>
      </c>
      <c r="BD1033" t="inlineStr">
        <is>
          <t/>
        </is>
      </c>
      <c r="BE1033" t="inlineStr">
        <is>
          <t/>
        </is>
      </c>
      <c r="BF1033" s="2" t="inlineStr">
        <is>
          <t>preparazione</t>
        </is>
      </c>
      <c r="BG1033" s="2" t="inlineStr">
        <is>
          <t>3</t>
        </is>
      </c>
      <c r="BH1033" s="2" t="inlineStr">
        <is>
          <t/>
        </is>
      </c>
      <c r="BI1033" t="inlineStr">
        <is>
          <t/>
        </is>
      </c>
      <c r="BJ1033" t="inlineStr">
        <is>
          <t/>
        </is>
      </c>
      <c r="BK1033" t="inlineStr">
        <is>
          <t/>
        </is>
      </c>
      <c r="BL1033" t="inlineStr">
        <is>
          <t/>
        </is>
      </c>
      <c r="BM1033" t="inlineStr">
        <is>
          <t/>
        </is>
      </c>
      <c r="BN1033" t="inlineStr">
        <is>
          <t/>
        </is>
      </c>
      <c r="BO1033" t="inlineStr">
        <is>
          <t/>
        </is>
      </c>
      <c r="BP1033" t="inlineStr">
        <is>
          <t/>
        </is>
      </c>
      <c r="BQ1033" t="inlineStr">
        <is>
          <t/>
        </is>
      </c>
      <c r="BR1033" t="inlineStr">
        <is>
          <t/>
        </is>
      </c>
      <c r="BS1033" t="inlineStr">
        <is>
          <t/>
        </is>
      </c>
      <c r="BT1033" t="inlineStr">
        <is>
          <t/>
        </is>
      </c>
      <c r="BU1033" t="inlineStr">
        <is>
          <t/>
        </is>
      </c>
      <c r="BV1033" t="inlineStr">
        <is>
          <t/>
        </is>
      </c>
      <c r="BW1033" t="inlineStr">
        <is>
          <t/>
        </is>
      </c>
      <c r="BX1033" t="inlineStr">
        <is>
          <t/>
        </is>
      </c>
      <c r="BY1033" t="inlineStr">
        <is>
          <t/>
        </is>
      </c>
      <c r="BZ1033" t="inlineStr">
        <is>
          <t/>
        </is>
      </c>
      <c r="CA1033" t="inlineStr">
        <is>
          <t/>
        </is>
      </c>
      <c r="CB1033" t="inlineStr">
        <is>
          <t/>
        </is>
      </c>
      <c r="CC1033" t="inlineStr">
        <is>
          <t/>
        </is>
      </c>
      <c r="CD1033" s="2" t="inlineStr">
        <is>
          <t>preparação</t>
        </is>
      </c>
      <c r="CE1033" s="2" t="inlineStr">
        <is>
          <t>3</t>
        </is>
      </c>
      <c r="CF1033" s="2" t="inlineStr">
        <is>
          <t/>
        </is>
      </c>
      <c r="CG1033" t="inlineStr">
        <is>
          <t>processos e procedimentos usados para a obtenção de produtos comercialmente valorizados,a partir de combustíveis brutos por meio de tratamentos físicos ou físico-químicos</t>
        </is>
      </c>
      <c r="CH1033" t="inlineStr">
        <is>
          <t/>
        </is>
      </c>
      <c r="CI1033" t="inlineStr">
        <is>
          <t/>
        </is>
      </c>
      <c r="CJ1033" t="inlineStr">
        <is>
          <t/>
        </is>
      </c>
      <c r="CK1033" t="inlineStr">
        <is>
          <t/>
        </is>
      </c>
      <c r="CL1033" t="inlineStr">
        <is>
          <t/>
        </is>
      </c>
      <c r="CM1033" t="inlineStr">
        <is>
          <t/>
        </is>
      </c>
      <c r="CN1033" t="inlineStr">
        <is>
          <t/>
        </is>
      </c>
      <c r="CO1033" t="inlineStr">
        <is>
          <t/>
        </is>
      </c>
      <c r="CP1033" s="2" t="inlineStr">
        <is>
          <t>priprava</t>
        </is>
      </c>
      <c r="CQ1033" s="2" t="inlineStr">
        <is>
          <t>1</t>
        </is>
      </c>
      <c r="CR1033" s="2" t="inlineStr">
        <is>
          <t/>
        </is>
      </c>
      <c r="CS1033" t="inlineStr">
        <is>
          <t/>
        </is>
      </c>
      <c r="CT1033" t="inlineStr">
        <is>
          <t/>
        </is>
      </c>
      <c r="CU1033" t="inlineStr">
        <is>
          <t/>
        </is>
      </c>
      <c r="CV1033" t="inlineStr">
        <is>
          <t/>
        </is>
      </c>
      <c r="CW1033" t="inlineStr">
        <is>
          <t/>
        </is>
      </c>
    </row>
    <row r="1034">
      <c r="A1034" s="1" t="str">
        <f>HYPERLINK("https://iate.europa.eu/entry/result/3506432/all", "3506432")</f>
        <v>3506432</v>
      </c>
      <c r="B1034" t="inlineStr">
        <is>
          <t>ENERGY</t>
        </is>
      </c>
      <c r="C1034" t="inlineStr">
        <is>
          <t>ENERGY|soft energy|soft energy|renewable energy</t>
        </is>
      </c>
      <c r="D1034" t="inlineStr">
        <is>
          <t>yes</t>
        </is>
      </c>
      <c r="E1034" t="inlineStr">
        <is>
          <t/>
        </is>
      </c>
      <c r="F1034" s="2" t="inlineStr">
        <is>
          <t>схема за подпомагане</t>
        </is>
      </c>
      <c r="G1034" s="2" t="inlineStr">
        <is>
          <t>3</t>
        </is>
      </c>
      <c r="H1034" s="2" t="inlineStr">
        <is>
          <t/>
        </is>
      </c>
      <c r="I1034" t="inlineStr">
        <is>
          <t>всеки инструмент, схема или механизъм, прилагани от държава членка или група държави членки, които насърчават използването на енергия от възобновяеми източници чрез намаляване на себестойността на тази енергия, увеличаване на цената, на която може да бъде продадена, или увеличаване, посредством задължение за енергия от възобновяеми източници или по друг начин, на обема на покупките на такава енергия; това включва, но не се ограничава до инвестиционни помощи, данъчни облекчения или намаления, връщане на платени данъци, схеми за подпомагане на задължението за използване на възобновяеми източници на енергия, включително тези, при които се използват зелени сертификати, и схеми за пряко ценово подпомагане, включително преференциални тарифи и премийни плащания</t>
        </is>
      </c>
      <c r="J1034" s="2" t="inlineStr">
        <is>
          <t>režim podpory</t>
        </is>
      </c>
      <c r="K1034" s="2" t="inlineStr">
        <is>
          <t>3</t>
        </is>
      </c>
      <c r="L1034" s="2" t="inlineStr">
        <is>
          <t/>
        </is>
      </c>
      <c r="M1034" t="inlineStr">
        <is>
          <t>jakýkoli nástroj, režim či mechanismus uplatňovaný členským státem či skupinou členských států, který podporuje užívání energie z obnovitelných zdrojů snížením nákladů na výrobu této energie, zvýšením ceny, za kterou ji lze prodat, nebo zvýšením množství takto prodané energie prostřednictvím povinnosti využívat energii z obnovitelných zdrojů nebo jinak</t>
        </is>
      </c>
      <c r="N1034" s="2" t="inlineStr">
        <is>
          <t>støtteordning til fremme af vedvarende energi|
støtteordning|
støtteordning til vedvarende energi</t>
        </is>
      </c>
      <c r="O1034" s="2" t="inlineStr">
        <is>
          <t>3|
3|
3</t>
        </is>
      </c>
      <c r="P1034" s="2" t="inlineStr">
        <is>
          <t xml:space="preserve">|
|
</t>
        </is>
      </c>
      <c r="Q1034" t="inlineStr">
        <is>
          <t>"enhver form for instrument, ordning eller mekanisme, som en medlemsstat eller en gruppe af medlemsstater anvender, og som fremmer brugen af energi fra vedvarende energikilder (VE) ved enten at mindske omkostningerne ved denne energi, at øge den pris, den kan sælges til, eller ved gennem indførelse af en VE-forpligtelse eller på anden måde at øge den mængde af denne energiform, der købes."</t>
        </is>
      </c>
      <c r="R1034" s="2" t="inlineStr">
        <is>
          <t>Förderregelung|
Förderregelung für erneuerbare Energien</t>
        </is>
      </c>
      <c r="S1034" s="2" t="inlineStr">
        <is>
          <t>3|
3</t>
        </is>
      </c>
      <c r="T1034" s="2" t="inlineStr">
        <is>
          <t xml:space="preserve">|
</t>
        </is>
      </c>
      <c r="U1034" t="inlineStr">
        <is>
          <t>Instrument, Regelung oder Mechanismus, das bzw. die bzw. der von einem Mitgliedstaat oder einer Gruppe von Mitgliedstaaten angewendet wird und die Nutzung von Energie aus erneuerbaren Quellen dadurch fördert, dass die Kosten dieser Energie gesenkt werden, ihr Verkaufspreis erhöht wird oder ihre Absatzmenge durch eine Verpflichtung zur Nutzung erneuerbarer Energie oder auf andere Weise gesteigert wird</t>
        </is>
      </c>
      <c r="V1034" s="2" t="inlineStr">
        <is>
          <t>καθεστώς στήριξης|
καθεστώς στήριξης για τις ανανεώσιμες πηγές ενέργειας</t>
        </is>
      </c>
      <c r="W1034" s="2" t="inlineStr">
        <is>
          <t>3|
3</t>
        </is>
      </c>
      <c r="X1034" s="2" t="inlineStr">
        <is>
          <t xml:space="preserve">|
</t>
        </is>
      </c>
      <c r="Y1034" t="inlineStr">
        <is>
          <t>κάθε μέσο, καθεστώς ή μηχανισμός που δρομολογείται από κράτος μέλος ή ομάδα κρατών μελών και προάγει τη χρήση ενέργειας από ανανεώσιμες πηγές μειώνοντας το κόστος της εν λόγω ενέργειας, αυξάνοντας την τιμή πώλησής της ή αυξάνοντας, με την επιβολή υποχρέωσης χρήσης ανανεώσιμων ενεργειακών πηγών ή με άλλον τρόπο, τις αγοραζόμενες ποσότητες της εν λόγω ενέργειας περιλαμβάνονται, μεταξύ άλλων, οι επενδυτικές ενισχύσεις, οι φορολογικές απαλλαγές ή μειώσεις, οι επιστροφές φόρου, τα καθεστώτα στήριξης της υποχρέωσης χρήσης ανανεώσιμης ενέργειας, συμπεριλαμβανομένων εκείνων που χρησιμοποιούν πράσινα πιστοποιητικά, και τα καθεστώτα άμεσης στήριξης των τιμών συμπεριλαμβανομένων των εγγυημένων τιμών αγοράς και της καταβολής πριμοδοτήσεων</t>
        </is>
      </c>
      <c r="Z1034" s="2" t="inlineStr">
        <is>
          <t>renewable energy support scheme|
support scheme|
support scheme to promote the use of energy from renewable resources|
renewables support scheme</t>
        </is>
      </c>
      <c r="AA1034" s="2" t="inlineStr">
        <is>
          <t>3|
2|
3|
1</t>
        </is>
      </c>
      <c r="AB1034" s="2" t="inlineStr">
        <is>
          <t xml:space="preserve">|
|
|
</t>
        </is>
      </c>
      <c r="AC1034" t="inlineStr">
        <is>
          <t>any instrument, scheme or mechanism applied by a Member State or a group of Member States, that promotes the use of energy from renewable sources by reducing the cost of that energy, increasing the price at which it can be sold, or increasing, by means of a renewable energy obligation or otherwise, the volume of such energy purchased</t>
        </is>
      </c>
      <c r="AD1034" s="2" t="inlineStr">
        <is>
          <t>sistema de apoyo</t>
        </is>
      </c>
      <c r="AE1034" s="2" t="inlineStr">
        <is>
          <t>3</t>
        </is>
      </c>
      <c r="AF1034" s="2" t="inlineStr">
        <is>
          <t/>
        </is>
      </c>
      <c r="AG1034" t="inlineStr">
        <is>
          <t>Cualquier instrumento, sistema o mecanismo aplicado por un Estado miembro o un grupo de Estados miembros, que promueve el uso de energía procedente de fuentes renovables &lt;a href="/entry/result/1691552/all" id="ENTRY_TO_ENTRY_CONVERTER" target="_blank"&gt;IATE:1691552&lt;/a&gt; gracias a la reducción del coste de esta energía, aumentando su precio de venta o el volumen de energía renovable adquirida, mediante una obligación de utilizar energías renovables o mediante otras medidas.</t>
        </is>
      </c>
      <c r="AH1034" s="2" t="inlineStr">
        <is>
          <t>toetuskava|
taastuvenergia toetuskava</t>
        </is>
      </c>
      <c r="AI1034" s="2" t="inlineStr">
        <is>
          <t>3|
3</t>
        </is>
      </c>
      <c r="AJ1034" s="2" t="inlineStr">
        <is>
          <t xml:space="preserve">|
</t>
        </is>
      </c>
      <c r="AK1034" t="inlineStr">
        <is>
          <t>liikmesriigi või liikmesriikide rühma rakendatav vahend, kava või mehhanism, mille abil edendatakse taastuvatest energiaallikatest toodetud energia &lt;a href="/entry/result/1691552/all" id="ENTRY_TO_ENTRY_CONVERTER" target="_blank"&gt;IATE:1691552&lt;/a&gt; kasutamist, vähendades nimetatud energiaga seotud kulusid, tõstes selle võimalikku müügihinda või suurendades taastuvenergiaalase kohustuse abil või muul viisil sellise energia ostumahtu</t>
        </is>
      </c>
      <c r="AL1034" s="2" t="inlineStr">
        <is>
          <t>uusiutuvan energian tukijärjestelmä|
tukijärjestelmä</t>
        </is>
      </c>
      <c r="AM1034" s="2" t="inlineStr">
        <is>
          <t>3|
3</t>
        </is>
      </c>
      <c r="AN1034" s="2" t="inlineStr">
        <is>
          <t xml:space="preserve">|
</t>
        </is>
      </c>
      <c r="AO1034" t="inlineStr">
        <is>
          <t/>
        </is>
      </c>
      <c r="AP1034" s="2" t="inlineStr">
        <is>
          <t>régime d’aide</t>
        </is>
      </c>
      <c r="AQ1034" s="2" t="inlineStr">
        <is>
          <t>3</t>
        </is>
      </c>
      <c r="AR1034" s="2" t="inlineStr">
        <is>
          <t/>
        </is>
      </c>
      <c r="AS1034" t="inlineStr">
        <is>
          <t>tout instrument, régime ou mécanisme appliqué par un État membre ou un groupe d’États membres, destiné à promouvoir l’utilisation de l’énergie produite à partir de sources renouvelables grâce à une réduction du coût de cette énergie par une augmentation du prix de vente ou du volume d’achat de cette énergie, au moyen d’une obligation d’utiliser ce type d’énergie ou d’une autre mesure incitative; cela inclut, mais sans s’y limiter, les aides à l’investissement, les exonérations ou réductions fiscales, les remboursements d’impôt, les régimes d’aide liés à l’obligation d’utiliser de l’énergie produite à partir de sources renouvelables, y compris ceux utilisant les certificats verts, et les régimes de soutien direct des prix, y compris les tarifs de rachat et les primes</t>
        </is>
      </c>
      <c r="AT1034" s="2" t="inlineStr">
        <is>
          <t>scéim tacaíochta|
scéim tacaíochta um úsáid fuinnimh ó fhoinsí inathnuaite a chur chun cinn</t>
        </is>
      </c>
      <c r="AU1034" s="2" t="inlineStr">
        <is>
          <t>3|
3</t>
        </is>
      </c>
      <c r="AV1034" s="2" t="inlineStr">
        <is>
          <t xml:space="preserve">|
</t>
        </is>
      </c>
      <c r="AW1034" t="inlineStr">
        <is>
          <t/>
        </is>
      </c>
      <c r="AX1034" s="2" t="inlineStr">
        <is>
          <t>program potpore za promicanje uporabe energije iz obnovljivih izvora|
program potpore</t>
        </is>
      </c>
      <c r="AY1034" s="2" t="inlineStr">
        <is>
          <t>3|
3</t>
        </is>
      </c>
      <c r="AZ1034" s="2" t="inlineStr">
        <is>
          <t xml:space="preserve">|
</t>
        </is>
      </c>
      <c r="BA1034" t="inlineStr">
        <is>
          <t/>
        </is>
      </c>
      <c r="BB1034" s="2" t="inlineStr">
        <is>
          <t>támogatási program|
támogatási rendszer</t>
        </is>
      </c>
      <c r="BC1034" s="2" t="inlineStr">
        <is>
          <t>4|
4</t>
        </is>
      </c>
      <c r="BD1034" s="2" t="inlineStr">
        <is>
          <t xml:space="preserve">preferred|
</t>
        </is>
      </c>
      <c r="BE1034" t="inlineStr">
        <is>
          <t>egy tagállam vagy tagállamok egy csoportja által alkalmazott olyan eszköz, rendszer vagy mechanizmus, amely a megújuló energiaforrásokból előállított energia felhasználására ösztönöz ezen energia költségének csökkentésével, az eladási ár emelésével, vagy a megújuló energiaforrásokból előállított energia megvásárolt mennyiségének – a megújuló energiával kapcsolatos kötelezettség bevezetése révén vagy egyéb módon való – növelésével</t>
        </is>
      </c>
      <c r="BF1034" s="2" t="inlineStr">
        <is>
          <t>regime di sostegno per le energie rinnovabili|
regime di sostegno</t>
        </is>
      </c>
      <c r="BG1034" s="2" t="inlineStr">
        <is>
          <t>3|
3</t>
        </is>
      </c>
      <c r="BH1034" s="2" t="inlineStr">
        <is>
          <t xml:space="preserve">|
</t>
        </is>
      </c>
      <c r="BI1034" t="inlineStr">
        <is>
          <t>strumento, regime o meccanismo applicato da uno Stato membro o gruppo di Stati membri, inteso a promuovere l’uso delle energie da fonti rinnovabili riducendone i costi, aumentando i prezzi a cui possono essere vendute o aumentando, per mezzo di obblighi in materia di energie rinnovabili o altri mezzi, il volume acquistato di dette energie</t>
        </is>
      </c>
      <c r="BJ1034" s="2" t="inlineStr">
        <is>
          <t>atsinaujinančiųjų išteklių energijos paramos schema|
paramos schema|
paramos schema atsinaujinančiųjų išteklių energijai remti</t>
        </is>
      </c>
      <c r="BK1034" s="2" t="inlineStr">
        <is>
          <t>3|
3|
3</t>
        </is>
      </c>
      <c r="BL1034" s="2" t="inlineStr">
        <is>
          <t xml:space="preserve">|
|
</t>
        </is>
      </c>
      <c r="BM1034" t="inlineStr">
        <is>
          <t>valstybės narės arba valstybių narių grupės taikoma priemonė, schema ar mechanizmas, kuriuo skatinama naudoti atsinaujinančiųjų išteklių energiją: mažinami tos energijos kaštai, didinama kaina, už kurią ją galima parduoti, arba nustatomas atsinaujinančiųjų išteklių energijos įpareigojimas ar kitomis priemonėmis didinama tokios energijos pirkimo apimtis</t>
        </is>
      </c>
      <c r="BN1034" s="2" t="inlineStr">
        <is>
          <t>atbalsta shēma</t>
        </is>
      </c>
      <c r="BO1034" s="2" t="inlineStr">
        <is>
          <t>3</t>
        </is>
      </c>
      <c r="BP1034" s="2" t="inlineStr">
        <is>
          <t/>
        </is>
      </c>
      <c r="BQ1034" t="inlineStr">
        <is>
          <t>jebkāds instruments, shēma vai mehānisms, ko piemēro dalībvalsts vai dalībvalstu grupa un kas veicina no atjaunojamajiem energoresursiem saražotas enerģijas izmantošanu, samazinot šādas enerģijas izmaksas, palielinot tās pārdošanas cenu vai šādas enerģijas iegādes apjomu, izmantojot atjaunojamās enerģijas izmantošanas pienākumu vai citādi</t>
        </is>
      </c>
      <c r="BR1034" s="2" t="inlineStr">
        <is>
          <t>skema ta' sostenn għall-enerġija rinnovabbli|
skema ta' sostenn|
skema ta' sostenn biex tippromwovi l-użu ta' enerġija minn sorsi rinnovabbli</t>
        </is>
      </c>
      <c r="BS1034" s="2" t="inlineStr">
        <is>
          <t>3|
3|
3</t>
        </is>
      </c>
      <c r="BT1034" s="2" t="inlineStr">
        <is>
          <t xml:space="preserve">|
|
</t>
        </is>
      </c>
      <c r="BU1034" t="inlineStr">
        <is>
          <t>kull strument, skema jew mekkaniżmu applikat minn Stat Membru jew grupp ta’ Stati Membri, li jippromwovu l-użu ta’ enerġija minn sorsi rinnovabbli billi jitnaqqas il-kost ta’ dik l-enerġija, b’żieda tal-prezz li bih tista’ tinbiegħ, jew b’żieda, permezz ta’ obbligu ta’ enerġija rinnovabbli jew b’mod ieħor, tal-volum ta’ din l-enerġija mixtrija. Dan jinkludi, iżda mhuwiex limitat biss għall-għajnuna għall-investiment, l-eżenzjonijiet jew it-tnaqqis mit-taxxi, ir-rifużjonijiet tat-taxxa, l-iskemi ta’ sostenn għall-obbligu ta’ enerġija rinnovabbli, u l-iskemi ta’ sostenn, inklużi dawk li jużaw ċertifikati ekoloġiċi, iżda wkoll l-iskemi diretti ta’ sostenn għall-prezzijiet, inklużi tariffi “feed-in” u ħlasijiet ta’ premia</t>
        </is>
      </c>
      <c r="BV1034" s="2" t="inlineStr">
        <is>
          <t>steunregeling</t>
        </is>
      </c>
      <c r="BW1034" s="2" t="inlineStr">
        <is>
          <t>3</t>
        </is>
      </c>
      <c r="BX1034" s="2" t="inlineStr">
        <is>
          <t/>
        </is>
      </c>
      <c r="BY1034" t="inlineStr">
        <is>
          <t>een instrument, regeling of mechanisme, toegepast door een lidstaat of een groep lidstaten, die het gebruik van energie uit hernieuwbare bronnen bevordert door de kosten van deze energievorm te verlagen, de verkoopprijs te verhogen of het volume aangekochte energie te vergroten door een verplichting tot het gebruik van energie uit hernieuwbare bronnen of op een andere wijze.</t>
        </is>
      </c>
      <c r="BZ1034" s="2" t="inlineStr">
        <is>
          <t>system wsparcia|
system wsparcia energii ze źródeł odnawialnych</t>
        </is>
      </c>
      <c r="CA1034" s="2" t="inlineStr">
        <is>
          <t>3|
3</t>
        </is>
      </c>
      <c r="CB1034" s="2" t="inlineStr">
        <is>
          <t xml:space="preserve">|
</t>
        </is>
      </c>
      <c r="CC1034" t="inlineStr">
        <is>
          <t>każdy instrument, system lub mechanizm stosowany przez państwo członkowskie lub grupę państw członkowskich, który promuje wykorzystanie energii ze źródeł odnawialnych dzięki zmniejszeniu kosztów tej energii, zwiększeniu ceny, za którą można ją sprzedać, lub zwiększeniu — poprzez nałożenie obowiązku stosowania energii odnawialnej lub w inny sposób — jej nabywanej ilości</t>
        </is>
      </c>
      <c r="CD1034" s="2" t="inlineStr">
        <is>
          <t>regime de apoio</t>
        </is>
      </c>
      <c r="CE1034" s="2" t="inlineStr">
        <is>
          <t>3</t>
        </is>
      </c>
      <c r="CF1034" s="2" t="inlineStr">
        <is>
          <t/>
        </is>
      </c>
      <c r="CG1034" t="inlineStr">
        <is>
          <t>Instrumento, sistema ou mecanismo aplicado por um Estado-Membro ou por um grupo de Estados-Membros que promove a utilização de energia proveniente de fontes renováveis, reduzindo o custo dessa energia, aumentando o preço pelo qual esta pode ser vendida ou aumentando, por meio da obrigação de utilizar energias renováveis ou de outra forma, o volume das aquisições de energias renováveis. 
&lt;p&gt; Estão incluídos a ajuda ao investimento, as isenções ou reduções fiscais, o reembolso de impostos, os regimes de apoio à obrigação de utilização de energias renováveis, nomeadamente os que utilizam certificados verdes, e os regimes de apoio direto ao preço, nomeadamente as tarifas de aquisição e os pagamentos de prémios.&lt;/p&gt;</t>
        </is>
      </c>
      <c r="CH1034" s="2" t="inlineStr">
        <is>
          <t>schemă de sprijin pentru promovarea utilizării de energie din surse regenerabile|
schemă de sprijin|
schemă de sprijin pentru energia din surse regenerabile</t>
        </is>
      </c>
      <c r="CI1034" s="2" t="inlineStr">
        <is>
          <t>3|
3|
3</t>
        </is>
      </c>
      <c r="CJ1034" s="2" t="inlineStr">
        <is>
          <t xml:space="preserve">|
|
</t>
        </is>
      </c>
      <c r="CK1034" t="inlineStr">
        <is>
          <t>orice instrument, schemă sau mecanism aplicat de un stat membru sau de un grup de state membre, care promovează utilizarea energiei din surse regenerabile prin reducerea costurilor acestei energii, prin creșterea prețului la care aceasta poate fi vândută sau prin mărirea, prin intermediul unor obligații referitoare la energia regenerabilă sau în alt mod, a volumului achiziționat de acest tip de energie</t>
        </is>
      </c>
      <c r="CL1034" s="2" t="inlineStr">
        <is>
          <t>systém podpory</t>
        </is>
      </c>
      <c r="CM1034" s="2" t="inlineStr">
        <is>
          <t>3</t>
        </is>
      </c>
      <c r="CN1034" s="2" t="inlineStr">
        <is>
          <t/>
        </is>
      </c>
      <c r="CO1034" t="inlineStr">
        <is>
          <t>akýkoľvek nástroj, systém alebo mechanizmus, ktorý uplatňuje členský štát alebo skupina členských štátov a ktorý podporuje využívanie energie z obnoviteľných zdrojov energie znížením nákladov na túto energiu, zvýšením ceny, za ktorú sa môže predávať, alebo zvýšením nakúpeného objemu takejto energie prostredníctvom povinnosti využívania energie z obnoviteľných zdrojov energie alebo inak;</t>
        </is>
      </c>
      <c r="CP1034" s="2" t="inlineStr">
        <is>
          <t>program podpore</t>
        </is>
      </c>
      <c r="CQ1034" s="2" t="inlineStr">
        <is>
          <t>3</t>
        </is>
      </c>
      <c r="CR1034" s="2" t="inlineStr">
        <is>
          <t/>
        </is>
      </c>
      <c r="CS1034" t="inlineStr">
        <is>
          <t>vsak instrument, program ali mehanizem, ki ga uporabi država članica ali skupina držav članic in spodbuja uporabo energije iz obnovljivih virov z zmanjševanjem stroškov te energije, povečanjem cene, po kateri se lahko prodaja, ali povečanjem količine nabavljene energije na podlagi obveznosti glede obnovljive energije ali drugače</t>
        </is>
      </c>
      <c r="CT1034" s="2" t="inlineStr">
        <is>
          <t>stödsystem|
stödprogram</t>
        </is>
      </c>
      <c r="CU1034" s="2" t="inlineStr">
        <is>
          <t>3|
3</t>
        </is>
      </c>
      <c r="CV1034" s="2" t="inlineStr">
        <is>
          <t xml:space="preserve">|
</t>
        </is>
      </c>
      <c r="CW1034" t="inlineStr">
        <is>
          <t/>
        </is>
      </c>
    </row>
    <row r="1035">
      <c r="A1035" s="1" t="str">
        <f>HYPERLINK("https://iate.europa.eu/entry/result/1407778/all", "1407778")</f>
        <v>1407778</v>
      </c>
      <c r="B1035" t="inlineStr">
        <is>
          <t>INDUSTRY</t>
        </is>
      </c>
      <c r="C1035" t="inlineStr">
        <is>
          <t>INDUSTRY|electronics and electrical engineering</t>
        </is>
      </c>
      <c r="D1035" t="inlineStr">
        <is>
          <t>no</t>
        </is>
      </c>
      <c r="E1035" t="inlineStr">
        <is>
          <t/>
        </is>
      </c>
      <c r="F1035" t="inlineStr">
        <is>
          <t/>
        </is>
      </c>
      <c r="G1035" t="inlineStr">
        <is>
          <t/>
        </is>
      </c>
      <c r="H1035" t="inlineStr">
        <is>
          <t/>
        </is>
      </c>
      <c r="I1035" t="inlineStr">
        <is>
          <t/>
        </is>
      </c>
      <c r="J1035" t="inlineStr">
        <is>
          <t/>
        </is>
      </c>
      <c r="K1035" t="inlineStr">
        <is>
          <t/>
        </is>
      </c>
      <c r="L1035" t="inlineStr">
        <is>
          <t/>
        </is>
      </c>
      <c r="M1035" t="inlineStr">
        <is>
          <t/>
        </is>
      </c>
      <c r="N1035" t="inlineStr">
        <is>
          <t/>
        </is>
      </c>
      <c r="O1035" t="inlineStr">
        <is>
          <t/>
        </is>
      </c>
      <c r="P1035" t="inlineStr">
        <is>
          <t/>
        </is>
      </c>
      <c r="Q1035" t="inlineStr">
        <is>
          <t/>
        </is>
      </c>
      <c r="R1035" s="2" t="inlineStr">
        <is>
          <t>Trassenlaenge</t>
        </is>
      </c>
      <c r="S1035" s="2" t="inlineStr">
        <is>
          <t>3</t>
        </is>
      </c>
      <c r="T1035" s="2" t="inlineStr">
        <is>
          <t/>
        </is>
      </c>
      <c r="U1035" t="inlineStr">
        <is>
          <t>die auf die Horizontale projizierte, in Trassenachse gemessene Entfernung zwischen den Endpunkten einer Freileitung oder Kabelleitung</t>
        </is>
      </c>
      <c r="V1035" s="2" t="inlineStr">
        <is>
          <t>μήκος όδευσης</t>
        </is>
      </c>
      <c r="W1035" s="2" t="inlineStr">
        <is>
          <t>3</t>
        </is>
      </c>
      <c r="X1035" s="2" t="inlineStr">
        <is>
          <t/>
        </is>
      </c>
      <c r="Y1035" t="inlineStr">
        <is>
          <t/>
        </is>
      </c>
      <c r="Z1035" s="2" t="inlineStr">
        <is>
          <t>route length</t>
        </is>
      </c>
      <c r="AA1035" s="2" t="inlineStr">
        <is>
          <t>3</t>
        </is>
      </c>
      <c r="AB1035" s="2" t="inlineStr">
        <is>
          <t/>
        </is>
      </c>
      <c r="AC1035" t="inlineStr">
        <is>
          <t>the distance between the end points of an overhead line or underground line,horizontally projected and measured along the route axis</t>
        </is>
      </c>
      <c r="AD1035" s="2" t="inlineStr">
        <is>
          <t>longitud del trazado</t>
        </is>
      </c>
      <c r="AE1035" s="2" t="inlineStr">
        <is>
          <t>3</t>
        </is>
      </c>
      <c r="AF1035" s="2" t="inlineStr">
        <is>
          <t/>
        </is>
      </c>
      <c r="AG1035" t="inlineStr">
        <is>
          <t>es la distancia entre extremos de una línea aérea o subterránea proyectada horizontalmente y medida por el eje de la traza</t>
        </is>
      </c>
      <c r="AH1035" t="inlineStr">
        <is>
          <t/>
        </is>
      </c>
      <c r="AI1035" t="inlineStr">
        <is>
          <t/>
        </is>
      </c>
      <c r="AJ1035" t="inlineStr">
        <is>
          <t/>
        </is>
      </c>
      <c r="AK1035" t="inlineStr">
        <is>
          <t/>
        </is>
      </c>
      <c r="AL1035" t="inlineStr">
        <is>
          <t/>
        </is>
      </c>
      <c r="AM1035" t="inlineStr">
        <is>
          <t/>
        </is>
      </c>
      <c r="AN1035" t="inlineStr">
        <is>
          <t/>
        </is>
      </c>
      <c r="AO1035" t="inlineStr">
        <is>
          <t/>
        </is>
      </c>
      <c r="AP1035" s="2" t="inlineStr">
        <is>
          <t>longueur du tracé d'un circuit|
longueur géographique d'un circuit|
longueur géographique d'une ligne|
longueur du tracé d'une ligne</t>
        </is>
      </c>
      <c r="AQ1035" s="2" t="inlineStr">
        <is>
          <t>3|
3|
3|
3</t>
        </is>
      </c>
      <c r="AR1035" s="2" t="inlineStr">
        <is>
          <t xml:space="preserve">|
|
|
</t>
        </is>
      </c>
      <c r="AS1035" t="inlineStr">
        <is>
          <t>longueur de la projection horizontale sur le tracé de la distance entre les extrémités d'une ligne aérienne</t>
        </is>
      </c>
      <c r="AT1035" t="inlineStr">
        <is>
          <t/>
        </is>
      </c>
      <c r="AU1035" t="inlineStr">
        <is>
          <t/>
        </is>
      </c>
      <c r="AV1035" t="inlineStr">
        <is>
          <t/>
        </is>
      </c>
      <c r="AW1035" t="inlineStr">
        <is>
          <t/>
        </is>
      </c>
      <c r="AX1035" t="inlineStr">
        <is>
          <t/>
        </is>
      </c>
      <c r="AY1035" t="inlineStr">
        <is>
          <t/>
        </is>
      </c>
      <c r="AZ1035" t="inlineStr">
        <is>
          <t/>
        </is>
      </c>
      <c r="BA1035" t="inlineStr">
        <is>
          <t/>
        </is>
      </c>
      <c r="BB1035" t="inlineStr">
        <is>
          <t/>
        </is>
      </c>
      <c r="BC1035" t="inlineStr">
        <is>
          <t/>
        </is>
      </c>
      <c r="BD1035" t="inlineStr">
        <is>
          <t/>
        </is>
      </c>
      <c r="BE1035" t="inlineStr">
        <is>
          <t/>
        </is>
      </c>
      <c r="BF1035" s="2" t="inlineStr">
        <is>
          <t>lunghezza del tracciato di un circuito</t>
        </is>
      </c>
      <c r="BG1035" s="2" t="inlineStr">
        <is>
          <t>3</t>
        </is>
      </c>
      <c r="BH1035" s="2" t="inlineStr">
        <is>
          <t/>
        </is>
      </c>
      <c r="BI1035" t="inlineStr">
        <is>
          <t/>
        </is>
      </c>
      <c r="BJ1035" t="inlineStr">
        <is>
          <t/>
        </is>
      </c>
      <c r="BK1035" t="inlineStr">
        <is>
          <t/>
        </is>
      </c>
      <c r="BL1035" t="inlineStr">
        <is>
          <t/>
        </is>
      </c>
      <c r="BM1035" t="inlineStr">
        <is>
          <t/>
        </is>
      </c>
      <c r="BN1035" t="inlineStr">
        <is>
          <t/>
        </is>
      </c>
      <c r="BO1035" t="inlineStr">
        <is>
          <t/>
        </is>
      </c>
      <c r="BP1035" t="inlineStr">
        <is>
          <t/>
        </is>
      </c>
      <c r="BQ1035" t="inlineStr">
        <is>
          <t/>
        </is>
      </c>
      <c r="BR1035" t="inlineStr">
        <is>
          <t/>
        </is>
      </c>
      <c r="BS1035" t="inlineStr">
        <is>
          <t/>
        </is>
      </c>
      <c r="BT1035" t="inlineStr">
        <is>
          <t/>
        </is>
      </c>
      <c r="BU1035" t="inlineStr">
        <is>
          <t/>
        </is>
      </c>
      <c r="BV1035" t="inlineStr">
        <is>
          <t/>
        </is>
      </c>
      <c r="BW1035" t="inlineStr">
        <is>
          <t/>
        </is>
      </c>
      <c r="BX1035" t="inlineStr">
        <is>
          <t/>
        </is>
      </c>
      <c r="BY1035" t="inlineStr">
        <is>
          <t/>
        </is>
      </c>
      <c r="BZ1035" t="inlineStr">
        <is>
          <t/>
        </is>
      </c>
      <c r="CA1035" t="inlineStr">
        <is>
          <t/>
        </is>
      </c>
      <c r="CB1035" t="inlineStr">
        <is>
          <t/>
        </is>
      </c>
      <c r="CC1035" t="inlineStr">
        <is>
          <t/>
        </is>
      </c>
      <c r="CD1035" s="2" t="inlineStr">
        <is>
          <t>comprimento do traçado</t>
        </is>
      </c>
      <c r="CE1035" s="2" t="inlineStr">
        <is>
          <t>3</t>
        </is>
      </c>
      <c r="CF1035" s="2" t="inlineStr">
        <is>
          <t/>
        </is>
      </c>
      <c r="CG1035" t="inlineStr">
        <is>
          <t>distância entre os extremos de uma linha aérea ou subterrânea,projectada horizontalmente,medida ao longo do eixo do traçado</t>
        </is>
      </c>
      <c r="CH1035" t="inlineStr">
        <is>
          <t/>
        </is>
      </c>
      <c r="CI1035" t="inlineStr">
        <is>
          <t/>
        </is>
      </c>
      <c r="CJ1035" t="inlineStr">
        <is>
          <t/>
        </is>
      </c>
      <c r="CK1035" t="inlineStr">
        <is>
          <t/>
        </is>
      </c>
      <c r="CL1035" t="inlineStr">
        <is>
          <t/>
        </is>
      </c>
      <c r="CM1035" t="inlineStr">
        <is>
          <t/>
        </is>
      </c>
      <c r="CN1035" t="inlineStr">
        <is>
          <t/>
        </is>
      </c>
      <c r="CO1035" t="inlineStr">
        <is>
          <t/>
        </is>
      </c>
      <c r="CP1035" t="inlineStr">
        <is>
          <t/>
        </is>
      </c>
      <c r="CQ1035" t="inlineStr">
        <is>
          <t/>
        </is>
      </c>
      <c r="CR1035" t="inlineStr">
        <is>
          <t/>
        </is>
      </c>
      <c r="CS1035" t="inlineStr">
        <is>
          <t/>
        </is>
      </c>
      <c r="CT1035" t="inlineStr">
        <is>
          <t/>
        </is>
      </c>
      <c r="CU1035" t="inlineStr">
        <is>
          <t/>
        </is>
      </c>
      <c r="CV1035" t="inlineStr">
        <is>
          <t/>
        </is>
      </c>
      <c r="CW1035" t="inlineStr">
        <is>
          <t/>
        </is>
      </c>
    </row>
    <row r="1036">
      <c r="A1036" s="1" t="str">
        <f>HYPERLINK("https://iate.europa.eu/entry/result/1407795/all", "1407795")</f>
        <v>1407795</v>
      </c>
      <c r="B1036" t="inlineStr">
        <is>
          <t>INDUSTRY</t>
        </is>
      </c>
      <c r="C1036" t="inlineStr">
        <is>
          <t>INDUSTRY|electronics and electrical engineering</t>
        </is>
      </c>
      <c r="D1036" t="inlineStr">
        <is>
          <t>no</t>
        </is>
      </c>
      <c r="E1036" t="inlineStr">
        <is>
          <t/>
        </is>
      </c>
      <c r="F1036" t="inlineStr">
        <is>
          <t/>
        </is>
      </c>
      <c r="G1036" t="inlineStr">
        <is>
          <t/>
        </is>
      </c>
      <c r="H1036" t="inlineStr">
        <is>
          <t/>
        </is>
      </c>
      <c r="I1036" t="inlineStr">
        <is>
          <t/>
        </is>
      </c>
      <c r="J1036" t="inlineStr">
        <is>
          <t/>
        </is>
      </c>
      <c r="K1036" t="inlineStr">
        <is>
          <t/>
        </is>
      </c>
      <c r="L1036" t="inlineStr">
        <is>
          <t/>
        </is>
      </c>
      <c r="M1036" t="inlineStr">
        <is>
          <t/>
        </is>
      </c>
      <c r="N1036" t="inlineStr">
        <is>
          <t/>
        </is>
      </c>
      <c r="O1036" t="inlineStr">
        <is>
          <t/>
        </is>
      </c>
      <c r="P1036" t="inlineStr">
        <is>
          <t/>
        </is>
      </c>
      <c r="Q1036" t="inlineStr">
        <is>
          <t/>
        </is>
      </c>
      <c r="R1036" s="2" t="inlineStr">
        <is>
          <t>Niedrigstleistung</t>
        </is>
      </c>
      <c r="S1036" s="2" t="inlineStr">
        <is>
          <t>3</t>
        </is>
      </c>
      <c r="T1036" s="2" t="inlineStr">
        <is>
          <t/>
        </is>
      </c>
      <c r="U1036" t="inlineStr">
        <is>
          <t>die niedrigste erreichte Leistung in einer bestimmten Zeitspanne</t>
        </is>
      </c>
      <c r="V1036" s="2" t="inlineStr">
        <is>
          <t>ελάχιστη ισχύς</t>
        </is>
      </c>
      <c r="W1036" s="2" t="inlineStr">
        <is>
          <t>3</t>
        </is>
      </c>
      <c r="X1036" s="2" t="inlineStr">
        <is>
          <t/>
        </is>
      </c>
      <c r="Y1036" t="inlineStr">
        <is>
          <t/>
        </is>
      </c>
      <c r="Z1036" s="2" t="inlineStr">
        <is>
          <t>minimum capacity</t>
        </is>
      </c>
      <c r="AA1036" s="2" t="inlineStr">
        <is>
          <t>3</t>
        </is>
      </c>
      <c r="AB1036" s="2" t="inlineStr">
        <is>
          <t/>
        </is>
      </c>
      <c r="AC1036" t="inlineStr">
        <is>
          <t>the lowest capacity in a given period</t>
        </is>
      </c>
      <c r="AD1036" s="2" t="inlineStr">
        <is>
          <t>potencia mínima</t>
        </is>
      </c>
      <c r="AE1036" s="2" t="inlineStr">
        <is>
          <t>3</t>
        </is>
      </c>
      <c r="AF1036" s="2" t="inlineStr">
        <is>
          <t/>
        </is>
      </c>
      <c r="AG1036" t="inlineStr">
        <is>
          <t>es la potencia más baja en un periodo dado de tiempo</t>
        </is>
      </c>
      <c r="AH1036" t="inlineStr">
        <is>
          <t/>
        </is>
      </c>
      <c r="AI1036" t="inlineStr">
        <is>
          <t/>
        </is>
      </c>
      <c r="AJ1036" t="inlineStr">
        <is>
          <t/>
        </is>
      </c>
      <c r="AK1036" t="inlineStr">
        <is>
          <t/>
        </is>
      </c>
      <c r="AL1036" t="inlineStr">
        <is>
          <t/>
        </is>
      </c>
      <c r="AM1036" t="inlineStr">
        <is>
          <t/>
        </is>
      </c>
      <c r="AN1036" t="inlineStr">
        <is>
          <t/>
        </is>
      </c>
      <c r="AO1036" t="inlineStr">
        <is>
          <t/>
        </is>
      </c>
      <c r="AP1036" s="2" t="inlineStr">
        <is>
          <t>puissance minimale</t>
        </is>
      </c>
      <c r="AQ1036" s="2" t="inlineStr">
        <is>
          <t>3</t>
        </is>
      </c>
      <c r="AR1036" s="2" t="inlineStr">
        <is>
          <t/>
        </is>
      </c>
      <c r="AS1036" t="inlineStr">
        <is>
          <t>la puissance minimale pendant une période de temps donnée</t>
        </is>
      </c>
      <c r="AT1036" t="inlineStr">
        <is>
          <t/>
        </is>
      </c>
      <c r="AU1036" t="inlineStr">
        <is>
          <t/>
        </is>
      </c>
      <c r="AV1036" t="inlineStr">
        <is>
          <t/>
        </is>
      </c>
      <c r="AW1036" t="inlineStr">
        <is>
          <t/>
        </is>
      </c>
      <c r="AX1036" t="inlineStr">
        <is>
          <t/>
        </is>
      </c>
      <c r="AY1036" t="inlineStr">
        <is>
          <t/>
        </is>
      </c>
      <c r="AZ1036" t="inlineStr">
        <is>
          <t/>
        </is>
      </c>
      <c r="BA1036" t="inlineStr">
        <is>
          <t/>
        </is>
      </c>
      <c r="BB1036" t="inlineStr">
        <is>
          <t/>
        </is>
      </c>
      <c r="BC1036" t="inlineStr">
        <is>
          <t/>
        </is>
      </c>
      <c r="BD1036" t="inlineStr">
        <is>
          <t/>
        </is>
      </c>
      <c r="BE1036" t="inlineStr">
        <is>
          <t/>
        </is>
      </c>
      <c r="BF1036" s="2" t="inlineStr">
        <is>
          <t>potenza minima</t>
        </is>
      </c>
      <c r="BG1036" s="2" t="inlineStr">
        <is>
          <t>3</t>
        </is>
      </c>
      <c r="BH1036" s="2" t="inlineStr">
        <is>
          <t/>
        </is>
      </c>
      <c r="BI1036" t="inlineStr">
        <is>
          <t/>
        </is>
      </c>
      <c r="BJ1036" t="inlineStr">
        <is>
          <t/>
        </is>
      </c>
      <c r="BK1036" t="inlineStr">
        <is>
          <t/>
        </is>
      </c>
      <c r="BL1036" t="inlineStr">
        <is>
          <t/>
        </is>
      </c>
      <c r="BM1036" t="inlineStr">
        <is>
          <t/>
        </is>
      </c>
      <c r="BN1036" t="inlineStr">
        <is>
          <t/>
        </is>
      </c>
      <c r="BO1036" t="inlineStr">
        <is>
          <t/>
        </is>
      </c>
      <c r="BP1036" t="inlineStr">
        <is>
          <t/>
        </is>
      </c>
      <c r="BQ1036" t="inlineStr">
        <is>
          <t/>
        </is>
      </c>
      <c r="BR1036" t="inlineStr">
        <is>
          <t/>
        </is>
      </c>
      <c r="BS1036" t="inlineStr">
        <is>
          <t/>
        </is>
      </c>
      <c r="BT1036" t="inlineStr">
        <is>
          <t/>
        </is>
      </c>
      <c r="BU1036" t="inlineStr">
        <is>
          <t/>
        </is>
      </c>
      <c r="BV1036" t="inlineStr">
        <is>
          <t/>
        </is>
      </c>
      <c r="BW1036" t="inlineStr">
        <is>
          <t/>
        </is>
      </c>
      <c r="BX1036" t="inlineStr">
        <is>
          <t/>
        </is>
      </c>
      <c r="BY1036" t="inlineStr">
        <is>
          <t/>
        </is>
      </c>
      <c r="BZ1036" t="inlineStr">
        <is>
          <t/>
        </is>
      </c>
      <c r="CA1036" t="inlineStr">
        <is>
          <t/>
        </is>
      </c>
      <c r="CB1036" t="inlineStr">
        <is>
          <t/>
        </is>
      </c>
      <c r="CC1036" t="inlineStr">
        <is>
          <t/>
        </is>
      </c>
      <c r="CD1036" s="2" t="inlineStr">
        <is>
          <t>potência mínima</t>
        </is>
      </c>
      <c r="CE1036" s="2" t="inlineStr">
        <is>
          <t>3</t>
        </is>
      </c>
      <c r="CF1036" s="2" t="inlineStr">
        <is>
          <t/>
        </is>
      </c>
      <c r="CG1036" t="inlineStr">
        <is>
          <t>a potência mais baixa num dado período de tempo</t>
        </is>
      </c>
      <c r="CH1036" t="inlineStr">
        <is>
          <t/>
        </is>
      </c>
      <c r="CI1036" t="inlineStr">
        <is>
          <t/>
        </is>
      </c>
      <c r="CJ1036" t="inlineStr">
        <is>
          <t/>
        </is>
      </c>
      <c r="CK1036" t="inlineStr">
        <is>
          <t/>
        </is>
      </c>
      <c r="CL1036" t="inlineStr">
        <is>
          <t/>
        </is>
      </c>
      <c r="CM1036" t="inlineStr">
        <is>
          <t/>
        </is>
      </c>
      <c r="CN1036" t="inlineStr">
        <is>
          <t/>
        </is>
      </c>
      <c r="CO1036" t="inlineStr">
        <is>
          <t/>
        </is>
      </c>
      <c r="CP1036" t="inlineStr">
        <is>
          <t/>
        </is>
      </c>
      <c r="CQ1036" t="inlineStr">
        <is>
          <t/>
        </is>
      </c>
      <c r="CR1036" t="inlineStr">
        <is>
          <t/>
        </is>
      </c>
      <c r="CS1036" t="inlineStr">
        <is>
          <t/>
        </is>
      </c>
      <c r="CT1036" t="inlineStr">
        <is>
          <t/>
        </is>
      </c>
      <c r="CU1036" t="inlineStr">
        <is>
          <t/>
        </is>
      </c>
      <c r="CV1036" t="inlineStr">
        <is>
          <t/>
        </is>
      </c>
      <c r="CW1036" t="inlineStr">
        <is>
          <t/>
        </is>
      </c>
    </row>
    <row r="1037">
      <c r="A1037" s="1" t="str">
        <f>HYPERLINK("https://iate.europa.eu/entry/result/3588155/all", "3588155")</f>
        <v>3588155</v>
      </c>
      <c r="B1037" t="inlineStr">
        <is>
          <t>ENVIRONMENT</t>
        </is>
      </c>
      <c r="C1037" t="inlineStr">
        <is>
          <t>ENVIRONMENT|environmental policy|climate change policy</t>
        </is>
      </c>
      <c r="D1037" t="inlineStr">
        <is>
          <t>yes</t>
        </is>
      </c>
      <c r="E1037" t="inlineStr">
        <is>
          <t/>
        </is>
      </c>
      <c r="F1037" t="inlineStr">
        <is>
          <t/>
        </is>
      </c>
      <c r="G1037" t="inlineStr">
        <is>
          <t/>
        </is>
      </c>
      <c r="H1037" t="inlineStr">
        <is>
          <t/>
        </is>
      </c>
      <c r="I1037" t="inlineStr">
        <is>
          <t/>
        </is>
      </c>
      <c r="J1037" t="inlineStr">
        <is>
          <t/>
        </is>
      </c>
      <c r="K1037" t="inlineStr">
        <is>
          <t/>
        </is>
      </c>
      <c r="L1037" t="inlineStr">
        <is>
          <t/>
        </is>
      </c>
      <c r="M1037" t="inlineStr">
        <is>
          <t/>
        </is>
      </c>
      <c r="N1037" s="2" t="inlineStr">
        <is>
          <t>klimaambition</t>
        </is>
      </c>
      <c r="O1037" s="2" t="inlineStr">
        <is>
          <t>3</t>
        </is>
      </c>
      <c r="P1037" s="2" t="inlineStr">
        <is>
          <t/>
        </is>
      </c>
      <c r="Q1037" t="inlineStr">
        <is>
          <t/>
        </is>
      </c>
      <c r="R1037" t="inlineStr">
        <is>
          <t/>
        </is>
      </c>
      <c r="S1037" t="inlineStr">
        <is>
          <t/>
        </is>
      </c>
      <c r="T1037" t="inlineStr">
        <is>
          <t/>
        </is>
      </c>
      <c r="U1037" t="inlineStr">
        <is>
          <t/>
        </is>
      </c>
      <c r="V1037" s="2" t="inlineStr">
        <is>
          <t>φιλοδοξία για το κλίμα</t>
        </is>
      </c>
      <c r="W1037" s="2" t="inlineStr">
        <is>
          <t>3</t>
        </is>
      </c>
      <c r="X1037" s="2" t="inlineStr">
        <is>
          <t/>
        </is>
      </c>
      <c r="Y1037" t="inlineStr">
        <is>
          <t/>
        </is>
      </c>
      <c r="Z1037" s="2" t="inlineStr">
        <is>
          <t>climate ambition</t>
        </is>
      </c>
      <c r="AA1037" s="2" t="inlineStr">
        <is>
          <t>3</t>
        </is>
      </c>
      <c r="AB1037" s="2" t="inlineStr">
        <is>
          <t/>
        </is>
      </c>
      <c r="AC1037" t="inlineStr">
        <is>
          <t>ambitions in the field of limiting global warming</t>
        </is>
      </c>
      <c r="AD1037" s="2" t="inlineStr">
        <is>
          <t>ambición climática</t>
        </is>
      </c>
      <c r="AE1037" s="2" t="inlineStr">
        <is>
          <t>3</t>
        </is>
      </c>
      <c r="AF1037" s="2" t="inlineStr">
        <is>
          <t/>
        </is>
      </c>
      <c r="AG1037" t="inlineStr">
        <is>
          <t>Ambiciónn de ser más
audaz en la lucha contra el cambio climático.</t>
        </is>
      </c>
      <c r="AH1037" s="2" t="inlineStr">
        <is>
          <t>kliimaeesmärgid</t>
        </is>
      </c>
      <c r="AI1037" s="2" t="inlineStr">
        <is>
          <t>3</t>
        </is>
      </c>
      <c r="AJ1037" s="2" t="inlineStr">
        <is>
          <t/>
        </is>
      </c>
      <c r="AK1037" t="inlineStr">
        <is>
          <t>globaalse soojenemise pidurdamiseks seatud eesmärgid</t>
        </is>
      </c>
      <c r="AL1037" s="2" t="inlineStr">
        <is>
          <t>ilmastotavoitteiden taso|
ilmastotavoitteet</t>
        </is>
      </c>
      <c r="AM1037" s="2" t="inlineStr">
        <is>
          <t>3|
3</t>
        </is>
      </c>
      <c r="AN1037" s="2" t="inlineStr">
        <is>
          <t xml:space="preserve">|
</t>
        </is>
      </c>
      <c r="AO1037" t="inlineStr">
        <is>
          <t/>
        </is>
      </c>
      <c r="AP1037" s="2" t="inlineStr">
        <is>
          <t>ambition climatique</t>
        </is>
      </c>
      <c r="AQ1037" s="2" t="inlineStr">
        <is>
          <t>3</t>
        </is>
      </c>
      <c r="AR1037" s="2" t="inlineStr">
        <is>
          <t/>
        </is>
      </c>
      <c r="AS1037" t="inlineStr">
        <is>
          <t>niveau d'ambition en matière d'efforts viser à limiter la hausse mondiale des tempatures pour lutter contre les changements climatiques</t>
        </is>
      </c>
      <c r="AT1037" s="2" t="inlineStr">
        <is>
          <t>uaillmhian aeráide</t>
        </is>
      </c>
      <c r="AU1037" s="2" t="inlineStr">
        <is>
          <t>3</t>
        </is>
      </c>
      <c r="AV1037" s="2" t="inlineStr">
        <is>
          <t/>
        </is>
      </c>
      <c r="AW1037" t="inlineStr">
        <is>
          <t/>
        </is>
      </c>
      <c r="AX1037" t="inlineStr">
        <is>
          <t/>
        </is>
      </c>
      <c r="AY1037" t="inlineStr">
        <is>
          <t/>
        </is>
      </c>
      <c r="AZ1037" t="inlineStr">
        <is>
          <t/>
        </is>
      </c>
      <c r="BA1037" t="inlineStr">
        <is>
          <t/>
        </is>
      </c>
      <c r="BB1037" s="2" t="inlineStr">
        <is>
          <t>éghajlatvédelmi törekvés</t>
        </is>
      </c>
      <c r="BC1037" s="2" t="inlineStr">
        <is>
          <t>3</t>
        </is>
      </c>
      <c r="BD1037" s="2" t="inlineStr">
        <is>
          <t/>
        </is>
      </c>
      <c r="BE1037" t="inlineStr">
        <is>
          <t>a globális hőmérsékletemelkedés korlátozására irányuló javaslat vagy stratégia</t>
        </is>
      </c>
      <c r="BF1037" t="inlineStr">
        <is>
          <t/>
        </is>
      </c>
      <c r="BG1037" t="inlineStr">
        <is>
          <t/>
        </is>
      </c>
      <c r="BH1037" t="inlineStr">
        <is>
          <t/>
        </is>
      </c>
      <c r="BI1037" t="inlineStr">
        <is>
          <t/>
        </is>
      </c>
      <c r="BJ1037" s="2" t="inlineStr">
        <is>
          <t>klimato srities užmojis</t>
        </is>
      </c>
      <c r="BK1037" s="2" t="inlineStr">
        <is>
          <t>2</t>
        </is>
      </c>
      <c r="BL1037" s="2" t="inlineStr">
        <is>
          <t/>
        </is>
      </c>
      <c r="BM1037" t="inlineStr">
        <is>
          <t/>
        </is>
      </c>
      <c r="BN1037" s="2" t="inlineStr">
        <is>
          <t>klimatisko ieceru vēriens|
klimatiskās ieceres</t>
        </is>
      </c>
      <c r="BO1037" s="2" t="inlineStr">
        <is>
          <t>3|
3</t>
        </is>
      </c>
      <c r="BP1037" s="2" t="inlineStr">
        <is>
          <t xml:space="preserve">|
</t>
        </is>
      </c>
      <c r="BQ1037" t="inlineStr">
        <is>
          <t/>
        </is>
      </c>
      <c r="BR1037" t="inlineStr">
        <is>
          <t/>
        </is>
      </c>
      <c r="BS1037" t="inlineStr">
        <is>
          <t/>
        </is>
      </c>
      <c r="BT1037" t="inlineStr">
        <is>
          <t/>
        </is>
      </c>
      <c r="BU1037" t="inlineStr">
        <is>
          <t/>
        </is>
      </c>
      <c r="BV1037" t="inlineStr">
        <is>
          <t/>
        </is>
      </c>
      <c r="BW1037" t="inlineStr">
        <is>
          <t/>
        </is>
      </c>
      <c r="BX1037" t="inlineStr">
        <is>
          <t/>
        </is>
      </c>
      <c r="BY1037" t="inlineStr">
        <is>
          <t/>
        </is>
      </c>
      <c r="BZ1037" s="2" t="inlineStr">
        <is>
          <t>ambitne cele klimatyczne</t>
        </is>
      </c>
      <c r="CA1037" s="2" t="inlineStr">
        <is>
          <t>3</t>
        </is>
      </c>
      <c r="CB1037" s="2" t="inlineStr">
        <is>
          <t/>
        </is>
      </c>
      <c r="CC1037" t="inlineStr">
        <is>
          <t>ambitne cele w zakresie ograniczenia globalnego ocieplenia</t>
        </is>
      </c>
      <c r="CD1037" s="2" t="inlineStr">
        <is>
          <t>ambição climática|
ambição em matéria de clima</t>
        </is>
      </c>
      <c r="CE1037" s="2" t="inlineStr">
        <is>
          <t>3|
3</t>
        </is>
      </c>
      <c r="CF1037" s="2" t="inlineStr">
        <is>
          <t xml:space="preserve">|
</t>
        </is>
      </c>
      <c r="CG1037" t="inlineStr">
        <is>
          <t/>
        </is>
      </c>
      <c r="CH1037" s="2" t="inlineStr">
        <is>
          <t>obiective ambițioase în materie de climă|
nivel de ambiție în materie de climă|
ambiție climatică</t>
        </is>
      </c>
      <c r="CI1037" s="2" t="inlineStr">
        <is>
          <t>2|
2|
3</t>
        </is>
      </c>
      <c r="CJ1037" s="2" t="inlineStr">
        <is>
          <t xml:space="preserve">|
|
</t>
        </is>
      </c>
      <c r="CK1037" t="inlineStr">
        <is>
          <t/>
        </is>
      </c>
      <c r="CL1037" t="inlineStr">
        <is>
          <t/>
        </is>
      </c>
      <c r="CM1037" t="inlineStr">
        <is>
          <t/>
        </is>
      </c>
      <c r="CN1037" t="inlineStr">
        <is>
          <t/>
        </is>
      </c>
      <c r="CO1037" t="inlineStr">
        <is>
          <t/>
        </is>
      </c>
      <c r="CP1037" s="2" t="inlineStr">
        <is>
          <t>podnebni cilj|
podnebna ambicija</t>
        </is>
      </c>
      <c r="CQ1037" s="2" t="inlineStr">
        <is>
          <t>3|
3</t>
        </is>
      </c>
      <c r="CR1037" s="2" t="inlineStr">
        <is>
          <t xml:space="preserve">|
</t>
        </is>
      </c>
      <c r="CS1037" t="inlineStr">
        <is>
          <t/>
        </is>
      </c>
      <c r="CT1037" s="2" t="inlineStr">
        <is>
          <t>klimatambition</t>
        </is>
      </c>
      <c r="CU1037" s="2" t="inlineStr">
        <is>
          <t>3</t>
        </is>
      </c>
      <c r="CV1037" s="2" t="inlineStr">
        <is>
          <t/>
        </is>
      </c>
      <c r="CW1037" t="inlineStr">
        <is>
          <t/>
        </is>
      </c>
    </row>
    <row r="1038">
      <c r="A1038" s="1" t="str">
        <f>HYPERLINK("https://iate.europa.eu/entry/result/906916/all", "906916")</f>
        <v>906916</v>
      </c>
      <c r="B1038" t="inlineStr">
        <is>
          <t>TRADE;AGRI-FOODSTUFFS</t>
        </is>
      </c>
      <c r="C1038" t="inlineStr">
        <is>
          <t>TRADE|consumption;AGRI-FOODSTUFFS|agri-foodstuffs</t>
        </is>
      </c>
      <c r="D1038" t="inlineStr">
        <is>
          <t>no</t>
        </is>
      </c>
      <c r="E1038" t="inlineStr">
        <is>
          <t/>
        </is>
      </c>
      <c r="F1038" t="inlineStr">
        <is>
          <t/>
        </is>
      </c>
      <c r="G1038" t="inlineStr">
        <is>
          <t/>
        </is>
      </c>
      <c r="H1038" t="inlineStr">
        <is>
          <t/>
        </is>
      </c>
      <c r="I1038" t="inlineStr">
        <is>
          <t/>
        </is>
      </c>
      <c r="J1038" s="2" t="inlineStr">
        <is>
          <t>od zemědělce ke spotřebiteli</t>
        </is>
      </c>
      <c r="K1038" s="2" t="inlineStr">
        <is>
          <t>3</t>
        </is>
      </c>
      <c r="L1038" s="2" t="inlineStr">
        <is>
          <t/>
        </is>
      </c>
      <c r="M1038" t="inlineStr">
        <is>
          <t/>
        </is>
      </c>
      <c r="N1038" s="2" t="inlineStr">
        <is>
          <t>jord til bord|
fra jord til bord</t>
        </is>
      </c>
      <c r="O1038" s="2" t="inlineStr">
        <is>
          <t>3|
3</t>
        </is>
      </c>
      <c r="P1038" s="2" t="inlineStr">
        <is>
          <t xml:space="preserve">|
</t>
        </is>
      </c>
      <c r="Q1038" t="inlineStr">
        <is>
          <t>helhedstilgang for hele fødevarekæden, navnlig med hensyn til fødevaresikkerhed</t>
        </is>
      </c>
      <c r="R1038" s="2" t="inlineStr">
        <is>
          <t>"vom Erzeuger zum Verbraucher"|
"vom Hof auf den Tisch"</t>
        </is>
      </c>
      <c r="S1038" s="2" t="inlineStr">
        <is>
          <t>3|
3</t>
        </is>
      </c>
      <c r="T1038" s="2" t="inlineStr">
        <is>
          <t xml:space="preserve">|
</t>
        </is>
      </c>
      <c r="U1038" t="inlineStr">
        <is>
          <t>EU-Konzept zur Gewährleistung eines hohes Maßes an Lebensmittelsicherheit, Tiergesundheit sowie des Tier- und Pflanzenschutzes durch kohärente Maßnahmen und eine wirksame Überwachung (der Produktionskette) bei gleichzeitiger Sicherstellung einer reibungslosen Funktion des Binnenmarkts.</t>
        </is>
      </c>
      <c r="V1038" s="2" t="inlineStr">
        <is>
          <t>από το αγρόκτημα στο πιάτο</t>
        </is>
      </c>
      <c r="W1038" s="2" t="inlineStr">
        <is>
          <t>3</t>
        </is>
      </c>
      <c r="X1038" s="2" t="inlineStr">
        <is>
          <t/>
        </is>
      </c>
      <c r="Y1038" t="inlineStr">
        <is>
          <t>Κατανόηση της συμπεριφοράς και των προτιμήσεων των καταναλωτών ως σημαντικού παράγοντα της ανταγωνιστικότητας στη βιομηχανία ειδών διατροφής.</t>
        </is>
      </c>
      <c r="Z1038" s="2" t="inlineStr">
        <is>
          <t>from plough to plate|
from farm to table|
from farm to fork|
from stable to table</t>
        </is>
      </c>
      <c r="AA1038" s="2" t="inlineStr">
        <is>
          <t>2|
2|
2|
2</t>
        </is>
      </c>
      <c r="AB1038" s="2" t="inlineStr">
        <is>
          <t xml:space="preserve">|
|
|
</t>
        </is>
      </c>
      <c r="AC1038" t="inlineStr">
        <is>
          <t/>
        </is>
      </c>
      <c r="AD1038" s="2" t="inlineStr">
        <is>
          <t>de la granja a la mesa|
del agricultor al consumidor</t>
        </is>
      </c>
      <c r="AE1038" s="2" t="inlineStr">
        <is>
          <t>2|
2</t>
        </is>
      </c>
      <c r="AF1038" s="2" t="inlineStr">
        <is>
          <t xml:space="preserve">|
</t>
        </is>
      </c>
      <c r="AG1038" t="inlineStr">
        <is>
          <t>Concepto relacionado con la seguridad de la cadena alimentaria mediante el refuerzo de todos los eslabones del proceso de la producción de alimentos hasta que llegan al consumidor, que incluye desde el modo de plantar o criar, hasta la cosecha, la recogida, la elaboración, el empaquetado, la venta y el propio consumo.</t>
        </is>
      </c>
      <c r="AH1038" s="2" t="inlineStr">
        <is>
          <t>talust toidulauani|
talust taldrikule</t>
        </is>
      </c>
      <c r="AI1038" s="2" t="inlineStr">
        <is>
          <t>3|
3</t>
        </is>
      </c>
      <c r="AJ1038" s="2" t="inlineStr">
        <is>
          <t>|
preferred</t>
        </is>
      </c>
      <c r="AK1038" t="inlineStr">
        <is>
          <t/>
        </is>
      </c>
      <c r="AL1038" s="2" t="inlineStr">
        <is>
          <t>maatilalta ruokapöytään</t>
        </is>
      </c>
      <c r="AM1038" s="2" t="inlineStr">
        <is>
          <t>2</t>
        </is>
      </c>
      <c r="AN1038" s="2" t="inlineStr">
        <is>
          <t/>
        </is>
      </c>
      <c r="AO1038" t="inlineStr">
        <is>
          <t>elintarviketurvallisuuspolitiikkaan kuuluva toimintamalli, joka kattaa kaikki elintarvikeketjun osa-alueet, kuten rehuntuotannon, maatalouden alkutuotannon, elintarvikkeiden jalostuksen, varastoinnin, kuljetuksen ja vähittäismyynnin</t>
        </is>
      </c>
      <c r="AP1038" s="2" t="inlineStr">
        <is>
          <t>de l'étable à la table|
de la fourche à la fourchette|
de la ferme à l'assiette|
de la ferme à la table|
de la ferme à la fourchette</t>
        </is>
      </c>
      <c r="AQ1038" s="2" t="inlineStr">
        <is>
          <t>3|
3|
3|
3|
3</t>
        </is>
      </c>
      <c r="AR1038" s="2" t="inlineStr">
        <is>
          <t xml:space="preserve">|
|
|
preferred|
</t>
        </is>
      </c>
      <c r="AS1038" t="inlineStr">
        <is>
          <t>approche globale,
intégrée, de toute la chaîne alimentaire, notamment sous l'angle de la &lt;a href="https://iate.europa.eu/entry/result/869624/fr" target="_blank"&gt;sécurité des aliments&lt;/a&gt;</t>
        </is>
      </c>
      <c r="AT1038" s="2" t="inlineStr">
        <is>
          <t>ón bhfeirm go dtí an forc</t>
        </is>
      </c>
      <c r="AU1038" s="2" t="inlineStr">
        <is>
          <t>3</t>
        </is>
      </c>
      <c r="AV1038" s="2" t="inlineStr">
        <is>
          <t/>
        </is>
      </c>
      <c r="AW1038" t="inlineStr">
        <is>
          <t/>
        </is>
      </c>
      <c r="AX1038" s="2" t="inlineStr">
        <is>
          <t>od polja do stola</t>
        </is>
      </c>
      <c r="AY1038" s="2" t="inlineStr">
        <is>
          <t>2</t>
        </is>
      </c>
      <c r="AZ1038" s="2" t="inlineStr">
        <is>
          <t/>
        </is>
      </c>
      <c r="BA1038" t="inlineStr">
        <is>
          <t/>
        </is>
      </c>
      <c r="BB1038" s="2" t="inlineStr">
        <is>
          <t>a termelőtől a fogyasztóig</t>
        </is>
      </c>
      <c r="BC1038" s="2" t="inlineStr">
        <is>
          <t>4</t>
        </is>
      </c>
      <c r="BD1038" s="2" t="inlineStr">
        <is>
          <t/>
        </is>
      </c>
      <c r="BE1038" t="inlineStr">
        <is>
          <t/>
        </is>
      </c>
      <c r="BF1038" s="2" t="inlineStr">
        <is>
          <t>dai campi alla tavola|
Dal produttore al consumatore</t>
        </is>
      </c>
      <c r="BG1038" s="2" t="inlineStr">
        <is>
          <t>3|
3</t>
        </is>
      </c>
      <c r="BH1038" s="2" t="inlineStr">
        <is>
          <t xml:space="preserve">|
</t>
        </is>
      </c>
      <c r="BI1038" t="inlineStr">
        <is>
          <t>principio
secondo cui la politica della sicurezza alimentare deve basarsi su un approccio
completo ed integrato che consideri l'intera catena alimentare e tutti i
settori dell'alimentare</t>
        </is>
      </c>
      <c r="BJ1038" s="2" t="inlineStr">
        <is>
          <t>„Nuo ūkio iki stalo“</t>
        </is>
      </c>
      <c r="BK1038" s="2" t="inlineStr">
        <is>
          <t>3</t>
        </is>
      </c>
      <c r="BL1038" s="2" t="inlineStr">
        <is>
          <t/>
        </is>
      </c>
      <c r="BM1038" t="inlineStr">
        <is>
          <t/>
        </is>
      </c>
      <c r="BN1038" s="2" t="inlineStr">
        <is>
          <t>no lauka līdz galdam</t>
        </is>
      </c>
      <c r="BO1038" s="2" t="inlineStr">
        <is>
          <t>2</t>
        </is>
      </c>
      <c r="BP1038" s="2" t="inlineStr">
        <is>
          <t/>
        </is>
      </c>
      <c r="BQ1038" t="inlineStr">
        <is>
          <t/>
        </is>
      </c>
      <c r="BR1038" s="2" t="inlineStr">
        <is>
          <t>mill-għalqa sal-platt</t>
        </is>
      </c>
      <c r="BS1038" s="2" t="inlineStr">
        <is>
          <t>3</t>
        </is>
      </c>
      <c r="BT1038" s="2" t="inlineStr">
        <is>
          <t/>
        </is>
      </c>
      <c r="BU1038" t="inlineStr">
        <is>
          <t>kunċett marbut mat-traċċabbiltà, il-monitoraġġ u l-kontroll tat-trattament ta' prodotti tal-ikel tul il- 
&lt;i&gt;katina tal-provvista tal-ikel&lt;/i&gt; [ &lt;a href="/entry/result/756463/all" id="ENTRY_TO_ENTRY_CONVERTER" target="_blank"&gt;IATE:756463&lt;/a&gt; ] sabiex tiġi żgurata l-protezzjoni tal-konsumatur aħħari</t>
        </is>
      </c>
      <c r="BV1038" s="2" t="inlineStr">
        <is>
          <t>van boer tot bord|
van grond tot mond</t>
        </is>
      </c>
      <c r="BW1038" s="2" t="inlineStr">
        <is>
          <t>4|
3</t>
        </is>
      </c>
      <c r="BX1038" s="2" t="inlineStr">
        <is>
          <t xml:space="preserve">preferred|
</t>
        </is>
      </c>
      <c r="BY1038" t="inlineStr">
        <is>
          <t>integrale voedselketenbeheersing</t>
        </is>
      </c>
      <c r="BZ1038" s="2" t="inlineStr">
        <is>
          <t>od pola do stołu</t>
        </is>
      </c>
      <c r="CA1038" s="2" t="inlineStr">
        <is>
          <t>3</t>
        </is>
      </c>
      <c r="CB1038" s="2" t="inlineStr">
        <is>
          <t/>
        </is>
      </c>
      <c r="CC1038" t="inlineStr">
        <is>
          <t/>
        </is>
      </c>
      <c r="CD1038" s="2" t="inlineStr">
        <is>
          <t>do prado ao prato</t>
        </is>
      </c>
      <c r="CE1038" s="2" t="inlineStr">
        <is>
          <t>3</t>
        </is>
      </c>
      <c r="CF1038" s="2" t="inlineStr">
        <is>
          <t/>
        </is>
      </c>
      <c r="CG1038" t="inlineStr">
        <is>
          <t>Expressão utilizada no contexto da segurança dos alimentos para salientar que esta deve ser garantida desde a produção ao consumo ao longo de toda a cadeia alimentar (princípio "do prado ao prato").</t>
        </is>
      </c>
      <c r="CH1038" s="2" t="inlineStr">
        <is>
          <t>„de la fermă la consumator”</t>
        </is>
      </c>
      <c r="CI1038" s="2" t="inlineStr">
        <is>
          <t>3</t>
        </is>
      </c>
      <c r="CJ1038" s="2" t="inlineStr">
        <is>
          <t/>
        </is>
      </c>
      <c r="CK1038" t="inlineStr">
        <is>
          <t/>
        </is>
      </c>
      <c r="CL1038" s="2" t="inlineStr">
        <is>
          <t>z farmy na stôl</t>
        </is>
      </c>
      <c r="CM1038" s="2" t="inlineStr">
        <is>
          <t>3</t>
        </is>
      </c>
      <c r="CN1038" s="2" t="inlineStr">
        <is>
          <t>preferred</t>
        </is>
      </c>
      <c r="CO1038" t="inlineStr">
        <is>
          <t/>
        </is>
      </c>
      <c r="CP1038" t="inlineStr">
        <is>
          <t/>
        </is>
      </c>
      <c r="CQ1038" t="inlineStr">
        <is>
          <t/>
        </is>
      </c>
      <c r="CR1038" t="inlineStr">
        <is>
          <t/>
        </is>
      </c>
      <c r="CS1038" t="inlineStr">
        <is>
          <t/>
        </is>
      </c>
      <c r="CT1038" s="2" t="inlineStr">
        <is>
          <t>från gård till bord|
från jord till bord</t>
        </is>
      </c>
      <c r="CU1038" s="2" t="inlineStr">
        <is>
          <t>2|
2</t>
        </is>
      </c>
      <c r="CV1038" s="2" t="inlineStr">
        <is>
          <t xml:space="preserve">|
</t>
        </is>
      </c>
      <c r="CW1038" t="inlineStr">
        <is>
          <t/>
        </is>
      </c>
    </row>
    <row r="1039">
      <c r="A1039" s="1" t="str">
        <f>HYPERLINK("https://iate.europa.eu/entry/result/3555679/all", "3555679")</f>
        <v>3555679</v>
      </c>
      <c r="B1039" t="inlineStr">
        <is>
          <t>ENVIRONMENT;AGRICULTURE, FORESTRY AND FISHERIES</t>
        </is>
      </c>
      <c r="C1039" t="inlineStr">
        <is>
          <t>ENVIRONMENT;AGRICULTURE, FORESTRY AND FISHERIES|forestry|forestry policy</t>
        </is>
      </c>
      <c r="D1039" t="inlineStr">
        <is>
          <t>yes</t>
        </is>
      </c>
      <c r="E1039" t="inlineStr">
        <is>
          <t>historical</t>
        </is>
      </c>
      <c r="F1039" s="2" t="inlineStr">
        <is>
          <t>стратегия на ЕС за горите</t>
        </is>
      </c>
      <c r="G1039" s="2" t="inlineStr">
        <is>
          <t>3</t>
        </is>
      </c>
      <c r="H1039" s="2" t="inlineStr">
        <is>
          <t/>
        </is>
      </c>
      <c r="I1039" t="inlineStr">
        <is>
          <t/>
        </is>
      </c>
      <c r="J1039" t="inlineStr">
        <is>
          <t/>
        </is>
      </c>
      <c r="K1039" t="inlineStr">
        <is>
          <t/>
        </is>
      </c>
      <c r="L1039" t="inlineStr">
        <is>
          <t/>
        </is>
      </c>
      <c r="M1039" t="inlineStr">
        <is>
          <t/>
        </is>
      </c>
      <c r="N1039" s="2" t="inlineStr">
        <is>
          <t>EU-skovstrategi</t>
        </is>
      </c>
      <c r="O1039" s="2" t="inlineStr">
        <is>
          <t>3</t>
        </is>
      </c>
      <c r="P1039" s="2" t="inlineStr">
        <is>
          <t/>
        </is>
      </c>
      <c r="Q1039" t="inlineStr">
        <is>
          <t/>
        </is>
      </c>
      <c r="R1039" s="2" t="inlineStr">
        <is>
          <t>EU-Waldstrategie|
EU-Forststrategie</t>
        </is>
      </c>
      <c r="S1039" s="2" t="inlineStr">
        <is>
          <t>3|
2</t>
        </is>
      </c>
      <c r="T1039" s="2" t="inlineStr">
        <is>
          <t xml:space="preserve">preferred|
</t>
        </is>
      </c>
      <c r="U1039" t="inlineStr">
        <is>
          <t>europäische Strategie
zur &lt;div&gt; – Unterstützung
einer nachhaltigen und multifunktionalen Waldbewirtschaftung; &lt;div&gt; – Unterstützung
des Forst- und des forstbasierten Sektors; &lt;div&gt; – Verbesserung
der Koordinierung und Kohärenz der forstbezogenen Politiken der EU und der
Zusammenarbeit zwischen den Mitgliedstaaten sowie zwischen den Mitgliedstaaten,
der Kommission und relevanten Interessenvertretern&lt;/div&gt;&lt;/div&gt;&lt;/div&gt;</t>
        </is>
      </c>
      <c r="V1039" s="2" t="inlineStr">
        <is>
          <t>δασική στρατηγική της ΕΕ</t>
        </is>
      </c>
      <c r="W1039" s="2" t="inlineStr">
        <is>
          <t>3</t>
        </is>
      </c>
      <c r="X1039" s="2" t="inlineStr">
        <is>
          <t/>
        </is>
      </c>
      <c r="Y1039" t="inlineStr">
        <is>
          <t/>
        </is>
      </c>
      <c r="Z1039" s="2" t="inlineStr">
        <is>
          <t>EU Forest Strategy|
Forestry Strategy</t>
        </is>
      </c>
      <c r="AA1039" s="2" t="inlineStr">
        <is>
          <t>4|
1</t>
        </is>
      </c>
      <c r="AB1039" s="2" t="inlineStr">
        <is>
          <t xml:space="preserve">|
</t>
        </is>
      </c>
      <c r="AC1039" t="inlineStr">
        <is>
          <t/>
        </is>
      </c>
      <c r="AD1039" s="2" t="inlineStr">
        <is>
          <t>estrategia de la UE en favor de los bosques y el sector forestal</t>
        </is>
      </c>
      <c r="AE1039" s="2" t="inlineStr">
        <is>
          <t>3</t>
        </is>
      </c>
      <c r="AF1039" s="2" t="inlineStr">
        <is>
          <t/>
        </is>
      </c>
      <c r="AG1039" t="inlineStr">
        <is>
          <t>Nueva estrategia propuesta por la Comisión Europea como sucesora de la Estrategia Forestal de la Unión Europea &lt;a href="/entry/result/932833/all" id="ENTRY_TO_ENTRY_CONVERTER" target="_blank"&gt;IATE:932833&lt;/a&gt; de 1998. 
&lt;br&gt;Impulsa una visión coherente y global de la gestión forestal, abarca los múltiples beneficios proporcionados por los bosques, integra cuestiones internas y externas de política forestal y aborda en su totalidad la cadena de valor &lt;a href="/entry/result/1220965/all" id="ENTRY_TO_ENTRY_CONVERTER" target="_blank"&gt;IATE:1220965&lt;/a&gt; de los bosques. 
&lt;br&gt;Establece los principios fundamentales para consolidar una gestión forestal sostenible &lt;a href="/entry/result/901011/all" id="ENTRY_TO_ENTRY_CONVERTER" target="_blank"&gt;IATE:901011&lt;/a&gt; y mejorar la competitividad y la creación de empleo, especialmente en las zonas rurales, garantizándose al mismo tiempo la protección de los bosques y la prestación de los servicios ecosistémicos &lt;a href="/entry/result/2229358/all" id="ENTRY_TO_ENTRY_CONVERTER" target="_blank"&gt;IATE:2229358&lt;/a&gt; .</t>
        </is>
      </c>
      <c r="AH1039" s="2" t="inlineStr">
        <is>
          <t>ELi metsastrateegia</t>
        </is>
      </c>
      <c r="AI1039" s="2" t="inlineStr">
        <is>
          <t>3</t>
        </is>
      </c>
      <c r="AJ1039" s="2" t="inlineStr">
        <is>
          <t/>
        </is>
      </c>
      <c r="AK1039" t="inlineStr">
        <is>
          <t>Pärast eelmist, 1998. aasta metsandusstrateegiat (vt &lt;a href="/entry/result/932833/all" id="ENTRY_TO_ENTRY_CONVERTER" target="_blank"&gt;IATE:932833&lt;/a&gt; ) Euroopa Komisjoni poolt 2013. aasta septembris vastu võetud uus strateegia, mis peaks vastama metsade ja metsandussektoriga seotud praegustele väljakutsetele</t>
        </is>
      </c>
      <c r="AL1039" s="2" t="inlineStr">
        <is>
          <t>EU:n metsästrategia</t>
        </is>
      </c>
      <c r="AM1039" s="2" t="inlineStr">
        <is>
          <t>3</t>
        </is>
      </c>
      <c r="AN1039" s="2" t="inlineStr">
        <is>
          <t/>
        </is>
      </c>
      <c r="AO1039" t="inlineStr">
        <is>
          <t/>
        </is>
      </c>
      <c r="AP1039" s="2" t="inlineStr">
        <is>
          <t>Stratégie de l’UE pour les forêts</t>
        </is>
      </c>
      <c r="AQ1039" s="2" t="inlineStr">
        <is>
          <t>3</t>
        </is>
      </c>
      <c r="AR1039" s="2" t="inlineStr">
        <is>
          <t/>
        </is>
      </c>
      <c r="AS1039" t="inlineStr">
        <is>
          <t/>
        </is>
      </c>
      <c r="AT1039" s="2" t="inlineStr">
        <is>
          <t>Straitéis Foraoise AE|
straitéis foraoise an Aontais</t>
        </is>
      </c>
      <c r="AU1039" s="2" t="inlineStr">
        <is>
          <t>3|
3</t>
        </is>
      </c>
      <c r="AV1039" s="2" t="inlineStr">
        <is>
          <t xml:space="preserve">|
</t>
        </is>
      </c>
      <c r="AW1039" t="inlineStr">
        <is>
          <t/>
        </is>
      </c>
      <c r="AX1039" s="2" t="inlineStr">
        <is>
          <t>strategija EU-a za šume</t>
        </is>
      </c>
      <c r="AY1039" s="2" t="inlineStr">
        <is>
          <t>3</t>
        </is>
      </c>
      <c r="AZ1039" s="2" t="inlineStr">
        <is>
          <t/>
        </is>
      </c>
      <c r="BA1039" t="inlineStr">
        <is>
          <t>strategija EU-a za šume i za sektor koji se temelji na šumama i koja za cilj ima razvijati i provoditi zajedničku viziju višenamjenska i održiva gospodarenja šumama u Europi; definirati prioritete i ciljeve akcija; povezivati strategije i planove financiranja EU-a i država članica; ojačavati koherentno međusektorsko planiranje, financiranje i provedbu aktivnosti; uspostavljati jasne mehanizme nadzora, ocjene i izvješćivanja; te revidirati sudjelovanje dionika</t>
        </is>
      </c>
      <c r="BB1039" s="2" t="inlineStr">
        <is>
          <t>uniós erdőstratégia</t>
        </is>
      </c>
      <c r="BC1039" s="2" t="inlineStr">
        <is>
          <t>3</t>
        </is>
      </c>
      <c r="BD1039" s="2" t="inlineStr">
        <is>
          <t/>
        </is>
      </c>
      <c r="BE1039" t="inlineStr">
        <is>
          <t>stratégia, amely hozzájárul a multifunkcionális és fenntartható európai erdőgazdálkodás közös tervének kidolgozásához és végrehajtásához</t>
        </is>
      </c>
      <c r="BF1039" s="2" t="inlineStr">
        <is>
          <t>strategia forestale dell'Unione europea</t>
        </is>
      </c>
      <c r="BG1039" s="2" t="inlineStr">
        <is>
          <t>3</t>
        </is>
      </c>
      <c r="BH1039" s="2" t="inlineStr">
        <is>
          <t/>
        </is>
      </c>
      <c r="BI1039" t="inlineStr">
        <is>
          <t>strategia proposta nel 2013 dalla Commissione europea per succedere alla precedente strategia forestale per l'Unione europea [ &lt;a href="/entry/result/932833/all" id="ENTRY_TO_ENTRY_CONVERTER" target="_blank"&gt;IATE:932833&lt;/a&gt; ] del 1998; promuove un approccio coerente e olistico alla gestione delle foreste, affronta la tematica dei vantaggi molteplici delle foreste, integra aspetti endogeni ed esogeni delle politiche forestali e contempla l’intera catena di valore del settore forestale</t>
        </is>
      </c>
      <c r="BJ1039" s="2" t="inlineStr">
        <is>
          <t>ES miškų strategija</t>
        </is>
      </c>
      <c r="BK1039" s="2" t="inlineStr">
        <is>
          <t>3</t>
        </is>
      </c>
      <c r="BL1039" s="2" t="inlineStr">
        <is>
          <t/>
        </is>
      </c>
      <c r="BM1039" t="inlineStr">
        <is>
          <t/>
        </is>
      </c>
      <c r="BN1039" s="2" t="inlineStr">
        <is>
          <t>ES meža stratēģija</t>
        </is>
      </c>
      <c r="BO1039" s="2" t="inlineStr">
        <is>
          <t>2</t>
        </is>
      </c>
      <c r="BP1039" s="2" t="inlineStr">
        <is>
          <t/>
        </is>
      </c>
      <c r="BQ1039" t="inlineStr">
        <is>
          <t>galvenais izejas punkts ar mežu saistītas politikas izstrādei ar mērķi koordinēt ar mežu saistītas politikas jomas un nodrošināt to saskaņotību, kā arī radīt sinerģijas ar citām jomām, kuras ietekmē meža apsaimniekošanu</t>
        </is>
      </c>
      <c r="BR1039" s="2" t="inlineStr">
        <is>
          <t>Strateġija tal-UE għall-Foresti</t>
        </is>
      </c>
      <c r="BS1039" s="2" t="inlineStr">
        <is>
          <t>3</t>
        </is>
      </c>
      <c r="BT1039" s="2" t="inlineStr">
        <is>
          <t/>
        </is>
      </c>
      <c r="BU1039" t="inlineStr">
        <is>
          <t>Strateġija li tippromwovi perspettiva koerenti u olisitka tal-ġestjoni tal-foresti, tkopri d-diversi benefiċċji tal-foresti, tintegra l-kwistjonijiet interni u esterni ta' politika dwar il-foresti u tindirizza l-katina tal-valur tal-foresti kollha kemm hi</t>
        </is>
      </c>
      <c r="BV1039" s="2" t="inlineStr">
        <is>
          <t>EU-bosstrategie</t>
        </is>
      </c>
      <c r="BW1039" s="2" t="inlineStr">
        <is>
          <t>3</t>
        </is>
      </c>
      <c r="BX1039" s="2" t="inlineStr">
        <is>
          <t/>
        </is>
      </c>
      <c r="BY1039" t="inlineStr">
        <is>
          <t/>
        </is>
      </c>
      <c r="BZ1039" s="2" t="inlineStr">
        <is>
          <t>strategia leśna UE</t>
        </is>
      </c>
      <c r="CA1039" s="2" t="inlineStr">
        <is>
          <t>2</t>
        </is>
      </c>
      <c r="CB1039" s="2" t="inlineStr">
        <is>
          <t/>
        </is>
      </c>
      <c r="CC1039" t="inlineStr">
        <is>
          <t/>
        </is>
      </c>
      <c r="CD1039" s="2" t="inlineStr">
        <is>
          <t>estratégia da UE para as florestas</t>
        </is>
      </c>
      <c r="CE1039" s="2" t="inlineStr">
        <is>
          <t>3</t>
        </is>
      </c>
      <c r="CF1039" s="2" t="inlineStr">
        <is>
          <t/>
        </is>
      </c>
      <c r="CG1039" t="inlineStr">
        <is>
          <t>Estratégia que visa dar uma visão coerente e global da gestão florestal, nomeadamente em termos de sustentabilidade.</t>
        </is>
      </c>
      <c r="CH1039" s="2" t="inlineStr">
        <is>
          <t>Strategia UE pentru păduri</t>
        </is>
      </c>
      <c r="CI1039" s="2" t="inlineStr">
        <is>
          <t>3</t>
        </is>
      </c>
      <c r="CJ1039" s="2" t="inlineStr">
        <is>
          <t/>
        </is>
      </c>
      <c r="CK1039" t="inlineStr">
        <is>
          <t/>
        </is>
      </c>
      <c r="CL1039" s="2" t="inlineStr">
        <is>
          <t>stratégia lesného hospodárstva EÚ</t>
        </is>
      </c>
      <c r="CM1039" s="2" t="inlineStr">
        <is>
          <t>3</t>
        </is>
      </c>
      <c r="CN1039" s="2" t="inlineStr">
        <is>
          <t/>
        </is>
      </c>
      <c r="CO1039" t="inlineStr">
        <is>
          <t/>
        </is>
      </c>
      <c r="CP1039" s="2" t="inlineStr">
        <is>
          <t>strategija EU za gozdove</t>
        </is>
      </c>
      <c r="CQ1039" s="2" t="inlineStr">
        <is>
          <t>3</t>
        </is>
      </c>
      <c r="CR1039" s="2" t="inlineStr">
        <is>
          <t/>
        </is>
      </c>
      <c r="CS1039" t="inlineStr">
        <is>
          <t/>
        </is>
      </c>
      <c r="CT1039" s="2" t="inlineStr">
        <is>
          <t>EU:s skogsstrategi</t>
        </is>
      </c>
      <c r="CU1039" s="2" t="inlineStr">
        <is>
          <t>3</t>
        </is>
      </c>
      <c r="CV1039" s="2" t="inlineStr">
        <is>
          <t/>
        </is>
      </c>
      <c r="CW1039" t="inlineStr">
        <is>
          <t/>
        </is>
      </c>
    </row>
    <row r="1040">
      <c r="A1040" s="1" t="str">
        <f>HYPERLINK("https://iate.europa.eu/entry/result/1414807/all", "1414807")</f>
        <v>1414807</v>
      </c>
      <c r="B1040" t="inlineStr">
        <is>
          <t>ECONOMICS</t>
        </is>
      </c>
      <c r="C1040" t="inlineStr">
        <is>
          <t>ECONOMICS</t>
        </is>
      </c>
      <c r="D1040" t="inlineStr">
        <is>
          <t>yes</t>
        </is>
      </c>
      <c r="E1040" t="inlineStr">
        <is>
          <t/>
        </is>
      </c>
      <c r="F1040" s="2" t="inlineStr">
        <is>
          <t>икономическо преобразуване|
икономическо преструктуриране|
икономическа конверсия</t>
        </is>
      </c>
      <c r="G1040" s="2" t="inlineStr">
        <is>
          <t>2|
3|
2</t>
        </is>
      </c>
      <c r="H1040" s="2" t="inlineStr">
        <is>
          <t xml:space="preserve">|
|
</t>
        </is>
      </c>
      <c r="I1040" t="inlineStr">
        <is>
          <t>преобразуване или изменение на производството поради промени в икономическите условия</t>
        </is>
      </c>
      <c r="J1040" s="2" t="inlineStr">
        <is>
          <t>hospodářská přeměna</t>
        </is>
      </c>
      <c r="K1040" s="2" t="inlineStr">
        <is>
          <t>3</t>
        </is>
      </c>
      <c r="L1040" s="2" t="inlineStr">
        <is>
          <t/>
        </is>
      </c>
      <c r="M1040" t="inlineStr">
        <is>
          <t/>
        </is>
      </c>
      <c r="N1040" s="2" t="inlineStr">
        <is>
          <t>økonomisk omstilling</t>
        </is>
      </c>
      <c r="O1040" s="2" t="inlineStr">
        <is>
          <t>3</t>
        </is>
      </c>
      <c r="P1040" s="2" t="inlineStr">
        <is>
          <t/>
        </is>
      </c>
      <c r="Q1040" t="inlineStr">
        <is>
          <t>ændring af produktionen nødvendiggjort af ændringer i de økonomiske forhold</t>
        </is>
      </c>
      <c r="R1040" s="2" t="inlineStr">
        <is>
          <t>Umstellung der Wirtschaft|
Anpassung der Wirtschaft</t>
        </is>
      </c>
      <c r="S1040" s="2" t="inlineStr">
        <is>
          <t>3|
3</t>
        </is>
      </c>
      <c r="T1040" s="2" t="inlineStr">
        <is>
          <t xml:space="preserve">|
</t>
        </is>
      </c>
      <c r="U1040" t="inlineStr">
        <is>
          <t>Umstellung oder Anpassung der Produktion aufgrund veränderter Wirtschaftsbedingungen</t>
        </is>
      </c>
      <c r="V1040" s="2" t="inlineStr">
        <is>
          <t>οικονομική μετατροπή</t>
        </is>
      </c>
      <c r="W1040" s="2" t="inlineStr">
        <is>
          <t>3</t>
        </is>
      </c>
      <c r="X1040" s="2" t="inlineStr">
        <is>
          <t/>
        </is>
      </c>
      <c r="Y1040" t="inlineStr">
        <is>
          <t>μετασχηματισμός ή μετατροπή στον τομέα της παραγωγής που κατέστη αναγκαίος/α λόγω μεταβολής των οικονομικών συνθηκών</t>
        </is>
      </c>
      <c r="Z1040" s="2" t="inlineStr">
        <is>
          <t>economic conversion|
economic reconversion|
economic transformation</t>
        </is>
      </c>
      <c r="AA1040" s="2" t="inlineStr">
        <is>
          <t>3|
3|
1</t>
        </is>
      </c>
      <c r="AB1040" s="2" t="inlineStr">
        <is>
          <t xml:space="preserve">|
|
</t>
        </is>
      </c>
      <c r="AC1040" t="inlineStr">
        <is>
          <t>transformation or alteration in production rendered necessary by changes in economic conditions</t>
        </is>
      </c>
      <c r="AD1040" s="2" t="inlineStr">
        <is>
          <t>reconversión económica</t>
        </is>
      </c>
      <c r="AE1040" s="2" t="inlineStr">
        <is>
          <t>3</t>
        </is>
      </c>
      <c r="AF1040" s="2" t="inlineStr">
        <is>
          <t/>
        </is>
      </c>
      <c r="AG1040" t="inlineStr">
        <is>
          <t>Transformaciones o cambios de la producción que se hacen necesarios como consecuencia de una crisis económica.</t>
        </is>
      </c>
      <c r="AH1040" s="2" t="inlineStr">
        <is>
          <t>majanduse ümberkorraldamine</t>
        </is>
      </c>
      <c r="AI1040" s="2" t="inlineStr">
        <is>
          <t>3</t>
        </is>
      </c>
      <c r="AJ1040" s="2" t="inlineStr">
        <is>
          <t/>
        </is>
      </c>
      <c r="AK1040" t="inlineStr">
        <is>
          <t>tootmise muutmine või ümberkujundamine, mis on vajalik majandustingimuste muutmiseks</t>
        </is>
      </c>
      <c r="AL1040" s="2" t="inlineStr">
        <is>
          <t>taloudellinen muuntaminen|
talouden muuntaminen</t>
        </is>
      </c>
      <c r="AM1040" s="2" t="inlineStr">
        <is>
          <t>3|
3</t>
        </is>
      </c>
      <c r="AN1040" s="2" t="inlineStr">
        <is>
          <t xml:space="preserve">|
</t>
        </is>
      </c>
      <c r="AO1040" t="inlineStr">
        <is>
          <t>tuotannon muutos, joka on tarpeen taloudellisten olosuhteiden muuttumisen vuoksi</t>
        </is>
      </c>
      <c r="AP1040" s="2" t="inlineStr">
        <is>
          <t>reconversion économique|
reconversion|
conversion économique</t>
        </is>
      </c>
      <c r="AQ1040" s="2" t="inlineStr">
        <is>
          <t>3|
3|
3</t>
        </is>
      </c>
      <c r="AR1040" s="2" t="inlineStr">
        <is>
          <t xml:space="preserve">preferred|
|
</t>
        </is>
      </c>
      <c r="AS1040" t="inlineStr">
        <is>
          <t>transformation ou changement de production rendu nécessaire par la modification des conditions de l'économie</t>
        </is>
      </c>
      <c r="AT1040" s="2" t="inlineStr">
        <is>
          <t>athrú eacnamaíoch</t>
        </is>
      </c>
      <c r="AU1040" s="2" t="inlineStr">
        <is>
          <t>3</t>
        </is>
      </c>
      <c r="AV1040" s="2" t="inlineStr">
        <is>
          <t/>
        </is>
      </c>
      <c r="AW1040" t="inlineStr">
        <is>
          <t/>
        </is>
      </c>
      <c r="AX1040" s="2" t="inlineStr">
        <is>
          <t>ekonomsko preusmjeravanje</t>
        </is>
      </c>
      <c r="AY1040" s="2" t="inlineStr">
        <is>
          <t>2</t>
        </is>
      </c>
      <c r="AZ1040" s="2" t="inlineStr">
        <is>
          <t/>
        </is>
      </c>
      <c r="BA1040" t="inlineStr">
        <is>
          <t>&lt;div&gt;promjena u proizvodnji uzrokovana promjenama gospodarskih uvjeta&lt;/div&gt;</t>
        </is>
      </c>
      <c r="BB1040" s="2" t="inlineStr">
        <is>
          <t>gazdasági átalakulás</t>
        </is>
      </c>
      <c r="BC1040" s="2" t="inlineStr">
        <is>
          <t>3</t>
        </is>
      </c>
      <c r="BD1040" s="2" t="inlineStr">
        <is>
          <t/>
        </is>
      </c>
      <c r="BE1040" t="inlineStr">
        <is>
          <t>a termelésnek a gazdasági feltételek változása következtében szükségessé vált átalakítása vagy kiigazítása</t>
        </is>
      </c>
      <c r="BF1040" s="2" t="inlineStr">
        <is>
          <t>riconversione economica|
conversione economica</t>
        </is>
      </c>
      <c r="BG1040" s="2" t="inlineStr">
        <is>
          <t>3|
3</t>
        </is>
      </c>
      <c r="BH1040" s="2" t="inlineStr">
        <is>
          <t xml:space="preserve">preferred|
</t>
        </is>
      </c>
      <c r="BI1040" t="inlineStr">
        <is>
          <t>trasformazione o cambiamente della produzione dovuto alla modifiche delle condizioni economiche</t>
        </is>
      </c>
      <c r="BJ1040" s="2" t="inlineStr">
        <is>
          <t>ūkio pertvarkymas|
ekonomikos pertvarkymas</t>
        </is>
      </c>
      <c r="BK1040" s="2" t="inlineStr">
        <is>
          <t>3|
3</t>
        </is>
      </c>
      <c r="BL1040" s="2" t="inlineStr">
        <is>
          <t xml:space="preserve">|
</t>
        </is>
      </c>
      <c r="BM1040" t="inlineStr">
        <is>
          <t>gamybos reorganizavimas ar pakeitimas, kuris tapo būtinas pasikeitus ekonominėms sąlygoms</t>
        </is>
      </c>
      <c r="BN1040" s="2" t="inlineStr">
        <is>
          <t>ekonomikas pārveide|
ekonomiskā pārveide</t>
        </is>
      </c>
      <c r="BO1040" s="2" t="inlineStr">
        <is>
          <t>2|
2</t>
        </is>
      </c>
      <c r="BP1040" s="2" t="inlineStr">
        <is>
          <t xml:space="preserve">|
</t>
        </is>
      </c>
      <c r="BQ1040" t="inlineStr">
        <is>
          <t/>
        </is>
      </c>
      <c r="BR1040" s="2" t="inlineStr">
        <is>
          <t>konverżjoni ekonomika|
rikonverżjoni ekonomika</t>
        </is>
      </c>
      <c r="BS1040" s="2" t="inlineStr">
        <is>
          <t>3|
3</t>
        </is>
      </c>
      <c r="BT1040" s="2" t="inlineStr">
        <is>
          <t xml:space="preserve">|
</t>
        </is>
      </c>
      <c r="BU1040" t="inlineStr">
        <is>
          <t>it-trasformazzjoni jew l-alterazzjoni fil-produzzjoni li ssir neċessarja minħabba bidliet fil-kundizzjonijiet ekonomiċi</t>
        </is>
      </c>
      <c r="BV1040" s="2" t="inlineStr">
        <is>
          <t>economische reconversie|
economische omschakeling</t>
        </is>
      </c>
      <c r="BW1040" s="2" t="inlineStr">
        <is>
          <t>3|
3</t>
        </is>
      </c>
      <c r="BX1040" s="2" t="inlineStr">
        <is>
          <t xml:space="preserve">|
</t>
        </is>
      </c>
      <c r="BY1040" t="inlineStr">
        <is>
          <t>omvorming of verandering van de productie die nodig geworden is door een wijziging van de economische situatie</t>
        </is>
      </c>
      <c r="BZ1040" s="2" t="inlineStr">
        <is>
          <t>restrukturyzacja ekonomiczna</t>
        </is>
      </c>
      <c r="CA1040" s="2" t="inlineStr">
        <is>
          <t>3</t>
        </is>
      </c>
      <c r="CB1040" s="2" t="inlineStr">
        <is>
          <t/>
        </is>
      </c>
      <c r="CC1040" t="inlineStr">
        <is>
          <t>transformacja lub dostosowanie modelu produkcji konieczne ze względu na zmianę warunków ekonomicznych</t>
        </is>
      </c>
      <c r="CD1040" s="2" t="inlineStr">
        <is>
          <t>reconversão económica|
conversão económica</t>
        </is>
      </c>
      <c r="CE1040" s="2" t="inlineStr">
        <is>
          <t>3|
3</t>
        </is>
      </c>
      <c r="CF1040" s="2" t="inlineStr">
        <is>
          <t xml:space="preserve">|
</t>
        </is>
      </c>
      <c r="CG1040" t="inlineStr">
        <is>
          <t>Adaptação ou transformação de uma atividade produtiva, da
economia dum país ou região motivada por alterações tecnológicas, políticas ou sociais.</t>
        </is>
      </c>
      <c r="CH1040" s="2" t="inlineStr">
        <is>
          <t>reconversie economică</t>
        </is>
      </c>
      <c r="CI1040" s="2" t="inlineStr">
        <is>
          <t>2</t>
        </is>
      </c>
      <c r="CJ1040" s="2" t="inlineStr">
        <is>
          <t/>
        </is>
      </c>
      <c r="CK1040" t="inlineStr">
        <is>
          <t/>
        </is>
      </c>
      <c r="CL1040" s="2" t="inlineStr">
        <is>
          <t>hospodárska rekonverzia|
hospodárska konverzia</t>
        </is>
      </c>
      <c r="CM1040" s="2" t="inlineStr">
        <is>
          <t>3|
3</t>
        </is>
      </c>
      <c r="CN1040" s="2" t="inlineStr">
        <is>
          <t xml:space="preserve">|
</t>
        </is>
      </c>
      <c r="CO1040" t="inlineStr">
        <is>
          <t>transformácia alebo zmena vo výrobe nevyhnutne podmienená zmenami v hospodárskych podmienkach</t>
        </is>
      </c>
      <c r="CP1040" s="2" t="inlineStr">
        <is>
          <t>gospodarska preusmeritev|
gospodarsko preoblikovanje</t>
        </is>
      </c>
      <c r="CQ1040" s="2" t="inlineStr">
        <is>
          <t>3|
3</t>
        </is>
      </c>
      <c r="CR1040" s="2" t="inlineStr">
        <is>
          <t xml:space="preserve">|
</t>
        </is>
      </c>
      <c r="CS1040" t="inlineStr">
        <is>
          <t/>
        </is>
      </c>
      <c r="CT1040" s="2" t="inlineStr">
        <is>
          <t>ekonomisk omställning</t>
        </is>
      </c>
      <c r="CU1040" s="2" t="inlineStr">
        <is>
          <t>3</t>
        </is>
      </c>
      <c r="CV1040" s="2" t="inlineStr">
        <is>
          <t/>
        </is>
      </c>
      <c r="CW1040" t="inlineStr">
        <is>
          <t>omvandling eller förändring av produktionen som blivit nödvändig på grund av ändrade ekonomiska förutsättningar</t>
        </is>
      </c>
    </row>
    <row r="1041">
      <c r="A1041" s="1" t="str">
        <f>HYPERLINK("https://iate.europa.eu/entry/result/3583191/all", "3583191")</f>
        <v>3583191</v>
      </c>
      <c r="B1041" t="inlineStr">
        <is>
          <t>ENVIRONMENT</t>
        </is>
      </c>
      <c r="C1041" t="inlineStr">
        <is>
          <t>ENVIRONMENT|environmental policy;ENVIRONMENT|environmental policy|climate change policy</t>
        </is>
      </c>
      <c r="D1041" t="inlineStr">
        <is>
          <t>yes</t>
        </is>
      </c>
      <c r="E1041" t="inlineStr">
        <is>
          <t/>
        </is>
      </c>
      <c r="F1041" t="inlineStr">
        <is>
          <t/>
        </is>
      </c>
      <c r="G1041" t="inlineStr">
        <is>
          <t/>
        </is>
      </c>
      <c r="H1041" t="inlineStr">
        <is>
          <t/>
        </is>
      </c>
      <c r="I1041" t="inlineStr">
        <is>
          <t/>
        </is>
      </c>
      <c r="J1041" t="inlineStr">
        <is>
          <t/>
        </is>
      </c>
      <c r="K1041" t="inlineStr">
        <is>
          <t/>
        </is>
      </c>
      <c r="L1041" t="inlineStr">
        <is>
          <t/>
        </is>
      </c>
      <c r="M1041" t="inlineStr">
        <is>
          <t/>
        </is>
      </c>
      <c r="N1041" s="2" t="inlineStr">
        <is>
          <t>cirkulært produkt</t>
        </is>
      </c>
      <c r="O1041" s="2" t="inlineStr">
        <is>
          <t>3</t>
        </is>
      </c>
      <c r="P1041" s="2" t="inlineStr">
        <is>
          <t/>
        </is>
      </c>
      <c r="Q1041" t="inlineStr">
        <is>
          <t>produkt, hvis materialer kan recirkuleres og genanvendes frem for at ende som affald</t>
        </is>
      </c>
      <c r="R1041" t="inlineStr">
        <is>
          <t/>
        </is>
      </c>
      <c r="S1041" t="inlineStr">
        <is>
          <t/>
        </is>
      </c>
      <c r="T1041" t="inlineStr">
        <is>
          <t/>
        </is>
      </c>
      <c r="U1041" t="inlineStr">
        <is>
          <t/>
        </is>
      </c>
      <c r="V1041" s="2" t="inlineStr">
        <is>
          <t>κυκλικό προϊόν</t>
        </is>
      </c>
      <c r="W1041" s="2" t="inlineStr">
        <is>
          <t>3</t>
        </is>
      </c>
      <c r="X1041" s="2" t="inlineStr">
        <is>
          <t/>
        </is>
      </c>
      <c r="Y1041" t="inlineStr">
        <is>
          <t/>
        </is>
      </c>
      <c r="Z1041" s="2" t="inlineStr">
        <is>
          <t>circular product</t>
        </is>
      </c>
      <c r="AA1041" s="2" t="inlineStr">
        <is>
          <t>3</t>
        </is>
      </c>
      <c r="AB1041" s="2" t="inlineStr">
        <is>
          <t/>
        </is>
      </c>
      <c r="AC1041" t="inlineStr">
        <is>
          <t>product whose materials (and their value) can be preserved while it circulates in the economic system</t>
        </is>
      </c>
      <c r="AD1041" s="2" t="inlineStr">
        <is>
          <t>producto circular</t>
        </is>
      </c>
      <c r="AE1041" s="2" t="inlineStr">
        <is>
          <t>3</t>
        </is>
      </c>
      <c r="AF1041" s="2" t="inlineStr">
        <is>
          <t/>
        </is>
      </c>
      <c r="AG1041" t="inlineStr">
        <is>
          <t>Producto creado basándose en los parámetros del ecodiseño, que puede contener hasta un 100% de materia prima reciclada y es 100% reciclable.</t>
        </is>
      </c>
      <c r="AH1041" t="inlineStr">
        <is>
          <t/>
        </is>
      </c>
      <c r="AI1041" t="inlineStr">
        <is>
          <t/>
        </is>
      </c>
      <c r="AJ1041" t="inlineStr">
        <is>
          <t/>
        </is>
      </c>
      <c r="AK1041" t="inlineStr">
        <is>
          <t/>
        </is>
      </c>
      <c r="AL1041" s="2" t="inlineStr">
        <is>
          <t>kiertotalouden tuote|
kiertotalouden mukainen tuote|
kiertotalouden periaatteiden mukainen tuote</t>
        </is>
      </c>
      <c r="AM1041" s="2" t="inlineStr">
        <is>
          <t>3|
3|
3</t>
        </is>
      </c>
      <c r="AN1041" s="2" t="inlineStr">
        <is>
          <t xml:space="preserve">|
|
</t>
        </is>
      </c>
      <c r="AO1041" t="inlineStr">
        <is>
          <t>tuote, jonka elinkaari on pitkä ja jonka osat tai materiaali saadaan tuotteen elinkaaren lopussa uudelleen käyttöön jonkin toisen tuotteen elinkaareen</t>
        </is>
      </c>
      <c r="AP1041" t="inlineStr">
        <is>
          <t/>
        </is>
      </c>
      <c r="AQ1041" t="inlineStr">
        <is>
          <t/>
        </is>
      </c>
      <c r="AR1041" t="inlineStr">
        <is>
          <t/>
        </is>
      </c>
      <c r="AS1041" t="inlineStr">
        <is>
          <t/>
        </is>
      </c>
      <c r="AT1041" s="2" t="inlineStr">
        <is>
          <t>táirge ciorclach</t>
        </is>
      </c>
      <c r="AU1041" s="2" t="inlineStr">
        <is>
          <t>3</t>
        </is>
      </c>
      <c r="AV1041" s="2" t="inlineStr">
        <is>
          <t/>
        </is>
      </c>
      <c r="AW1041" t="inlineStr">
        <is>
          <t/>
        </is>
      </c>
      <c r="AX1041" t="inlineStr">
        <is>
          <t/>
        </is>
      </c>
      <c r="AY1041" t="inlineStr">
        <is>
          <t/>
        </is>
      </c>
      <c r="AZ1041" t="inlineStr">
        <is>
          <t/>
        </is>
      </c>
      <c r="BA1041" t="inlineStr">
        <is>
          <t/>
        </is>
      </c>
      <c r="BB1041" s="2" t="inlineStr">
        <is>
          <t>körforgásos termék</t>
        </is>
      </c>
      <c r="BC1041" s="2" t="inlineStr">
        <is>
          <t>3</t>
        </is>
      </c>
      <c r="BD1041" s="2" t="inlineStr">
        <is>
          <t/>
        </is>
      </c>
      <c r="BE1041" t="inlineStr">
        <is>
          <t>körforgásos gazdaságban, azaz oly módon előállított termék, hogy a termék anyagai minél tovább és minél magasabb minőségben maradjanak a gazdasági vérkeringésben</t>
        </is>
      </c>
      <c r="BF1041" t="inlineStr">
        <is>
          <t/>
        </is>
      </c>
      <c r="BG1041" t="inlineStr">
        <is>
          <t/>
        </is>
      </c>
      <c r="BH1041" t="inlineStr">
        <is>
          <t/>
        </is>
      </c>
      <c r="BI1041" t="inlineStr">
        <is>
          <t/>
        </is>
      </c>
      <c r="BJ1041" t="inlineStr">
        <is>
          <t/>
        </is>
      </c>
      <c r="BK1041" t="inlineStr">
        <is>
          <t/>
        </is>
      </c>
      <c r="BL1041" t="inlineStr">
        <is>
          <t/>
        </is>
      </c>
      <c r="BM1041" t="inlineStr">
        <is>
          <t/>
        </is>
      </c>
      <c r="BN1041" t="inlineStr">
        <is>
          <t/>
        </is>
      </c>
      <c r="BO1041" t="inlineStr">
        <is>
          <t/>
        </is>
      </c>
      <c r="BP1041" t="inlineStr">
        <is>
          <t/>
        </is>
      </c>
      <c r="BQ1041" t="inlineStr">
        <is>
          <t/>
        </is>
      </c>
      <c r="BR1041" t="inlineStr">
        <is>
          <t/>
        </is>
      </c>
      <c r="BS1041" t="inlineStr">
        <is>
          <t/>
        </is>
      </c>
      <c r="BT1041" t="inlineStr">
        <is>
          <t/>
        </is>
      </c>
      <c r="BU1041" t="inlineStr">
        <is>
          <t/>
        </is>
      </c>
      <c r="BV1041" t="inlineStr">
        <is>
          <t/>
        </is>
      </c>
      <c r="BW1041" t="inlineStr">
        <is>
          <t/>
        </is>
      </c>
      <c r="BX1041" t="inlineStr">
        <is>
          <t/>
        </is>
      </c>
      <c r="BY1041" t="inlineStr">
        <is>
          <t/>
        </is>
      </c>
      <c r="BZ1041" s="2" t="inlineStr">
        <is>
          <t>produkt o zamkniętym cyklu życia</t>
        </is>
      </c>
      <c r="CA1041" s="2" t="inlineStr">
        <is>
          <t>3</t>
        </is>
      </c>
      <c r="CB1041" s="2" t="inlineStr">
        <is>
          <t/>
        </is>
      </c>
      <c r="CC1041" t="inlineStr">
        <is>
          <t>produkt, który został tak zaprojektowany, aby materiały, z których jest zbudowany (i ich wartość) można było zachować w czasie obiegu produktu w gospodarce</t>
        </is>
      </c>
      <c r="CD1041" s="2" t="inlineStr">
        <is>
          <t>produto circular</t>
        </is>
      </c>
      <c r="CE1041" s="2" t="inlineStr">
        <is>
          <t>3</t>
        </is>
      </c>
      <c r="CF1041" s="2" t="inlineStr">
        <is>
          <t/>
        </is>
      </c>
      <c r="CG1041" t="inlineStr">
        <is>
          <t/>
        </is>
      </c>
      <c r="CH1041" s="2" t="inlineStr">
        <is>
          <t>produs conform cu principiile economiei circulare</t>
        </is>
      </c>
      <c r="CI1041" s="2" t="inlineStr">
        <is>
          <t>2</t>
        </is>
      </c>
      <c r="CJ1041" s="2" t="inlineStr">
        <is>
          <t/>
        </is>
      </c>
      <c r="CK1041" t="inlineStr">
        <is>
          <t/>
        </is>
      </c>
      <c r="CL1041" t="inlineStr">
        <is>
          <t/>
        </is>
      </c>
      <c r="CM1041" t="inlineStr">
        <is>
          <t/>
        </is>
      </c>
      <c r="CN1041" t="inlineStr">
        <is>
          <t/>
        </is>
      </c>
      <c r="CO1041" t="inlineStr">
        <is>
          <t/>
        </is>
      </c>
      <c r="CP1041" s="2" t="inlineStr">
        <is>
          <t>krožni izdelek</t>
        </is>
      </c>
      <c r="CQ1041" s="2" t="inlineStr">
        <is>
          <t>3</t>
        </is>
      </c>
      <c r="CR1041" s="2" t="inlineStr">
        <is>
          <t/>
        </is>
      </c>
      <c r="CS1041" t="inlineStr">
        <is>
          <t/>
        </is>
      </c>
      <c r="CT1041" s="2" t="inlineStr">
        <is>
          <t>cirkulär produkt</t>
        </is>
      </c>
      <c r="CU1041" s="2" t="inlineStr">
        <is>
          <t>3</t>
        </is>
      </c>
      <c r="CV1041" s="2" t="inlineStr">
        <is>
          <t/>
        </is>
      </c>
      <c r="CW1041" t="inlineStr">
        <is>
          <t/>
        </is>
      </c>
    </row>
    <row r="1042">
      <c r="A1042" s="1" t="str">
        <f>HYPERLINK("https://iate.europa.eu/entry/result/3588477/all", "3588477")</f>
        <v>3588477</v>
      </c>
      <c r="B1042" t="inlineStr">
        <is>
          <t>ENERGY</t>
        </is>
      </c>
      <c r="C1042" t="inlineStr">
        <is>
          <t>ENERGY|energy policy</t>
        </is>
      </c>
      <c r="D1042" t="inlineStr">
        <is>
          <t>yes</t>
        </is>
      </c>
      <c r="E1042" t="inlineStr">
        <is>
          <t/>
        </is>
      </c>
      <c r="F1042" t="inlineStr">
        <is>
          <t/>
        </is>
      </c>
      <c r="G1042" t="inlineStr">
        <is>
          <t/>
        </is>
      </c>
      <c r="H1042" t="inlineStr">
        <is>
          <t/>
        </is>
      </c>
      <c r="I1042" t="inlineStr">
        <is>
          <t/>
        </is>
      </c>
      <c r="J1042" t="inlineStr">
        <is>
          <t/>
        </is>
      </c>
      <c r="K1042" t="inlineStr">
        <is>
          <t/>
        </is>
      </c>
      <c r="L1042" t="inlineStr">
        <is>
          <t/>
        </is>
      </c>
      <c r="M1042" t="inlineStr">
        <is>
          <t/>
        </is>
      </c>
      <c r="N1042" s="2" t="inlineStr">
        <is>
          <t>sektorintegration</t>
        </is>
      </c>
      <c r="O1042" s="2" t="inlineStr">
        <is>
          <t>3</t>
        </is>
      </c>
      <c r="P1042" s="2" t="inlineStr">
        <is>
          <t/>
        </is>
      </c>
      <c r="Q1042" t="inlineStr">
        <is>
          <t/>
        </is>
      </c>
      <c r="R1042" t="inlineStr">
        <is>
          <t/>
        </is>
      </c>
      <c r="S1042" t="inlineStr">
        <is>
          <t/>
        </is>
      </c>
      <c r="T1042" t="inlineStr">
        <is>
          <t/>
        </is>
      </c>
      <c r="U1042" t="inlineStr">
        <is>
          <t/>
        </is>
      </c>
      <c r="V1042" s="2" t="inlineStr">
        <is>
          <t>ενοποίηση του τομέα</t>
        </is>
      </c>
      <c r="W1042" s="2" t="inlineStr">
        <is>
          <t>3</t>
        </is>
      </c>
      <c r="X1042" s="2" t="inlineStr">
        <is>
          <t/>
        </is>
      </c>
      <c r="Y1042" t="inlineStr">
        <is>
          <t/>
        </is>
      </c>
      <c r="Z1042" s="2" t="inlineStr">
        <is>
          <t>sector coupling|
sector integration|
integrated system approach</t>
        </is>
      </c>
      <c r="AA1042" s="2" t="inlineStr">
        <is>
          <t>3|
3|
3</t>
        </is>
      </c>
      <c r="AB1042" s="2" t="inlineStr">
        <is>
          <t xml:space="preserve">|
|
</t>
        </is>
      </c>
      <c r="AC1042" t="inlineStr">
        <is>
          <t>integration of electricity, gas, heating/cooling, mobility systems and markets to maximise the synergies among new technical solutions</t>
        </is>
      </c>
      <c r="AD1042" s="2" t="inlineStr">
        <is>
          <t>integración sectorial</t>
        </is>
      </c>
      <c r="AE1042" s="2" t="inlineStr">
        <is>
          <t>3</t>
        </is>
      </c>
      <c r="AF1042" s="2" t="inlineStr">
        <is>
          <t/>
        </is>
      </c>
      <c r="AG1042" t="inlineStr">
        <is>
          <t/>
        </is>
      </c>
      <c r="AH1042" t="inlineStr">
        <is>
          <t/>
        </is>
      </c>
      <c r="AI1042" t="inlineStr">
        <is>
          <t/>
        </is>
      </c>
      <c r="AJ1042" t="inlineStr">
        <is>
          <t/>
        </is>
      </c>
      <c r="AK1042" t="inlineStr">
        <is>
          <t/>
        </is>
      </c>
      <c r="AL1042" s="2" t="inlineStr">
        <is>
          <t>sektorien yhteenliitäntä|
sektori-integraatio|
(eri) alojen yhteenliittäminen|
sektorikytkentä|
alojen integroituminen</t>
        </is>
      </c>
      <c r="AM1042" s="2" t="inlineStr">
        <is>
          <t>3|
3|
3|
3|
3</t>
        </is>
      </c>
      <c r="AN1042" s="2" t="inlineStr">
        <is>
          <t xml:space="preserve">|
|
|
|
</t>
        </is>
      </c>
      <c r="AO1042" t="inlineStr">
        <is>
          <t>sähkö-, lämmitys-, jäähdytys- ja liikennejärjestelmien integroiminen laajaksi ja älykkääksi energiajärjestelmäksi</t>
        </is>
      </c>
      <c r="AP1042" t="inlineStr">
        <is>
          <t/>
        </is>
      </c>
      <c r="AQ1042" t="inlineStr">
        <is>
          <t/>
        </is>
      </c>
      <c r="AR1042" t="inlineStr">
        <is>
          <t/>
        </is>
      </c>
      <c r="AS1042" t="inlineStr">
        <is>
          <t/>
        </is>
      </c>
      <c r="AT1042" s="2" t="inlineStr">
        <is>
          <t>comhtháthú earnálacha</t>
        </is>
      </c>
      <c r="AU1042" s="2" t="inlineStr">
        <is>
          <t>3</t>
        </is>
      </c>
      <c r="AV1042" s="2" t="inlineStr">
        <is>
          <t/>
        </is>
      </c>
      <c r="AW1042" t="inlineStr">
        <is>
          <t/>
        </is>
      </c>
      <c r="AX1042" t="inlineStr">
        <is>
          <t/>
        </is>
      </c>
      <c r="AY1042" t="inlineStr">
        <is>
          <t/>
        </is>
      </c>
      <c r="AZ1042" t="inlineStr">
        <is>
          <t/>
        </is>
      </c>
      <c r="BA1042" t="inlineStr">
        <is>
          <t/>
        </is>
      </c>
      <c r="BB1042" s="2" t="inlineStr">
        <is>
          <t>ágazat-összekapcsolás|
ágazati integráció</t>
        </is>
      </c>
      <c r="BC1042" s="2" t="inlineStr">
        <is>
          <t>3|
3</t>
        </is>
      </c>
      <c r="BD1042" s="2" t="inlineStr">
        <is>
          <t xml:space="preserve">|
</t>
        </is>
      </c>
      <c r="BE1042" t="inlineStr">
        <is>
          <t>az ágazatok, az energiahordozók, az infrastruktúrák és a
technológiák összekapcsolása a szinergiák kihasználása érdekében</t>
        </is>
      </c>
      <c r="BF1042" t="inlineStr">
        <is>
          <t/>
        </is>
      </c>
      <c r="BG1042" t="inlineStr">
        <is>
          <t/>
        </is>
      </c>
      <c r="BH1042" t="inlineStr">
        <is>
          <t/>
        </is>
      </c>
      <c r="BI1042" t="inlineStr">
        <is>
          <t/>
        </is>
      </c>
      <c r="BJ1042" s="2" t="inlineStr">
        <is>
          <t>sektorių susiejimas|
sektorių integravimas</t>
        </is>
      </c>
      <c r="BK1042" s="2" t="inlineStr">
        <is>
          <t>3|
3</t>
        </is>
      </c>
      <c r="BL1042" s="2" t="inlineStr">
        <is>
          <t xml:space="preserve">|
</t>
        </is>
      </c>
      <c r="BM1042" t="inlineStr">
        <is>
          <t/>
        </is>
      </c>
      <c r="BN1042" t="inlineStr">
        <is>
          <t/>
        </is>
      </c>
      <c r="BO1042" t="inlineStr">
        <is>
          <t/>
        </is>
      </c>
      <c r="BP1042" t="inlineStr">
        <is>
          <t/>
        </is>
      </c>
      <c r="BQ1042" t="inlineStr">
        <is>
          <t/>
        </is>
      </c>
      <c r="BR1042" t="inlineStr">
        <is>
          <t/>
        </is>
      </c>
      <c r="BS1042" t="inlineStr">
        <is>
          <t/>
        </is>
      </c>
      <c r="BT1042" t="inlineStr">
        <is>
          <t/>
        </is>
      </c>
      <c r="BU1042" t="inlineStr">
        <is>
          <t/>
        </is>
      </c>
      <c r="BV1042" t="inlineStr">
        <is>
          <t/>
        </is>
      </c>
      <c r="BW1042" t="inlineStr">
        <is>
          <t/>
        </is>
      </c>
      <c r="BX1042" t="inlineStr">
        <is>
          <t/>
        </is>
      </c>
      <c r="BY1042" t="inlineStr">
        <is>
          <t/>
        </is>
      </c>
      <c r="BZ1042" s="2" t="inlineStr">
        <is>
          <t>łączenie sektorów|
integracja sektorów</t>
        </is>
      </c>
      <c r="CA1042" s="2" t="inlineStr">
        <is>
          <t>3|
3</t>
        </is>
      </c>
      <c r="CB1042" s="2" t="inlineStr">
        <is>
          <t xml:space="preserve">|
</t>
        </is>
      </c>
      <c r="CC1042" t="inlineStr">
        <is>
          <t>integracja systemów i rynków energii elektrycznej, gazu, ciepłownictwa/chłodzenia w celu maksymalizacji synergii między nowymi rozwiązaniami technicznymi</t>
        </is>
      </c>
      <c r="CD1042" s="2" t="inlineStr">
        <is>
          <t>integração setorial</t>
        </is>
      </c>
      <c r="CE1042" s="2" t="inlineStr">
        <is>
          <t>3</t>
        </is>
      </c>
      <c r="CF1042" s="2" t="inlineStr">
        <is>
          <t/>
        </is>
      </c>
      <c r="CG1042" t="inlineStr">
        <is>
          <t/>
        </is>
      </c>
      <c r="CH1042" s="2" t="inlineStr">
        <is>
          <t>integrare sectorială|
integrare a sectoarelor</t>
        </is>
      </c>
      <c r="CI1042" s="2" t="inlineStr">
        <is>
          <t>3|
3</t>
        </is>
      </c>
      <c r="CJ1042" s="2" t="inlineStr">
        <is>
          <t xml:space="preserve">|
</t>
        </is>
      </c>
      <c r="CK1042" t="inlineStr">
        <is>
          <t/>
        </is>
      </c>
      <c r="CL1042" s="2" t="inlineStr">
        <is>
          <t>prepojenie sektorov|
sektorová integrácia|
sektorové prepojenie</t>
        </is>
      </c>
      <c r="CM1042" s="2" t="inlineStr">
        <is>
          <t>3|
3|
3</t>
        </is>
      </c>
      <c r="CN1042" s="2" t="inlineStr">
        <is>
          <t xml:space="preserve">|
|
</t>
        </is>
      </c>
      <c r="CO1042" t="inlineStr">
        <is>
          <t>&lt;p&gt;vzájomné prepájanie sektorov rôznych nosičov energie, infraštruktúry a spotrebiteľských sektorov s cieľom posilniť energiu z obnoviteľných zdrojov, zvýšiť efektivitu a znížiť emisie uhlíka&lt;/p&gt;</t>
        </is>
      </c>
      <c r="CP1042" s="2" t="inlineStr">
        <is>
          <t>celostni sistemski pristop|
povezovanje sektorjev</t>
        </is>
      </c>
      <c r="CQ1042" s="2" t="inlineStr">
        <is>
          <t>3|
3</t>
        </is>
      </c>
      <c r="CR1042" s="2" t="inlineStr">
        <is>
          <t xml:space="preserve">|
</t>
        </is>
      </c>
      <c r="CS1042" t="inlineStr">
        <is>
          <t/>
        </is>
      </c>
      <c r="CT1042" t="inlineStr">
        <is>
          <t/>
        </is>
      </c>
      <c r="CU1042" t="inlineStr">
        <is>
          <t/>
        </is>
      </c>
      <c r="CV1042" t="inlineStr">
        <is>
          <t/>
        </is>
      </c>
      <c r="CW1042" t="inlineStr">
        <is>
          <t/>
        </is>
      </c>
    </row>
    <row r="1043">
      <c r="A1043" s="1" t="str">
        <f>HYPERLINK("https://iate.europa.eu/entry/result/3592042/all", "3592042")</f>
        <v>3592042</v>
      </c>
      <c r="B1043" t="inlineStr">
        <is>
          <t>ENERGY;INTERNATIONAL RELATIONS</t>
        </is>
      </c>
      <c r="C1043" t="inlineStr">
        <is>
          <t>ENERGY;INTERNATIONAL RELATIONS|international affairs|international affairs|international meeting|international conference</t>
        </is>
      </c>
      <c r="D1043" t="inlineStr">
        <is>
          <t>yes</t>
        </is>
      </c>
      <c r="E1043" t="inlineStr">
        <is>
          <t/>
        </is>
      </c>
      <c r="F1043" t="inlineStr">
        <is>
          <t/>
        </is>
      </c>
      <c r="G1043" t="inlineStr">
        <is>
          <t/>
        </is>
      </c>
      <c r="H1043" t="inlineStr">
        <is>
          <t/>
        </is>
      </c>
      <c r="I1043" t="inlineStr">
        <is>
          <t/>
        </is>
      </c>
      <c r="J1043" t="inlineStr">
        <is>
          <t/>
        </is>
      </c>
      <c r="K1043" t="inlineStr">
        <is>
          <t/>
        </is>
      </c>
      <c r="L1043" t="inlineStr">
        <is>
          <t/>
        </is>
      </c>
      <c r="M1043" t="inlineStr">
        <is>
          <t/>
        </is>
      </c>
      <c r="N1043" t="inlineStr">
        <is>
          <t/>
        </is>
      </c>
      <c r="O1043" t="inlineStr">
        <is>
          <t/>
        </is>
      </c>
      <c r="P1043" t="inlineStr">
        <is>
          <t/>
        </is>
      </c>
      <c r="Q1043" t="inlineStr">
        <is>
          <t/>
        </is>
      </c>
      <c r="R1043" t="inlineStr">
        <is>
          <t/>
        </is>
      </c>
      <c r="S1043" t="inlineStr">
        <is>
          <t/>
        </is>
      </c>
      <c r="T1043" t="inlineStr">
        <is>
          <t/>
        </is>
      </c>
      <c r="U1043" t="inlineStr">
        <is>
          <t/>
        </is>
      </c>
      <c r="V1043" t="inlineStr">
        <is>
          <t/>
        </is>
      </c>
      <c r="W1043" t="inlineStr">
        <is>
          <t/>
        </is>
      </c>
      <c r="X1043" t="inlineStr">
        <is>
          <t/>
        </is>
      </c>
      <c r="Y1043" t="inlineStr">
        <is>
          <t/>
        </is>
      </c>
      <c r="Z1043" s="2" t="inlineStr">
        <is>
          <t>World Hydrogen Technology Convention</t>
        </is>
      </c>
      <c r="AA1043" s="2" t="inlineStr">
        <is>
          <t>4</t>
        </is>
      </c>
      <c r="AB1043" s="2" t="inlineStr">
        <is>
          <t/>
        </is>
      </c>
      <c r="AC1043" t="inlineStr">
        <is>
          <t>biennial conference organised by the International Association for Hydrogen Energy at different locations around the world</t>
        </is>
      </c>
      <c r="AD1043" t="inlineStr">
        <is>
          <t/>
        </is>
      </c>
      <c r="AE1043" t="inlineStr">
        <is>
          <t/>
        </is>
      </c>
      <c r="AF1043" t="inlineStr">
        <is>
          <t/>
        </is>
      </c>
      <c r="AG1043" t="inlineStr">
        <is>
          <t/>
        </is>
      </c>
      <c r="AH1043" t="inlineStr">
        <is>
          <t/>
        </is>
      </c>
      <c r="AI1043" t="inlineStr">
        <is>
          <t/>
        </is>
      </c>
      <c r="AJ1043" t="inlineStr">
        <is>
          <t/>
        </is>
      </c>
      <c r="AK1043" t="inlineStr">
        <is>
          <t/>
        </is>
      </c>
      <c r="AL1043" t="inlineStr">
        <is>
          <t/>
        </is>
      </c>
      <c r="AM1043" t="inlineStr">
        <is>
          <t/>
        </is>
      </c>
      <c r="AN1043" t="inlineStr">
        <is>
          <t/>
        </is>
      </c>
      <c r="AO1043" t="inlineStr">
        <is>
          <t/>
        </is>
      </c>
      <c r="AP1043" t="inlineStr">
        <is>
          <t/>
        </is>
      </c>
      <c r="AQ1043" t="inlineStr">
        <is>
          <t/>
        </is>
      </c>
      <c r="AR1043" t="inlineStr">
        <is>
          <t/>
        </is>
      </c>
      <c r="AS1043" t="inlineStr">
        <is>
          <t/>
        </is>
      </c>
      <c r="AT1043" t="inlineStr">
        <is>
          <t/>
        </is>
      </c>
      <c r="AU1043" t="inlineStr">
        <is>
          <t/>
        </is>
      </c>
      <c r="AV1043" t="inlineStr">
        <is>
          <t/>
        </is>
      </c>
      <c r="AW1043" t="inlineStr">
        <is>
          <t/>
        </is>
      </c>
      <c r="AX1043" t="inlineStr">
        <is>
          <t/>
        </is>
      </c>
      <c r="AY1043" t="inlineStr">
        <is>
          <t/>
        </is>
      </c>
      <c r="AZ1043" t="inlineStr">
        <is>
          <t/>
        </is>
      </c>
      <c r="BA1043" t="inlineStr">
        <is>
          <t/>
        </is>
      </c>
      <c r="BB1043" t="inlineStr">
        <is>
          <t/>
        </is>
      </c>
      <c r="BC1043" t="inlineStr">
        <is>
          <t/>
        </is>
      </c>
      <c r="BD1043" t="inlineStr">
        <is>
          <t/>
        </is>
      </c>
      <c r="BE1043" t="inlineStr">
        <is>
          <t/>
        </is>
      </c>
      <c r="BF1043" t="inlineStr">
        <is>
          <t/>
        </is>
      </c>
      <c r="BG1043" t="inlineStr">
        <is>
          <t/>
        </is>
      </c>
      <c r="BH1043" t="inlineStr">
        <is>
          <t/>
        </is>
      </c>
      <c r="BI1043" t="inlineStr">
        <is>
          <t/>
        </is>
      </c>
      <c r="BJ1043" t="inlineStr">
        <is>
          <t/>
        </is>
      </c>
      <c r="BK1043" t="inlineStr">
        <is>
          <t/>
        </is>
      </c>
      <c r="BL1043" t="inlineStr">
        <is>
          <t/>
        </is>
      </c>
      <c r="BM1043" t="inlineStr">
        <is>
          <t/>
        </is>
      </c>
      <c r="BN1043" t="inlineStr">
        <is>
          <t/>
        </is>
      </c>
      <c r="BO1043" t="inlineStr">
        <is>
          <t/>
        </is>
      </c>
      <c r="BP1043" t="inlineStr">
        <is>
          <t/>
        </is>
      </c>
      <c r="BQ1043" t="inlineStr">
        <is>
          <t/>
        </is>
      </c>
      <c r="BR1043" t="inlineStr">
        <is>
          <t/>
        </is>
      </c>
      <c r="BS1043" t="inlineStr">
        <is>
          <t/>
        </is>
      </c>
      <c r="BT1043" t="inlineStr">
        <is>
          <t/>
        </is>
      </c>
      <c r="BU1043" t="inlineStr">
        <is>
          <t/>
        </is>
      </c>
      <c r="BV1043" t="inlineStr">
        <is>
          <t/>
        </is>
      </c>
      <c r="BW1043" t="inlineStr">
        <is>
          <t/>
        </is>
      </c>
      <c r="BX1043" t="inlineStr">
        <is>
          <t/>
        </is>
      </c>
      <c r="BY1043" t="inlineStr">
        <is>
          <t/>
        </is>
      </c>
      <c r="BZ1043" t="inlineStr">
        <is>
          <t/>
        </is>
      </c>
      <c r="CA1043" t="inlineStr">
        <is>
          <t/>
        </is>
      </c>
      <c r="CB1043" t="inlineStr">
        <is>
          <t/>
        </is>
      </c>
      <c r="CC1043" t="inlineStr">
        <is>
          <t/>
        </is>
      </c>
      <c r="CD1043" t="inlineStr">
        <is>
          <t/>
        </is>
      </c>
      <c r="CE1043" t="inlineStr">
        <is>
          <t/>
        </is>
      </c>
      <c r="CF1043" t="inlineStr">
        <is>
          <t/>
        </is>
      </c>
      <c r="CG1043" t="inlineStr">
        <is>
          <t/>
        </is>
      </c>
      <c r="CH1043" t="inlineStr">
        <is>
          <t/>
        </is>
      </c>
      <c r="CI1043" t="inlineStr">
        <is>
          <t/>
        </is>
      </c>
      <c r="CJ1043" t="inlineStr">
        <is>
          <t/>
        </is>
      </c>
      <c r="CK1043" t="inlineStr">
        <is>
          <t/>
        </is>
      </c>
      <c r="CL1043" t="inlineStr">
        <is>
          <t/>
        </is>
      </c>
      <c r="CM1043" t="inlineStr">
        <is>
          <t/>
        </is>
      </c>
      <c r="CN1043" t="inlineStr">
        <is>
          <t/>
        </is>
      </c>
      <c r="CO1043" t="inlineStr">
        <is>
          <t/>
        </is>
      </c>
      <c r="CP1043" t="inlineStr">
        <is>
          <t/>
        </is>
      </c>
      <c r="CQ1043" t="inlineStr">
        <is>
          <t/>
        </is>
      </c>
      <c r="CR1043" t="inlineStr">
        <is>
          <t/>
        </is>
      </c>
      <c r="CS1043" t="inlineStr">
        <is>
          <t/>
        </is>
      </c>
      <c r="CT1043" t="inlineStr">
        <is>
          <t/>
        </is>
      </c>
      <c r="CU1043" t="inlineStr">
        <is>
          <t/>
        </is>
      </c>
      <c r="CV1043" t="inlineStr">
        <is>
          <t/>
        </is>
      </c>
      <c r="CW1043" t="inlineStr">
        <is>
          <t/>
        </is>
      </c>
    </row>
    <row r="1044">
      <c r="A1044" s="1" t="str">
        <f>HYPERLINK("https://iate.europa.eu/entry/result/3567995/all", "3567995")</f>
        <v>3567995</v>
      </c>
      <c r="B1044" t="inlineStr">
        <is>
          <t>INTERNATIONAL RELATIONS;ENVIRONMENT</t>
        </is>
      </c>
      <c r="C1044" t="inlineStr">
        <is>
          <t>INTERNATIONAL RELATIONS|international affairs|international instrument|international convention|UN convention|UN Framework Convention on Climate Change;ENVIRONMENT|deterioration of the environment|nuisance|pollutant|atmospheric pollutant|greenhouse gas</t>
        </is>
      </c>
      <c r="D1044" t="inlineStr">
        <is>
          <t>yes</t>
        </is>
      </c>
      <c r="E1044" t="inlineStr">
        <is>
          <t/>
        </is>
      </c>
      <c r="F1044" s="2" t="inlineStr">
        <is>
          <t>глобален преглед</t>
        </is>
      </c>
      <c r="G1044" s="2" t="inlineStr">
        <is>
          <t>3</t>
        </is>
      </c>
      <c r="H1044" s="2" t="inlineStr">
        <is>
          <t/>
        </is>
      </c>
      <c r="I1044" t="inlineStr">
        <is>
          <t>съгласно Парижкото споразумение (&lt;a href="/entry/result/3567281/all" id="ENTRY_TO_ENTRY_CONVERTER" target="_blank"&gt;IATE:3567281&lt;/a&gt; ) - преглед в рамките на РКООНИК (&lt;a href="/entry/result/843910/all" id="ENTRY_TO_ENTRY_CONVERTER" target="_blank"&gt;IATE:843910&lt;/a&gt; ) за оценяване на съвместния напредък при постигането на глобалната цел и дългосрочните цели на Парижкото споразумение в областта на адаптацията към изменението на климата</t>
        </is>
      </c>
      <c r="J1044" s="2" t="inlineStr">
        <is>
          <t>globální hodnocení</t>
        </is>
      </c>
      <c r="K1044" s="2" t="inlineStr">
        <is>
          <t>3</t>
        </is>
      </c>
      <c r="L1044" s="2" t="inlineStr">
        <is>
          <t/>
        </is>
      </c>
      <c r="M1044" t="inlineStr">
        <is>
          <t>hodnocení provádění Pařížské dohody uskutečňované jednou za pět let za účelem posouzení kolektivního pokroku v plnění účelu dohody a jejích dlouhodobých cílů</t>
        </is>
      </c>
      <c r="N1044" s="2" t="inlineStr">
        <is>
          <t>global statusopgørelse</t>
        </is>
      </c>
      <c r="O1044" s="2" t="inlineStr">
        <is>
          <t>3</t>
        </is>
      </c>
      <c r="P1044" s="2" t="inlineStr">
        <is>
          <t/>
        </is>
      </c>
      <c r="Q1044" t="inlineStr">
        <is>
          <t>gennemgang hvert femte år af landenes klimatiltag indført ved Parisaftalen inden for rammerne af De Forenede Nationers rammekonvention om klimaændringer ( &lt;a href="/entry/result/3567281/all" id="ENTRY_TO_ENTRY_CONVERTER" target="_blank"&gt;IATE:3567281&lt;/a&gt; )</t>
        </is>
      </c>
      <c r="R1044" s="2" t="inlineStr">
        <is>
          <t>globale Bilanz|
weltweite Bestandsaufnahme</t>
        </is>
      </c>
      <c r="S1044" s="2" t="inlineStr">
        <is>
          <t>2|
3</t>
        </is>
      </c>
      <c r="T1044" s="2" t="inlineStr">
        <is>
          <t>|
preferred</t>
        </is>
      </c>
      <c r="U1044" t="inlineStr">
        <is>
          <t>in regelmäßigen Abständen stattfindende Überprüfung der Durchführung des Übereinkommens von Paris &lt;a href="/entry/result/3567281/all" id="ENTRY_TO_ENTRY_CONVERTER" target="_blank"&gt;IATE:3567281&lt;/a&gt;</t>
        </is>
      </c>
      <c r="V1044" s="2" t="inlineStr">
        <is>
          <t>παγκόσμιος απολογισμός</t>
        </is>
      </c>
      <c r="W1044" s="2" t="inlineStr">
        <is>
          <t>3</t>
        </is>
      </c>
      <c r="X1044" s="2" t="inlineStr">
        <is>
          <t/>
        </is>
      </c>
      <c r="Y1044" t="inlineStr">
        <is>
          <t>Απολογισμός ανά πενταετία των δράσεων των συμβαλόμενων μερών οι οποίες προβλέπονται στη Συμφωνία του Παρισιού. Ο πρώτος απολογισμός θα γίνει το 2023.</t>
        </is>
      </c>
      <c r="Z1044" s="2" t="inlineStr">
        <is>
          <t>global stocktake</t>
        </is>
      </c>
      <c r="AA1044" s="2" t="inlineStr">
        <is>
          <t>3</t>
        </is>
      </c>
      <c r="AB1044" s="2" t="inlineStr">
        <is>
          <t/>
        </is>
      </c>
      <c r="AC1044" t="inlineStr">
        <is>
          <t>five-yearly review of countries' climate actions introduced by the UNFCC Paris Agreement [ &lt;a href="/entry/result/3567281/all" id="ENTRY_TO_ENTRY_CONVERTER" target="_blank"&gt;IATE:3567281&lt;/a&gt; ]</t>
        </is>
      </c>
      <c r="AD1044" s="2" t="inlineStr">
        <is>
          <t>balance mundial</t>
        </is>
      </c>
      <c r="AE1044" s="2" t="inlineStr">
        <is>
          <t>3</t>
        </is>
      </c>
      <c r="AF1044" s="2" t="inlineStr">
        <is>
          <t/>
        </is>
      </c>
      <c r="AG1044" t="inlineStr">
        <is>
          <t>Balance quinquenal de la aplicación del Acuerdo de Paris [ &lt;a href="/entry/result/3567281/all" id="ENTRY_TO_ENTRY_CONVERTER" target="_blank"&gt;IATE:3567281&lt;/a&gt; ] para determinar el avance colectivo en el cumplimiento de su propósito y de sus objetivos a largo plazo</t>
        </is>
      </c>
      <c r="AH1044" s="2" t="inlineStr">
        <is>
          <t>ülemaailmne kokkuvõte</t>
        </is>
      </c>
      <c r="AI1044" s="2" t="inlineStr">
        <is>
          <t>3</t>
        </is>
      </c>
      <c r="AJ1044" s="2" t="inlineStr">
        <is>
          <t/>
        </is>
      </c>
      <c r="AK1044" t="inlineStr">
        <is>
          <t>alates 2023. aastast iga viie aasta järel 
&lt;i&gt;Pariisi kokkuleppe&lt;/i&gt; [ &lt;a href="/entry/result/3567281/all" id="ENTRY_TO_ENTRY_CONVERTER" target="_blank"&gt;IATE:3567281&lt;/a&gt; ] osaliste poolt tehtav kokkuvõte kokkuleppe täitmisest, et hinnata ühiseid edusamme kokkuleppe eesmärgi ja pikaajaliste sihtide saavutamisel</t>
        </is>
      </c>
      <c r="AL1044" s="2" t="inlineStr">
        <is>
          <t>maailmanlaajuinen tilannekatsaus</t>
        </is>
      </c>
      <c r="AM1044" s="2" t="inlineStr">
        <is>
          <t>3</t>
        </is>
      </c>
      <c r="AN1044" s="2" t="inlineStr">
        <is>
          <t/>
        </is>
      </c>
      <c r="AO1044" t="inlineStr">
        <is>
          <t>Pariisin sopimuksen osapuolten kokouksena toimivan sopimuspuolten konferenssin määräajoin suorittama Pariisin sopimuksen täytäntöönpanon tarkastelu sen arvioimiseksi, miten sopimuksen tarkoituksen ja sen pitkän aikavälin tavoitteiden saavuttamisessa on yhteisesti edistytty</t>
        </is>
      </c>
      <c r="AP1044" s="2" t="inlineStr">
        <is>
          <t>bilan mondial</t>
        </is>
      </c>
      <c r="AQ1044" s="2" t="inlineStr">
        <is>
          <t>3</t>
        </is>
      </c>
      <c r="AR1044" s="2" t="inlineStr">
        <is>
          <t/>
        </is>
      </c>
      <c r="AS1044" t="inlineStr">
        <is>
          <t>bilan prévu par l'accord de Paris dans le cadre de la CCNUCC et visant à évaluer, tous les cinq ans, les progrès collectifs accomplis notamment dans la réalisation de l'objectif mondial fixé en matière d’adaptation au changement climatique</t>
        </is>
      </c>
      <c r="AT1044" s="2" t="inlineStr">
        <is>
          <t>athbhreithniú domhanda</t>
        </is>
      </c>
      <c r="AU1044" s="2" t="inlineStr">
        <is>
          <t>3</t>
        </is>
      </c>
      <c r="AV1044" s="2" t="inlineStr">
        <is>
          <t/>
        </is>
      </c>
      <c r="AW1044" t="inlineStr">
        <is>
          <t/>
        </is>
      </c>
      <c r="AX1044" s="2" t="inlineStr">
        <is>
          <t>globalni pregled stanja</t>
        </is>
      </c>
      <c r="AY1044" s="2" t="inlineStr">
        <is>
          <t>2</t>
        </is>
      </c>
      <c r="AZ1044" s="2" t="inlineStr">
        <is>
          <t/>
        </is>
      </c>
      <c r="BA1044" t="inlineStr">
        <is>
          <t>periodična provjera provedbe Pariškog sporazuma kojom se svakih pet godina procjenjuje kolektivni napredak u smjeru postizanja njegove svrhe i dugoročnih ciljeva</t>
        </is>
      </c>
      <c r="BB1044" s="2" t="inlineStr">
        <is>
          <t>globális értékelés</t>
        </is>
      </c>
      <c r="BC1044" s="2" t="inlineStr">
        <is>
          <t>4</t>
        </is>
      </c>
      <c r="BD1044" s="2" t="inlineStr">
        <is>
          <t/>
        </is>
      </c>
      <c r="BE1044" t="inlineStr">
        <is>
          <t>a Párizsi Megállapodás [ &lt;a href="/entry/result/3567281/all" id="ENTRY_TO_ENTRY_CONVERTER" target="_blank"&gt;IATE:3567281&lt;/a&gt; ] céljainak elérése érdekében tett intézkedések ötévenkénti értékelése</t>
        </is>
      </c>
      <c r="BF1044" s="2" t="inlineStr">
        <is>
          <t>bilancio globale</t>
        </is>
      </c>
      <c r="BG1044" s="2" t="inlineStr">
        <is>
          <t>3</t>
        </is>
      </c>
      <c r="BH1044" s="2" t="inlineStr">
        <is>
          <t/>
        </is>
      </c>
      <c r="BI1044" t="inlineStr">
        <is>
          <t>verifica periodica (quinquennale) dell'applicazione dell'accordo di Parigi per determinare i progressi collettivi compiuti verso la realizzazione dello scopo dell'accordo e dei suoi obiettivi a lungo termine</t>
        </is>
      </c>
      <c r="BJ1044" s="2" t="inlineStr">
        <is>
          <t>bendros pažangos įvertinimas</t>
        </is>
      </c>
      <c r="BK1044" s="2" t="inlineStr">
        <is>
          <t>3</t>
        </is>
      </c>
      <c r="BL1044" s="2" t="inlineStr">
        <is>
          <t/>
        </is>
      </c>
      <c r="BM1044" t="inlineStr">
        <is>
          <t>kas penkerius metus vykdomas šalių veiksmų kovos su klimato kaita srityje pagal UNFCC Paryžiaus susitarimą efektyvumo įvertinimas</t>
        </is>
      </c>
      <c r="BN1044" s="2" t="inlineStr">
        <is>
          <t>globālā izsvēršana</t>
        </is>
      </c>
      <c r="BO1044" s="2" t="inlineStr">
        <is>
          <t>3</t>
        </is>
      </c>
      <c r="BP1044" s="2" t="inlineStr">
        <is>
          <t/>
        </is>
      </c>
      <c r="BQ1044" t="inlineStr">
        <is>
          <t>reizi piecos gados veikta pārskatīšana, kurā izsver Parīzes nolīguma īstenošanas norisi nolūkā novērtēt kopējo virzību uz tā ieceres un ilgtermiņa mērķu sasniegšanu</t>
        </is>
      </c>
      <c r="BR1044" s="2" t="inlineStr">
        <is>
          <t>rendikont globali</t>
        </is>
      </c>
      <c r="BS1044" s="2" t="inlineStr">
        <is>
          <t>3</t>
        </is>
      </c>
      <c r="BT1044" s="2" t="inlineStr">
        <is>
          <t/>
        </is>
      </c>
      <c r="BU1044" t="inlineStr">
        <is>
          <t>analiżi tal-azzjonijiet klimatiċi tal-pajjiżi li ser issir kull ħames snin. Dan ġie previst fil-Ftehim ta' Pariġi [ &lt;a href="/entry/result/3567281/all" id="ENTRY_TO_ENTRY_CONVERTER" target="_blank"&gt;IATE:3567281&lt;/a&gt; ] u ser isir l-ewwel darba fl-2023</t>
        </is>
      </c>
      <c r="BV1044" s="2" t="inlineStr">
        <is>
          <t>algemene inventarisatie</t>
        </is>
      </c>
      <c r="BW1044" s="2" t="inlineStr">
        <is>
          <t>3</t>
        </is>
      </c>
      <c r="BX1044" s="2" t="inlineStr">
        <is>
          <t/>
        </is>
      </c>
      <c r="BY1044" t="inlineStr">
        <is>
          <t>mechanisme opgenomen in artikel 14 van de Overeenkomst van Parijs, teneinde op gezette tijden - de eerste keer in 2023 en vervolgens elke vijf jaar - na te gaan of de 2°C-doelstelling nog binnen bereik blijft</t>
        </is>
      </c>
      <c r="BZ1044" s="2" t="inlineStr">
        <is>
          <t>globalny przegląd</t>
        </is>
      </c>
      <c r="CA1044" s="2" t="inlineStr">
        <is>
          <t>2</t>
        </is>
      </c>
      <c r="CB1044" s="2" t="inlineStr">
        <is>
          <t/>
        </is>
      </c>
      <c r="CC1044" t="inlineStr">
        <is>
          <t>przewidziany w paryskim porozumieniu klimatycznym [ &lt;a href="/entry/result/3567281/all" id="ENTRY_TO_ENTRY_CONVERTER" target="_blank"&gt;IATE:3567281&lt;/a&gt; ] i przeprowadzany co 5 lat przegląd stosowania tego porozumienia, czyli przegląd krajowych działań w zakresie ochrony klimatu</t>
        </is>
      </c>
      <c r="CD1044" s="2" t="inlineStr">
        <is>
          <t>avaliação global|
balanço mundial</t>
        </is>
      </c>
      <c r="CE1044" s="2" t="inlineStr">
        <is>
          <t>3|
3</t>
        </is>
      </c>
      <c r="CF1044" s="2" t="inlineStr">
        <is>
          <t xml:space="preserve">|
</t>
        </is>
      </c>
      <c r="CG1044" t="inlineStr">
        <is>
          <t>Avaliação quinquenal dos progressos coletivos realizados para atingir os fins do Acordo de Paris e os seus objetivos a longo prazo.</t>
        </is>
      </c>
      <c r="CH1044" s="2" t="inlineStr">
        <is>
          <t>evaluare la nivel global</t>
        </is>
      </c>
      <c r="CI1044" s="2" t="inlineStr">
        <is>
          <t>3</t>
        </is>
      </c>
      <c r="CJ1044" s="2" t="inlineStr">
        <is>
          <t/>
        </is>
      </c>
      <c r="CK1044" t="inlineStr">
        <is>
          <t>bilanț prevăzut prin Acordul de la Paris în cadrul CCONUSC [ &lt;a href="/entry/result/3567281/all" id="ENTRY_TO_ENTRY_CONVERTER" target="_blank"&gt;IATE:3567281&lt;/a&gt; ], având drept scop evaluarea progreselor colective înregistrate în realizarea obiectivului mondial fixat în materie de adaptare la schimbările climatice</t>
        </is>
      </c>
      <c r="CL1044" s="2" t="inlineStr">
        <is>
          <t>globálne hodnotenie</t>
        </is>
      </c>
      <c r="CM1044" s="2" t="inlineStr">
        <is>
          <t>3</t>
        </is>
      </c>
      <c r="CN1044" s="2" t="inlineStr">
        <is>
          <t/>
        </is>
      </c>
      <c r="CO1044" t="inlineStr">
        <is>
          <t/>
        </is>
      </c>
      <c r="CP1044" s="2" t="inlineStr">
        <is>
          <t>svetovni pregled|
pregled globalnega stanja</t>
        </is>
      </c>
      <c r="CQ1044" s="2" t="inlineStr">
        <is>
          <t>2|
3</t>
        </is>
      </c>
      <c r="CR1044" s="2" t="inlineStr">
        <is>
          <t>|
preferred</t>
        </is>
      </c>
      <c r="CS1044" t="inlineStr">
        <is>
          <t>pregled izvajanja 
&lt;b&gt;Pariškega sporazuma&lt;/b&gt; [ &lt;a href="/entry/result/3567281/all" id="ENTRY_TO_ENTRY_CONVERTER" target="_blank"&gt;IATE:3567281&lt;/a&gt; ], ki ga vsakih pet let opravi Konferenca pogodbenic</t>
        </is>
      </c>
      <c r="CT1044" s="2" t="inlineStr">
        <is>
          <t>global översyn</t>
        </is>
      </c>
      <c r="CU1044" s="2" t="inlineStr">
        <is>
          <t>3</t>
        </is>
      </c>
      <c r="CV1044" s="2" t="inlineStr">
        <is>
          <t/>
        </is>
      </c>
      <c r="CW1044" t="inlineStr">
        <is>
          <t>genomgång vart femte år av världens samlade ansträngningar för att minska klimatpåverkan inom ramen för Parisavtalet</t>
        </is>
      </c>
    </row>
    <row r="1045">
      <c r="A1045" s="1" t="str">
        <f>HYPERLINK("https://iate.europa.eu/entry/result/1173392/all", "1173392")</f>
        <v>1173392</v>
      </c>
      <c r="B1045" t="inlineStr">
        <is>
          <t>ECONOMICS</t>
        </is>
      </c>
      <c r="C1045" t="inlineStr">
        <is>
          <t>ECONOMICS|economic conditions|economic conditions|economic activity;ECONOMICS|economic conditions|economic conditions</t>
        </is>
      </c>
      <c r="D1045" t="inlineStr">
        <is>
          <t>yes</t>
        </is>
      </c>
      <c r="E1045" t="inlineStr">
        <is>
          <t/>
        </is>
      </c>
      <c r="F1045" t="inlineStr">
        <is>
          <t/>
        </is>
      </c>
      <c r="G1045" t="inlineStr">
        <is>
          <t/>
        </is>
      </c>
      <c r="H1045" t="inlineStr">
        <is>
          <t/>
        </is>
      </c>
      <c r="I1045" t="inlineStr">
        <is>
          <t/>
        </is>
      </c>
      <c r="J1045" t="inlineStr">
        <is>
          <t/>
        </is>
      </c>
      <c r="K1045" t="inlineStr">
        <is>
          <t/>
        </is>
      </c>
      <c r="L1045" t="inlineStr">
        <is>
          <t/>
        </is>
      </c>
      <c r="M1045" t="inlineStr">
        <is>
          <t/>
        </is>
      </c>
      <c r="N1045" s="2" t="inlineStr">
        <is>
          <t>jobintensiv økonomisk aktivitet|
arbejdskraftintensiv aktivitet|
arbejdsintensiv aktivitet</t>
        </is>
      </c>
      <c r="O1045" s="2" t="inlineStr">
        <is>
          <t>3|
3|
3</t>
        </is>
      </c>
      <c r="P1045" s="2" t="inlineStr">
        <is>
          <t xml:space="preserve">|
|
</t>
        </is>
      </c>
      <c r="Q1045" t="inlineStr">
        <is>
          <t>&lt;div&gt;aktivitet, som kræver en forholdsvis stor mængde arbejdskraft&lt;/div&gt;</t>
        </is>
      </c>
      <c r="R1045" s="2" t="inlineStr">
        <is>
          <t>arbeitsintensive Tätigkeit</t>
        </is>
      </c>
      <c r="S1045" s="2" t="inlineStr">
        <is>
          <t>3</t>
        </is>
      </c>
      <c r="T1045" s="2" t="inlineStr">
        <is>
          <t/>
        </is>
      </c>
      <c r="U1045" t="inlineStr">
        <is>
          <t/>
        </is>
      </c>
      <c r="V1045" s="2" t="inlineStr">
        <is>
          <t>δραστηριότητα υψηλής έντασης εργατικού δυναμικού|
οικονομική δραστηριότητα υψηλής έντασης εργασίας</t>
        </is>
      </c>
      <c r="W1045" s="2" t="inlineStr">
        <is>
          <t>3|
3</t>
        </is>
      </c>
      <c r="X1045" s="2" t="inlineStr">
        <is>
          <t xml:space="preserve">|
</t>
        </is>
      </c>
      <c r="Y1045" t="inlineStr">
        <is>
          <t/>
        </is>
      </c>
      <c r="Z1045" s="2" t="inlineStr">
        <is>
          <t>labour-intensive activity|
job-intensive economic activity</t>
        </is>
      </c>
      <c r="AA1045" s="2" t="inlineStr">
        <is>
          <t>3|
3</t>
        </is>
      </c>
      <c r="AB1045" s="2" t="inlineStr">
        <is>
          <t xml:space="preserve">|
</t>
        </is>
      </c>
      <c r="AC1045" t="inlineStr">
        <is>
          <t>form of work needing a large workforce or a large amount of work in relation to output</t>
        </is>
      </c>
      <c r="AD1045" s="2" t="inlineStr">
        <is>
          <t>actividad de mano de obra intensiva</t>
        </is>
      </c>
      <c r="AE1045" s="2" t="inlineStr">
        <is>
          <t>3</t>
        </is>
      </c>
      <c r="AF1045" s="2" t="inlineStr">
        <is>
          <t/>
        </is>
      </c>
      <c r="AG1045" t="inlineStr">
        <is>
          <t/>
        </is>
      </c>
      <c r="AH1045" t="inlineStr">
        <is>
          <t/>
        </is>
      </c>
      <c r="AI1045" t="inlineStr">
        <is>
          <t/>
        </is>
      </c>
      <c r="AJ1045" t="inlineStr">
        <is>
          <t/>
        </is>
      </c>
      <c r="AK1045" t="inlineStr">
        <is>
          <t/>
        </is>
      </c>
      <c r="AL1045" s="2" t="inlineStr">
        <is>
          <t>työvoimavaltainen toiminta|
työvoimavaltainen taloudellinen toiminta</t>
        </is>
      </c>
      <c r="AM1045" s="2" t="inlineStr">
        <is>
          <t>3|
3</t>
        </is>
      </c>
      <c r="AN1045" s="2" t="inlineStr">
        <is>
          <t xml:space="preserve">|
</t>
        </is>
      </c>
      <c r="AO1045" t="inlineStr">
        <is>
          <t/>
        </is>
      </c>
      <c r="AP1045" s="2" t="inlineStr">
        <is>
          <t>activité à forte intensité de main-d'oeuvre</t>
        </is>
      </c>
      <c r="AQ1045" s="2" t="inlineStr">
        <is>
          <t>3</t>
        </is>
      </c>
      <c r="AR1045" s="2" t="inlineStr">
        <is>
          <t/>
        </is>
      </c>
      <c r="AS1045" t="inlineStr">
        <is>
          <t>Activité dans les secteurs de consommation traditionnels tels que ceux du textile, de l'habillement et de la chaussure, ainsi que d'autres activités d'assemblage.-Ibid</t>
        </is>
      </c>
      <c r="AT1045" s="2" t="inlineStr">
        <is>
          <t>gníomhaíocht dlúthfhostaíochta eacnamaíoch</t>
        </is>
      </c>
      <c r="AU1045" s="2" t="inlineStr">
        <is>
          <t>3</t>
        </is>
      </c>
      <c r="AV1045" s="2" t="inlineStr">
        <is>
          <t/>
        </is>
      </c>
      <c r="AW1045" t="inlineStr">
        <is>
          <t/>
        </is>
      </c>
      <c r="AX1045" t="inlineStr">
        <is>
          <t/>
        </is>
      </c>
      <c r="AY1045" t="inlineStr">
        <is>
          <t/>
        </is>
      </c>
      <c r="AZ1045" t="inlineStr">
        <is>
          <t/>
        </is>
      </c>
      <c r="BA1045" t="inlineStr">
        <is>
          <t/>
        </is>
      </c>
      <c r="BB1045" s="2" t="inlineStr">
        <is>
          <t>munkaintenzív gazdasági tevékenység</t>
        </is>
      </c>
      <c r="BC1045" s="2" t="inlineStr">
        <is>
          <t>3</t>
        </is>
      </c>
      <c r="BD1045" s="2" t="inlineStr">
        <is>
          <t/>
        </is>
      </c>
      <c r="BE1045" t="inlineStr">
        <is>
          <t>nagy mennyiségű munkát vagy kiterjedt munkaerőforrást igénylő tevékenység</t>
        </is>
      </c>
      <c r="BF1045" s="2" t="inlineStr">
        <is>
          <t>attività ad alta intensità di manodopera|
attività economica che genera occupazione</t>
        </is>
      </c>
      <c r="BG1045" s="2" t="inlineStr">
        <is>
          <t>3|
3</t>
        </is>
      </c>
      <c r="BH1045" s="2" t="inlineStr">
        <is>
          <t xml:space="preserve">|
</t>
        </is>
      </c>
      <c r="BI1045" t="inlineStr">
        <is>
          <t>attività che
richiede un’ampia forza lavoro ai fini della produzione</t>
        </is>
      </c>
      <c r="BJ1045" s="2" t="inlineStr">
        <is>
          <t>daug darbo jėgos reikalaujanti ekonominė veikla</t>
        </is>
      </c>
      <c r="BK1045" s="2" t="inlineStr">
        <is>
          <t>2</t>
        </is>
      </c>
      <c r="BL1045" s="2" t="inlineStr">
        <is>
          <t/>
        </is>
      </c>
      <c r="BM1045" t="inlineStr">
        <is>
          <t/>
        </is>
      </c>
      <c r="BN1045" t="inlineStr">
        <is>
          <t/>
        </is>
      </c>
      <c r="BO1045" t="inlineStr">
        <is>
          <t/>
        </is>
      </c>
      <c r="BP1045" t="inlineStr">
        <is>
          <t/>
        </is>
      </c>
      <c r="BQ1045" t="inlineStr">
        <is>
          <t/>
        </is>
      </c>
      <c r="BR1045" t="inlineStr">
        <is>
          <t/>
        </is>
      </c>
      <c r="BS1045" t="inlineStr">
        <is>
          <t/>
        </is>
      </c>
      <c r="BT1045" t="inlineStr">
        <is>
          <t/>
        </is>
      </c>
      <c r="BU1045" t="inlineStr">
        <is>
          <t/>
        </is>
      </c>
      <c r="BV1045" s="2" t="inlineStr">
        <is>
          <t>arbeidsintensieve activiteit|
arbeidsintensieve industrie</t>
        </is>
      </c>
      <c r="BW1045" s="2" t="inlineStr">
        <is>
          <t>3|
3</t>
        </is>
      </c>
      <c r="BX1045" s="2" t="inlineStr">
        <is>
          <t xml:space="preserve">|
</t>
        </is>
      </c>
      <c r="BY1045" t="inlineStr">
        <is>
          <t/>
        </is>
      </c>
      <c r="BZ1045" s="2" t="inlineStr">
        <is>
          <t>działalność gospodarcza sprzyjająca tworzeniu miejsc pracy</t>
        </is>
      </c>
      <c r="CA1045" s="2" t="inlineStr">
        <is>
          <t>3</t>
        </is>
      </c>
      <c r="CB1045" s="2" t="inlineStr">
        <is>
          <t/>
        </is>
      </c>
      <c r="CC1045" t="inlineStr">
        <is>
          <t/>
        </is>
      </c>
      <c r="CD1045" s="2" t="inlineStr">
        <is>
          <t>atividade intensiva em mão de obra</t>
        </is>
      </c>
      <c r="CE1045" s="2" t="inlineStr">
        <is>
          <t>3</t>
        </is>
      </c>
      <c r="CF1045" s="2" t="inlineStr">
        <is>
          <t/>
        </is>
      </c>
      <c r="CG1045" t="inlineStr">
        <is>
          <t/>
        </is>
      </c>
      <c r="CH1045" s="2" t="inlineStr">
        <is>
          <t>activitate economică cu utilizare intensivă a forței de muncă|
activitate economică generatoare de locuri de muncă</t>
        </is>
      </c>
      <c r="CI1045" s="2" t="inlineStr">
        <is>
          <t>2|
2</t>
        </is>
      </c>
      <c r="CJ1045" s="2" t="inlineStr">
        <is>
          <t xml:space="preserve">|
</t>
        </is>
      </c>
      <c r="CK1045" t="inlineStr">
        <is>
          <t/>
        </is>
      </c>
      <c r="CL1045" t="inlineStr">
        <is>
          <t/>
        </is>
      </c>
      <c r="CM1045" t="inlineStr">
        <is>
          <t/>
        </is>
      </c>
      <c r="CN1045" t="inlineStr">
        <is>
          <t/>
        </is>
      </c>
      <c r="CO1045" t="inlineStr">
        <is>
          <t/>
        </is>
      </c>
      <c r="CP1045" s="2" t="inlineStr">
        <is>
          <t>delovno intenzivna dejavnost|
delovno intenzivna gospodarska panoga</t>
        </is>
      </c>
      <c r="CQ1045" s="2" t="inlineStr">
        <is>
          <t>3|
3</t>
        </is>
      </c>
      <c r="CR1045" s="2" t="inlineStr">
        <is>
          <t xml:space="preserve">|
</t>
        </is>
      </c>
      <c r="CS1045" t="inlineStr">
        <is>
          <t/>
        </is>
      </c>
      <c r="CT1045" t="inlineStr">
        <is>
          <t/>
        </is>
      </c>
      <c r="CU1045" t="inlineStr">
        <is>
          <t/>
        </is>
      </c>
      <c r="CV1045" t="inlineStr">
        <is>
          <t/>
        </is>
      </c>
      <c r="CW1045" t="inlineStr">
        <is>
          <t/>
        </is>
      </c>
    </row>
    <row r="1046">
      <c r="A1046" s="1" t="str">
        <f>HYPERLINK("https://iate.europa.eu/entry/result/873435/all", "873435")</f>
        <v>873435</v>
      </c>
      <c r="B1046" t="inlineStr">
        <is>
          <t>ENVIRONMENT</t>
        </is>
      </c>
      <c r="C1046" t="inlineStr">
        <is>
          <t>ENVIRONMENT|environmental policy|environmental policy|environmental impact</t>
        </is>
      </c>
      <c r="D1046" t="inlineStr">
        <is>
          <t>yes</t>
        </is>
      </c>
      <c r="E1046" t="inlineStr">
        <is>
          <t/>
        </is>
      </c>
      <c r="F1046" t="inlineStr">
        <is>
          <t/>
        </is>
      </c>
      <c r="G1046" t="inlineStr">
        <is>
          <t/>
        </is>
      </c>
      <c r="H1046" t="inlineStr">
        <is>
          <t/>
        </is>
      </c>
      <c r="I1046" t="inlineStr">
        <is>
          <t/>
        </is>
      </c>
      <c r="J1046" t="inlineStr">
        <is>
          <t/>
        </is>
      </c>
      <c r="K1046" t="inlineStr">
        <is>
          <t/>
        </is>
      </c>
      <c r="L1046" t="inlineStr">
        <is>
          <t/>
        </is>
      </c>
      <c r="M1046" t="inlineStr">
        <is>
          <t/>
        </is>
      </c>
      <c r="N1046" s="2" t="inlineStr">
        <is>
          <t>kulstofindhold|
CO&lt;sub&gt;2&lt;/sub&gt;-indhold</t>
        </is>
      </c>
      <c r="O1046" s="2" t="inlineStr">
        <is>
          <t>3|
3</t>
        </is>
      </c>
      <c r="P1046" s="2" t="inlineStr">
        <is>
          <t xml:space="preserve">|
</t>
        </is>
      </c>
      <c r="Q1046" t="inlineStr">
        <is>
          <t/>
        </is>
      </c>
      <c r="R1046" s="2" t="inlineStr">
        <is>
          <t>Kohlenstoffgehalt</t>
        </is>
      </c>
      <c r="S1046" s="2" t="inlineStr">
        <is>
          <t>3</t>
        </is>
      </c>
      <c r="T1046" s="2" t="inlineStr">
        <is>
          <t/>
        </is>
      </c>
      <c r="U1046" t="inlineStr">
        <is>
          <t/>
        </is>
      </c>
      <c r="V1046" s="2" t="inlineStr">
        <is>
          <t>περιεκτικότητα σε άνθρακα</t>
        </is>
      </c>
      <c r="W1046" s="2" t="inlineStr">
        <is>
          <t>3</t>
        </is>
      </c>
      <c r="X1046" s="2" t="inlineStr">
        <is>
          <t/>
        </is>
      </c>
      <c r="Y1046" t="inlineStr">
        <is>
          <t/>
        </is>
      </c>
      <c r="Z1046" s="2" t="inlineStr">
        <is>
          <t>CO&lt;sub&gt;2&lt;/sub&gt; content|
carbon content</t>
        </is>
      </c>
      <c r="AA1046" s="2" t="inlineStr">
        <is>
          <t>3|
3</t>
        </is>
      </c>
      <c r="AB1046" s="2" t="inlineStr">
        <is>
          <t>|
preferred</t>
        </is>
      </c>
      <c r="AC1046" t="inlineStr">
        <is>
          <t>CO&lt;sub&gt;2&lt;/sub&gt; emissions embodied within any given goods or activity</t>
        </is>
      </c>
      <c r="AD1046" s="2" t="inlineStr">
        <is>
          <t>contenido de carbono</t>
        </is>
      </c>
      <c r="AE1046" s="2" t="inlineStr">
        <is>
          <t>3</t>
        </is>
      </c>
      <c r="AF1046" s="2" t="inlineStr">
        <is>
          <t/>
        </is>
      </c>
      <c r="AG1046" t="inlineStr">
        <is>
          <t>Cantidad de emisiones de CO&lt;sub&gt;2&lt;/sub&gt; incorporada en bienes y servicios, tanto de los producidos localmente como de los importados.</t>
        </is>
      </c>
      <c r="AH1046" t="inlineStr">
        <is>
          <t/>
        </is>
      </c>
      <c r="AI1046" t="inlineStr">
        <is>
          <t/>
        </is>
      </c>
      <c r="AJ1046" t="inlineStr">
        <is>
          <t/>
        </is>
      </c>
      <c r="AK1046" t="inlineStr">
        <is>
          <t/>
        </is>
      </c>
      <c r="AL1046" s="2" t="inlineStr">
        <is>
          <t>hiilisisältö</t>
        </is>
      </c>
      <c r="AM1046" s="2" t="inlineStr">
        <is>
          <t>3</t>
        </is>
      </c>
      <c r="AN1046" s="2" t="inlineStr">
        <is>
          <t/>
        </is>
      </c>
      <c r="AO1046" t="inlineStr">
        <is>
          <t>tuotteen valmistuksessa syntyvät kasvihuonekaasupäästöt</t>
        </is>
      </c>
      <c r="AP1046" s="2" t="inlineStr">
        <is>
          <t>teneur en carbone</t>
        </is>
      </c>
      <c r="AQ1046" s="2" t="inlineStr">
        <is>
          <t>3</t>
        </is>
      </c>
      <c r="AR1046" s="2" t="inlineStr">
        <is>
          <t/>
        </is>
      </c>
      <c r="AS1046" t="inlineStr">
        <is>
          <t/>
        </is>
      </c>
      <c r="AT1046" s="2" t="inlineStr">
        <is>
          <t>cion CO&lt;sub&gt;2&lt;/sub&gt;|
cion carbóin</t>
        </is>
      </c>
      <c r="AU1046" s="2" t="inlineStr">
        <is>
          <t>3|
3</t>
        </is>
      </c>
      <c r="AV1046" s="2" t="inlineStr">
        <is>
          <t xml:space="preserve">|
</t>
        </is>
      </c>
      <c r="AW1046" t="inlineStr">
        <is>
          <t/>
        </is>
      </c>
      <c r="AX1046" t="inlineStr">
        <is>
          <t/>
        </is>
      </c>
      <c r="AY1046" t="inlineStr">
        <is>
          <t/>
        </is>
      </c>
      <c r="AZ1046" t="inlineStr">
        <is>
          <t/>
        </is>
      </c>
      <c r="BA1046" t="inlineStr">
        <is>
          <t/>
        </is>
      </c>
      <c r="BB1046" s="2" t="inlineStr">
        <is>
          <t>karbontartalom</t>
        </is>
      </c>
      <c r="BC1046" s="2" t="inlineStr">
        <is>
          <t>3</t>
        </is>
      </c>
      <c r="BD1046" s="2" t="inlineStr">
        <is>
          <t/>
        </is>
      </c>
      <c r="BE1046" t="inlineStr">
        <is>
          <t>adott termékbe vagy tevékenységbe beépülő teljes szén-dioxid-kibocsátás</t>
        </is>
      </c>
      <c r="BF1046" s="2" t="inlineStr">
        <is>
          <t>tenore di carbonio|
contenuto di carbonio</t>
        </is>
      </c>
      <c r="BG1046" s="2" t="inlineStr">
        <is>
          <t>3|
3</t>
        </is>
      </c>
      <c r="BH1046" s="2" t="inlineStr">
        <is>
          <t xml:space="preserve">|
</t>
        </is>
      </c>
      <c r="BI1046" t="inlineStr">
        <is>
          <t>emissioni di CO&lt;sub&gt;2&lt;/sub&gt; derivanti da carburanti o da altre attività</t>
        </is>
      </c>
      <c r="BJ1046" s="2" t="inlineStr">
        <is>
          <t>išmetamo anglies dioksido kiekis</t>
        </is>
      </c>
      <c r="BK1046" s="2" t="inlineStr">
        <is>
          <t>2</t>
        </is>
      </c>
      <c r="BL1046" s="2" t="inlineStr">
        <is>
          <t/>
        </is>
      </c>
      <c r="BM1046" t="inlineStr">
        <is>
          <t/>
        </is>
      </c>
      <c r="BN1046" t="inlineStr">
        <is>
          <t/>
        </is>
      </c>
      <c r="BO1046" t="inlineStr">
        <is>
          <t/>
        </is>
      </c>
      <c r="BP1046" t="inlineStr">
        <is>
          <t/>
        </is>
      </c>
      <c r="BQ1046" t="inlineStr">
        <is>
          <t/>
        </is>
      </c>
      <c r="BR1046" t="inlineStr">
        <is>
          <t/>
        </is>
      </c>
      <c r="BS1046" t="inlineStr">
        <is>
          <t/>
        </is>
      </c>
      <c r="BT1046" t="inlineStr">
        <is>
          <t/>
        </is>
      </c>
      <c r="BU1046" t="inlineStr">
        <is>
          <t/>
        </is>
      </c>
      <c r="BV1046" t="inlineStr">
        <is>
          <t/>
        </is>
      </c>
      <c r="BW1046" t="inlineStr">
        <is>
          <t/>
        </is>
      </c>
      <c r="BX1046" t="inlineStr">
        <is>
          <t/>
        </is>
      </c>
      <c r="BY1046" t="inlineStr">
        <is>
          <t/>
        </is>
      </c>
      <c r="BZ1046" s="2" t="inlineStr">
        <is>
          <t>wielkość emisji związanych z produkcją</t>
        </is>
      </c>
      <c r="CA1046" s="2" t="inlineStr">
        <is>
          <t>3</t>
        </is>
      </c>
      <c r="CB1046" s="2" t="inlineStr">
        <is>
          <t/>
        </is>
      </c>
      <c r="CC1046" t="inlineStr">
        <is>
          <t>emisje CO&lt;sub&gt;2&lt;/sub&gt; będące skutkiem wytworzenia danego produktu lub danego działania</t>
        </is>
      </c>
      <c r="CD1046" s="2" t="inlineStr">
        <is>
          <t>teor carbónico</t>
        </is>
      </c>
      <c r="CE1046" s="2" t="inlineStr">
        <is>
          <t>3</t>
        </is>
      </c>
      <c r="CF1046" s="2" t="inlineStr">
        <is>
          <t/>
        </is>
      </c>
      <c r="CG1046" t="inlineStr">
        <is>
          <t>Emissões de CO&lt;sub&gt;2&lt;/sub&gt; incorporadas numa atividade (por exemplo, comércio bilateral).</t>
        </is>
      </c>
      <c r="CH1046" s="2" t="inlineStr">
        <is>
          <t>conținut de carbon</t>
        </is>
      </c>
      <c r="CI1046" s="2" t="inlineStr">
        <is>
          <t>3</t>
        </is>
      </c>
      <c r="CJ1046" s="2" t="inlineStr">
        <is>
          <t/>
        </is>
      </c>
      <c r="CK1046" t="inlineStr">
        <is>
          <t/>
        </is>
      </c>
      <c r="CL1046" t="inlineStr">
        <is>
          <t/>
        </is>
      </c>
      <c r="CM1046" t="inlineStr">
        <is>
          <t/>
        </is>
      </c>
      <c r="CN1046" t="inlineStr">
        <is>
          <t/>
        </is>
      </c>
      <c r="CO1046" t="inlineStr">
        <is>
          <t/>
        </is>
      </c>
      <c r="CP1046" s="2" t="inlineStr">
        <is>
          <t>vsebnost ogljika</t>
        </is>
      </c>
      <c r="CQ1046" s="2" t="inlineStr">
        <is>
          <t>3</t>
        </is>
      </c>
      <c r="CR1046" s="2" t="inlineStr">
        <is>
          <t/>
        </is>
      </c>
      <c r="CS1046" t="inlineStr">
        <is>
          <t/>
        </is>
      </c>
      <c r="CT1046" s="2" t="inlineStr">
        <is>
          <t>koldioxidinnehåll</t>
        </is>
      </c>
      <c r="CU1046" s="2" t="inlineStr">
        <is>
          <t>3</t>
        </is>
      </c>
      <c r="CV1046" s="2" t="inlineStr">
        <is>
          <t/>
        </is>
      </c>
      <c r="CW1046" t="inlineStr">
        <is>
          <t/>
        </is>
      </c>
    </row>
    <row r="1047">
      <c r="A1047" s="1" t="str">
        <f>HYPERLINK("https://iate.europa.eu/entry/result/3578261/all", "3578261")</f>
        <v>3578261</v>
      </c>
      <c r="B1047" t="inlineStr">
        <is>
          <t>ENERGY</t>
        </is>
      </c>
      <c r="C1047" t="inlineStr">
        <is>
          <t>ENERGY</t>
        </is>
      </c>
      <c r="D1047" t="inlineStr">
        <is>
          <t>yes</t>
        </is>
      </c>
      <c r="E1047" t="inlineStr">
        <is>
          <t/>
        </is>
      </c>
      <c r="F1047" t="inlineStr">
        <is>
          <t/>
        </is>
      </c>
      <c r="G1047" t="inlineStr">
        <is>
          <t/>
        </is>
      </c>
      <c r="H1047" t="inlineStr">
        <is>
          <t/>
        </is>
      </c>
      <c r="I1047" t="inlineStr">
        <is>
          <t/>
        </is>
      </c>
      <c r="J1047" t="inlineStr">
        <is>
          <t/>
        </is>
      </c>
      <c r="K1047" t="inlineStr">
        <is>
          <t/>
        </is>
      </c>
      <c r="L1047" t="inlineStr">
        <is>
          <t/>
        </is>
      </c>
      <c r="M1047" t="inlineStr">
        <is>
          <t/>
        </is>
      </c>
      <c r="N1047" t="inlineStr">
        <is>
          <t/>
        </is>
      </c>
      <c r="O1047" t="inlineStr">
        <is>
          <t/>
        </is>
      </c>
      <c r="P1047" t="inlineStr">
        <is>
          <t/>
        </is>
      </c>
      <c r="Q1047" t="inlineStr">
        <is>
          <t/>
        </is>
      </c>
      <c r="R1047" s="2" t="inlineStr">
        <is>
          <t>Sektorenkopplung|
Sektorkopplung</t>
        </is>
      </c>
      <c r="S1047" s="2" t="inlineStr">
        <is>
          <t>3|
3</t>
        </is>
      </c>
      <c r="T1047" s="2" t="inlineStr">
        <is>
          <t xml:space="preserve">|
</t>
        </is>
      </c>
      <c r="U1047" t="inlineStr">
        <is>
          <t>Verschränkung von Strom, Wärme, Mobilität und Industrieabläufen zum Zwecke der Senkung von Kohlenstoffdioxidemissionen</t>
        </is>
      </c>
      <c r="V1047" t="inlineStr">
        <is>
          <t/>
        </is>
      </c>
      <c r="W1047" t="inlineStr">
        <is>
          <t/>
        </is>
      </c>
      <c r="X1047" t="inlineStr">
        <is>
          <t/>
        </is>
      </c>
      <c r="Y1047" t="inlineStr">
        <is>
          <t/>
        </is>
      </c>
      <c r="Z1047" s="2" t="inlineStr">
        <is>
          <t>sector coupling</t>
        </is>
      </c>
      <c r="AA1047" s="2" t="inlineStr">
        <is>
          <t>2</t>
        </is>
      </c>
      <c r="AB1047" s="2" t="inlineStr">
        <is>
          <t/>
        </is>
      </c>
      <c r="AC1047" t="inlineStr">
        <is>
          <t>linking of the electricity, heating and transport sectors through infrastructure and storable energy carriers</t>
        </is>
      </c>
      <c r="AD1047" s="2" t="inlineStr">
        <is>
          <t>integración sectorial|
acoplamiento sectorial</t>
        </is>
      </c>
      <c r="AE1047" s="2" t="inlineStr">
        <is>
          <t>3|
3</t>
        </is>
      </c>
      <c r="AF1047" s="2" t="inlineStr">
        <is>
          <t xml:space="preserve">|
</t>
        </is>
      </c>
      <c r="AG1047" t="inlineStr">
        <is>
          <t>Combinación de los sectores consumidores de energía más
 contaminantes (edificios, transportes e industria) con
 el sector productor de energía (electricidad) mediante un proceso de
 electrificación a fin de aumentar la participación de la energía renovable y reducir las
 emisiones.</t>
        </is>
      </c>
      <c r="AH1047" s="2" t="inlineStr">
        <is>
          <t>sektorite ühendamine</t>
        </is>
      </c>
      <c r="AI1047" s="2" t="inlineStr">
        <is>
          <t>3</t>
        </is>
      </c>
      <c r="AJ1047" s="2" t="inlineStr">
        <is>
          <t/>
        </is>
      </c>
      <c r="AK1047" t="inlineStr">
        <is>
          <t/>
        </is>
      </c>
      <c r="AL1047" t="inlineStr">
        <is>
          <t/>
        </is>
      </c>
      <c r="AM1047" t="inlineStr">
        <is>
          <t/>
        </is>
      </c>
      <c r="AN1047" t="inlineStr">
        <is>
          <t/>
        </is>
      </c>
      <c r="AO1047" t="inlineStr">
        <is>
          <t/>
        </is>
      </c>
      <c r="AP1047" s="2" t="inlineStr">
        <is>
          <t>couplage des secteurs|
couplage sectoriel</t>
        </is>
      </c>
      <c r="AQ1047" s="2" t="inlineStr">
        <is>
          <t>3|
2</t>
        </is>
      </c>
      <c r="AR1047" s="2" t="inlineStr">
        <is>
          <t xml:space="preserve">|
</t>
        </is>
      </c>
      <c r="AS1047" t="inlineStr">
        <is>
          <t>système reliant le secteur de l’électricité à ceux des transports, chauffage et refroidissement</t>
        </is>
      </c>
      <c r="AT1047" t="inlineStr">
        <is>
          <t/>
        </is>
      </c>
      <c r="AU1047" t="inlineStr">
        <is>
          <t/>
        </is>
      </c>
      <c r="AV1047" t="inlineStr">
        <is>
          <t/>
        </is>
      </c>
      <c r="AW1047" t="inlineStr">
        <is>
          <t/>
        </is>
      </c>
      <c r="AX1047" t="inlineStr">
        <is>
          <t/>
        </is>
      </c>
      <c r="AY1047" t="inlineStr">
        <is>
          <t/>
        </is>
      </c>
      <c r="AZ1047" t="inlineStr">
        <is>
          <t/>
        </is>
      </c>
      <c r="BA1047" t="inlineStr">
        <is>
          <t/>
        </is>
      </c>
      <c r="BB1047" t="inlineStr">
        <is>
          <t/>
        </is>
      </c>
      <c r="BC1047" t="inlineStr">
        <is>
          <t/>
        </is>
      </c>
      <c r="BD1047" t="inlineStr">
        <is>
          <t/>
        </is>
      </c>
      <c r="BE1047" t="inlineStr">
        <is>
          <t/>
        </is>
      </c>
      <c r="BF1047" t="inlineStr">
        <is>
          <t/>
        </is>
      </c>
      <c r="BG1047" t="inlineStr">
        <is>
          <t/>
        </is>
      </c>
      <c r="BH1047" t="inlineStr">
        <is>
          <t/>
        </is>
      </c>
      <c r="BI1047" t="inlineStr">
        <is>
          <t/>
        </is>
      </c>
      <c r="BJ1047" t="inlineStr">
        <is>
          <t/>
        </is>
      </c>
      <c r="BK1047" t="inlineStr">
        <is>
          <t/>
        </is>
      </c>
      <c r="BL1047" t="inlineStr">
        <is>
          <t/>
        </is>
      </c>
      <c r="BM1047" t="inlineStr">
        <is>
          <t/>
        </is>
      </c>
      <c r="BN1047" t="inlineStr">
        <is>
          <t/>
        </is>
      </c>
      <c r="BO1047" t="inlineStr">
        <is>
          <t/>
        </is>
      </c>
      <c r="BP1047" t="inlineStr">
        <is>
          <t/>
        </is>
      </c>
      <c r="BQ1047" t="inlineStr">
        <is>
          <t/>
        </is>
      </c>
      <c r="BR1047" t="inlineStr">
        <is>
          <t/>
        </is>
      </c>
      <c r="BS1047" t="inlineStr">
        <is>
          <t/>
        </is>
      </c>
      <c r="BT1047" t="inlineStr">
        <is>
          <t/>
        </is>
      </c>
      <c r="BU1047" t="inlineStr">
        <is>
          <t/>
        </is>
      </c>
      <c r="BV1047" t="inlineStr">
        <is>
          <t/>
        </is>
      </c>
      <c r="BW1047" t="inlineStr">
        <is>
          <t/>
        </is>
      </c>
      <c r="BX1047" t="inlineStr">
        <is>
          <t/>
        </is>
      </c>
      <c r="BY1047" t="inlineStr">
        <is>
          <t/>
        </is>
      </c>
      <c r="BZ1047" t="inlineStr">
        <is>
          <t/>
        </is>
      </c>
      <c r="CA1047" t="inlineStr">
        <is>
          <t/>
        </is>
      </c>
      <c r="CB1047" t="inlineStr">
        <is>
          <t/>
        </is>
      </c>
      <c r="CC1047" t="inlineStr">
        <is>
          <t/>
        </is>
      </c>
      <c r="CD1047" t="inlineStr">
        <is>
          <t/>
        </is>
      </c>
      <c r="CE1047" t="inlineStr">
        <is>
          <t/>
        </is>
      </c>
      <c r="CF1047" t="inlineStr">
        <is>
          <t/>
        </is>
      </c>
      <c r="CG1047" t="inlineStr">
        <is>
          <t/>
        </is>
      </c>
      <c r="CH1047" t="inlineStr">
        <is>
          <t/>
        </is>
      </c>
      <c r="CI1047" t="inlineStr">
        <is>
          <t/>
        </is>
      </c>
      <c r="CJ1047" t="inlineStr">
        <is>
          <t/>
        </is>
      </c>
      <c r="CK1047" t="inlineStr">
        <is>
          <t/>
        </is>
      </c>
      <c r="CL1047" t="inlineStr">
        <is>
          <t/>
        </is>
      </c>
      <c r="CM1047" t="inlineStr">
        <is>
          <t/>
        </is>
      </c>
      <c r="CN1047" t="inlineStr">
        <is>
          <t/>
        </is>
      </c>
      <c r="CO1047" t="inlineStr">
        <is>
          <t/>
        </is>
      </c>
      <c r="CP1047" t="inlineStr">
        <is>
          <t/>
        </is>
      </c>
      <c r="CQ1047" t="inlineStr">
        <is>
          <t/>
        </is>
      </c>
      <c r="CR1047" t="inlineStr">
        <is>
          <t/>
        </is>
      </c>
      <c r="CS1047" t="inlineStr">
        <is>
          <t/>
        </is>
      </c>
      <c r="CT1047" t="inlineStr">
        <is>
          <t/>
        </is>
      </c>
      <c r="CU1047" t="inlineStr">
        <is>
          <t/>
        </is>
      </c>
      <c r="CV1047" t="inlineStr">
        <is>
          <t/>
        </is>
      </c>
      <c r="CW1047" t="inlineStr">
        <is>
          <t/>
        </is>
      </c>
    </row>
    <row r="1048">
      <c r="A1048" s="1" t="str">
        <f>HYPERLINK("https://iate.europa.eu/entry/result/3506424/all", "3506424")</f>
        <v>3506424</v>
      </c>
      <c r="B1048" t="inlineStr">
        <is>
          <t>ENERGY</t>
        </is>
      </c>
      <c r="C1048" t="inlineStr">
        <is>
          <t>ENERGY|soft energy</t>
        </is>
      </c>
      <c r="D1048" t="inlineStr">
        <is>
          <t>yes</t>
        </is>
      </c>
      <c r="E1048" t="inlineStr">
        <is>
          <t/>
        </is>
      </c>
      <c r="F1048" s="2" t="inlineStr">
        <is>
          <t>аеротермална енергия</t>
        </is>
      </c>
      <c r="G1048" s="2" t="inlineStr">
        <is>
          <t>3</t>
        </is>
      </c>
      <c r="H1048" s="2" t="inlineStr">
        <is>
          <t/>
        </is>
      </c>
      <c r="I1048" t="inlineStr">
        <is>
          <t>„енергия, съхранявана под формата на топлина в атмосферния въздух“</t>
        </is>
      </c>
      <c r="J1048" s="2" t="inlineStr">
        <is>
          <t>aerotermální energie</t>
        </is>
      </c>
      <c r="K1048" s="2" t="inlineStr">
        <is>
          <t>3</t>
        </is>
      </c>
      <c r="L1048" s="2" t="inlineStr">
        <is>
          <t/>
        </is>
      </c>
      <c r="M1048" t="inlineStr">
        <is>
          <t>Energie uložená v podobě tepla v okolním vzduchu.</t>
        </is>
      </c>
      <c r="N1048" s="2" t="inlineStr">
        <is>
          <t>aerotermisk energi</t>
        </is>
      </c>
      <c r="O1048" s="2" t="inlineStr">
        <is>
          <t>4</t>
        </is>
      </c>
      <c r="P1048" s="2" t="inlineStr">
        <is>
          <t/>
        </is>
      </c>
      <c r="Q1048" t="inlineStr">
        <is>
          <t>"Energi, som lagres i form af varme i den omgivende luft."</t>
        </is>
      </c>
      <c r="R1048" s="2" t="inlineStr">
        <is>
          <t>aerothermische Energie</t>
        </is>
      </c>
      <c r="S1048" s="2" t="inlineStr">
        <is>
          <t>3</t>
        </is>
      </c>
      <c r="T1048" s="2" t="inlineStr">
        <is>
          <t/>
        </is>
      </c>
      <c r="U1048" t="inlineStr">
        <is>
          <t>Energie, die in Form von Wärme in der Umgebungsluft gespeichert ist</t>
        </is>
      </c>
      <c r="V1048" s="2" t="inlineStr">
        <is>
          <t>αεροθερμική ενέργεια</t>
        </is>
      </c>
      <c r="W1048" s="2" t="inlineStr">
        <is>
          <t>2</t>
        </is>
      </c>
      <c r="X1048" s="2" t="inlineStr">
        <is>
          <t/>
        </is>
      </c>
      <c r="Y1048" t="inlineStr">
        <is>
          <t>η ενέργεια που αποθηκεύεται υπό μορφή θερμότητας στον αέρα</t>
        </is>
      </c>
      <c r="Z1048" s="2" t="inlineStr">
        <is>
          <t>aerothermal energy</t>
        </is>
      </c>
      <c r="AA1048" s="2" t="inlineStr">
        <is>
          <t>3</t>
        </is>
      </c>
      <c r="AB1048" s="2" t="inlineStr">
        <is>
          <t/>
        </is>
      </c>
      <c r="AC1048" t="inlineStr">
        <is>
          <t>energy stored in the form of heat in the ambient air</t>
        </is>
      </c>
      <c r="AD1048" s="2" t="inlineStr">
        <is>
          <t>energía aerotérmica</t>
        </is>
      </c>
      <c r="AE1048" s="2" t="inlineStr">
        <is>
          <t>3</t>
        </is>
      </c>
      <c r="AF1048" s="2" t="inlineStr">
        <is>
          <t/>
        </is>
      </c>
      <c r="AG1048" t="inlineStr">
        <is>
          <t>Energía almacenada en forma de calor en el aire ambiente.</t>
        </is>
      </c>
      <c r="AH1048" s="2" t="inlineStr">
        <is>
          <t>aerotermiline energia</t>
        </is>
      </c>
      <c r="AI1048" s="2" t="inlineStr">
        <is>
          <t>3</t>
        </is>
      </c>
      <c r="AJ1048" s="2" t="inlineStr">
        <is>
          <t/>
        </is>
      </c>
      <c r="AK1048" t="inlineStr">
        <is>
          <t>õhusoojusena salvestunud energia</t>
        </is>
      </c>
      <c r="AL1048" s="2" t="inlineStr">
        <is>
          <t>ilmalämpöenergia</t>
        </is>
      </c>
      <c r="AM1048" s="2" t="inlineStr">
        <is>
          <t>3</t>
        </is>
      </c>
      <c r="AN1048" s="2" t="inlineStr">
        <is>
          <t/>
        </is>
      </c>
      <c r="AO1048" t="inlineStr">
        <is>
          <t/>
        </is>
      </c>
      <c r="AP1048" s="2" t="inlineStr">
        <is>
          <t>énergie aérothermique</t>
        </is>
      </c>
      <c r="AQ1048" s="2" t="inlineStr">
        <is>
          <t>3</t>
        </is>
      </c>
      <c r="AR1048" s="2" t="inlineStr">
        <is>
          <t/>
        </is>
      </c>
      <c r="AS1048" t="inlineStr">
        <is>
          <t>une énergie emmagasinée sous forme de chaleur dans l’air ambiant</t>
        </is>
      </c>
      <c r="AT1048" s="2" t="inlineStr">
        <is>
          <t>fuinneamh aeraiteirmeach</t>
        </is>
      </c>
      <c r="AU1048" s="2" t="inlineStr">
        <is>
          <t>3</t>
        </is>
      </c>
      <c r="AV1048" s="2" t="inlineStr">
        <is>
          <t/>
        </is>
      </c>
      <c r="AW1048" t="inlineStr">
        <is>
          <t/>
        </is>
      </c>
      <c r="AX1048" t="inlineStr">
        <is>
          <t/>
        </is>
      </c>
      <c r="AY1048" t="inlineStr">
        <is>
          <t/>
        </is>
      </c>
      <c r="AZ1048" t="inlineStr">
        <is>
          <t/>
        </is>
      </c>
      <c r="BA1048" t="inlineStr">
        <is>
          <t/>
        </is>
      </c>
      <c r="BB1048" s="2" t="inlineStr">
        <is>
          <t>légtermikus energia</t>
        </is>
      </c>
      <c r="BC1048" s="2" t="inlineStr">
        <is>
          <t>4</t>
        </is>
      </c>
      <c r="BD1048" s="2" t="inlineStr">
        <is>
          <t/>
        </is>
      </c>
      <c r="BE1048" t="inlineStr">
        <is>
          <t>Hő formájában a környezeti levegőben tárolt energia.</t>
        </is>
      </c>
      <c r="BF1048" s="2" t="inlineStr">
        <is>
          <t>energia aerotermica</t>
        </is>
      </c>
      <c r="BG1048" s="2" t="inlineStr">
        <is>
          <t>3</t>
        </is>
      </c>
      <c r="BH1048" s="2" t="inlineStr">
        <is>
          <t/>
        </is>
      </c>
      <c r="BI1048" t="inlineStr">
        <is>
          <t>energia accumulata nell’aria ambiente sotto forma di calore</t>
        </is>
      </c>
      <c r="BJ1048" s="2" t="inlineStr">
        <is>
          <t>aeroterminė energija</t>
        </is>
      </c>
      <c r="BK1048" s="2" t="inlineStr">
        <is>
          <t>3</t>
        </is>
      </c>
      <c r="BL1048" s="2" t="inlineStr">
        <is>
          <t/>
        </is>
      </c>
      <c r="BM1048" t="inlineStr">
        <is>
          <t>ore susikaupusi šilumos energija</t>
        </is>
      </c>
      <c r="BN1048" s="2" t="inlineStr">
        <is>
          <t>aerotermālā enerģija</t>
        </is>
      </c>
      <c r="BO1048" s="2" t="inlineStr">
        <is>
          <t>3</t>
        </is>
      </c>
      <c r="BP1048" s="2" t="inlineStr">
        <is>
          <t/>
        </is>
      </c>
      <c r="BQ1048" t="inlineStr">
        <is>
          <t>siltumenerģija, kas uzkrājas gaisā</t>
        </is>
      </c>
      <c r="BR1048" s="2" t="inlineStr">
        <is>
          <t>enerġija aerotermika</t>
        </is>
      </c>
      <c r="BS1048" s="2" t="inlineStr">
        <is>
          <t>3</t>
        </is>
      </c>
      <c r="BT1048" s="2" t="inlineStr">
        <is>
          <t/>
        </is>
      </c>
      <c r="BU1048" t="inlineStr">
        <is>
          <t>enerġija maħżuna fil-forma ta' sħana fl-arja ambjentali</t>
        </is>
      </c>
      <c r="BV1048" s="2" t="inlineStr">
        <is>
          <t>aerothermische energie</t>
        </is>
      </c>
      <c r="BW1048" s="2" t="inlineStr">
        <is>
          <t>3</t>
        </is>
      </c>
      <c r="BX1048" s="2" t="inlineStr">
        <is>
          <t/>
        </is>
      </c>
      <c r="BY1048" t="inlineStr">
        <is>
          <t>energie die in de vorm van warmte is opgeslagen in de omgevingslucht</t>
        </is>
      </c>
      <c r="BZ1048" s="2" t="inlineStr">
        <is>
          <t>energia aerotermalna</t>
        </is>
      </c>
      <c r="CA1048" s="2" t="inlineStr">
        <is>
          <t>3</t>
        </is>
      </c>
      <c r="CB1048" s="2" t="inlineStr">
        <is>
          <t/>
        </is>
      </c>
      <c r="CC1048" t="inlineStr">
        <is>
          <t>energia magazynowana w postaci ciepła w powietrzu w danym obszarze</t>
        </is>
      </c>
      <c r="CD1048" t="inlineStr">
        <is>
          <t/>
        </is>
      </c>
      <c r="CE1048" t="inlineStr">
        <is>
          <t/>
        </is>
      </c>
      <c r="CF1048" t="inlineStr">
        <is>
          <t/>
        </is>
      </c>
      <c r="CG1048" t="inlineStr">
        <is>
          <t/>
        </is>
      </c>
      <c r="CH1048" s="2" t="inlineStr">
        <is>
          <t>energie aerotermală</t>
        </is>
      </c>
      <c r="CI1048" s="2" t="inlineStr">
        <is>
          <t>3</t>
        </is>
      </c>
      <c r="CJ1048" s="2" t="inlineStr">
        <is>
          <t/>
        </is>
      </c>
      <c r="CK1048" t="inlineStr">
        <is>
          <t>energie stocată sub formă de căldură în aerul ambiental</t>
        </is>
      </c>
      <c r="CL1048" s="2" t="inlineStr">
        <is>
          <t>aerotermálna energia</t>
        </is>
      </c>
      <c r="CM1048" s="2" t="inlineStr">
        <is>
          <t>3</t>
        </is>
      </c>
      <c r="CN1048" s="2" t="inlineStr">
        <is>
          <t/>
        </is>
      </c>
      <c r="CO1048" t="inlineStr">
        <is>
          <t>energia uložená vo forme tepla v okolitom ovzduší</t>
        </is>
      </c>
      <c r="CP1048" s="2" t="inlineStr">
        <is>
          <t>aerotermalna energija</t>
        </is>
      </c>
      <c r="CQ1048" s="2" t="inlineStr">
        <is>
          <t>3</t>
        </is>
      </c>
      <c r="CR1048" s="2" t="inlineStr">
        <is>
          <t/>
        </is>
      </c>
      <c r="CS1048" t="inlineStr">
        <is>
          <t>energija, ki je shranjena v obliki toplote v zraku iz okoljskega zraka</t>
        </is>
      </c>
      <c r="CT1048" t="inlineStr">
        <is>
          <t/>
        </is>
      </c>
      <c r="CU1048" t="inlineStr">
        <is>
          <t/>
        </is>
      </c>
      <c r="CV1048" t="inlineStr">
        <is>
          <t/>
        </is>
      </c>
      <c r="CW1048" t="inlineStr">
        <is>
          <t/>
        </is>
      </c>
    </row>
    <row r="1049">
      <c r="A1049" s="1" t="str">
        <f>HYPERLINK("https://iate.europa.eu/entry/result/3573643/all", "3573643")</f>
        <v>3573643</v>
      </c>
      <c r="B1049" t="inlineStr">
        <is>
          <t>ENVIRONMENT;ENERGY</t>
        </is>
      </c>
      <c r="C1049" t="inlineStr">
        <is>
          <t>ENVIRONMENT|environmental policy;ENERGY|energy policy</t>
        </is>
      </c>
      <c r="D1049" t="inlineStr">
        <is>
          <t>yes</t>
        </is>
      </c>
      <c r="E1049" t="inlineStr">
        <is>
          <t/>
        </is>
      </c>
      <c r="F1049" t="inlineStr">
        <is>
          <t/>
        </is>
      </c>
      <c r="G1049" t="inlineStr">
        <is>
          <t/>
        </is>
      </c>
      <c r="H1049" t="inlineStr">
        <is>
          <t/>
        </is>
      </c>
      <c r="I1049" t="inlineStr">
        <is>
          <t/>
        </is>
      </c>
      <c r="J1049" t="inlineStr">
        <is>
          <t/>
        </is>
      </c>
      <c r="K1049" t="inlineStr">
        <is>
          <t/>
        </is>
      </c>
      <c r="L1049" t="inlineStr">
        <is>
          <t/>
        </is>
      </c>
      <c r="M1049" t="inlineStr">
        <is>
          <t/>
        </is>
      </c>
      <c r="N1049" s="2" t="inlineStr">
        <is>
          <t>renoveringsstrategi</t>
        </is>
      </c>
      <c r="O1049" s="2" t="inlineStr">
        <is>
          <t>3</t>
        </is>
      </c>
      <c r="P1049" s="2" t="inlineStr">
        <is>
          <t/>
        </is>
      </c>
      <c r="Q1049" t="inlineStr">
        <is>
          <t>langsigtet strategi for tilvejebringelse af investeringer i renovering af den nationale masse af både offentlige og private beboelses- og erhvervsejendomme, som skal opstilles af medlemsstaterne efter artikel 4 i energieffektivitetsdirektivet</t>
        </is>
      </c>
      <c r="R1049" s="2" t="inlineStr">
        <is>
          <t>Renovierungsstrategie</t>
        </is>
      </c>
      <c r="S1049" s="2" t="inlineStr">
        <is>
          <t>3</t>
        </is>
      </c>
      <c r="T1049" s="2" t="inlineStr">
        <is>
          <t/>
        </is>
      </c>
      <c r="U1049" t="inlineStr">
        <is>
          <t/>
        </is>
      </c>
      <c r="V1049" s="2" t="inlineStr">
        <is>
          <t>στρατηγική για την ανακαίνιση</t>
        </is>
      </c>
      <c r="W1049" s="2" t="inlineStr">
        <is>
          <t>3</t>
        </is>
      </c>
      <c r="X1049" s="2" t="inlineStr">
        <is>
          <t/>
        </is>
      </c>
      <c r="Y1049" t="inlineStr">
        <is>
          <t>μακροπρόθεσμη στρατηγική που έχει ως στόχο την κινητοποίηση επενδύσεων για την ανακαίνιση του αποτελούμενου από κατοικίες και εμπορικά κτίρια, δημόσια και ιδιωτικά, εθνικού κτιριακού αποθέματος και την οποία οφείλουν να θεσπίζουν τα κράτη μέλη σύμφωνα με το άρθρο 4 της οδηγίας 2012/27 για την ενεργειακή απόδοση</t>
        </is>
      </c>
      <c r="Z1049" s="2" t="inlineStr">
        <is>
          <t>renovation strategy</t>
        </is>
      </c>
      <c r="AA1049" s="2" t="inlineStr">
        <is>
          <t>3</t>
        </is>
      </c>
      <c r="AB1049" s="2" t="inlineStr">
        <is>
          <t/>
        </is>
      </c>
      <c r="AC1049" t="inlineStr">
        <is>
          <t>long-term strategy for mobilising investment in the renovation of the national stock of residential and commercial buildings, to be drawn up by Member States under Article 4 of the Energy Efficiency Directive</t>
        </is>
      </c>
      <c r="AD1049" s="2" t="inlineStr">
        <is>
          <t>estrategia de renovación</t>
        </is>
      </c>
      <c r="AE1049" s="2" t="inlineStr">
        <is>
          <t>3</t>
        </is>
      </c>
      <c r="AF1049" s="2" t="inlineStr">
        <is>
          <t/>
        </is>
      </c>
      <c r="AG1049" t="inlineStr">
        <is>
          <t>Estrategia a largo plazo para movilizar inversiones en la renovación del
 parque nacional de edificios residenciales y comerciales, tanto público
 como privado, de acuerdo a lo que establece el artículo 4 de la Directiva de Eficiencia Energética.</t>
        </is>
      </c>
      <c r="AH1049" t="inlineStr">
        <is>
          <t/>
        </is>
      </c>
      <c r="AI1049" t="inlineStr">
        <is>
          <t/>
        </is>
      </c>
      <c r="AJ1049" t="inlineStr">
        <is>
          <t/>
        </is>
      </c>
      <c r="AK1049" t="inlineStr">
        <is>
          <t/>
        </is>
      </c>
      <c r="AL1049" s="2" t="inlineStr">
        <is>
          <t>peruskorjausstrategia</t>
        </is>
      </c>
      <c r="AM1049" s="2" t="inlineStr">
        <is>
          <t>3</t>
        </is>
      </c>
      <c r="AN1049" s="2" t="inlineStr">
        <is>
          <t/>
        </is>
      </c>
      <c r="AO1049" t="inlineStr">
        <is>
          <t>pitkän aikavälin strategia, joka jäsenvaltioiden on laadittava energiatehokkuusdirektiivin 4 artiklan mukaisesti ja jonka tavoitteena on investointien saaminen käyttöön kansallisen julkisten ja yksityisten asuin- ja kaupallisten rakennusten kannan peruskorjauksessa</t>
        </is>
      </c>
      <c r="AP1049" t="inlineStr">
        <is>
          <t/>
        </is>
      </c>
      <c r="AQ1049" t="inlineStr">
        <is>
          <t/>
        </is>
      </c>
      <c r="AR1049" t="inlineStr">
        <is>
          <t/>
        </is>
      </c>
      <c r="AS1049" t="inlineStr">
        <is>
          <t/>
        </is>
      </c>
      <c r="AT1049" s="2" t="inlineStr">
        <is>
          <t>straitéis athchóirithe|
straitéis athchóirithe foirgneamh</t>
        </is>
      </c>
      <c r="AU1049" s="2" t="inlineStr">
        <is>
          <t>3|
3</t>
        </is>
      </c>
      <c r="AV1049" s="2" t="inlineStr">
        <is>
          <t xml:space="preserve">|
</t>
        </is>
      </c>
      <c r="AW1049" t="inlineStr">
        <is>
          <t/>
        </is>
      </c>
      <c r="AX1049" t="inlineStr">
        <is>
          <t/>
        </is>
      </c>
      <c r="AY1049" t="inlineStr">
        <is>
          <t/>
        </is>
      </c>
      <c r="AZ1049" t="inlineStr">
        <is>
          <t/>
        </is>
      </c>
      <c r="BA1049" t="inlineStr">
        <is>
          <t/>
        </is>
      </c>
      <c r="BB1049" s="2" t="inlineStr">
        <is>
          <t>korszerűsítési stratégia</t>
        </is>
      </c>
      <c r="BC1049" s="2" t="inlineStr">
        <is>
          <t>3</t>
        </is>
      </c>
      <c r="BD1049" s="2" t="inlineStr">
        <is>
          <t/>
        </is>
      </c>
      <c r="BE1049" t="inlineStr">
        <is>
          <t>a magán és köztulajdonban lévő lakó- és kereskedelmi célú nemzeti épületállomány állapotjavításába történő beruházásokat ösztönző hosszú távú stratégia</t>
        </is>
      </c>
      <c r="BF1049" t="inlineStr">
        <is>
          <t/>
        </is>
      </c>
      <c r="BG1049" t="inlineStr">
        <is>
          <t/>
        </is>
      </c>
      <c r="BH1049" t="inlineStr">
        <is>
          <t/>
        </is>
      </c>
      <c r="BI1049" t="inlineStr">
        <is>
          <t/>
        </is>
      </c>
      <c r="BJ1049" s="2" t="inlineStr">
        <is>
          <t>renovacijos strategija</t>
        </is>
      </c>
      <c r="BK1049" s="2" t="inlineStr">
        <is>
          <t>3</t>
        </is>
      </c>
      <c r="BL1049" s="2" t="inlineStr">
        <is>
          <t/>
        </is>
      </c>
      <c r="BM1049" t="inlineStr">
        <is>
          <t/>
        </is>
      </c>
      <c r="BN1049" s="2" t="inlineStr">
        <is>
          <t>atjaunošanas stratēģija</t>
        </is>
      </c>
      <c r="BO1049" s="2" t="inlineStr">
        <is>
          <t>3</t>
        </is>
      </c>
      <c r="BP1049" s="2" t="inlineStr">
        <is>
          <t/>
        </is>
      </c>
      <c r="BQ1049" t="inlineStr">
        <is>
          <t>ilgtermiņa stratēģija, kuras mērķis ir mobilizēt ieguldījumus gan valsts, gan privāto dzīvojamo ēku un komercplatību fonda atjaunošanā</t>
        </is>
      </c>
      <c r="BR1049" s="2" t="inlineStr">
        <is>
          <t>strateġija ta' rinnovazzjoni</t>
        </is>
      </c>
      <c r="BS1049" s="2" t="inlineStr">
        <is>
          <t>3</t>
        </is>
      </c>
      <c r="BT1049" s="2" t="inlineStr">
        <is>
          <t/>
        </is>
      </c>
      <c r="BU1049" t="inlineStr">
        <is>
          <t>strateġija fit-tul għall-mobilizzazzjoni tal-investiment fir-rinnovazzjoni tal-istokk nazzjonali ta' bini residenzjali u kummerċjali, kemm pubbliku kemm privat, li għandha titfassal mill-Istati Membri skont l-Artikolu 4 tad-Direttiva dwar l-Effiċjenza fl-Enerġija</t>
        </is>
      </c>
      <c r="BV1049" t="inlineStr">
        <is>
          <t/>
        </is>
      </c>
      <c r="BW1049" t="inlineStr">
        <is>
          <t/>
        </is>
      </c>
      <c r="BX1049" t="inlineStr">
        <is>
          <t/>
        </is>
      </c>
      <c r="BY1049" t="inlineStr">
        <is>
          <t/>
        </is>
      </c>
      <c r="BZ1049" s="2" t="inlineStr">
        <is>
          <t>strategia renowacji</t>
        </is>
      </c>
      <c r="CA1049" s="2" t="inlineStr">
        <is>
          <t>4</t>
        </is>
      </c>
      <c r="CB1049" s="2" t="inlineStr">
        <is>
          <t/>
        </is>
      </c>
      <c r="CC1049" t="inlineStr">
        <is>
          <t>ustanawiana przez poszczególne państwa członkowskie strategia wspierania inwestycji w renowację krajowych zasobów budynków mieszkaniowych i użytkowych, zarówno publicznych, jak i prywatnych</t>
        </is>
      </c>
      <c r="CD1049" s="2" t="inlineStr">
        <is>
          <t>estratégia de renovação</t>
        </is>
      </c>
      <c r="CE1049" s="2" t="inlineStr">
        <is>
          <t>3</t>
        </is>
      </c>
      <c r="CF1049" s="2" t="inlineStr">
        <is>
          <t/>
        </is>
      </c>
      <c r="CG1049" t="inlineStr">
        <is>
          <t>Estratégia a longo prazo para a mobilização de investimento na renovação de edifícios residenciais e comerciais, tendo em vista melhorar o desempenho energético do parque imobiliário, nos termos do artigo 4.º da Diretiva Eficiência Energética.</t>
        </is>
      </c>
      <c r="CH1049" s="2" t="inlineStr">
        <is>
          <t>strategie de renovare</t>
        </is>
      </c>
      <c r="CI1049" s="2" t="inlineStr">
        <is>
          <t>3</t>
        </is>
      </c>
      <c r="CJ1049" s="2" t="inlineStr">
        <is>
          <t/>
        </is>
      </c>
      <c r="CK1049" t="inlineStr">
        <is>
          <t>strategie pe care trebuie s-o elaboreze fiecare stat membru pentru a sprijini renovarea parcului național de clădiri rezidențiale și nerezidențiale, atât publice, cât și private, într-un parc imobiliar cu un nivel ridicat de eficiență energetică și decarbonizat până în 2050, facilitând transformarea eficace din punct de vedere al costurilor a clădirilor existente în clădiri al căror consum de energie să fie aproape egal cu zero</t>
        </is>
      </c>
      <c r="CL1049" t="inlineStr">
        <is>
          <t/>
        </is>
      </c>
      <c r="CM1049" t="inlineStr">
        <is>
          <t/>
        </is>
      </c>
      <c r="CN1049" t="inlineStr">
        <is>
          <t/>
        </is>
      </c>
      <c r="CO1049" t="inlineStr">
        <is>
          <t/>
        </is>
      </c>
      <c r="CP1049" s="2" t="inlineStr">
        <is>
          <t>strategija prenove</t>
        </is>
      </c>
      <c r="CQ1049" s="2" t="inlineStr">
        <is>
          <t>3</t>
        </is>
      </c>
      <c r="CR1049" s="2" t="inlineStr">
        <is>
          <t/>
        </is>
      </c>
      <c r="CS1049" t="inlineStr">
        <is>
          <t/>
        </is>
      </c>
      <c r="CT1049" t="inlineStr">
        <is>
          <t/>
        </is>
      </c>
      <c r="CU1049" t="inlineStr">
        <is>
          <t/>
        </is>
      </c>
      <c r="CV1049" t="inlineStr">
        <is>
          <t/>
        </is>
      </c>
      <c r="CW1049" t="inlineStr">
        <is>
          <t/>
        </is>
      </c>
    </row>
    <row r="1050">
      <c r="A1050" s="1" t="str">
        <f>HYPERLINK("https://iate.europa.eu/entry/result/3580906/all", "3580906")</f>
        <v>3580906</v>
      </c>
      <c r="B1050" t="inlineStr">
        <is>
          <t>ENVIRONMENT</t>
        </is>
      </c>
      <c r="C1050" t="inlineStr">
        <is>
          <t>ENVIRONMENT|environmental policy</t>
        </is>
      </c>
      <c r="D1050" t="inlineStr">
        <is>
          <t>yes</t>
        </is>
      </c>
      <c r="E1050" t="inlineStr">
        <is>
          <t/>
        </is>
      </c>
      <c r="F1050" s="2" t="inlineStr">
        <is>
          <t>преход към климатична неутралност</t>
        </is>
      </c>
      <c r="G1050" s="2" t="inlineStr">
        <is>
          <t>3</t>
        </is>
      </c>
      <c r="H1050" s="2" t="inlineStr">
        <is>
          <t/>
        </is>
      </c>
      <c r="I1050" t="inlineStr">
        <is>
          <t/>
        </is>
      </c>
      <c r="J1050" t="inlineStr">
        <is>
          <t/>
        </is>
      </c>
      <c r="K1050" t="inlineStr">
        <is>
          <t/>
        </is>
      </c>
      <c r="L1050" t="inlineStr">
        <is>
          <t/>
        </is>
      </c>
      <c r="M1050" t="inlineStr">
        <is>
          <t/>
        </is>
      </c>
      <c r="N1050" s="2" t="inlineStr">
        <is>
          <t>klimaomstilling</t>
        </is>
      </c>
      <c r="O1050" s="2" t="inlineStr">
        <is>
          <t>3</t>
        </is>
      </c>
      <c r="P1050" s="2" t="inlineStr">
        <is>
          <t/>
        </is>
      </c>
      <c r="Q1050" t="inlineStr">
        <is>
          <t/>
        </is>
      </c>
      <c r="R1050" s="2" t="inlineStr">
        <is>
          <t>Klimawende</t>
        </is>
      </c>
      <c r="S1050" s="2" t="inlineStr">
        <is>
          <t>3</t>
        </is>
      </c>
      <c r="T1050" s="2" t="inlineStr">
        <is>
          <t/>
        </is>
      </c>
      <c r="U1050" t="inlineStr">
        <is>
          <t/>
        </is>
      </c>
      <c r="V1050" s="2" t="inlineStr">
        <is>
          <t>κλιματική μετάβαση</t>
        </is>
      </c>
      <c r="W1050" s="2" t="inlineStr">
        <is>
          <t>3</t>
        </is>
      </c>
      <c r="X1050" s="2" t="inlineStr">
        <is>
          <t/>
        </is>
      </c>
      <c r="Y1050" t="inlineStr">
        <is>
          <t/>
        </is>
      </c>
      <c r="Z1050" s="2" t="inlineStr">
        <is>
          <t>climate transition</t>
        </is>
      </c>
      <c r="AA1050" s="2" t="inlineStr">
        <is>
          <t>3</t>
        </is>
      </c>
      <c r="AB1050" s="2" t="inlineStr">
        <is>
          <t/>
        </is>
      </c>
      <c r="AC1050" t="inlineStr">
        <is>
          <t>transition to a clean growth economy</t>
        </is>
      </c>
      <c r="AD1050" s="2" t="inlineStr">
        <is>
          <t>transición climática</t>
        </is>
      </c>
      <c r="AE1050" s="2" t="inlineStr">
        <is>
          <t>3</t>
        </is>
      </c>
      <c r="AF1050" s="2" t="inlineStr">
        <is>
          <t/>
        </is>
      </c>
      <c r="AG1050" t="inlineStr">
        <is>
          <t>Transición hacia una
economía baja en carbono.</t>
        </is>
      </c>
      <c r="AH1050" s="2" t="inlineStr">
        <is>
          <t>kliimapööre</t>
        </is>
      </c>
      <c r="AI1050" s="2" t="inlineStr">
        <is>
          <t>3</t>
        </is>
      </c>
      <c r="AJ1050" s="2" t="inlineStr">
        <is>
          <t/>
        </is>
      </c>
      <c r="AK1050" t="inlineStr">
        <is>
          <t>puhta majanduskasvu saavutamine</t>
        </is>
      </c>
      <c r="AL1050" s="2" t="inlineStr">
        <is>
          <t>ilmastosiirtymä</t>
        </is>
      </c>
      <c r="AM1050" s="2" t="inlineStr">
        <is>
          <t>3</t>
        </is>
      </c>
      <c r="AN1050" s="2" t="inlineStr">
        <is>
          <t/>
        </is>
      </c>
      <c r="AO1050" t="inlineStr">
        <is>
          <t/>
        </is>
      </c>
      <c r="AP1050" s="2" t="inlineStr">
        <is>
          <t>transition climatique</t>
        </is>
      </c>
      <c r="AQ1050" s="2" t="inlineStr">
        <is>
          <t>3</t>
        </is>
      </c>
      <c r="AR1050" s="2" t="inlineStr">
        <is>
          <t/>
        </is>
      </c>
      <c r="AS1050" t="inlineStr">
        <is>
          <t/>
        </is>
      </c>
      <c r="AT1050" s="2" t="inlineStr">
        <is>
          <t>aistriú go geilleagar glas|
aistriú aeráide</t>
        </is>
      </c>
      <c r="AU1050" s="2" t="inlineStr">
        <is>
          <t>3|
3</t>
        </is>
      </c>
      <c r="AV1050" s="2" t="inlineStr">
        <is>
          <t xml:space="preserve">|
</t>
        </is>
      </c>
      <c r="AW1050" t="inlineStr">
        <is>
          <t/>
        </is>
      </c>
      <c r="AX1050" s="2" t="inlineStr">
        <is>
          <t>klimatska tranzicija</t>
        </is>
      </c>
      <c r="AY1050" s="2" t="inlineStr">
        <is>
          <t>2</t>
        </is>
      </c>
      <c r="AZ1050" s="2" t="inlineStr">
        <is>
          <t/>
        </is>
      </c>
      <c r="BA1050" t="inlineStr">
        <is>
          <t/>
        </is>
      </c>
      <c r="BB1050" s="2" t="inlineStr">
        <is>
          <t>éghajlatvédelmi átállás</t>
        </is>
      </c>
      <c r="BC1050" s="2" t="inlineStr">
        <is>
          <t>3</t>
        </is>
      </c>
      <c r="BD1050" s="2" t="inlineStr">
        <is>
          <t/>
        </is>
      </c>
      <c r="BE1050" t="inlineStr">
        <is>
          <t>a tiszta növekedésre alapozó gazdaságra való átállás</t>
        </is>
      </c>
      <c r="BF1050" t="inlineStr">
        <is>
          <t/>
        </is>
      </c>
      <c r="BG1050" t="inlineStr">
        <is>
          <t/>
        </is>
      </c>
      <c r="BH1050" t="inlineStr">
        <is>
          <t/>
        </is>
      </c>
      <c r="BI1050" t="inlineStr">
        <is>
          <t/>
        </is>
      </c>
      <c r="BJ1050" s="2" t="inlineStr">
        <is>
          <t>su klimato kaita susijusi pertvarka</t>
        </is>
      </c>
      <c r="BK1050" s="2" t="inlineStr">
        <is>
          <t>2</t>
        </is>
      </c>
      <c r="BL1050" s="2" t="inlineStr">
        <is>
          <t/>
        </is>
      </c>
      <c r="BM1050" t="inlineStr">
        <is>
          <t/>
        </is>
      </c>
      <c r="BN1050" s="2" t="inlineStr">
        <is>
          <t>klimatiskā pārkārtošanās</t>
        </is>
      </c>
      <c r="BO1050" s="2" t="inlineStr">
        <is>
          <t>3</t>
        </is>
      </c>
      <c r="BP1050" s="2" t="inlineStr">
        <is>
          <t/>
        </is>
      </c>
      <c r="BQ1050" t="inlineStr">
        <is>
          <t/>
        </is>
      </c>
      <c r="BR1050" t="inlineStr">
        <is>
          <t/>
        </is>
      </c>
      <c r="BS1050" t="inlineStr">
        <is>
          <t/>
        </is>
      </c>
      <c r="BT1050" t="inlineStr">
        <is>
          <t/>
        </is>
      </c>
      <c r="BU1050" t="inlineStr">
        <is>
          <t/>
        </is>
      </c>
      <c r="BV1050" t="inlineStr">
        <is>
          <t/>
        </is>
      </c>
      <c r="BW1050" t="inlineStr">
        <is>
          <t/>
        </is>
      </c>
      <c r="BX1050" t="inlineStr">
        <is>
          <t/>
        </is>
      </c>
      <c r="BY1050" t="inlineStr">
        <is>
          <t/>
        </is>
      </c>
      <c r="BZ1050" s="2" t="inlineStr">
        <is>
          <t>transformacja klimatyczna</t>
        </is>
      </c>
      <c r="CA1050" s="2" t="inlineStr">
        <is>
          <t>3</t>
        </is>
      </c>
      <c r="CB1050" s="2" t="inlineStr">
        <is>
          <t/>
        </is>
      </c>
      <c r="CC1050" t="inlineStr">
        <is>
          <t/>
        </is>
      </c>
      <c r="CD1050" s="2" t="inlineStr">
        <is>
          <t>transição climática</t>
        </is>
      </c>
      <c r="CE1050" s="2" t="inlineStr">
        <is>
          <t>3</t>
        </is>
      </c>
      <c r="CF1050" s="2" t="inlineStr">
        <is>
          <t/>
        </is>
      </c>
      <c r="CG1050" t="inlineStr">
        <is>
          <t/>
        </is>
      </c>
      <c r="CH1050" s="2" t="inlineStr">
        <is>
          <t>tranziție climatică</t>
        </is>
      </c>
      <c r="CI1050" s="2" t="inlineStr">
        <is>
          <t>3</t>
        </is>
      </c>
      <c r="CJ1050" s="2" t="inlineStr">
        <is>
          <t/>
        </is>
      </c>
      <c r="CK1050" t="inlineStr">
        <is>
          <t/>
        </is>
      </c>
      <c r="CL1050" t="inlineStr">
        <is>
          <t/>
        </is>
      </c>
      <c r="CM1050" t="inlineStr">
        <is>
          <t/>
        </is>
      </c>
      <c r="CN1050" t="inlineStr">
        <is>
          <t/>
        </is>
      </c>
      <c r="CO1050" t="inlineStr">
        <is>
          <t/>
        </is>
      </c>
      <c r="CP1050" s="2" t="inlineStr">
        <is>
          <t>podnebni prehod</t>
        </is>
      </c>
      <c r="CQ1050" s="2" t="inlineStr">
        <is>
          <t>3</t>
        </is>
      </c>
      <c r="CR1050" s="2" t="inlineStr">
        <is>
          <t/>
        </is>
      </c>
      <c r="CS1050" t="inlineStr">
        <is>
          <t/>
        </is>
      </c>
      <c r="CT1050" s="2" t="inlineStr">
        <is>
          <t>klimatomställning</t>
        </is>
      </c>
      <c r="CU1050" s="2" t="inlineStr">
        <is>
          <t>3</t>
        </is>
      </c>
      <c r="CV1050" s="2" t="inlineStr">
        <is>
          <t/>
        </is>
      </c>
      <c r="CW1050" t="inlineStr">
        <is>
          <t/>
        </is>
      </c>
    </row>
    <row r="1051">
      <c r="A1051" s="1" t="str">
        <f>HYPERLINK("https://iate.europa.eu/entry/result/3588384/all", "3588384")</f>
        <v>3588384</v>
      </c>
      <c r="B1051" t="inlineStr">
        <is>
          <t>ENVIRONMENT</t>
        </is>
      </c>
      <c r="C1051" t="inlineStr">
        <is>
          <t>ENVIRONMENT|environmental policy|climate change policy;ENVIRONMENT|environmental policy|climate change policy|reduction of gas emissions</t>
        </is>
      </c>
      <c r="D1051" t="inlineStr">
        <is>
          <t>yes</t>
        </is>
      </c>
      <c r="E1051" t="inlineStr">
        <is>
          <t/>
        </is>
      </c>
      <c r="F1051" t="inlineStr">
        <is>
          <t/>
        </is>
      </c>
      <c r="G1051" t="inlineStr">
        <is>
          <t/>
        </is>
      </c>
      <c r="H1051" t="inlineStr">
        <is>
          <t/>
        </is>
      </c>
      <c r="I1051" t="inlineStr">
        <is>
          <t/>
        </is>
      </c>
      <c r="J1051" t="inlineStr">
        <is>
          <t/>
        </is>
      </c>
      <c r="K1051" t="inlineStr">
        <is>
          <t/>
        </is>
      </c>
      <c r="L1051" t="inlineStr">
        <is>
          <t/>
        </is>
      </c>
      <c r="M1051" t="inlineStr">
        <is>
          <t/>
        </is>
      </c>
      <c r="N1051" s="2" t="inlineStr">
        <is>
          <t>kul- og kulstofintensive regioner</t>
        </is>
      </c>
      <c r="O1051" s="2" t="inlineStr">
        <is>
          <t>3</t>
        </is>
      </c>
      <c r="P1051" s="2" t="inlineStr">
        <is>
          <t/>
        </is>
      </c>
      <c r="Q1051" t="inlineStr">
        <is>
          <t/>
        </is>
      </c>
      <c r="R1051" t="inlineStr">
        <is>
          <t/>
        </is>
      </c>
      <c r="S1051" t="inlineStr">
        <is>
          <t/>
        </is>
      </c>
      <c r="T1051" t="inlineStr">
        <is>
          <t/>
        </is>
      </c>
      <c r="U1051" t="inlineStr">
        <is>
          <t/>
        </is>
      </c>
      <c r="V1051" s="2" t="inlineStr">
        <is>
          <t>περιοχές υψηλής έντασης γαιάνθρακα ή άνθρακα</t>
        </is>
      </c>
      <c r="W1051" s="2" t="inlineStr">
        <is>
          <t>3</t>
        </is>
      </c>
      <c r="X1051" s="2" t="inlineStr">
        <is>
          <t/>
        </is>
      </c>
      <c r="Y1051" t="inlineStr">
        <is>
          <t/>
        </is>
      </c>
      <c r="Z1051" s="2" t="inlineStr">
        <is>
          <t>coal and carbon-intensive regions</t>
        </is>
      </c>
      <c r="AA1051" s="2" t="inlineStr">
        <is>
          <t>3</t>
        </is>
      </c>
      <c r="AB1051" s="2" t="inlineStr">
        <is>
          <t/>
        </is>
      </c>
      <c r="AC1051" t="inlineStr">
        <is>
          <t/>
        </is>
      </c>
      <c r="AD1051" s="2" t="inlineStr">
        <is>
          <t>región carbonífera y con elevadas emisiones de carbono|
región intensiva en carbón y carbono</t>
        </is>
      </c>
      <c r="AE1051" s="2" t="inlineStr">
        <is>
          <t>3|
2</t>
        </is>
      </c>
      <c r="AF1051" s="2" t="inlineStr">
        <is>
          <t xml:space="preserve">preferred|
</t>
        </is>
      </c>
      <c r="AG1051" t="inlineStr">
        <is>
          <t/>
        </is>
      </c>
      <c r="AH1051" t="inlineStr">
        <is>
          <t/>
        </is>
      </c>
      <c r="AI1051" t="inlineStr">
        <is>
          <t/>
        </is>
      </c>
      <c r="AJ1051" t="inlineStr">
        <is>
          <t/>
        </is>
      </c>
      <c r="AK1051" t="inlineStr">
        <is>
          <t/>
        </is>
      </c>
      <c r="AL1051" s="2" t="inlineStr">
        <is>
          <t>kivihiilialueet ja hiili-intensiiviset alueet</t>
        </is>
      </c>
      <c r="AM1051" s="2" t="inlineStr">
        <is>
          <t>3</t>
        </is>
      </c>
      <c r="AN1051" s="2" t="inlineStr">
        <is>
          <t/>
        </is>
      </c>
      <c r="AO1051" t="inlineStr">
        <is>
          <t/>
        </is>
      </c>
      <c r="AP1051" t="inlineStr">
        <is>
          <t/>
        </is>
      </c>
      <c r="AQ1051" t="inlineStr">
        <is>
          <t/>
        </is>
      </c>
      <c r="AR1051" t="inlineStr">
        <is>
          <t/>
        </is>
      </c>
      <c r="AS1051" t="inlineStr">
        <is>
          <t/>
        </is>
      </c>
      <c r="AT1051" s="2" t="inlineStr">
        <is>
          <t>réigiúin ar mór a lorg guail agus carbóin</t>
        </is>
      </c>
      <c r="AU1051" s="2" t="inlineStr">
        <is>
          <t>3</t>
        </is>
      </c>
      <c r="AV1051" s="2" t="inlineStr">
        <is>
          <t/>
        </is>
      </c>
      <c r="AW1051" t="inlineStr">
        <is>
          <t/>
        </is>
      </c>
      <c r="AX1051" t="inlineStr">
        <is>
          <t/>
        </is>
      </c>
      <c r="AY1051" t="inlineStr">
        <is>
          <t/>
        </is>
      </c>
      <c r="AZ1051" t="inlineStr">
        <is>
          <t/>
        </is>
      </c>
      <c r="BA1051" t="inlineStr">
        <is>
          <t/>
        </is>
      </c>
      <c r="BB1051" s="2" t="inlineStr">
        <is>
          <t>szénorientált és karbonintenzív régiók</t>
        </is>
      </c>
      <c r="BC1051" s="2" t="inlineStr">
        <is>
          <t>3</t>
        </is>
      </c>
      <c r="BD1051" s="2" t="inlineStr">
        <is>
          <t/>
        </is>
      </c>
      <c r="BE1051" t="inlineStr">
        <is>
          <t>olyan régiók, amelyek gazdasága elsősorban a szénbányászatra és szénerőművekre épül</t>
        </is>
      </c>
      <c r="BF1051" t="inlineStr">
        <is>
          <t/>
        </is>
      </c>
      <c r="BG1051" t="inlineStr">
        <is>
          <t/>
        </is>
      </c>
      <c r="BH1051" t="inlineStr">
        <is>
          <t/>
        </is>
      </c>
      <c r="BI1051" t="inlineStr">
        <is>
          <t/>
        </is>
      </c>
      <c r="BJ1051" s="2" t="inlineStr">
        <is>
          <t>anglių pramonės ir daug anglies dioksido išmetantys regionai</t>
        </is>
      </c>
      <c r="BK1051" s="2" t="inlineStr">
        <is>
          <t>3</t>
        </is>
      </c>
      <c r="BL1051" s="2" t="inlineStr">
        <is>
          <t/>
        </is>
      </c>
      <c r="BM1051" t="inlineStr">
        <is>
          <t/>
        </is>
      </c>
      <c r="BN1051" t="inlineStr">
        <is>
          <t/>
        </is>
      </c>
      <c r="BO1051" t="inlineStr">
        <is>
          <t/>
        </is>
      </c>
      <c r="BP1051" t="inlineStr">
        <is>
          <t/>
        </is>
      </c>
      <c r="BQ1051" t="inlineStr">
        <is>
          <t/>
        </is>
      </c>
      <c r="BR1051" t="inlineStr">
        <is>
          <t/>
        </is>
      </c>
      <c r="BS1051" t="inlineStr">
        <is>
          <t/>
        </is>
      </c>
      <c r="BT1051" t="inlineStr">
        <is>
          <t/>
        </is>
      </c>
      <c r="BU1051" t="inlineStr">
        <is>
          <t/>
        </is>
      </c>
      <c r="BV1051" t="inlineStr">
        <is>
          <t/>
        </is>
      </c>
      <c r="BW1051" t="inlineStr">
        <is>
          <t/>
        </is>
      </c>
      <c r="BX1051" t="inlineStr">
        <is>
          <t/>
        </is>
      </c>
      <c r="BY1051" t="inlineStr">
        <is>
          <t/>
        </is>
      </c>
      <c r="BZ1051" s="2" t="inlineStr">
        <is>
          <t>regiony górnicze i regiony o wysokiej emisji dwutlenku węgla</t>
        </is>
      </c>
      <c r="CA1051" s="2" t="inlineStr">
        <is>
          <t>3</t>
        </is>
      </c>
      <c r="CB1051" s="2" t="inlineStr">
        <is>
          <t/>
        </is>
      </c>
      <c r="CC1051" t="inlineStr">
        <is>
          <t/>
        </is>
      </c>
      <c r="CD1051" s="2" t="inlineStr">
        <is>
          <t>regiões com utilização intensiva de carvão e emissões carbónicas|
regiões carboníferas e de elevada intensidade carbónica|
regiões com utilização intensiva de carvão e carbono</t>
        </is>
      </c>
      <c r="CE1051" s="2" t="inlineStr">
        <is>
          <t>3|
3|
3</t>
        </is>
      </c>
      <c r="CF1051" s="2" t="inlineStr">
        <is>
          <t xml:space="preserve">|
preferred|
</t>
        </is>
      </c>
      <c r="CG1051" t="inlineStr">
        <is>
          <t/>
        </is>
      </c>
      <c r="CH1051" s="2" t="inlineStr">
        <is>
          <t>regiuni cu o intensitate ridicată a cărbunelui și a carbonului|
regiuni cu un consum ridicat de cărbune și cu emisii ridicate de dioxid de carbon</t>
        </is>
      </c>
      <c r="CI1051" s="2" t="inlineStr">
        <is>
          <t>2|
2</t>
        </is>
      </c>
      <c r="CJ1051" s="2" t="inlineStr">
        <is>
          <t xml:space="preserve">|
</t>
        </is>
      </c>
      <c r="CK1051" t="inlineStr">
        <is>
          <t/>
        </is>
      </c>
      <c r="CL1051" t="inlineStr">
        <is>
          <t/>
        </is>
      </c>
      <c r="CM1051" t="inlineStr">
        <is>
          <t/>
        </is>
      </c>
      <c r="CN1051" t="inlineStr">
        <is>
          <t/>
        </is>
      </c>
      <c r="CO1051" t="inlineStr">
        <is>
          <t/>
        </is>
      </c>
      <c r="CP1051" s="2" t="inlineStr">
        <is>
          <t>premogovno in ogljično intenzivne regije</t>
        </is>
      </c>
      <c r="CQ1051" s="2" t="inlineStr">
        <is>
          <t>3</t>
        </is>
      </c>
      <c r="CR1051" s="2" t="inlineStr">
        <is>
          <t/>
        </is>
      </c>
      <c r="CS1051" t="inlineStr">
        <is>
          <t/>
        </is>
      </c>
      <c r="CT1051" s="2" t="inlineStr">
        <is>
          <t>kol- och koldioxidintensiva regioner</t>
        </is>
      </c>
      <c r="CU1051" s="2" t="inlineStr">
        <is>
          <t>2</t>
        </is>
      </c>
      <c r="CV1051" s="2" t="inlineStr">
        <is>
          <t/>
        </is>
      </c>
      <c r="CW1051" t="inlineStr">
        <is>
          <t/>
        </is>
      </c>
    </row>
    <row r="1052">
      <c r="A1052" s="1" t="str">
        <f>HYPERLINK("https://iate.europa.eu/entry/result/3587747/all", "3587747")</f>
        <v>3587747</v>
      </c>
      <c r="B1052" t="inlineStr">
        <is>
          <t>INTERNATIONAL RELATIONS;ENVIRONMENT;GEOGRAPHY</t>
        </is>
      </c>
      <c r="C1052" t="inlineStr">
        <is>
          <t>INTERNATIONAL RELATIONS|cooperation policy;ENVIRONMENT|natural environment;GEOGRAPHY|Africa</t>
        </is>
      </c>
      <c r="D1052" t="inlineStr">
        <is>
          <t>yes</t>
        </is>
      </c>
      <c r="E1052" t="inlineStr">
        <is>
          <t>proposed</t>
        </is>
      </c>
      <c r="F1052" t="inlineStr">
        <is>
          <t/>
        </is>
      </c>
      <c r="G1052" t="inlineStr">
        <is>
          <t/>
        </is>
      </c>
      <c r="H1052" t="inlineStr">
        <is>
          <t/>
        </is>
      </c>
      <c r="I1052" t="inlineStr">
        <is>
          <t/>
        </is>
      </c>
      <c r="J1052" t="inlineStr">
        <is>
          <t/>
        </is>
      </c>
      <c r="K1052" t="inlineStr">
        <is>
          <t/>
        </is>
      </c>
      <c r="L1052" t="inlineStr">
        <is>
          <t/>
        </is>
      </c>
      <c r="M1052" t="inlineStr">
        <is>
          <t/>
        </is>
      </c>
      <c r="N1052" s="2" t="inlineStr">
        <is>
          <t>NaturAfrika-initiativ</t>
        </is>
      </c>
      <c r="O1052" s="2" t="inlineStr">
        <is>
          <t>3</t>
        </is>
      </c>
      <c r="P1052" s="2" t="inlineStr">
        <is>
          <t/>
        </is>
      </c>
      <c r="Q1052" t="inlineStr">
        <is>
          <t/>
        </is>
      </c>
      <c r="R1052" t="inlineStr">
        <is>
          <t/>
        </is>
      </c>
      <c r="S1052" t="inlineStr">
        <is>
          <t/>
        </is>
      </c>
      <c r="T1052" t="inlineStr">
        <is>
          <t/>
        </is>
      </c>
      <c r="U1052" t="inlineStr">
        <is>
          <t/>
        </is>
      </c>
      <c r="V1052" s="2" t="inlineStr">
        <is>
          <t>πρωτοβουλία «NaturAfrica»</t>
        </is>
      </c>
      <c r="W1052" s="2" t="inlineStr">
        <is>
          <t>3</t>
        </is>
      </c>
      <c r="X1052" s="2" t="inlineStr">
        <is>
          <t/>
        </is>
      </c>
      <c r="Y1052" t="inlineStr">
        <is>
          <t/>
        </is>
      </c>
      <c r="Z1052" s="2" t="inlineStr">
        <is>
          <t>NaturAfrica initiative</t>
        </is>
      </c>
      <c r="AA1052" s="2" t="inlineStr">
        <is>
          <t>3</t>
        </is>
      </c>
      <c r="AB1052" s="2" t="inlineStr">
        <is>
          <t/>
        </is>
      </c>
      <c r="AC1052" t="inlineStr">
        <is>
          <t>initiative to be launched by the EU to tackle biodiversity loss by creating a network of protected areas to protect wildlife and offer opportunities in green sectors for local populations in Africa</t>
        </is>
      </c>
      <c r="AD1052" s="2" t="inlineStr">
        <is>
          <t>iniciativa NaturÁfrica</t>
        </is>
      </c>
      <c r="AE1052" s="2" t="inlineStr">
        <is>
          <t>3</t>
        </is>
      </c>
      <c r="AF1052" s="2" t="inlineStr">
        <is>
          <t/>
        </is>
      </c>
      <c r="AG1052" t="inlineStr">
        <is>
          <t>Iniciativa de la Unión Europea para poner coto a la pérdida de biodiversidad mediante la creación de 
una red de espacios protegidos para preservar la flora y la 
fauna silvestres y ofrecer oportunidades en los sectores ecológicos
 a las poblaciones locales africanas.</t>
        </is>
      </c>
      <c r="AH1052" t="inlineStr">
        <is>
          <t/>
        </is>
      </c>
      <c r="AI1052" t="inlineStr">
        <is>
          <t/>
        </is>
      </c>
      <c r="AJ1052" t="inlineStr">
        <is>
          <t/>
        </is>
      </c>
      <c r="AK1052" t="inlineStr">
        <is>
          <t/>
        </is>
      </c>
      <c r="AL1052" s="2" t="inlineStr">
        <is>
          <t>NaturAfrica-aloite</t>
        </is>
      </c>
      <c r="AM1052" s="2" t="inlineStr">
        <is>
          <t>3</t>
        </is>
      </c>
      <c r="AN1052" s="2" t="inlineStr">
        <is>
          <t/>
        </is>
      </c>
      <c r="AO1052" t="inlineStr">
        <is>
          <t/>
        </is>
      </c>
      <c r="AP1052" t="inlineStr">
        <is>
          <t/>
        </is>
      </c>
      <c r="AQ1052" t="inlineStr">
        <is>
          <t/>
        </is>
      </c>
      <c r="AR1052" t="inlineStr">
        <is>
          <t/>
        </is>
      </c>
      <c r="AS1052" t="inlineStr">
        <is>
          <t/>
        </is>
      </c>
      <c r="AT1052" s="2" t="inlineStr">
        <is>
          <t>tionscnamh NaturAfrica</t>
        </is>
      </c>
      <c r="AU1052" s="2" t="inlineStr">
        <is>
          <t>3</t>
        </is>
      </c>
      <c r="AV1052" s="2" t="inlineStr">
        <is>
          <t/>
        </is>
      </c>
      <c r="AW1052" t="inlineStr">
        <is>
          <t/>
        </is>
      </c>
      <c r="AX1052" t="inlineStr">
        <is>
          <t/>
        </is>
      </c>
      <c r="AY1052" t="inlineStr">
        <is>
          <t/>
        </is>
      </c>
      <c r="AZ1052" t="inlineStr">
        <is>
          <t/>
        </is>
      </c>
      <c r="BA1052" t="inlineStr">
        <is>
          <t/>
        </is>
      </c>
      <c r="BB1052" s="2" t="inlineStr">
        <is>
          <t>„NaturAfrica” kezdeményezés</t>
        </is>
      </c>
      <c r="BC1052" s="2" t="inlineStr">
        <is>
          <t>3</t>
        </is>
      </c>
      <c r="BD1052" s="2" t="inlineStr">
        <is>
          <t/>
        </is>
      </c>
      <c r="BE1052" t="inlineStr">
        <is>
          <t>olyan kezdeményezés, melynek célja a biológiai sokféleség csökkenésének mérséklése azáltal, hogy hálózatba szervezi a védett területeket a vadon élő állatok és növények védelme, valamint annak érdekében, hogy lehetőségek nyíljanak meg a helyi lakosság számára a zöld ágazatokban</t>
        </is>
      </c>
      <c r="BF1052" t="inlineStr">
        <is>
          <t/>
        </is>
      </c>
      <c r="BG1052" t="inlineStr">
        <is>
          <t/>
        </is>
      </c>
      <c r="BH1052" t="inlineStr">
        <is>
          <t/>
        </is>
      </c>
      <c r="BI1052" t="inlineStr">
        <is>
          <t/>
        </is>
      </c>
      <c r="BJ1052" s="2" t="inlineStr">
        <is>
          <t>iniciatyva „NaturAfrica“</t>
        </is>
      </c>
      <c r="BK1052" s="2" t="inlineStr">
        <is>
          <t>3</t>
        </is>
      </c>
      <c r="BL1052" s="2" t="inlineStr">
        <is>
          <t/>
        </is>
      </c>
      <c r="BM1052" t="inlineStr">
        <is>
          <t>ES iniciatyva, kuria Afrikoje siekiama apsaugoti laukinę gamtą ir svarbiausias ekosistemas, kartu atveriant galimybių vietos gyventojams žaliuosiuose sektoriuose</t>
        </is>
      </c>
      <c r="BN1052" t="inlineStr">
        <is>
          <t/>
        </is>
      </c>
      <c r="BO1052" t="inlineStr">
        <is>
          <t/>
        </is>
      </c>
      <c r="BP1052" t="inlineStr">
        <is>
          <t/>
        </is>
      </c>
      <c r="BQ1052" t="inlineStr">
        <is>
          <t/>
        </is>
      </c>
      <c r="BR1052" t="inlineStr">
        <is>
          <t/>
        </is>
      </c>
      <c r="BS1052" t="inlineStr">
        <is>
          <t/>
        </is>
      </c>
      <c r="BT1052" t="inlineStr">
        <is>
          <t/>
        </is>
      </c>
      <c r="BU1052" t="inlineStr">
        <is>
          <t/>
        </is>
      </c>
      <c r="BV1052" t="inlineStr">
        <is>
          <t/>
        </is>
      </c>
      <c r="BW1052" t="inlineStr">
        <is>
          <t/>
        </is>
      </c>
      <c r="BX1052" t="inlineStr">
        <is>
          <t/>
        </is>
      </c>
      <c r="BY1052" t="inlineStr">
        <is>
          <t/>
        </is>
      </c>
      <c r="BZ1052" s="2" t="inlineStr">
        <is>
          <t>inicjatywa „NaturAfrica”</t>
        </is>
      </c>
      <c r="CA1052" s="2" t="inlineStr">
        <is>
          <t>3</t>
        </is>
      </c>
      <c r="CB1052" s="2" t="inlineStr">
        <is>
          <t/>
        </is>
      </c>
      <c r="CC1052" t="inlineStr">
        <is>
          <t/>
        </is>
      </c>
      <c r="CD1052" s="2" t="inlineStr">
        <is>
          <t>iniciativa NaturÁfrica</t>
        </is>
      </c>
      <c r="CE1052" s="2" t="inlineStr">
        <is>
          <t>3</t>
        </is>
      </c>
      <c r="CF1052" s="2" t="inlineStr">
        <is>
          <t/>
        </is>
      </c>
      <c r="CG1052" t="inlineStr">
        <is>
          <t>Iniciativa ida União Europeia para combater a perda de biodiversidade através da criação de uma rede de zonas protegidase m África para resguardar a vida selvagem e oferecer oportunidades em setores ecológicos às populações locais.</t>
        </is>
      </c>
      <c r="CH1052" s="2" t="inlineStr">
        <is>
          <t>Inițiativa NaturAfrica</t>
        </is>
      </c>
      <c r="CI1052" s="2" t="inlineStr">
        <is>
          <t>3</t>
        </is>
      </c>
      <c r="CJ1052" s="2" t="inlineStr">
        <is>
          <t/>
        </is>
      </c>
      <c r="CK1052" t="inlineStr">
        <is>
          <t>inițiativă menită să combată declinul biodiversității prin crearea unei rețele de zone protejate pentru a proteja fauna sălbatică și a oferi oportunități în sectoarele verzi pentru populațiile locale din Africa</t>
        </is>
      </c>
      <c r="CL1052" t="inlineStr">
        <is>
          <t/>
        </is>
      </c>
      <c r="CM1052" t="inlineStr">
        <is>
          <t/>
        </is>
      </c>
      <c r="CN1052" t="inlineStr">
        <is>
          <t/>
        </is>
      </c>
      <c r="CO1052" t="inlineStr">
        <is>
          <t/>
        </is>
      </c>
      <c r="CP1052" s="2" t="inlineStr">
        <is>
          <t>pobuda „NaturAfrica“</t>
        </is>
      </c>
      <c r="CQ1052" s="2" t="inlineStr">
        <is>
          <t>3</t>
        </is>
      </c>
      <c r="CR1052" s="2" t="inlineStr">
        <is>
          <t/>
        </is>
      </c>
      <c r="CS1052" t="inlineStr">
        <is>
          <t>predlagana pobuda za reševanje problema izgube biotske raznovrstnosti z vzpostavitvijo mreže zaščitenih območij za zaščito prostoživečih vrst ter ustvarjanje priložnosti za lokalno prebivalstvo v zelenih sektorjih v Afriki</t>
        </is>
      </c>
      <c r="CT1052" s="2" t="inlineStr">
        <is>
          <t>NaturAfrica-initiativet</t>
        </is>
      </c>
      <c r="CU1052" s="2" t="inlineStr">
        <is>
          <t>3</t>
        </is>
      </c>
      <c r="CV1052" s="2" t="inlineStr">
        <is>
          <t>proposed</t>
        </is>
      </c>
      <c r="CW1052" t="inlineStr">
        <is>
          <t/>
        </is>
      </c>
    </row>
    <row r="1053">
      <c r="A1053" s="1" t="str">
        <f>HYPERLINK("https://iate.europa.eu/entry/result/3588784/all", "3588784")</f>
        <v>3588784</v>
      </c>
      <c r="B1053" t="inlineStr">
        <is>
          <t>ENERGY</t>
        </is>
      </c>
      <c r="C1053" t="inlineStr">
        <is>
          <t>ENERGY|energy policy</t>
        </is>
      </c>
      <c r="D1053" t="inlineStr">
        <is>
          <t>yes</t>
        </is>
      </c>
      <c r="E1053" t="inlineStr">
        <is>
          <t/>
        </is>
      </c>
      <c r="F1053" t="inlineStr">
        <is>
          <t/>
        </is>
      </c>
      <c r="G1053" t="inlineStr">
        <is>
          <t/>
        </is>
      </c>
      <c r="H1053" t="inlineStr">
        <is>
          <t/>
        </is>
      </c>
      <c r="I1053" t="inlineStr">
        <is>
          <t/>
        </is>
      </c>
      <c r="J1053" s="2" t="inlineStr">
        <is>
          <t>dvouletá zpráva o pokroku</t>
        </is>
      </c>
      <c r="K1053" s="2" t="inlineStr">
        <is>
          <t>3</t>
        </is>
      </c>
      <c r="L1053" s="2" t="inlineStr">
        <is>
          <t/>
        </is>
      </c>
      <c r="M1053" t="inlineStr">
        <is>
          <t>zpráva, kterou členské státy podávají každé dva roky o stavu provádění svého integrovaného vnitrostátního plánu v oblasti energetiky a klimatu a která pokrývá všech pět rozměrů &lt;a href="https://iate.europa.eu/entry/result/3557545/cs" target="_blank"&gt;energetické unie&lt;/a&gt;</t>
        </is>
      </c>
      <c r="N1053" t="inlineStr">
        <is>
          <t/>
        </is>
      </c>
      <c r="O1053" t="inlineStr">
        <is>
          <t/>
        </is>
      </c>
      <c r="P1053" t="inlineStr">
        <is>
          <t/>
        </is>
      </c>
      <c r="Q1053" t="inlineStr">
        <is>
          <t/>
        </is>
      </c>
      <c r="R1053" s="2" t="inlineStr">
        <is>
          <t>zweijährlicher Fortschrittsbericht</t>
        </is>
      </c>
      <c r="S1053" s="2" t="inlineStr">
        <is>
          <t>3</t>
        </is>
      </c>
      <c r="T1053" s="2" t="inlineStr">
        <is>
          <t/>
        </is>
      </c>
      <c r="U1053" t="inlineStr">
        <is>
          <t>alle zwei Jahre von den Mitgliedstaaten vorgelegter Fortschrittsbericht über die Umsetzung der Pläne und andere Entwicklungen im Energiesystem</t>
        </is>
      </c>
      <c r="V1053" s="2" t="inlineStr">
        <is>
          <t>διετής έκθεση προόδου</t>
        </is>
      </c>
      <c r="W1053" s="2" t="inlineStr">
        <is>
          <t>3</t>
        </is>
      </c>
      <c r="X1053" s="2" t="inlineStr">
        <is>
          <t/>
        </is>
      </c>
      <c r="Y1053" t="inlineStr">
        <is>
          <t/>
        </is>
      </c>
      <c r="Z1053" s="2" t="inlineStr">
        <is>
          <t>biennial progress report</t>
        </is>
      </c>
      <c r="AA1053" s="2" t="inlineStr">
        <is>
          <t>3</t>
        </is>
      </c>
      <c r="AB1053" s="2" t="inlineStr">
        <is>
          <t/>
        </is>
      </c>
      <c r="AC1053" t="inlineStr">
        <is>
          <t>progress report established every two years by Member States on the implementation of integrated national energy and climate plans and other developments in the energy system</t>
        </is>
      </c>
      <c r="AD1053" t="inlineStr">
        <is>
          <t/>
        </is>
      </c>
      <c r="AE1053" t="inlineStr">
        <is>
          <t/>
        </is>
      </c>
      <c r="AF1053" t="inlineStr">
        <is>
          <t/>
        </is>
      </c>
      <c r="AG1053" t="inlineStr">
        <is>
          <t/>
        </is>
      </c>
      <c r="AH1053" s="2" t="inlineStr">
        <is>
          <t>iga kahe aasta tagant esitatav eduaruanne</t>
        </is>
      </c>
      <c r="AI1053" s="2" t="inlineStr">
        <is>
          <t>3</t>
        </is>
      </c>
      <c r="AJ1053" s="2" t="inlineStr">
        <is>
          <t/>
        </is>
      </c>
      <c r="AK1053" t="inlineStr">
        <is>
          <t>energialiidu kõiki viit mõõdet hõlmava riikliku lõimitud energia- ja kliimakava eduaruanne, mille liikmesriik esitab iga kahe aasta tagant komisjonile</t>
        </is>
      </c>
      <c r="AL1053" s="2" t="inlineStr">
        <is>
          <t>kaksivuotinen edistymisraportti|
kaksivuotisedistymiskertomus</t>
        </is>
      </c>
      <c r="AM1053" s="2" t="inlineStr">
        <is>
          <t>3|
3</t>
        </is>
      </c>
      <c r="AN1053" s="2" t="inlineStr">
        <is>
          <t xml:space="preserve">|
</t>
        </is>
      </c>
      <c r="AO1053" t="inlineStr">
        <is>
          <t>jäsenvaltioiden joka toinen vuosi laatima edistymisraportti yhdennettyjen kansallisten energia- ja ilmastosuunnitelmien täytäntöönpanosta ja energiajärjestelmän muusta kehityksestä</t>
        </is>
      </c>
      <c r="AP1053" t="inlineStr">
        <is>
          <t/>
        </is>
      </c>
      <c r="AQ1053" t="inlineStr">
        <is>
          <t/>
        </is>
      </c>
      <c r="AR1053" t="inlineStr">
        <is>
          <t/>
        </is>
      </c>
      <c r="AS1053" t="inlineStr">
        <is>
          <t/>
        </is>
      </c>
      <c r="AT1053" s="2" t="inlineStr">
        <is>
          <t>tuarascáil dhébhliantúil ar dhul chun cinn</t>
        </is>
      </c>
      <c r="AU1053" s="2" t="inlineStr">
        <is>
          <t>3</t>
        </is>
      </c>
      <c r="AV1053" s="2" t="inlineStr">
        <is>
          <t/>
        </is>
      </c>
      <c r="AW1053" t="inlineStr">
        <is>
          <t/>
        </is>
      </c>
      <c r="AX1053" t="inlineStr">
        <is>
          <t/>
        </is>
      </c>
      <c r="AY1053" t="inlineStr">
        <is>
          <t/>
        </is>
      </c>
      <c r="AZ1053" t="inlineStr">
        <is>
          <t/>
        </is>
      </c>
      <c r="BA1053" t="inlineStr">
        <is>
          <t/>
        </is>
      </c>
      <c r="BB1053" s="2" t="inlineStr">
        <is>
          <t>kétéves eredményjelentés</t>
        </is>
      </c>
      <c r="BC1053" s="2" t="inlineStr">
        <is>
          <t>3</t>
        </is>
      </c>
      <c r="BD1053" s="2" t="inlineStr">
        <is>
          <t/>
        </is>
      </c>
      <c r="BE1053" t="inlineStr">
        <is>
          <t>a tagállamok által kétévente elkészítendő, az energiaunió mind az öt dimenzióját felölelő jelentés az integrált nemzeti energia- és klímatervük végrehajtásáról</t>
        </is>
      </c>
      <c r="BF1053" s="2" t="inlineStr">
        <is>
          <t>relazione intermedia biennale</t>
        </is>
      </c>
      <c r="BG1053" s="2" t="inlineStr">
        <is>
          <t>3</t>
        </is>
      </c>
      <c r="BH1053" s="2" t="inlineStr">
        <is>
          <t/>
        </is>
      </c>
      <c r="BI1053" t="inlineStr">
        <is>
          <t>relazione mediante cui ogni due anni ciascuno Stato membro comunica alla Commissione lo stato di attuazione del proprio piano nazionale integrato per l'energia e il clima relativamente a tutte e cinque le dimensioni dell'Unione dell'energia</t>
        </is>
      </c>
      <c r="BJ1053" s="2" t="inlineStr">
        <is>
          <t>kas dvejus metus rengiama pažangos ataskaita|
dvimetė pažangos ataskaita|
kas dvejus metus teikiama pažangos ataskaita</t>
        </is>
      </c>
      <c r="BK1053" s="2" t="inlineStr">
        <is>
          <t>3|
3|
3</t>
        </is>
      </c>
      <c r="BL1053" s="2" t="inlineStr">
        <is>
          <t xml:space="preserve">|
|
</t>
        </is>
      </c>
      <c r="BM1053" t="inlineStr">
        <is>
          <t/>
        </is>
      </c>
      <c r="BN1053" t="inlineStr">
        <is>
          <t/>
        </is>
      </c>
      <c r="BO1053" t="inlineStr">
        <is>
          <t/>
        </is>
      </c>
      <c r="BP1053" t="inlineStr">
        <is>
          <t/>
        </is>
      </c>
      <c r="BQ1053" t="inlineStr">
        <is>
          <t/>
        </is>
      </c>
      <c r="BR1053" s="2" t="inlineStr">
        <is>
          <t>Rapport Biennali ta' Progress|
Rapport Biennali dwar il-Progress</t>
        </is>
      </c>
      <c r="BS1053" s="2" t="inlineStr">
        <is>
          <t>3|
3</t>
        </is>
      </c>
      <c r="BT1053" s="2" t="inlineStr">
        <is>
          <t xml:space="preserve">|
</t>
        </is>
      </c>
      <c r="BU1053" t="inlineStr">
        <is>
          <t>rapport dwar il-progress stabbilit kull sentejn mill-Istati Membri dwar l-implimentazzjoni tal-pjanijiet u żviluppi oħra fis-sistema tal-enerġija</t>
        </is>
      </c>
      <c r="BV1053" s="2" t="inlineStr">
        <is>
          <t>tweejaarlijks voortgangsverslag</t>
        </is>
      </c>
      <c r="BW1053" s="2" t="inlineStr">
        <is>
          <t>3</t>
        </is>
      </c>
      <c r="BX1053" s="2" t="inlineStr">
        <is>
          <t/>
        </is>
      </c>
      <c r="BY1053" t="inlineStr">
        <is>
          <t>verslag over de uitvoering van de geïntegreerde nationale energie- en klimaatplannen en andere ontwikkelingen in het energiesysteem dat de EU-lidstaten om de twee jaar moeten indienen tenuiteinde de vooruitgang te kunnen beoordelen</t>
        </is>
      </c>
      <c r="BZ1053" s="2" t="inlineStr">
        <is>
          <t>dwuletnie sprawozdanie z postępów</t>
        </is>
      </c>
      <c r="CA1053" s="2" t="inlineStr">
        <is>
          <t>3</t>
        </is>
      </c>
      <c r="CB1053" s="2" t="inlineStr">
        <is>
          <t/>
        </is>
      </c>
      <c r="CC1053" t="inlineStr">
        <is>
          <t>sporządzane co dwa lata przez państwa członkowskie UE sprawozdanie z postępów dotyczące realizacji zintegrowanych krajowych planów w dziedzinie energii i klimatu oraz innych zmian w systemie energetycznym</t>
        </is>
      </c>
      <c r="CD1053" s="2" t="inlineStr">
        <is>
          <t>relatório bienal de progresso</t>
        </is>
      </c>
      <c r="CE1053" s="2" t="inlineStr">
        <is>
          <t>3</t>
        </is>
      </c>
      <c r="CF1053" s="2" t="inlineStr">
        <is>
          <t/>
        </is>
      </c>
      <c r="CG1053" t="inlineStr">
        <is>
          <t>Relatório que os Estados-Membros devem elaborar e apresentar à Comissão, de dois em dois anos, sobre a execução dos planos e outros desenvolvimentos no sistema energético.</t>
        </is>
      </c>
      <c r="CH1053" s="2" t="inlineStr">
        <is>
          <t>raport intermediar bienal</t>
        </is>
      </c>
      <c r="CI1053" s="2" t="inlineStr">
        <is>
          <t>3</t>
        </is>
      </c>
      <c r="CJ1053" s="2" t="inlineStr">
        <is>
          <t/>
        </is>
      </c>
      <c r="CK1053" t="inlineStr">
        <is>
          <t>raport elaborat de statele membre o dată la doi ani cu privire la lunerea în aplicare a planurilor și la alte evoluții din sistemul energetic</t>
        </is>
      </c>
      <c r="CL1053" t="inlineStr">
        <is>
          <t/>
        </is>
      </c>
      <c r="CM1053" t="inlineStr">
        <is>
          <t/>
        </is>
      </c>
      <c r="CN1053" t="inlineStr">
        <is>
          <t/>
        </is>
      </c>
      <c r="CO1053" t="inlineStr">
        <is>
          <t/>
        </is>
      </c>
      <c r="CP1053" s="2" t="inlineStr">
        <is>
          <t>dveletno poročilo o napredku</t>
        </is>
      </c>
      <c r="CQ1053" s="2" t="inlineStr">
        <is>
          <t>3</t>
        </is>
      </c>
      <c r="CR1053" s="2" t="inlineStr">
        <is>
          <t/>
        </is>
      </c>
      <c r="CS1053" t="inlineStr">
        <is>
          <t>poročilo o napredku, ki ga pripravijo države članice o napredku pri izvajanju načrtov in drugih gibanjih v energetskem sistemu</t>
        </is>
      </c>
      <c r="CT1053" t="inlineStr">
        <is>
          <t/>
        </is>
      </c>
      <c r="CU1053" t="inlineStr">
        <is>
          <t/>
        </is>
      </c>
      <c r="CV1053" t="inlineStr">
        <is>
          <t/>
        </is>
      </c>
      <c r="CW1053" t="inlineStr">
        <is>
          <t/>
        </is>
      </c>
    </row>
    <row r="1054">
      <c r="A1054" s="1" t="str">
        <f>HYPERLINK("https://iate.europa.eu/entry/result/3588209/all", "3588209")</f>
        <v>3588209</v>
      </c>
      <c r="B1054" t="inlineStr">
        <is>
          <t>ENVIRONMENT</t>
        </is>
      </c>
      <c r="C1054" t="inlineStr">
        <is>
          <t>ENVIRONMENT|environmental policy|environmental policy;ENVIRONMENT|environmental policy|environmental protection</t>
        </is>
      </c>
      <c r="D1054" t="inlineStr">
        <is>
          <t>yes</t>
        </is>
      </c>
      <c r="E1054" t="inlineStr">
        <is>
          <t/>
        </is>
      </c>
      <c r="F1054" t="inlineStr">
        <is>
          <t/>
        </is>
      </c>
      <c r="G1054" t="inlineStr">
        <is>
          <t/>
        </is>
      </c>
      <c r="H1054" t="inlineStr">
        <is>
          <t/>
        </is>
      </c>
      <c r="I1054" t="inlineStr">
        <is>
          <t/>
        </is>
      </c>
      <c r="J1054" t="inlineStr">
        <is>
          <t/>
        </is>
      </c>
      <c r="K1054" t="inlineStr">
        <is>
          <t/>
        </is>
      </c>
      <c r="L1054" t="inlineStr">
        <is>
          <t/>
        </is>
      </c>
      <c r="M1054" t="inlineStr">
        <is>
          <t/>
        </is>
      </c>
      <c r="N1054" s="2" t="inlineStr">
        <is>
          <t>miljøskadeligt produkt</t>
        </is>
      </c>
      <c r="O1054" s="2" t="inlineStr">
        <is>
          <t>3</t>
        </is>
      </c>
      <c r="P1054" s="2" t="inlineStr">
        <is>
          <t/>
        </is>
      </c>
      <c r="Q1054" t="inlineStr">
        <is>
          <t/>
        </is>
      </c>
      <c r="R1054" t="inlineStr">
        <is>
          <t/>
        </is>
      </c>
      <c r="S1054" t="inlineStr">
        <is>
          <t/>
        </is>
      </c>
      <c r="T1054" t="inlineStr">
        <is>
          <t/>
        </is>
      </c>
      <c r="U1054" t="inlineStr">
        <is>
          <t/>
        </is>
      </c>
      <c r="V1054" s="2" t="inlineStr">
        <is>
          <t>επιβλαβές για το περιβάλλον προϊόν</t>
        </is>
      </c>
      <c r="W1054" s="2" t="inlineStr">
        <is>
          <t>3</t>
        </is>
      </c>
      <c r="X1054" s="2" t="inlineStr">
        <is>
          <t/>
        </is>
      </c>
      <c r="Y1054" t="inlineStr">
        <is>
          <t/>
        </is>
      </c>
      <c r="Z1054" s="2" t="inlineStr">
        <is>
          <t>environmentally harmful product|
environmentally harmful products</t>
        </is>
      </c>
      <c r="AA1054" s="2" t="inlineStr">
        <is>
          <t>3|
1</t>
        </is>
      </c>
      <c r="AB1054" s="2" t="inlineStr">
        <is>
          <t xml:space="preserve">|
</t>
        </is>
      </c>
      <c r="AC1054" t="inlineStr">
        <is>
          <t>product that is harmful for the environment</t>
        </is>
      </c>
      <c r="AD1054" s="2" t="inlineStr">
        <is>
          <t>producto perjudicial para el medio ambiente</t>
        </is>
      </c>
      <c r="AE1054" s="2" t="inlineStr">
        <is>
          <t>3</t>
        </is>
      </c>
      <c r="AF1054" s="2" t="inlineStr">
        <is>
          <t/>
        </is>
      </c>
      <c r="AG1054" t="inlineStr">
        <is>
          <t/>
        </is>
      </c>
      <c r="AH1054" t="inlineStr">
        <is>
          <t/>
        </is>
      </c>
      <c r="AI1054" t="inlineStr">
        <is>
          <t/>
        </is>
      </c>
      <c r="AJ1054" t="inlineStr">
        <is>
          <t/>
        </is>
      </c>
      <c r="AK1054" t="inlineStr">
        <is>
          <t/>
        </is>
      </c>
      <c r="AL1054" s="2" t="inlineStr">
        <is>
          <t>ympäristölle haitallinen tuote</t>
        </is>
      </c>
      <c r="AM1054" s="2" t="inlineStr">
        <is>
          <t>3</t>
        </is>
      </c>
      <c r="AN1054" s="2" t="inlineStr">
        <is>
          <t/>
        </is>
      </c>
      <c r="AO1054" t="inlineStr">
        <is>
          <t/>
        </is>
      </c>
      <c r="AP1054" t="inlineStr">
        <is>
          <t/>
        </is>
      </c>
      <c r="AQ1054" t="inlineStr">
        <is>
          <t/>
        </is>
      </c>
      <c r="AR1054" t="inlineStr">
        <is>
          <t/>
        </is>
      </c>
      <c r="AS1054" t="inlineStr">
        <is>
          <t/>
        </is>
      </c>
      <c r="AT1054" s="2" t="inlineStr">
        <is>
          <t>táirge díobhálach don chomhshaol</t>
        </is>
      </c>
      <c r="AU1054" s="2" t="inlineStr">
        <is>
          <t>3</t>
        </is>
      </c>
      <c r="AV1054" s="2" t="inlineStr">
        <is>
          <t/>
        </is>
      </c>
      <c r="AW1054" t="inlineStr">
        <is>
          <t/>
        </is>
      </c>
      <c r="AX1054" t="inlineStr">
        <is>
          <t/>
        </is>
      </c>
      <c r="AY1054" t="inlineStr">
        <is>
          <t/>
        </is>
      </c>
      <c r="AZ1054" t="inlineStr">
        <is>
          <t/>
        </is>
      </c>
      <c r="BA1054" t="inlineStr">
        <is>
          <t/>
        </is>
      </c>
      <c r="BB1054" s="2" t="inlineStr">
        <is>
          <t>környezetkárosító termék</t>
        </is>
      </c>
      <c r="BC1054" s="2" t="inlineStr">
        <is>
          <t>3</t>
        </is>
      </c>
      <c r="BD1054" s="2" t="inlineStr">
        <is>
          <t/>
        </is>
      </c>
      <c r="BE1054" t="inlineStr">
        <is>
          <t>olyan termék, mely a környezetre ártalmas</t>
        </is>
      </c>
      <c r="BF1054" t="inlineStr">
        <is>
          <t/>
        </is>
      </c>
      <c r="BG1054" t="inlineStr">
        <is>
          <t/>
        </is>
      </c>
      <c r="BH1054" t="inlineStr">
        <is>
          <t/>
        </is>
      </c>
      <c r="BI1054" t="inlineStr">
        <is>
          <t/>
        </is>
      </c>
      <c r="BJ1054" s="2" t="inlineStr">
        <is>
          <t>aplinkai kenksmingas gaminys</t>
        </is>
      </c>
      <c r="BK1054" s="2" t="inlineStr">
        <is>
          <t>3</t>
        </is>
      </c>
      <c r="BL1054" s="2" t="inlineStr">
        <is>
          <t/>
        </is>
      </c>
      <c r="BM1054" t="inlineStr">
        <is>
          <t/>
        </is>
      </c>
      <c r="BN1054" t="inlineStr">
        <is>
          <t/>
        </is>
      </c>
      <c r="BO1054" t="inlineStr">
        <is>
          <t/>
        </is>
      </c>
      <c r="BP1054" t="inlineStr">
        <is>
          <t/>
        </is>
      </c>
      <c r="BQ1054" t="inlineStr">
        <is>
          <t/>
        </is>
      </c>
      <c r="BR1054" t="inlineStr">
        <is>
          <t/>
        </is>
      </c>
      <c r="BS1054" t="inlineStr">
        <is>
          <t/>
        </is>
      </c>
      <c r="BT1054" t="inlineStr">
        <is>
          <t/>
        </is>
      </c>
      <c r="BU1054" t="inlineStr">
        <is>
          <t/>
        </is>
      </c>
      <c r="BV1054" t="inlineStr">
        <is>
          <t/>
        </is>
      </c>
      <c r="BW1054" t="inlineStr">
        <is>
          <t/>
        </is>
      </c>
      <c r="BX1054" t="inlineStr">
        <is>
          <t/>
        </is>
      </c>
      <c r="BY1054" t="inlineStr">
        <is>
          <t/>
        </is>
      </c>
      <c r="BZ1054" s="2" t="inlineStr">
        <is>
          <t>produkt szkodliwy dla środowiska</t>
        </is>
      </c>
      <c r="CA1054" s="2" t="inlineStr">
        <is>
          <t>3</t>
        </is>
      </c>
      <c r="CB1054" s="2" t="inlineStr">
        <is>
          <t/>
        </is>
      </c>
      <c r="CC1054" t="inlineStr">
        <is>
          <t/>
        </is>
      </c>
      <c r="CD1054" s="2" t="inlineStr">
        <is>
          <t>produto prejudicial ao ambiente</t>
        </is>
      </c>
      <c r="CE1054" s="2" t="inlineStr">
        <is>
          <t>3</t>
        </is>
      </c>
      <c r="CF1054" s="2" t="inlineStr">
        <is>
          <t/>
        </is>
      </c>
      <c r="CG1054" t="inlineStr">
        <is>
          <t/>
        </is>
      </c>
      <c r="CH1054" s="2" t="inlineStr">
        <is>
          <t>produs dăunător mediului</t>
        </is>
      </c>
      <c r="CI1054" s="2" t="inlineStr">
        <is>
          <t>3</t>
        </is>
      </c>
      <c r="CJ1054" s="2" t="inlineStr">
        <is>
          <t/>
        </is>
      </c>
      <c r="CK1054" t="inlineStr">
        <is>
          <t/>
        </is>
      </c>
      <c r="CL1054" t="inlineStr">
        <is>
          <t/>
        </is>
      </c>
      <c r="CM1054" t="inlineStr">
        <is>
          <t/>
        </is>
      </c>
      <c r="CN1054" t="inlineStr">
        <is>
          <t/>
        </is>
      </c>
      <c r="CO1054" t="inlineStr">
        <is>
          <t/>
        </is>
      </c>
      <c r="CP1054" s="2" t="inlineStr">
        <is>
          <t>okolju škodljiv izdelek</t>
        </is>
      </c>
      <c r="CQ1054" s="2" t="inlineStr">
        <is>
          <t>3</t>
        </is>
      </c>
      <c r="CR1054" s="2" t="inlineStr">
        <is>
          <t/>
        </is>
      </c>
      <c r="CS1054" t="inlineStr">
        <is>
          <t/>
        </is>
      </c>
      <c r="CT1054" t="inlineStr">
        <is>
          <t/>
        </is>
      </c>
      <c r="CU1054" t="inlineStr">
        <is>
          <t/>
        </is>
      </c>
      <c r="CV1054" t="inlineStr">
        <is>
          <t/>
        </is>
      </c>
      <c r="CW1054" t="inlineStr">
        <is>
          <t/>
        </is>
      </c>
    </row>
    <row r="1055">
      <c r="A1055" s="1" t="str">
        <f>HYPERLINK("https://iate.europa.eu/entry/result/3588439/all", "3588439")</f>
        <v>3588439</v>
      </c>
      <c r="B1055" t="inlineStr">
        <is>
          <t>ECONOMICS</t>
        </is>
      </c>
      <c r="C1055" t="inlineStr">
        <is>
          <t>ECONOMICS|economic policy|economic support|State aid</t>
        </is>
      </c>
      <c r="D1055" t="inlineStr">
        <is>
          <t>yes</t>
        </is>
      </c>
      <c r="E1055" t="inlineStr">
        <is>
          <t/>
        </is>
      </c>
      <c r="F1055" t="inlineStr">
        <is>
          <t/>
        </is>
      </c>
      <c r="G1055" t="inlineStr">
        <is>
          <t/>
        </is>
      </c>
      <c r="H1055" t="inlineStr">
        <is>
          <t/>
        </is>
      </c>
      <c r="I1055" t="inlineStr">
        <is>
          <t/>
        </is>
      </c>
      <c r="J1055" s="2" t="inlineStr">
        <is>
          <t>metoda nákladové mezery|
přístup nákladové mezery</t>
        </is>
      </c>
      <c r="K1055" s="2" t="inlineStr">
        <is>
          <t>3|
3</t>
        </is>
      </c>
      <c r="L1055" s="2" t="inlineStr">
        <is>
          <t xml:space="preserve">|
</t>
        </is>
      </c>
      <c r="M1055" t="inlineStr">
        <is>
          <t>metoda, která má zajistit, aby se na projekty, jež vytvářejí příjmy, poskytovaly jen nutné veřejné zdroje, a nedocházelo tak k jejich neoprávněnému nadměrnému financování</t>
        </is>
      </c>
      <c r="N1055" s="2" t="inlineStr">
        <is>
          <t>finansieringskløftmetode</t>
        </is>
      </c>
      <c r="O1055" s="2" t="inlineStr">
        <is>
          <t>3</t>
        </is>
      </c>
      <c r="P1055" s="2" t="inlineStr">
        <is>
          <t/>
        </is>
      </c>
      <c r="Q1055" t="inlineStr">
        <is>
          <t>metode til fastsættelse af støttesatsen
fra fondene til indtægtsskabende projekter baseret på forskellen mellem investeringsudgiften og operationens nettoindtægter</t>
        </is>
      </c>
      <c r="R1055" s="2" t="inlineStr">
        <is>
          <t>Methode der Finanzierungslücke|
Konzept der Finanzierungslücke</t>
        </is>
      </c>
      <c r="S1055" s="2" t="inlineStr">
        <is>
          <t>3|
3</t>
        </is>
      </c>
      <c r="T1055" s="2" t="inlineStr">
        <is>
          <t xml:space="preserve">|
</t>
        </is>
      </c>
      <c r="U1055" t="inlineStr">
        <is>
          <t/>
        </is>
      </c>
      <c r="V1055" s="2" t="inlineStr">
        <is>
          <t>μέθοδος του χρηματοδοτικού ελλείμματος</t>
        </is>
      </c>
      <c r="W1055" s="2" t="inlineStr">
        <is>
          <t>3</t>
        </is>
      </c>
      <c r="X1055" s="2" t="inlineStr">
        <is>
          <t/>
        </is>
      </c>
      <c r="Y1055" t="inlineStr">
        <is>
          <t/>
        </is>
      </c>
      <c r="Z1055" s="2" t="inlineStr">
        <is>
          <t>funding gap approach|
funding gap method</t>
        </is>
      </c>
      <c r="AA1055" s="2" t="inlineStr">
        <is>
          <t>3|
3</t>
        </is>
      </c>
      <c r="AB1055" s="2" t="inlineStr">
        <is>
          <t xml:space="preserve">|
</t>
        </is>
      </c>
      <c r="AC1055" t="inlineStr">
        <is>
          <t>method for demonstrating the need for state
aid and determining its proportionality by calculating a funding gap which is
the difference between the initial investment costs of a project and the expected
stream of net revenue from the project</t>
        </is>
      </c>
      <c r="AD1055" s="2" t="inlineStr">
        <is>
          <t>método del déficit de financiación|
enfoque del déficit de financiación</t>
        </is>
      </c>
      <c r="AE1055" s="2" t="inlineStr">
        <is>
          <t>3|
3</t>
        </is>
      </c>
      <c r="AF1055" s="2" t="inlineStr">
        <is>
          <t xml:space="preserve">|
</t>
        </is>
      </c>
      <c r="AG1055" t="inlineStr">
        <is>
          <t>Método cuyo objetivo es garantizar que los proyectos que generan beneficios reciban solo los recursos públicos necesarios, de manera que se evite un exceso de financiación injustificado.</t>
        </is>
      </c>
      <c r="AH1055" s="2" t="inlineStr">
        <is>
          <t>rahastamispuudujäägi meetod</t>
        </is>
      </c>
      <c r="AI1055" s="2" t="inlineStr">
        <is>
          <t>3</t>
        </is>
      </c>
      <c r="AJ1055" s="2" t="inlineStr">
        <is>
          <t/>
        </is>
      </c>
      <c r="AK1055" t="inlineStr">
        <is>
          <t/>
        </is>
      </c>
      <c r="AL1055" s="2" t="inlineStr">
        <is>
          <t>rahoitusvajemenetelmä</t>
        </is>
      </c>
      <c r="AM1055" s="2" t="inlineStr">
        <is>
          <t>3</t>
        </is>
      </c>
      <c r="AN1055" s="2" t="inlineStr">
        <is>
          <t/>
        </is>
      </c>
      <c r="AO1055" t="inlineStr">
        <is>
          <t/>
        </is>
      </c>
      <c r="AP1055" s="2" t="inlineStr">
        <is>
          <t>méthode du déficit de financement</t>
        </is>
      </c>
      <c r="AQ1055" s="2" t="inlineStr">
        <is>
          <t>3</t>
        </is>
      </c>
      <c r="AR1055" s="2" t="inlineStr">
        <is>
          <t>preferred</t>
        </is>
      </c>
      <c r="AS1055" t="inlineStr">
        <is>
          <t>méthode qui consiste à calculer un déficit de financement, soit la différence entre les flux de trésorerie positifs et les flux de trésorerie négatifs sur la durée de vie d'un investissement, comptabilisés à leur valeur actualisée (généralement en utilisant le coût du capital)</t>
        </is>
      </c>
      <c r="AT1055" s="2" t="inlineStr">
        <is>
          <t>cur chuige na bearna cistithe</t>
        </is>
      </c>
      <c r="AU1055" s="2" t="inlineStr">
        <is>
          <t>3</t>
        </is>
      </c>
      <c r="AV1055" s="2" t="inlineStr">
        <is>
          <t/>
        </is>
      </c>
      <c r="AW1055" t="inlineStr">
        <is>
          <t/>
        </is>
      </c>
      <c r="AX1055" s="2" t="inlineStr">
        <is>
          <t>metoda manjka financijskih sredstava|
pristup manjka financijskih sredstava</t>
        </is>
      </c>
      <c r="AY1055" s="2" t="inlineStr">
        <is>
          <t>2|
2</t>
        </is>
      </c>
      <c r="AZ1055" s="2" t="inlineStr">
        <is>
          <t xml:space="preserve">|
</t>
        </is>
      </c>
      <c r="BA1055" t="inlineStr">
        <is>
          <t/>
        </is>
      </c>
      <c r="BB1055" s="2" t="inlineStr">
        <is>
          <t>a finanszírozási hiányt alapul vevő módszer</t>
        </is>
      </c>
      <c r="BC1055" s="2" t="inlineStr">
        <is>
          <t>3</t>
        </is>
      </c>
      <c r="BD1055" s="2" t="inlineStr">
        <is>
          <t/>
        </is>
      </c>
      <c r="BE1055" t="inlineStr">
        <is>
          <t>a projekt eredeti beruházási költsége és a várható nettó bevétel közti különbségen alapuló módszer, amely az állami támogatás szükségességének alátámasztására szolgál</t>
        </is>
      </c>
      <c r="BF1055" s="2" t="inlineStr">
        <is>
          <t>metodo del deficit di finanziamento|
metodo dei deficit di finanziamento|
approccio basato sul deficit di finanziamento</t>
        </is>
      </c>
      <c r="BG1055" s="2" t="inlineStr">
        <is>
          <t>3|
3|
3</t>
        </is>
      </c>
      <c r="BH1055" s="2" t="inlineStr">
        <is>
          <t xml:space="preserve">|
|
</t>
        </is>
      </c>
      <c r="BI1055" t="inlineStr">
        <is>
          <t>metodo che mira ad assicurare che i progetti che generano entrate ricevano
solo le risorse pubbliche necessarie, evitando pertanto sovra-finanziamenti non giustificati</t>
        </is>
      </c>
      <c r="BJ1055" s="2" t="inlineStr">
        <is>
          <t>finansavimo trūkumo metodas|
trūkstamo finansavimo metodas</t>
        </is>
      </c>
      <c r="BK1055" s="2" t="inlineStr">
        <is>
          <t>2|
3</t>
        </is>
      </c>
      <c r="BL1055" s="2" t="inlineStr">
        <is>
          <t>|
preferred</t>
        </is>
      </c>
      <c r="BM1055" t="inlineStr">
        <is>
          <t/>
        </is>
      </c>
      <c r="BN1055" s="2" t="inlineStr">
        <is>
          <t>finansējuma deficīta metode|
finansējuma deficīta pieeja</t>
        </is>
      </c>
      <c r="BO1055" s="2" t="inlineStr">
        <is>
          <t>3|
3</t>
        </is>
      </c>
      <c r="BP1055" s="2" t="inlineStr">
        <is>
          <t xml:space="preserve">|
</t>
        </is>
      </c>
      <c r="BQ1055" t="inlineStr">
        <is>
          <t/>
        </is>
      </c>
      <c r="BR1055" s="2" t="inlineStr">
        <is>
          <t>metodu tad-diskrepanza fil‑finanzjament|
approċċ tad-distakk fil-finanzjament|
approċċ ibbażat fuq id-diskrepanza fil-finanzjament</t>
        </is>
      </c>
      <c r="BS1055" s="2" t="inlineStr">
        <is>
          <t>3|
3|
3</t>
        </is>
      </c>
      <c r="BT1055" s="2" t="inlineStr">
        <is>
          <t xml:space="preserve">|
|
</t>
        </is>
      </c>
      <c r="BU1055" t="inlineStr">
        <is>
          <t>metodu li għandu l‑għan li jiżgura li proġetti li jiġġeneraw dħul
jirċievu biss ir‑riżorsi pubbliċi meħtieġa, u b’hekk jiġi evitat finanzjament eċċessiv mhux ġustifikat (billi l‑għotja ma tistax teċċedi d‑differenza bejn il-kostijiet skontati u d‑dħul nett skontat tal‑proġett)</t>
        </is>
      </c>
      <c r="BV1055" s="2" t="inlineStr">
        <is>
          <t>methode van de financieringskloof|
funding-gapmethode</t>
        </is>
      </c>
      <c r="BW1055" s="2" t="inlineStr">
        <is>
          <t>3|
2</t>
        </is>
      </c>
      <c r="BX1055" s="2" t="inlineStr">
        <is>
          <t xml:space="preserve">|
</t>
        </is>
      </c>
      <c r="BY1055" t="inlineStr">
        <is>
          <t>methode om er bij het verlenen van steun voor te zorgen dat
 projecten die inkomsten genereren alleen de noodzakelijke openbare middelen
 ontvangen en aldus ongerechtvaardigde overfinanciering te voorkomen, waarbij
 de subsidie niet hoger mag zijn dan het verschil tussen de verwachte kosten
 en de verwachte netto-inkomsten van het project</t>
        </is>
      </c>
      <c r="BZ1055" s="2" t="inlineStr">
        <is>
          <t>metoda luki w finansowaniu</t>
        </is>
      </c>
      <c r="CA1055" s="2" t="inlineStr">
        <is>
          <t>3</t>
        </is>
      </c>
      <c r="CB1055" s="2" t="inlineStr">
        <is>
          <t/>
        </is>
      </c>
      <c r="CC1055" t="inlineStr">
        <is>
          <t>metoda służąca wykazaniu potrzeby pomocy państwa i ustaleniu jej proporcjonalności poprzez wyliczenie luki w finansowaniu, którą jest różnica między początkowymi kosztami inwestycji w ramach projektu a oczekiwanym przychodem netto z projektu</t>
        </is>
      </c>
      <c r="CD1055" s="2" t="inlineStr">
        <is>
          <t>abordagem do défice de financiamento|
método do défice de financiamento</t>
        </is>
      </c>
      <c r="CE1055" s="2" t="inlineStr">
        <is>
          <t>3|
3</t>
        </is>
      </c>
      <c r="CF1055" s="2" t="inlineStr">
        <is>
          <t xml:space="preserve">|
</t>
        </is>
      </c>
      <c r="CG1055" t="inlineStr">
        <is>
          <t/>
        </is>
      </c>
      <c r="CH1055" s="2" t="inlineStr">
        <is>
          <t>metodă a deficitului de finanțare</t>
        </is>
      </c>
      <c r="CI1055" s="2" t="inlineStr">
        <is>
          <t>3</t>
        </is>
      </c>
      <c r="CJ1055" s="2" t="inlineStr">
        <is>
          <t/>
        </is>
      </c>
      <c r="CK1055" t="inlineStr">
        <is>
          <t/>
        </is>
      </c>
      <c r="CL1055" s="2" t="inlineStr">
        <is>
          <t>metóda medzery vo financovaní</t>
        </is>
      </c>
      <c r="CM1055" s="2" t="inlineStr">
        <is>
          <t>3</t>
        </is>
      </c>
      <c r="CN1055" s="2" t="inlineStr">
        <is>
          <t/>
        </is>
      </c>
      <c r="CO1055" t="inlineStr">
        <is>
          <t>postup, ktorého cieľom je zabezpečiť, aby projekty, ktoré vytvárajú príjmy, dostávali len potrebné verejné zdroje, čím sa predíde neodôvodnenému nadmernému financovaniu</t>
        </is>
      </c>
      <c r="CP1055" s="2" t="inlineStr">
        <is>
          <t>pristop vrzeli v financiranju|
metoda vrzeli v financiranju</t>
        </is>
      </c>
      <c r="CQ1055" s="2" t="inlineStr">
        <is>
          <t>3|
3</t>
        </is>
      </c>
      <c r="CR1055" s="2" t="inlineStr">
        <is>
          <t xml:space="preserve">|
</t>
        </is>
      </c>
      <c r="CS1055" t="inlineStr">
        <is>
          <t/>
        </is>
      </c>
      <c r="CT1055" s="2" t="inlineStr">
        <is>
          <t>metod med finansieringsunderskott</t>
        </is>
      </c>
      <c r="CU1055" s="2" t="inlineStr">
        <is>
          <t>3</t>
        </is>
      </c>
      <c r="CV1055" s="2" t="inlineStr">
        <is>
          <t/>
        </is>
      </c>
      <c r="CW1055" t="inlineStr">
        <is>
          <t/>
        </is>
      </c>
    </row>
    <row r="1056">
      <c r="A1056" s="1" t="str">
        <f>HYPERLINK("https://iate.europa.eu/entry/result/3588204/all", "3588204")</f>
        <v>3588204</v>
      </c>
      <c r="B1056" t="inlineStr">
        <is>
          <t>AGRICULTURE, FORESTRY AND FISHERIES</t>
        </is>
      </c>
      <c r="C1056" t="inlineStr">
        <is>
          <t>AGRICULTURE, FORESTRY AND FISHERIES|forestry</t>
        </is>
      </c>
      <c r="D1056" t="inlineStr">
        <is>
          <t>yes</t>
        </is>
      </c>
      <c r="E1056" t="inlineStr">
        <is>
          <t/>
        </is>
      </c>
      <c r="F1056" t="inlineStr">
        <is>
          <t/>
        </is>
      </c>
      <c r="G1056" t="inlineStr">
        <is>
          <t/>
        </is>
      </c>
      <c r="H1056" t="inlineStr">
        <is>
          <t/>
        </is>
      </c>
      <c r="I1056" t="inlineStr">
        <is>
          <t/>
        </is>
      </c>
      <c r="J1056" t="inlineStr">
        <is>
          <t/>
        </is>
      </c>
      <c r="K1056" t="inlineStr">
        <is>
          <t/>
        </is>
      </c>
      <c r="L1056" t="inlineStr">
        <is>
          <t/>
        </is>
      </c>
      <c r="M1056" t="inlineStr">
        <is>
          <t/>
        </is>
      </c>
      <c r="N1056" s="2" t="inlineStr">
        <is>
          <t>skovcyklus</t>
        </is>
      </c>
      <c r="O1056" s="2" t="inlineStr">
        <is>
          <t>3</t>
        </is>
      </c>
      <c r="P1056" s="2" t="inlineStr">
        <is>
          <t/>
        </is>
      </c>
      <c r="Q1056" t="inlineStr">
        <is>
          <t>opvækst, modning, ældning, sammenbrud, foryngelse</t>
        </is>
      </c>
      <c r="R1056" t="inlineStr">
        <is>
          <t/>
        </is>
      </c>
      <c r="S1056" t="inlineStr">
        <is>
          <t/>
        </is>
      </c>
      <c r="T1056" t="inlineStr">
        <is>
          <t/>
        </is>
      </c>
      <c r="U1056" t="inlineStr">
        <is>
          <t/>
        </is>
      </c>
      <c r="V1056" s="2" t="inlineStr">
        <is>
          <t>κύκλος των δασών</t>
        </is>
      </c>
      <c r="W1056" s="2" t="inlineStr">
        <is>
          <t>3</t>
        </is>
      </c>
      <c r="X1056" s="2" t="inlineStr">
        <is>
          <t/>
        </is>
      </c>
      <c r="Y1056" t="inlineStr">
        <is>
          <t/>
        </is>
      </c>
      <c r="Z1056" s="2" t="inlineStr">
        <is>
          <t>forest cycle</t>
        </is>
      </c>
      <c r="AA1056" s="2" t="inlineStr">
        <is>
          <t>3</t>
        </is>
      </c>
      <c r="AB1056" s="2" t="inlineStr">
        <is>
          <t/>
        </is>
      </c>
      <c r="AC1056" t="inlineStr">
        <is>
          <t>plant, grow, fell</t>
        </is>
      </c>
      <c r="AD1056" s="2" t="inlineStr">
        <is>
          <t>ciclo forestal</t>
        </is>
      </c>
      <c r="AE1056" s="2" t="inlineStr">
        <is>
          <t>3</t>
        </is>
      </c>
      <c r="AF1056" s="2" t="inlineStr">
        <is>
          <t/>
        </is>
      </c>
      <c r="AG1056" t="inlineStr">
        <is>
          <t>Plantar, crecer, caer.</t>
        </is>
      </c>
      <c r="AH1056" t="inlineStr">
        <is>
          <t/>
        </is>
      </c>
      <c r="AI1056" t="inlineStr">
        <is>
          <t/>
        </is>
      </c>
      <c r="AJ1056" t="inlineStr">
        <is>
          <t/>
        </is>
      </c>
      <c r="AK1056" t="inlineStr">
        <is>
          <t/>
        </is>
      </c>
      <c r="AL1056" s="2" t="inlineStr">
        <is>
          <t>metsän kiertokulku|
metsänkierto|
metsän elinkaari</t>
        </is>
      </c>
      <c r="AM1056" s="2" t="inlineStr">
        <is>
          <t>3|
3|
3</t>
        </is>
      </c>
      <c r="AN1056" s="2" t="inlineStr">
        <is>
          <t xml:space="preserve">|
|
</t>
        </is>
      </c>
      <c r="AO1056" t="inlineStr">
        <is>
          <t>1. uudistamisvaihe &lt;br&gt;2. taimikkovaihe &lt;br&gt;3. kasvatusmetsävaihe &lt;br&gt;4. taantuvan kasvun vaihe</t>
        </is>
      </c>
      <c r="AP1056" t="inlineStr">
        <is>
          <t/>
        </is>
      </c>
      <c r="AQ1056" t="inlineStr">
        <is>
          <t/>
        </is>
      </c>
      <c r="AR1056" t="inlineStr">
        <is>
          <t/>
        </is>
      </c>
      <c r="AS1056" t="inlineStr">
        <is>
          <t/>
        </is>
      </c>
      <c r="AT1056" s="2" t="inlineStr">
        <is>
          <t>timthriall foraoise</t>
        </is>
      </c>
      <c r="AU1056" s="2" t="inlineStr">
        <is>
          <t>3</t>
        </is>
      </c>
      <c r="AV1056" s="2" t="inlineStr">
        <is>
          <t/>
        </is>
      </c>
      <c r="AW1056" t="inlineStr">
        <is>
          <t/>
        </is>
      </c>
      <c r="AX1056" t="inlineStr">
        <is>
          <t/>
        </is>
      </c>
      <c r="AY1056" t="inlineStr">
        <is>
          <t/>
        </is>
      </c>
      <c r="AZ1056" t="inlineStr">
        <is>
          <t/>
        </is>
      </c>
      <c r="BA1056" t="inlineStr">
        <is>
          <t/>
        </is>
      </c>
      <c r="BB1056" s="2" t="inlineStr">
        <is>
          <t>erdőciklus</t>
        </is>
      </c>
      <c r="BC1056" s="2" t="inlineStr">
        <is>
          <t>3</t>
        </is>
      </c>
      <c r="BD1056" s="2" t="inlineStr">
        <is>
          <t/>
        </is>
      </c>
      <c r="BE1056" t="inlineStr">
        <is>
          <t>a természetes erdők megújulása során végigjárt ciklus</t>
        </is>
      </c>
      <c r="BF1056" t="inlineStr">
        <is>
          <t/>
        </is>
      </c>
      <c r="BG1056" t="inlineStr">
        <is>
          <t/>
        </is>
      </c>
      <c r="BH1056" t="inlineStr">
        <is>
          <t/>
        </is>
      </c>
      <c r="BI1056" t="inlineStr">
        <is>
          <t/>
        </is>
      </c>
      <c r="BJ1056" s="2" t="inlineStr">
        <is>
          <t>miško gyvavimo ciklas</t>
        </is>
      </c>
      <c r="BK1056" s="2" t="inlineStr">
        <is>
          <t>2</t>
        </is>
      </c>
      <c r="BL1056" s="2" t="inlineStr">
        <is>
          <t/>
        </is>
      </c>
      <c r="BM1056" t="inlineStr">
        <is>
          <t/>
        </is>
      </c>
      <c r="BN1056" t="inlineStr">
        <is>
          <t/>
        </is>
      </c>
      <c r="BO1056" t="inlineStr">
        <is>
          <t/>
        </is>
      </c>
      <c r="BP1056" t="inlineStr">
        <is>
          <t/>
        </is>
      </c>
      <c r="BQ1056" t="inlineStr">
        <is>
          <t/>
        </is>
      </c>
      <c r="BR1056" t="inlineStr">
        <is>
          <t/>
        </is>
      </c>
      <c r="BS1056" t="inlineStr">
        <is>
          <t/>
        </is>
      </c>
      <c r="BT1056" t="inlineStr">
        <is>
          <t/>
        </is>
      </c>
      <c r="BU1056" t="inlineStr">
        <is>
          <t/>
        </is>
      </c>
      <c r="BV1056" t="inlineStr">
        <is>
          <t/>
        </is>
      </c>
      <c r="BW1056" t="inlineStr">
        <is>
          <t/>
        </is>
      </c>
      <c r="BX1056" t="inlineStr">
        <is>
          <t/>
        </is>
      </c>
      <c r="BY1056" t="inlineStr">
        <is>
          <t/>
        </is>
      </c>
      <c r="BZ1056" s="2" t="inlineStr">
        <is>
          <t>cykl życia lasu</t>
        </is>
      </c>
      <c r="CA1056" s="2" t="inlineStr">
        <is>
          <t>3</t>
        </is>
      </c>
      <c r="CB1056" s="2" t="inlineStr">
        <is>
          <t/>
        </is>
      </c>
      <c r="CC1056" t="inlineStr">
        <is>
          <t>cykl życia drzewostanu, od nasadzenia do wyrębu</t>
        </is>
      </c>
      <c r="CD1056" s="2" t="inlineStr">
        <is>
          <t>ciclo florestal</t>
        </is>
      </c>
      <c r="CE1056" s="2" t="inlineStr">
        <is>
          <t>3</t>
        </is>
      </c>
      <c r="CF1056" s="2" t="inlineStr">
        <is>
          <t/>
        </is>
      </c>
      <c r="CG1056" t="inlineStr">
        <is>
          <t/>
        </is>
      </c>
      <c r="CH1056" s="2" t="inlineStr">
        <is>
          <t>ciclu de producție</t>
        </is>
      </c>
      <c r="CI1056" s="2" t="inlineStr">
        <is>
          <t>2</t>
        </is>
      </c>
      <c r="CJ1056" s="2" t="inlineStr">
        <is>
          <t/>
        </is>
      </c>
      <c r="CK1056" t="inlineStr">
        <is>
          <t/>
        </is>
      </c>
      <c r="CL1056" t="inlineStr">
        <is>
          <t/>
        </is>
      </c>
      <c r="CM1056" t="inlineStr">
        <is>
          <t/>
        </is>
      </c>
      <c r="CN1056" t="inlineStr">
        <is>
          <t/>
        </is>
      </c>
      <c r="CO1056" t="inlineStr">
        <is>
          <t/>
        </is>
      </c>
      <c r="CP1056" s="2" t="inlineStr">
        <is>
          <t>gozdni cikel</t>
        </is>
      </c>
      <c r="CQ1056" s="2" t="inlineStr">
        <is>
          <t>3</t>
        </is>
      </c>
      <c r="CR1056" s="2" t="inlineStr">
        <is>
          <t/>
        </is>
      </c>
      <c r="CS1056" t="inlineStr">
        <is>
          <t/>
        </is>
      </c>
      <c r="CT1056" t="inlineStr">
        <is>
          <t/>
        </is>
      </c>
      <c r="CU1056" t="inlineStr">
        <is>
          <t/>
        </is>
      </c>
      <c r="CV1056" t="inlineStr">
        <is>
          <t/>
        </is>
      </c>
      <c r="CW1056" t="inlineStr">
        <is>
          <t/>
        </is>
      </c>
    </row>
    <row r="1057">
      <c r="A1057" s="1" t="str">
        <f>HYPERLINK("https://iate.europa.eu/entry/result/3588396/all", "3588396")</f>
        <v>3588396</v>
      </c>
      <c r="B1057" t="inlineStr">
        <is>
          <t>EUROPEAN UNION;ENERGY</t>
        </is>
      </c>
      <c r="C1057" t="inlineStr">
        <is>
          <t>EUROPEAN UNION|European Union law|EU act;ENERGY|electrical and nuclear industries|electrical industry;ENERGY|electrical and nuclear industries|electrical industry|electrical energy;EUROPEAN UNION|European construction|deepening of the European Union|single market</t>
        </is>
      </c>
      <c r="D1057" t="inlineStr">
        <is>
          <t>yes</t>
        </is>
      </c>
      <c r="E1057" t="inlineStr">
        <is>
          <t/>
        </is>
      </c>
      <c r="F1057" t="inlineStr">
        <is>
          <t/>
        </is>
      </c>
      <c r="G1057" t="inlineStr">
        <is>
          <t/>
        </is>
      </c>
      <c r="H1057" t="inlineStr">
        <is>
          <t/>
        </is>
      </c>
      <c r="I1057" t="inlineStr">
        <is>
          <t/>
        </is>
      </c>
      <c r="J1057" t="inlineStr">
        <is>
          <t/>
        </is>
      </c>
      <c r="K1057" t="inlineStr">
        <is>
          <t/>
        </is>
      </c>
      <c r="L1057" t="inlineStr">
        <is>
          <t/>
        </is>
      </c>
      <c r="M1057" t="inlineStr">
        <is>
          <t/>
        </is>
      </c>
      <c r="N1057" s="2" t="inlineStr">
        <is>
          <t>forordning (EU) 2019/943 om det indre marked for elektricitet|
elektricitetsforordningen</t>
        </is>
      </c>
      <c r="O1057" s="2" t="inlineStr">
        <is>
          <t>3|
3</t>
        </is>
      </c>
      <c r="P1057" s="2" t="inlineStr">
        <is>
          <t xml:space="preserve">|
</t>
        </is>
      </c>
      <c r="Q1057" t="inlineStr">
        <is>
          <t/>
        </is>
      </c>
      <c r="R1057" t="inlineStr">
        <is>
          <t/>
        </is>
      </c>
      <c r="S1057" t="inlineStr">
        <is>
          <t/>
        </is>
      </c>
      <c r="T1057" t="inlineStr">
        <is>
          <t/>
        </is>
      </c>
      <c r="U1057" t="inlineStr">
        <is>
          <t/>
        </is>
      </c>
      <c r="V1057" s="2" t="inlineStr">
        <is>
          <t>κανονισμός για την ηλεκτρική ενέργεια</t>
        </is>
      </c>
      <c r="W1057" s="2" t="inlineStr">
        <is>
          <t>3</t>
        </is>
      </c>
      <c r="X1057" s="2" t="inlineStr">
        <is>
          <t/>
        </is>
      </c>
      <c r="Y1057" t="inlineStr">
        <is>
          <t/>
        </is>
      </c>
      <c r="Z1057" s="2" t="inlineStr">
        <is>
          <t>Regulation (EU) 2019/943 of the European Parliament and of the Council on the internal market for electricity|
Electricity Regulation</t>
        </is>
      </c>
      <c r="AA1057" s="2" t="inlineStr">
        <is>
          <t>3|
3</t>
        </is>
      </c>
      <c r="AB1057" s="2" t="inlineStr">
        <is>
          <t xml:space="preserve">|
</t>
        </is>
      </c>
      <c r="AC1057" t="inlineStr">
        <is>
          <t>new regulation that revises the rules and principles of the internal electricity market to ensure that it is well-functioning, competitive and undistorted, while also supporting the decarbonisation of the EU's energy sector and removing barriers to cross-border trade in electricity</t>
        </is>
      </c>
      <c r="AD1057" s="2" t="inlineStr">
        <is>
          <t>Reglamento sobre la electricidad|
Reglamento (UE) 2019/943 del Parlamento Europeo y del Consejo relativo al mercado interior de la electricidad</t>
        </is>
      </c>
      <c r="AE1057" s="2" t="inlineStr">
        <is>
          <t>3|
3</t>
        </is>
      </c>
      <c r="AF1057" s="2" t="inlineStr">
        <is>
          <t xml:space="preserve">|
</t>
        </is>
      </c>
      <c r="AG1057" t="inlineStr">
        <is>
          <t>Nuevo reglamento que revisa las normas y los
principios del mercado interior de la electricidad con el fin de garantizar su
buen funcionamiento, la competitividad y la ausencia de distorsiones, a la vez
que brinda apoyo a la descarbonización del sector energético de la UE y elimina
los obstáculos al comercio transfronterizo de energía.</t>
        </is>
      </c>
      <c r="AH1057" t="inlineStr">
        <is>
          <t/>
        </is>
      </c>
      <c r="AI1057" t="inlineStr">
        <is>
          <t/>
        </is>
      </c>
      <c r="AJ1057" t="inlineStr">
        <is>
          <t/>
        </is>
      </c>
      <c r="AK1057" t="inlineStr">
        <is>
          <t/>
        </is>
      </c>
      <c r="AL1057" s="2" t="inlineStr">
        <is>
          <t>sähköasetus|
Euroopan parlamentin ja neuvoston asetus (EU) 2019/943 sähkön sisämarkkinoista</t>
        </is>
      </c>
      <c r="AM1057" s="2" t="inlineStr">
        <is>
          <t>3|
3</t>
        </is>
      </c>
      <c r="AN1057" s="2" t="inlineStr">
        <is>
          <t xml:space="preserve">|
</t>
        </is>
      </c>
      <c r="AO1057" t="inlineStr">
        <is>
          <t/>
        </is>
      </c>
      <c r="AP1057" t="inlineStr">
        <is>
          <t/>
        </is>
      </c>
      <c r="AQ1057" t="inlineStr">
        <is>
          <t/>
        </is>
      </c>
      <c r="AR1057" t="inlineStr">
        <is>
          <t/>
        </is>
      </c>
      <c r="AS1057" t="inlineStr">
        <is>
          <t/>
        </is>
      </c>
      <c r="AT1057" s="2" t="inlineStr">
        <is>
          <t>an Rialachán Leictreachais|
Rialachán (AE) 2019/943 ó Pharlaimint na hEorpa agus ón gComhairle an 5 Meitheamh 2019 maidir leis an margadh inmheánach don leictreachas</t>
        </is>
      </c>
      <c r="AU1057" s="2" t="inlineStr">
        <is>
          <t>3|
3</t>
        </is>
      </c>
      <c r="AV1057" s="2" t="inlineStr">
        <is>
          <t xml:space="preserve">|
</t>
        </is>
      </c>
      <c r="AW1057" t="inlineStr">
        <is>
          <t/>
        </is>
      </c>
      <c r="AX1057" t="inlineStr">
        <is>
          <t/>
        </is>
      </c>
      <c r="AY1057" t="inlineStr">
        <is>
          <t/>
        </is>
      </c>
      <c r="AZ1057" t="inlineStr">
        <is>
          <t/>
        </is>
      </c>
      <c r="BA1057" t="inlineStr">
        <is>
          <t/>
        </is>
      </c>
      <c r="BB1057" s="2" t="inlineStr">
        <is>
          <t>a villamos energiáról szóló rendelet|
villamosenergia-rendelet|
Az Európai Parlament és a Tanács (EU) 2019/943 rendelete a villamos energia belső piacáról</t>
        </is>
      </c>
      <c r="BC1057" s="2" t="inlineStr">
        <is>
          <t>3|
3|
3</t>
        </is>
      </c>
      <c r="BD1057" s="2" t="inlineStr">
        <is>
          <t xml:space="preserve">|
|
</t>
        </is>
      </c>
      <c r="BE1057" t="inlineStr">
        <is>
          <t>a belső villamosenergia-piac szabályait és elveit módosító új rendelet, amelynek célja, hogy elősegítse e piac megfelelő, versenyalapú és torzulástól mentes működését, támogassa az EU energiaágazatának dekarbonizációját, valamint felszámolja a villamos energia határokon átnyúló kereskedelme előtt álló akadályokat</t>
        </is>
      </c>
      <c r="BF1057" t="inlineStr">
        <is>
          <t/>
        </is>
      </c>
      <c r="BG1057" t="inlineStr">
        <is>
          <t/>
        </is>
      </c>
      <c r="BH1057" t="inlineStr">
        <is>
          <t/>
        </is>
      </c>
      <c r="BI1057" t="inlineStr">
        <is>
          <t/>
        </is>
      </c>
      <c r="BJ1057" s="2" t="inlineStr">
        <is>
          <t>Elektros energijos reglamentas|
Europos Parlamento ir Tarybos reglamentas (ES) 2019/943 dėl elektros energijos vidaus rinkos</t>
        </is>
      </c>
      <c r="BK1057" s="2" t="inlineStr">
        <is>
          <t>3|
3</t>
        </is>
      </c>
      <c r="BL1057" s="2" t="inlineStr">
        <is>
          <t xml:space="preserve">|
</t>
        </is>
      </c>
      <c r="BM1057" t="inlineStr">
        <is>
          <t/>
        </is>
      </c>
      <c r="BN1057" t="inlineStr">
        <is>
          <t/>
        </is>
      </c>
      <c r="BO1057" t="inlineStr">
        <is>
          <t/>
        </is>
      </c>
      <c r="BP1057" t="inlineStr">
        <is>
          <t/>
        </is>
      </c>
      <c r="BQ1057" t="inlineStr">
        <is>
          <t/>
        </is>
      </c>
      <c r="BR1057" t="inlineStr">
        <is>
          <t/>
        </is>
      </c>
      <c r="BS1057" t="inlineStr">
        <is>
          <t/>
        </is>
      </c>
      <c r="BT1057" t="inlineStr">
        <is>
          <t/>
        </is>
      </c>
      <c r="BU1057" t="inlineStr">
        <is>
          <t/>
        </is>
      </c>
      <c r="BV1057" t="inlineStr">
        <is>
          <t/>
        </is>
      </c>
      <c r="BW1057" t="inlineStr">
        <is>
          <t/>
        </is>
      </c>
      <c r="BX1057" t="inlineStr">
        <is>
          <t/>
        </is>
      </c>
      <c r="BY1057" t="inlineStr">
        <is>
          <t/>
        </is>
      </c>
      <c r="BZ1057" s="2" t="inlineStr">
        <is>
          <t>rozporządzenie Parlamentu Europejskiego i Rady (UE) 2019/943 z dnia 5 czerwca 2019 r. w sprawie rynku wewnętrznego energii elektrycznej|
rozporządzenie w sprawie energii elektrycznej</t>
        </is>
      </c>
      <c r="CA1057" s="2" t="inlineStr">
        <is>
          <t>3|
3</t>
        </is>
      </c>
      <c r="CB1057" s="2" t="inlineStr">
        <is>
          <t xml:space="preserve">|
</t>
        </is>
      </c>
      <c r="CC1057" t="inlineStr">
        <is>
          <t/>
        </is>
      </c>
      <c r="CD1057" s="2" t="inlineStr">
        <is>
          <t>Regulamento Eletricidade|
Regulamento (UE) 2019/943 do Parlamento Europeu e do Conselho, de 5 de junho de 2019, relativo ao mercado interno da eletricidade</t>
        </is>
      </c>
      <c r="CE1057" s="2" t="inlineStr">
        <is>
          <t>3|
3</t>
        </is>
      </c>
      <c r="CF1057" s="2" t="inlineStr">
        <is>
          <t xml:space="preserve">|
</t>
        </is>
      </c>
      <c r="CG1057" t="inlineStr">
        <is>
          <t/>
        </is>
      </c>
      <c r="CH1057" s="2" t="inlineStr">
        <is>
          <t>Regulamentul (UE) 2019/943 privind piața internă de energie electrică|
Regulamentul privind energia electrică</t>
        </is>
      </c>
      <c r="CI1057" s="2" t="inlineStr">
        <is>
          <t>3|
3</t>
        </is>
      </c>
      <c r="CJ1057" s="2" t="inlineStr">
        <is>
          <t xml:space="preserve">|
</t>
        </is>
      </c>
      <c r="CK1057" t="inlineStr">
        <is>
          <t/>
        </is>
      </c>
      <c r="CL1057" t="inlineStr">
        <is>
          <t/>
        </is>
      </c>
      <c r="CM1057" t="inlineStr">
        <is>
          <t/>
        </is>
      </c>
      <c r="CN1057" t="inlineStr">
        <is>
          <t/>
        </is>
      </c>
      <c r="CO1057" t="inlineStr">
        <is>
          <t/>
        </is>
      </c>
      <c r="CP1057" s="2" t="inlineStr">
        <is>
          <t>uredba o električni energiji|
Uredba (EU) 2019/943 Evropskega parlamenta in Sveta o notranjem trgu električne energije</t>
        </is>
      </c>
      <c r="CQ1057" s="2" t="inlineStr">
        <is>
          <t>3|
3</t>
        </is>
      </c>
      <c r="CR1057" s="2" t="inlineStr">
        <is>
          <t xml:space="preserve">|
</t>
        </is>
      </c>
      <c r="CS1057" t="inlineStr">
        <is>
          <t/>
        </is>
      </c>
      <c r="CT1057" s="2" t="inlineStr">
        <is>
          <t>förordning (EU) 2019/943 om den inre marknaden för el|
elförordningen</t>
        </is>
      </c>
      <c r="CU1057" s="2" t="inlineStr">
        <is>
          <t>3|
3</t>
        </is>
      </c>
      <c r="CV1057" s="2" t="inlineStr">
        <is>
          <t xml:space="preserve">|
</t>
        </is>
      </c>
      <c r="CW1057" t="inlineStr">
        <is>
          <t/>
        </is>
      </c>
    </row>
    <row r="1058">
      <c r="A1058" s="1" t="str">
        <f>HYPERLINK("https://iate.europa.eu/entry/result/3588482/all", "3588482")</f>
        <v>3588482</v>
      </c>
      <c r="B1058" t="inlineStr">
        <is>
          <t>ENVIRONMENT</t>
        </is>
      </c>
      <c r="C1058" t="inlineStr">
        <is>
          <t>ENVIRONMENT|deterioration of the environment|nuisance</t>
        </is>
      </c>
      <c r="D1058" t="inlineStr">
        <is>
          <t>yes</t>
        </is>
      </c>
      <c r="E1058" t="inlineStr">
        <is>
          <t/>
        </is>
      </c>
      <c r="F1058" t="inlineStr">
        <is>
          <t/>
        </is>
      </c>
      <c r="G1058" t="inlineStr">
        <is>
          <t/>
        </is>
      </c>
      <c r="H1058" t="inlineStr">
        <is>
          <t/>
        </is>
      </c>
      <c r="I1058" t="inlineStr">
        <is>
          <t/>
        </is>
      </c>
      <c r="J1058" t="inlineStr">
        <is>
          <t/>
        </is>
      </c>
      <c r="K1058" t="inlineStr">
        <is>
          <t/>
        </is>
      </c>
      <c r="L1058" t="inlineStr">
        <is>
          <t/>
        </is>
      </c>
      <c r="M1058" t="inlineStr">
        <is>
          <t/>
        </is>
      </c>
      <c r="N1058" s="2" t="inlineStr">
        <is>
          <t>utilsigtet udslip</t>
        </is>
      </c>
      <c r="O1058" s="2" t="inlineStr">
        <is>
          <t>3</t>
        </is>
      </c>
      <c r="P1058" s="2" t="inlineStr">
        <is>
          <t/>
        </is>
      </c>
      <c r="Q1058" t="inlineStr">
        <is>
          <t>det at et sundhedsskadeligt, forurenende eller miljøfremmed stof kommer ud i miljøet ved et uheld</t>
        </is>
      </c>
      <c r="R1058" t="inlineStr">
        <is>
          <t/>
        </is>
      </c>
      <c r="S1058" t="inlineStr">
        <is>
          <t/>
        </is>
      </c>
      <c r="T1058" t="inlineStr">
        <is>
          <t/>
        </is>
      </c>
      <c r="U1058" t="inlineStr">
        <is>
          <t/>
        </is>
      </c>
      <c r="V1058" s="2" t="inlineStr">
        <is>
          <t>ακούσια απελευθέρωση</t>
        </is>
      </c>
      <c r="W1058" s="2" t="inlineStr">
        <is>
          <t>3</t>
        </is>
      </c>
      <c r="X1058" s="2" t="inlineStr">
        <is>
          <t/>
        </is>
      </c>
      <c r="Y1058" t="inlineStr">
        <is>
          <t/>
        </is>
      </c>
      <c r="Z1058" s="2" t="inlineStr">
        <is>
          <t>unintended release|
unintentional release</t>
        </is>
      </c>
      <c r="AA1058" s="2" t="inlineStr">
        <is>
          <t>3|
3</t>
        </is>
      </c>
      <c r="AB1058" s="2" t="inlineStr">
        <is>
          <t xml:space="preserve">|
</t>
        </is>
      </c>
      <c r="AC1058" t="inlineStr">
        <is>
          <t>escape into
the environment of a hazardous and/or noxious substance or product</t>
        </is>
      </c>
      <c r="AD1058" s="2" t="inlineStr">
        <is>
          <t>liberación no intencionada</t>
        </is>
      </c>
      <c r="AE1058" s="2" t="inlineStr">
        <is>
          <t>3</t>
        </is>
      </c>
      <c r="AF1058" s="2" t="inlineStr">
        <is>
          <t/>
        </is>
      </c>
      <c r="AG1058" t="inlineStr">
        <is>
          <t/>
        </is>
      </c>
      <c r="AH1058" t="inlineStr">
        <is>
          <t/>
        </is>
      </c>
      <c r="AI1058" t="inlineStr">
        <is>
          <t/>
        </is>
      </c>
      <c r="AJ1058" t="inlineStr">
        <is>
          <t/>
        </is>
      </c>
      <c r="AK1058" t="inlineStr">
        <is>
          <t/>
        </is>
      </c>
      <c r="AL1058" s="2" t="inlineStr">
        <is>
          <t>tahaton päätyminen ympäristöön|
tahaton päästö</t>
        </is>
      </c>
      <c r="AM1058" s="2" t="inlineStr">
        <is>
          <t>3|
3</t>
        </is>
      </c>
      <c r="AN1058" s="2" t="inlineStr">
        <is>
          <t xml:space="preserve">|
</t>
        </is>
      </c>
      <c r="AO1058" t="inlineStr">
        <is>
          <t>vaarallisen ja/tai haitallisen aineen tahaton vapautuminen ympäristöön</t>
        </is>
      </c>
      <c r="AP1058" t="inlineStr">
        <is>
          <t/>
        </is>
      </c>
      <c r="AQ1058" t="inlineStr">
        <is>
          <t/>
        </is>
      </c>
      <c r="AR1058" t="inlineStr">
        <is>
          <t/>
        </is>
      </c>
      <c r="AS1058" t="inlineStr">
        <is>
          <t/>
        </is>
      </c>
      <c r="AT1058" s="2" t="inlineStr">
        <is>
          <t>scaoileadh neamhbheartaithe</t>
        </is>
      </c>
      <c r="AU1058" s="2" t="inlineStr">
        <is>
          <t>3</t>
        </is>
      </c>
      <c r="AV1058" s="2" t="inlineStr">
        <is>
          <t/>
        </is>
      </c>
      <c r="AW1058" t="inlineStr">
        <is>
          <t/>
        </is>
      </c>
      <c r="AX1058" t="inlineStr">
        <is>
          <t/>
        </is>
      </c>
      <c r="AY1058" t="inlineStr">
        <is>
          <t/>
        </is>
      </c>
      <c r="AZ1058" t="inlineStr">
        <is>
          <t/>
        </is>
      </c>
      <c r="BA1058" t="inlineStr">
        <is>
          <t/>
        </is>
      </c>
      <c r="BB1058" s="2" t="inlineStr">
        <is>
          <t>nem szándékos kibocsátás</t>
        </is>
      </c>
      <c r="BC1058" s="2" t="inlineStr">
        <is>
          <t>3</t>
        </is>
      </c>
      <c r="BD1058" s="2" t="inlineStr">
        <is>
          <t/>
        </is>
      </c>
      <c r="BE1058" t="inlineStr">
        <is>
          <t>veszélyes és/vagy káros anyag vagy termék környezetbe kerülése</t>
        </is>
      </c>
      <c r="BF1058" t="inlineStr">
        <is>
          <t/>
        </is>
      </c>
      <c r="BG1058" t="inlineStr">
        <is>
          <t/>
        </is>
      </c>
      <c r="BH1058" t="inlineStr">
        <is>
          <t/>
        </is>
      </c>
      <c r="BI1058" t="inlineStr">
        <is>
          <t/>
        </is>
      </c>
      <c r="BJ1058" t="inlineStr">
        <is>
          <t/>
        </is>
      </c>
      <c r="BK1058" t="inlineStr">
        <is>
          <t/>
        </is>
      </c>
      <c r="BL1058" t="inlineStr">
        <is>
          <t/>
        </is>
      </c>
      <c r="BM1058" t="inlineStr">
        <is>
          <t/>
        </is>
      </c>
      <c r="BN1058" t="inlineStr">
        <is>
          <t/>
        </is>
      </c>
      <c r="BO1058" t="inlineStr">
        <is>
          <t/>
        </is>
      </c>
      <c r="BP1058" t="inlineStr">
        <is>
          <t/>
        </is>
      </c>
      <c r="BQ1058" t="inlineStr">
        <is>
          <t/>
        </is>
      </c>
      <c r="BR1058" t="inlineStr">
        <is>
          <t/>
        </is>
      </c>
      <c r="BS1058" t="inlineStr">
        <is>
          <t/>
        </is>
      </c>
      <c r="BT1058" t="inlineStr">
        <is>
          <t/>
        </is>
      </c>
      <c r="BU1058" t="inlineStr">
        <is>
          <t/>
        </is>
      </c>
      <c r="BV1058" t="inlineStr">
        <is>
          <t/>
        </is>
      </c>
      <c r="BW1058" t="inlineStr">
        <is>
          <t/>
        </is>
      </c>
      <c r="BX1058" t="inlineStr">
        <is>
          <t/>
        </is>
      </c>
      <c r="BY1058" t="inlineStr">
        <is>
          <t/>
        </is>
      </c>
      <c r="BZ1058" s="2" t="inlineStr">
        <is>
          <t>niezamierzone uwalnianie</t>
        </is>
      </c>
      <c r="CA1058" s="2" t="inlineStr">
        <is>
          <t>3</t>
        </is>
      </c>
      <c r="CB1058" s="2" t="inlineStr">
        <is>
          <t/>
        </is>
      </c>
      <c r="CC1058" t="inlineStr">
        <is>
          <t>przenikanie do środowiska niebezpiecznych lub szkodliwych substancji lub produktów</t>
        </is>
      </c>
      <c r="CD1058" s="2" t="inlineStr">
        <is>
          <t>libertação não intencional</t>
        </is>
      </c>
      <c r="CE1058" s="2" t="inlineStr">
        <is>
          <t>3</t>
        </is>
      </c>
      <c r="CF1058" s="2" t="inlineStr">
        <is>
          <t/>
        </is>
      </c>
      <c r="CG1058" t="inlineStr">
        <is>
          <t/>
        </is>
      </c>
      <c r="CH1058" s="2" t="inlineStr">
        <is>
          <t>eliberare neintenționată</t>
        </is>
      </c>
      <c r="CI1058" s="2" t="inlineStr">
        <is>
          <t>2</t>
        </is>
      </c>
      <c r="CJ1058" s="2" t="inlineStr">
        <is>
          <t/>
        </is>
      </c>
      <c r="CK1058" t="inlineStr">
        <is>
          <t/>
        </is>
      </c>
      <c r="CL1058" t="inlineStr">
        <is>
          <t/>
        </is>
      </c>
      <c r="CM1058" t="inlineStr">
        <is>
          <t/>
        </is>
      </c>
      <c r="CN1058" t="inlineStr">
        <is>
          <t/>
        </is>
      </c>
      <c r="CO1058" t="inlineStr">
        <is>
          <t/>
        </is>
      </c>
      <c r="CP1058" s="2" t="inlineStr">
        <is>
          <t>nenamerni izpust</t>
        </is>
      </c>
      <c r="CQ1058" s="2" t="inlineStr">
        <is>
          <t>3</t>
        </is>
      </c>
      <c r="CR1058" s="2" t="inlineStr">
        <is>
          <t/>
        </is>
      </c>
      <c r="CS1058" t="inlineStr">
        <is>
          <t/>
        </is>
      </c>
      <c r="CT1058" t="inlineStr">
        <is>
          <t/>
        </is>
      </c>
      <c r="CU1058" t="inlineStr">
        <is>
          <t/>
        </is>
      </c>
      <c r="CV1058" t="inlineStr">
        <is>
          <t/>
        </is>
      </c>
      <c r="CW1058" t="inlineStr">
        <is>
          <t/>
        </is>
      </c>
    </row>
    <row r="1059">
      <c r="A1059" s="1" t="str">
        <f>HYPERLINK("https://iate.europa.eu/entry/result/3588472/all", "3588472")</f>
        <v>3588472</v>
      </c>
      <c r="B1059" t="inlineStr">
        <is>
          <t>ENERGY</t>
        </is>
      </c>
      <c r="C1059" t="inlineStr">
        <is>
          <t>ENERGY|coal and mining industries|mining industry</t>
        </is>
      </c>
      <c r="D1059" t="inlineStr">
        <is>
          <t>yes</t>
        </is>
      </c>
      <c r="E1059" t="inlineStr">
        <is>
          <t/>
        </is>
      </c>
      <c r="F1059" t="inlineStr">
        <is>
          <t/>
        </is>
      </c>
      <c r="G1059" t="inlineStr">
        <is>
          <t/>
        </is>
      </c>
      <c r="H1059" t="inlineStr">
        <is>
          <t/>
        </is>
      </c>
      <c r="I1059" t="inlineStr">
        <is>
          <t/>
        </is>
      </c>
      <c r="J1059" t="inlineStr">
        <is>
          <t/>
        </is>
      </c>
      <c r="K1059" t="inlineStr">
        <is>
          <t/>
        </is>
      </c>
      <c r="L1059" t="inlineStr">
        <is>
          <t/>
        </is>
      </c>
      <c r="M1059" t="inlineStr">
        <is>
          <t/>
        </is>
      </c>
      <c r="N1059" s="2" t="inlineStr">
        <is>
          <t>olieskiferindustri</t>
        </is>
      </c>
      <c r="O1059" s="2" t="inlineStr">
        <is>
          <t>3</t>
        </is>
      </c>
      <c r="P1059" s="2" t="inlineStr">
        <is>
          <t/>
        </is>
      </c>
      <c r="Q1059" t="inlineStr">
        <is>
          <t/>
        </is>
      </c>
      <c r="R1059" t="inlineStr">
        <is>
          <t/>
        </is>
      </c>
      <c r="S1059" t="inlineStr">
        <is>
          <t/>
        </is>
      </c>
      <c r="T1059" t="inlineStr">
        <is>
          <t/>
        </is>
      </c>
      <c r="U1059" t="inlineStr">
        <is>
          <t/>
        </is>
      </c>
      <c r="V1059" s="2" t="inlineStr">
        <is>
          <t>κλάδος παραγωγής πετρελαιούχου σχιστόλιθου</t>
        </is>
      </c>
      <c r="W1059" s="2" t="inlineStr">
        <is>
          <t>3</t>
        </is>
      </c>
      <c r="X1059" s="2" t="inlineStr">
        <is>
          <t/>
        </is>
      </c>
      <c r="Y1059" t="inlineStr">
        <is>
          <t/>
        </is>
      </c>
      <c r="Z1059" s="2" t="inlineStr">
        <is>
          <t>oil shale industry</t>
        </is>
      </c>
      <c r="AA1059" s="2" t="inlineStr">
        <is>
          <t>3</t>
        </is>
      </c>
      <c r="AB1059" s="2" t="inlineStr">
        <is>
          <t/>
        </is>
      </c>
      <c r="AC1059" t="inlineStr">
        <is>
          <t>industry of mining and processing of&lt;a href="https://iate.europa.eu/entry/result/790475/en" target="_blank"&gt; oil shale &lt;/a&gt;</t>
        </is>
      </c>
      <c r="AD1059" s="2" t="inlineStr">
        <is>
          <t>industria del esquisto bituminoso</t>
        </is>
      </c>
      <c r="AE1059" s="2" t="inlineStr">
        <is>
          <t>3</t>
        </is>
      </c>
      <c r="AF1059" s="2" t="inlineStr">
        <is>
          <t/>
        </is>
      </c>
      <c r="AG1059" t="inlineStr">
        <is>
          <t>Industria dedicada a la extracción y/o el procesamiento de los esquistos bituminosos.</t>
        </is>
      </c>
      <c r="AH1059" t="inlineStr">
        <is>
          <t/>
        </is>
      </c>
      <c r="AI1059" t="inlineStr">
        <is>
          <t/>
        </is>
      </c>
      <c r="AJ1059" t="inlineStr">
        <is>
          <t/>
        </is>
      </c>
      <c r="AK1059" t="inlineStr">
        <is>
          <t/>
        </is>
      </c>
      <c r="AL1059" s="2" t="inlineStr">
        <is>
          <t>öljyliusketeollisuus</t>
        </is>
      </c>
      <c r="AM1059" s="2" t="inlineStr">
        <is>
          <t>3</t>
        </is>
      </c>
      <c r="AN1059" s="2" t="inlineStr">
        <is>
          <t/>
        </is>
      </c>
      <c r="AO1059" t="inlineStr">
        <is>
          <t/>
        </is>
      </c>
      <c r="AP1059" t="inlineStr">
        <is>
          <t/>
        </is>
      </c>
      <c r="AQ1059" t="inlineStr">
        <is>
          <t/>
        </is>
      </c>
      <c r="AR1059" t="inlineStr">
        <is>
          <t/>
        </is>
      </c>
      <c r="AS1059" t="inlineStr">
        <is>
          <t/>
        </is>
      </c>
      <c r="AT1059" s="2" t="inlineStr">
        <is>
          <t>tionscal scealla ola</t>
        </is>
      </c>
      <c r="AU1059" s="2" t="inlineStr">
        <is>
          <t>3</t>
        </is>
      </c>
      <c r="AV1059" s="2" t="inlineStr">
        <is>
          <t/>
        </is>
      </c>
      <c r="AW1059" t="inlineStr">
        <is>
          <t/>
        </is>
      </c>
      <c r="AX1059" t="inlineStr">
        <is>
          <t/>
        </is>
      </c>
      <c r="AY1059" t="inlineStr">
        <is>
          <t/>
        </is>
      </c>
      <c r="AZ1059" t="inlineStr">
        <is>
          <t/>
        </is>
      </c>
      <c r="BA1059" t="inlineStr">
        <is>
          <t/>
        </is>
      </c>
      <c r="BB1059" s="2" t="inlineStr">
        <is>
          <t>olajpala-ágazat</t>
        </is>
      </c>
      <c r="BC1059" s="2" t="inlineStr">
        <is>
          <t>3</t>
        </is>
      </c>
      <c r="BD1059" s="2" t="inlineStr">
        <is>
          <t/>
        </is>
      </c>
      <c r="BE1059" t="inlineStr">
        <is>
          <t>olyan ágazat, melyben az &lt;a href="https://iate.europa.eu/entry/result/790475/hu" target="_blank"&gt;olajpala&lt;/a&gt; kitermelése és feldolgozása (aprítása és hőkezelése) történik, hogy abból kinyerhető legyen a szénhidrogén</t>
        </is>
      </c>
      <c r="BF1059" t="inlineStr">
        <is>
          <t/>
        </is>
      </c>
      <c r="BG1059" t="inlineStr">
        <is>
          <t/>
        </is>
      </c>
      <c r="BH1059" t="inlineStr">
        <is>
          <t/>
        </is>
      </c>
      <c r="BI1059" t="inlineStr">
        <is>
          <t/>
        </is>
      </c>
      <c r="BJ1059" s="2" t="inlineStr">
        <is>
          <t>degiųjų skalūnų pramonė</t>
        </is>
      </c>
      <c r="BK1059" s="2" t="inlineStr">
        <is>
          <t>3</t>
        </is>
      </c>
      <c r="BL1059" s="2" t="inlineStr">
        <is>
          <t/>
        </is>
      </c>
      <c r="BM1059" t="inlineStr">
        <is>
          <t>kasybos pramonės šaka, kurios įmonės kasa ir perdirba degiuosius skalūnus</t>
        </is>
      </c>
      <c r="BN1059" t="inlineStr">
        <is>
          <t/>
        </is>
      </c>
      <c r="BO1059" t="inlineStr">
        <is>
          <t/>
        </is>
      </c>
      <c r="BP1059" t="inlineStr">
        <is>
          <t/>
        </is>
      </c>
      <c r="BQ1059" t="inlineStr">
        <is>
          <t/>
        </is>
      </c>
      <c r="BR1059" t="inlineStr">
        <is>
          <t/>
        </is>
      </c>
      <c r="BS1059" t="inlineStr">
        <is>
          <t/>
        </is>
      </c>
      <c r="BT1059" t="inlineStr">
        <is>
          <t/>
        </is>
      </c>
      <c r="BU1059" t="inlineStr">
        <is>
          <t/>
        </is>
      </c>
      <c r="BV1059" t="inlineStr">
        <is>
          <t/>
        </is>
      </c>
      <c r="BW1059" t="inlineStr">
        <is>
          <t/>
        </is>
      </c>
      <c r="BX1059" t="inlineStr">
        <is>
          <t/>
        </is>
      </c>
      <c r="BY1059" t="inlineStr">
        <is>
          <t/>
        </is>
      </c>
      <c r="BZ1059" s="2" t="inlineStr">
        <is>
          <t>branża łupkowa|
sektor łupków bitumicznych</t>
        </is>
      </c>
      <c r="CA1059" s="2" t="inlineStr">
        <is>
          <t>3|
3</t>
        </is>
      </c>
      <c r="CB1059" s="2" t="inlineStr">
        <is>
          <t xml:space="preserve">|
</t>
        </is>
      </c>
      <c r="CC1059" t="inlineStr">
        <is>
          <t>sektor zajmujący się wydobyciemi i przetwarzaniem &lt;a href="https://iate.europa.eu/entry/result/790475/pl" target="_blank"&gt;łupków bitumicznych&lt;/a&gt;</t>
        </is>
      </c>
      <c r="CD1059" s="2" t="inlineStr">
        <is>
          <t>setor do xisto betuminoso|
indústria do xisto betuminoso</t>
        </is>
      </c>
      <c r="CE1059" s="2" t="inlineStr">
        <is>
          <t>3|
3</t>
        </is>
      </c>
      <c r="CF1059" s="2" t="inlineStr">
        <is>
          <t xml:space="preserve">|
</t>
        </is>
      </c>
      <c r="CG1059" t="inlineStr">
        <is>
          <t>Setor da extração e processamento do xisto betuminoso.</t>
        </is>
      </c>
      <c r="CH1059" s="2" t="inlineStr">
        <is>
          <t>industrie extractivă a șisturilor bituminoase</t>
        </is>
      </c>
      <c r="CI1059" s="2" t="inlineStr">
        <is>
          <t>2</t>
        </is>
      </c>
      <c r="CJ1059" s="2" t="inlineStr">
        <is>
          <t/>
        </is>
      </c>
      <c r="CK1059" t="inlineStr">
        <is>
          <t/>
        </is>
      </c>
      <c r="CL1059" t="inlineStr">
        <is>
          <t/>
        </is>
      </c>
      <c r="CM1059" t="inlineStr">
        <is>
          <t/>
        </is>
      </c>
      <c r="CN1059" t="inlineStr">
        <is>
          <t/>
        </is>
      </c>
      <c r="CO1059" t="inlineStr">
        <is>
          <t/>
        </is>
      </c>
      <c r="CP1059" s="2" t="inlineStr">
        <is>
          <t>industrija oljnega skrilavca</t>
        </is>
      </c>
      <c r="CQ1059" s="2" t="inlineStr">
        <is>
          <t>3</t>
        </is>
      </c>
      <c r="CR1059" s="2" t="inlineStr">
        <is>
          <t/>
        </is>
      </c>
      <c r="CS1059" t="inlineStr">
        <is>
          <t/>
        </is>
      </c>
      <c r="CT1059" t="inlineStr">
        <is>
          <t/>
        </is>
      </c>
      <c r="CU1059" t="inlineStr">
        <is>
          <t/>
        </is>
      </c>
      <c r="CV1059" t="inlineStr">
        <is>
          <t/>
        </is>
      </c>
      <c r="CW1059" t="inlineStr">
        <is>
          <t/>
        </is>
      </c>
    </row>
    <row r="1060">
      <c r="A1060" s="1" t="str">
        <f>HYPERLINK("https://iate.europa.eu/entry/result/3588178/all", "3588178")</f>
        <v>3588178</v>
      </c>
      <c r="B1060" t="inlineStr">
        <is>
          <t>EUROPEAN UNION;TRANSPORT</t>
        </is>
      </c>
      <c r="C1060" t="inlineStr">
        <is>
          <t>EUROPEAN UNION|European Union law|EU act;TRANSPORT|organisation of transport|mode of transport;TRANSPORT|organisation of transport|mode of transport|combined transport</t>
        </is>
      </c>
      <c r="D1060" t="inlineStr">
        <is>
          <t>yes</t>
        </is>
      </c>
      <c r="E1060" t="inlineStr">
        <is>
          <t/>
        </is>
      </c>
      <c r="F1060" t="inlineStr">
        <is>
          <t/>
        </is>
      </c>
      <c r="G1060" t="inlineStr">
        <is>
          <t/>
        </is>
      </c>
      <c r="H1060" t="inlineStr">
        <is>
          <t/>
        </is>
      </c>
      <c r="I1060" t="inlineStr">
        <is>
          <t/>
        </is>
      </c>
      <c r="J1060" t="inlineStr">
        <is>
          <t/>
        </is>
      </c>
      <c r="K1060" t="inlineStr">
        <is>
          <t/>
        </is>
      </c>
      <c r="L1060" t="inlineStr">
        <is>
          <t/>
        </is>
      </c>
      <c r="M1060" t="inlineStr">
        <is>
          <t/>
        </is>
      </c>
      <c r="N1060" s="2" t="inlineStr">
        <is>
          <t>Rådets direktiv 92/106/EØF om indførelse af fælles regler for visse former for kombineret godstransport mellem medlemsstaterne|
direktivet om kombineret godstransport</t>
        </is>
      </c>
      <c r="O1060" s="2" t="inlineStr">
        <is>
          <t>4|
3</t>
        </is>
      </c>
      <c r="P1060" s="2" t="inlineStr">
        <is>
          <t xml:space="preserve">|
</t>
        </is>
      </c>
      <c r="Q1060" t="inlineStr">
        <is>
          <t/>
        </is>
      </c>
      <c r="R1060" t="inlineStr">
        <is>
          <t/>
        </is>
      </c>
      <c r="S1060" t="inlineStr">
        <is>
          <t/>
        </is>
      </c>
      <c r="T1060" t="inlineStr">
        <is>
          <t/>
        </is>
      </c>
      <c r="U1060" t="inlineStr">
        <is>
          <t/>
        </is>
      </c>
      <c r="V1060" s="2" t="inlineStr">
        <is>
          <t>οδηγία 92/106/ΕΟΚ του Συμβουλίου της 7ης Δεκεμβρίου 1992 | σχετικά με τη θέσπιση κοινών κανόνων για ορισμένες συνδυασμένες εμπορευματικές μεταφορές μεταξύ των κρατών μελών|
οδηγία για τις συνδυασμένες μεταφορές</t>
        </is>
      </c>
      <c r="W1060" s="2" t="inlineStr">
        <is>
          <t>3|
3</t>
        </is>
      </c>
      <c r="X1060" s="2" t="inlineStr">
        <is>
          <t xml:space="preserve">|
</t>
        </is>
      </c>
      <c r="Y1060" t="inlineStr">
        <is>
          <t/>
        </is>
      </c>
      <c r="Z1060" s="2" t="inlineStr">
        <is>
          <t>Council Directive 92/106/EEC of 7 December 1992 on the establishment of common rules for certain types of combined transport of goods between Member States|
Combined Transport Directive</t>
        </is>
      </c>
      <c r="AA1060" s="2" t="inlineStr">
        <is>
          <t>3|
3</t>
        </is>
      </c>
      <c r="AB1060" s="2" t="inlineStr">
        <is>
          <t xml:space="preserve">|
</t>
        </is>
      </c>
      <c r="AC1060" t="inlineStr">
        <is>
          <t>an EU instrument that aims to reduce the negative side-effects of goods transport on the environment (such as CO&lt;sub&gt;2&lt;/sub&gt; and other emissions) and on society (such as congestion, accidents, noise, etc.) - also called negative externalities - by supporting the shift from long-distance road transport to long-distance rail, inland waterways and maritime transport, as the latter cause fewer negative externalities</t>
        </is>
      </c>
      <c r="AD1060" s="2" t="inlineStr">
        <is>
          <t>Directiva de transporte combinado|
Directiva 92/106/CEE del Consejo de 7 de diciembre de 1992 relativa al establecimiento de normas comunes para determinados transportes combinados de mercancías entre Estados miembros</t>
        </is>
      </c>
      <c r="AE1060" s="2" t="inlineStr">
        <is>
          <t>3|
3</t>
        </is>
      </c>
      <c r="AF1060" s="2" t="inlineStr">
        <is>
          <t xml:space="preserve">|
</t>
        </is>
      </c>
      <c r="AG1060" t="inlineStr">
        <is>
          <t>Instrumento legal de la Unión para
incentivar el cambio del transporte de mercancías por carretera a
modos de transporte de bajas emisiones como las vías navegables, el transporte
marítimo y el ferrocarril, con el objetivo de aumentar la competitividad del
transporte transfronterizo intermodal (y más específicamente
"combinado") en comparación con el transporte de mercancías solo por
carretera.</t>
        </is>
      </c>
      <c r="AH1060" s="2" t="inlineStr">
        <is>
          <t>Nõukogu direktiiv 92/106/EMÜ, 7. detsember 1992, millega kehtestatakse ühiseeskirjad kaupade teatavate kombineeritud vedude kohta liikmesriikide vahel|
kombineeritud vedu käsitlev direktiiv</t>
        </is>
      </c>
      <c r="AI1060" s="2" t="inlineStr">
        <is>
          <t>3|
3</t>
        </is>
      </c>
      <c r="AJ1060" s="2" t="inlineStr">
        <is>
          <t xml:space="preserve">|
</t>
        </is>
      </c>
      <c r="AK1060" t="inlineStr">
        <is>
          <t>ELi tasandi õigusakt, millega luuakse otsesed stiimulid üleminekuks kaupade maanteeveolt sellistele väiksema heitega transpordiliikidele nagu siseveetransport, meretransport ja raudteevedu ning suurendatakse piiriüleste ühendvedude (konkreetsemalt kombineeritud vedude) konkurentsivõimet võrreldes kaupade maanteeveoga</t>
        </is>
      </c>
      <c r="AL1060" s="2" t="inlineStr">
        <is>
          <t>neuvoston direktiivi 92/106/ETY, annettu 7 päivänä joulukuuta 1992, tietynlaisia jäsenvaltioiden välisiä tavaroiden yhdistettyjä kuljetuksia koskevista yhteisistä säännöistä|
yhdistettyjä kuljetuksia koskeva direktiivi</t>
        </is>
      </c>
      <c r="AM1060" s="2" t="inlineStr">
        <is>
          <t>3|
3</t>
        </is>
      </c>
      <c r="AN1060" s="2" t="inlineStr">
        <is>
          <t xml:space="preserve">|
</t>
        </is>
      </c>
      <c r="AO1060" t="inlineStr">
        <is>
          <t/>
        </is>
      </c>
      <c r="AP1060" t="inlineStr">
        <is>
          <t/>
        </is>
      </c>
      <c r="AQ1060" t="inlineStr">
        <is>
          <t/>
        </is>
      </c>
      <c r="AR1060" t="inlineStr">
        <is>
          <t/>
        </is>
      </c>
      <c r="AS1060" t="inlineStr">
        <is>
          <t/>
        </is>
      </c>
      <c r="AT1060" s="2" t="inlineStr">
        <is>
          <t>Treoir 92/106/CEE ón gComhairle an 7 Nollaig 1992 maidir le rialacha comhchoiteanna a bhunú le haghaidh cineálacha áirithe iompair chomhcheangailte earraí idir na Ballstáit|
an Treoir maidir le hIompar Comhcheangailte</t>
        </is>
      </c>
      <c r="AU1060" s="2" t="inlineStr">
        <is>
          <t>3|
3</t>
        </is>
      </c>
      <c r="AV1060" s="2" t="inlineStr">
        <is>
          <t xml:space="preserve">|
</t>
        </is>
      </c>
      <c r="AW1060" t="inlineStr">
        <is>
          <t/>
        </is>
      </c>
      <c r="AX1060" t="inlineStr">
        <is>
          <t/>
        </is>
      </c>
      <c r="AY1060" t="inlineStr">
        <is>
          <t/>
        </is>
      </c>
      <c r="AZ1060" t="inlineStr">
        <is>
          <t/>
        </is>
      </c>
      <c r="BA1060" t="inlineStr">
        <is>
          <t/>
        </is>
      </c>
      <c r="BB1060" s="2" t="inlineStr">
        <is>
          <t>A Tanács 92/106/EGK irányelve (1992. december 7.) a tagállamok közötti kombinált árufuvarozás egyes típusaira vonatkozó közös szabályok megállapításáról|
a kombinált árufuvarozásról szóló irányelv</t>
        </is>
      </c>
      <c r="BC1060" s="2" t="inlineStr">
        <is>
          <t>3|
3</t>
        </is>
      </c>
      <c r="BD1060" s="2" t="inlineStr">
        <is>
          <t xml:space="preserve">|
</t>
        </is>
      </c>
      <c r="BE1060" t="inlineStr">
        <is>
          <t>a vasúti és a vízi szállítást – és így a rövid távú tengeri fuvarozást – magában foglaló multimodális árufuvarozási műveletek támogatását célzó irányelv</t>
        </is>
      </c>
      <c r="BF1060" t="inlineStr">
        <is>
          <t/>
        </is>
      </c>
      <c r="BG1060" t="inlineStr">
        <is>
          <t/>
        </is>
      </c>
      <c r="BH1060" t="inlineStr">
        <is>
          <t/>
        </is>
      </c>
      <c r="BI1060" t="inlineStr">
        <is>
          <t/>
        </is>
      </c>
      <c r="BJ1060" s="2" t="inlineStr">
        <is>
          <t>1992 m. gruodžio 7 d. Tarybos direktyva 92/106/EEB dėl tam tikrų kombinuoto krovinių vežimo tarp valstybių narių tipų bendrųjų taisyklių nustatymo|
Kombinuoto krovinių vežimo direktyva</t>
        </is>
      </c>
      <c r="BK1060" s="2" t="inlineStr">
        <is>
          <t>3|
3</t>
        </is>
      </c>
      <c r="BL1060" s="2" t="inlineStr">
        <is>
          <t xml:space="preserve">|
</t>
        </is>
      </c>
      <c r="BM1060" t="inlineStr">
        <is>
          <t/>
        </is>
      </c>
      <c r="BN1060" t="inlineStr">
        <is>
          <t/>
        </is>
      </c>
      <c r="BO1060" t="inlineStr">
        <is>
          <t/>
        </is>
      </c>
      <c r="BP1060" t="inlineStr">
        <is>
          <t/>
        </is>
      </c>
      <c r="BQ1060" t="inlineStr">
        <is>
          <t/>
        </is>
      </c>
      <c r="BR1060" t="inlineStr">
        <is>
          <t/>
        </is>
      </c>
      <c r="BS1060" t="inlineStr">
        <is>
          <t/>
        </is>
      </c>
      <c r="BT1060" t="inlineStr">
        <is>
          <t/>
        </is>
      </c>
      <c r="BU1060" t="inlineStr">
        <is>
          <t/>
        </is>
      </c>
      <c r="BV1060" t="inlineStr">
        <is>
          <t/>
        </is>
      </c>
      <c r="BW1060" t="inlineStr">
        <is>
          <t/>
        </is>
      </c>
      <c r="BX1060" t="inlineStr">
        <is>
          <t/>
        </is>
      </c>
      <c r="BY1060" t="inlineStr">
        <is>
          <t/>
        </is>
      </c>
      <c r="BZ1060" s="2" t="inlineStr">
        <is>
          <t>dyrektywa w sprawie transportu kombinowanego</t>
        </is>
      </c>
      <c r="CA1060" s="2" t="inlineStr">
        <is>
          <t>3</t>
        </is>
      </c>
      <c r="CB1060" s="2" t="inlineStr">
        <is>
          <t/>
        </is>
      </c>
      <c r="CC1060" t="inlineStr">
        <is>
          <t/>
        </is>
      </c>
      <c r="CD1060" s="2" t="inlineStr">
        <is>
          <t>Diretiva 92/106/CEE do Conselho, de 7 de dezembro de 1992, relativa ao estabelecimento de regras comuns para certos transportes combinados de mercadorias entre Estados-Membros|
Diretiva Transporte Combinado</t>
        </is>
      </c>
      <c r="CE1060" s="2" t="inlineStr">
        <is>
          <t>3|
3</t>
        </is>
      </c>
      <c r="CF1060" s="2" t="inlineStr">
        <is>
          <t xml:space="preserve">|
</t>
        </is>
      </c>
      <c r="CG1060" t="inlineStr">
        <is>
          <t>Legislação da União Europeia destinada a reduzir os efeitos secundários negativos do transporte de mercadorias no ambiente (como o CO&lt;sub&gt;2&lt;/sub&gt; e outras emissões) e na sociedade (tais como congestionamento, acidentes, ruído, etc.).</t>
        </is>
      </c>
      <c r="CH1060" s="2" t="inlineStr">
        <is>
          <t>Directiva privind transporturile combinate|
DIRECTIVA 92/106/CEE din 7 decembrie 1992 privind stabilirea de norme comune pentru anumite tipuri de transporturi combinate de mărfuri între state membre</t>
        </is>
      </c>
      <c r="CI1060" s="2" t="inlineStr">
        <is>
          <t>3|
3</t>
        </is>
      </c>
      <c r="CJ1060" s="2" t="inlineStr">
        <is>
          <t xml:space="preserve">|
</t>
        </is>
      </c>
      <c r="CK1060" t="inlineStr">
        <is>
          <t/>
        </is>
      </c>
      <c r="CL1060" t="inlineStr">
        <is>
          <t/>
        </is>
      </c>
      <c r="CM1060" t="inlineStr">
        <is>
          <t/>
        </is>
      </c>
      <c r="CN1060" t="inlineStr">
        <is>
          <t/>
        </is>
      </c>
      <c r="CO1060" t="inlineStr">
        <is>
          <t/>
        </is>
      </c>
      <c r="CP1060" s="2" t="inlineStr">
        <is>
          <t>direktiva o kombiniranem prevozu|
Direktiva Sveta 92/106/EGS z dne 7. decembra 1992 o ustanovitvi skupnih pravil za nekatere vrste kombiniranega prevoza blaga med državami članicami</t>
        </is>
      </c>
      <c r="CQ1060" s="2" t="inlineStr">
        <is>
          <t>3|
3</t>
        </is>
      </c>
      <c r="CR1060" s="2" t="inlineStr">
        <is>
          <t xml:space="preserve">|
</t>
        </is>
      </c>
      <c r="CS1060" t="inlineStr">
        <is>
          <t/>
        </is>
      </c>
      <c r="CT1060" s="2" t="inlineStr">
        <is>
          <t>direktivet om kombinerad transport|
Direktiv 92/106/EEG om gemensamma regler för vissa former av kombinerad transport av gods mellan medlemsstaterna</t>
        </is>
      </c>
      <c r="CU1060" s="2" t="inlineStr">
        <is>
          <t>3|
3</t>
        </is>
      </c>
      <c r="CV1060" s="2" t="inlineStr">
        <is>
          <t xml:space="preserve">|
</t>
        </is>
      </c>
      <c r="CW1060" t="inlineStr">
        <is>
          <t/>
        </is>
      </c>
    </row>
    <row r="1061">
      <c r="A1061" s="1" t="str">
        <f>HYPERLINK("https://iate.europa.eu/entry/result/3588453/all", "3588453")</f>
        <v>3588453</v>
      </c>
      <c r="B1061" t="inlineStr">
        <is>
          <t>SOCIAL QUESTIONS;ENVIRONMENT;INDUSTRY</t>
        </is>
      </c>
      <c r="C1061" t="inlineStr">
        <is>
          <t>SOCIAL QUESTIONS|health|health policy;ENVIRONMENT|environmental policy|environmental policy;INDUSTRY|chemistry|chemical industry;INDUSTRY|chemistry|chemical industry|raw chemical industry|plastics industry</t>
        </is>
      </c>
      <c r="D1061" t="inlineStr">
        <is>
          <t>yes</t>
        </is>
      </c>
      <c r="E1061" t="inlineStr">
        <is>
          <t/>
        </is>
      </c>
      <c r="F1061" t="inlineStr">
        <is>
          <t/>
        </is>
      </c>
      <c r="G1061" t="inlineStr">
        <is>
          <t/>
        </is>
      </c>
      <c r="H1061" t="inlineStr">
        <is>
          <t/>
        </is>
      </c>
      <c r="I1061" t="inlineStr">
        <is>
          <t/>
        </is>
      </c>
      <c r="J1061" t="inlineStr">
        <is>
          <t/>
        </is>
      </c>
      <c r="K1061" t="inlineStr">
        <is>
          <t/>
        </is>
      </c>
      <c r="L1061" t="inlineStr">
        <is>
          <t/>
        </is>
      </c>
      <c r="M1061" t="inlineStr">
        <is>
          <t/>
        </is>
      </c>
      <c r="N1061" t="inlineStr">
        <is>
          <t/>
        </is>
      </c>
      <c r="O1061" t="inlineStr">
        <is>
          <t/>
        </is>
      </c>
      <c r="P1061" t="inlineStr">
        <is>
          <t/>
        </is>
      </c>
      <c r="Q1061" t="inlineStr">
        <is>
          <t/>
        </is>
      </c>
      <c r="R1061" s="2" t="inlineStr">
        <is>
          <t>bewusst zugesetztes Mikroplastik</t>
        </is>
      </c>
      <c r="S1061" s="2" t="inlineStr">
        <is>
          <t>3</t>
        </is>
      </c>
      <c r="T1061" s="2" t="inlineStr">
        <is>
          <t/>
        </is>
      </c>
      <c r="U1061" t="inlineStr">
        <is>
          <t/>
        </is>
      </c>
      <c r="V1061" t="inlineStr">
        <is>
          <t/>
        </is>
      </c>
      <c r="W1061" t="inlineStr">
        <is>
          <t/>
        </is>
      </c>
      <c r="X1061" t="inlineStr">
        <is>
          <t/>
        </is>
      </c>
      <c r="Y1061" t="inlineStr">
        <is>
          <t/>
        </is>
      </c>
      <c r="Z1061" s="2" t="inlineStr">
        <is>
          <t>intentionally added microplastics|
intentionally added micro plastics</t>
        </is>
      </c>
      <c r="AA1061" s="2" t="inlineStr">
        <is>
          <t>3|
1</t>
        </is>
      </c>
      <c r="AB1061" s="2" t="inlineStr">
        <is>
          <t xml:space="preserve">|
</t>
        </is>
      </c>
      <c r="AC1061" t="inlineStr">
        <is>
          <t>&lt;i&gt;&lt;a href="https://iate.europa.eu/entry/result/3568206/en" target="_blank"&gt;microplastics&lt;/a&gt;&lt;/i&gt; that are deliberately manufactured and intentionally added to products for a specific purpose</t>
        </is>
      </c>
      <c r="AD1061" t="inlineStr">
        <is>
          <t/>
        </is>
      </c>
      <c r="AE1061" t="inlineStr">
        <is>
          <t/>
        </is>
      </c>
      <c r="AF1061" t="inlineStr">
        <is>
          <t/>
        </is>
      </c>
      <c r="AG1061" t="inlineStr">
        <is>
          <t/>
        </is>
      </c>
      <c r="AH1061" t="inlineStr">
        <is>
          <t/>
        </is>
      </c>
      <c r="AI1061" t="inlineStr">
        <is>
          <t/>
        </is>
      </c>
      <c r="AJ1061" t="inlineStr">
        <is>
          <t/>
        </is>
      </c>
      <c r="AK1061" t="inlineStr">
        <is>
          <t/>
        </is>
      </c>
      <c r="AL1061" s="2" t="inlineStr">
        <is>
          <t>tarkoituksellisesti lisätyt mikromuovit</t>
        </is>
      </c>
      <c r="AM1061" s="2" t="inlineStr">
        <is>
          <t>3</t>
        </is>
      </c>
      <c r="AN1061" s="2" t="inlineStr">
        <is>
          <t/>
        </is>
      </c>
      <c r="AO1061" t="inlineStr">
        <is>
          <t/>
        </is>
      </c>
      <c r="AP1061" t="inlineStr">
        <is>
          <t/>
        </is>
      </c>
      <c r="AQ1061" t="inlineStr">
        <is>
          <t/>
        </is>
      </c>
      <c r="AR1061" t="inlineStr">
        <is>
          <t/>
        </is>
      </c>
      <c r="AS1061" t="inlineStr">
        <is>
          <t/>
        </is>
      </c>
      <c r="AT1061" s="2" t="inlineStr">
        <is>
          <t>micreaphlaistigh a cuireadh isteach d’aon ghnó</t>
        </is>
      </c>
      <c r="AU1061" s="2" t="inlineStr">
        <is>
          <t>3</t>
        </is>
      </c>
      <c r="AV1061" s="2" t="inlineStr">
        <is>
          <t/>
        </is>
      </c>
      <c r="AW1061" t="inlineStr">
        <is>
          <t/>
        </is>
      </c>
      <c r="AX1061" t="inlineStr">
        <is>
          <t/>
        </is>
      </c>
      <c r="AY1061" t="inlineStr">
        <is>
          <t/>
        </is>
      </c>
      <c r="AZ1061" t="inlineStr">
        <is>
          <t/>
        </is>
      </c>
      <c r="BA1061" t="inlineStr">
        <is>
          <t/>
        </is>
      </c>
      <c r="BB1061" t="inlineStr">
        <is>
          <t/>
        </is>
      </c>
      <c r="BC1061" t="inlineStr">
        <is>
          <t/>
        </is>
      </c>
      <c r="BD1061" t="inlineStr">
        <is>
          <t/>
        </is>
      </c>
      <c r="BE1061" t="inlineStr">
        <is>
          <t/>
        </is>
      </c>
      <c r="BF1061" t="inlineStr">
        <is>
          <t/>
        </is>
      </c>
      <c r="BG1061" t="inlineStr">
        <is>
          <t/>
        </is>
      </c>
      <c r="BH1061" t="inlineStr">
        <is>
          <t/>
        </is>
      </c>
      <c r="BI1061" t="inlineStr">
        <is>
          <t/>
        </is>
      </c>
      <c r="BJ1061" s="2" t="inlineStr">
        <is>
          <t>sąmoningai pridedami mikroplastikai</t>
        </is>
      </c>
      <c r="BK1061" s="2" t="inlineStr">
        <is>
          <t>3</t>
        </is>
      </c>
      <c r="BL1061" s="2" t="inlineStr">
        <is>
          <t/>
        </is>
      </c>
      <c r="BM1061" t="inlineStr">
        <is>
          <t/>
        </is>
      </c>
      <c r="BN1061" t="inlineStr">
        <is>
          <t/>
        </is>
      </c>
      <c r="BO1061" t="inlineStr">
        <is>
          <t/>
        </is>
      </c>
      <c r="BP1061" t="inlineStr">
        <is>
          <t/>
        </is>
      </c>
      <c r="BQ1061" t="inlineStr">
        <is>
          <t/>
        </is>
      </c>
      <c r="BR1061" s="2" t="inlineStr">
        <is>
          <t>mikroplastiks miżjuda intenzjonalment</t>
        </is>
      </c>
      <c r="BS1061" s="2" t="inlineStr">
        <is>
          <t>3</t>
        </is>
      </c>
      <c r="BT1061" s="2" t="inlineStr">
        <is>
          <t/>
        </is>
      </c>
      <c r="BU1061" t="inlineStr">
        <is>
          <t>mikroplastiks li jiġu mmanifatturati apposta u jiġu miżjuda intenzjonalment mal-prodotti għal skop speċifiku</t>
        </is>
      </c>
      <c r="BV1061" s="2" t="inlineStr">
        <is>
          <t>opzettelijk toegevoegd microplastic</t>
        </is>
      </c>
      <c r="BW1061" s="2" t="inlineStr">
        <is>
          <t>3</t>
        </is>
      </c>
      <c r="BX1061" s="2" t="inlineStr">
        <is>
          <t/>
        </is>
      </c>
      <c r="BY1061" t="inlineStr">
        <is>
          <t/>
        </is>
      </c>
      <c r="BZ1061" s="2" t="inlineStr">
        <is>
          <t>celowo dodawane mikrodrobiny plastiku</t>
        </is>
      </c>
      <c r="CA1061" s="2" t="inlineStr">
        <is>
          <t>3</t>
        </is>
      </c>
      <c r="CB1061" s="2" t="inlineStr">
        <is>
          <t/>
        </is>
      </c>
      <c r="CC1061" t="inlineStr">
        <is>
          <t>mikrodrobiny plastiku [ &lt;a href="/entry/result/href=" id="ENTRY_TO_ENTRY_CONVERTER" target="_blank"&gt;IATE:href="https&lt;/a&gt;" target="_blank"&amp;gt;3568206 ] celowo wytwarzane i dodawane do produktów w określonym celu</t>
        </is>
      </c>
      <c r="CD1061" s="2" t="inlineStr">
        <is>
          <t>microplásticos adicionados intencionalmente</t>
        </is>
      </c>
      <c r="CE1061" s="2" t="inlineStr">
        <is>
          <t>3</t>
        </is>
      </c>
      <c r="CF1061" s="2" t="inlineStr">
        <is>
          <t/>
        </is>
      </c>
      <c r="CG1061" t="inlineStr">
        <is>
          <t/>
        </is>
      </c>
      <c r="CH1061" s="2" t="inlineStr">
        <is>
          <t>microplastice adăugate intenționat</t>
        </is>
      </c>
      <c r="CI1061" s="2" t="inlineStr">
        <is>
          <t>3</t>
        </is>
      </c>
      <c r="CJ1061" s="2" t="inlineStr">
        <is>
          <t/>
        </is>
      </c>
      <c r="CK1061" t="inlineStr">
        <is>
          <t/>
        </is>
      </c>
      <c r="CL1061" t="inlineStr">
        <is>
          <t/>
        </is>
      </c>
      <c r="CM1061" t="inlineStr">
        <is>
          <t/>
        </is>
      </c>
      <c r="CN1061" t="inlineStr">
        <is>
          <t/>
        </is>
      </c>
      <c r="CO1061" t="inlineStr">
        <is>
          <t/>
        </is>
      </c>
      <c r="CP1061" s="2" t="inlineStr">
        <is>
          <t>namerno dodana mikroplastika</t>
        </is>
      </c>
      <c r="CQ1061" s="2" t="inlineStr">
        <is>
          <t>3</t>
        </is>
      </c>
      <c r="CR1061" s="2" t="inlineStr">
        <is>
          <t/>
        </is>
      </c>
      <c r="CS1061" t="inlineStr">
        <is>
          <t>&lt;a href="https://iate.europa.eu/entry/result/3568206/sl" target="_blank"&gt;mikroplastika&lt;/a&gt;, ki se namerno proizvaja in dodaja izdelkom z določenim namenom</t>
        </is>
      </c>
      <c r="CT1061" s="2" t="inlineStr">
        <is>
          <t>avsiktligt tillsatta mikroplaster</t>
        </is>
      </c>
      <c r="CU1061" s="2" t="inlineStr">
        <is>
          <t>3</t>
        </is>
      </c>
      <c r="CV1061" s="2" t="inlineStr">
        <is>
          <t/>
        </is>
      </c>
      <c r="CW1061" t="inlineStr">
        <is>
          <t/>
        </is>
      </c>
    </row>
    <row r="1062">
      <c r="A1062" s="1" t="str">
        <f>HYPERLINK("https://iate.europa.eu/entry/result/3587826/all", "3587826")</f>
        <v>3587826</v>
      </c>
      <c r="B1062" t="inlineStr">
        <is>
          <t>BUSINESS AND COMPETITION;ENVIRONMENT</t>
        </is>
      </c>
      <c r="C1062" t="inlineStr">
        <is>
          <t>BUSINESS AND COMPETITION|business organisation|business policy|corporate social responsibility;ENVIRONMENT|environmental policy</t>
        </is>
      </c>
      <c r="D1062" t="inlineStr">
        <is>
          <t>yes</t>
        </is>
      </c>
      <c r="E1062" t="inlineStr">
        <is>
          <t/>
        </is>
      </c>
      <c r="F1062" t="inlineStr">
        <is>
          <t/>
        </is>
      </c>
      <c r="G1062" t="inlineStr">
        <is>
          <t/>
        </is>
      </c>
      <c r="H1062" t="inlineStr">
        <is>
          <t/>
        </is>
      </c>
      <c r="I1062" t="inlineStr">
        <is>
          <t/>
        </is>
      </c>
      <c r="J1062" t="inlineStr">
        <is>
          <t/>
        </is>
      </c>
      <c r="K1062" t="inlineStr">
        <is>
          <t/>
        </is>
      </c>
      <c r="L1062" t="inlineStr">
        <is>
          <t/>
        </is>
      </c>
      <c r="M1062" t="inlineStr">
        <is>
          <t/>
        </is>
      </c>
      <c r="N1062" s="2" t="inlineStr">
        <is>
          <t>grønt løfte</t>
        </is>
      </c>
      <c r="O1062" s="2" t="inlineStr">
        <is>
          <t>3</t>
        </is>
      </c>
      <c r="P1062" s="2" t="inlineStr">
        <is>
          <t/>
        </is>
      </c>
      <c r="Q1062" t="inlineStr">
        <is>
          <t/>
        </is>
      </c>
      <c r="R1062" t="inlineStr">
        <is>
          <t/>
        </is>
      </c>
      <c r="S1062" t="inlineStr">
        <is>
          <t/>
        </is>
      </c>
      <c r="T1062" t="inlineStr">
        <is>
          <t/>
        </is>
      </c>
      <c r="U1062" t="inlineStr">
        <is>
          <t/>
        </is>
      </c>
      <c r="V1062" s="2" t="inlineStr">
        <is>
          <t>πράσινος όρκος</t>
        </is>
      </c>
      <c r="W1062" s="2" t="inlineStr">
        <is>
          <t>3</t>
        </is>
      </c>
      <c r="X1062" s="2" t="inlineStr">
        <is>
          <t/>
        </is>
      </c>
      <c r="Y1062" t="inlineStr">
        <is>
          <t/>
        </is>
      </c>
      <c r="Z1062" s="2" t="inlineStr">
        <is>
          <t>green oath</t>
        </is>
      </c>
      <c r="AA1062" s="2" t="inlineStr">
        <is>
          <t>3</t>
        </is>
      </c>
      <c r="AB1062" s="2" t="inlineStr">
        <is>
          <t/>
        </is>
      </c>
      <c r="AC1062" t="inlineStr">
        <is>
          <t>pledge by the European Commission to ensure that all environmental initiatives achieve their objectives in 
the most effective and least burdensome way and in an environmentally-friendly manner</t>
        </is>
      </c>
      <c r="AD1062" s="2" t="inlineStr">
        <is>
          <t>mandamiento verde</t>
        </is>
      </c>
      <c r="AE1062" s="2" t="inlineStr">
        <is>
          <t>3</t>
        </is>
      </c>
      <c r="AF1062" s="2" t="inlineStr">
        <is>
          <t/>
        </is>
      </c>
      <c r="AG1062" t="inlineStr">
        <is>
          <t>Compromiso
de la Comisión Europea de garantizar que todas las iniciativas
del Pacto Verde alcancen sus objetivos de la manera más eficaz y menos onerosa, y de un modo respetuoso con
el medio ambiente.</t>
        </is>
      </c>
      <c r="AH1062" t="inlineStr">
        <is>
          <t/>
        </is>
      </c>
      <c r="AI1062" t="inlineStr">
        <is>
          <t/>
        </is>
      </c>
      <c r="AJ1062" t="inlineStr">
        <is>
          <t/>
        </is>
      </c>
      <c r="AK1062" t="inlineStr">
        <is>
          <t/>
        </is>
      </c>
      <c r="AL1062" s="2" t="inlineStr">
        <is>
          <t>vihreä vala</t>
        </is>
      </c>
      <c r="AM1062" s="2" t="inlineStr">
        <is>
          <t>3</t>
        </is>
      </c>
      <c r="AN1062" s="2" t="inlineStr">
        <is>
          <t/>
        </is>
      </c>
      <c r="AO1062" t="inlineStr">
        <is>
          <t/>
        </is>
      </c>
      <c r="AP1062" t="inlineStr">
        <is>
          <t/>
        </is>
      </c>
      <c r="AQ1062" t="inlineStr">
        <is>
          <t/>
        </is>
      </c>
      <c r="AR1062" t="inlineStr">
        <is>
          <t/>
        </is>
      </c>
      <c r="AS1062" t="inlineStr">
        <is>
          <t/>
        </is>
      </c>
      <c r="AT1062" s="2" t="inlineStr">
        <is>
          <t>mionn glas</t>
        </is>
      </c>
      <c r="AU1062" s="2" t="inlineStr">
        <is>
          <t>3</t>
        </is>
      </c>
      <c r="AV1062" s="2" t="inlineStr">
        <is>
          <t/>
        </is>
      </c>
      <c r="AW1062" t="inlineStr">
        <is>
          <t/>
        </is>
      </c>
      <c r="AX1062" t="inlineStr">
        <is>
          <t/>
        </is>
      </c>
      <c r="AY1062" t="inlineStr">
        <is>
          <t/>
        </is>
      </c>
      <c r="AZ1062" t="inlineStr">
        <is>
          <t/>
        </is>
      </c>
      <c r="BA1062" t="inlineStr">
        <is>
          <t/>
        </is>
      </c>
      <c r="BB1062" s="2" t="inlineStr">
        <is>
          <t>zöld eskü</t>
        </is>
      </c>
      <c r="BC1062" s="2" t="inlineStr">
        <is>
          <t>3</t>
        </is>
      </c>
      <c r="BD1062" s="2" t="inlineStr">
        <is>
          <t/>
        </is>
      </c>
      <c r="BE1062" t="inlineStr">
        <is>
          <t>az Európai Bizottság azon vállalása, hogy a kezdeményezései a lehető leghatékonyabb és legkevésbé megterhelő, környezetbarát módon valósulnak meg</t>
        </is>
      </c>
      <c r="BF1062" t="inlineStr">
        <is>
          <t/>
        </is>
      </c>
      <c r="BG1062" t="inlineStr">
        <is>
          <t/>
        </is>
      </c>
      <c r="BH1062" t="inlineStr">
        <is>
          <t/>
        </is>
      </c>
      <c r="BI1062" t="inlineStr">
        <is>
          <t/>
        </is>
      </c>
      <c r="BJ1062" s="2" t="inlineStr">
        <is>
          <t>žalioji priesaika</t>
        </is>
      </c>
      <c r="BK1062" s="2" t="inlineStr">
        <is>
          <t>3</t>
        </is>
      </c>
      <c r="BL1062" s="2" t="inlineStr">
        <is>
          <t/>
        </is>
      </c>
      <c r="BM1062" t="inlineStr">
        <is>
          <t/>
        </is>
      </c>
      <c r="BN1062" t="inlineStr">
        <is>
          <t/>
        </is>
      </c>
      <c r="BO1062" t="inlineStr">
        <is>
          <t/>
        </is>
      </c>
      <c r="BP1062" t="inlineStr">
        <is>
          <t/>
        </is>
      </c>
      <c r="BQ1062" t="inlineStr">
        <is>
          <t/>
        </is>
      </c>
      <c r="BR1062" t="inlineStr">
        <is>
          <t/>
        </is>
      </c>
      <c r="BS1062" t="inlineStr">
        <is>
          <t/>
        </is>
      </c>
      <c r="BT1062" t="inlineStr">
        <is>
          <t/>
        </is>
      </c>
      <c r="BU1062" t="inlineStr">
        <is>
          <t/>
        </is>
      </c>
      <c r="BV1062" t="inlineStr">
        <is>
          <t/>
        </is>
      </c>
      <c r="BW1062" t="inlineStr">
        <is>
          <t/>
        </is>
      </c>
      <c r="BX1062" t="inlineStr">
        <is>
          <t/>
        </is>
      </c>
      <c r="BY1062" t="inlineStr">
        <is>
          <t/>
        </is>
      </c>
      <c r="BZ1062" s="2" t="inlineStr">
        <is>
          <t>zielone przyrzeczenie</t>
        </is>
      </c>
      <c r="CA1062" s="2" t="inlineStr">
        <is>
          <t>3</t>
        </is>
      </c>
      <c r="CB1062" s="2" t="inlineStr">
        <is>
          <t/>
        </is>
      </c>
      <c r="CC1062" t="inlineStr">
        <is>
          <t/>
        </is>
      </c>
      <c r="CD1062" s="2" t="inlineStr">
        <is>
          <t>juramento ecológico</t>
        </is>
      </c>
      <c r="CE1062" s="2" t="inlineStr">
        <is>
          <t>3</t>
        </is>
      </c>
      <c r="CF1062" s="2" t="inlineStr">
        <is>
          <t/>
        </is>
      </c>
      <c r="CG1062" t="inlineStr">
        <is>
          <t>Compromisso da Comissão Europeia cujo objetivo é assegurar que todas as iniciativas ambientais alcancem os seus objetivos da forma mais eficaz e menos onerosa e respeitadoras do ambiente.</t>
        </is>
      </c>
      <c r="CH1062" s="2" t="inlineStr">
        <is>
          <t>legământ verde</t>
        </is>
      </c>
      <c r="CI1062" s="2" t="inlineStr">
        <is>
          <t>3</t>
        </is>
      </c>
      <c r="CJ1062" s="2" t="inlineStr">
        <is>
          <t/>
        </is>
      </c>
      <c r="CK1062" t="inlineStr">
        <is>
          <t/>
        </is>
      </c>
      <c r="CL1062" t="inlineStr">
        <is>
          <t/>
        </is>
      </c>
      <c r="CM1062" t="inlineStr">
        <is>
          <t/>
        </is>
      </c>
      <c r="CN1062" t="inlineStr">
        <is>
          <t/>
        </is>
      </c>
      <c r="CO1062" t="inlineStr">
        <is>
          <t/>
        </is>
      </c>
      <c r="CP1062" s="2" t="inlineStr">
        <is>
          <t>zelena prisega</t>
        </is>
      </c>
      <c r="CQ1062" s="2" t="inlineStr">
        <is>
          <t>3</t>
        </is>
      </c>
      <c r="CR1062" s="2" t="inlineStr">
        <is>
          <t/>
        </is>
      </c>
      <c r="CS1062" t="inlineStr">
        <is>
          <t/>
        </is>
      </c>
      <c r="CT1062" t="inlineStr">
        <is>
          <t/>
        </is>
      </c>
      <c r="CU1062" t="inlineStr">
        <is>
          <t/>
        </is>
      </c>
      <c r="CV1062" t="inlineStr">
        <is>
          <t/>
        </is>
      </c>
      <c r="CW1062" t="inlineStr">
        <is>
          <t/>
        </is>
      </c>
    </row>
    <row r="1063">
      <c r="A1063" s="1" t="str">
        <f>HYPERLINK("https://iate.europa.eu/entry/result/3588241/all", "3588241")</f>
        <v>3588241</v>
      </c>
      <c r="B1063" t="inlineStr">
        <is>
          <t>ECONOMICS</t>
        </is>
      </c>
      <c r="C1063" t="inlineStr">
        <is>
          <t>ECONOMICS|economic structure|economy</t>
        </is>
      </c>
      <c r="D1063" t="inlineStr">
        <is>
          <t>yes</t>
        </is>
      </c>
      <c r="E1063" t="inlineStr">
        <is>
          <t/>
        </is>
      </c>
      <c r="F1063" t="inlineStr">
        <is>
          <t/>
        </is>
      </c>
      <c r="G1063" t="inlineStr">
        <is>
          <t/>
        </is>
      </c>
      <c r="H1063" t="inlineStr">
        <is>
          <t/>
        </is>
      </c>
      <c r="I1063" t="inlineStr">
        <is>
          <t/>
        </is>
      </c>
      <c r="J1063" t="inlineStr">
        <is>
          <t/>
        </is>
      </c>
      <c r="K1063" t="inlineStr">
        <is>
          <t/>
        </is>
      </c>
      <c r="L1063" t="inlineStr">
        <is>
          <t/>
        </is>
      </c>
      <c r="M1063" t="inlineStr">
        <is>
          <t/>
        </is>
      </c>
      <c r="N1063" s="2" t="inlineStr">
        <is>
          <t>samfundets krav</t>
        </is>
      </c>
      <c r="O1063" s="2" t="inlineStr">
        <is>
          <t>3</t>
        </is>
      </c>
      <c r="P1063" s="2" t="inlineStr">
        <is>
          <t/>
        </is>
      </c>
      <c r="Q1063" t="inlineStr">
        <is>
          <t/>
        </is>
      </c>
      <c r="R1063" t="inlineStr">
        <is>
          <t/>
        </is>
      </c>
      <c r="S1063" t="inlineStr">
        <is>
          <t/>
        </is>
      </c>
      <c r="T1063" t="inlineStr">
        <is>
          <t/>
        </is>
      </c>
      <c r="U1063" t="inlineStr">
        <is>
          <t/>
        </is>
      </c>
      <c r="V1063" s="2" t="inlineStr">
        <is>
          <t>κοινωνική έλξη</t>
        </is>
      </c>
      <c r="W1063" s="2" t="inlineStr">
        <is>
          <t>3</t>
        </is>
      </c>
      <c r="X1063" s="2" t="inlineStr">
        <is>
          <t/>
        </is>
      </c>
      <c r="Y1063" t="inlineStr">
        <is>
          <t/>
        </is>
      </c>
      <c r="Z1063" s="2" t="inlineStr">
        <is>
          <t>societal pull</t>
        </is>
      </c>
      <c r="AA1063" s="2" t="inlineStr">
        <is>
          <t>3</t>
        </is>
      </c>
      <c r="AB1063" s="2" t="inlineStr">
        <is>
          <t/>
        </is>
      </c>
      <c r="AC1063" t="inlineStr">
        <is>
          <t>needs and desires of society</t>
        </is>
      </c>
      <c r="AD1063" s="2" t="inlineStr">
        <is>
          <t>demanda social</t>
        </is>
      </c>
      <c r="AE1063" s="2" t="inlineStr">
        <is>
          <t>3</t>
        </is>
      </c>
      <c r="AF1063" s="2" t="inlineStr">
        <is>
          <t/>
        </is>
      </c>
      <c r="AG1063" t="inlineStr">
        <is>
          <t/>
        </is>
      </c>
      <c r="AH1063" t="inlineStr">
        <is>
          <t/>
        </is>
      </c>
      <c r="AI1063" t="inlineStr">
        <is>
          <t/>
        </is>
      </c>
      <c r="AJ1063" t="inlineStr">
        <is>
          <t/>
        </is>
      </c>
      <c r="AK1063" t="inlineStr">
        <is>
          <t/>
        </is>
      </c>
      <c r="AL1063" s="2" t="inlineStr">
        <is>
          <t>yhteiskunnallinen kysyntä</t>
        </is>
      </c>
      <c r="AM1063" s="2" t="inlineStr">
        <is>
          <t>3</t>
        </is>
      </c>
      <c r="AN1063" s="2" t="inlineStr">
        <is>
          <t/>
        </is>
      </c>
      <c r="AO1063" t="inlineStr">
        <is>
          <t/>
        </is>
      </c>
      <c r="AP1063" t="inlineStr">
        <is>
          <t/>
        </is>
      </c>
      <c r="AQ1063" t="inlineStr">
        <is>
          <t/>
        </is>
      </c>
      <c r="AR1063" t="inlineStr">
        <is>
          <t/>
        </is>
      </c>
      <c r="AS1063" t="inlineStr">
        <is>
          <t/>
        </is>
      </c>
      <c r="AT1063" s="2" t="inlineStr">
        <is>
          <t>éilimh na sochaí</t>
        </is>
      </c>
      <c r="AU1063" s="2" t="inlineStr">
        <is>
          <t>3</t>
        </is>
      </c>
      <c r="AV1063" s="2" t="inlineStr">
        <is>
          <t/>
        </is>
      </c>
      <c r="AW1063" t="inlineStr">
        <is>
          <t/>
        </is>
      </c>
      <c r="AX1063" t="inlineStr">
        <is>
          <t/>
        </is>
      </c>
      <c r="AY1063" t="inlineStr">
        <is>
          <t/>
        </is>
      </c>
      <c r="AZ1063" t="inlineStr">
        <is>
          <t/>
        </is>
      </c>
      <c r="BA1063" t="inlineStr">
        <is>
          <t/>
        </is>
      </c>
      <c r="BB1063" s="2" t="inlineStr">
        <is>
          <t>társadalmi húzóerő</t>
        </is>
      </c>
      <c r="BC1063" s="2" t="inlineStr">
        <is>
          <t>3</t>
        </is>
      </c>
      <c r="BD1063" s="2" t="inlineStr">
        <is>
          <t/>
        </is>
      </c>
      <c r="BE1063" t="inlineStr">
        <is>
          <t>a társadalom igényei és vágyai</t>
        </is>
      </c>
      <c r="BF1063" t="inlineStr">
        <is>
          <t/>
        </is>
      </c>
      <c r="BG1063" t="inlineStr">
        <is>
          <t/>
        </is>
      </c>
      <c r="BH1063" t="inlineStr">
        <is>
          <t/>
        </is>
      </c>
      <c r="BI1063" t="inlineStr">
        <is>
          <t/>
        </is>
      </c>
      <c r="BJ1063" t="inlineStr">
        <is>
          <t/>
        </is>
      </c>
      <c r="BK1063" t="inlineStr">
        <is>
          <t/>
        </is>
      </c>
      <c r="BL1063" t="inlineStr">
        <is>
          <t/>
        </is>
      </c>
      <c r="BM1063" t="inlineStr">
        <is>
          <t/>
        </is>
      </c>
      <c r="BN1063" t="inlineStr">
        <is>
          <t/>
        </is>
      </c>
      <c r="BO1063" t="inlineStr">
        <is>
          <t/>
        </is>
      </c>
      <c r="BP1063" t="inlineStr">
        <is>
          <t/>
        </is>
      </c>
      <c r="BQ1063" t="inlineStr">
        <is>
          <t/>
        </is>
      </c>
      <c r="BR1063" t="inlineStr">
        <is>
          <t/>
        </is>
      </c>
      <c r="BS1063" t="inlineStr">
        <is>
          <t/>
        </is>
      </c>
      <c r="BT1063" t="inlineStr">
        <is>
          <t/>
        </is>
      </c>
      <c r="BU1063" t="inlineStr">
        <is>
          <t/>
        </is>
      </c>
      <c r="BV1063" t="inlineStr">
        <is>
          <t/>
        </is>
      </c>
      <c r="BW1063" t="inlineStr">
        <is>
          <t/>
        </is>
      </c>
      <c r="BX1063" t="inlineStr">
        <is>
          <t/>
        </is>
      </c>
      <c r="BY1063" t="inlineStr">
        <is>
          <t/>
        </is>
      </c>
      <c r="BZ1063" s="2" t="inlineStr">
        <is>
          <t>popyt społeczny</t>
        </is>
      </c>
      <c r="CA1063" s="2" t="inlineStr">
        <is>
          <t>3</t>
        </is>
      </c>
      <c r="CB1063" s="2" t="inlineStr">
        <is>
          <t/>
        </is>
      </c>
      <c r="CC1063" t="inlineStr">
        <is>
          <t>potrzeby i pragnienia społeczne</t>
        </is>
      </c>
      <c r="CD1063" s="2" t="inlineStr">
        <is>
          <t>necessidades da sociedade</t>
        </is>
      </c>
      <c r="CE1063" s="2" t="inlineStr">
        <is>
          <t>3</t>
        </is>
      </c>
      <c r="CF1063" s="2" t="inlineStr">
        <is>
          <t/>
        </is>
      </c>
      <c r="CG1063" t="inlineStr">
        <is>
          <t/>
        </is>
      </c>
      <c r="CH1063" s="2" t="inlineStr">
        <is>
          <t>influență exercitată de dezvoltările societale</t>
        </is>
      </c>
      <c r="CI1063" s="2" t="inlineStr">
        <is>
          <t>2</t>
        </is>
      </c>
      <c r="CJ1063" s="2" t="inlineStr">
        <is>
          <t/>
        </is>
      </c>
      <c r="CK1063" t="inlineStr">
        <is>
          <t/>
        </is>
      </c>
      <c r="CL1063" t="inlineStr">
        <is>
          <t/>
        </is>
      </c>
      <c r="CM1063" t="inlineStr">
        <is>
          <t/>
        </is>
      </c>
      <c r="CN1063" t="inlineStr">
        <is>
          <t/>
        </is>
      </c>
      <c r="CO1063" t="inlineStr">
        <is>
          <t/>
        </is>
      </c>
      <c r="CP1063" s="2" t="inlineStr">
        <is>
          <t>zagon družbe</t>
        </is>
      </c>
      <c r="CQ1063" s="2" t="inlineStr">
        <is>
          <t>2</t>
        </is>
      </c>
      <c r="CR1063" s="2" t="inlineStr">
        <is>
          <t/>
        </is>
      </c>
      <c r="CS1063" t="inlineStr">
        <is>
          <t/>
        </is>
      </c>
      <c r="CT1063" t="inlineStr">
        <is>
          <t/>
        </is>
      </c>
      <c r="CU1063" t="inlineStr">
        <is>
          <t/>
        </is>
      </c>
      <c r="CV1063" t="inlineStr">
        <is>
          <t/>
        </is>
      </c>
      <c r="CW1063" t="inlineStr">
        <is>
          <t/>
        </is>
      </c>
    </row>
    <row r="1064">
      <c r="A1064" s="1" t="str">
        <f>HYPERLINK("https://iate.europa.eu/entry/result/3588177/all", "3588177")</f>
        <v>3588177</v>
      </c>
      <c r="B1064" t="inlineStr">
        <is>
          <t>TRADE</t>
        </is>
      </c>
      <c r="C1064" t="inlineStr">
        <is>
          <t>TRADE|consumption|goods and services|consumer goods</t>
        </is>
      </c>
      <c r="D1064" t="inlineStr">
        <is>
          <t>yes</t>
        </is>
      </c>
      <c r="E1064" t="inlineStr">
        <is>
          <t/>
        </is>
      </c>
      <c r="F1064" t="inlineStr">
        <is>
          <t/>
        </is>
      </c>
      <c r="G1064" t="inlineStr">
        <is>
          <t/>
        </is>
      </c>
      <c r="H1064" t="inlineStr">
        <is>
          <t/>
        </is>
      </c>
      <c r="I1064" t="inlineStr">
        <is>
          <t/>
        </is>
      </c>
      <c r="J1064" t="inlineStr">
        <is>
          <t/>
        </is>
      </c>
      <c r="K1064" t="inlineStr">
        <is>
          <t/>
        </is>
      </c>
      <c r="L1064" t="inlineStr">
        <is>
          <t/>
        </is>
      </c>
      <c r="M1064" t="inlineStr">
        <is>
          <t/>
        </is>
      </c>
      <c r="N1064" s="2" t="inlineStr">
        <is>
          <t>elektronisk produktpas</t>
        </is>
      </c>
      <c r="O1064" s="2" t="inlineStr">
        <is>
          <t>3</t>
        </is>
      </c>
      <c r="P1064" s="2" t="inlineStr">
        <is>
          <t/>
        </is>
      </c>
      <c r="Q1064" t="inlineStr">
        <is>
          <t>dokument med oplysninger om bl.a. et produkts oprindelse, sammensætning, reparations- og demonteringsmuligheder og håndtering ved afslutning af dets levetid</t>
        </is>
      </c>
      <c r="R1064" t="inlineStr">
        <is>
          <t/>
        </is>
      </c>
      <c r="S1064" t="inlineStr">
        <is>
          <t/>
        </is>
      </c>
      <c r="T1064" t="inlineStr">
        <is>
          <t/>
        </is>
      </c>
      <c r="U1064" t="inlineStr">
        <is>
          <t/>
        </is>
      </c>
      <c r="V1064" s="2" t="inlineStr">
        <is>
          <t>ηλεκτρονικό διαβατήριο προϊόντος</t>
        </is>
      </c>
      <c r="W1064" s="2" t="inlineStr">
        <is>
          <t>3</t>
        </is>
      </c>
      <c r="X1064" s="2" t="inlineStr">
        <is>
          <t/>
        </is>
      </c>
      <c r="Y1064" t="inlineStr">
        <is>
          <t/>
        </is>
      </c>
      <c r="Z1064" s="2" t="inlineStr">
        <is>
          <t>electronic product passport</t>
        </is>
      </c>
      <c r="AA1064" s="2" t="inlineStr">
        <is>
          <t>3</t>
        </is>
      </c>
      <c r="AB1064" s="2" t="inlineStr">
        <is>
          <t/>
        </is>
      </c>
      <c r="AC1064" t="inlineStr">
        <is>
          <t>set of digitised information compiled about an individual product for the purpose of providing practical information such as details about its origin, composition, repair and dismantling possibilities, and end of life handling</t>
        </is>
      </c>
      <c r="AD1064" s="2" t="inlineStr">
        <is>
          <t>pasaporte electrónico del producto</t>
        </is>
      </c>
      <c r="AE1064" s="2" t="inlineStr">
        <is>
          <t>3</t>
        </is>
      </c>
      <c r="AF1064" s="2" t="inlineStr">
        <is>
          <t/>
        </is>
      </c>
      <c r="AG1064" t="inlineStr">
        <is>
          <t>Información
 digital recogida a lo largo de la cadena de valor de un producto sobre su
 origen, su composición, las posibilidades de reparación y desmontaje, y la
 gestión al final de su ciclo de vida.</t>
        </is>
      </c>
      <c r="AH1064" s="2" t="inlineStr">
        <is>
          <t>elektrooniline tootepass</t>
        </is>
      </c>
      <c r="AI1064" s="2" t="inlineStr">
        <is>
          <t>3</t>
        </is>
      </c>
      <c r="AJ1064" s="2" t="inlineStr">
        <is>
          <t/>
        </is>
      </c>
      <c r="AK1064" t="inlineStr">
        <is>
          <t>digitaalsel kujul esitatav tootespetsiifiline põhiteave toote päritolu, koostise, parandamise ja demonteerimise võimaluste ning kasutuselt kõrvaldamise kohta</t>
        </is>
      </c>
      <c r="AL1064" s="2" t="inlineStr">
        <is>
          <t>sähköinen tuotepassi</t>
        </is>
      </c>
      <c r="AM1064" s="2" t="inlineStr">
        <is>
          <t>3</t>
        </is>
      </c>
      <c r="AN1064" s="2" t="inlineStr">
        <is>
          <t/>
        </is>
      </c>
      <c r="AO1064" t="inlineStr">
        <is>
          <t/>
        </is>
      </c>
      <c r="AP1064" t="inlineStr">
        <is>
          <t/>
        </is>
      </c>
      <c r="AQ1064" t="inlineStr">
        <is>
          <t/>
        </is>
      </c>
      <c r="AR1064" t="inlineStr">
        <is>
          <t/>
        </is>
      </c>
      <c r="AS1064" t="inlineStr">
        <is>
          <t/>
        </is>
      </c>
      <c r="AT1064" s="2" t="inlineStr">
        <is>
          <t>pas táirge leictreonach</t>
        </is>
      </c>
      <c r="AU1064" s="2" t="inlineStr">
        <is>
          <t>3</t>
        </is>
      </c>
      <c r="AV1064" s="2" t="inlineStr">
        <is>
          <t/>
        </is>
      </c>
      <c r="AW1064" t="inlineStr">
        <is>
          <t/>
        </is>
      </c>
      <c r="AX1064" t="inlineStr">
        <is>
          <t/>
        </is>
      </c>
      <c r="AY1064" t="inlineStr">
        <is>
          <t/>
        </is>
      </c>
      <c r="AZ1064" t="inlineStr">
        <is>
          <t/>
        </is>
      </c>
      <c r="BA1064" t="inlineStr">
        <is>
          <t/>
        </is>
      </c>
      <c r="BB1064" s="2" t="inlineStr">
        <is>
          <t>elektronikus termékútlevél</t>
        </is>
      </c>
      <c r="BC1064" s="2" t="inlineStr">
        <is>
          <t>3</t>
        </is>
      </c>
      <c r="BD1064" s="2" t="inlineStr">
        <is>
          <t/>
        </is>
      </c>
      <c r="BE1064" t="inlineStr">
        <is>
          <t>termék összetevőit és a fenntarthatóságát és körforgásos jellegét meghatározó főbb jellemzőket digitális formában tartalmazó dokumentum</t>
        </is>
      </c>
      <c r="BF1064" t="inlineStr">
        <is>
          <t/>
        </is>
      </c>
      <c r="BG1064" t="inlineStr">
        <is>
          <t/>
        </is>
      </c>
      <c r="BH1064" t="inlineStr">
        <is>
          <t/>
        </is>
      </c>
      <c r="BI1064" t="inlineStr">
        <is>
          <t/>
        </is>
      </c>
      <c r="BJ1064" s="2" t="inlineStr">
        <is>
          <t>elektroninis produkto pasas</t>
        </is>
      </c>
      <c r="BK1064" s="2" t="inlineStr">
        <is>
          <t>3</t>
        </is>
      </c>
      <c r="BL1064" s="2" t="inlineStr">
        <is>
          <t/>
        </is>
      </c>
      <c r="BM1064" t="inlineStr">
        <is>
          <t/>
        </is>
      </c>
      <c r="BN1064" t="inlineStr">
        <is>
          <t/>
        </is>
      </c>
      <c r="BO1064" t="inlineStr">
        <is>
          <t/>
        </is>
      </c>
      <c r="BP1064" t="inlineStr">
        <is>
          <t/>
        </is>
      </c>
      <c r="BQ1064" t="inlineStr">
        <is>
          <t/>
        </is>
      </c>
      <c r="BR1064" t="inlineStr">
        <is>
          <t/>
        </is>
      </c>
      <c r="BS1064" t="inlineStr">
        <is>
          <t/>
        </is>
      </c>
      <c r="BT1064" t="inlineStr">
        <is>
          <t/>
        </is>
      </c>
      <c r="BU1064" t="inlineStr">
        <is>
          <t/>
        </is>
      </c>
      <c r="BV1064" t="inlineStr">
        <is>
          <t/>
        </is>
      </c>
      <c r="BW1064" t="inlineStr">
        <is>
          <t/>
        </is>
      </c>
      <c r="BX1064" t="inlineStr">
        <is>
          <t/>
        </is>
      </c>
      <c r="BY1064" t="inlineStr">
        <is>
          <t/>
        </is>
      </c>
      <c r="BZ1064" s="2" t="inlineStr">
        <is>
          <t>elektroniczny paszport produktu</t>
        </is>
      </c>
      <c r="CA1064" s="2" t="inlineStr">
        <is>
          <t>3</t>
        </is>
      </c>
      <c r="CB1064" s="2" t="inlineStr">
        <is>
          <t/>
        </is>
      </c>
      <c r="CC1064" t="inlineStr">
        <is>
          <t/>
        </is>
      </c>
      <c r="CD1064" s="2" t="inlineStr">
        <is>
          <t>passaporte eletrónico de produto</t>
        </is>
      </c>
      <c r="CE1064" s="2" t="inlineStr">
        <is>
          <t>3</t>
        </is>
      </c>
      <c r="CF1064" s="2" t="inlineStr">
        <is>
          <t/>
        </is>
      </c>
      <c r="CG1064" t="inlineStr">
        <is>
          <t/>
        </is>
      </c>
      <c r="CH1064" s="2" t="inlineStr">
        <is>
          <t>pașaport electronic al unui produs</t>
        </is>
      </c>
      <c r="CI1064" s="2" t="inlineStr">
        <is>
          <t>2</t>
        </is>
      </c>
      <c r="CJ1064" s="2" t="inlineStr">
        <is>
          <t/>
        </is>
      </c>
      <c r="CK1064" t="inlineStr">
        <is>
          <t/>
        </is>
      </c>
      <c r="CL1064" t="inlineStr">
        <is>
          <t/>
        </is>
      </c>
      <c r="CM1064" t="inlineStr">
        <is>
          <t/>
        </is>
      </c>
      <c r="CN1064" t="inlineStr">
        <is>
          <t/>
        </is>
      </c>
      <c r="CO1064" t="inlineStr">
        <is>
          <t/>
        </is>
      </c>
      <c r="CP1064" s="2" t="inlineStr">
        <is>
          <t>elektronski potni list izdelka</t>
        </is>
      </c>
      <c r="CQ1064" s="2" t="inlineStr">
        <is>
          <t>2</t>
        </is>
      </c>
      <c r="CR1064" s="2" t="inlineStr">
        <is>
          <t/>
        </is>
      </c>
      <c r="CS1064" t="inlineStr">
        <is>
          <t/>
        </is>
      </c>
      <c r="CT1064" s="2" t="inlineStr">
        <is>
          <t>elektroniskt produktpass</t>
        </is>
      </c>
      <c r="CU1064" s="2" t="inlineStr">
        <is>
          <t>3</t>
        </is>
      </c>
      <c r="CV1064" s="2" t="inlineStr">
        <is>
          <t/>
        </is>
      </c>
      <c r="CW1064" t="inlineStr">
        <is>
          <t/>
        </is>
      </c>
    </row>
    <row r="1065">
      <c r="A1065" s="1" t="str">
        <f>HYPERLINK("https://iate.europa.eu/entry/result/3588410/all", "3588410")</f>
        <v>3588410</v>
      </c>
      <c r="B1065" t="inlineStr">
        <is>
          <t>ENVIRONMENT;FINANCE</t>
        </is>
      </c>
      <c r="C1065" t="inlineStr">
        <is>
          <t>ENVIRONMENT|environmental policy|climate change policy;FINANCE|financing and investment|investment|investment policy</t>
        </is>
      </c>
      <c r="D1065" t="inlineStr">
        <is>
          <t>yes</t>
        </is>
      </c>
      <c r="E1065" t="inlineStr">
        <is>
          <t/>
        </is>
      </c>
      <c r="F1065" t="inlineStr">
        <is>
          <t/>
        </is>
      </c>
      <c r="G1065" t="inlineStr">
        <is>
          <t/>
        </is>
      </c>
      <c r="H1065" t="inlineStr">
        <is>
          <t/>
        </is>
      </c>
      <c r="I1065" t="inlineStr">
        <is>
          <t/>
        </is>
      </c>
      <c r="J1065" s="2" t="inlineStr">
        <is>
          <t>úvěrová politika EIB v oblasti energetiky|
úvěrová politika v oblasti energetiky</t>
        </is>
      </c>
      <c r="K1065" s="2" t="inlineStr">
        <is>
          <t>3|
3</t>
        </is>
      </c>
      <c r="L1065" s="2" t="inlineStr">
        <is>
          <t xml:space="preserve">|
</t>
        </is>
      </c>
      <c r="M1065" t="inlineStr">
        <is>
          <t>politika Evropské investiční banky přijatá dne 14. listopadu 2019, která upřednostňuje úvěry v oblasti energetické účinnosti, obnovitelné energie, nových zelených technologií a nových typů energetické infrastruktury nezbytné pro budoucí nízkouhlíkové energetické systémy</t>
        </is>
      </c>
      <c r="N1065" s="2" t="inlineStr">
        <is>
          <t>EIB's energiudlånspolitik|
energiudlånspolitik</t>
        </is>
      </c>
      <c r="O1065" s="2" t="inlineStr">
        <is>
          <t>3|
3</t>
        </is>
      </c>
      <c r="P1065" s="2" t="inlineStr">
        <is>
          <t xml:space="preserve">|
</t>
        </is>
      </c>
      <c r="Q1065" t="inlineStr">
        <is>
          <t>politik vedtaget af Den Europæiske Investeringsbanks bestyrelse den 14. november 2019, som prioriterer udlån til energieffektivitet, vedvarende energi, nye grønne teknologier og nye typer energiinfrastruktur, som kræves med henblik på fremtidens lavemissionsenergisystem</t>
        </is>
      </c>
      <c r="R1065" s="2" t="inlineStr">
        <is>
          <t>Finanzierungspolitik der EIB im Energiesektor|
Strategie für die Vergabe von Darlehen im Energiebereich</t>
        </is>
      </c>
      <c r="S1065" s="2" t="inlineStr">
        <is>
          <t>3|
3</t>
        </is>
      </c>
      <c r="T1065" s="2" t="inlineStr">
        <is>
          <t xml:space="preserve">preferred|
</t>
        </is>
      </c>
      <c r="U1065" t="inlineStr">
        <is>
          <t>Strategie, nach der Darlehen in den Bereichen Energieeffizienz und erneuerbare Energien sowie Darlehen für neue umweltfreundliche Technologien und neue Arten von Energieinfrastrukturen, die für das künftige Energiesystem mit geringem CO&lt;sub&gt;2&lt;/sub&gt;-Ausstoß erforderlich sind, Vorrang eingeräumt wird</t>
        </is>
      </c>
      <c r="V1065" s="2" t="inlineStr">
        <is>
          <t>πολιτική δανειοδότησης στον τομέα της ενέργειας</t>
        </is>
      </c>
      <c r="W1065" s="2" t="inlineStr">
        <is>
          <t>3</t>
        </is>
      </c>
      <c r="X1065" s="2" t="inlineStr">
        <is>
          <t/>
        </is>
      </c>
      <c r="Y1065" t="inlineStr">
        <is>
          <t>πολιτική που εγκρίθηκε από την &lt;a href="https://iate.europa.eu/entry/result/780826/el" target="_blank"&gt;ΕΤΕπ&lt;/a&gt; στις 14 Νοεμβρίου 2019 και η οποία δίνει προτεραιότητα στη χορήγηση δανείων για την ενεργειακή απόδοση, τις ανανεώσιμες πηγές ενέργειας, τις νέες πράσινες τεχνολογίες και τους νέους τύπους ενεργειακών υποδομών που απαιτούνται για το μελλοντικό ενεργειακό σύστημα χαμηλών ανθρακούχων εκπομπών</t>
        </is>
      </c>
      <c r="Z1065" s="2" t="inlineStr">
        <is>
          <t>Energy Lending Policy|
EIB energy lending policy|
energy lending policy</t>
        </is>
      </c>
      <c r="AA1065" s="2" t="inlineStr">
        <is>
          <t>1|
3|
2</t>
        </is>
      </c>
      <c r="AB1065" s="2" t="inlineStr">
        <is>
          <t xml:space="preserve">|
|
</t>
        </is>
      </c>
      <c r="AC1065" t="inlineStr">
        <is>
          <t>policy approved by the EIB Board of Directors on
14 November 2019 which prioritises lending to energy efficiency, renewable
energy, new green technologies and new types of energy infrastructure required
for the future low carbon energy system</t>
        </is>
      </c>
      <c r="AD1065" s="2" t="inlineStr">
        <is>
          <t>política de concesión de préstamos al sector energético</t>
        </is>
      </c>
      <c r="AE1065" s="2" t="inlineStr">
        <is>
          <t>3</t>
        </is>
      </c>
      <c r="AF1065" s="2" t="inlineStr">
        <is>
          <t/>
        </is>
      </c>
      <c r="AG1065" t="inlineStr">
        <is>
          <t>Política adoptada por el Grupo del BEI el 14 de noviembre de 2019 que otorga prioridad a los préstamos para la eficiencia energética, las 
energías renovables, las nuevas tecnologías verdes y los nuevos tipos de
 infraestructura energética necesarios para el futuro sistema energético
 hipocarbónico.</t>
        </is>
      </c>
      <c r="AH1065" s="2" t="inlineStr">
        <is>
          <t>energialaenupoliitika</t>
        </is>
      </c>
      <c r="AI1065" s="2" t="inlineStr">
        <is>
          <t>3</t>
        </is>
      </c>
      <c r="AJ1065" s="2" t="inlineStr">
        <is>
          <t/>
        </is>
      </c>
      <c r="AK1065" t="inlineStr">
        <is>
          <t>14. novembril 2019 vastu võetud poliirika, mille alusel esmatähtsustatakse laenamist energiatõhususe, taastuvenergia ja uuetele keskkonnahoidlikele tehnoloogiatele ning uut liiki energiataristule, mida on vaja tulevase vähese CO2-heitega energiasüsteemi jaoks</t>
        </is>
      </c>
      <c r="AL1065" s="2" t="inlineStr">
        <is>
          <t>energia-alan lainanantopolitiikka</t>
        </is>
      </c>
      <c r="AM1065" s="2" t="inlineStr">
        <is>
          <t>3</t>
        </is>
      </c>
      <c r="AN1065" s="2" t="inlineStr">
        <is>
          <t/>
        </is>
      </c>
      <c r="AO1065" t="inlineStr">
        <is>
          <t>Euroopan investointipankin hallintoneuvoston 14. marraskuuta 2019 hyväksymä politiikka, jossa asetetaan etusijalle lainat energiatehokkuutta, uusiutuvaa energiaa, uusia vihreitä teknologioita ja tulevaisuuden vähähiilisessä energiajärjestelmässä tarvittavia uudentyyppisiä energiainfrastruktuureita varten</t>
        </is>
      </c>
      <c r="AP1065" s="2" t="inlineStr">
        <is>
          <t>politique de prêt dans le secteur de l’énergie</t>
        </is>
      </c>
      <c r="AQ1065" s="2" t="inlineStr">
        <is>
          <t>3</t>
        </is>
      </c>
      <c r="AR1065" s="2" t="inlineStr">
        <is>
          <t/>
        </is>
      </c>
      <c r="AS1065" t="inlineStr">
        <is>
          <t>politique approuvée le 14 novembre 2019 par le Conseil d'administration de la BEI et donnant la priorité aux prêts en faveur de l'efficacité énergétique, des énergies renouvelables, des nouvelles technologies vertes et des nouveaux types d'infrastructures énergétiques nécessaires au futur système énergétique à faible intensité de carbone</t>
        </is>
      </c>
      <c r="AT1065" s="2" t="inlineStr">
        <is>
          <t>beartas iasachta fuinnimh EIB|
beartas iasachta fuinnimh</t>
        </is>
      </c>
      <c r="AU1065" s="2" t="inlineStr">
        <is>
          <t>3|
3</t>
        </is>
      </c>
      <c r="AV1065" s="2" t="inlineStr">
        <is>
          <t xml:space="preserve">|
</t>
        </is>
      </c>
      <c r="AW1065" t="inlineStr">
        <is>
          <t/>
        </is>
      </c>
      <c r="AX1065" s="2" t="inlineStr">
        <is>
          <t>politika kreditiranja u području energije</t>
        </is>
      </c>
      <c r="AY1065" s="2" t="inlineStr">
        <is>
          <t>3</t>
        </is>
      </c>
      <c r="AZ1065" s="2" t="inlineStr">
        <is>
          <t/>
        </is>
      </c>
      <c r="BA1065" t="inlineStr">
        <is>
          <t/>
        </is>
      </c>
      <c r="BB1065" s="2" t="inlineStr">
        <is>
          <t>energetikai hitelezési politika|
energiahitel-nyújtási politika</t>
        </is>
      </c>
      <c r="BC1065" s="2" t="inlineStr">
        <is>
          <t>2|
3</t>
        </is>
      </c>
      <c r="BD1065" s="2" t="inlineStr">
        <is>
          <t>|
preferred</t>
        </is>
      </c>
      <c r="BE1065" t="inlineStr">
        <is>
          <t>az Európai Beruházási Bank által elfogadott, az energiahatékonyságra, a megújuló energiára és a jövőbeli alacsony 
szén-dioxid-kibocsátású energetikai rendszerekhez szükséges új típusú 
energiaipari infrastruktúrákra irányuló hitelezést támogató politika</t>
        </is>
      </c>
      <c r="BF1065" s="2" t="inlineStr">
        <is>
          <t>politica di prestiti nel settore dell'energia</t>
        </is>
      </c>
      <c r="BG1065" s="2" t="inlineStr">
        <is>
          <t>3</t>
        </is>
      </c>
      <c r="BH1065" s="2" t="inlineStr">
        <is>
          <t/>
        </is>
      </c>
      <c r="BI1065" t="inlineStr">
        <is>
          <t>politica di prestiti nel settore dell'energia adottata dal gruppo BEI il 14 novembre 2019, che privilegia i prestiti a favore dell'efficienza energetica, dell'energia rinnovabile, delle nuove tecnologie verdi e dei nuovi tipi di infrastrutture energetiche richiesti dal futuro sistema energetico a basse emissioni di carbonio</t>
        </is>
      </c>
      <c r="BJ1065" s="2" t="inlineStr">
        <is>
          <t>skolinimo energetikos projektams politika|
EIB skolinimo energetikos sektoriui politika|
skolinimo energetikos sektoriui politika</t>
        </is>
      </c>
      <c r="BK1065" s="2" t="inlineStr">
        <is>
          <t>2|
3|
3</t>
        </is>
      </c>
      <c r="BL1065" s="2" t="inlineStr">
        <is>
          <t xml:space="preserve">|
|
</t>
        </is>
      </c>
      <c r="BM1065" t="inlineStr">
        <is>
          <t>2019 m. lapkričio 14 d. EIB patvirtinta nauja skolinimo politika, pagal kurią pirmenybė teikiama skolinimui energijos vartojimo efektyvumo, atsinaujinančių išteklių energijos, naujų žaliųjų technologijų ir naujų rūšių energetikos infrastruktūros projektams, kurie reikalingi būsimai mažo anglies dioksido kiekio energetikos sistemai</t>
        </is>
      </c>
      <c r="BN1065" s="2" t="inlineStr">
        <is>
          <t>EIB aizdevumu politika enerģētikas jomā|
enerģētikas aizdevumu politika</t>
        </is>
      </c>
      <c r="BO1065" s="2" t="inlineStr">
        <is>
          <t>2|
3</t>
        </is>
      </c>
      <c r="BP1065" s="2" t="inlineStr">
        <is>
          <t xml:space="preserve">|
</t>
        </is>
      </c>
      <c r="BQ1065" t="inlineStr">
        <is>
          <t/>
        </is>
      </c>
      <c r="BR1065" s="2" t="inlineStr">
        <is>
          <t>politika dwar is-self fis-settur tal-enerġija</t>
        </is>
      </c>
      <c r="BS1065" s="2" t="inlineStr">
        <is>
          <t>3</t>
        </is>
      </c>
      <c r="BT1065" s="2" t="inlineStr">
        <is>
          <t/>
        </is>
      </c>
      <c r="BU1065" t="inlineStr">
        <is>
          <t>politika li ġiet adottata mill-Bord tad-Diretturi tal-BEI fl-14 ta’ Novembru 2019, li tagħti prijorità lis-self li jiffavorixxi l-effiċjenza enerġetika, l-enerġija rinnovabbli u t-teknoloġiji ekoloġiċi ġodda kif ukoll tipi ġodda ta’ infrastrutturi tal-enerġija meħtieġa għas-sistema enerġetika futura b’livell baxx ta’ emissjonijiet ta’ karbonju</t>
        </is>
      </c>
      <c r="BV1065" s="2" t="inlineStr">
        <is>
          <t>beleid inzake kredietverstrekking voor energie</t>
        </is>
      </c>
      <c r="BW1065" s="2" t="inlineStr">
        <is>
          <t>3</t>
        </is>
      </c>
      <c r="BX1065" s="2" t="inlineStr">
        <is>
          <t/>
        </is>
      </c>
      <c r="BY1065" t="inlineStr">
        <is>
          <t>beleid waarin prioriteit wordt gegeven aan kredieten voor
 energie-efficiëntie, hernieuwbare energie, nieuwe groene technologieën en
 nieuwe soorten energie-infrastructuur die vereist zijn voor het koolstofarme
 energiesysteem van de toekomst</t>
        </is>
      </c>
      <c r="BZ1065" s="2" t="inlineStr">
        <is>
          <t>polityka kredytowania energetyki|
polityka kredytowania energetyki Europejskiego Banku Inwestycyjnego</t>
        </is>
      </c>
      <c r="CA1065" s="2" t="inlineStr">
        <is>
          <t>3|
3</t>
        </is>
      </c>
      <c r="CB1065" s="2" t="inlineStr">
        <is>
          <t xml:space="preserve">|
</t>
        </is>
      </c>
      <c r="CC1065" t="inlineStr">
        <is>
          <t>przyjęta przez Radę Dyrektorów EBI w dniu 14 listopada 2019 r. , polityka polegająca na priorytetowym traktowaniu udzielania pożyczek na rzecz efektywności energetycznej, energii ze źródeł odnawialnych, nowych technologii ekologicznych oraz nowych rodzajów infrastruktury energetycznej niezbędnej w przyszłym niskoemisyjnym systemie energetycznym</t>
        </is>
      </c>
      <c r="CD1065" s="2" t="inlineStr">
        <is>
          <t>política do BEI de concessão de crédito no setor da energia</t>
        </is>
      </c>
      <c r="CE1065" s="2" t="inlineStr">
        <is>
          <t>3</t>
        </is>
      </c>
      <c r="CF1065" s="2" t="inlineStr">
        <is>
          <t/>
        </is>
      </c>
      <c r="CG1065" t="inlineStr">
        <is>
          <t/>
        </is>
      </c>
      <c r="CH1065" s="2" t="inlineStr">
        <is>
          <t>politică de acordare de împrumuturi în domeniul energiei</t>
        </is>
      </c>
      <c r="CI1065" s="2" t="inlineStr">
        <is>
          <t>3</t>
        </is>
      </c>
      <c r="CJ1065" s="2" t="inlineStr">
        <is>
          <t/>
        </is>
      </c>
      <c r="CK1065" t="inlineStr">
        <is>
          <t>schimbare de direcție adoptată de Banca Europeană de Investiții la 14 noiembrie 2019, conform căreia BEI va acorda prioritate împrumuturilor în favoarea eficienței energetice, a energiei regenerabile, a noilor tehnologii ecologice și a noilor tipuri de infrastructuri energetice necesare pentru viitorul sistem energetic cu emisii reduse de carbon, cu eliminarea treptată, după sfârșitul anului 2021, a sprijinului pentru proiectele energetice care se bazează pe combustibili fosili, în special pentru proiectele de infrastructură din domeniul gazelor naturale</t>
        </is>
      </c>
      <c r="CL1065" s="2" t="inlineStr">
        <is>
          <t>úverová politika EIB v oblasti energetiky|
úverová politika v oblasti energetiky</t>
        </is>
      </c>
      <c r="CM1065" s="2" t="inlineStr">
        <is>
          <t>3|
3</t>
        </is>
      </c>
      <c r="CN1065" s="2" t="inlineStr">
        <is>
          <t xml:space="preserve">|
</t>
        </is>
      </c>
      <c r="CO1065" t="inlineStr">
        <is>
          <t>politika Európskej investičnej banky prijatá 14. 11. 2019, ktorá uprednostňuje úvery v oblasti energetickej efektívnosti, energie z obnoviteľných zdrojov, nových zelených technológií a nových druhov energetickej infraštruktúry potrebnej pre budúci nízkouhlíkový energetický systém</t>
        </is>
      </c>
      <c r="CP1065" s="2" t="inlineStr">
        <is>
          <t>posojilna politika EIB na področju energije|
posojilna politika na področju energije</t>
        </is>
      </c>
      <c r="CQ1065" s="2" t="inlineStr">
        <is>
          <t>3|
3</t>
        </is>
      </c>
      <c r="CR1065" s="2" t="inlineStr">
        <is>
          <t xml:space="preserve">|
</t>
        </is>
      </c>
      <c r="CS1065" t="inlineStr">
        <is>
          <t/>
        </is>
      </c>
      <c r="CT1065" s="2" t="inlineStr">
        <is>
          <t>energiutlåningspolitik</t>
        </is>
      </c>
      <c r="CU1065" s="2" t="inlineStr">
        <is>
          <t>3</t>
        </is>
      </c>
      <c r="CV1065" s="2" t="inlineStr">
        <is>
          <t/>
        </is>
      </c>
      <c r="CW1065" t="inlineStr">
        <is>
          <t/>
        </is>
      </c>
    </row>
    <row r="1066">
      <c r="A1066" s="1" t="str">
        <f>HYPERLINK("https://iate.europa.eu/entry/result/3588184/all", "3588184")</f>
        <v>3588184</v>
      </c>
      <c r="B1066" t="inlineStr">
        <is>
          <t>ENVIRONMENT;TRANSPORT</t>
        </is>
      </c>
      <c r="C1066" t="inlineStr">
        <is>
          <t>ENVIRONMENT;TRANSPORT|organisation of transport|mode of transport;TRANSPORT|organisation of transport|mode of transport|combined transport</t>
        </is>
      </c>
      <c r="D1066" t="inlineStr">
        <is>
          <t>yes</t>
        </is>
      </c>
      <c r="E1066" t="inlineStr">
        <is>
          <t/>
        </is>
      </c>
      <c r="F1066" t="inlineStr">
        <is>
          <t/>
        </is>
      </c>
      <c r="G1066" t="inlineStr">
        <is>
          <t/>
        </is>
      </c>
      <c r="H1066" t="inlineStr">
        <is>
          <t/>
        </is>
      </c>
      <c r="I1066" t="inlineStr">
        <is>
          <t/>
        </is>
      </c>
      <c r="J1066" t="inlineStr">
        <is>
          <t/>
        </is>
      </c>
      <c r="K1066" t="inlineStr">
        <is>
          <t/>
        </is>
      </c>
      <c r="L1066" t="inlineStr">
        <is>
          <t/>
        </is>
      </c>
      <c r="M1066" t="inlineStr">
        <is>
          <t/>
        </is>
      </c>
      <c r="N1066" s="2" t="inlineStr">
        <is>
          <t>opkoblet multimodal mobilitet</t>
        </is>
      </c>
      <c r="O1066" s="2" t="inlineStr">
        <is>
          <t>3</t>
        </is>
      </c>
      <c r="P1066" s="2" t="inlineStr">
        <is>
          <t/>
        </is>
      </c>
      <c r="Q1066" t="inlineStr">
        <is>
          <t/>
        </is>
      </c>
      <c r="R1066" t="inlineStr">
        <is>
          <t/>
        </is>
      </c>
      <c r="S1066" t="inlineStr">
        <is>
          <t/>
        </is>
      </c>
      <c r="T1066" t="inlineStr">
        <is>
          <t/>
        </is>
      </c>
      <c r="U1066" t="inlineStr">
        <is>
          <t/>
        </is>
      </c>
      <c r="V1066" s="2" t="inlineStr">
        <is>
          <t>συνδεδεμένη πολυτροπική κινητικότητα</t>
        </is>
      </c>
      <c r="W1066" s="2" t="inlineStr">
        <is>
          <t>3</t>
        </is>
      </c>
      <c r="X1066" s="2" t="inlineStr">
        <is>
          <t/>
        </is>
      </c>
      <c r="Y1066" t="inlineStr">
        <is>
          <t/>
        </is>
      </c>
      <c r="Z1066" s="2" t="inlineStr">
        <is>
          <t>connected multimodal mobility|
connected multimodal mobility system</t>
        </is>
      </c>
      <c r="AA1066" s="2" t="inlineStr">
        <is>
          <t>3|
3</t>
        </is>
      </c>
      <c r="AB1066" s="2" t="inlineStr">
        <is>
          <t xml:space="preserve">|
</t>
        </is>
      </c>
      <c r="AC1066" t="inlineStr">
        <is>
          <t>envisioned future for interconnectedness between vehicles, pedestrians and infrastructure through technology, as well as the provision of new and multiple transport options connecting both individual localities and different regions and countries</t>
        </is>
      </c>
      <c r="AD1066" s="2" t="inlineStr">
        <is>
          <t>movilidad multimodal conectada</t>
        </is>
      </c>
      <c r="AE1066" s="2" t="inlineStr">
        <is>
          <t>3</t>
        </is>
      </c>
      <c r="AF1066" s="2" t="inlineStr">
        <is>
          <t/>
        </is>
      </c>
      <c r="AG1066" t="inlineStr">
        <is>
          <t>Sistema
de movilidad que combina
varias formas de transporte público y privado en el mismo trayecto en
combinación con un entramado de &lt;a href="https://iate.europa.eu/entry/result/3575227/es" target="_blank"&gt;comunicaciones (V2X) &lt;/a&gt;entre los diversos
elementos (peatones, vehículos, infraestructura).</t>
        </is>
      </c>
      <c r="AH1066" s="2" t="inlineStr">
        <is>
          <t>ühendatud mitmeliigiline liikuvus</t>
        </is>
      </c>
      <c r="AI1066" s="2" t="inlineStr">
        <is>
          <t>3</t>
        </is>
      </c>
      <c r="AJ1066" s="2" t="inlineStr">
        <is>
          <t/>
        </is>
      </c>
      <c r="AK1066" t="inlineStr">
        <is>
          <t>uutel tehnoloogiatel põhinevad transpordilahendused, kus omavahel on ühendatud jalakäijate vajadused ning erinevate transpordiliikide, sõiduvahendite ning taristu võimalused</t>
        </is>
      </c>
      <c r="AL1066" s="2" t="inlineStr">
        <is>
          <t>verkottunut multimodaaliliikenne</t>
        </is>
      </c>
      <c r="AM1066" s="2" t="inlineStr">
        <is>
          <t>3</t>
        </is>
      </c>
      <c r="AN1066" s="2" t="inlineStr">
        <is>
          <t/>
        </is>
      </c>
      <c r="AO1066" t="inlineStr">
        <is>
          <t/>
        </is>
      </c>
      <c r="AP1066" t="inlineStr">
        <is>
          <t/>
        </is>
      </c>
      <c r="AQ1066" t="inlineStr">
        <is>
          <t/>
        </is>
      </c>
      <c r="AR1066" t="inlineStr">
        <is>
          <t/>
        </is>
      </c>
      <c r="AS1066" t="inlineStr">
        <is>
          <t/>
        </is>
      </c>
      <c r="AT1066" s="2" t="inlineStr">
        <is>
          <t>soghluaisteacht ilmhódach nasctha</t>
        </is>
      </c>
      <c r="AU1066" s="2" t="inlineStr">
        <is>
          <t>3</t>
        </is>
      </c>
      <c r="AV1066" s="2" t="inlineStr">
        <is>
          <t/>
        </is>
      </c>
      <c r="AW1066" t="inlineStr">
        <is>
          <t/>
        </is>
      </c>
      <c r="AX1066" t="inlineStr">
        <is>
          <t/>
        </is>
      </c>
      <c r="AY1066" t="inlineStr">
        <is>
          <t/>
        </is>
      </c>
      <c r="AZ1066" t="inlineStr">
        <is>
          <t/>
        </is>
      </c>
      <c r="BA1066" t="inlineStr">
        <is>
          <t/>
        </is>
      </c>
      <c r="BB1066" s="2" t="inlineStr">
        <is>
          <t>összekapcsolt multimodális mobilitás</t>
        </is>
      </c>
      <c r="BC1066" s="2" t="inlineStr">
        <is>
          <t>3</t>
        </is>
      </c>
      <c r="BD1066" s="2" t="inlineStr">
        <is>
          <t/>
        </is>
      </c>
      <c r="BE1066" t="inlineStr">
        <is>
          <t>a járművek, a gyalogosok és az infrastruktúra technológiai összekapcsoltságára, valamint az egyes településeket, illetve a különböző régiókat és országokat összekötő új és többcélú közlekedési lehetőségek biztosítására vonatkozó jövőkép</t>
        </is>
      </c>
      <c r="BF1066" t="inlineStr">
        <is>
          <t/>
        </is>
      </c>
      <c r="BG1066" t="inlineStr">
        <is>
          <t/>
        </is>
      </c>
      <c r="BH1066" t="inlineStr">
        <is>
          <t/>
        </is>
      </c>
      <c r="BI1066" t="inlineStr">
        <is>
          <t/>
        </is>
      </c>
      <c r="BJ1066" s="2" t="inlineStr">
        <is>
          <t>susietasis daugiarūšis judumas</t>
        </is>
      </c>
      <c r="BK1066" s="2" t="inlineStr">
        <is>
          <t>3</t>
        </is>
      </c>
      <c r="BL1066" s="2" t="inlineStr">
        <is>
          <t/>
        </is>
      </c>
      <c r="BM1066" t="inlineStr">
        <is>
          <t/>
        </is>
      </c>
      <c r="BN1066" t="inlineStr">
        <is>
          <t/>
        </is>
      </c>
      <c r="BO1066" t="inlineStr">
        <is>
          <t/>
        </is>
      </c>
      <c r="BP1066" t="inlineStr">
        <is>
          <t/>
        </is>
      </c>
      <c r="BQ1066" t="inlineStr">
        <is>
          <t/>
        </is>
      </c>
      <c r="BR1066" s="2" t="inlineStr">
        <is>
          <t>mobilità multimodali konnessa</t>
        </is>
      </c>
      <c r="BS1066" s="2" t="inlineStr">
        <is>
          <t>3</t>
        </is>
      </c>
      <c r="BT1066" s="2" t="inlineStr">
        <is>
          <t/>
        </is>
      </c>
      <c r="BU1066" t="inlineStr">
        <is>
          <t>futur previst għall-interkonnessjoni bejn il-vetturi, il-persuni bil-mixi u l-infrastruttura permezz tat-teknoloġija, kif ukoll l-għoti ta' għażliet tat-trasport multipli u ġodda li jikkonnettu kemm il-lokalitajiet lokali kif ukoll reġjuni u pajjiżi differenti</t>
        </is>
      </c>
      <c r="BV1066" t="inlineStr">
        <is>
          <t/>
        </is>
      </c>
      <c r="BW1066" t="inlineStr">
        <is>
          <t/>
        </is>
      </c>
      <c r="BX1066" t="inlineStr">
        <is>
          <t/>
        </is>
      </c>
      <c r="BY1066" t="inlineStr">
        <is>
          <t/>
        </is>
      </c>
      <c r="BZ1066" s="2" t="inlineStr">
        <is>
          <t>oparta na sieci multimodalna mobilność</t>
        </is>
      </c>
      <c r="CA1066" s="2" t="inlineStr">
        <is>
          <t>3</t>
        </is>
      </c>
      <c r="CB1066" s="2" t="inlineStr">
        <is>
          <t/>
        </is>
      </c>
      <c r="CC1066" t="inlineStr">
        <is>
          <t/>
        </is>
      </c>
      <c r="CD1066" s="2" t="inlineStr">
        <is>
          <t>mobilidade multimodal conectada</t>
        </is>
      </c>
      <c r="CE1066" s="2" t="inlineStr">
        <is>
          <t>3</t>
        </is>
      </c>
      <c r="CF1066" s="2" t="inlineStr">
        <is>
          <t/>
        </is>
      </c>
      <c r="CG1066" t="inlineStr">
        <is>
          <t/>
        </is>
      </c>
      <c r="CH1066" s="2" t="inlineStr">
        <is>
          <t>mobilitate multimodală conectată</t>
        </is>
      </c>
      <c r="CI1066" s="2" t="inlineStr">
        <is>
          <t>3</t>
        </is>
      </c>
      <c r="CJ1066" s="2" t="inlineStr">
        <is>
          <t/>
        </is>
      </c>
      <c r="CK1066" t="inlineStr">
        <is>
          <t/>
        </is>
      </c>
      <c r="CL1066" t="inlineStr">
        <is>
          <t/>
        </is>
      </c>
      <c r="CM1066" t="inlineStr">
        <is>
          <t/>
        </is>
      </c>
      <c r="CN1066" t="inlineStr">
        <is>
          <t/>
        </is>
      </c>
      <c r="CO1066" t="inlineStr">
        <is>
          <t/>
        </is>
      </c>
      <c r="CP1066" s="2" t="inlineStr">
        <is>
          <t>povezana multimodalna mobilnost</t>
        </is>
      </c>
      <c r="CQ1066" s="2" t="inlineStr">
        <is>
          <t>3</t>
        </is>
      </c>
      <c r="CR1066" s="2" t="inlineStr">
        <is>
          <t/>
        </is>
      </c>
      <c r="CS1066" t="inlineStr">
        <is>
          <t/>
        </is>
      </c>
      <c r="CT1066" s="2" t="inlineStr">
        <is>
          <t>uppkopplad multimodal mobilitet</t>
        </is>
      </c>
      <c r="CU1066" s="2" t="inlineStr">
        <is>
          <t>3</t>
        </is>
      </c>
      <c r="CV1066" s="2" t="inlineStr">
        <is>
          <t/>
        </is>
      </c>
      <c r="CW1066" t="inlineStr">
        <is>
          <t/>
        </is>
      </c>
    </row>
    <row r="1067">
      <c r="A1067" s="1" t="str">
        <f>HYPERLINK("https://iate.europa.eu/entry/result/3582074/all", "3582074")</f>
        <v>3582074</v>
      </c>
      <c r="B1067" t="inlineStr">
        <is>
          <t>ENVIRONMENT</t>
        </is>
      </c>
      <c r="C1067" t="inlineStr">
        <is>
          <t>ENVIRONMENT|environmental policy</t>
        </is>
      </c>
      <c r="D1067" t="inlineStr">
        <is>
          <t>yes</t>
        </is>
      </c>
      <c r="E1067" t="inlineStr">
        <is>
          <t/>
        </is>
      </c>
      <c r="F1067" t="inlineStr">
        <is>
          <t/>
        </is>
      </c>
      <c r="G1067" t="inlineStr">
        <is>
          <t/>
        </is>
      </c>
      <c r="H1067" t="inlineStr">
        <is>
          <t/>
        </is>
      </c>
      <c r="I1067" t="inlineStr">
        <is>
          <t/>
        </is>
      </c>
      <c r="J1067" t="inlineStr">
        <is>
          <t/>
        </is>
      </c>
      <c r="K1067" t="inlineStr">
        <is>
          <t/>
        </is>
      </c>
      <c r="L1067" t="inlineStr">
        <is>
          <t/>
        </is>
      </c>
      <c r="M1067" t="inlineStr">
        <is>
          <t/>
        </is>
      </c>
      <c r="N1067" s="2" t="inlineStr">
        <is>
          <t>grøn omstilling</t>
        </is>
      </c>
      <c r="O1067" s="2" t="inlineStr">
        <is>
          <t>3</t>
        </is>
      </c>
      <c r="P1067" s="2" t="inlineStr">
        <is>
          <t/>
        </is>
      </c>
      <c r="Q1067" t="inlineStr">
        <is>
          <t>betegnelse for overgangen fra den nuværende ”sorte” ressourceintensive økonomi baseret på fossil energi som kul, gas og olie til en mere grøn og ressourceeffektiv økonomi</t>
        </is>
      </c>
      <c r="R1067" t="inlineStr">
        <is>
          <t/>
        </is>
      </c>
      <c r="S1067" t="inlineStr">
        <is>
          <t/>
        </is>
      </c>
      <c r="T1067" t="inlineStr">
        <is>
          <t/>
        </is>
      </c>
      <c r="U1067" t="inlineStr">
        <is>
          <t/>
        </is>
      </c>
      <c r="V1067" s="2" t="inlineStr">
        <is>
          <t>οικολογική μετάβαση</t>
        </is>
      </c>
      <c r="W1067" s="2" t="inlineStr">
        <is>
          <t>3</t>
        </is>
      </c>
      <c r="X1067" s="2" t="inlineStr">
        <is>
          <t/>
        </is>
      </c>
      <c r="Y1067" t="inlineStr">
        <is>
          <t/>
        </is>
      </c>
      <c r="Z1067" s="2" t="inlineStr">
        <is>
          <t>ecological transition|
environmental transition</t>
        </is>
      </c>
      <c r="AA1067" s="2" t="inlineStr">
        <is>
          <t>3|
3</t>
        </is>
      </c>
      <c r="AB1067" s="2" t="inlineStr">
        <is>
          <t xml:space="preserve">|
</t>
        </is>
      </c>
      <c r="AC1067" t="inlineStr">
        <is>
          <t>transition from the current mode of production and consumption to a more ecological mode</t>
        </is>
      </c>
      <c r="AD1067" s="2" t="inlineStr">
        <is>
          <t>transición medioambiental|
transición ecológica</t>
        </is>
      </c>
      <c r="AE1067" s="2" t="inlineStr">
        <is>
          <t>3|
3</t>
        </is>
      </c>
      <c r="AF1067" s="2" t="inlineStr">
        <is>
          <t xml:space="preserve">|
</t>
        </is>
      </c>
      <c r="AG1067" t="inlineStr">
        <is>
          <t>Transición del modo actual de producción y consumo a un modo más ecológico.</t>
        </is>
      </c>
      <c r="AH1067" t="inlineStr">
        <is>
          <t/>
        </is>
      </c>
      <c r="AI1067" t="inlineStr">
        <is>
          <t/>
        </is>
      </c>
      <c r="AJ1067" t="inlineStr">
        <is>
          <t/>
        </is>
      </c>
      <c r="AK1067" t="inlineStr">
        <is>
          <t/>
        </is>
      </c>
      <c r="AL1067" s="2" t="inlineStr">
        <is>
          <t>ympäristösiirtymä|
ekologinen muutos|
ekologinen siirtymä</t>
        </is>
      </c>
      <c r="AM1067" s="2" t="inlineStr">
        <is>
          <t>3|
3|
3</t>
        </is>
      </c>
      <c r="AN1067" s="2" t="inlineStr">
        <is>
          <t xml:space="preserve">|
|
</t>
        </is>
      </c>
      <c r="AO1067" t="inlineStr">
        <is>
          <t/>
        </is>
      </c>
      <c r="AP1067" t="inlineStr">
        <is>
          <t/>
        </is>
      </c>
      <c r="AQ1067" t="inlineStr">
        <is>
          <t/>
        </is>
      </c>
      <c r="AR1067" t="inlineStr">
        <is>
          <t/>
        </is>
      </c>
      <c r="AS1067" t="inlineStr">
        <is>
          <t/>
        </is>
      </c>
      <c r="AT1067" s="2" t="inlineStr">
        <is>
          <t>aistriú éiceolaíoch</t>
        </is>
      </c>
      <c r="AU1067" s="2" t="inlineStr">
        <is>
          <t>3</t>
        </is>
      </c>
      <c r="AV1067" s="2" t="inlineStr">
        <is>
          <t/>
        </is>
      </c>
      <c r="AW1067" t="inlineStr">
        <is>
          <t/>
        </is>
      </c>
      <c r="AX1067" t="inlineStr">
        <is>
          <t/>
        </is>
      </c>
      <c r="AY1067" t="inlineStr">
        <is>
          <t/>
        </is>
      </c>
      <c r="AZ1067" t="inlineStr">
        <is>
          <t/>
        </is>
      </c>
      <c r="BA1067" t="inlineStr">
        <is>
          <t/>
        </is>
      </c>
      <c r="BB1067" s="2" t="inlineStr">
        <is>
          <t>ökológiai átállás</t>
        </is>
      </c>
      <c r="BC1067" s="2" t="inlineStr">
        <is>
          <t>3</t>
        </is>
      </c>
      <c r="BD1067" s="2" t="inlineStr">
        <is>
          <t/>
        </is>
      </c>
      <c r="BE1067" t="inlineStr">
        <is>
          <t>a jelenlegi termelési és fogyasztási modellek környezetbarátabbá tétele</t>
        </is>
      </c>
      <c r="BF1067" t="inlineStr">
        <is>
          <t/>
        </is>
      </c>
      <c r="BG1067" t="inlineStr">
        <is>
          <t/>
        </is>
      </c>
      <c r="BH1067" t="inlineStr">
        <is>
          <t/>
        </is>
      </c>
      <c r="BI1067" t="inlineStr">
        <is>
          <t/>
        </is>
      </c>
      <c r="BJ1067" s="2" t="inlineStr">
        <is>
          <t>ekologinė pertvarka</t>
        </is>
      </c>
      <c r="BK1067" s="2" t="inlineStr">
        <is>
          <t>3</t>
        </is>
      </c>
      <c r="BL1067" s="2" t="inlineStr">
        <is>
          <t/>
        </is>
      </c>
      <c r="BM1067" t="inlineStr">
        <is>
          <t/>
        </is>
      </c>
      <c r="BN1067" t="inlineStr">
        <is>
          <t/>
        </is>
      </c>
      <c r="BO1067" t="inlineStr">
        <is>
          <t/>
        </is>
      </c>
      <c r="BP1067" t="inlineStr">
        <is>
          <t/>
        </is>
      </c>
      <c r="BQ1067" t="inlineStr">
        <is>
          <t/>
        </is>
      </c>
      <c r="BR1067" t="inlineStr">
        <is>
          <t/>
        </is>
      </c>
      <c r="BS1067" t="inlineStr">
        <is>
          <t/>
        </is>
      </c>
      <c r="BT1067" t="inlineStr">
        <is>
          <t/>
        </is>
      </c>
      <c r="BU1067" t="inlineStr">
        <is>
          <t/>
        </is>
      </c>
      <c r="BV1067" t="inlineStr">
        <is>
          <t/>
        </is>
      </c>
      <c r="BW1067" t="inlineStr">
        <is>
          <t/>
        </is>
      </c>
      <c r="BX1067" t="inlineStr">
        <is>
          <t/>
        </is>
      </c>
      <c r="BY1067" t="inlineStr">
        <is>
          <t/>
        </is>
      </c>
      <c r="BZ1067" s="2" t="inlineStr">
        <is>
          <t>transformacja ekologiczna</t>
        </is>
      </c>
      <c r="CA1067" s="2" t="inlineStr">
        <is>
          <t>3</t>
        </is>
      </c>
      <c r="CB1067" s="2" t="inlineStr">
        <is>
          <t/>
        </is>
      </c>
      <c r="CC1067" t="inlineStr">
        <is>
          <t/>
        </is>
      </c>
      <c r="CD1067" s="2" t="inlineStr">
        <is>
          <t>transição ecológica|
transição ambiental</t>
        </is>
      </c>
      <c r="CE1067" s="2" t="inlineStr">
        <is>
          <t>3|
3</t>
        </is>
      </c>
      <c r="CF1067" s="2" t="inlineStr">
        <is>
          <t xml:space="preserve">|
</t>
        </is>
      </c>
      <c r="CG1067" t="inlineStr">
        <is>
          <t/>
        </is>
      </c>
      <c r="CH1067" s="2" t="inlineStr">
        <is>
          <t>tranziție ecologică</t>
        </is>
      </c>
      <c r="CI1067" s="2" t="inlineStr">
        <is>
          <t>3</t>
        </is>
      </c>
      <c r="CJ1067" s="2" t="inlineStr">
        <is>
          <t/>
        </is>
      </c>
      <c r="CK1067" t="inlineStr">
        <is>
          <t/>
        </is>
      </c>
      <c r="CL1067" t="inlineStr">
        <is>
          <t/>
        </is>
      </c>
      <c r="CM1067" t="inlineStr">
        <is>
          <t/>
        </is>
      </c>
      <c r="CN1067" t="inlineStr">
        <is>
          <t/>
        </is>
      </c>
      <c r="CO1067" t="inlineStr">
        <is>
          <t/>
        </is>
      </c>
      <c r="CP1067" s="2" t="inlineStr">
        <is>
          <t>okoljski prehod|
ekološki prehod</t>
        </is>
      </c>
      <c r="CQ1067" s="2" t="inlineStr">
        <is>
          <t>3|
3</t>
        </is>
      </c>
      <c r="CR1067" s="2" t="inlineStr">
        <is>
          <t xml:space="preserve">|
</t>
        </is>
      </c>
      <c r="CS1067" t="inlineStr">
        <is>
          <t/>
        </is>
      </c>
      <c r="CT1067" s="2" t="inlineStr">
        <is>
          <t>ekologisk omställning</t>
        </is>
      </c>
      <c r="CU1067" s="2" t="inlineStr">
        <is>
          <t>3</t>
        </is>
      </c>
      <c r="CV1067" s="2" t="inlineStr">
        <is>
          <t/>
        </is>
      </c>
      <c r="CW1067" t="inlineStr">
        <is>
          <t/>
        </is>
      </c>
    </row>
    <row r="1068">
      <c r="A1068" s="1" t="str">
        <f>HYPERLINK("https://iate.europa.eu/entry/result/3572003/all", "3572003")</f>
        <v>3572003</v>
      </c>
      <c r="B1068" t="inlineStr">
        <is>
          <t>ENVIRONMENT</t>
        </is>
      </c>
      <c r="C1068" t="inlineStr">
        <is>
          <t>ENVIRONMENT</t>
        </is>
      </c>
      <c r="D1068" t="inlineStr">
        <is>
          <t>yes</t>
        </is>
      </c>
      <c r="E1068" t="inlineStr">
        <is>
          <t/>
        </is>
      </c>
      <c r="F1068" t="inlineStr">
        <is>
          <t/>
        </is>
      </c>
      <c r="G1068" t="inlineStr">
        <is>
          <t/>
        </is>
      </c>
      <c r="H1068" t="inlineStr">
        <is>
          <t/>
        </is>
      </c>
      <c r="I1068" t="inlineStr">
        <is>
          <t/>
        </is>
      </c>
      <c r="J1068" t="inlineStr">
        <is>
          <t/>
        </is>
      </c>
      <c r="K1068" t="inlineStr">
        <is>
          <t/>
        </is>
      </c>
      <c r="L1068" t="inlineStr">
        <is>
          <t/>
        </is>
      </c>
      <c r="M1068" t="inlineStr">
        <is>
          <t/>
        </is>
      </c>
      <c r="N1068" s="2" t="inlineStr">
        <is>
          <t>revision af gennemførelsen af miljøreglerne|
EIR</t>
        </is>
      </c>
      <c r="O1068" s="2" t="inlineStr">
        <is>
          <t>3|
3</t>
        </is>
      </c>
      <c r="P1068" s="2" t="inlineStr">
        <is>
          <t xml:space="preserve">|
</t>
        </is>
      </c>
      <c r="Q1068" t="inlineStr">
        <is>
          <t/>
        </is>
      </c>
      <c r="R1068" s="2" t="inlineStr">
        <is>
          <t>EIR|
Überprüfung der Umsetzung der Umweltpolitik</t>
        </is>
      </c>
      <c r="S1068" s="2" t="inlineStr">
        <is>
          <t>3|
3</t>
        </is>
      </c>
      <c r="T1068" s="2" t="inlineStr">
        <is>
          <t xml:space="preserve">|
</t>
        </is>
      </c>
      <c r="U1068" t="inlineStr">
        <is>
          <t>von der Kommission alle zwei Jahre auf Grundlage von länderspezifischen Berichten durchgeführte Bestandsaufnahme, die zum Ziel hat, Probleme bei der Umsetzung der EU-Umweltvorschriften und Umweltpolitiken frühzeitig zu erkennen und zu beheben</t>
        </is>
      </c>
      <c r="V1068" s="2" t="inlineStr">
        <is>
          <t>επισκόπηση της εφαρμογής της περιβαλλοντικής πολιτικής</t>
        </is>
      </c>
      <c r="W1068" s="2" t="inlineStr">
        <is>
          <t>3</t>
        </is>
      </c>
      <c r="X1068" s="2" t="inlineStr">
        <is>
          <t/>
        </is>
      </c>
      <c r="Y1068" t="inlineStr">
        <is>
          <t>εργαλείο για τη βελτίωση της εφαρμογής της περιβαλλοντικής νομοθεσίας της ΕΕ, με το οποίο σκοπείται να αντιμετωπιστούν τα κενά στην εφαρμογή και να εξευρεθούν λύσεις προτού τα προβλήματα καταστούν επείγοντα</t>
        </is>
      </c>
      <c r="Z1068" s="2" t="inlineStr">
        <is>
          <t>EIR|
Environmental Implementing Review|
Environmental Implementation Review|
EU Environmental Implementation Review</t>
        </is>
      </c>
      <c r="AA1068" s="2" t="inlineStr">
        <is>
          <t>3|
3|
3|
1</t>
        </is>
      </c>
      <c r="AB1068" s="2" t="inlineStr">
        <is>
          <t xml:space="preserve">|
deprecated|
|
</t>
        </is>
      </c>
      <c r="AC1068" t="inlineStr">
        <is>
          <t>tool to improve implementation of EU environmental law and legislation, aimed at addressing the causes of implementation gaps and trying to find solutions before problems become urgent</t>
        </is>
      </c>
      <c r="AD1068" s="2" t="inlineStr">
        <is>
          <t>revisión de la aplicación de la política medioambiental|
EIR</t>
        </is>
      </c>
      <c r="AE1068" s="2" t="inlineStr">
        <is>
          <t>3|
3</t>
        </is>
      </c>
      <c r="AF1068" s="2" t="inlineStr">
        <is>
          <t xml:space="preserve">|
</t>
        </is>
      </c>
      <c r="AG1068" t="inlineStr">
        <is>
          <t>Herramienta para mejorar la aplicación de la legislación ambiental europea con el fin de abordar las causas de las deficiencias de aplicación para encontrar soluciones antes de que los problemas se vuelvan urgentes.</t>
        </is>
      </c>
      <c r="AH1068" s="2" t="inlineStr">
        <is>
          <t>keskkonnapoliitika rakendamise läbivaatamine</t>
        </is>
      </c>
      <c r="AI1068" s="2" t="inlineStr">
        <is>
          <t>3</t>
        </is>
      </c>
      <c r="AJ1068" s="2" t="inlineStr">
        <is>
          <t/>
        </is>
      </c>
      <c r="AK1068" t="inlineStr">
        <is>
          <t>Euroopa Komisjoni algatatud analüüsi- ja dialoogitsükkel, mille eesmärk on parandada olemasolevat ELi keskkonnapoliitikat ja kehtivaid õigusnorme</t>
        </is>
      </c>
      <c r="AL1068" s="2" t="inlineStr">
        <is>
          <t>ympäristölainsäädännön täytäntöönpanon arviointi|
ympäristöpolitiikan täytäntöönpanon arviointi</t>
        </is>
      </c>
      <c r="AM1068" s="2" t="inlineStr">
        <is>
          <t>3|
3</t>
        </is>
      </c>
      <c r="AN1068" s="2" t="inlineStr">
        <is>
          <t xml:space="preserve">|
</t>
        </is>
      </c>
      <c r="AO1068" t="inlineStr">
        <is>
          <t>EU:n ympäristölainsäädännön ja -politiikan täytäntöönpanon parantamiseen tarkoitettu työkalu, jonka tavoitteena on korjata täytäntöönpanon puutteiden syitä ja yrittää ratkaista ongelmia ennen niiden muuttumista kiireellisiksi</t>
        </is>
      </c>
      <c r="AP1068" s="2" t="inlineStr">
        <is>
          <t>examen de la mise en œuvre de la politique environnementale</t>
        </is>
      </c>
      <c r="AQ1068" s="2" t="inlineStr">
        <is>
          <t>3</t>
        </is>
      </c>
      <c r="AR1068" s="2" t="inlineStr">
        <is>
          <t/>
        </is>
      </c>
      <c r="AS1068" t="inlineStr">
        <is>
          <t/>
        </is>
      </c>
      <c r="AT1068" s="2" t="inlineStr">
        <is>
          <t>Athbhreithniú ar Chur Chun Feidhme an Bheartais Comhshaoil|
EIR</t>
        </is>
      </c>
      <c r="AU1068" s="2" t="inlineStr">
        <is>
          <t>3|
3</t>
        </is>
      </c>
      <c r="AV1068" s="2" t="inlineStr">
        <is>
          <t xml:space="preserve">|
</t>
        </is>
      </c>
      <c r="AW1068" t="inlineStr">
        <is>
          <t/>
        </is>
      </c>
      <c r="AX1068" t="inlineStr">
        <is>
          <t/>
        </is>
      </c>
      <c r="AY1068" t="inlineStr">
        <is>
          <t/>
        </is>
      </c>
      <c r="AZ1068" t="inlineStr">
        <is>
          <t/>
        </is>
      </c>
      <c r="BA1068" t="inlineStr">
        <is>
          <t/>
        </is>
      </c>
      <c r="BB1068" s="2" t="inlineStr">
        <is>
          <t>EIR|
a környezetvédelmi politikák végrehajtásának felülvizsgálata</t>
        </is>
      </c>
      <c r="BC1068" s="2" t="inlineStr">
        <is>
          <t>3|
3</t>
        </is>
      </c>
      <c r="BD1068" s="2" t="inlineStr">
        <is>
          <t xml:space="preserve">|
</t>
        </is>
      </c>
      <c r="BE1068" t="inlineStr">
        <is>
          <t>az uniós környezeti jog és jogszabályok fő végrehajtási hiányosságainak megoldását elősegítő eszköz</t>
        </is>
      </c>
      <c r="BF1068" s="2" t="inlineStr">
        <is>
          <t>riesame dell'attuazione delle politiche ambientali</t>
        </is>
      </c>
      <c r="BG1068" s="2" t="inlineStr">
        <is>
          <t>3</t>
        </is>
      </c>
      <c r="BH1068" s="2" t="inlineStr">
        <is>
          <t/>
        </is>
      </c>
      <c r="BI1068" t="inlineStr">
        <is>
          <t>ciclo biennale di analisi e dialogo teso a migliorare l'attuazione delle politiche e delle normative ambientali dell'Unione europea</t>
        </is>
      </c>
      <c r="BJ1068" s="2" t="inlineStr">
        <is>
          <t>aplinkos nuostatų įgyvendinimo peržiūra</t>
        </is>
      </c>
      <c r="BK1068" s="2" t="inlineStr">
        <is>
          <t>3</t>
        </is>
      </c>
      <c r="BL1068" s="2" t="inlineStr">
        <is>
          <t/>
        </is>
      </c>
      <c r="BM1068" t="inlineStr">
        <is>
          <t>ES aplinkos teisės ir teisės aktų įgyvendinimo priemonė, kuria siekiama pašalinti įgyvendinimo spragų priežastis ir rasti problemų spendimus prieš joms tampant neatidėliotinomis</t>
        </is>
      </c>
      <c r="BN1068" s="2" t="inlineStr">
        <is>
          <t>vides politikas īstenošanas pārskats|
&lt;i&gt;EIR&lt;/i&gt;</t>
        </is>
      </c>
      <c r="BO1068" s="2" t="inlineStr">
        <is>
          <t>2|
2</t>
        </is>
      </c>
      <c r="BP1068" s="2" t="inlineStr">
        <is>
          <t xml:space="preserve">|
</t>
        </is>
      </c>
      <c r="BQ1068" t="inlineStr">
        <is>
          <t/>
        </is>
      </c>
      <c r="BR1068" s="2" t="inlineStr">
        <is>
          <t>Rieżami tal-Implimentazzjoni Ambjentali|
EIR</t>
        </is>
      </c>
      <c r="BS1068" s="2" t="inlineStr">
        <is>
          <t>3|
3</t>
        </is>
      </c>
      <c r="BT1068" s="2" t="inlineStr">
        <is>
          <t xml:space="preserve">|
</t>
        </is>
      </c>
      <c r="BU1068" t="inlineStr">
        <is>
          <t>għodda biex tittejjeb l-implimentazzjoni tal-liġi u l-leġislazzjoni tal-UE dwar l-ambjent, li għandha l-għan li tindirizza l-kawżi tal-lakuni fl-implimentazzjoni u tipprova ssib soluzzjonijiet qabel ma l-problemi jsiru urġenti</t>
        </is>
      </c>
      <c r="BV1068" s="2" t="inlineStr">
        <is>
          <t>EIR|
evaluatie van de uitvoering van het milieubeleid</t>
        </is>
      </c>
      <c r="BW1068" s="2" t="inlineStr">
        <is>
          <t>2|
3</t>
        </is>
      </c>
      <c r="BX1068" s="2" t="inlineStr">
        <is>
          <t xml:space="preserve">|
</t>
        </is>
      </c>
      <c r="BY1068" t="inlineStr">
        <is>
          <t>tweejarige cyclus van onder meer landrapporten van de lidstaten en richtsnoeren van de Commissie, die ten doel heeft op strategische en omvattende wijze, op basis van analyse en dialoog, de uitvoering van het Europese milieubeleid en de bestaande Europese milieuwetgeving te verbeteren door de onderliggende oorzaken van tekortkomingen in de uitvoering aan te pakken en tijdig op te treden</t>
        </is>
      </c>
      <c r="BZ1068" s="2" t="inlineStr">
        <is>
          <t>przegląd wdrażania polityki ochrony środowiska</t>
        </is>
      </c>
      <c r="CA1068" s="2" t="inlineStr">
        <is>
          <t>3</t>
        </is>
      </c>
      <c r="CB1068" s="2" t="inlineStr">
        <is>
          <t/>
        </is>
      </c>
      <c r="CC1068" t="inlineStr">
        <is>
          <t/>
        </is>
      </c>
      <c r="CD1068" s="2" t="inlineStr">
        <is>
          <t>reexame da aplicação da política ambiental</t>
        </is>
      </c>
      <c r="CE1068" s="2" t="inlineStr">
        <is>
          <t>3</t>
        </is>
      </c>
      <c r="CF1068" s="2" t="inlineStr">
        <is>
          <t/>
        </is>
      </c>
      <c r="CG1068" t="inlineStr">
        <is>
          <t>Exame periódico da aplicação da legislação e da estratégia ambientais da UE, destinado a melhorar essa aplicação, suprindo as insuficiências e encontrando soluções atempadas para os problemas.</t>
        </is>
      </c>
      <c r="CH1068" s="2" t="inlineStr">
        <is>
          <t>evaluare a punerii în aplicare a politicilor de mediu|
EIR</t>
        </is>
      </c>
      <c r="CI1068" s="2" t="inlineStr">
        <is>
          <t>3|
3</t>
        </is>
      </c>
      <c r="CJ1068" s="2" t="inlineStr">
        <is>
          <t xml:space="preserve">|
</t>
        </is>
      </c>
      <c r="CK1068" t="inlineStr">
        <is>
          <t/>
        </is>
      </c>
      <c r="CL1068" t="inlineStr">
        <is>
          <t/>
        </is>
      </c>
      <c r="CM1068" t="inlineStr">
        <is>
          <t/>
        </is>
      </c>
      <c r="CN1068" t="inlineStr">
        <is>
          <t/>
        </is>
      </c>
      <c r="CO1068" t="inlineStr">
        <is>
          <t/>
        </is>
      </c>
      <c r="CP1068" s="2" t="inlineStr">
        <is>
          <t>pregled izvajanja okoljske politike</t>
        </is>
      </c>
      <c r="CQ1068" s="2" t="inlineStr">
        <is>
          <t>3</t>
        </is>
      </c>
      <c r="CR1068" s="2" t="inlineStr">
        <is>
          <t/>
        </is>
      </c>
      <c r="CS1068" t="inlineStr">
        <is>
          <t>dvoletni cikel analize in dialoga za izboljšanje izvajanja veljavne okoljske politike in zakonodaje EU kot dopolnilo ostalim prizadevanjem (npr. postopkom za ugotavljanje kršitev)</t>
        </is>
      </c>
      <c r="CT1068" t="inlineStr">
        <is>
          <t/>
        </is>
      </c>
      <c r="CU1068" t="inlineStr">
        <is>
          <t/>
        </is>
      </c>
      <c r="CV1068" t="inlineStr">
        <is>
          <t/>
        </is>
      </c>
      <c r="CW1068" t="inlineStr">
        <is>
          <t/>
        </is>
      </c>
    </row>
    <row r="1069">
      <c r="A1069" s="1" t="str">
        <f>HYPERLINK("https://iate.europa.eu/entry/result/1756949/all", "1756949")</f>
        <v>1756949</v>
      </c>
      <c r="B1069" t="inlineStr">
        <is>
          <t>PRODUCTION, TECHNOLOGY AND RESEARCH</t>
        </is>
      </c>
      <c r="C1069" t="inlineStr">
        <is>
          <t>PRODUCTION, TECHNOLOGY AND RESEARCH</t>
        </is>
      </c>
      <c r="D1069" t="inlineStr">
        <is>
          <t>yes</t>
        </is>
      </c>
      <c r="E1069" t="inlineStr">
        <is>
          <t/>
        </is>
      </c>
      <c r="F1069" t="inlineStr">
        <is>
          <t/>
        </is>
      </c>
      <c r="G1069" t="inlineStr">
        <is>
          <t/>
        </is>
      </c>
      <c r="H1069" t="inlineStr">
        <is>
          <t/>
        </is>
      </c>
      <c r="I1069" t="inlineStr">
        <is>
          <t/>
        </is>
      </c>
      <c r="J1069" t="inlineStr">
        <is>
          <t/>
        </is>
      </c>
      <c r="K1069" t="inlineStr">
        <is>
          <t/>
        </is>
      </c>
      <c r="L1069" t="inlineStr">
        <is>
          <t/>
        </is>
      </c>
      <c r="M1069" t="inlineStr">
        <is>
          <t/>
        </is>
      </c>
      <c r="N1069" s="2" t="inlineStr">
        <is>
          <t>teknologi-push|
med teknologien som drivkraft|
teknologiskub</t>
        </is>
      </c>
      <c r="O1069" s="2" t="inlineStr">
        <is>
          <t>3|
2|
3</t>
        </is>
      </c>
      <c r="P1069" s="2" t="inlineStr">
        <is>
          <t xml:space="preserve">|
|
</t>
        </is>
      </c>
      <c r="Q1069" t="inlineStr">
        <is>
          <t/>
        </is>
      </c>
      <c r="R1069" s="2" t="inlineStr">
        <is>
          <t>technische Möglichkeiten</t>
        </is>
      </c>
      <c r="S1069" s="2" t="inlineStr">
        <is>
          <t>3</t>
        </is>
      </c>
      <c r="T1069" s="2" t="inlineStr">
        <is>
          <t/>
        </is>
      </c>
      <c r="U1069" t="inlineStr">
        <is>
          <t/>
        </is>
      </c>
      <c r="V1069" s="2" t="inlineStr">
        <is>
          <t>τεχνολογική ώθηση</t>
        </is>
      </c>
      <c r="W1069" s="2" t="inlineStr">
        <is>
          <t>3</t>
        </is>
      </c>
      <c r="X1069" s="2" t="inlineStr">
        <is>
          <t/>
        </is>
      </c>
      <c r="Y1069" t="inlineStr">
        <is>
          <t/>
        </is>
      </c>
      <c r="Z1069" s="2" t="inlineStr">
        <is>
          <t>technology push</t>
        </is>
      </c>
      <c r="AA1069" s="2" t="inlineStr">
        <is>
          <t>3</t>
        </is>
      </c>
      <c r="AB1069" s="2" t="inlineStr">
        <is>
          <t/>
        </is>
      </c>
      <c r="AC1069" t="inlineStr">
        <is>
          <t>re-designing of products or designing of new products because of changes in materials, in manufacturing methods, in technology</t>
        </is>
      </c>
      <c r="AD1069" s="2" t="inlineStr">
        <is>
          <t>inducido/a por la tecnología|
impulsado/a por la tecnología|
impulso tecnológico</t>
        </is>
      </c>
      <c r="AE1069" s="2" t="inlineStr">
        <is>
          <t>3|
3|
3</t>
        </is>
      </c>
      <c r="AF1069" s="2" t="inlineStr">
        <is>
          <t xml:space="preserve">|
|
</t>
        </is>
      </c>
      <c r="AG1069" t="inlineStr">
        <is>
          <t>Dinámica básica de innovación que surge de la existencia de tecnologías (producto de avances tecnológicos o científicos) que no tienen un destino o un uso claro. Estas tecnologías se aplican entonces a un producto nuevo que se comercializa sin haber existido una demanda previa (ni estudios de mercado). Si el producto despierta interés, la empresa empieza a recibir financiación para investigación y desarrollo. Por tanto, es un tipo de innovación arriesgada.</t>
        </is>
      </c>
      <c r="AH1069" t="inlineStr">
        <is>
          <t/>
        </is>
      </c>
      <c r="AI1069" t="inlineStr">
        <is>
          <t/>
        </is>
      </c>
      <c r="AJ1069" t="inlineStr">
        <is>
          <t/>
        </is>
      </c>
      <c r="AK1069" t="inlineStr">
        <is>
          <t/>
        </is>
      </c>
      <c r="AL1069" s="2" t="inlineStr">
        <is>
          <t>teknologian työntövoima</t>
        </is>
      </c>
      <c r="AM1069" s="2" t="inlineStr">
        <is>
          <t>3</t>
        </is>
      </c>
      <c r="AN1069" s="2" t="inlineStr">
        <is>
          <t/>
        </is>
      </c>
      <c r="AO1069" t="inlineStr">
        <is>
          <t/>
        </is>
      </c>
      <c r="AP1069" s="2" t="inlineStr">
        <is>
          <t>poussée technologique</t>
        </is>
      </c>
      <c r="AQ1069" s="2" t="inlineStr">
        <is>
          <t>3</t>
        </is>
      </c>
      <c r="AR1069" s="2" t="inlineStr">
        <is>
          <t/>
        </is>
      </c>
      <c r="AS1069" t="inlineStr">
        <is>
          <t>développement du marché technologique de l'offre</t>
        </is>
      </c>
      <c r="AT1069" s="2" t="inlineStr">
        <is>
          <t>brú teicneolaíochta</t>
        </is>
      </c>
      <c r="AU1069" s="2" t="inlineStr">
        <is>
          <t>3</t>
        </is>
      </c>
      <c r="AV1069" s="2" t="inlineStr">
        <is>
          <t/>
        </is>
      </c>
      <c r="AW1069" t="inlineStr">
        <is>
          <t/>
        </is>
      </c>
      <c r="AX1069" t="inlineStr">
        <is>
          <t/>
        </is>
      </c>
      <c r="AY1069" t="inlineStr">
        <is>
          <t/>
        </is>
      </c>
      <c r="AZ1069" t="inlineStr">
        <is>
          <t/>
        </is>
      </c>
      <c r="BA1069" t="inlineStr">
        <is>
          <t/>
        </is>
      </c>
      <c r="BB1069" s="2" t="inlineStr">
        <is>
          <t>technológiai tolóerő</t>
        </is>
      </c>
      <c r="BC1069" s="2" t="inlineStr">
        <is>
          <t>3</t>
        </is>
      </c>
      <c r="BD1069" s="2" t="inlineStr">
        <is>
          <t/>
        </is>
      </c>
      <c r="BE1069" t="inlineStr">
        <is>
          <t>az eredmények, a technológia ’’nyomása’’ révén megvalósuló innováció, melynek során termékek újratervezése vagy új termékötletek és kezdeményezések révén új termékeket fejlesztenek ki, amelyekhez vevőket, piacot kell találni</t>
        </is>
      </c>
      <c r="BF1069" s="2" t="inlineStr">
        <is>
          <t>technology push</t>
        </is>
      </c>
      <c r="BG1069" s="2" t="inlineStr">
        <is>
          <t>3</t>
        </is>
      </c>
      <c r="BH1069" s="2" t="inlineStr">
        <is>
          <t/>
        </is>
      </c>
      <c r="BI1069" t="inlineStr">
        <is>
          <t>modello concettuale che si basa sull'assunto generale che l'infrastruttura tecnologica è un bene autonomo e induce spontaneamente progresso, sviluppo e occupazione</t>
        </is>
      </c>
      <c r="BJ1069" t="inlineStr">
        <is>
          <t/>
        </is>
      </c>
      <c r="BK1069" t="inlineStr">
        <is>
          <t/>
        </is>
      </c>
      <c r="BL1069" t="inlineStr">
        <is>
          <t/>
        </is>
      </c>
      <c r="BM1069" t="inlineStr">
        <is>
          <t/>
        </is>
      </c>
      <c r="BN1069" t="inlineStr">
        <is>
          <t/>
        </is>
      </c>
      <c r="BO1069" t="inlineStr">
        <is>
          <t/>
        </is>
      </c>
      <c r="BP1069" t="inlineStr">
        <is>
          <t/>
        </is>
      </c>
      <c r="BQ1069" t="inlineStr">
        <is>
          <t/>
        </is>
      </c>
      <c r="BR1069" t="inlineStr">
        <is>
          <t/>
        </is>
      </c>
      <c r="BS1069" t="inlineStr">
        <is>
          <t/>
        </is>
      </c>
      <c r="BT1069" t="inlineStr">
        <is>
          <t/>
        </is>
      </c>
      <c r="BU1069" t="inlineStr">
        <is>
          <t/>
        </is>
      </c>
      <c r="BV1069" s="2" t="inlineStr">
        <is>
          <t>stimulering van technologieën|
"technology push"</t>
        </is>
      </c>
      <c r="BW1069" s="2" t="inlineStr">
        <is>
          <t>3|
3</t>
        </is>
      </c>
      <c r="BX1069" s="2" t="inlineStr">
        <is>
          <t xml:space="preserve">|
</t>
        </is>
      </c>
      <c r="BY1069" t="inlineStr">
        <is>
          <t>zuiver technische ontwikkeling, die betere en nieuwere toepassingen voortbrengt</t>
        </is>
      </c>
      <c r="BZ1069" s="2" t="inlineStr">
        <is>
          <t>impuls technologiczny</t>
        </is>
      </c>
      <c r="CA1069" s="2" t="inlineStr">
        <is>
          <t>3</t>
        </is>
      </c>
      <c r="CB1069" s="2" t="inlineStr">
        <is>
          <t/>
        </is>
      </c>
      <c r="CC1069" t="inlineStr">
        <is>
          <t>strategia polegająca na „pchaniu” danej technologii/wynalazku przez fazy: badawczą, rozwojową, produkcyjną i marketingową bez wcześniejszego ustalenia stopnia zainteresowania produktem i popytu na niego</t>
        </is>
      </c>
      <c r="CD1069" s="2" t="inlineStr">
        <is>
          <t>oferta da tecnologia</t>
        </is>
      </c>
      <c r="CE1069" s="2" t="inlineStr">
        <is>
          <t>3</t>
        </is>
      </c>
      <c r="CF1069" s="2" t="inlineStr">
        <is>
          <t/>
        </is>
      </c>
      <c r="CG1069" t="inlineStr">
        <is>
          <t/>
        </is>
      </c>
      <c r="CH1069" s="2" t="inlineStr">
        <is>
          <t>impuls tehnologic</t>
        </is>
      </c>
      <c r="CI1069" s="2" t="inlineStr">
        <is>
          <t>3</t>
        </is>
      </c>
      <c r="CJ1069" s="2" t="inlineStr">
        <is>
          <t/>
        </is>
      </c>
      <c r="CK1069" t="inlineStr">
        <is>
          <t/>
        </is>
      </c>
      <c r="CL1069" t="inlineStr">
        <is>
          <t/>
        </is>
      </c>
      <c r="CM1069" t="inlineStr">
        <is>
          <t/>
        </is>
      </c>
      <c r="CN1069" t="inlineStr">
        <is>
          <t/>
        </is>
      </c>
      <c r="CO1069" t="inlineStr">
        <is>
          <t/>
        </is>
      </c>
      <c r="CP1069" s="2" t="inlineStr">
        <is>
          <t>tehnološka spodbuda|
tehnološki razvoj</t>
        </is>
      </c>
      <c r="CQ1069" s="2" t="inlineStr">
        <is>
          <t>2|
2</t>
        </is>
      </c>
      <c r="CR1069" s="2" t="inlineStr">
        <is>
          <t xml:space="preserve">|
</t>
        </is>
      </c>
      <c r="CS1069" t="inlineStr">
        <is>
          <t/>
        </is>
      </c>
      <c r="CT1069" t="inlineStr">
        <is>
          <t/>
        </is>
      </c>
      <c r="CU1069" t="inlineStr">
        <is>
          <t/>
        </is>
      </c>
      <c r="CV1069" t="inlineStr">
        <is>
          <t/>
        </is>
      </c>
      <c r="CW1069" t="inlineStr">
        <is>
          <t/>
        </is>
      </c>
    </row>
    <row r="1070">
      <c r="A1070" s="1" t="str">
        <f>HYPERLINK("https://iate.europa.eu/entry/result/1198101/all", "1198101")</f>
        <v>1198101</v>
      </c>
      <c r="B1070" t="inlineStr">
        <is>
          <t>AGRICULTURE, FORESTRY AND FISHERIES</t>
        </is>
      </c>
      <c r="C1070" t="inlineStr">
        <is>
          <t>AGRICULTURE, FORESTRY AND FISHERIES|forestry|forest;AGRICULTURE, FORESTRY AND FISHERIES|forestry|forestry policy</t>
        </is>
      </c>
      <c r="D1070" t="inlineStr">
        <is>
          <t>yes</t>
        </is>
      </c>
      <c r="E1070" t="inlineStr">
        <is>
          <t/>
        </is>
      </c>
      <c r="F1070" t="inlineStr">
        <is>
          <t/>
        </is>
      </c>
      <c r="G1070" t="inlineStr">
        <is>
          <t/>
        </is>
      </c>
      <c r="H1070" t="inlineStr">
        <is>
          <t/>
        </is>
      </c>
      <c r="I1070" t="inlineStr">
        <is>
          <t/>
        </is>
      </c>
      <c r="J1070" t="inlineStr">
        <is>
          <t/>
        </is>
      </c>
      <c r="K1070" t="inlineStr">
        <is>
          <t/>
        </is>
      </c>
      <c r="L1070" t="inlineStr">
        <is>
          <t/>
        </is>
      </c>
      <c r="M1070" t="inlineStr">
        <is>
          <t/>
        </is>
      </c>
      <c r="N1070" s="2" t="inlineStr">
        <is>
          <t>retablering af skov|
rehabilitering af skov</t>
        </is>
      </c>
      <c r="O1070" s="2" t="inlineStr">
        <is>
          <t>3|
3</t>
        </is>
      </c>
      <c r="P1070" s="2" t="inlineStr">
        <is>
          <t xml:space="preserve">|
</t>
        </is>
      </c>
      <c r="Q1070" t="inlineStr">
        <is>
          <t/>
        </is>
      </c>
      <c r="R1070" s="2" t="inlineStr">
        <is>
          <t>Forstsanierung</t>
        </is>
      </c>
      <c r="S1070" s="2" t="inlineStr">
        <is>
          <t>3</t>
        </is>
      </c>
      <c r="T1070" s="2" t="inlineStr">
        <is>
          <t/>
        </is>
      </c>
      <c r="U1070" t="inlineStr">
        <is>
          <t/>
        </is>
      </c>
      <c r="V1070" s="2" t="inlineStr">
        <is>
          <t>αποκατάσταση της παραγωγικής ικανότηταςτων δασών</t>
        </is>
      </c>
      <c r="W1070" s="2" t="inlineStr">
        <is>
          <t>3</t>
        </is>
      </c>
      <c r="X1070" s="2" t="inlineStr">
        <is>
          <t/>
        </is>
      </c>
      <c r="Y1070" t="inlineStr">
        <is>
          <t>επαναφορά της ιακνότητας των υποβαθμισμένων δασών να παρέχουν δασικά προϊόντα και υπηρεσίες</t>
        </is>
      </c>
      <c r="Z1070" s="2" t="inlineStr">
        <is>
          <t>forest rehabilitation</t>
        </is>
      </c>
      <c r="AA1070" s="2" t="inlineStr">
        <is>
          <t>3</t>
        </is>
      </c>
      <c r="AB1070" s="2" t="inlineStr">
        <is>
          <t/>
        </is>
      </c>
      <c r="AC1070" t="inlineStr">
        <is>
          <t>to restore the capacity of degraded forest land to deliver forest products and services</t>
        </is>
      </c>
      <c r="AD1070" s="2" t="inlineStr">
        <is>
          <t>rehabilitación forestal</t>
        </is>
      </c>
      <c r="AE1070" s="2" t="inlineStr">
        <is>
          <t>3</t>
        </is>
      </c>
      <c r="AF1070" s="2" t="inlineStr">
        <is>
          <t/>
        </is>
      </c>
      <c r="AG1070" t="inlineStr">
        <is>
          <t>Restablecer la capacidad de unas tierras forestales degradadas para suministrar productos y servicios forestales.</t>
        </is>
      </c>
      <c r="AH1070" t="inlineStr">
        <is>
          <t/>
        </is>
      </c>
      <c r="AI1070" t="inlineStr">
        <is>
          <t/>
        </is>
      </c>
      <c r="AJ1070" t="inlineStr">
        <is>
          <t/>
        </is>
      </c>
      <c r="AK1070" t="inlineStr">
        <is>
          <t/>
        </is>
      </c>
      <c r="AL1070" s="2" t="inlineStr">
        <is>
          <t>metsän kunnostus</t>
        </is>
      </c>
      <c r="AM1070" s="2" t="inlineStr">
        <is>
          <t>3</t>
        </is>
      </c>
      <c r="AN1070" s="2" t="inlineStr">
        <is>
          <t/>
        </is>
      </c>
      <c r="AO1070" t="inlineStr">
        <is>
          <t/>
        </is>
      </c>
      <c r="AP1070" t="inlineStr">
        <is>
          <t/>
        </is>
      </c>
      <c r="AQ1070" t="inlineStr">
        <is>
          <t/>
        </is>
      </c>
      <c r="AR1070" t="inlineStr">
        <is>
          <t/>
        </is>
      </c>
      <c r="AS1070" t="inlineStr">
        <is>
          <t/>
        </is>
      </c>
      <c r="AT1070" s="2" t="inlineStr">
        <is>
          <t>athshlánú foraoisí</t>
        </is>
      </c>
      <c r="AU1070" s="2" t="inlineStr">
        <is>
          <t>3</t>
        </is>
      </c>
      <c r="AV1070" s="2" t="inlineStr">
        <is>
          <t/>
        </is>
      </c>
      <c r="AW1070" t="inlineStr">
        <is>
          <t/>
        </is>
      </c>
      <c r="AX1070" t="inlineStr">
        <is>
          <t/>
        </is>
      </c>
      <c r="AY1070" t="inlineStr">
        <is>
          <t/>
        </is>
      </c>
      <c r="AZ1070" t="inlineStr">
        <is>
          <t/>
        </is>
      </c>
      <c r="BA1070" t="inlineStr">
        <is>
          <t/>
        </is>
      </c>
      <c r="BB1070" s="2" t="inlineStr">
        <is>
          <t>erdő helyreállítása|
erdőrehabilitáció</t>
        </is>
      </c>
      <c r="BC1070" s="2" t="inlineStr">
        <is>
          <t>3|
3</t>
        </is>
      </c>
      <c r="BD1070" s="2" t="inlineStr">
        <is>
          <t>|
admitted</t>
        </is>
      </c>
      <c r="BE1070" t="inlineStr">
        <is>
          <t/>
        </is>
      </c>
      <c r="BF1070" t="inlineStr">
        <is>
          <t/>
        </is>
      </c>
      <c r="BG1070" t="inlineStr">
        <is>
          <t/>
        </is>
      </c>
      <c r="BH1070" t="inlineStr">
        <is>
          <t/>
        </is>
      </c>
      <c r="BI1070" t="inlineStr">
        <is>
          <t/>
        </is>
      </c>
      <c r="BJ1070" t="inlineStr">
        <is>
          <t/>
        </is>
      </c>
      <c r="BK1070" t="inlineStr">
        <is>
          <t/>
        </is>
      </c>
      <c r="BL1070" t="inlineStr">
        <is>
          <t/>
        </is>
      </c>
      <c r="BM1070" t="inlineStr">
        <is>
          <t/>
        </is>
      </c>
      <c r="BN1070" s="2" t="inlineStr">
        <is>
          <t>meža atveseļošana</t>
        </is>
      </c>
      <c r="BO1070" s="2" t="inlineStr">
        <is>
          <t>2</t>
        </is>
      </c>
      <c r="BP1070" s="2" t="inlineStr">
        <is>
          <t/>
        </is>
      </c>
      <c r="BQ1070" t="inlineStr">
        <is>
          <t>process, kurā tiek atjaunota degradēta meža spēja nodrošināt produktus un pakalpojumus</t>
        </is>
      </c>
      <c r="BR1070" t="inlineStr">
        <is>
          <t/>
        </is>
      </c>
      <c r="BS1070" t="inlineStr">
        <is>
          <t/>
        </is>
      </c>
      <c r="BT1070" t="inlineStr">
        <is>
          <t/>
        </is>
      </c>
      <c r="BU1070" t="inlineStr">
        <is>
          <t/>
        </is>
      </c>
      <c r="BV1070" t="inlineStr">
        <is>
          <t/>
        </is>
      </c>
      <c r="BW1070" t="inlineStr">
        <is>
          <t/>
        </is>
      </c>
      <c r="BX1070" t="inlineStr">
        <is>
          <t/>
        </is>
      </c>
      <c r="BY1070" t="inlineStr">
        <is>
          <t/>
        </is>
      </c>
      <c r="BZ1070" s="2" t="inlineStr">
        <is>
          <t>rekultywacja lasów</t>
        </is>
      </c>
      <c r="CA1070" s="2" t="inlineStr">
        <is>
          <t>3</t>
        </is>
      </c>
      <c r="CB1070" s="2" t="inlineStr">
        <is>
          <t/>
        </is>
      </c>
      <c r="CC1070" t="inlineStr">
        <is>
          <t>przywracanie zdewastowanemu środowisku leśnemu jego funkcji użytkowej, biologicznej lub turystycznej, obejmujące takie jego elementy, jak: woda, gleba, nasadzenia i krajobraz</t>
        </is>
      </c>
      <c r="CD1070" s="2" t="inlineStr">
        <is>
          <t>reabilitação de florestas</t>
        </is>
      </c>
      <c r="CE1070" s="2" t="inlineStr">
        <is>
          <t>3</t>
        </is>
      </c>
      <c r="CF1070" s="2" t="inlineStr">
        <is>
          <t/>
        </is>
      </c>
      <c r="CG1070" t="inlineStr">
        <is>
          <t/>
        </is>
      </c>
      <c r="CH1070" s="2" t="inlineStr">
        <is>
          <t>refacere a pădurilor</t>
        </is>
      </c>
      <c r="CI1070" s="2" t="inlineStr">
        <is>
          <t>2</t>
        </is>
      </c>
      <c r="CJ1070" s="2" t="inlineStr">
        <is>
          <t/>
        </is>
      </c>
      <c r="CK1070" t="inlineStr">
        <is>
          <t/>
        </is>
      </c>
      <c r="CL1070" t="inlineStr">
        <is>
          <t/>
        </is>
      </c>
      <c r="CM1070" t="inlineStr">
        <is>
          <t/>
        </is>
      </c>
      <c r="CN1070" t="inlineStr">
        <is>
          <t/>
        </is>
      </c>
      <c r="CO1070" t="inlineStr">
        <is>
          <t/>
        </is>
      </c>
      <c r="CP1070" s="2" t="inlineStr">
        <is>
          <t>sanacija gozdov</t>
        </is>
      </c>
      <c r="CQ1070" s="2" t="inlineStr">
        <is>
          <t>3</t>
        </is>
      </c>
      <c r="CR1070" s="2" t="inlineStr">
        <is>
          <t/>
        </is>
      </c>
      <c r="CS1070" t="inlineStr">
        <is>
          <t/>
        </is>
      </c>
      <c r="CT1070" t="inlineStr">
        <is>
          <t/>
        </is>
      </c>
      <c r="CU1070" t="inlineStr">
        <is>
          <t/>
        </is>
      </c>
      <c r="CV1070" t="inlineStr">
        <is>
          <t/>
        </is>
      </c>
      <c r="CW1070" t="inlineStr">
        <is>
          <t/>
        </is>
      </c>
    </row>
    <row r="1071">
      <c r="A1071" s="1" t="str">
        <f>HYPERLINK("https://iate.europa.eu/entry/result/3582011/all", "3582011")</f>
        <v>3582011</v>
      </c>
      <c r="B1071" t="inlineStr">
        <is>
          <t>ENERGY</t>
        </is>
      </c>
      <c r="C1071" t="inlineStr">
        <is>
          <t>ENERGY|energy policy|energy policy</t>
        </is>
      </c>
      <c r="D1071" t="inlineStr">
        <is>
          <t>yes</t>
        </is>
      </c>
      <c r="E1071" t="inlineStr">
        <is>
          <t/>
        </is>
      </c>
      <c r="F1071" t="inlineStr">
        <is>
          <t/>
        </is>
      </c>
      <c r="G1071" t="inlineStr">
        <is>
          <t/>
        </is>
      </c>
      <c r="H1071" t="inlineStr">
        <is>
          <t/>
        </is>
      </c>
      <c r="I1071" t="inlineStr">
        <is>
          <t/>
        </is>
      </c>
      <c r="J1071" t="inlineStr">
        <is>
          <t/>
        </is>
      </c>
      <c r="K1071" t="inlineStr">
        <is>
          <t/>
        </is>
      </c>
      <c r="L1071" t="inlineStr">
        <is>
          <t/>
        </is>
      </c>
      <c r="M1071" t="inlineStr">
        <is>
          <t/>
        </is>
      </c>
      <c r="N1071" t="inlineStr">
        <is>
          <t/>
        </is>
      </c>
      <c r="O1071" t="inlineStr">
        <is>
          <t/>
        </is>
      </c>
      <c r="P1071" t="inlineStr">
        <is>
          <t/>
        </is>
      </c>
      <c r="Q1071" t="inlineStr">
        <is>
          <t/>
        </is>
      </c>
      <c r="R1071" t="inlineStr">
        <is>
          <t/>
        </is>
      </c>
      <c r="S1071" t="inlineStr">
        <is>
          <t/>
        </is>
      </c>
      <c r="T1071" t="inlineStr">
        <is>
          <t/>
        </is>
      </c>
      <c r="U1071" t="inlineStr">
        <is>
          <t/>
        </is>
      </c>
      <c r="V1071" t="inlineStr">
        <is>
          <t/>
        </is>
      </c>
      <c r="W1071" t="inlineStr">
        <is>
          <t/>
        </is>
      </c>
      <c r="X1071" t="inlineStr">
        <is>
          <t/>
        </is>
      </c>
      <c r="Y1071" t="inlineStr">
        <is>
          <t/>
        </is>
      </c>
      <c r="Z1071" s="2" t="inlineStr">
        <is>
          <t>Clean energy for EU islands initiative|
Clean Energy for European Islands|
'Clean Energy for EU Islands' programme|
Clean Energy for Islands Initiative|
Clean Energy for European Islands Initiative|
Clean Energy for EU Islands</t>
        </is>
      </c>
      <c r="AA1071" s="2" t="inlineStr">
        <is>
          <t>3|
1|
1|
1|
1|
3</t>
        </is>
      </c>
      <c r="AB1071" s="2" t="inlineStr">
        <is>
          <t xml:space="preserve">|
|
|
|
|
</t>
        </is>
      </c>
      <c r="AC1071" t="inlineStr">
        <is>
          <t>initiative launched by the European Commission and 14 EU countries, aimed at accelerating the clean energy transition on Europe's islands</t>
        </is>
      </c>
      <c r="AD1071" t="inlineStr">
        <is>
          <t/>
        </is>
      </c>
      <c r="AE1071" t="inlineStr">
        <is>
          <t/>
        </is>
      </c>
      <c r="AF1071" t="inlineStr">
        <is>
          <t/>
        </is>
      </c>
      <c r="AG1071" t="inlineStr">
        <is>
          <t/>
        </is>
      </c>
      <c r="AH1071" t="inlineStr">
        <is>
          <t/>
        </is>
      </c>
      <c r="AI1071" t="inlineStr">
        <is>
          <t/>
        </is>
      </c>
      <c r="AJ1071" t="inlineStr">
        <is>
          <t/>
        </is>
      </c>
      <c r="AK1071" t="inlineStr">
        <is>
          <t/>
        </is>
      </c>
      <c r="AL1071" s="2" t="inlineStr">
        <is>
          <t>Puhdasta energiaa EU:n saarille -aloite</t>
        </is>
      </c>
      <c r="AM1071" s="2" t="inlineStr">
        <is>
          <t>3</t>
        </is>
      </c>
      <c r="AN1071" s="2" t="inlineStr">
        <is>
          <t/>
        </is>
      </c>
      <c r="AO1071" t="inlineStr">
        <is>
          <t/>
        </is>
      </c>
      <c r="AP1071" t="inlineStr">
        <is>
          <t/>
        </is>
      </c>
      <c r="AQ1071" t="inlineStr">
        <is>
          <t/>
        </is>
      </c>
      <c r="AR1071" t="inlineStr">
        <is>
          <t/>
        </is>
      </c>
      <c r="AS1071" t="inlineStr">
        <is>
          <t/>
        </is>
      </c>
      <c r="AT1071" t="inlineStr">
        <is>
          <t/>
        </is>
      </c>
      <c r="AU1071" t="inlineStr">
        <is>
          <t/>
        </is>
      </c>
      <c r="AV1071" t="inlineStr">
        <is>
          <t/>
        </is>
      </c>
      <c r="AW1071" t="inlineStr">
        <is>
          <t/>
        </is>
      </c>
      <c r="AX1071" t="inlineStr">
        <is>
          <t/>
        </is>
      </c>
      <c r="AY1071" t="inlineStr">
        <is>
          <t/>
        </is>
      </c>
      <c r="AZ1071" t="inlineStr">
        <is>
          <t/>
        </is>
      </c>
      <c r="BA1071" t="inlineStr">
        <is>
          <t/>
        </is>
      </c>
      <c r="BB1071" s="2" t="inlineStr">
        <is>
          <t>Tiszta energia az EU szigetei számára|
Tiszta energia az EU szigeteinek|
„Tiszta energia az EU szigeteinek” kezdeményezés|
„Tiszta energia az EU szigetei számára” kezdeményezés|
„Tiszta energia az európai szigeteknek” kezdeményezés</t>
        </is>
      </c>
      <c r="BC1071" s="2" t="inlineStr">
        <is>
          <t>2|
3|
3|
2|
2</t>
        </is>
      </c>
      <c r="BD1071" s="2" t="inlineStr">
        <is>
          <t xml:space="preserve">|
preferred|
|
|
</t>
        </is>
      </c>
      <c r="BE1071" t="inlineStr">
        <is>
          <t>az Európai Bizottság és 14 ország által indított kezdeményezés, amely az uniós szigetek tiszta energiára való átállásának felgyorsítására irányul</t>
        </is>
      </c>
      <c r="BF1071" t="inlineStr">
        <is>
          <t/>
        </is>
      </c>
      <c r="BG1071" t="inlineStr">
        <is>
          <t/>
        </is>
      </c>
      <c r="BH1071" t="inlineStr">
        <is>
          <t/>
        </is>
      </c>
      <c r="BI1071" t="inlineStr">
        <is>
          <t/>
        </is>
      </c>
      <c r="BJ1071" t="inlineStr">
        <is>
          <t/>
        </is>
      </c>
      <c r="BK1071" t="inlineStr">
        <is>
          <t/>
        </is>
      </c>
      <c r="BL1071" t="inlineStr">
        <is>
          <t/>
        </is>
      </c>
      <c r="BM1071" t="inlineStr">
        <is>
          <t/>
        </is>
      </c>
      <c r="BN1071" s="2" t="inlineStr">
        <is>
          <t>iniciatīva "Tīra enerģija ES salām"|
tīra enerģija ES salām</t>
        </is>
      </c>
      <c r="BO1071" s="2" t="inlineStr">
        <is>
          <t>2|
2</t>
        </is>
      </c>
      <c r="BP1071" s="2" t="inlineStr">
        <is>
          <t xml:space="preserve">|
</t>
        </is>
      </c>
      <c r="BQ1071" t="inlineStr">
        <is>
          <t>Komisijas un 14 ES valstu uzsākta iniciatīva, kuras mērķis ir vairāk nekā 2700 Eiropas salās paātrināt pārkārtošanos uz tīru enerģiju</t>
        </is>
      </c>
      <c r="BR1071" t="inlineStr">
        <is>
          <t/>
        </is>
      </c>
      <c r="BS1071" t="inlineStr">
        <is>
          <t/>
        </is>
      </c>
      <c r="BT1071" t="inlineStr">
        <is>
          <t/>
        </is>
      </c>
      <c r="BU1071" t="inlineStr">
        <is>
          <t/>
        </is>
      </c>
      <c r="BV1071" t="inlineStr">
        <is>
          <t/>
        </is>
      </c>
      <c r="BW1071" t="inlineStr">
        <is>
          <t/>
        </is>
      </c>
      <c r="BX1071" t="inlineStr">
        <is>
          <t/>
        </is>
      </c>
      <c r="BY1071" t="inlineStr">
        <is>
          <t/>
        </is>
      </c>
      <c r="BZ1071" t="inlineStr">
        <is>
          <t/>
        </is>
      </c>
      <c r="CA1071" t="inlineStr">
        <is>
          <t/>
        </is>
      </c>
      <c r="CB1071" t="inlineStr">
        <is>
          <t/>
        </is>
      </c>
      <c r="CC1071" t="inlineStr">
        <is>
          <t/>
        </is>
      </c>
      <c r="CD1071" s="2" t="inlineStr">
        <is>
          <t>iniciativa «Energia Limpa para as Ilhas da UE»|
Energia Limpa para as Ilhas da UE</t>
        </is>
      </c>
      <c r="CE1071" s="2" t="inlineStr">
        <is>
          <t>3|
3</t>
        </is>
      </c>
      <c r="CF1071" s="2" t="inlineStr">
        <is>
          <t xml:space="preserve">|
</t>
        </is>
      </c>
      <c r="CG1071" t="inlineStr">
        <is>
          <t>Iniciativa lançada pela Comissão Europeia e 14 Estados-Membros a fim de acelerar a transição energética nas ilhas da União Europeia.</t>
        </is>
      </c>
      <c r="CH1071" t="inlineStr">
        <is>
          <t/>
        </is>
      </c>
      <c r="CI1071" t="inlineStr">
        <is>
          <t/>
        </is>
      </c>
      <c r="CJ1071" t="inlineStr">
        <is>
          <t/>
        </is>
      </c>
      <c r="CK1071" t="inlineStr">
        <is>
          <t/>
        </is>
      </c>
      <c r="CL1071" t="inlineStr">
        <is>
          <t/>
        </is>
      </c>
      <c r="CM1071" t="inlineStr">
        <is>
          <t/>
        </is>
      </c>
      <c r="CN1071" t="inlineStr">
        <is>
          <t/>
        </is>
      </c>
      <c r="CO1071" t="inlineStr">
        <is>
          <t/>
        </is>
      </c>
      <c r="CP1071" t="inlineStr">
        <is>
          <t/>
        </is>
      </c>
      <c r="CQ1071" t="inlineStr">
        <is>
          <t/>
        </is>
      </c>
      <c r="CR1071" t="inlineStr">
        <is>
          <t/>
        </is>
      </c>
      <c r="CS1071" t="inlineStr">
        <is>
          <t/>
        </is>
      </c>
      <c r="CT1071" s="2" t="inlineStr">
        <is>
          <t>initiativet ren energi för EU:s öar|
ren energi för EU:s öar</t>
        </is>
      </c>
      <c r="CU1071" s="2" t="inlineStr">
        <is>
          <t>3|
3</t>
        </is>
      </c>
      <c r="CV1071" s="2" t="inlineStr">
        <is>
          <t xml:space="preserve">|
</t>
        </is>
      </c>
      <c r="CW1071" t="inlineStr">
        <is>
          <t/>
        </is>
      </c>
    </row>
    <row r="1072">
      <c r="A1072" s="1" t="str">
        <f>HYPERLINK("https://iate.europa.eu/entry/result/837058/all", "837058")</f>
        <v>837058</v>
      </c>
      <c r="B1072" t="inlineStr">
        <is>
          <t>ENVIRONMENT</t>
        </is>
      </c>
      <c r="C1072" t="inlineStr">
        <is>
          <t>ENVIRONMENT</t>
        </is>
      </c>
      <c r="D1072" t="inlineStr">
        <is>
          <t>no</t>
        </is>
      </c>
      <c r="E1072" t="inlineStr">
        <is>
          <t/>
        </is>
      </c>
      <c r="F1072" t="inlineStr">
        <is>
          <t/>
        </is>
      </c>
      <c r="G1072" t="inlineStr">
        <is>
          <t/>
        </is>
      </c>
      <c r="H1072" t="inlineStr">
        <is>
          <t/>
        </is>
      </c>
      <c r="I1072" t="inlineStr">
        <is>
          <t/>
        </is>
      </c>
      <c r="J1072" t="inlineStr">
        <is>
          <t/>
        </is>
      </c>
      <c r="K1072" t="inlineStr">
        <is>
          <t/>
        </is>
      </c>
      <c r="L1072" t="inlineStr">
        <is>
          <t/>
        </is>
      </c>
      <c r="M1072" t="inlineStr">
        <is>
          <t/>
        </is>
      </c>
      <c r="N1072" s="2" t="inlineStr">
        <is>
          <t>miljøvenlig|
miljømæssigt forsvarlig</t>
        </is>
      </c>
      <c r="O1072" s="2" t="inlineStr">
        <is>
          <t>4|
4</t>
        </is>
      </c>
      <c r="P1072" s="2" t="inlineStr">
        <is>
          <t xml:space="preserve">|
</t>
        </is>
      </c>
      <c r="Q1072" t="inlineStr">
        <is>
          <t/>
        </is>
      </c>
      <c r="R1072" s="2" t="inlineStr">
        <is>
          <t>umweltfreundlich</t>
        </is>
      </c>
      <c r="S1072" s="2" t="inlineStr">
        <is>
          <t>3</t>
        </is>
      </c>
      <c r="T1072" s="2" t="inlineStr">
        <is>
          <t/>
        </is>
      </c>
      <c r="U1072" t="inlineStr">
        <is>
          <t/>
        </is>
      </c>
      <c r="V1072" s="2" t="inlineStr">
        <is>
          <t>φιλικός προς το περιβάλλον|
φιλοπεριβαλλοντικός</t>
        </is>
      </c>
      <c r="W1072" s="2" t="inlineStr">
        <is>
          <t>3|
4</t>
        </is>
      </c>
      <c r="X1072" s="2" t="inlineStr">
        <is>
          <t xml:space="preserve">|
</t>
        </is>
      </c>
      <c r="Y1072" t="inlineStr">
        <is>
          <t/>
        </is>
      </c>
      <c r="Z1072" s="2" t="inlineStr">
        <is>
          <t>environment-friendly|
environmentally friendly</t>
        </is>
      </c>
      <c r="AA1072" s="2" t="inlineStr">
        <is>
          <t>3|
3</t>
        </is>
      </c>
      <c r="AB1072" s="2" t="inlineStr">
        <is>
          <t xml:space="preserve">|
</t>
        </is>
      </c>
      <c r="AC1072" t="inlineStr">
        <is>
          <t>Denotes something which is adapted for or is not harmful to the environment.</t>
        </is>
      </c>
      <c r="AD1072" s="2" t="inlineStr">
        <is>
          <t>inocuo para el medio ambiente|
respetuoso con el medio ambiente|
favorable al medio ambiente</t>
        </is>
      </c>
      <c r="AE1072" s="2" t="inlineStr">
        <is>
          <t>3|
3|
3</t>
        </is>
      </c>
      <c r="AF1072" s="2" t="inlineStr">
        <is>
          <t xml:space="preserve">|
|
</t>
        </is>
      </c>
      <c r="AG1072" t="inlineStr">
        <is>
          <t>Que evita, reduce o contrarresta el daño antropogénico al medio ambiente.</t>
        </is>
      </c>
      <c r="AH1072" t="inlineStr">
        <is>
          <t/>
        </is>
      </c>
      <c r="AI1072" t="inlineStr">
        <is>
          <t/>
        </is>
      </c>
      <c r="AJ1072" t="inlineStr">
        <is>
          <t/>
        </is>
      </c>
      <c r="AK1072" t="inlineStr">
        <is>
          <t/>
        </is>
      </c>
      <c r="AL1072" s="2" t="inlineStr">
        <is>
          <t>ympäristöä säästävä|
ympäristöystävällinen</t>
        </is>
      </c>
      <c r="AM1072" s="2" t="inlineStr">
        <is>
          <t>3|
3</t>
        </is>
      </c>
      <c r="AN1072" s="2" t="inlineStr">
        <is>
          <t xml:space="preserve">|
</t>
        </is>
      </c>
      <c r="AO1072" t="inlineStr">
        <is>
          <t/>
        </is>
      </c>
      <c r="AP1072" s="2" t="inlineStr">
        <is>
          <t>écophile|
respectant l'environnement|
respectueux de l'environnement|
ne portant pas atteinte à l'environnement|
sans danger pour l'environnement|
ménageant l'environnement</t>
        </is>
      </c>
      <c r="AQ1072" s="2" t="inlineStr">
        <is>
          <t>2|
2|
2|
2|
2|
2</t>
        </is>
      </c>
      <c r="AR1072" s="2" t="inlineStr">
        <is>
          <t xml:space="preserve">|
|
|
|
|
</t>
        </is>
      </c>
      <c r="AS1072" t="inlineStr">
        <is>
          <t/>
        </is>
      </c>
      <c r="AT1072" t="inlineStr">
        <is>
          <t/>
        </is>
      </c>
      <c r="AU1072" t="inlineStr">
        <is>
          <t/>
        </is>
      </c>
      <c r="AV1072" t="inlineStr">
        <is>
          <t/>
        </is>
      </c>
      <c r="AW1072" t="inlineStr">
        <is>
          <t/>
        </is>
      </c>
      <c r="AX1072" s="2" t="inlineStr">
        <is>
          <t>pogodan za okoliš</t>
        </is>
      </c>
      <c r="AY1072" s="2" t="inlineStr">
        <is>
          <t>3</t>
        </is>
      </c>
      <c r="AZ1072" s="2" t="inlineStr">
        <is>
          <t/>
        </is>
      </c>
      <c r="BA1072" t="inlineStr">
        <is>
          <t/>
        </is>
      </c>
      <c r="BB1072" t="inlineStr">
        <is>
          <t/>
        </is>
      </c>
      <c r="BC1072" t="inlineStr">
        <is>
          <t/>
        </is>
      </c>
      <c r="BD1072" t="inlineStr">
        <is>
          <t/>
        </is>
      </c>
      <c r="BE1072" t="inlineStr">
        <is>
          <t/>
        </is>
      </c>
      <c r="BF1072" s="2" t="inlineStr">
        <is>
          <t>ecologico|
rispettoso dell'ambiente</t>
        </is>
      </c>
      <c r="BG1072" s="2" t="inlineStr">
        <is>
          <t>2|
2</t>
        </is>
      </c>
      <c r="BH1072" s="2" t="inlineStr">
        <is>
          <t xml:space="preserve">|
</t>
        </is>
      </c>
      <c r="BI1072" t="inlineStr">
        <is>
          <t>In quest'accezione "ecologico" indica "che non danneggia o danneggia limitatamente l'ambiente".</t>
        </is>
      </c>
      <c r="BJ1072" t="inlineStr">
        <is>
          <t/>
        </is>
      </c>
      <c r="BK1072" t="inlineStr">
        <is>
          <t/>
        </is>
      </c>
      <c r="BL1072" t="inlineStr">
        <is>
          <t/>
        </is>
      </c>
      <c r="BM1072" t="inlineStr">
        <is>
          <t/>
        </is>
      </c>
      <c r="BN1072" t="inlineStr">
        <is>
          <t/>
        </is>
      </c>
      <c r="BO1072" t="inlineStr">
        <is>
          <t/>
        </is>
      </c>
      <c r="BP1072" t="inlineStr">
        <is>
          <t/>
        </is>
      </c>
      <c r="BQ1072" t="inlineStr">
        <is>
          <t/>
        </is>
      </c>
      <c r="BR1072" t="inlineStr">
        <is>
          <t/>
        </is>
      </c>
      <c r="BS1072" t="inlineStr">
        <is>
          <t/>
        </is>
      </c>
      <c r="BT1072" t="inlineStr">
        <is>
          <t/>
        </is>
      </c>
      <c r="BU1072" t="inlineStr">
        <is>
          <t/>
        </is>
      </c>
      <c r="BV1072" s="2" t="inlineStr">
        <is>
          <t>milieuvriendelijk</t>
        </is>
      </c>
      <c r="BW1072" s="2" t="inlineStr">
        <is>
          <t>3</t>
        </is>
      </c>
      <c r="BX1072" s="2" t="inlineStr">
        <is>
          <t/>
        </is>
      </c>
      <c r="BY1072" t="inlineStr">
        <is>
          <t>"het milieu niet belastend of vervuilend".</t>
        </is>
      </c>
      <c r="BZ1072" t="inlineStr">
        <is>
          <t/>
        </is>
      </c>
      <c r="CA1072" t="inlineStr">
        <is>
          <t/>
        </is>
      </c>
      <c r="CB1072" t="inlineStr">
        <is>
          <t/>
        </is>
      </c>
      <c r="CC1072" t="inlineStr">
        <is>
          <t/>
        </is>
      </c>
      <c r="CD1072" s="2" t="inlineStr">
        <is>
          <t>respeitador do ambiente|
ecófilo</t>
        </is>
      </c>
      <c r="CE1072" s="2" t="inlineStr">
        <is>
          <t>2|
2</t>
        </is>
      </c>
      <c r="CF1072" s="2" t="inlineStr">
        <is>
          <t xml:space="preserve">|
</t>
        </is>
      </c>
      <c r="CG1072" t="inlineStr">
        <is>
          <t/>
        </is>
      </c>
      <c r="CH1072" s="2" t="inlineStr">
        <is>
          <t>care respectă mediul|
prietenos cu mediul</t>
        </is>
      </c>
      <c r="CI1072" s="2" t="inlineStr">
        <is>
          <t>3|
3</t>
        </is>
      </c>
      <c r="CJ1072" s="2" t="inlineStr">
        <is>
          <t xml:space="preserve">|
</t>
        </is>
      </c>
      <c r="CK1072" t="inlineStr">
        <is>
          <t/>
        </is>
      </c>
      <c r="CL1072" s="2" t="inlineStr">
        <is>
          <t>šetrný k životnému prostrediu</t>
        </is>
      </c>
      <c r="CM1072" s="2" t="inlineStr">
        <is>
          <t>3</t>
        </is>
      </c>
      <c r="CN1072" s="2" t="inlineStr">
        <is>
          <t/>
        </is>
      </c>
      <c r="CO1072" t="inlineStr">
        <is>
          <t>vhodný z hľadiska zachovania prírodného prostredia alebo neohrozujúci životné prostredie</t>
        </is>
      </c>
      <c r="CP1072" t="inlineStr">
        <is>
          <t/>
        </is>
      </c>
      <c r="CQ1072" t="inlineStr">
        <is>
          <t/>
        </is>
      </c>
      <c r="CR1072" t="inlineStr">
        <is>
          <t/>
        </is>
      </c>
      <c r="CS1072" t="inlineStr">
        <is>
          <t/>
        </is>
      </c>
      <c r="CT1072" s="2" t="inlineStr">
        <is>
          <t>miljövänlig</t>
        </is>
      </c>
      <c r="CU1072" s="2" t="inlineStr">
        <is>
          <t>2</t>
        </is>
      </c>
      <c r="CV1072" s="2" t="inlineStr">
        <is>
          <t/>
        </is>
      </c>
      <c r="CW1072" t="inlineStr">
        <is>
          <t>"miljövänlig - som är skonsam mot naturen om föremål, ämne o.d"</t>
        </is>
      </c>
    </row>
    <row r="1073">
      <c r="A1073" s="1" t="str">
        <f>HYPERLINK("https://iate.europa.eu/entry/result/1407611/all", "1407611")</f>
        <v>1407611</v>
      </c>
      <c r="B1073" t="inlineStr">
        <is>
          <t>INDUSTRY</t>
        </is>
      </c>
      <c r="C1073" t="inlineStr">
        <is>
          <t>INDUSTRY|electronics and electrical engineering</t>
        </is>
      </c>
      <c r="D1073" t="inlineStr">
        <is>
          <t>no</t>
        </is>
      </c>
      <c r="E1073" t="inlineStr">
        <is>
          <t/>
        </is>
      </c>
      <c r="F1073" t="inlineStr">
        <is>
          <t/>
        </is>
      </c>
      <c r="G1073" t="inlineStr">
        <is>
          <t/>
        </is>
      </c>
      <c r="H1073" t="inlineStr">
        <is>
          <t/>
        </is>
      </c>
      <c r="I1073" t="inlineStr">
        <is>
          <t/>
        </is>
      </c>
      <c r="J1073" t="inlineStr">
        <is>
          <t/>
        </is>
      </c>
      <c r="K1073" t="inlineStr">
        <is>
          <t/>
        </is>
      </c>
      <c r="L1073" t="inlineStr">
        <is>
          <t/>
        </is>
      </c>
      <c r="M1073" t="inlineStr">
        <is>
          <t/>
        </is>
      </c>
      <c r="N1073" t="inlineStr">
        <is>
          <t/>
        </is>
      </c>
      <c r="O1073" t="inlineStr">
        <is>
          <t/>
        </is>
      </c>
      <c r="P1073" t="inlineStr">
        <is>
          <t/>
        </is>
      </c>
      <c r="Q1073" t="inlineStr">
        <is>
          <t/>
        </is>
      </c>
      <c r="R1073" s="2" t="inlineStr">
        <is>
          <t>primaere Energieformen</t>
        </is>
      </c>
      <c r="S1073" s="2" t="inlineStr">
        <is>
          <t>3</t>
        </is>
      </c>
      <c r="T1073" s="2" t="inlineStr">
        <is>
          <t/>
        </is>
      </c>
      <c r="U1073" t="inlineStr">
        <is>
          <t>Wasserkraft;feste Brennstoffe;fluessige Brennstoffe;gasfoermige Brennstoffe;Kernenergie;Sonnenergie;Windenergie;Gezeitenenergie;Erdwaerme;Abfallbrennstoffe;Abfallenergie</t>
        </is>
      </c>
      <c r="V1073" s="2" t="inlineStr">
        <is>
          <t>μορφές πρωτογενούς ενέργειας|
πηγές ενέργειας</t>
        </is>
      </c>
      <c r="W1073" s="2" t="inlineStr">
        <is>
          <t>3|
3</t>
        </is>
      </c>
      <c r="X1073" s="2" t="inlineStr">
        <is>
          <t xml:space="preserve">|
</t>
        </is>
      </c>
      <c r="Y1073" t="inlineStr">
        <is>
          <t/>
        </is>
      </c>
      <c r="Z1073" s="2" t="inlineStr">
        <is>
          <t>forms of energy|
sources of energy</t>
        </is>
      </c>
      <c r="AA1073" s="2" t="inlineStr">
        <is>
          <t>3|
3</t>
        </is>
      </c>
      <c r="AB1073" s="2" t="inlineStr">
        <is>
          <t xml:space="preserve">|
</t>
        </is>
      </c>
      <c r="AC1073" t="inlineStr">
        <is>
          <t>Water power; hydro-electric power. Solid fuels. Liquid fuels. Gaseous fuels. Nuclear energy. Solar energy. Wind energy. Tidal energy. Geothermal energy. Waste fuels. Waste heat</t>
        </is>
      </c>
      <c r="AD1073" s="2" t="inlineStr">
        <is>
          <t>formas de energía primaria</t>
        </is>
      </c>
      <c r="AE1073" s="2" t="inlineStr">
        <is>
          <t>3</t>
        </is>
      </c>
      <c r="AF1073" s="2" t="inlineStr">
        <is>
          <t/>
        </is>
      </c>
      <c r="AG1073" t="inlineStr">
        <is>
          <t>energía hidráulica; combustibles sólidos; combustibles líquidos; combustibles gaseosos; energía nuclear; energía solar; energía eólica; energía maremotriz; energía geotérmica; combustibles de desechos; residuos industriales; energía calorífica residual</t>
        </is>
      </c>
      <c r="AH1073" t="inlineStr">
        <is>
          <t/>
        </is>
      </c>
      <c r="AI1073" t="inlineStr">
        <is>
          <t/>
        </is>
      </c>
      <c r="AJ1073" t="inlineStr">
        <is>
          <t/>
        </is>
      </c>
      <c r="AK1073" t="inlineStr">
        <is>
          <t/>
        </is>
      </c>
      <c r="AL1073" t="inlineStr">
        <is>
          <t/>
        </is>
      </c>
      <c r="AM1073" t="inlineStr">
        <is>
          <t/>
        </is>
      </c>
      <c r="AN1073" t="inlineStr">
        <is>
          <t/>
        </is>
      </c>
      <c r="AO1073" t="inlineStr">
        <is>
          <t/>
        </is>
      </c>
      <c r="AP1073" s="2" t="inlineStr">
        <is>
          <t>formes d'énergie primaire</t>
        </is>
      </c>
      <c r="AQ1073" s="2" t="inlineStr">
        <is>
          <t>3</t>
        </is>
      </c>
      <c r="AR1073" s="2" t="inlineStr">
        <is>
          <t/>
        </is>
      </c>
      <c r="AS1073" t="inlineStr">
        <is>
          <t>énergie hydraulique;combustibles solides;combustibles liquides;combustibles gazeux;énergie nucléaire;énergie solaire;énergie éolienne;énergie marémotrice;énergie géothermique;combustible résiduaire;énergie résiduelle</t>
        </is>
      </c>
      <c r="AT1073" t="inlineStr">
        <is>
          <t/>
        </is>
      </c>
      <c r="AU1073" t="inlineStr">
        <is>
          <t/>
        </is>
      </c>
      <c r="AV1073" t="inlineStr">
        <is>
          <t/>
        </is>
      </c>
      <c r="AW1073" t="inlineStr">
        <is>
          <t/>
        </is>
      </c>
      <c r="AX1073" t="inlineStr">
        <is>
          <t/>
        </is>
      </c>
      <c r="AY1073" t="inlineStr">
        <is>
          <t/>
        </is>
      </c>
      <c r="AZ1073" t="inlineStr">
        <is>
          <t/>
        </is>
      </c>
      <c r="BA1073" t="inlineStr">
        <is>
          <t/>
        </is>
      </c>
      <c r="BB1073" t="inlineStr">
        <is>
          <t/>
        </is>
      </c>
      <c r="BC1073" t="inlineStr">
        <is>
          <t/>
        </is>
      </c>
      <c r="BD1073" t="inlineStr">
        <is>
          <t/>
        </is>
      </c>
      <c r="BE1073" t="inlineStr">
        <is>
          <t/>
        </is>
      </c>
      <c r="BF1073" s="2" t="inlineStr">
        <is>
          <t>forme d'energia primaria</t>
        </is>
      </c>
      <c r="BG1073" s="2" t="inlineStr">
        <is>
          <t>3</t>
        </is>
      </c>
      <c r="BH1073" s="2" t="inlineStr">
        <is>
          <t/>
        </is>
      </c>
      <c r="BI1073" t="inlineStr">
        <is>
          <t/>
        </is>
      </c>
      <c r="BJ1073" s="2" t="inlineStr">
        <is>
          <t>energijos rūšys</t>
        </is>
      </c>
      <c r="BK1073" s="2" t="inlineStr">
        <is>
          <t>3</t>
        </is>
      </c>
      <c r="BL1073" s="2" t="inlineStr">
        <is>
          <t/>
        </is>
      </c>
      <c r="BM1073" t="inlineStr">
        <is>
          <t/>
        </is>
      </c>
      <c r="BN1073" t="inlineStr">
        <is>
          <t/>
        </is>
      </c>
      <c r="BO1073" t="inlineStr">
        <is>
          <t/>
        </is>
      </c>
      <c r="BP1073" t="inlineStr">
        <is>
          <t/>
        </is>
      </c>
      <c r="BQ1073" t="inlineStr">
        <is>
          <t/>
        </is>
      </c>
      <c r="BR1073" t="inlineStr">
        <is>
          <t/>
        </is>
      </c>
      <c r="BS1073" t="inlineStr">
        <is>
          <t/>
        </is>
      </c>
      <c r="BT1073" t="inlineStr">
        <is>
          <t/>
        </is>
      </c>
      <c r="BU1073" t="inlineStr">
        <is>
          <t/>
        </is>
      </c>
      <c r="BV1073" t="inlineStr">
        <is>
          <t/>
        </is>
      </c>
      <c r="BW1073" t="inlineStr">
        <is>
          <t/>
        </is>
      </c>
      <c r="BX1073" t="inlineStr">
        <is>
          <t/>
        </is>
      </c>
      <c r="BY1073" t="inlineStr">
        <is>
          <t/>
        </is>
      </c>
      <c r="BZ1073" s="2" t="inlineStr">
        <is>
          <t>formy energii</t>
        </is>
      </c>
      <c r="CA1073" s="2" t="inlineStr">
        <is>
          <t>1</t>
        </is>
      </c>
      <c r="CB1073" s="2" t="inlineStr">
        <is>
          <t/>
        </is>
      </c>
      <c r="CC1073" t="inlineStr">
        <is>
          <t/>
        </is>
      </c>
      <c r="CD1073" t="inlineStr">
        <is>
          <t/>
        </is>
      </c>
      <c r="CE1073" t="inlineStr">
        <is>
          <t/>
        </is>
      </c>
      <c r="CF1073" t="inlineStr">
        <is>
          <t/>
        </is>
      </c>
      <c r="CG1073" t="inlineStr">
        <is>
          <t/>
        </is>
      </c>
      <c r="CH1073" t="inlineStr">
        <is>
          <t/>
        </is>
      </c>
      <c r="CI1073" t="inlineStr">
        <is>
          <t/>
        </is>
      </c>
      <c r="CJ1073" t="inlineStr">
        <is>
          <t/>
        </is>
      </c>
      <c r="CK1073" t="inlineStr">
        <is>
          <t/>
        </is>
      </c>
      <c r="CL1073" t="inlineStr">
        <is>
          <t/>
        </is>
      </c>
      <c r="CM1073" t="inlineStr">
        <is>
          <t/>
        </is>
      </c>
      <c r="CN1073" t="inlineStr">
        <is>
          <t/>
        </is>
      </c>
      <c r="CO1073" t="inlineStr">
        <is>
          <t/>
        </is>
      </c>
      <c r="CP1073" t="inlineStr">
        <is>
          <t/>
        </is>
      </c>
      <c r="CQ1073" t="inlineStr">
        <is>
          <t/>
        </is>
      </c>
      <c r="CR1073" t="inlineStr">
        <is>
          <t/>
        </is>
      </c>
      <c r="CS1073" t="inlineStr">
        <is>
          <t/>
        </is>
      </c>
      <c r="CT1073" t="inlineStr">
        <is>
          <t/>
        </is>
      </c>
      <c r="CU1073" t="inlineStr">
        <is>
          <t/>
        </is>
      </c>
      <c r="CV1073" t="inlineStr">
        <is>
          <t/>
        </is>
      </c>
      <c r="CW1073" t="inlineStr">
        <is>
          <t/>
        </is>
      </c>
    </row>
    <row r="1074">
      <c r="A1074" s="1" t="str">
        <f>HYPERLINK("https://iate.europa.eu/entry/result/3588407/all", "3588407")</f>
        <v>3588407</v>
      </c>
      <c r="B1074" t="inlineStr">
        <is>
          <t>TRADE;ENVIRONMENT</t>
        </is>
      </c>
      <c r="C1074" t="inlineStr">
        <is>
          <t>TRADE|trade policy|public contract;ENVIRONMENT|environmental policy|climate change policy;ENVIRONMENT|environmental policy|environmental policy</t>
        </is>
      </c>
      <c r="D1074" t="inlineStr">
        <is>
          <t>yes</t>
        </is>
      </c>
      <c r="E1074" t="inlineStr">
        <is>
          <t/>
        </is>
      </c>
      <c r="F1074" t="inlineStr">
        <is>
          <t/>
        </is>
      </c>
      <c r="G1074" t="inlineStr">
        <is>
          <t/>
        </is>
      </c>
      <c r="H1074" t="inlineStr">
        <is>
          <t/>
        </is>
      </c>
      <c r="I1074" t="inlineStr">
        <is>
          <t/>
        </is>
      </c>
      <c r="J1074" s="2" t="inlineStr">
        <is>
          <t>zelené nakupování</t>
        </is>
      </c>
      <c r="K1074" s="2" t="inlineStr">
        <is>
          <t>3</t>
        </is>
      </c>
      <c r="L1074" s="2" t="inlineStr">
        <is>
          <t/>
        </is>
      </c>
      <c r="M1074" t="inlineStr">
        <is>
          <t>&lt;div&gt;způsob nákupu či zásobování, při kterém je brán ohled na dopad vybraného zboží a služeb na životní prostředí&lt;/div&gt;</t>
        </is>
      </c>
      <c r="N1074" s="2" t="inlineStr">
        <is>
          <t>grønt indkøb</t>
        </is>
      </c>
      <c r="O1074" s="2" t="inlineStr">
        <is>
          <t>3</t>
        </is>
      </c>
      <c r="P1074" s="2" t="inlineStr">
        <is>
          <t/>
        </is>
      </c>
      <c r="Q1074" t="inlineStr">
        <is>
          <t>indkøb, som opfylder grønne minimumskrav eller -mål for offentlige udbud i sektorinitiativer, lovgivning om EU-finansiering eller produktspecifik EU-lovgivning</t>
        </is>
      </c>
      <c r="R1074" s="2" t="inlineStr">
        <is>
          <t>umweltgerechte Beschaffung</t>
        </is>
      </c>
      <c r="S1074" s="2" t="inlineStr">
        <is>
          <t>3</t>
        </is>
      </c>
      <c r="T1074" s="2" t="inlineStr">
        <is>
          <t/>
        </is>
      </c>
      <c r="U1074" t="inlineStr">
        <is>
          <t/>
        </is>
      </c>
      <c r="V1074" s="2" t="inlineStr">
        <is>
          <t>πράσινη αγορά</t>
        </is>
      </c>
      <c r="W1074" s="2" t="inlineStr">
        <is>
          <t>3</t>
        </is>
      </c>
      <c r="X1074" s="2" t="inlineStr">
        <is>
          <t/>
        </is>
      </c>
      <c r="Y1074" t="inlineStr">
        <is>
          <t>πραγματοποίηση αγορών έργων, εμπορευμάτων και υπηρεσιών με εφαρμογή των κριτηρίων για τις &lt;a href="https://iate.europa.eu/entry/result/932767/el" target="_blank"&gt;πράσινες δημόσιες συμβάσεις&lt;/a&gt;</t>
        </is>
      </c>
      <c r="Z1074" s="2" t="inlineStr">
        <is>
          <t>green purchase</t>
        </is>
      </c>
      <c r="AA1074" s="2" t="inlineStr">
        <is>
          <t>3</t>
        </is>
      </c>
      <c r="AB1074" s="2" t="inlineStr">
        <is>
          <t/>
        </is>
      </c>
      <c r="AC1074" t="inlineStr">
        <is>
          <t>act of purchasing of works, goods and services applying the &lt;a href="http://iate.europa.eu/entry/result/932767/en" target="_blank"&gt;green public procurement&lt;/a&gt; criteria</t>
        </is>
      </c>
      <c r="AD1074" s="2" t="inlineStr">
        <is>
          <t>adquisición ecológica|
compra verde</t>
        </is>
      </c>
      <c r="AE1074" s="2" t="inlineStr">
        <is>
          <t>3|
3</t>
        </is>
      </c>
      <c r="AF1074" s="2" t="inlineStr">
        <is>
          <t xml:space="preserve">|
</t>
        </is>
      </c>
      <c r="AG1074" t="inlineStr">
        <is>
          <t>Integración
de la variable ambiental en la contratación pública.</t>
        </is>
      </c>
      <c r="AH1074" s="2" t="inlineStr">
        <is>
          <t>roheline hange</t>
        </is>
      </c>
      <c r="AI1074" s="2" t="inlineStr">
        <is>
          <t>3</t>
        </is>
      </c>
      <c r="AJ1074" s="2" t="inlineStr">
        <is>
          <t/>
        </is>
      </c>
      <c r="AK1074" t="inlineStr">
        <is>
          <t/>
        </is>
      </c>
      <c r="AL1074" s="2" t="inlineStr">
        <is>
          <t>vihreä hankinta</t>
        </is>
      </c>
      <c r="AM1074" s="2" t="inlineStr">
        <is>
          <t>3</t>
        </is>
      </c>
      <c r="AN1074" s="2" t="inlineStr">
        <is>
          <t/>
        </is>
      </c>
      <c r="AO1074" t="inlineStr">
        <is>
          <t/>
        </is>
      </c>
      <c r="AP1074" s="2" t="inlineStr">
        <is>
          <t>achat vert</t>
        </is>
      </c>
      <c r="AQ1074" s="2" t="inlineStr">
        <is>
          <t>3</t>
        </is>
      </c>
      <c r="AR1074" s="2" t="inlineStr">
        <is>
          <t/>
        </is>
      </c>
      <c r="AS1074" t="inlineStr">
        <is>
          <t>dépense publique en travaux, biens et services ayant une incidence réduite sur l’environnement durant toute leur durée de vie</t>
        </is>
      </c>
      <c r="AT1074" s="2" t="inlineStr">
        <is>
          <t>ceannach glas</t>
        </is>
      </c>
      <c r="AU1074" s="2" t="inlineStr">
        <is>
          <t>3</t>
        </is>
      </c>
      <c r="AV1074" s="2" t="inlineStr">
        <is>
          <t/>
        </is>
      </c>
      <c r="AW1074" t="inlineStr">
        <is>
          <t/>
        </is>
      </c>
      <c r="AX1074" s="2" t="inlineStr">
        <is>
          <t>zelena kupnja</t>
        </is>
      </c>
      <c r="AY1074" s="2" t="inlineStr">
        <is>
          <t>3</t>
        </is>
      </c>
      <c r="AZ1074" s="2" t="inlineStr">
        <is>
          <t/>
        </is>
      </c>
      <c r="BA1074" t="inlineStr">
        <is>
          <t/>
        </is>
      </c>
      <c r="BB1074" s="2" t="inlineStr">
        <is>
          <t>zöld beszerzés</t>
        </is>
      </c>
      <c r="BC1074" s="2" t="inlineStr">
        <is>
          <t>3</t>
        </is>
      </c>
      <c r="BD1074" s="2" t="inlineStr">
        <is>
          <t/>
        </is>
      </c>
      <c r="BE1074" t="inlineStr">
        <is>
          <t>építési munkák, áruk és szolgáltatásoknak a zöld közbeszerzési elvek alkalmazásával történő megvásárlása</t>
        </is>
      </c>
      <c r="BF1074" s="2" t="inlineStr">
        <is>
          <t>acquisti verdi</t>
        </is>
      </c>
      <c r="BG1074" s="2" t="inlineStr">
        <is>
          <t>3</t>
        </is>
      </c>
      <c r="BH1074" s="2" t="inlineStr">
        <is>
          <t/>
        </is>
      </c>
      <c r="BI1074" t="inlineStr">
        <is>
          <t>acquisti nell’ambito di appalti pubblici per i quali le autorità pubbliche sono incoraggiate ad integrare i criteri verdi e ad utilizzare i marchi in sede di appalto</t>
        </is>
      </c>
      <c r="BJ1074" s="2" t="inlineStr">
        <is>
          <t>žaliasis pirkimas</t>
        </is>
      </c>
      <c r="BK1074" s="2" t="inlineStr">
        <is>
          <t>3</t>
        </is>
      </c>
      <c r="BL1074" s="2" t="inlineStr">
        <is>
          <t/>
        </is>
      </c>
      <c r="BM1074" t="inlineStr">
        <is>
          <t/>
        </is>
      </c>
      <c r="BN1074" s="2" t="inlineStr">
        <is>
          <t>zaļais iepirkums</t>
        </is>
      </c>
      <c r="BO1074" s="2" t="inlineStr">
        <is>
          <t>3</t>
        </is>
      </c>
      <c r="BP1074" s="2" t="inlineStr">
        <is>
          <t/>
        </is>
      </c>
      <c r="BQ1074" t="inlineStr">
        <is>
          <t/>
        </is>
      </c>
      <c r="BR1074" s="2" t="inlineStr">
        <is>
          <t>xiri ekoloġiku</t>
        </is>
      </c>
      <c r="BS1074" s="2" t="inlineStr">
        <is>
          <t>3</t>
        </is>
      </c>
      <c r="BT1074" s="2" t="inlineStr">
        <is>
          <t/>
        </is>
      </c>
      <c r="BU1074" t="inlineStr">
        <is>
          <t>akkwist ta' xogħlijiet, oġġetti u servizzi li japplikaw il-kriterji tal-&lt;a href="https://iate.europa.eu/entry/result/932767/mt" target="_blank"&gt;akkwist pubbliku ekoloġiku&lt;/a&gt;</t>
        </is>
      </c>
      <c r="BV1074" s="2" t="inlineStr">
        <is>
          <t>groene aankoop</t>
        </is>
      </c>
      <c r="BW1074" s="2" t="inlineStr">
        <is>
          <t>3</t>
        </is>
      </c>
      <c r="BX1074" s="2" t="inlineStr">
        <is>
          <t/>
        </is>
      </c>
      <c r="BY1074" t="inlineStr">
        <is>
          <t>aankoop van werken, goederen en diensten met een minder
 belastend milieueffect volgens de criteria voor groene overheidsopdrachten</t>
        </is>
      </c>
      <c r="BZ1074" s="2" t="inlineStr">
        <is>
          <t>zielone zakupy</t>
        </is>
      </c>
      <c r="CA1074" s="2" t="inlineStr">
        <is>
          <t>3</t>
        </is>
      </c>
      <c r="CB1074" s="2" t="inlineStr">
        <is>
          <t/>
        </is>
      </c>
      <c r="CC1074" t="inlineStr">
        <is>
          <t>nabywanie robót, towarów i usług z zastosowaniem kryteriów &lt;a href="https://iate.europa.eu/entry/result/932767/pl" target="_blank"&gt;zielonych zamówień publicznych&lt;/a&gt;</t>
        </is>
      </c>
      <c r="CD1074" s="2" t="inlineStr">
        <is>
          <t>compra ecológica</t>
        </is>
      </c>
      <c r="CE1074" s="2" t="inlineStr">
        <is>
          <t>3</t>
        </is>
      </c>
      <c r="CF1074" s="2" t="inlineStr">
        <is>
          <t/>
        </is>
      </c>
      <c r="CG1074" t="inlineStr">
        <is>
          <t/>
        </is>
      </c>
      <c r="CH1074" s="2" t="inlineStr">
        <is>
          <t>achiziție verde</t>
        </is>
      </c>
      <c r="CI1074" s="2" t="inlineStr">
        <is>
          <t>3</t>
        </is>
      </c>
      <c r="CJ1074" s="2" t="inlineStr">
        <is>
          <t/>
        </is>
      </c>
      <c r="CK1074" t="inlineStr">
        <is>
          <t>achiziții de produse, servicii sau lucrări efectuate prin proceduri de achiziții publice care iau în considerare factorii de mediu, cu scopul de a reduce impactul asupra sănătății umane și asupra mediului</t>
        </is>
      </c>
      <c r="CL1074" s="2" t="inlineStr">
        <is>
          <t>zelené verejné obstarávanie</t>
        </is>
      </c>
      <c r="CM1074" s="2" t="inlineStr">
        <is>
          <t>3</t>
        </is>
      </c>
      <c r="CN1074" s="2" t="inlineStr">
        <is>
          <t/>
        </is>
      </c>
      <c r="CO1074" t="inlineStr">
        <is>
          <t>spôsob nákupu prác, tovaru a služieb, pri ktorom sa zohľadňuje ich vyplyv na životné prostredie</t>
        </is>
      </c>
      <c r="CP1074" s="2" t="inlineStr">
        <is>
          <t>zeleni nakup</t>
        </is>
      </c>
      <c r="CQ1074" s="2" t="inlineStr">
        <is>
          <t>3</t>
        </is>
      </c>
      <c r="CR1074" s="2" t="inlineStr">
        <is>
          <t/>
        </is>
      </c>
      <c r="CS1074" t="inlineStr">
        <is>
          <t/>
        </is>
      </c>
      <c r="CT1074" s="2" t="inlineStr">
        <is>
          <t>grönt inköp</t>
        </is>
      </c>
      <c r="CU1074" s="2" t="inlineStr">
        <is>
          <t>3</t>
        </is>
      </c>
      <c r="CV1074" s="2" t="inlineStr">
        <is>
          <t/>
        </is>
      </c>
      <c r="CW1074" t="inlineStr">
        <is>
          <t/>
        </is>
      </c>
    </row>
    <row r="1075">
      <c r="A1075" s="1" t="str">
        <f>HYPERLINK("https://iate.europa.eu/entry/result/3590513/all", "3590513")</f>
        <v>3590513</v>
      </c>
      <c r="B1075" t="inlineStr">
        <is>
          <t>ENVIRONMENT</t>
        </is>
      </c>
      <c r="C1075" t="inlineStr">
        <is>
          <t>ENVIRONMENT|environmental policy|environmental protection;ENVIRONMENT|deterioration of the environment|degradation of the environment|climate change</t>
        </is>
      </c>
      <c r="D1075" t="inlineStr">
        <is>
          <t>yes</t>
        </is>
      </c>
      <c r="E1075" t="inlineStr">
        <is>
          <t/>
        </is>
      </c>
      <c r="F1075" t="inlineStr">
        <is>
          <t/>
        </is>
      </c>
      <c r="G1075" t="inlineStr">
        <is>
          <t/>
        </is>
      </c>
      <c r="H1075" t="inlineStr">
        <is>
          <t/>
        </is>
      </c>
      <c r="I1075" t="inlineStr">
        <is>
          <t/>
        </is>
      </c>
      <c r="J1075" t="inlineStr">
        <is>
          <t/>
        </is>
      </c>
      <c r="K1075" t="inlineStr">
        <is>
          <t/>
        </is>
      </c>
      <c r="L1075" t="inlineStr">
        <is>
          <t/>
        </is>
      </c>
      <c r="M1075" t="inlineStr">
        <is>
          <t/>
        </is>
      </c>
      <c r="N1075" t="inlineStr">
        <is>
          <t/>
        </is>
      </c>
      <c r="O1075" t="inlineStr">
        <is>
          <t/>
        </is>
      </c>
      <c r="P1075" t="inlineStr">
        <is>
          <t/>
        </is>
      </c>
      <c r="Q1075" t="inlineStr">
        <is>
          <t/>
        </is>
      </c>
      <c r="R1075" t="inlineStr">
        <is>
          <t/>
        </is>
      </c>
      <c r="S1075" t="inlineStr">
        <is>
          <t/>
        </is>
      </c>
      <c r="T1075" t="inlineStr">
        <is>
          <t/>
        </is>
      </c>
      <c r="U1075" t="inlineStr">
        <is>
          <t/>
        </is>
      </c>
      <c r="V1075" t="inlineStr">
        <is>
          <t/>
        </is>
      </c>
      <c r="W1075" t="inlineStr">
        <is>
          <t/>
        </is>
      </c>
      <c r="X1075" t="inlineStr">
        <is>
          <t/>
        </is>
      </c>
      <c r="Y1075" t="inlineStr">
        <is>
          <t/>
        </is>
      </c>
      <c r="Z1075" s="2" t="inlineStr">
        <is>
          <t>investment pillar</t>
        </is>
      </c>
      <c r="AA1075" s="2" t="inlineStr">
        <is>
          <t>3</t>
        </is>
      </c>
      <c r="AB1075" s="2" t="inlineStr">
        <is>
          <t/>
        </is>
      </c>
      <c r="AC1075" t="inlineStr">
        <is>
          <t>a pillar of the European Green Deal under the name Sustainable Europe Investment Plan which will mobilise at least EUR 1 trillion of sustainable investments over the next decade to reach the 2030 climate and energy targets</t>
        </is>
      </c>
      <c r="AD1075" t="inlineStr">
        <is>
          <t/>
        </is>
      </c>
      <c r="AE1075" t="inlineStr">
        <is>
          <t/>
        </is>
      </c>
      <c r="AF1075" t="inlineStr">
        <is>
          <t/>
        </is>
      </c>
      <c r="AG1075" t="inlineStr">
        <is>
          <t/>
        </is>
      </c>
      <c r="AH1075" t="inlineStr">
        <is>
          <t/>
        </is>
      </c>
      <c r="AI1075" t="inlineStr">
        <is>
          <t/>
        </is>
      </c>
      <c r="AJ1075" t="inlineStr">
        <is>
          <t/>
        </is>
      </c>
      <c r="AK1075" t="inlineStr">
        <is>
          <t/>
        </is>
      </c>
      <c r="AL1075" t="inlineStr">
        <is>
          <t/>
        </is>
      </c>
      <c r="AM1075" t="inlineStr">
        <is>
          <t/>
        </is>
      </c>
      <c r="AN1075" t="inlineStr">
        <is>
          <t/>
        </is>
      </c>
      <c r="AO1075" t="inlineStr">
        <is>
          <t/>
        </is>
      </c>
      <c r="AP1075" t="inlineStr">
        <is>
          <t/>
        </is>
      </c>
      <c r="AQ1075" t="inlineStr">
        <is>
          <t/>
        </is>
      </c>
      <c r="AR1075" t="inlineStr">
        <is>
          <t/>
        </is>
      </c>
      <c r="AS1075" t="inlineStr">
        <is>
          <t/>
        </is>
      </c>
      <c r="AT1075" t="inlineStr">
        <is>
          <t/>
        </is>
      </c>
      <c r="AU1075" t="inlineStr">
        <is>
          <t/>
        </is>
      </c>
      <c r="AV1075" t="inlineStr">
        <is>
          <t/>
        </is>
      </c>
      <c r="AW1075" t="inlineStr">
        <is>
          <t/>
        </is>
      </c>
      <c r="AX1075" t="inlineStr">
        <is>
          <t/>
        </is>
      </c>
      <c r="AY1075" t="inlineStr">
        <is>
          <t/>
        </is>
      </c>
      <c r="AZ1075" t="inlineStr">
        <is>
          <t/>
        </is>
      </c>
      <c r="BA1075" t="inlineStr">
        <is>
          <t/>
        </is>
      </c>
      <c r="BB1075" s="2" t="inlineStr">
        <is>
          <t>beruházási pillér</t>
        </is>
      </c>
      <c r="BC1075" s="2" t="inlineStr">
        <is>
          <t>3</t>
        </is>
      </c>
      <c r="BD1075" s="2" t="inlineStr">
        <is>
          <t/>
        </is>
      </c>
      <c r="BE1075" t="inlineStr">
        <is>
          <t>az európai zöld megállapodás részét képező pillér, mely a Fenntartható Európa beruházási terv elnevezést kapta; legalább 1 billió EUR összegű fenntartható beruházást tesz lehetővé a következő évtizedben a kitűzött éghajlat- és energiapolitikai célok elérése érdekében</t>
        </is>
      </c>
      <c r="BF1075" t="inlineStr">
        <is>
          <t/>
        </is>
      </c>
      <c r="BG1075" t="inlineStr">
        <is>
          <t/>
        </is>
      </c>
      <c r="BH1075" t="inlineStr">
        <is>
          <t/>
        </is>
      </c>
      <c r="BI1075" t="inlineStr">
        <is>
          <t/>
        </is>
      </c>
      <c r="BJ1075" t="inlineStr">
        <is>
          <t/>
        </is>
      </c>
      <c r="BK1075" t="inlineStr">
        <is>
          <t/>
        </is>
      </c>
      <c r="BL1075" t="inlineStr">
        <is>
          <t/>
        </is>
      </c>
      <c r="BM1075" t="inlineStr">
        <is>
          <t/>
        </is>
      </c>
      <c r="BN1075" t="inlineStr">
        <is>
          <t/>
        </is>
      </c>
      <c r="BO1075" t="inlineStr">
        <is>
          <t/>
        </is>
      </c>
      <c r="BP1075" t="inlineStr">
        <is>
          <t/>
        </is>
      </c>
      <c r="BQ1075" t="inlineStr">
        <is>
          <t/>
        </is>
      </c>
      <c r="BR1075" t="inlineStr">
        <is>
          <t/>
        </is>
      </c>
      <c r="BS1075" t="inlineStr">
        <is>
          <t/>
        </is>
      </c>
      <c r="BT1075" t="inlineStr">
        <is>
          <t/>
        </is>
      </c>
      <c r="BU1075" t="inlineStr">
        <is>
          <t/>
        </is>
      </c>
      <c r="BV1075" t="inlineStr">
        <is>
          <t/>
        </is>
      </c>
      <c r="BW1075" t="inlineStr">
        <is>
          <t/>
        </is>
      </c>
      <c r="BX1075" t="inlineStr">
        <is>
          <t/>
        </is>
      </c>
      <c r="BY1075" t="inlineStr">
        <is>
          <t/>
        </is>
      </c>
      <c r="BZ1075" t="inlineStr">
        <is>
          <t/>
        </is>
      </c>
      <c r="CA1075" t="inlineStr">
        <is>
          <t/>
        </is>
      </c>
      <c r="CB1075" t="inlineStr">
        <is>
          <t/>
        </is>
      </c>
      <c r="CC1075" t="inlineStr">
        <is>
          <t/>
        </is>
      </c>
      <c r="CD1075" t="inlineStr">
        <is>
          <t/>
        </is>
      </c>
      <c r="CE1075" t="inlineStr">
        <is>
          <t/>
        </is>
      </c>
      <c r="CF1075" t="inlineStr">
        <is>
          <t/>
        </is>
      </c>
      <c r="CG1075" t="inlineStr">
        <is>
          <t/>
        </is>
      </c>
      <c r="CH1075" t="inlineStr">
        <is>
          <t/>
        </is>
      </c>
      <c r="CI1075" t="inlineStr">
        <is>
          <t/>
        </is>
      </c>
      <c r="CJ1075" t="inlineStr">
        <is>
          <t/>
        </is>
      </c>
      <c r="CK1075" t="inlineStr">
        <is>
          <t/>
        </is>
      </c>
      <c r="CL1075" t="inlineStr">
        <is>
          <t/>
        </is>
      </c>
      <c r="CM1075" t="inlineStr">
        <is>
          <t/>
        </is>
      </c>
      <c r="CN1075" t="inlineStr">
        <is>
          <t/>
        </is>
      </c>
      <c r="CO1075" t="inlineStr">
        <is>
          <t/>
        </is>
      </c>
      <c r="CP1075" t="inlineStr">
        <is>
          <t/>
        </is>
      </c>
      <c r="CQ1075" t="inlineStr">
        <is>
          <t/>
        </is>
      </c>
      <c r="CR1075" t="inlineStr">
        <is>
          <t/>
        </is>
      </c>
      <c r="CS1075" t="inlineStr">
        <is>
          <t/>
        </is>
      </c>
      <c r="CT1075" t="inlineStr">
        <is>
          <t/>
        </is>
      </c>
      <c r="CU1075" t="inlineStr">
        <is>
          <t/>
        </is>
      </c>
      <c r="CV1075" t="inlineStr">
        <is>
          <t/>
        </is>
      </c>
      <c r="CW1075" t="inlineStr">
        <is>
          <t/>
        </is>
      </c>
    </row>
    <row r="1076">
      <c r="A1076" s="1" t="str">
        <f>HYPERLINK("https://iate.europa.eu/entry/result/3590508/all", "3590508")</f>
        <v>3590508</v>
      </c>
      <c r="B1076" t="inlineStr">
        <is>
          <t>ENVIRONMENT</t>
        </is>
      </c>
      <c r="C1076" t="inlineStr">
        <is>
          <t>ENVIRONMENT|environmental policy|environmental protection</t>
        </is>
      </c>
      <c r="D1076" t="inlineStr">
        <is>
          <t>yes</t>
        </is>
      </c>
      <c r="E1076" t="inlineStr">
        <is>
          <t/>
        </is>
      </c>
      <c r="F1076" t="inlineStr">
        <is>
          <t/>
        </is>
      </c>
      <c r="G1076" t="inlineStr">
        <is>
          <t/>
        </is>
      </c>
      <c r="H1076" t="inlineStr">
        <is>
          <t/>
        </is>
      </c>
      <c r="I1076" t="inlineStr">
        <is>
          <t/>
        </is>
      </c>
      <c r="J1076" t="inlineStr">
        <is>
          <t/>
        </is>
      </c>
      <c r="K1076" t="inlineStr">
        <is>
          <t/>
        </is>
      </c>
      <c r="L1076" t="inlineStr">
        <is>
          <t/>
        </is>
      </c>
      <c r="M1076" t="inlineStr">
        <is>
          <t/>
        </is>
      </c>
      <c r="N1076" t="inlineStr">
        <is>
          <t/>
        </is>
      </c>
      <c r="O1076" t="inlineStr">
        <is>
          <t/>
        </is>
      </c>
      <c r="P1076" t="inlineStr">
        <is>
          <t/>
        </is>
      </c>
      <c r="Q1076" t="inlineStr">
        <is>
          <t/>
        </is>
      </c>
      <c r="R1076" t="inlineStr">
        <is>
          <t/>
        </is>
      </c>
      <c r="S1076" t="inlineStr">
        <is>
          <t/>
        </is>
      </c>
      <c r="T1076" t="inlineStr">
        <is>
          <t/>
        </is>
      </c>
      <c r="U1076" t="inlineStr">
        <is>
          <t/>
        </is>
      </c>
      <c r="V1076" t="inlineStr">
        <is>
          <t/>
        </is>
      </c>
      <c r="W1076" t="inlineStr">
        <is>
          <t/>
        </is>
      </c>
      <c r="X1076" t="inlineStr">
        <is>
          <t/>
        </is>
      </c>
      <c r="Y1076" t="inlineStr">
        <is>
          <t/>
        </is>
      </c>
      <c r="Z1076" s="2" t="inlineStr">
        <is>
          <t>reusing before recycling</t>
        </is>
      </c>
      <c r="AA1076" s="2" t="inlineStr">
        <is>
          <t>3</t>
        </is>
      </c>
      <c r="AB1076" s="2" t="inlineStr">
        <is>
          <t/>
        </is>
      </c>
      <c r="AC1076" t="inlineStr">
        <is>
          <t>taking products that would otherwise be discarded and using them again in their current form before processing them mechanically and chemically, and remanufacturing them into new products</t>
        </is>
      </c>
      <c r="AD1076" t="inlineStr">
        <is>
          <t/>
        </is>
      </c>
      <c r="AE1076" t="inlineStr">
        <is>
          <t/>
        </is>
      </c>
      <c r="AF1076" t="inlineStr">
        <is>
          <t/>
        </is>
      </c>
      <c r="AG1076" t="inlineStr">
        <is>
          <t/>
        </is>
      </c>
      <c r="AH1076" t="inlineStr">
        <is>
          <t/>
        </is>
      </c>
      <c r="AI1076" t="inlineStr">
        <is>
          <t/>
        </is>
      </c>
      <c r="AJ1076" t="inlineStr">
        <is>
          <t/>
        </is>
      </c>
      <c r="AK1076" t="inlineStr">
        <is>
          <t/>
        </is>
      </c>
      <c r="AL1076" t="inlineStr">
        <is>
          <t/>
        </is>
      </c>
      <c r="AM1076" t="inlineStr">
        <is>
          <t/>
        </is>
      </c>
      <c r="AN1076" t="inlineStr">
        <is>
          <t/>
        </is>
      </c>
      <c r="AO1076" t="inlineStr">
        <is>
          <t/>
        </is>
      </c>
      <c r="AP1076" t="inlineStr">
        <is>
          <t/>
        </is>
      </c>
      <c r="AQ1076" t="inlineStr">
        <is>
          <t/>
        </is>
      </c>
      <c r="AR1076" t="inlineStr">
        <is>
          <t/>
        </is>
      </c>
      <c r="AS1076" t="inlineStr">
        <is>
          <t/>
        </is>
      </c>
      <c r="AT1076" t="inlineStr">
        <is>
          <t/>
        </is>
      </c>
      <c r="AU1076" t="inlineStr">
        <is>
          <t/>
        </is>
      </c>
      <c r="AV1076" t="inlineStr">
        <is>
          <t/>
        </is>
      </c>
      <c r="AW1076" t="inlineStr">
        <is>
          <t/>
        </is>
      </c>
      <c r="AX1076" t="inlineStr">
        <is>
          <t/>
        </is>
      </c>
      <c r="AY1076" t="inlineStr">
        <is>
          <t/>
        </is>
      </c>
      <c r="AZ1076" t="inlineStr">
        <is>
          <t/>
        </is>
      </c>
      <c r="BA1076" t="inlineStr">
        <is>
          <t/>
        </is>
      </c>
      <c r="BB1076" s="2" t="inlineStr">
        <is>
          <t>újrafeldolgozás előtti újrahasznosítás</t>
        </is>
      </c>
      <c r="BC1076" s="2" t="inlineStr">
        <is>
          <t>3</t>
        </is>
      </c>
      <c r="BD1076" s="2" t="inlineStr">
        <is>
          <t/>
        </is>
      </c>
      <c r="BE1076" t="inlineStr">
        <is>
          <t>az egyébként kidobásra szánt termékek jelenlegi formájukban való újrafelhasználása, mielőtt azokat mechanikusan és kémiailag feldolgoznák, majd új termékeket állítanának elő belőlük</t>
        </is>
      </c>
      <c r="BF1076" t="inlineStr">
        <is>
          <t/>
        </is>
      </c>
      <c r="BG1076" t="inlineStr">
        <is>
          <t/>
        </is>
      </c>
      <c r="BH1076" t="inlineStr">
        <is>
          <t/>
        </is>
      </c>
      <c r="BI1076" t="inlineStr">
        <is>
          <t/>
        </is>
      </c>
      <c r="BJ1076" t="inlineStr">
        <is>
          <t/>
        </is>
      </c>
      <c r="BK1076" t="inlineStr">
        <is>
          <t/>
        </is>
      </c>
      <c r="BL1076" t="inlineStr">
        <is>
          <t/>
        </is>
      </c>
      <c r="BM1076" t="inlineStr">
        <is>
          <t/>
        </is>
      </c>
      <c r="BN1076" t="inlineStr">
        <is>
          <t/>
        </is>
      </c>
      <c r="BO1076" t="inlineStr">
        <is>
          <t/>
        </is>
      </c>
      <c r="BP1076" t="inlineStr">
        <is>
          <t/>
        </is>
      </c>
      <c r="BQ1076" t="inlineStr">
        <is>
          <t/>
        </is>
      </c>
      <c r="BR1076" t="inlineStr">
        <is>
          <t/>
        </is>
      </c>
      <c r="BS1076" t="inlineStr">
        <is>
          <t/>
        </is>
      </c>
      <c r="BT1076" t="inlineStr">
        <is>
          <t/>
        </is>
      </c>
      <c r="BU1076" t="inlineStr">
        <is>
          <t/>
        </is>
      </c>
      <c r="BV1076" t="inlineStr">
        <is>
          <t/>
        </is>
      </c>
      <c r="BW1076" t="inlineStr">
        <is>
          <t/>
        </is>
      </c>
      <c r="BX1076" t="inlineStr">
        <is>
          <t/>
        </is>
      </c>
      <c r="BY1076" t="inlineStr">
        <is>
          <t/>
        </is>
      </c>
      <c r="BZ1076" t="inlineStr">
        <is>
          <t/>
        </is>
      </c>
      <c r="CA1076" t="inlineStr">
        <is>
          <t/>
        </is>
      </c>
      <c r="CB1076" t="inlineStr">
        <is>
          <t/>
        </is>
      </c>
      <c r="CC1076" t="inlineStr">
        <is>
          <t/>
        </is>
      </c>
      <c r="CD1076" t="inlineStr">
        <is>
          <t/>
        </is>
      </c>
      <c r="CE1076" t="inlineStr">
        <is>
          <t/>
        </is>
      </c>
      <c r="CF1076" t="inlineStr">
        <is>
          <t/>
        </is>
      </c>
      <c r="CG1076" t="inlineStr">
        <is>
          <t/>
        </is>
      </c>
      <c r="CH1076" t="inlineStr">
        <is>
          <t/>
        </is>
      </c>
      <c r="CI1076" t="inlineStr">
        <is>
          <t/>
        </is>
      </c>
      <c r="CJ1076" t="inlineStr">
        <is>
          <t/>
        </is>
      </c>
      <c r="CK1076" t="inlineStr">
        <is>
          <t/>
        </is>
      </c>
      <c r="CL1076" t="inlineStr">
        <is>
          <t/>
        </is>
      </c>
      <c r="CM1076" t="inlineStr">
        <is>
          <t/>
        </is>
      </c>
      <c r="CN1076" t="inlineStr">
        <is>
          <t/>
        </is>
      </c>
      <c r="CO1076" t="inlineStr">
        <is>
          <t/>
        </is>
      </c>
      <c r="CP1076" t="inlineStr">
        <is>
          <t/>
        </is>
      </c>
      <c r="CQ1076" t="inlineStr">
        <is>
          <t/>
        </is>
      </c>
      <c r="CR1076" t="inlineStr">
        <is>
          <t/>
        </is>
      </c>
      <c r="CS1076" t="inlineStr">
        <is>
          <t/>
        </is>
      </c>
      <c r="CT1076" t="inlineStr">
        <is>
          <t/>
        </is>
      </c>
      <c r="CU1076" t="inlineStr">
        <is>
          <t/>
        </is>
      </c>
      <c r="CV1076" t="inlineStr">
        <is>
          <t/>
        </is>
      </c>
      <c r="CW1076" t="inlineStr">
        <is>
          <t/>
        </is>
      </c>
    </row>
    <row r="1077">
      <c r="A1077" s="1" t="str">
        <f>HYPERLINK("https://iate.europa.eu/entry/result/3590507/all", "3590507")</f>
        <v>3590507</v>
      </c>
      <c r="B1077" t="inlineStr">
        <is>
          <t>ENVIRONMENT;ECONOMICS</t>
        </is>
      </c>
      <c r="C1077" t="inlineStr">
        <is>
          <t>ENVIRONMENT;ECONOMICS|economic conditions|economic development|economic growth</t>
        </is>
      </c>
      <c r="D1077" t="inlineStr">
        <is>
          <t>yes</t>
        </is>
      </c>
      <c r="E1077" t="inlineStr">
        <is>
          <t/>
        </is>
      </c>
      <c r="F1077" t="inlineStr">
        <is>
          <t/>
        </is>
      </c>
      <c r="G1077" t="inlineStr">
        <is>
          <t/>
        </is>
      </c>
      <c r="H1077" t="inlineStr">
        <is>
          <t/>
        </is>
      </c>
      <c r="I1077" t="inlineStr">
        <is>
          <t/>
        </is>
      </c>
      <c r="J1077" t="inlineStr">
        <is>
          <t/>
        </is>
      </c>
      <c r="K1077" t="inlineStr">
        <is>
          <t/>
        </is>
      </c>
      <c r="L1077" t="inlineStr">
        <is>
          <t/>
        </is>
      </c>
      <c r="M1077" t="inlineStr">
        <is>
          <t/>
        </is>
      </c>
      <c r="N1077" t="inlineStr">
        <is>
          <t/>
        </is>
      </c>
      <c r="O1077" t="inlineStr">
        <is>
          <t/>
        </is>
      </c>
      <c r="P1077" t="inlineStr">
        <is>
          <t/>
        </is>
      </c>
      <c r="Q1077" t="inlineStr">
        <is>
          <t/>
        </is>
      </c>
      <c r="R1077" t="inlineStr">
        <is>
          <t/>
        </is>
      </c>
      <c r="S1077" t="inlineStr">
        <is>
          <t/>
        </is>
      </c>
      <c r="T1077" t="inlineStr">
        <is>
          <t/>
        </is>
      </c>
      <c r="U1077" t="inlineStr">
        <is>
          <t/>
        </is>
      </c>
      <c r="V1077" t="inlineStr">
        <is>
          <t/>
        </is>
      </c>
      <c r="W1077" t="inlineStr">
        <is>
          <t/>
        </is>
      </c>
      <c r="X1077" t="inlineStr">
        <is>
          <t/>
        </is>
      </c>
      <c r="Y1077" t="inlineStr">
        <is>
          <t/>
        </is>
      </c>
      <c r="Z1077" s="2" t="inlineStr">
        <is>
          <t>global resources outlook</t>
        </is>
      </c>
      <c r="AA1077" s="2" t="inlineStr">
        <is>
          <t>3</t>
        </is>
      </c>
      <c r="AB1077" s="2" t="inlineStr">
        <is>
          <t/>
        </is>
      </c>
      <c r="AC1077" t="inlineStr">
        <is>
          <t>report presenting an analysis and modelling to understand the impacts of the growing resource use, and to develop coherent scenario projections for resource efficiency and sustainable production and consumption that decouple economic growth from environmental degradation</t>
        </is>
      </c>
      <c r="AD1077" t="inlineStr">
        <is>
          <t/>
        </is>
      </c>
      <c r="AE1077" t="inlineStr">
        <is>
          <t/>
        </is>
      </c>
      <c r="AF1077" t="inlineStr">
        <is>
          <t/>
        </is>
      </c>
      <c r="AG1077" t="inlineStr">
        <is>
          <t/>
        </is>
      </c>
      <c r="AH1077" t="inlineStr">
        <is>
          <t/>
        </is>
      </c>
      <c r="AI1077" t="inlineStr">
        <is>
          <t/>
        </is>
      </c>
      <c r="AJ1077" t="inlineStr">
        <is>
          <t/>
        </is>
      </c>
      <c r="AK1077" t="inlineStr">
        <is>
          <t/>
        </is>
      </c>
      <c r="AL1077" t="inlineStr">
        <is>
          <t/>
        </is>
      </c>
      <c r="AM1077" t="inlineStr">
        <is>
          <t/>
        </is>
      </c>
      <c r="AN1077" t="inlineStr">
        <is>
          <t/>
        </is>
      </c>
      <c r="AO1077" t="inlineStr">
        <is>
          <t/>
        </is>
      </c>
      <c r="AP1077" t="inlineStr">
        <is>
          <t/>
        </is>
      </c>
      <c r="AQ1077" t="inlineStr">
        <is>
          <t/>
        </is>
      </c>
      <c r="AR1077" t="inlineStr">
        <is>
          <t/>
        </is>
      </c>
      <c r="AS1077" t="inlineStr">
        <is>
          <t/>
        </is>
      </c>
      <c r="AT1077" t="inlineStr">
        <is>
          <t/>
        </is>
      </c>
      <c r="AU1077" t="inlineStr">
        <is>
          <t/>
        </is>
      </c>
      <c r="AV1077" t="inlineStr">
        <is>
          <t/>
        </is>
      </c>
      <c r="AW1077" t="inlineStr">
        <is>
          <t/>
        </is>
      </c>
      <c r="AX1077" t="inlineStr">
        <is>
          <t/>
        </is>
      </c>
      <c r="AY1077" t="inlineStr">
        <is>
          <t/>
        </is>
      </c>
      <c r="AZ1077" t="inlineStr">
        <is>
          <t/>
        </is>
      </c>
      <c r="BA1077" t="inlineStr">
        <is>
          <t/>
        </is>
      </c>
      <c r="BB1077" s="2" t="inlineStr">
        <is>
          <t>globális erőforrás-áttekintés</t>
        </is>
      </c>
      <c r="BC1077" s="2" t="inlineStr">
        <is>
          <t>3</t>
        </is>
      </c>
      <c r="BD1077" s="2" t="inlineStr">
        <is>
          <t/>
        </is>
      </c>
      <c r="BE1077" t="inlineStr">
        <is>
          <t>a növekvő erőforrás-felhasználás hatásainak megértését, valamint az erőforrás-hatékonyságra és a fenntartható termelésre és fogyasztásra vonatkozó előrejelzések kidolgozását célzó elemzést és modellezést tartalmazó jelentés, amely szétválasztja a gazdasági növekedést a környezetkárosodástól</t>
        </is>
      </c>
      <c r="BF1077" t="inlineStr">
        <is>
          <t/>
        </is>
      </c>
      <c r="BG1077" t="inlineStr">
        <is>
          <t/>
        </is>
      </c>
      <c r="BH1077" t="inlineStr">
        <is>
          <t/>
        </is>
      </c>
      <c r="BI1077" t="inlineStr">
        <is>
          <t/>
        </is>
      </c>
      <c r="BJ1077" t="inlineStr">
        <is>
          <t/>
        </is>
      </c>
      <c r="BK1077" t="inlineStr">
        <is>
          <t/>
        </is>
      </c>
      <c r="BL1077" t="inlineStr">
        <is>
          <t/>
        </is>
      </c>
      <c r="BM1077" t="inlineStr">
        <is>
          <t/>
        </is>
      </c>
      <c r="BN1077" t="inlineStr">
        <is>
          <t/>
        </is>
      </c>
      <c r="BO1077" t="inlineStr">
        <is>
          <t/>
        </is>
      </c>
      <c r="BP1077" t="inlineStr">
        <is>
          <t/>
        </is>
      </c>
      <c r="BQ1077" t="inlineStr">
        <is>
          <t/>
        </is>
      </c>
      <c r="BR1077" t="inlineStr">
        <is>
          <t/>
        </is>
      </c>
      <c r="BS1077" t="inlineStr">
        <is>
          <t/>
        </is>
      </c>
      <c r="BT1077" t="inlineStr">
        <is>
          <t/>
        </is>
      </c>
      <c r="BU1077" t="inlineStr">
        <is>
          <t/>
        </is>
      </c>
      <c r="BV1077" t="inlineStr">
        <is>
          <t/>
        </is>
      </c>
      <c r="BW1077" t="inlineStr">
        <is>
          <t/>
        </is>
      </c>
      <c r="BX1077" t="inlineStr">
        <is>
          <t/>
        </is>
      </c>
      <c r="BY1077" t="inlineStr">
        <is>
          <t/>
        </is>
      </c>
      <c r="BZ1077" t="inlineStr">
        <is>
          <t/>
        </is>
      </c>
      <c r="CA1077" t="inlineStr">
        <is>
          <t/>
        </is>
      </c>
      <c r="CB1077" t="inlineStr">
        <is>
          <t/>
        </is>
      </c>
      <c r="CC1077" t="inlineStr">
        <is>
          <t/>
        </is>
      </c>
      <c r="CD1077" t="inlineStr">
        <is>
          <t/>
        </is>
      </c>
      <c r="CE1077" t="inlineStr">
        <is>
          <t/>
        </is>
      </c>
      <c r="CF1077" t="inlineStr">
        <is>
          <t/>
        </is>
      </c>
      <c r="CG1077" t="inlineStr">
        <is>
          <t/>
        </is>
      </c>
      <c r="CH1077" t="inlineStr">
        <is>
          <t/>
        </is>
      </c>
      <c r="CI1077" t="inlineStr">
        <is>
          <t/>
        </is>
      </c>
      <c r="CJ1077" t="inlineStr">
        <is>
          <t/>
        </is>
      </c>
      <c r="CK1077" t="inlineStr">
        <is>
          <t/>
        </is>
      </c>
      <c r="CL1077" t="inlineStr">
        <is>
          <t/>
        </is>
      </c>
      <c r="CM1077" t="inlineStr">
        <is>
          <t/>
        </is>
      </c>
      <c r="CN1077" t="inlineStr">
        <is>
          <t/>
        </is>
      </c>
      <c r="CO1077" t="inlineStr">
        <is>
          <t/>
        </is>
      </c>
      <c r="CP1077" t="inlineStr">
        <is>
          <t/>
        </is>
      </c>
      <c r="CQ1077" t="inlineStr">
        <is>
          <t/>
        </is>
      </c>
      <c r="CR1077" t="inlineStr">
        <is>
          <t/>
        </is>
      </c>
      <c r="CS1077" t="inlineStr">
        <is>
          <t/>
        </is>
      </c>
      <c r="CT1077" t="inlineStr">
        <is>
          <t/>
        </is>
      </c>
      <c r="CU1077" t="inlineStr">
        <is>
          <t/>
        </is>
      </c>
      <c r="CV1077" t="inlineStr">
        <is>
          <t/>
        </is>
      </c>
      <c r="CW1077" t="inlineStr">
        <is>
          <t/>
        </is>
      </c>
    </row>
    <row r="1078">
      <c r="A1078" s="1" t="str">
        <f>HYPERLINK("https://iate.europa.eu/entry/result/3533417/all", "3533417")</f>
        <v>3533417</v>
      </c>
      <c r="B1078" t="inlineStr">
        <is>
          <t>ENERGY</t>
        </is>
      </c>
      <c r="C1078" t="inlineStr">
        <is>
          <t>ENERGY|energy policy|energy policy</t>
        </is>
      </c>
      <c r="D1078" t="inlineStr">
        <is>
          <t>no</t>
        </is>
      </c>
      <c r="E1078" t="inlineStr">
        <is>
          <t/>
        </is>
      </c>
      <c r="F1078" s="2" t="inlineStr">
        <is>
          <t>интелигентен град|
умен град</t>
        </is>
      </c>
      <c r="G1078" s="2" t="inlineStr">
        <is>
          <t>3|
3</t>
        </is>
      </c>
      <c r="H1078" s="2" t="inlineStr">
        <is>
          <t xml:space="preserve">|
</t>
        </is>
      </c>
      <c r="I1078" t="inlineStr">
        <is>
          <t>Град, който е проектиран, устроен и управляван така, че да използва по-малко енергия в сравнение с подобни „традиционни“ градове, и който чрез вградените по неговите улици системи активно насърчава или подкрепя енергийно-ефективното поведение на своите жители.</t>
        </is>
      </c>
      <c r="J1078" s="2" t="inlineStr">
        <is>
          <t>inteligentní město|
chytré město</t>
        </is>
      </c>
      <c r="K1078" s="2" t="inlineStr">
        <is>
          <t>3|
3</t>
        </is>
      </c>
      <c r="L1078" s="2" t="inlineStr">
        <is>
          <t xml:space="preserve">|
</t>
        </is>
      </c>
      <c r="M1078" t="inlineStr">
        <is>
          <t>město navržené, uspořádané a řízené tak, aby spotřebovávalo méně energie než srovnatelná „běžná“ města, které pomocí systémů zabudovaných v ulicích aktivně motivuje své obyvatele k energeticky účinnému chování, nebo takové chování podporuje</t>
        </is>
      </c>
      <c r="N1078" s="2" t="inlineStr">
        <is>
          <t>smart city</t>
        </is>
      </c>
      <c r="O1078" s="2" t="inlineStr">
        <is>
          <t>3</t>
        </is>
      </c>
      <c r="P1078" s="2" t="inlineStr">
        <is>
          <t/>
        </is>
      </c>
      <c r="Q1078" t="inlineStr">
        <is>
          <t>en by som er planlagt, udformet og forvaltet med henblik på at forbruge mindre energi end sammenlignelige "konventionelle" byer, og som vha. den fysiske planlægning på gadeplan aktivt fremmer eller bidrager til en energieffektiv adfærd hos indbyggerne</t>
        </is>
      </c>
      <c r="R1078" s="2" t="inlineStr">
        <is>
          <t>intelligente Stadt|
"Smart City"</t>
        </is>
      </c>
      <c r="S1078" s="2" t="inlineStr">
        <is>
          <t>3|
2</t>
        </is>
      </c>
      <c r="T1078" s="2" t="inlineStr">
        <is>
          <t xml:space="preserve">|
</t>
        </is>
      </c>
      <c r="U1078" t="inlineStr">
        <is>
          <t>Stadt, deren Entwurf, Gestaltung und Verwaltung zu einem gegenüber "herkömmlichen" Städten vergleichsweise geringeren Energieverbrauch führt, und die durch die in ihre Straßen integrierten Systeme energiesparendes Verhalten ihrer Bewohner aktiv fördert</t>
        </is>
      </c>
      <c r="V1078" s="2" t="inlineStr">
        <is>
          <t>έξυπνη πόλη</t>
        </is>
      </c>
      <c r="W1078" s="2" t="inlineStr">
        <is>
          <t>3</t>
        </is>
      </c>
      <c r="X1078" s="2" t="inlineStr">
        <is>
          <t/>
        </is>
      </c>
      <c r="Y1078" t="inlineStr">
        <is>
          <t>πόλη, της οποίας ο σχεδιασμός, η χωροταξία και η διοίκηση αποσκοπούν στην κατανάλωση λιγότερης ενέργειας από τις αντίστοιχες "συμβατικές" πόλεις και η οποία, με τα συστήματα που έχουν εγκατασταθεί στους δρόμους της, προωθεί ενεργά ή στηρίζει την ενεργειακώς αποδοτική συμπεριφορά των κατοίκων της.</t>
        </is>
      </c>
      <c r="Z1078" s="2" t="inlineStr">
        <is>
          <t>smart city</t>
        </is>
      </c>
      <c r="AA1078" s="2" t="inlineStr">
        <is>
          <t>3</t>
        </is>
      </c>
      <c r="AB1078" s="2" t="inlineStr">
        <is>
          <t/>
        </is>
      </c>
      <c r="AC1078" t="inlineStr">
        <is>
          <t>City which is designed, laid out and managed to consume less energy than comparable "conventional" cities and which, through the systems incorporated in its streets, actively encourages or supports the energy efficient behaviour of its occupants.</t>
        </is>
      </c>
      <c r="AD1078" s="2" t="inlineStr">
        <is>
          <t>ciudad inteligente</t>
        </is>
      </c>
      <c r="AE1078" s="2" t="inlineStr">
        <is>
          <t>3</t>
        </is>
      </c>
      <c r="AF1078" s="2" t="inlineStr">
        <is>
          <t/>
        </is>
      </c>
      <c r="AG1078" t="inlineStr">
        <is>
          <t>ciudad diseñada, organizada y gestionada para consumir menos energía que otras ciudades "convencionales" equiparables y que, mediante los sistemas incorporados en sus calles, fomenta activamente o apoya un comportamiento eficiente de sus habitantes con el fin de ahorrar energía</t>
        </is>
      </c>
      <c r="AH1078" s="2" t="inlineStr">
        <is>
          <t>arukas linn</t>
        </is>
      </c>
      <c r="AI1078" s="2" t="inlineStr">
        <is>
          <t>3</t>
        </is>
      </c>
      <c r="AJ1078" s="2" t="inlineStr">
        <is>
          <t/>
        </is>
      </c>
      <c r="AK1078" t="inlineStr">
        <is>
          <t>linn, mis projekteeritakse, ehitatakse ja mida juhitakse nii, et see tarbib "tavapäraste" linnadega võrreldes vähem energiat, ning mis tänu oma tänavatesse integreeritud süsteemidele innustab ja toetab aktiivselt oma elanike energiatõhusat eluviisi</t>
        </is>
      </c>
      <c r="AL1078" s="2" t="inlineStr">
        <is>
          <t>älykäs kaupunki</t>
        </is>
      </c>
      <c r="AM1078" s="2" t="inlineStr">
        <is>
          <t>3</t>
        </is>
      </c>
      <c r="AN1078" s="2" t="inlineStr">
        <is>
          <t/>
        </is>
      </c>
      <c r="AO1078" t="inlineStr">
        <is>
          <t>kaupunki, joka suunnitellaan, toteutetaan ja jota hallinnoidaan niin, että sen energiankulutus on vähäisempää kuin vastaavissa tavanomaisissa kaupungeissa, ja joka edistää tai tukee aktiivisesti asukkaidensa energiatehokasta käyttäytymistä katuihinsa liittyvin järjestelyin</t>
        </is>
      </c>
      <c r="AP1078" s="2" t="inlineStr">
        <is>
          <t>ville intelligente|
ville interactive</t>
        </is>
      </c>
      <c r="AQ1078" s="2" t="inlineStr">
        <is>
          <t>3|
3</t>
        </is>
      </c>
      <c r="AR1078" s="2" t="inlineStr">
        <is>
          <t xml:space="preserve">|
</t>
        </is>
      </c>
      <c r="AS1078" t="inlineStr">
        <is>
          <t>ville conçue, aménagée et gérée pour consommer moins d'énergie que les villes «conventionnelles» comparables et qui, par les systèmes intégrés dans ses rues, encourage et aide activement ses habitants à adopter un comportement énergétique efficient</t>
        </is>
      </c>
      <c r="AT1078" s="2" t="inlineStr">
        <is>
          <t>cathair chliste</t>
        </is>
      </c>
      <c r="AU1078" s="2" t="inlineStr">
        <is>
          <t>3</t>
        </is>
      </c>
      <c r="AV1078" s="2" t="inlineStr">
        <is>
          <t/>
        </is>
      </c>
      <c r="AW1078" t="inlineStr">
        <is>
          <t/>
        </is>
      </c>
      <c r="AX1078" s="2" t="inlineStr">
        <is>
          <t>pametan grad</t>
        </is>
      </c>
      <c r="AY1078" s="2" t="inlineStr">
        <is>
          <t>3</t>
        </is>
      </c>
      <c r="AZ1078" s="2" t="inlineStr">
        <is>
          <t/>
        </is>
      </c>
      <c r="BA1078" t="inlineStr">
        <is>
          <t/>
        </is>
      </c>
      <c r="BB1078" s="2" t="inlineStr">
        <is>
          <t>intelligens város</t>
        </is>
      </c>
      <c r="BC1078" s="2" t="inlineStr">
        <is>
          <t>4</t>
        </is>
      </c>
      <c r="BD1078" s="2" t="inlineStr">
        <is>
          <t/>
        </is>
      </c>
      <c r="BE1078" t="inlineStr">
        <is>
          <t>olyan település, amely átgondoltan és innovatív módon 
alkalmazza az infokommunikációs eszközöket és szolgáltatásokat a 
település erőforrásainak hatékony kiaknázása, a költségek mérséklése, a 
helyi gazdaság élénkítése, a vállalkozások versenyképességének növelése,
 illetve a lakosság életminőségének javítása érdekében</t>
        </is>
      </c>
      <c r="BF1078" s="2" t="inlineStr">
        <is>
          <t>smart city|
città intelligente</t>
        </is>
      </c>
      <c r="BG1078" s="2" t="inlineStr">
        <is>
          <t>3|
3</t>
        </is>
      </c>
      <c r="BH1078" s="2" t="inlineStr">
        <is>
          <t xml:space="preserve">|
</t>
        </is>
      </c>
      <c r="BI1078" t="inlineStr">
        <is>
          <t>città progettata, realizzata e gestita in modo da ottenere un consumo energetico inferiore rispetto ad analoghe città di tipo "convenzionale", e che, grazie a sistemi integrati nella rete stradale, incentiva o sostiene attivamente l'adozione di comportamenti ispirati a principi di efficienza energetica da parte degli abitanti</t>
        </is>
      </c>
      <c r="BJ1078" s="2" t="inlineStr">
        <is>
          <t>išmanusis miestas</t>
        </is>
      </c>
      <c r="BK1078" s="2" t="inlineStr">
        <is>
          <t>3</t>
        </is>
      </c>
      <c r="BL1078" s="2" t="inlineStr">
        <is>
          <t/>
        </is>
      </c>
      <c r="BM1078" t="inlineStr">
        <is>
          <t>miestas, suprojektuotas, pastatytas ir tvarkomas tokiu būdu, kad suvartotų mažiau energijos negu kiti palyginamo dydžio „įprastiniai“ miestai, kuriame su jo gatvėse įdiegtų sistemų pagalba gyventojai aktyviai skatinami efektyviai vartoti energiją arba palaikomas toks jų elgesys</t>
        </is>
      </c>
      <c r="BN1078" t="inlineStr">
        <is>
          <t/>
        </is>
      </c>
      <c r="BO1078" t="inlineStr">
        <is>
          <t/>
        </is>
      </c>
      <c r="BP1078" t="inlineStr">
        <is>
          <t/>
        </is>
      </c>
      <c r="BQ1078" t="inlineStr">
        <is>
          <t/>
        </is>
      </c>
      <c r="BR1078" t="inlineStr">
        <is>
          <t/>
        </is>
      </c>
      <c r="BS1078" t="inlineStr">
        <is>
          <t/>
        </is>
      </c>
      <c r="BT1078" t="inlineStr">
        <is>
          <t/>
        </is>
      </c>
      <c r="BU1078" t="inlineStr">
        <is>
          <t/>
        </is>
      </c>
      <c r="BV1078" s="2" t="inlineStr">
        <is>
          <t>slimme stad</t>
        </is>
      </c>
      <c r="BW1078" s="2" t="inlineStr">
        <is>
          <t>3</t>
        </is>
      </c>
      <c r="BX1078" s="2" t="inlineStr">
        <is>
          <t/>
        </is>
      </c>
      <c r="BY1078" t="inlineStr">
        <is>
          <t>"stad die wordt ontworpen, ingericht en beheerd op een manier waarbij minder energie wordt verbruikt dan in vergelijkbare "traditionele" steden, en waar de bewoners tot energie-efficiëntie worden aangezet door overal in de stad aangebrachte systemen"</t>
        </is>
      </c>
      <c r="BZ1078" t="inlineStr">
        <is>
          <t/>
        </is>
      </c>
      <c r="CA1078" t="inlineStr">
        <is>
          <t/>
        </is>
      </c>
      <c r="CB1078" t="inlineStr">
        <is>
          <t/>
        </is>
      </c>
      <c r="CC1078" t="inlineStr">
        <is>
          <t/>
        </is>
      </c>
      <c r="CD1078" s="2" t="inlineStr">
        <is>
          <t>cidade inteligente</t>
        </is>
      </c>
      <c r="CE1078" s="2" t="inlineStr">
        <is>
          <t>3</t>
        </is>
      </c>
      <c r="CF1078" s="2" t="inlineStr">
        <is>
          <t/>
        </is>
      </c>
      <c r="CG1078" t="inlineStr">
        <is>
          <t>Cidade concebida, desenhada e gerida para consumir menos energia do que as cidades "convencionais" comparáveis, graças a sistemas integrados nas suas ruas, promovendo activamente ou apoiando comportamentos de rentabilização da energia por parte dos habitantes.</t>
        </is>
      </c>
      <c r="CH1078" s="2" t="inlineStr">
        <is>
          <t>oras inteligent</t>
        </is>
      </c>
      <c r="CI1078" s="2" t="inlineStr">
        <is>
          <t>3</t>
        </is>
      </c>
      <c r="CJ1078" s="2" t="inlineStr">
        <is>
          <t/>
        </is>
      </c>
      <c r="CK1078" t="inlineStr">
        <is>
          <t>oraș proiectat, organizat și gestionat astfel încât să consume mai puțină energie decât orașele „convenționale” comparabile și care, prin intermediul sistemelor încorporate în rețeaua stradală, încurajează în mod activ și sprijină comportamentul energetic eficient al rezidenților săi</t>
        </is>
      </c>
      <c r="CL1078" s="2" t="inlineStr">
        <is>
          <t>inteligentné mesto</t>
        </is>
      </c>
      <c r="CM1078" s="2" t="inlineStr">
        <is>
          <t>3</t>
        </is>
      </c>
      <c r="CN1078" s="2" t="inlineStr">
        <is>
          <t/>
        </is>
      </c>
      <c r="CO1078" t="inlineStr">
        <is>
          <t>mesto naprojektované, postavené a spravované tak, aby spotrebovalo menej energie ako porovnateľné tradičné mestá, a ktoré prostredníctvom systémov zabudovaných v uliciach aktívne podnecuje alebo podporuje energeticky účinné správanie svojich obyvateľov</t>
        </is>
      </c>
      <c r="CP1078" t="inlineStr">
        <is>
          <t/>
        </is>
      </c>
      <c r="CQ1078" t="inlineStr">
        <is>
          <t/>
        </is>
      </c>
      <c r="CR1078" t="inlineStr">
        <is>
          <t/>
        </is>
      </c>
      <c r="CS1078" t="inlineStr">
        <is>
          <t/>
        </is>
      </c>
      <c r="CT1078" t="inlineStr">
        <is>
          <t/>
        </is>
      </c>
      <c r="CU1078" t="inlineStr">
        <is>
          <t/>
        </is>
      </c>
      <c r="CV1078" t="inlineStr">
        <is>
          <t/>
        </is>
      </c>
      <c r="CW1078" t="inlineStr">
        <is>
          <t/>
        </is>
      </c>
    </row>
    <row r="1079">
      <c r="A1079" s="1" t="str">
        <f>HYPERLINK("https://iate.europa.eu/entry/result/1085037/all", "1085037")</f>
        <v>1085037</v>
      </c>
      <c r="B1079" t="inlineStr">
        <is>
          <t>POLITICS;TRADE;ENVIRONMENT;INDUSTRY</t>
        </is>
      </c>
      <c r="C1079" t="inlineStr">
        <is>
          <t>POLITICS|executive power and public service|administrative law;TRADE|international trade;ENVIRONMENT|deterioration of the environment|pollution;INDUSTRY|chemistry</t>
        </is>
      </c>
      <c r="D1079" t="inlineStr">
        <is>
          <t>yes</t>
        </is>
      </c>
      <c r="E1079" t="inlineStr">
        <is>
          <t/>
        </is>
      </c>
      <c r="F1079" s="2" t="inlineStr">
        <is>
          <t>опасен химикал</t>
        </is>
      </c>
      <c r="G1079" s="2" t="inlineStr">
        <is>
          <t>3</t>
        </is>
      </c>
      <c r="H1079" s="2" t="inlineStr">
        <is>
          <t/>
        </is>
      </c>
      <c r="I1079" t="inlineStr">
        <is>
          <t>химикал (химично вещество или смес), който поради свойствата си има потенциала да причини вреда на човешкото здраве, на здравето на животните или на околната среда или да увреди имущество</t>
        </is>
      </c>
      <c r="J1079" s="2" t="inlineStr">
        <is>
          <t>nebezpečná chemická látka</t>
        </is>
      </c>
      <c r="K1079" s="2" t="inlineStr">
        <is>
          <t>3</t>
        </is>
      </c>
      <c r="L1079" s="2" t="inlineStr">
        <is>
          <t/>
        </is>
      </c>
      <c r="M1079" t="inlineStr">
        <is>
          <t/>
        </is>
      </c>
      <c r="N1079" s="2" t="inlineStr">
        <is>
          <t>farligt kemikalie</t>
        </is>
      </c>
      <c r="O1079" s="2" t="inlineStr">
        <is>
          <t>3</t>
        </is>
      </c>
      <c r="P1079" s="2" t="inlineStr">
        <is>
          <t/>
        </is>
      </c>
      <c r="Q1079" t="inlineStr">
        <is>
          <t>kemikalie, som har egenskaber, der kan skade menneskers eller dyrs sundhed, miljøet, eller forårsage andre skader, og som er brandbare stoffer</t>
        </is>
      </c>
      <c r="R1079" s="2" t="inlineStr">
        <is>
          <t>gefährliche Chemikalie</t>
        </is>
      </c>
      <c r="S1079" s="2" t="inlineStr">
        <is>
          <t>3</t>
        </is>
      </c>
      <c r="T1079" s="2" t="inlineStr">
        <is>
          <t/>
        </is>
      </c>
      <c r="U1079" t="inlineStr">
        <is>
          <t/>
        </is>
      </c>
      <c r="V1079" s="2" t="inlineStr">
        <is>
          <t>επικίνδυνη χημική ουσία</t>
        </is>
      </c>
      <c r="W1079" s="2" t="inlineStr">
        <is>
          <t>3</t>
        </is>
      </c>
      <c r="X1079" s="2" t="inlineStr">
        <is>
          <t/>
        </is>
      </c>
      <c r="Y1079" t="inlineStr">
        <is>
          <t/>
        </is>
      </c>
      <c r="Z1079" s="2" t="inlineStr">
        <is>
          <t>hazardous chemical</t>
        </is>
      </c>
      <c r="AA1079" s="2" t="inlineStr">
        <is>
          <t>3</t>
        </is>
      </c>
      <c r="AB1079" s="2" t="inlineStr">
        <is>
          <t/>
        </is>
      </c>
      <c r="AC1079" t="inlineStr">
        <is>
          <t>chemical which has properties with the potential to do harm to human or animal health, the environment, or capable of damaging properties and are combustibles</t>
        </is>
      </c>
      <c r="AD1079" s="2" t="inlineStr">
        <is>
          <t>producto químico peligroso</t>
        </is>
      </c>
      <c r="AE1079" s="2" t="inlineStr">
        <is>
          <t>3</t>
        </is>
      </c>
      <c r="AF1079" s="2" t="inlineStr">
        <is>
          <t/>
        </is>
      </c>
      <c r="AG1079" t="inlineStr">
        <is>
          <t/>
        </is>
      </c>
      <c r="AH1079" s="2" t="inlineStr">
        <is>
          <t>ohtlik kemikaal</t>
        </is>
      </c>
      <c r="AI1079" s="2" t="inlineStr">
        <is>
          <t>3</t>
        </is>
      </c>
      <c r="AJ1079" s="2" t="inlineStr">
        <is>
          <t/>
        </is>
      </c>
      <c r="AK1079" t="inlineStr">
        <is>
          <t>1. aine või segu, mis vastab CLP-määruse I lisa osades 2-5 sätestatud füüsikaliste, tervise- või keskkonnaohtude kriteeriumitele&lt;p&gt;2. kemikaal, mis oma omaduste tõttu võib kahjustada tervist, töökeskkonda või vara&lt;/p&gt;</t>
        </is>
      </c>
      <c r="AL1079" s="2" t="inlineStr">
        <is>
          <t>vaarallinen kemikaali</t>
        </is>
      </c>
      <c r="AM1079" s="2" t="inlineStr">
        <is>
          <t>4</t>
        </is>
      </c>
      <c r="AN1079" s="2" t="inlineStr">
        <is>
          <t/>
        </is>
      </c>
      <c r="AO1079" t="inlineStr">
        <is>
          <t/>
        </is>
      </c>
      <c r="AP1079" s="2" t="inlineStr">
        <is>
          <t>produit chimique dangereux</t>
        </is>
      </c>
      <c r="AQ1079" s="2" t="inlineStr">
        <is>
          <t>3</t>
        </is>
      </c>
      <c r="AR1079" s="2" t="inlineStr">
        <is>
          <t/>
        </is>
      </c>
      <c r="AS1079" t="inlineStr">
        <is>
          <t/>
        </is>
      </c>
      <c r="AT1079" t="inlineStr">
        <is>
          <t/>
        </is>
      </c>
      <c r="AU1079" t="inlineStr">
        <is>
          <t/>
        </is>
      </c>
      <c r="AV1079" t="inlineStr">
        <is>
          <t/>
        </is>
      </c>
      <c r="AW1079" t="inlineStr">
        <is>
          <t/>
        </is>
      </c>
      <c r="AX1079" s="2" t="inlineStr">
        <is>
          <t>opasna kemikalija</t>
        </is>
      </c>
      <c r="AY1079" s="2" t="inlineStr">
        <is>
          <t>2</t>
        </is>
      </c>
      <c r="AZ1079" s="2" t="inlineStr">
        <is>
          <t/>
        </is>
      </c>
      <c r="BA1079" t="inlineStr">
        <is>
          <t/>
        </is>
      </c>
      <c r="BB1079" s="2" t="inlineStr">
        <is>
          <t>veszélyes vegyi anyag</t>
        </is>
      </c>
      <c r="BC1079" s="2" t="inlineStr">
        <is>
          <t>3</t>
        </is>
      </c>
      <c r="BD1079" s="2" t="inlineStr">
        <is>
          <t/>
        </is>
      </c>
      <c r="BE1079" t="inlineStr">
        <is>
          <t/>
        </is>
      </c>
      <c r="BF1079" s="2" t="inlineStr">
        <is>
          <t>sostanza chimica pericolosa|
prodotto chimico pericoloso</t>
        </is>
      </c>
      <c r="BG1079" s="2" t="inlineStr">
        <is>
          <t>3|
3</t>
        </is>
      </c>
      <c r="BH1079" s="2" t="inlineStr">
        <is>
          <t xml:space="preserve">|
</t>
        </is>
      </c>
      <c r="BI1079" t="inlineStr">
        <is>
          <t/>
        </is>
      </c>
      <c r="BJ1079" s="2" t="inlineStr">
        <is>
          <t>pavojingoji cheminė mežiaga</t>
        </is>
      </c>
      <c r="BK1079" s="2" t="inlineStr">
        <is>
          <t>3</t>
        </is>
      </c>
      <c r="BL1079" s="2" t="inlineStr">
        <is>
          <t/>
        </is>
      </c>
      <c r="BM1079" t="inlineStr">
        <is>
          <t>bet kokia kenksminga pripažinta medžiaga, kuri gali padaryti žalą žmogaus sveikatai arba aplinkai</t>
        </is>
      </c>
      <c r="BN1079" s="2" t="inlineStr">
        <is>
          <t>bīstama ķimikālija|
bīstama ķīmiska viela</t>
        </is>
      </c>
      <c r="BO1079" s="2" t="inlineStr">
        <is>
          <t>3|
3</t>
        </is>
      </c>
      <c r="BP1079" s="2" t="inlineStr">
        <is>
          <t xml:space="preserve">preferred|
</t>
        </is>
      </c>
      <c r="BQ1079" t="inlineStr">
        <is>
          <t/>
        </is>
      </c>
      <c r="BR1079" s="2" t="inlineStr">
        <is>
          <t>sustanza kimika ta' riskju</t>
        </is>
      </c>
      <c r="BS1079" s="2" t="inlineStr">
        <is>
          <t>3</t>
        </is>
      </c>
      <c r="BT1079" s="2" t="inlineStr">
        <is>
          <t/>
        </is>
      </c>
      <c r="BU1079" t="inlineStr">
        <is>
          <t>sustanza kimika li għandha l-proprjetajiet bil-potenzjal li jkunu ta' ħsara għas-saħħa tal-bniedem jew tal-annimali, għall-ambjent, jew li kapaċi jagħmlu ħsura lill-proprjetà u huma kombustibbli</t>
        </is>
      </c>
      <c r="BV1079" s="2" t="inlineStr">
        <is>
          <t>gevaarlijke chemische stof</t>
        </is>
      </c>
      <c r="BW1079" s="2" t="inlineStr">
        <is>
          <t>3</t>
        </is>
      </c>
      <c r="BX1079" s="2" t="inlineStr">
        <is>
          <t/>
        </is>
      </c>
      <c r="BY1079" t="inlineStr">
        <is>
          <t/>
        </is>
      </c>
      <c r="BZ1079" s="2" t="inlineStr">
        <is>
          <t>niebezpieczne chemikalia</t>
        </is>
      </c>
      <c r="CA1079" s="2" t="inlineStr">
        <is>
          <t>3</t>
        </is>
      </c>
      <c r="CB1079" s="2" t="inlineStr">
        <is>
          <t/>
        </is>
      </c>
      <c r="CC1079" t="inlineStr">
        <is>
          <t/>
        </is>
      </c>
      <c r="CD1079" s="2" t="inlineStr">
        <is>
          <t>produto químico perigoso</t>
        </is>
      </c>
      <c r="CE1079" s="2" t="inlineStr">
        <is>
          <t>3</t>
        </is>
      </c>
      <c r="CF1079" s="2" t="inlineStr">
        <is>
          <t/>
        </is>
      </c>
      <c r="CG1079" t="inlineStr">
        <is>
          <t/>
        </is>
      </c>
      <c r="CH1079" t="inlineStr">
        <is>
          <t/>
        </is>
      </c>
      <c r="CI1079" t="inlineStr">
        <is>
          <t/>
        </is>
      </c>
      <c r="CJ1079" t="inlineStr">
        <is>
          <t/>
        </is>
      </c>
      <c r="CK1079" t="inlineStr">
        <is>
          <t/>
        </is>
      </c>
      <c r="CL1079" s="2" t="inlineStr">
        <is>
          <t>nebezpečná chemická látka|
nebezpečná chemikália</t>
        </is>
      </c>
      <c r="CM1079" s="2" t="inlineStr">
        <is>
          <t>3|
3</t>
        </is>
      </c>
      <c r="CN1079" s="2" t="inlineStr">
        <is>
          <t xml:space="preserve">|
</t>
        </is>
      </c>
      <c r="CO1079" t="inlineStr">
        <is>
          <t/>
        </is>
      </c>
      <c r="CP1079" s="2" t="inlineStr">
        <is>
          <t>nevarna kemikalija</t>
        </is>
      </c>
      <c r="CQ1079" s="2" t="inlineStr">
        <is>
          <t>3</t>
        </is>
      </c>
      <c r="CR1079" s="2" t="inlineStr">
        <is>
          <t/>
        </is>
      </c>
      <c r="CS1079" t="inlineStr">
        <is>
          <t/>
        </is>
      </c>
      <c r="CT1079" s="2" t="inlineStr">
        <is>
          <t>farlig kemikalie</t>
        </is>
      </c>
      <c r="CU1079" s="2" t="inlineStr">
        <is>
          <t>3</t>
        </is>
      </c>
      <c r="CV1079" s="2" t="inlineStr">
        <is>
          <t/>
        </is>
      </c>
      <c r="CW1079" t="inlineStr">
        <is>
          <t/>
        </is>
      </c>
    </row>
    <row r="1080">
      <c r="A1080" s="1" t="str">
        <f>HYPERLINK("https://iate.europa.eu/entry/result/3588239/all", "3588239")</f>
        <v>3588239</v>
      </c>
      <c r="B1080" t="inlineStr">
        <is>
          <t>EUROPEAN UNION;ENVIRONMENT</t>
        </is>
      </c>
      <c r="C1080" t="inlineStr">
        <is>
          <t>EUROPEAN UNION|EU finance|EU financing;ENVIRONMENT|environmental policy|climate change policy</t>
        </is>
      </c>
      <c r="D1080" t="inlineStr">
        <is>
          <t>yes</t>
        </is>
      </c>
      <c r="E1080" t="inlineStr">
        <is>
          <t/>
        </is>
      </c>
      <c r="F1080" t="inlineStr">
        <is>
          <t/>
        </is>
      </c>
      <c r="G1080" t="inlineStr">
        <is>
          <t/>
        </is>
      </c>
      <c r="H1080" t="inlineStr">
        <is>
          <t/>
        </is>
      </c>
      <c r="I1080" t="inlineStr">
        <is>
          <t/>
        </is>
      </c>
      <c r="J1080" s="2" t="inlineStr">
        <is>
          <t>průmyslová transformace</t>
        </is>
      </c>
      <c r="K1080" s="2" t="inlineStr">
        <is>
          <t>3</t>
        </is>
      </c>
      <c r="L1080" s="2" t="inlineStr">
        <is>
          <t/>
        </is>
      </c>
      <c r="M1080" t="inlineStr">
        <is>
          <t/>
        </is>
      </c>
      <c r="N1080" t="inlineStr">
        <is>
          <t/>
        </is>
      </c>
      <c r="O1080" t="inlineStr">
        <is>
          <t/>
        </is>
      </c>
      <c r="P1080" t="inlineStr">
        <is>
          <t/>
        </is>
      </c>
      <c r="Q1080" t="inlineStr">
        <is>
          <t/>
        </is>
      </c>
      <c r="R1080" t="inlineStr">
        <is>
          <t/>
        </is>
      </c>
      <c r="S1080" t="inlineStr">
        <is>
          <t/>
        </is>
      </c>
      <c r="T1080" t="inlineStr">
        <is>
          <t/>
        </is>
      </c>
      <c r="U1080" t="inlineStr">
        <is>
          <t/>
        </is>
      </c>
      <c r="V1080" t="inlineStr">
        <is>
          <t/>
        </is>
      </c>
      <c r="W1080" t="inlineStr">
        <is>
          <t/>
        </is>
      </c>
      <c r="X1080" t="inlineStr">
        <is>
          <t/>
        </is>
      </c>
      <c r="Y1080" t="inlineStr">
        <is>
          <t/>
        </is>
      </c>
      <c r="Z1080" s="2" t="inlineStr">
        <is>
          <t>industrial transition</t>
        </is>
      </c>
      <c r="AA1080" s="2" t="inlineStr">
        <is>
          <t>3</t>
        </is>
      </c>
      <c r="AB1080" s="2" t="inlineStr">
        <is>
          <t/>
        </is>
      </c>
      <c r="AC1080" t="inlineStr">
        <is>
          <t>fundamental
and disruptive economic and social change occurring when new technologies and
novel ways of perceiving the world trigger a profound change in economic
systems and social structures</t>
        </is>
      </c>
      <c r="AD1080" t="inlineStr">
        <is>
          <t/>
        </is>
      </c>
      <c r="AE1080" t="inlineStr">
        <is>
          <t/>
        </is>
      </c>
      <c r="AF1080" t="inlineStr">
        <is>
          <t/>
        </is>
      </c>
      <c r="AG1080" t="inlineStr">
        <is>
          <t/>
        </is>
      </c>
      <c r="AH1080" t="inlineStr">
        <is>
          <t/>
        </is>
      </c>
      <c r="AI1080" t="inlineStr">
        <is>
          <t/>
        </is>
      </c>
      <c r="AJ1080" t="inlineStr">
        <is>
          <t/>
        </is>
      </c>
      <c r="AK1080" t="inlineStr">
        <is>
          <t/>
        </is>
      </c>
      <c r="AL1080" t="inlineStr">
        <is>
          <t/>
        </is>
      </c>
      <c r="AM1080" t="inlineStr">
        <is>
          <t/>
        </is>
      </c>
      <c r="AN1080" t="inlineStr">
        <is>
          <t/>
        </is>
      </c>
      <c r="AO1080" t="inlineStr">
        <is>
          <t/>
        </is>
      </c>
      <c r="AP1080" t="inlineStr">
        <is>
          <t/>
        </is>
      </c>
      <c r="AQ1080" t="inlineStr">
        <is>
          <t/>
        </is>
      </c>
      <c r="AR1080" t="inlineStr">
        <is>
          <t/>
        </is>
      </c>
      <c r="AS1080" t="inlineStr">
        <is>
          <t/>
        </is>
      </c>
      <c r="AT1080" t="inlineStr">
        <is>
          <t/>
        </is>
      </c>
      <c r="AU1080" t="inlineStr">
        <is>
          <t/>
        </is>
      </c>
      <c r="AV1080" t="inlineStr">
        <is>
          <t/>
        </is>
      </c>
      <c r="AW1080" t="inlineStr">
        <is>
          <t/>
        </is>
      </c>
      <c r="AX1080" t="inlineStr">
        <is>
          <t/>
        </is>
      </c>
      <c r="AY1080" t="inlineStr">
        <is>
          <t/>
        </is>
      </c>
      <c r="AZ1080" t="inlineStr">
        <is>
          <t/>
        </is>
      </c>
      <c r="BA1080" t="inlineStr">
        <is>
          <t/>
        </is>
      </c>
      <c r="BB1080" t="inlineStr">
        <is>
          <t/>
        </is>
      </c>
      <c r="BC1080" t="inlineStr">
        <is>
          <t/>
        </is>
      </c>
      <c r="BD1080" t="inlineStr">
        <is>
          <t/>
        </is>
      </c>
      <c r="BE1080" t="inlineStr">
        <is>
          <t/>
        </is>
      </c>
      <c r="BF1080" t="inlineStr">
        <is>
          <t/>
        </is>
      </c>
      <c r="BG1080" t="inlineStr">
        <is>
          <t/>
        </is>
      </c>
      <c r="BH1080" t="inlineStr">
        <is>
          <t/>
        </is>
      </c>
      <c r="BI1080" t="inlineStr">
        <is>
          <t/>
        </is>
      </c>
      <c r="BJ1080" t="inlineStr">
        <is>
          <t/>
        </is>
      </c>
      <c r="BK1080" t="inlineStr">
        <is>
          <t/>
        </is>
      </c>
      <c r="BL1080" t="inlineStr">
        <is>
          <t/>
        </is>
      </c>
      <c r="BM1080" t="inlineStr">
        <is>
          <t/>
        </is>
      </c>
      <c r="BN1080" t="inlineStr">
        <is>
          <t/>
        </is>
      </c>
      <c r="BO1080" t="inlineStr">
        <is>
          <t/>
        </is>
      </c>
      <c r="BP1080" t="inlineStr">
        <is>
          <t/>
        </is>
      </c>
      <c r="BQ1080" t="inlineStr">
        <is>
          <t/>
        </is>
      </c>
      <c r="BR1080" t="inlineStr">
        <is>
          <t/>
        </is>
      </c>
      <c r="BS1080" t="inlineStr">
        <is>
          <t/>
        </is>
      </c>
      <c r="BT1080" t="inlineStr">
        <is>
          <t/>
        </is>
      </c>
      <c r="BU1080" t="inlineStr">
        <is>
          <t/>
        </is>
      </c>
      <c r="BV1080" t="inlineStr">
        <is>
          <t/>
        </is>
      </c>
      <c r="BW1080" t="inlineStr">
        <is>
          <t/>
        </is>
      </c>
      <c r="BX1080" t="inlineStr">
        <is>
          <t/>
        </is>
      </c>
      <c r="BY1080" t="inlineStr">
        <is>
          <t/>
        </is>
      </c>
      <c r="BZ1080" s="2" t="inlineStr">
        <is>
          <t>przemiany przemysłowe|
transformacja przemysłowa</t>
        </is>
      </c>
      <c r="CA1080" s="2" t="inlineStr">
        <is>
          <t>3|
3</t>
        </is>
      </c>
      <c r="CB1080" s="2" t="inlineStr">
        <is>
          <t xml:space="preserve">|
</t>
        </is>
      </c>
      <c r="CC1080" t="inlineStr">
        <is>
          <t/>
        </is>
      </c>
      <c r="CD1080" s="2" t="inlineStr">
        <is>
          <t>transição industrial</t>
        </is>
      </c>
      <c r="CE1080" s="2" t="inlineStr">
        <is>
          <t>3</t>
        </is>
      </c>
      <c r="CF1080" s="2" t="inlineStr">
        <is>
          <t/>
        </is>
      </c>
      <c r="CG1080" t="inlineStr">
        <is>
          <t/>
        </is>
      </c>
      <c r="CH1080" t="inlineStr">
        <is>
          <t/>
        </is>
      </c>
      <c r="CI1080" t="inlineStr">
        <is>
          <t/>
        </is>
      </c>
      <c r="CJ1080" t="inlineStr">
        <is>
          <t/>
        </is>
      </c>
      <c r="CK1080" t="inlineStr">
        <is>
          <t/>
        </is>
      </c>
      <c r="CL1080" t="inlineStr">
        <is>
          <t/>
        </is>
      </c>
      <c r="CM1080" t="inlineStr">
        <is>
          <t/>
        </is>
      </c>
      <c r="CN1080" t="inlineStr">
        <is>
          <t/>
        </is>
      </c>
      <c r="CO1080" t="inlineStr">
        <is>
          <t/>
        </is>
      </c>
      <c r="CP1080" t="inlineStr">
        <is>
          <t/>
        </is>
      </c>
      <c r="CQ1080" t="inlineStr">
        <is>
          <t/>
        </is>
      </c>
      <c r="CR1080" t="inlineStr">
        <is>
          <t/>
        </is>
      </c>
      <c r="CS1080" t="inlineStr">
        <is>
          <t/>
        </is>
      </c>
      <c r="CT1080" t="inlineStr">
        <is>
          <t/>
        </is>
      </c>
      <c r="CU1080" t="inlineStr">
        <is>
          <t/>
        </is>
      </c>
      <c r="CV1080" t="inlineStr">
        <is>
          <t/>
        </is>
      </c>
      <c r="CW1080" t="inlineStr">
        <is>
          <t/>
        </is>
      </c>
    </row>
    <row r="1081">
      <c r="A1081" s="1" t="str">
        <f>HYPERLINK("https://iate.europa.eu/entry/result/1407709/all", "1407709")</f>
        <v>1407709</v>
      </c>
      <c r="B1081" t="inlineStr">
        <is>
          <t>ENERGY</t>
        </is>
      </c>
      <c r="C1081" t="inlineStr">
        <is>
          <t>ENERGY|oil industry</t>
        </is>
      </c>
      <c r="D1081" t="inlineStr">
        <is>
          <t>no</t>
        </is>
      </c>
      <c r="E1081" t="inlineStr">
        <is>
          <t/>
        </is>
      </c>
      <c r="F1081" t="inlineStr">
        <is>
          <t/>
        </is>
      </c>
      <c r="G1081" t="inlineStr">
        <is>
          <t/>
        </is>
      </c>
      <c r="H1081" t="inlineStr">
        <is>
          <t/>
        </is>
      </c>
      <c r="I1081" t="inlineStr">
        <is>
          <t/>
        </is>
      </c>
      <c r="J1081" t="inlineStr">
        <is>
          <t/>
        </is>
      </c>
      <c r="K1081" t="inlineStr">
        <is>
          <t/>
        </is>
      </c>
      <c r="L1081" t="inlineStr">
        <is>
          <t/>
        </is>
      </c>
      <c r="M1081" t="inlineStr">
        <is>
          <t/>
        </is>
      </c>
      <c r="N1081" t="inlineStr">
        <is>
          <t/>
        </is>
      </c>
      <c r="O1081" t="inlineStr">
        <is>
          <t/>
        </is>
      </c>
      <c r="P1081" t="inlineStr">
        <is>
          <t/>
        </is>
      </c>
      <c r="Q1081" t="inlineStr">
        <is>
          <t/>
        </is>
      </c>
      <c r="R1081" s="2" t="inlineStr">
        <is>
          <t>Sonde|
Bohrung|
Bohrloch</t>
        </is>
      </c>
      <c r="S1081" s="2" t="inlineStr">
        <is>
          <t>3|
3|
3</t>
        </is>
      </c>
      <c r="T1081" s="2" t="inlineStr">
        <is>
          <t xml:space="preserve">|
|
</t>
        </is>
      </c>
      <c r="U1081" t="inlineStr">
        <is>
          <t>mit Hilfe von vorwiegend mechanischen und/oder hydraulischen Methoden abgeteufte Bohrloecher zur Erkundung der geologischen Verhaeltnisse und/oder zur Aufschliessung von Erdoelvorraeten</t>
        </is>
      </c>
      <c r="V1081" s="2" t="inlineStr">
        <is>
          <t>ερευνητική γεώτρηση</t>
        </is>
      </c>
      <c r="W1081" s="2" t="inlineStr">
        <is>
          <t>3</t>
        </is>
      </c>
      <c r="X1081" s="2" t="inlineStr">
        <is>
          <t/>
        </is>
      </c>
      <c r="Y1081" t="inlineStr">
        <is>
          <t/>
        </is>
      </c>
      <c r="Z1081" s="2" t="inlineStr">
        <is>
          <t>drill hole|
well|
hole|
bore hole|
bore|
boring</t>
        </is>
      </c>
      <c r="AA1081" s="2" t="inlineStr">
        <is>
          <t>3|
3|
3|
3|
3|
3</t>
        </is>
      </c>
      <c r="AB1081" s="2" t="inlineStr">
        <is>
          <t xml:space="preserve">|
|
|
|
|
</t>
        </is>
      </c>
      <c r="AC1081" t="inlineStr">
        <is>
          <t>hole or well drilled or bored principally by mechanical means in order to explore geological conditions and/or to tap oil deposits</t>
        </is>
      </c>
      <c r="AD1081" s="2" t="inlineStr">
        <is>
          <t>perforación|
sondeo</t>
        </is>
      </c>
      <c r="AE1081" s="2" t="inlineStr">
        <is>
          <t>3|
3</t>
        </is>
      </c>
      <c r="AF1081" s="2" t="inlineStr">
        <is>
          <t xml:space="preserve">|
</t>
        </is>
      </c>
      <c r="AG1081" t="inlineStr">
        <is>
          <t>perforaciones realizadas por medios mecánicos principalmente, a fin de establecer puntos de referencia de las condiciones geológicas y/o del reconocimiento de los yacimientos de petróleo y/o de la puesta en explotación</t>
        </is>
      </c>
      <c r="AH1081" t="inlineStr">
        <is>
          <t/>
        </is>
      </c>
      <c r="AI1081" t="inlineStr">
        <is>
          <t/>
        </is>
      </c>
      <c r="AJ1081" t="inlineStr">
        <is>
          <t/>
        </is>
      </c>
      <c r="AK1081" t="inlineStr">
        <is>
          <t/>
        </is>
      </c>
      <c r="AL1081" t="inlineStr">
        <is>
          <t/>
        </is>
      </c>
      <c r="AM1081" t="inlineStr">
        <is>
          <t/>
        </is>
      </c>
      <c r="AN1081" t="inlineStr">
        <is>
          <t/>
        </is>
      </c>
      <c r="AO1081" t="inlineStr">
        <is>
          <t/>
        </is>
      </c>
      <c r="AP1081" s="2" t="inlineStr">
        <is>
          <t>forage|
puit|
sondage|
sonde|
trou de sonde</t>
        </is>
      </c>
      <c r="AQ1081" s="2" t="inlineStr">
        <is>
          <t>3|
3|
3|
3|
3</t>
        </is>
      </c>
      <c r="AR1081" s="2" t="inlineStr">
        <is>
          <t xml:space="preserve">|
|
|
|
</t>
        </is>
      </c>
      <c r="AS1081" t="inlineStr">
        <is>
          <t>trous de forage réalisés par des méthodes principalement mécaniques, en vue du repérage des conditions géologiques et/ou de la reconnaissance des gisements de pétrole et/ou de la mise en exploitation</t>
        </is>
      </c>
      <c r="AT1081" t="inlineStr">
        <is>
          <t/>
        </is>
      </c>
      <c r="AU1081" t="inlineStr">
        <is>
          <t/>
        </is>
      </c>
      <c r="AV1081" t="inlineStr">
        <is>
          <t/>
        </is>
      </c>
      <c r="AW1081" t="inlineStr">
        <is>
          <t/>
        </is>
      </c>
      <c r="AX1081" t="inlineStr">
        <is>
          <t/>
        </is>
      </c>
      <c r="AY1081" t="inlineStr">
        <is>
          <t/>
        </is>
      </c>
      <c r="AZ1081" t="inlineStr">
        <is>
          <t/>
        </is>
      </c>
      <c r="BA1081" t="inlineStr">
        <is>
          <t/>
        </is>
      </c>
      <c r="BB1081" t="inlineStr">
        <is>
          <t/>
        </is>
      </c>
      <c r="BC1081" t="inlineStr">
        <is>
          <t/>
        </is>
      </c>
      <c r="BD1081" t="inlineStr">
        <is>
          <t/>
        </is>
      </c>
      <c r="BE1081" t="inlineStr">
        <is>
          <t/>
        </is>
      </c>
      <c r="BF1081" s="2" t="inlineStr">
        <is>
          <t>sondaggio|
trivellazione|
perforazione di sondaggio</t>
        </is>
      </c>
      <c r="BG1081" s="2" t="inlineStr">
        <is>
          <t>3|
3|
3</t>
        </is>
      </c>
      <c r="BH1081" s="2" t="inlineStr">
        <is>
          <t xml:space="preserve">|
|
</t>
        </is>
      </c>
      <c r="BI1081" t="inlineStr">
        <is>
          <t/>
        </is>
      </c>
      <c r="BJ1081" t="inlineStr">
        <is>
          <t/>
        </is>
      </c>
      <c r="BK1081" t="inlineStr">
        <is>
          <t/>
        </is>
      </c>
      <c r="BL1081" t="inlineStr">
        <is>
          <t/>
        </is>
      </c>
      <c r="BM1081" t="inlineStr">
        <is>
          <t/>
        </is>
      </c>
      <c r="BN1081" t="inlineStr">
        <is>
          <t/>
        </is>
      </c>
      <c r="BO1081" t="inlineStr">
        <is>
          <t/>
        </is>
      </c>
      <c r="BP1081" t="inlineStr">
        <is>
          <t/>
        </is>
      </c>
      <c r="BQ1081" t="inlineStr">
        <is>
          <t/>
        </is>
      </c>
      <c r="BR1081" t="inlineStr">
        <is>
          <t/>
        </is>
      </c>
      <c r="BS1081" t="inlineStr">
        <is>
          <t/>
        </is>
      </c>
      <c r="BT1081" t="inlineStr">
        <is>
          <t/>
        </is>
      </c>
      <c r="BU1081" t="inlineStr">
        <is>
          <t/>
        </is>
      </c>
      <c r="BV1081" s="2" t="inlineStr">
        <is>
          <t>boring|
boorgat|
put</t>
        </is>
      </c>
      <c r="BW1081" s="2" t="inlineStr">
        <is>
          <t>3|
3|
3</t>
        </is>
      </c>
      <c r="BX1081" s="2" t="inlineStr">
        <is>
          <t xml:space="preserve">|
|
</t>
        </is>
      </c>
      <c r="BY1081" t="inlineStr">
        <is>
          <t/>
        </is>
      </c>
      <c r="BZ1081" t="inlineStr">
        <is>
          <t/>
        </is>
      </c>
      <c r="CA1081" t="inlineStr">
        <is>
          <t/>
        </is>
      </c>
      <c r="CB1081" t="inlineStr">
        <is>
          <t/>
        </is>
      </c>
      <c r="CC1081" t="inlineStr">
        <is>
          <t/>
        </is>
      </c>
      <c r="CD1081" s="2" t="inlineStr">
        <is>
          <t>sondagem</t>
        </is>
      </c>
      <c r="CE1081" s="2" t="inlineStr">
        <is>
          <t>3</t>
        </is>
      </c>
      <c r="CF1081" s="2" t="inlineStr">
        <is>
          <t/>
        </is>
      </c>
      <c r="CG1081" t="inlineStr">
        <is>
          <t>operação de penetração do subsolo,usando equipamento apropriado,para estudar condições geológicas e/ou extrair os fluidos contidos nas formações perfuradas</t>
        </is>
      </c>
      <c r="CH1081" s="2" t="inlineStr">
        <is>
          <t>gaură de sondă</t>
        </is>
      </c>
      <c r="CI1081" s="2" t="inlineStr">
        <is>
          <t>3</t>
        </is>
      </c>
      <c r="CJ1081" s="2" t="inlineStr">
        <is>
          <t/>
        </is>
      </c>
      <c r="CK1081" t="inlineStr">
        <is>
          <t>O gaură săpată în interiorul pământului pentru exploatarea lichidelor sau gazelor sau pentru injecția unor fluide.</t>
        </is>
      </c>
      <c r="CL1081" t="inlineStr">
        <is>
          <t/>
        </is>
      </c>
      <c r="CM1081" t="inlineStr">
        <is>
          <t/>
        </is>
      </c>
      <c r="CN1081" t="inlineStr">
        <is>
          <t/>
        </is>
      </c>
      <c r="CO1081" t="inlineStr">
        <is>
          <t/>
        </is>
      </c>
      <c r="CP1081" t="inlineStr">
        <is>
          <t/>
        </is>
      </c>
      <c r="CQ1081" t="inlineStr">
        <is>
          <t/>
        </is>
      </c>
      <c r="CR1081" t="inlineStr">
        <is>
          <t/>
        </is>
      </c>
      <c r="CS1081" t="inlineStr">
        <is>
          <t/>
        </is>
      </c>
      <c r="CT1081" t="inlineStr">
        <is>
          <t/>
        </is>
      </c>
      <c r="CU1081" t="inlineStr">
        <is>
          <t/>
        </is>
      </c>
      <c r="CV1081" t="inlineStr">
        <is>
          <t/>
        </is>
      </c>
      <c r="CW1081" t="inlineStr">
        <is>
          <t/>
        </is>
      </c>
    </row>
    <row r="1082">
      <c r="A1082" s="1" t="str">
        <f>HYPERLINK("https://iate.europa.eu/entry/result/1407690/all", "1407690")</f>
        <v>1407690</v>
      </c>
      <c r="B1082" t="inlineStr">
        <is>
          <t>ENERGY;INDUSTRY</t>
        </is>
      </c>
      <c r="C1082" t="inlineStr">
        <is>
          <t>ENERGY|coal and mining industries|coal industry;INDUSTRY|iron, steel and other metal industries</t>
        </is>
      </c>
      <c r="D1082" t="inlineStr">
        <is>
          <t>yes</t>
        </is>
      </c>
      <c r="E1082" t="inlineStr">
        <is>
          <t/>
        </is>
      </c>
      <c r="F1082" s="2" t="inlineStr">
        <is>
          <t>стриване</t>
        </is>
      </c>
      <c r="G1082" s="2" t="inlineStr">
        <is>
          <t>3</t>
        </is>
      </c>
      <c r="H1082" s="2" t="inlineStr">
        <is>
          <t/>
        </is>
      </c>
      <c r="I1082" t="inlineStr">
        <is>
          <t>процес, с който даден материал са разбива на частици чрез раздробяване или разпрашаване</t>
        </is>
      </c>
      <c r="J1082" s="2" t="inlineStr">
        <is>
          <t>rozmělňování</t>
        </is>
      </c>
      <c r="K1082" s="2" t="inlineStr">
        <is>
          <t>3</t>
        </is>
      </c>
      <c r="L1082" s="2" t="inlineStr">
        <is>
          <t/>
        </is>
      </c>
      <c r="M1082" t="inlineStr">
        <is>
          <t>proces zpracování materiálu na částice drcením nebo mletím</t>
        </is>
      </c>
      <c r="N1082" s="2" t="inlineStr">
        <is>
          <t>findeling</t>
        </is>
      </c>
      <c r="O1082" s="2" t="inlineStr">
        <is>
          <t>3</t>
        </is>
      </c>
      <c r="P1082" s="2" t="inlineStr">
        <is>
          <t/>
        </is>
      </c>
      <c r="Q1082" t="inlineStr">
        <is>
          <t>proces til bearbejdning af et materiale til partikler ved knusning eller formaling</t>
        </is>
      </c>
      <c r="R1082" s="2" t="inlineStr">
        <is>
          <t>Pulverisierung</t>
        </is>
      </c>
      <c r="S1082" s="2" t="inlineStr">
        <is>
          <t>3</t>
        </is>
      </c>
      <c r="T1082" s="2" t="inlineStr">
        <is>
          <t/>
        </is>
      </c>
      <c r="U1082" t="inlineStr">
        <is>
          <t>Verfahren, bei dem ein Material durch Zerbrechen, Zerstoßen oder Zerreiben zu Teilchen zerkleinert wird</t>
        </is>
      </c>
      <c r="V1082" s="2" t="inlineStr">
        <is>
          <t>κοκκομετρική εκλέπτυνση|
θρυμματισμός</t>
        </is>
      </c>
      <c r="W1082" s="2" t="inlineStr">
        <is>
          <t>3|
3</t>
        </is>
      </c>
      <c r="X1082" s="2" t="inlineStr">
        <is>
          <t xml:space="preserve">|
</t>
        </is>
      </c>
      <c r="Y1082" t="inlineStr">
        <is>
          <t>κάθε διαδικασία για τη μετατροπή ενός υλικού σε σωματίδια με σύνθλιψη ή άλεση</t>
        </is>
      </c>
      <c r="Z1082" s="2" t="inlineStr">
        <is>
          <t>comminution</t>
        </is>
      </c>
      <c r="AA1082" s="2" t="inlineStr">
        <is>
          <t>3</t>
        </is>
      </c>
      <c r="AB1082" s="2" t="inlineStr">
        <is>
          <t/>
        </is>
      </c>
      <c r="AC1082" t="inlineStr">
        <is>
          <t>process to reduce a material to particles by crushing or grinding</t>
        </is>
      </c>
      <c r="AD1082" s="2" t="inlineStr">
        <is>
          <t>trituración</t>
        </is>
      </c>
      <c r="AE1082" s="2" t="inlineStr">
        <is>
          <t>3</t>
        </is>
      </c>
      <c r="AF1082" s="2" t="inlineStr">
        <is>
          <t/>
        </is>
      </c>
      <c r="AG1082" t="inlineStr">
        <is>
          <t>Procedimiento destinado a reducir un material a partículas mediante machaqueo o amolado.</t>
        </is>
      </c>
      <c r="AH1082" s="2" t="inlineStr">
        <is>
          <t>peenestamine</t>
        </is>
      </c>
      <c r="AI1082" s="2" t="inlineStr">
        <is>
          <t>3</t>
        </is>
      </c>
      <c r="AJ1082" s="2" t="inlineStr">
        <is>
          <t/>
        </is>
      </c>
      <c r="AK1082" t="inlineStr">
        <is>
          <t>materjali muutmine osakesteks purustamise või jahvatamise teel</t>
        </is>
      </c>
      <c r="AL1082" s="2" t="inlineStr">
        <is>
          <t>jauhaminen</t>
        </is>
      </c>
      <c r="AM1082" s="2" t="inlineStr">
        <is>
          <t>3</t>
        </is>
      </c>
      <c r="AN1082" s="2" t="inlineStr">
        <is>
          <t/>
        </is>
      </c>
      <c r="AO1082" t="inlineStr">
        <is>
          <t>materiaalin hajottaminen hiukkasiksi murskaamalla tai hienontamalla</t>
        </is>
      </c>
      <c r="AP1082" s="2" t="inlineStr">
        <is>
          <t>pulvérisation</t>
        </is>
      </c>
      <c r="AQ1082" s="2" t="inlineStr">
        <is>
          <t>3</t>
        </is>
      </c>
      <c r="AR1082" s="2" t="inlineStr">
        <is>
          <t/>
        </is>
      </c>
      <c r="AS1082" t="inlineStr">
        <is>
          <t>procédé servant à réduire un matériau en particules par écrasement ou broyage</t>
        </is>
      </c>
      <c r="AT1082" s="2" t="inlineStr">
        <is>
          <t>mionú</t>
        </is>
      </c>
      <c r="AU1082" s="2" t="inlineStr">
        <is>
          <t>3</t>
        </is>
      </c>
      <c r="AV1082" s="2" t="inlineStr">
        <is>
          <t/>
        </is>
      </c>
      <c r="AW1082" t="inlineStr">
        <is>
          <t>próiseas ina ndéantar cáithníní d’ábhar trína bhrú le chéile nó trína mheilt</t>
        </is>
      </c>
      <c r="AX1082" s="2" t="inlineStr">
        <is>
          <t>pretvaranje u prah</t>
        </is>
      </c>
      <c r="AY1082" s="2" t="inlineStr">
        <is>
          <t>3</t>
        </is>
      </c>
      <c r="AZ1082" s="2" t="inlineStr">
        <is>
          <t/>
        </is>
      </c>
      <c r="BA1082" t="inlineStr">
        <is>
          <t>postupak usitnjavanja materijala do čestica drobljenjem ili mljevenjem</t>
        </is>
      </c>
      <c r="BB1082" s="2" t="inlineStr">
        <is>
          <t>szétzúzás</t>
        </is>
      </c>
      <c r="BC1082" s="2" t="inlineStr">
        <is>
          <t>3</t>
        </is>
      </c>
      <c r="BD1082" s="2" t="inlineStr">
        <is>
          <t/>
        </is>
      </c>
      <c r="BE1082" t="inlineStr">
        <is>
          <t>az anyag zúzás vagy őrlés útján történő részecskékre bontására irányuló eljárás</t>
        </is>
      </c>
      <c r="BF1082" s="2" t="inlineStr">
        <is>
          <t>comminuzione|
polverizzazione</t>
        </is>
      </c>
      <c r="BG1082" s="2" t="inlineStr">
        <is>
          <t>3|
3</t>
        </is>
      </c>
      <c r="BH1082" s="2" t="inlineStr">
        <is>
          <t xml:space="preserve">|
</t>
        </is>
      </c>
      <c r="BI1082" t="inlineStr">
        <is>
          <t>processo volto a ridurre un materiale in particelle mediante frantumazione o macinazione</t>
        </is>
      </c>
      <c r="BJ1082" s="2" t="inlineStr">
        <is>
          <t>smulkinimas</t>
        </is>
      </c>
      <c r="BK1082" s="2" t="inlineStr">
        <is>
          <t>3</t>
        </is>
      </c>
      <c r="BL1082" s="2" t="inlineStr">
        <is>
          <t/>
        </is>
      </c>
      <c r="BM1082" t="inlineStr">
        <is>
          <t>medžiagos skaidymas trinant arba malant</t>
        </is>
      </c>
      <c r="BN1082" s="2" t="inlineStr">
        <is>
          <t>smalcināšana</t>
        </is>
      </c>
      <c r="BO1082" s="2" t="inlineStr">
        <is>
          <t>3</t>
        </is>
      </c>
      <c r="BP1082" s="2" t="inlineStr">
        <is>
          <t/>
        </is>
      </c>
      <c r="BQ1082" t="inlineStr">
        <is>
          <t>process, kurā, materiālu drupinot vai maļot, to sadala daļiņās</t>
        </is>
      </c>
      <c r="BR1082" s="2" t="inlineStr">
        <is>
          <t>tifrik</t>
        </is>
      </c>
      <c r="BS1082" s="2" t="inlineStr">
        <is>
          <t>3</t>
        </is>
      </c>
      <c r="BT1082" s="2" t="inlineStr">
        <is>
          <t/>
        </is>
      </c>
      <c r="BU1082" t="inlineStr">
        <is>
          <t>proċess biex materjal jiċċekken f'partiċelli żgħar permezz ta' tgħaffiġ jew tħin</t>
        </is>
      </c>
      <c r="BV1082" s="2" t="inlineStr">
        <is>
          <t>vergruizing</t>
        </is>
      </c>
      <c r="BW1082" s="2" t="inlineStr">
        <is>
          <t>3</t>
        </is>
      </c>
      <c r="BX1082" s="2" t="inlineStr">
        <is>
          <t/>
        </is>
      </c>
      <c r="BY1082" t="inlineStr">
        <is>
          <t>procedé voor het tot deeltjes verdelen van materiaal door stampen of malen</t>
        </is>
      </c>
      <c r="BZ1082" s="2" t="inlineStr">
        <is>
          <t>rozdrabnianie</t>
        </is>
      </c>
      <c r="CA1082" s="2" t="inlineStr">
        <is>
          <t>3</t>
        </is>
      </c>
      <c r="CB1082" s="2" t="inlineStr">
        <is>
          <t/>
        </is>
      </c>
      <c r="CC1082" t="inlineStr">
        <is>
          <t>proces wprowadzania materiału w postać drobnocząstkową przez zgniatanie lub mielenie</t>
        </is>
      </c>
      <c r="CD1082" s="2" t="inlineStr">
        <is>
          <t>cominuição</t>
        </is>
      </c>
      <c r="CE1082" s="2" t="inlineStr">
        <is>
          <t>3</t>
        </is>
      </c>
      <c r="CF1082" s="2" t="inlineStr">
        <is>
          <t/>
        </is>
      </c>
      <c r="CG1082" t="inlineStr">
        <is>
          <t>Processo de redução de um material a partículas, por trituração ou moagem.</t>
        </is>
      </c>
      <c r="CH1082" s="2" t="inlineStr">
        <is>
          <t>pulverizare</t>
        </is>
      </c>
      <c r="CI1082" s="2" t="inlineStr">
        <is>
          <t>3</t>
        </is>
      </c>
      <c r="CJ1082" s="2" t="inlineStr">
        <is>
          <t/>
        </is>
      </c>
      <c r="CK1082" t="inlineStr">
        <is>
          <t>proces de transformare a unui material în particule prin sfărâmare sau măcinare</t>
        </is>
      </c>
      <c r="CL1082" s="2" t="inlineStr">
        <is>
          <t>rozdrobenie</t>
        </is>
      </c>
      <c r="CM1082" s="2" t="inlineStr">
        <is>
          <t>3</t>
        </is>
      </c>
      <c r="CN1082" s="2" t="inlineStr">
        <is>
          <t/>
        </is>
      </c>
      <c r="CO1082" t="inlineStr">
        <is>
          <t>proces redukcie materiálu na častice drvením alebo mletím</t>
        </is>
      </c>
      <c r="CP1082" s="2" t="inlineStr">
        <is>
          <t>drobljenje in mletje</t>
        </is>
      </c>
      <c r="CQ1082" s="2" t="inlineStr">
        <is>
          <t>2</t>
        </is>
      </c>
      <c r="CR1082" s="2" t="inlineStr">
        <is>
          <t/>
        </is>
      </c>
      <c r="CS1082" t="inlineStr">
        <is>
          <t>postopek redukcije materiala na delce z drobljenjem ali mletjem</t>
        </is>
      </c>
      <c r="CT1082" s="2" t="inlineStr">
        <is>
          <t>finfördelning</t>
        </is>
      </c>
      <c r="CU1082" s="2" t="inlineStr">
        <is>
          <t>3</t>
        </is>
      </c>
      <c r="CV1082" s="2" t="inlineStr">
        <is>
          <t/>
        </is>
      </c>
      <c r="CW1082" t="inlineStr">
        <is>
          <t>process där ett material sönderdelas till partiklar genom krossning eller malning</t>
        </is>
      </c>
    </row>
    <row r="1083">
      <c r="A1083" s="1" t="str">
        <f>HYPERLINK("https://iate.europa.eu/entry/result/3582338/all", "3582338")</f>
        <v>3582338</v>
      </c>
      <c r="B1083" t="inlineStr">
        <is>
          <t>TRADE;ENVIRONMENT</t>
        </is>
      </c>
      <c r="C1083" t="inlineStr">
        <is>
          <t>TRADE|trade policy|public contract;ENVIRONMENT|environmental policy|climate change policy</t>
        </is>
      </c>
      <c r="D1083" t="inlineStr">
        <is>
          <t>yes</t>
        </is>
      </c>
      <c r="E1083" t="inlineStr">
        <is>
          <t>proposed</t>
        </is>
      </c>
      <c r="F1083" t="inlineStr">
        <is>
          <t/>
        </is>
      </c>
      <c r="G1083" t="inlineStr">
        <is>
          <t/>
        </is>
      </c>
      <c r="H1083" t="inlineStr">
        <is>
          <t/>
        </is>
      </c>
      <c r="I1083" t="inlineStr">
        <is>
          <t/>
        </is>
      </c>
      <c r="J1083" t="inlineStr">
        <is>
          <t/>
        </is>
      </c>
      <c r="K1083" t="inlineStr">
        <is>
          <t/>
        </is>
      </c>
      <c r="L1083" t="inlineStr">
        <is>
          <t/>
        </is>
      </c>
      <c r="M1083" t="inlineStr">
        <is>
          <t/>
        </is>
      </c>
      <c r="N1083" t="inlineStr">
        <is>
          <t/>
        </is>
      </c>
      <c r="O1083" t="inlineStr">
        <is>
          <t/>
        </is>
      </c>
      <c r="P1083" t="inlineStr">
        <is>
          <t/>
        </is>
      </c>
      <c r="Q1083" t="inlineStr">
        <is>
          <t/>
        </is>
      </c>
      <c r="R1083" t="inlineStr">
        <is>
          <t/>
        </is>
      </c>
      <c r="S1083" t="inlineStr">
        <is>
          <t/>
        </is>
      </c>
      <c r="T1083" t="inlineStr">
        <is>
          <t/>
        </is>
      </c>
      <c r="U1083" t="inlineStr">
        <is>
          <t/>
        </is>
      </c>
      <c r="V1083" t="inlineStr">
        <is>
          <t/>
        </is>
      </c>
      <c r="W1083" t="inlineStr">
        <is>
          <t/>
        </is>
      </c>
      <c r="X1083" t="inlineStr">
        <is>
          <t/>
        </is>
      </c>
      <c r="Y1083" t="inlineStr">
        <is>
          <t/>
        </is>
      </c>
      <c r="Z1083" s="2" t="inlineStr">
        <is>
          <t>Sustainable Procurement Screening Instrument|
‘Sustainable Procurement Screening’ instrument</t>
        </is>
      </c>
      <c r="AA1083" s="2" t="inlineStr">
        <is>
          <t>3|
1</t>
        </is>
      </c>
      <c r="AB1083" s="2" t="inlineStr">
        <is>
          <t xml:space="preserve">|
</t>
        </is>
      </c>
      <c r="AC1083" t="inlineStr">
        <is>
          <t>proposed instrument to climate-proof large public infrastructure projects, especially in the area of mobility, energy, and public buildings such as schools and hospitals</t>
        </is>
      </c>
      <c r="AD1083" t="inlineStr">
        <is>
          <t/>
        </is>
      </c>
      <c r="AE1083" t="inlineStr">
        <is>
          <t/>
        </is>
      </c>
      <c r="AF1083" t="inlineStr">
        <is>
          <t/>
        </is>
      </c>
      <c r="AG1083" t="inlineStr">
        <is>
          <t/>
        </is>
      </c>
      <c r="AH1083" t="inlineStr">
        <is>
          <t/>
        </is>
      </c>
      <c r="AI1083" t="inlineStr">
        <is>
          <t/>
        </is>
      </c>
      <c r="AJ1083" t="inlineStr">
        <is>
          <t/>
        </is>
      </c>
      <c r="AK1083" t="inlineStr">
        <is>
          <t/>
        </is>
      </c>
      <c r="AL1083" t="inlineStr">
        <is>
          <t/>
        </is>
      </c>
      <c r="AM1083" t="inlineStr">
        <is>
          <t/>
        </is>
      </c>
      <c r="AN1083" t="inlineStr">
        <is>
          <t/>
        </is>
      </c>
      <c r="AO1083" t="inlineStr">
        <is>
          <t/>
        </is>
      </c>
      <c r="AP1083" t="inlineStr">
        <is>
          <t/>
        </is>
      </c>
      <c r="AQ1083" t="inlineStr">
        <is>
          <t/>
        </is>
      </c>
      <c r="AR1083" t="inlineStr">
        <is>
          <t/>
        </is>
      </c>
      <c r="AS1083" t="inlineStr">
        <is>
          <t/>
        </is>
      </c>
      <c r="AT1083" t="inlineStr">
        <is>
          <t/>
        </is>
      </c>
      <c r="AU1083" t="inlineStr">
        <is>
          <t/>
        </is>
      </c>
      <c r="AV1083" t="inlineStr">
        <is>
          <t/>
        </is>
      </c>
      <c r="AW1083" t="inlineStr">
        <is>
          <t/>
        </is>
      </c>
      <c r="AX1083" t="inlineStr">
        <is>
          <t/>
        </is>
      </c>
      <c r="AY1083" t="inlineStr">
        <is>
          <t/>
        </is>
      </c>
      <c r="AZ1083" t="inlineStr">
        <is>
          <t/>
        </is>
      </c>
      <c r="BA1083" t="inlineStr">
        <is>
          <t/>
        </is>
      </c>
      <c r="BB1083" s="2" t="inlineStr">
        <is>
          <t>Fenntartható Közbeszerzés Vizsgálati Eszköz</t>
        </is>
      </c>
      <c r="BC1083" s="2" t="inlineStr">
        <is>
          <t>2</t>
        </is>
      </c>
      <c r="BD1083" s="2" t="inlineStr">
        <is>
          <t/>
        </is>
      </c>
      <c r="BE1083" t="inlineStr">
        <is>
          <t>nagy közbeszerzési projektek éghajlatváltozásra gyakorolt hatásának vizsgálatára szolgáló, tervezett eszköz</t>
        </is>
      </c>
      <c r="BF1083" t="inlineStr">
        <is>
          <t/>
        </is>
      </c>
      <c r="BG1083" t="inlineStr">
        <is>
          <t/>
        </is>
      </c>
      <c r="BH1083" t="inlineStr">
        <is>
          <t/>
        </is>
      </c>
      <c r="BI1083" t="inlineStr">
        <is>
          <t/>
        </is>
      </c>
      <c r="BJ1083" s="2" t="inlineStr">
        <is>
          <t>Tvariųjų viešųjų pirkimų išankstinės patikros priemonė|
Tvariųjų viešųjų pirkimų patikros priemonė</t>
        </is>
      </c>
      <c r="BK1083" s="2" t="inlineStr">
        <is>
          <t>3|
2</t>
        </is>
      </c>
      <c r="BL1083" s="2" t="inlineStr">
        <is>
          <t xml:space="preserve">|
</t>
        </is>
      </c>
      <c r="BM1083" t="inlineStr">
        <is>
          <t/>
        </is>
      </c>
      <c r="BN1083" t="inlineStr">
        <is>
          <t/>
        </is>
      </c>
      <c r="BO1083" t="inlineStr">
        <is>
          <t/>
        </is>
      </c>
      <c r="BP1083" t="inlineStr">
        <is>
          <t/>
        </is>
      </c>
      <c r="BQ1083" t="inlineStr">
        <is>
          <t/>
        </is>
      </c>
      <c r="BR1083" t="inlineStr">
        <is>
          <t/>
        </is>
      </c>
      <c r="BS1083" t="inlineStr">
        <is>
          <t/>
        </is>
      </c>
      <c r="BT1083" t="inlineStr">
        <is>
          <t/>
        </is>
      </c>
      <c r="BU1083" t="inlineStr">
        <is>
          <t/>
        </is>
      </c>
      <c r="BV1083" t="inlineStr">
        <is>
          <t/>
        </is>
      </c>
      <c r="BW1083" t="inlineStr">
        <is>
          <t/>
        </is>
      </c>
      <c r="BX1083" t="inlineStr">
        <is>
          <t/>
        </is>
      </c>
      <c r="BY1083" t="inlineStr">
        <is>
          <t/>
        </is>
      </c>
      <c r="BZ1083" t="inlineStr">
        <is>
          <t/>
        </is>
      </c>
      <c r="CA1083" t="inlineStr">
        <is>
          <t/>
        </is>
      </c>
      <c r="CB1083" t="inlineStr">
        <is>
          <t/>
        </is>
      </c>
      <c r="CC1083" t="inlineStr">
        <is>
          <t/>
        </is>
      </c>
      <c r="CD1083" t="inlineStr">
        <is>
          <t/>
        </is>
      </c>
      <c r="CE1083" t="inlineStr">
        <is>
          <t/>
        </is>
      </c>
      <c r="CF1083" t="inlineStr">
        <is>
          <t/>
        </is>
      </c>
      <c r="CG1083" t="inlineStr">
        <is>
          <t/>
        </is>
      </c>
      <c r="CH1083" t="inlineStr">
        <is>
          <t/>
        </is>
      </c>
      <c r="CI1083" t="inlineStr">
        <is>
          <t/>
        </is>
      </c>
      <c r="CJ1083" t="inlineStr">
        <is>
          <t/>
        </is>
      </c>
      <c r="CK1083" t="inlineStr">
        <is>
          <t/>
        </is>
      </c>
      <c r="CL1083" t="inlineStr">
        <is>
          <t/>
        </is>
      </c>
      <c r="CM1083" t="inlineStr">
        <is>
          <t/>
        </is>
      </c>
      <c r="CN1083" t="inlineStr">
        <is>
          <t/>
        </is>
      </c>
      <c r="CO1083" t="inlineStr">
        <is>
          <t/>
        </is>
      </c>
      <c r="CP1083" t="inlineStr">
        <is>
          <t/>
        </is>
      </c>
      <c r="CQ1083" t="inlineStr">
        <is>
          <t/>
        </is>
      </c>
      <c r="CR1083" t="inlineStr">
        <is>
          <t/>
        </is>
      </c>
      <c r="CS1083" t="inlineStr">
        <is>
          <t/>
        </is>
      </c>
      <c r="CT1083" s="2" t="inlineStr">
        <is>
          <t>kontrollinstrument för hållbar upphandling</t>
        </is>
      </c>
      <c r="CU1083" s="2" t="inlineStr">
        <is>
          <t>3</t>
        </is>
      </c>
      <c r="CV1083" s="2" t="inlineStr">
        <is>
          <t/>
        </is>
      </c>
      <c r="CW1083" t="inlineStr">
        <is>
          <t/>
        </is>
      </c>
    </row>
    <row r="1084">
      <c r="A1084" s="1" t="str">
        <f>HYPERLINK("https://iate.europa.eu/entry/result/3587746/all", "3587746")</f>
        <v>3587746</v>
      </c>
      <c r="B1084" t="inlineStr">
        <is>
          <t>ECONOMICS</t>
        </is>
      </c>
      <c r="C1084" t="inlineStr">
        <is>
          <t>ECONOMICS|economic policy</t>
        </is>
      </c>
      <c r="D1084" t="inlineStr">
        <is>
          <t>yes</t>
        </is>
      </c>
      <c r="E1084" t="inlineStr">
        <is>
          <t/>
        </is>
      </c>
      <c r="F1084" t="inlineStr">
        <is>
          <t/>
        </is>
      </c>
      <c r="G1084" t="inlineStr">
        <is>
          <t/>
        </is>
      </c>
      <c r="H1084" t="inlineStr">
        <is>
          <t/>
        </is>
      </c>
      <c r="I1084" t="inlineStr">
        <is>
          <t/>
        </is>
      </c>
      <c r="J1084" t="inlineStr">
        <is>
          <t/>
        </is>
      </c>
      <c r="K1084" t="inlineStr">
        <is>
          <t/>
        </is>
      </c>
      <c r="L1084" t="inlineStr">
        <is>
          <t/>
        </is>
      </c>
      <c r="M1084" t="inlineStr">
        <is>
          <t/>
        </is>
      </c>
      <c r="N1084" t="inlineStr">
        <is>
          <t/>
        </is>
      </c>
      <c r="O1084" t="inlineStr">
        <is>
          <t/>
        </is>
      </c>
      <c r="P1084" t="inlineStr">
        <is>
          <t/>
        </is>
      </c>
      <c r="Q1084" t="inlineStr">
        <is>
          <t/>
        </is>
      </c>
      <c r="R1084" t="inlineStr">
        <is>
          <t/>
        </is>
      </c>
      <c r="S1084" t="inlineStr">
        <is>
          <t/>
        </is>
      </c>
      <c r="T1084" t="inlineStr">
        <is>
          <t/>
        </is>
      </c>
      <c r="U1084" t="inlineStr">
        <is>
          <t/>
        </is>
      </c>
      <c r="V1084" t="inlineStr">
        <is>
          <t/>
        </is>
      </c>
      <c r="W1084" t="inlineStr">
        <is>
          <t/>
        </is>
      </c>
      <c r="X1084" t="inlineStr">
        <is>
          <t/>
        </is>
      </c>
      <c r="Y1084" t="inlineStr">
        <is>
          <t/>
        </is>
      </c>
      <c r="Z1084" s="2" t="inlineStr">
        <is>
          <t>circular plastics</t>
        </is>
      </c>
      <c r="AA1084" s="2" t="inlineStr">
        <is>
          <t>3</t>
        </is>
      </c>
      <c r="AB1084" s="2" t="inlineStr">
        <is>
          <t/>
        </is>
      </c>
      <c r="AC1084" t="inlineStr">
        <is>
          <t/>
        </is>
      </c>
      <c r="AD1084" t="inlineStr">
        <is>
          <t/>
        </is>
      </c>
      <c r="AE1084" t="inlineStr">
        <is>
          <t/>
        </is>
      </c>
      <c r="AF1084" t="inlineStr">
        <is>
          <t/>
        </is>
      </c>
      <c r="AG1084" t="inlineStr">
        <is>
          <t/>
        </is>
      </c>
      <c r="AH1084" t="inlineStr">
        <is>
          <t/>
        </is>
      </c>
      <c r="AI1084" t="inlineStr">
        <is>
          <t/>
        </is>
      </c>
      <c r="AJ1084" t="inlineStr">
        <is>
          <t/>
        </is>
      </c>
      <c r="AK1084" t="inlineStr">
        <is>
          <t/>
        </is>
      </c>
      <c r="AL1084" t="inlineStr">
        <is>
          <t/>
        </is>
      </c>
      <c r="AM1084" t="inlineStr">
        <is>
          <t/>
        </is>
      </c>
      <c r="AN1084" t="inlineStr">
        <is>
          <t/>
        </is>
      </c>
      <c r="AO1084" t="inlineStr">
        <is>
          <t/>
        </is>
      </c>
      <c r="AP1084" t="inlineStr">
        <is>
          <t/>
        </is>
      </c>
      <c r="AQ1084" t="inlineStr">
        <is>
          <t/>
        </is>
      </c>
      <c r="AR1084" t="inlineStr">
        <is>
          <t/>
        </is>
      </c>
      <c r="AS1084" t="inlineStr">
        <is>
          <t/>
        </is>
      </c>
      <c r="AT1084" t="inlineStr">
        <is>
          <t/>
        </is>
      </c>
      <c r="AU1084" t="inlineStr">
        <is>
          <t/>
        </is>
      </c>
      <c r="AV1084" t="inlineStr">
        <is>
          <t/>
        </is>
      </c>
      <c r="AW1084" t="inlineStr">
        <is>
          <t/>
        </is>
      </c>
      <c r="AX1084" t="inlineStr">
        <is>
          <t/>
        </is>
      </c>
      <c r="AY1084" t="inlineStr">
        <is>
          <t/>
        </is>
      </c>
      <c r="AZ1084" t="inlineStr">
        <is>
          <t/>
        </is>
      </c>
      <c r="BA1084" t="inlineStr">
        <is>
          <t/>
        </is>
      </c>
      <c r="BB1084" t="inlineStr">
        <is>
          <t/>
        </is>
      </c>
      <c r="BC1084" t="inlineStr">
        <is>
          <t/>
        </is>
      </c>
      <c r="BD1084" t="inlineStr">
        <is>
          <t/>
        </is>
      </c>
      <c r="BE1084" t="inlineStr">
        <is>
          <t/>
        </is>
      </c>
      <c r="BF1084" t="inlineStr">
        <is>
          <t/>
        </is>
      </c>
      <c r="BG1084" t="inlineStr">
        <is>
          <t/>
        </is>
      </c>
      <c r="BH1084" t="inlineStr">
        <is>
          <t/>
        </is>
      </c>
      <c r="BI1084" t="inlineStr">
        <is>
          <t/>
        </is>
      </c>
      <c r="BJ1084" t="inlineStr">
        <is>
          <t/>
        </is>
      </c>
      <c r="BK1084" t="inlineStr">
        <is>
          <t/>
        </is>
      </c>
      <c r="BL1084" t="inlineStr">
        <is>
          <t/>
        </is>
      </c>
      <c r="BM1084" t="inlineStr">
        <is>
          <t/>
        </is>
      </c>
      <c r="BN1084" t="inlineStr">
        <is>
          <t/>
        </is>
      </c>
      <c r="BO1084" t="inlineStr">
        <is>
          <t/>
        </is>
      </c>
      <c r="BP1084" t="inlineStr">
        <is>
          <t/>
        </is>
      </c>
      <c r="BQ1084" t="inlineStr">
        <is>
          <t/>
        </is>
      </c>
      <c r="BR1084" t="inlineStr">
        <is>
          <t/>
        </is>
      </c>
      <c r="BS1084" t="inlineStr">
        <is>
          <t/>
        </is>
      </c>
      <c r="BT1084" t="inlineStr">
        <is>
          <t/>
        </is>
      </c>
      <c r="BU1084" t="inlineStr">
        <is>
          <t/>
        </is>
      </c>
      <c r="BV1084" t="inlineStr">
        <is>
          <t/>
        </is>
      </c>
      <c r="BW1084" t="inlineStr">
        <is>
          <t/>
        </is>
      </c>
      <c r="BX1084" t="inlineStr">
        <is>
          <t/>
        </is>
      </c>
      <c r="BY1084" t="inlineStr">
        <is>
          <t/>
        </is>
      </c>
      <c r="BZ1084" t="inlineStr">
        <is>
          <t/>
        </is>
      </c>
      <c r="CA1084" t="inlineStr">
        <is>
          <t/>
        </is>
      </c>
      <c r="CB1084" t="inlineStr">
        <is>
          <t/>
        </is>
      </c>
      <c r="CC1084" t="inlineStr">
        <is>
          <t/>
        </is>
      </c>
      <c r="CD1084" s="2" t="inlineStr">
        <is>
          <t>plásticos circulares</t>
        </is>
      </c>
      <c r="CE1084" s="2" t="inlineStr">
        <is>
          <t>2</t>
        </is>
      </c>
      <c r="CF1084" s="2" t="inlineStr">
        <is>
          <t/>
        </is>
      </c>
      <c r="CG1084" t="inlineStr">
        <is>
          <t>Plásticos cujo ciclo de vida permite reduzir ou mesmo impedir que os resíduos entrem no ambiente, com uma cadeia de valor na qual os resíduos plásticos são utilizados como matéria-prima, em vez de serem encarados como material principalmente descartável.</t>
        </is>
      </c>
      <c r="CH1084" t="inlineStr">
        <is>
          <t/>
        </is>
      </c>
      <c r="CI1084" t="inlineStr">
        <is>
          <t/>
        </is>
      </c>
      <c r="CJ1084" t="inlineStr">
        <is>
          <t/>
        </is>
      </c>
      <c r="CK1084" t="inlineStr">
        <is>
          <t/>
        </is>
      </c>
      <c r="CL1084" t="inlineStr">
        <is>
          <t/>
        </is>
      </c>
      <c r="CM1084" t="inlineStr">
        <is>
          <t/>
        </is>
      </c>
      <c r="CN1084" t="inlineStr">
        <is>
          <t/>
        </is>
      </c>
      <c r="CO1084" t="inlineStr">
        <is>
          <t/>
        </is>
      </c>
      <c r="CP1084" t="inlineStr">
        <is>
          <t/>
        </is>
      </c>
      <c r="CQ1084" t="inlineStr">
        <is>
          <t/>
        </is>
      </c>
      <c r="CR1084" t="inlineStr">
        <is>
          <t/>
        </is>
      </c>
      <c r="CS1084" t="inlineStr">
        <is>
          <t/>
        </is>
      </c>
      <c r="CT1084" t="inlineStr">
        <is>
          <t/>
        </is>
      </c>
      <c r="CU1084" t="inlineStr">
        <is>
          <t/>
        </is>
      </c>
      <c r="CV1084" t="inlineStr">
        <is>
          <t/>
        </is>
      </c>
      <c r="CW1084" t="inlineStr">
        <is>
          <t/>
        </is>
      </c>
    </row>
    <row r="1085">
      <c r="A1085" s="1" t="str">
        <f>HYPERLINK("https://iate.europa.eu/entry/result/1407868/all", "1407868")</f>
        <v>1407868</v>
      </c>
      <c r="B1085" t="inlineStr">
        <is>
          <t>PRODUCTION, TECHNOLOGY AND RESEARCH</t>
        </is>
      </c>
      <c r="C1085" t="inlineStr">
        <is>
          <t>PRODUCTION, TECHNOLOGY AND RESEARCH</t>
        </is>
      </c>
      <c r="D1085" t="inlineStr">
        <is>
          <t>no</t>
        </is>
      </c>
      <c r="E1085" t="inlineStr">
        <is>
          <t/>
        </is>
      </c>
      <c r="F1085" t="inlineStr">
        <is>
          <t/>
        </is>
      </c>
      <c r="G1085" t="inlineStr">
        <is>
          <t/>
        </is>
      </c>
      <c r="H1085" t="inlineStr">
        <is>
          <t/>
        </is>
      </c>
      <c r="I1085" t="inlineStr">
        <is>
          <t/>
        </is>
      </c>
      <c r="J1085" t="inlineStr">
        <is>
          <t/>
        </is>
      </c>
      <c r="K1085" t="inlineStr">
        <is>
          <t/>
        </is>
      </c>
      <c r="L1085" t="inlineStr">
        <is>
          <t/>
        </is>
      </c>
      <c r="M1085" t="inlineStr">
        <is>
          <t/>
        </is>
      </c>
      <c r="N1085" t="inlineStr">
        <is>
          <t/>
        </is>
      </c>
      <c r="O1085" t="inlineStr">
        <is>
          <t/>
        </is>
      </c>
      <c r="P1085" t="inlineStr">
        <is>
          <t/>
        </is>
      </c>
      <c r="Q1085" t="inlineStr">
        <is>
          <t/>
        </is>
      </c>
      <c r="R1085" s="2" t="inlineStr">
        <is>
          <t>Ausgangsstoff|
Ausgangsmaterial|
Quellenmaterial</t>
        </is>
      </c>
      <c r="S1085" s="2" t="inlineStr">
        <is>
          <t>3|
3|
3</t>
        </is>
      </c>
      <c r="T1085" s="2" t="inlineStr">
        <is>
          <t xml:space="preserve">|
|
</t>
        </is>
      </c>
      <c r="U1085" t="inlineStr">
        <is>
          <t>der Begriff der Ausgangsstoffe wird in internationalen Dokumenten zur Bezeichnung folgender Stoffe Benutzt: Uran, das die in der Natur Isotopenmischung enthaelt; Uran, dessen Gehalt an Uran 235 unter dem natuerlichen Gehalt liegt; Thorium; jeder der erwaehnten Stoffe in Form von Metall, Legierung, chemischer Verbindung oder Konzentrat</t>
        </is>
      </c>
      <c r="V1085" s="2" t="inlineStr">
        <is>
          <t>πρώτη ύλη</t>
        </is>
      </c>
      <c r="W1085" s="2" t="inlineStr">
        <is>
          <t>3</t>
        </is>
      </c>
      <c r="X1085" s="2" t="inlineStr">
        <is>
          <t/>
        </is>
      </c>
      <c r="Y1085" t="inlineStr">
        <is>
          <t/>
        </is>
      </c>
      <c r="Z1085" s="2" t="inlineStr">
        <is>
          <t>feed material|
source material</t>
        </is>
      </c>
      <c r="AA1085" s="2" t="inlineStr">
        <is>
          <t>3|
3</t>
        </is>
      </c>
      <c r="AB1085" s="2" t="inlineStr">
        <is>
          <t xml:space="preserve">|
</t>
        </is>
      </c>
      <c r="AC1085" t="inlineStr">
        <is>
          <t>uranium containing the mixture of isotopes occurring in nature; uranium depleted in the isotope 235; thorium; any of the foregoing in the form of metal, alloy, chemical compound, or concentrate</t>
        </is>
      </c>
      <c r="AD1085" s="2" t="inlineStr">
        <is>
          <t>material básico</t>
        </is>
      </c>
      <c r="AE1085" s="2" t="inlineStr">
        <is>
          <t>3</t>
        </is>
      </c>
      <c r="AF1085" s="2" t="inlineStr">
        <is>
          <t/>
        </is>
      </c>
      <c r="AG1085" t="inlineStr">
        <is>
          <t>se utiliza este término en los documentos internacionales para designar el formado por una mezcla isotópica natural de uranio; por una mezcla cuyo contenido de uranio 235 es menor que el natural, y torio; y cualquiera de los elementos citados en forma de metal, aleación, mezcla química o concentrado</t>
        </is>
      </c>
      <c r="AH1085" t="inlineStr">
        <is>
          <t/>
        </is>
      </c>
      <c r="AI1085" t="inlineStr">
        <is>
          <t/>
        </is>
      </c>
      <c r="AJ1085" t="inlineStr">
        <is>
          <t/>
        </is>
      </c>
      <c r="AK1085" t="inlineStr">
        <is>
          <t/>
        </is>
      </c>
      <c r="AL1085" t="inlineStr">
        <is>
          <t/>
        </is>
      </c>
      <c r="AM1085" t="inlineStr">
        <is>
          <t/>
        </is>
      </c>
      <c r="AN1085" t="inlineStr">
        <is>
          <t/>
        </is>
      </c>
      <c r="AO1085" t="inlineStr">
        <is>
          <t/>
        </is>
      </c>
      <c r="AP1085" s="2" t="inlineStr">
        <is>
          <t>matière d'alimentation|
substance de base</t>
        </is>
      </c>
      <c r="AQ1085" s="2" t="inlineStr">
        <is>
          <t>3|
3</t>
        </is>
      </c>
      <c r="AR1085" s="2" t="inlineStr">
        <is>
          <t xml:space="preserve">|
</t>
        </is>
      </c>
      <c r="AS1085" t="inlineStr">
        <is>
          <t>la notion de substance de base est utilisée dans les documents internationaux pour désigner les matières suivantes:-uranium, à mélange isotopique naturel,-uranium, à teneur en U 235 inférieure à la teneur naturelle,-thorium, chacune des substances ci-dessus se présentant sous forme de métal, d'alliage, de combinaison chimique ou de concentré</t>
        </is>
      </c>
      <c r="AT1085" t="inlineStr">
        <is>
          <t/>
        </is>
      </c>
      <c r="AU1085" t="inlineStr">
        <is>
          <t/>
        </is>
      </c>
      <c r="AV1085" t="inlineStr">
        <is>
          <t/>
        </is>
      </c>
      <c r="AW1085" t="inlineStr">
        <is>
          <t/>
        </is>
      </c>
      <c r="AX1085" t="inlineStr">
        <is>
          <t/>
        </is>
      </c>
      <c r="AY1085" t="inlineStr">
        <is>
          <t/>
        </is>
      </c>
      <c r="AZ1085" t="inlineStr">
        <is>
          <t/>
        </is>
      </c>
      <c r="BA1085" t="inlineStr">
        <is>
          <t/>
        </is>
      </c>
      <c r="BB1085" t="inlineStr">
        <is>
          <t/>
        </is>
      </c>
      <c r="BC1085" t="inlineStr">
        <is>
          <t/>
        </is>
      </c>
      <c r="BD1085" t="inlineStr">
        <is>
          <t/>
        </is>
      </c>
      <c r="BE1085" t="inlineStr">
        <is>
          <t/>
        </is>
      </c>
      <c r="BF1085" s="2" t="inlineStr">
        <is>
          <t>materia di base</t>
        </is>
      </c>
      <c r="BG1085" s="2" t="inlineStr">
        <is>
          <t>3</t>
        </is>
      </c>
      <c r="BH1085" s="2" t="inlineStr">
        <is>
          <t/>
        </is>
      </c>
      <c r="BI1085" t="inlineStr">
        <is>
          <t/>
        </is>
      </c>
      <c r="BJ1085" t="inlineStr">
        <is>
          <t/>
        </is>
      </c>
      <c r="BK1085" t="inlineStr">
        <is>
          <t/>
        </is>
      </c>
      <c r="BL1085" t="inlineStr">
        <is>
          <t/>
        </is>
      </c>
      <c r="BM1085" t="inlineStr">
        <is>
          <t/>
        </is>
      </c>
      <c r="BN1085" t="inlineStr">
        <is>
          <t/>
        </is>
      </c>
      <c r="BO1085" t="inlineStr">
        <is>
          <t/>
        </is>
      </c>
      <c r="BP1085" t="inlineStr">
        <is>
          <t/>
        </is>
      </c>
      <c r="BQ1085" t="inlineStr">
        <is>
          <t/>
        </is>
      </c>
      <c r="BR1085" t="inlineStr">
        <is>
          <t/>
        </is>
      </c>
      <c r="BS1085" t="inlineStr">
        <is>
          <t/>
        </is>
      </c>
      <c r="BT1085" t="inlineStr">
        <is>
          <t/>
        </is>
      </c>
      <c r="BU1085" t="inlineStr">
        <is>
          <t/>
        </is>
      </c>
      <c r="BV1085" t="inlineStr">
        <is>
          <t/>
        </is>
      </c>
      <c r="BW1085" t="inlineStr">
        <is>
          <t/>
        </is>
      </c>
      <c r="BX1085" t="inlineStr">
        <is>
          <t/>
        </is>
      </c>
      <c r="BY1085" t="inlineStr">
        <is>
          <t/>
        </is>
      </c>
      <c r="BZ1085" s="2" t="inlineStr">
        <is>
          <t>materiał paszowy</t>
        </is>
      </c>
      <c r="CA1085" s="2" t="inlineStr">
        <is>
          <t>3</t>
        </is>
      </c>
      <c r="CB1085" s="2" t="inlineStr">
        <is>
          <t/>
        </is>
      </c>
      <c r="CC1085" t="inlineStr">
        <is>
          <t>"materiał paszowy" oznacza materiały paszowe (zgodnie z ich definicją w art. 3 ust. 2 lit. g) rozporządzenia (WE) nr 767/2009) pochodzenia zwierzęcego, obejmujące przetworzone białka zwierzęce, produkty z krwi, tłuszcze wytopione, produkty jajeczne, olej z ryb, pochodne tłuszczów, kolagen, żelatynę i hydrolizat białkowy, fosforan diwapniowy, fosforan triwapniowy, mleko, produkty na bazie mleka, produkty pochodne mleka, siarę, produkty z siary oraz osad z centryfug lub separatorów;</t>
        </is>
      </c>
      <c r="CD1085" s="2" t="inlineStr">
        <is>
          <t>matéria-prima</t>
        </is>
      </c>
      <c r="CE1085" s="2" t="inlineStr">
        <is>
          <t>3</t>
        </is>
      </c>
      <c r="CF1085" s="2" t="inlineStr">
        <is>
          <t/>
        </is>
      </c>
      <c r="CG1085" t="inlineStr">
        <is>
          <t>este termo é utilizato em documentos internacionais para designar as matérias seguintes:-urânio,em mistura isotópica natural.-urânio,com um contéudo em U 235 inferior ao natural.-tório.Cada uma das substâncias citadas apresenta-se sob a forma de metal,de liga,de composto químico ou de concentrado</t>
        </is>
      </c>
      <c r="CH1085" t="inlineStr">
        <is>
          <t/>
        </is>
      </c>
      <c r="CI1085" t="inlineStr">
        <is>
          <t/>
        </is>
      </c>
      <c r="CJ1085" t="inlineStr">
        <is>
          <t/>
        </is>
      </c>
      <c r="CK1085" t="inlineStr">
        <is>
          <t/>
        </is>
      </c>
      <c r="CL1085" t="inlineStr">
        <is>
          <t/>
        </is>
      </c>
      <c r="CM1085" t="inlineStr">
        <is>
          <t/>
        </is>
      </c>
      <c r="CN1085" t="inlineStr">
        <is>
          <t/>
        </is>
      </c>
      <c r="CO1085" t="inlineStr">
        <is>
          <t/>
        </is>
      </c>
      <c r="CP1085" t="inlineStr">
        <is>
          <t/>
        </is>
      </c>
      <c r="CQ1085" t="inlineStr">
        <is>
          <t/>
        </is>
      </c>
      <c r="CR1085" t="inlineStr">
        <is>
          <t/>
        </is>
      </c>
      <c r="CS1085" t="inlineStr">
        <is>
          <t/>
        </is>
      </c>
      <c r="CT1085" t="inlineStr">
        <is>
          <t/>
        </is>
      </c>
      <c r="CU1085" t="inlineStr">
        <is>
          <t/>
        </is>
      </c>
      <c r="CV1085" t="inlineStr">
        <is>
          <t/>
        </is>
      </c>
      <c r="CW1085" t="inlineStr">
        <is>
          <t/>
        </is>
      </c>
    </row>
    <row r="1086">
      <c r="A1086" s="1" t="str">
        <f>HYPERLINK("https://iate.europa.eu/entry/result/1407641/all", "1407641")</f>
        <v>1407641</v>
      </c>
      <c r="B1086" t="inlineStr">
        <is>
          <t>INDUSTRY</t>
        </is>
      </c>
      <c r="C1086" t="inlineStr">
        <is>
          <t>INDUSTRY|electronics and electrical engineering</t>
        </is>
      </c>
      <c r="D1086" t="inlineStr">
        <is>
          <t>no</t>
        </is>
      </c>
      <c r="E1086" t="inlineStr">
        <is>
          <t/>
        </is>
      </c>
      <c r="F1086" t="inlineStr">
        <is>
          <t/>
        </is>
      </c>
      <c r="G1086" t="inlineStr">
        <is>
          <t/>
        </is>
      </c>
      <c r="H1086" t="inlineStr">
        <is>
          <t/>
        </is>
      </c>
      <c r="I1086" t="inlineStr">
        <is>
          <t/>
        </is>
      </c>
      <c r="J1086" t="inlineStr">
        <is>
          <t/>
        </is>
      </c>
      <c r="K1086" t="inlineStr">
        <is>
          <t/>
        </is>
      </c>
      <c r="L1086" t="inlineStr">
        <is>
          <t/>
        </is>
      </c>
      <c r="M1086" t="inlineStr">
        <is>
          <t/>
        </is>
      </c>
      <c r="N1086" t="inlineStr">
        <is>
          <t/>
        </is>
      </c>
      <c r="O1086" t="inlineStr">
        <is>
          <t/>
        </is>
      </c>
      <c r="P1086" t="inlineStr">
        <is>
          <t/>
        </is>
      </c>
      <c r="Q1086" t="inlineStr">
        <is>
          <t/>
        </is>
      </c>
      <c r="R1086" s="2" t="inlineStr">
        <is>
          <t>Nettoleistung</t>
        </is>
      </c>
      <c r="S1086" s="2" t="inlineStr">
        <is>
          <t>3</t>
        </is>
      </c>
      <c r="T1086" s="2" t="inlineStr">
        <is>
          <t/>
        </is>
      </c>
      <c r="U1086" t="inlineStr">
        <is>
          <t>die fuer das Netz nutzbare Leistung eines Kraftwerkblockes oder Kraftwerkes</t>
        </is>
      </c>
      <c r="V1086" s="2" t="inlineStr">
        <is>
          <t>ωφέλιμη ισχύς|
μέγιστη αποδιδόμενη ισχύς</t>
        </is>
      </c>
      <c r="W1086" s="2" t="inlineStr">
        <is>
          <t>3|
3</t>
        </is>
      </c>
      <c r="X1086" s="2" t="inlineStr">
        <is>
          <t xml:space="preserve">|
</t>
        </is>
      </c>
      <c r="Y1086" t="inlineStr">
        <is>
          <t/>
        </is>
      </c>
      <c r="Z1086" s="2" t="inlineStr">
        <is>
          <t>maximum output capacity|
net output capacity|
output capacity</t>
        </is>
      </c>
      <c r="AA1086" s="2" t="inlineStr">
        <is>
          <t>3|
3|
3</t>
        </is>
      </c>
      <c r="AB1086" s="2" t="inlineStr">
        <is>
          <t xml:space="preserve">|
|
</t>
        </is>
      </c>
      <c r="AC1086" t="inlineStr">
        <is>
          <t>the capacity measured at the point of outlet to the network</t>
        </is>
      </c>
      <c r="AD1086" s="2" t="inlineStr">
        <is>
          <t>potencia neta</t>
        </is>
      </c>
      <c r="AE1086" s="2" t="inlineStr">
        <is>
          <t>3</t>
        </is>
      </c>
      <c r="AF1086" s="2" t="inlineStr">
        <is>
          <t/>
        </is>
      </c>
      <c r="AG1086" t="inlineStr">
        <is>
          <t>es la potencia eléctrica medida a la salida de la central</t>
        </is>
      </c>
      <c r="AH1086" t="inlineStr">
        <is>
          <t/>
        </is>
      </c>
      <c r="AI1086" t="inlineStr">
        <is>
          <t/>
        </is>
      </c>
      <c r="AJ1086" t="inlineStr">
        <is>
          <t/>
        </is>
      </c>
      <c r="AK1086" t="inlineStr">
        <is>
          <t/>
        </is>
      </c>
      <c r="AL1086" t="inlineStr">
        <is>
          <t/>
        </is>
      </c>
      <c r="AM1086" t="inlineStr">
        <is>
          <t/>
        </is>
      </c>
      <c r="AN1086" t="inlineStr">
        <is>
          <t/>
        </is>
      </c>
      <c r="AO1086" t="inlineStr">
        <is>
          <t/>
        </is>
      </c>
      <c r="AP1086" s="2" t="inlineStr">
        <is>
          <t>puissance nette|
puissance continue nette</t>
        </is>
      </c>
      <c r="AQ1086" s="2" t="inlineStr">
        <is>
          <t>3|
3</t>
        </is>
      </c>
      <c r="AR1086" s="2" t="inlineStr">
        <is>
          <t xml:space="preserve">|
</t>
        </is>
      </c>
      <c r="AS1086" t="inlineStr">
        <is>
          <t>puissance électrique maximale qu'une installation peut fournir au réseau en régime continu</t>
        </is>
      </c>
      <c r="AT1086" t="inlineStr">
        <is>
          <t/>
        </is>
      </c>
      <c r="AU1086" t="inlineStr">
        <is>
          <t/>
        </is>
      </c>
      <c r="AV1086" t="inlineStr">
        <is>
          <t/>
        </is>
      </c>
      <c r="AW1086" t="inlineStr">
        <is>
          <t/>
        </is>
      </c>
      <c r="AX1086" t="inlineStr">
        <is>
          <t/>
        </is>
      </c>
      <c r="AY1086" t="inlineStr">
        <is>
          <t/>
        </is>
      </c>
      <c r="AZ1086" t="inlineStr">
        <is>
          <t/>
        </is>
      </c>
      <c r="BA1086" t="inlineStr">
        <is>
          <t/>
        </is>
      </c>
      <c r="BB1086" t="inlineStr">
        <is>
          <t/>
        </is>
      </c>
      <c r="BC1086" t="inlineStr">
        <is>
          <t/>
        </is>
      </c>
      <c r="BD1086" t="inlineStr">
        <is>
          <t/>
        </is>
      </c>
      <c r="BE1086" t="inlineStr">
        <is>
          <t/>
        </is>
      </c>
      <c r="BF1086" s="2" t="inlineStr">
        <is>
          <t>potenza netta</t>
        </is>
      </c>
      <c r="BG1086" s="2" t="inlineStr">
        <is>
          <t>3</t>
        </is>
      </c>
      <c r="BH1086" s="2" t="inlineStr">
        <is>
          <t/>
        </is>
      </c>
      <c r="BI1086" t="inlineStr">
        <is>
          <t/>
        </is>
      </c>
      <c r="BJ1086" t="inlineStr">
        <is>
          <t/>
        </is>
      </c>
      <c r="BK1086" t="inlineStr">
        <is>
          <t/>
        </is>
      </c>
      <c r="BL1086" t="inlineStr">
        <is>
          <t/>
        </is>
      </c>
      <c r="BM1086" t="inlineStr">
        <is>
          <t/>
        </is>
      </c>
      <c r="BN1086" t="inlineStr">
        <is>
          <t/>
        </is>
      </c>
      <c r="BO1086" t="inlineStr">
        <is>
          <t/>
        </is>
      </c>
      <c r="BP1086" t="inlineStr">
        <is>
          <t/>
        </is>
      </c>
      <c r="BQ1086" t="inlineStr">
        <is>
          <t/>
        </is>
      </c>
      <c r="BR1086" t="inlineStr">
        <is>
          <t/>
        </is>
      </c>
      <c r="BS1086" t="inlineStr">
        <is>
          <t/>
        </is>
      </c>
      <c r="BT1086" t="inlineStr">
        <is>
          <t/>
        </is>
      </c>
      <c r="BU1086" t="inlineStr">
        <is>
          <t/>
        </is>
      </c>
      <c r="BV1086" t="inlineStr">
        <is>
          <t/>
        </is>
      </c>
      <c r="BW1086" t="inlineStr">
        <is>
          <t/>
        </is>
      </c>
      <c r="BX1086" t="inlineStr">
        <is>
          <t/>
        </is>
      </c>
      <c r="BY1086" t="inlineStr">
        <is>
          <t/>
        </is>
      </c>
      <c r="BZ1086" t="inlineStr">
        <is>
          <t/>
        </is>
      </c>
      <c r="CA1086" t="inlineStr">
        <is>
          <t/>
        </is>
      </c>
      <c r="CB1086" t="inlineStr">
        <is>
          <t/>
        </is>
      </c>
      <c r="CC1086" t="inlineStr">
        <is>
          <t/>
        </is>
      </c>
      <c r="CD1086" s="2" t="inlineStr">
        <is>
          <t>potência útil</t>
        </is>
      </c>
      <c r="CE1086" s="2" t="inlineStr">
        <is>
          <t>3</t>
        </is>
      </c>
      <c r="CF1086" s="2" t="inlineStr">
        <is>
          <t/>
        </is>
      </c>
      <c r="CG1086" t="inlineStr">
        <is>
          <t>potência eléctrica medida à saída da central</t>
        </is>
      </c>
      <c r="CH1086" t="inlineStr">
        <is>
          <t/>
        </is>
      </c>
      <c r="CI1086" t="inlineStr">
        <is>
          <t/>
        </is>
      </c>
      <c r="CJ1086" t="inlineStr">
        <is>
          <t/>
        </is>
      </c>
      <c r="CK1086" t="inlineStr">
        <is>
          <t/>
        </is>
      </c>
      <c r="CL1086" t="inlineStr">
        <is>
          <t/>
        </is>
      </c>
      <c r="CM1086" t="inlineStr">
        <is>
          <t/>
        </is>
      </c>
      <c r="CN1086" t="inlineStr">
        <is>
          <t/>
        </is>
      </c>
      <c r="CO1086" t="inlineStr">
        <is>
          <t/>
        </is>
      </c>
      <c r="CP1086" t="inlineStr">
        <is>
          <t/>
        </is>
      </c>
      <c r="CQ1086" t="inlineStr">
        <is>
          <t/>
        </is>
      </c>
      <c r="CR1086" t="inlineStr">
        <is>
          <t/>
        </is>
      </c>
      <c r="CS1086" t="inlineStr">
        <is>
          <t/>
        </is>
      </c>
      <c r="CT1086" t="inlineStr">
        <is>
          <t/>
        </is>
      </c>
      <c r="CU1086" t="inlineStr">
        <is>
          <t/>
        </is>
      </c>
      <c r="CV1086" t="inlineStr">
        <is>
          <t/>
        </is>
      </c>
      <c r="CW1086" t="inlineStr">
        <is>
          <t/>
        </is>
      </c>
    </row>
    <row r="1087">
      <c r="A1087" s="1" t="str">
        <f>HYPERLINK("https://iate.europa.eu/entry/result/3582985/all", "3582985")</f>
        <v>3582985</v>
      </c>
      <c r="B1087" t="inlineStr">
        <is>
          <t>ENERGY</t>
        </is>
      </c>
      <c r="C1087" t="inlineStr">
        <is>
          <t>ENERGY|soft energy</t>
        </is>
      </c>
      <c r="D1087" t="inlineStr">
        <is>
          <t>yes</t>
        </is>
      </c>
      <c r="E1087" t="inlineStr">
        <is>
          <t/>
        </is>
      </c>
      <c r="F1087" t="inlineStr">
        <is>
          <t/>
        </is>
      </c>
      <c r="G1087" t="inlineStr">
        <is>
          <t/>
        </is>
      </c>
      <c r="H1087" t="inlineStr">
        <is>
          <t/>
        </is>
      </c>
      <c r="I1087" t="inlineStr">
        <is>
          <t/>
        </is>
      </c>
      <c r="J1087" t="inlineStr">
        <is>
          <t/>
        </is>
      </c>
      <c r="K1087" t="inlineStr">
        <is>
          <t/>
        </is>
      </c>
      <c r="L1087" t="inlineStr">
        <is>
          <t/>
        </is>
      </c>
      <c r="M1087" t="inlineStr">
        <is>
          <t/>
        </is>
      </c>
      <c r="N1087" t="inlineStr">
        <is>
          <t/>
        </is>
      </c>
      <c r="O1087" t="inlineStr">
        <is>
          <t/>
        </is>
      </c>
      <c r="P1087" t="inlineStr">
        <is>
          <t/>
        </is>
      </c>
      <c r="Q1087" t="inlineStr">
        <is>
          <t/>
        </is>
      </c>
      <c r="R1087" t="inlineStr">
        <is>
          <t/>
        </is>
      </c>
      <c r="S1087" t="inlineStr">
        <is>
          <t/>
        </is>
      </c>
      <c r="T1087" t="inlineStr">
        <is>
          <t/>
        </is>
      </c>
      <c r="U1087" t="inlineStr">
        <is>
          <t/>
        </is>
      </c>
      <c r="V1087" t="inlineStr">
        <is>
          <t/>
        </is>
      </c>
      <c r="W1087" t="inlineStr">
        <is>
          <t/>
        </is>
      </c>
      <c r="X1087" t="inlineStr">
        <is>
          <t/>
        </is>
      </c>
      <c r="Y1087" t="inlineStr">
        <is>
          <t/>
        </is>
      </c>
      <c r="Z1087" s="2" t="inlineStr">
        <is>
          <t>waveroller|
OWSC|
oscillating wave surge converter</t>
        </is>
      </c>
      <c r="AA1087" s="2" t="inlineStr">
        <is>
          <t>3|
3|
3</t>
        </is>
      </c>
      <c r="AB1087" s="2" t="inlineStr">
        <is>
          <t xml:space="preserve">|
|
</t>
        </is>
      </c>
      <c r="AC1087" t="inlineStr">
        <is>
          <t>a novel shoreline or near-shore wave energy converter</t>
        </is>
      </c>
      <c r="AD1087" t="inlineStr">
        <is>
          <t/>
        </is>
      </c>
      <c r="AE1087" t="inlineStr">
        <is>
          <t/>
        </is>
      </c>
      <c r="AF1087" t="inlineStr">
        <is>
          <t/>
        </is>
      </c>
      <c r="AG1087" t="inlineStr">
        <is>
          <t/>
        </is>
      </c>
      <c r="AH1087" t="inlineStr">
        <is>
          <t/>
        </is>
      </c>
      <c r="AI1087" t="inlineStr">
        <is>
          <t/>
        </is>
      </c>
      <c r="AJ1087" t="inlineStr">
        <is>
          <t/>
        </is>
      </c>
      <c r="AK1087" t="inlineStr">
        <is>
          <t/>
        </is>
      </c>
      <c r="AL1087" t="inlineStr">
        <is>
          <t/>
        </is>
      </c>
      <c r="AM1087" t="inlineStr">
        <is>
          <t/>
        </is>
      </c>
      <c r="AN1087" t="inlineStr">
        <is>
          <t/>
        </is>
      </c>
      <c r="AO1087" t="inlineStr">
        <is>
          <t/>
        </is>
      </c>
      <c r="AP1087" t="inlineStr">
        <is>
          <t/>
        </is>
      </c>
      <c r="AQ1087" t="inlineStr">
        <is>
          <t/>
        </is>
      </c>
      <c r="AR1087" t="inlineStr">
        <is>
          <t/>
        </is>
      </c>
      <c r="AS1087" t="inlineStr">
        <is>
          <t/>
        </is>
      </c>
      <c r="AT1087" t="inlineStr">
        <is>
          <t/>
        </is>
      </c>
      <c r="AU1087" t="inlineStr">
        <is>
          <t/>
        </is>
      </c>
      <c r="AV1087" t="inlineStr">
        <is>
          <t/>
        </is>
      </c>
      <c r="AW1087" t="inlineStr">
        <is>
          <t/>
        </is>
      </c>
      <c r="AX1087" t="inlineStr">
        <is>
          <t/>
        </is>
      </c>
      <c r="AY1087" t="inlineStr">
        <is>
          <t/>
        </is>
      </c>
      <c r="AZ1087" t="inlineStr">
        <is>
          <t/>
        </is>
      </c>
      <c r="BA1087" t="inlineStr">
        <is>
          <t/>
        </is>
      </c>
      <c r="BB1087" t="inlineStr">
        <is>
          <t/>
        </is>
      </c>
      <c r="BC1087" t="inlineStr">
        <is>
          <t/>
        </is>
      </c>
      <c r="BD1087" t="inlineStr">
        <is>
          <t/>
        </is>
      </c>
      <c r="BE1087" t="inlineStr">
        <is>
          <t/>
        </is>
      </c>
      <c r="BF1087" t="inlineStr">
        <is>
          <t/>
        </is>
      </c>
      <c r="BG1087" t="inlineStr">
        <is>
          <t/>
        </is>
      </c>
      <c r="BH1087" t="inlineStr">
        <is>
          <t/>
        </is>
      </c>
      <c r="BI1087" t="inlineStr">
        <is>
          <t/>
        </is>
      </c>
      <c r="BJ1087" t="inlineStr">
        <is>
          <t/>
        </is>
      </c>
      <c r="BK1087" t="inlineStr">
        <is>
          <t/>
        </is>
      </c>
      <c r="BL1087" t="inlineStr">
        <is>
          <t/>
        </is>
      </c>
      <c r="BM1087" t="inlineStr">
        <is>
          <t/>
        </is>
      </c>
      <c r="BN1087" t="inlineStr">
        <is>
          <t/>
        </is>
      </c>
      <c r="BO1087" t="inlineStr">
        <is>
          <t/>
        </is>
      </c>
      <c r="BP1087" t="inlineStr">
        <is>
          <t/>
        </is>
      </c>
      <c r="BQ1087" t="inlineStr">
        <is>
          <t/>
        </is>
      </c>
      <c r="BR1087" t="inlineStr">
        <is>
          <t/>
        </is>
      </c>
      <c r="BS1087" t="inlineStr">
        <is>
          <t/>
        </is>
      </c>
      <c r="BT1087" t="inlineStr">
        <is>
          <t/>
        </is>
      </c>
      <c r="BU1087" t="inlineStr">
        <is>
          <t/>
        </is>
      </c>
      <c r="BV1087" t="inlineStr">
        <is>
          <t/>
        </is>
      </c>
      <c r="BW1087" t="inlineStr">
        <is>
          <t/>
        </is>
      </c>
      <c r="BX1087" t="inlineStr">
        <is>
          <t/>
        </is>
      </c>
      <c r="BY1087" t="inlineStr">
        <is>
          <t/>
        </is>
      </c>
      <c r="BZ1087" t="inlineStr">
        <is>
          <t/>
        </is>
      </c>
      <c r="CA1087" t="inlineStr">
        <is>
          <t/>
        </is>
      </c>
      <c r="CB1087" t="inlineStr">
        <is>
          <t/>
        </is>
      </c>
      <c r="CC1087" t="inlineStr">
        <is>
          <t/>
        </is>
      </c>
      <c r="CD1087" s="2" t="inlineStr">
        <is>
          <t>conversor oscilante de translação das ondas</t>
        </is>
      </c>
      <c r="CE1087" s="2" t="inlineStr">
        <is>
          <t>3</t>
        </is>
      </c>
      <c r="CF1087" s="2" t="inlineStr">
        <is>
          <t/>
        </is>
      </c>
      <c r="CG1087" t="inlineStr">
        <is>
          <t/>
        </is>
      </c>
      <c r="CH1087" t="inlineStr">
        <is>
          <t/>
        </is>
      </c>
      <c r="CI1087" t="inlineStr">
        <is>
          <t/>
        </is>
      </c>
      <c r="CJ1087" t="inlineStr">
        <is>
          <t/>
        </is>
      </c>
      <c r="CK1087" t="inlineStr">
        <is>
          <t/>
        </is>
      </c>
      <c r="CL1087" t="inlineStr">
        <is>
          <t/>
        </is>
      </c>
      <c r="CM1087" t="inlineStr">
        <is>
          <t/>
        </is>
      </c>
      <c r="CN1087" t="inlineStr">
        <is>
          <t/>
        </is>
      </c>
      <c r="CO1087" t="inlineStr">
        <is>
          <t/>
        </is>
      </c>
      <c r="CP1087" t="inlineStr">
        <is>
          <t/>
        </is>
      </c>
      <c r="CQ1087" t="inlineStr">
        <is>
          <t/>
        </is>
      </c>
      <c r="CR1087" t="inlineStr">
        <is>
          <t/>
        </is>
      </c>
      <c r="CS1087" t="inlineStr">
        <is>
          <t/>
        </is>
      </c>
      <c r="CT1087" t="inlineStr">
        <is>
          <t/>
        </is>
      </c>
      <c r="CU1087" t="inlineStr">
        <is>
          <t/>
        </is>
      </c>
      <c r="CV1087" t="inlineStr">
        <is>
          <t/>
        </is>
      </c>
      <c r="CW1087" t="inlineStr">
        <is>
          <t/>
        </is>
      </c>
    </row>
    <row r="1088">
      <c r="A1088" s="1" t="str">
        <f>HYPERLINK("https://iate.europa.eu/entry/result/1419345/all", "1419345")</f>
        <v>1419345</v>
      </c>
      <c r="B1088" t="inlineStr">
        <is>
          <t>ENERGY;INDUSTRY</t>
        </is>
      </c>
      <c r="C1088" t="inlineStr">
        <is>
          <t>ENERGY|electrical and nuclear industries;INDUSTRY|mechanical engineering;INDUSTRY|electronics and electrical engineering;INDUSTRY|building and public works</t>
        </is>
      </c>
      <c r="D1088" t="inlineStr">
        <is>
          <t>no</t>
        </is>
      </c>
      <c r="E1088" t="inlineStr">
        <is>
          <t/>
        </is>
      </c>
      <c r="F1088" t="inlineStr">
        <is>
          <t/>
        </is>
      </c>
      <c r="G1088" t="inlineStr">
        <is>
          <t/>
        </is>
      </c>
      <c r="H1088" t="inlineStr">
        <is>
          <t/>
        </is>
      </c>
      <c r="I1088" t="inlineStr">
        <is>
          <t/>
        </is>
      </c>
      <c r="J1088" t="inlineStr">
        <is>
          <t/>
        </is>
      </c>
      <c r="K1088" t="inlineStr">
        <is>
          <t/>
        </is>
      </c>
      <c r="L1088" t="inlineStr">
        <is>
          <t/>
        </is>
      </c>
      <c r="M1088" t="inlineStr">
        <is>
          <t/>
        </is>
      </c>
      <c r="N1088" s="2" t="inlineStr">
        <is>
          <t>faldhøjde</t>
        </is>
      </c>
      <c r="O1088" s="2" t="inlineStr">
        <is>
          <t>3</t>
        </is>
      </c>
      <c r="P1088" s="2" t="inlineStr">
        <is>
          <t/>
        </is>
      </c>
      <c r="Q1088" t="inlineStr">
        <is>
          <t/>
        </is>
      </c>
      <c r="R1088" s="2" t="inlineStr">
        <is>
          <t>Krafthöhe</t>
        </is>
      </c>
      <c r="S1088" s="2" t="inlineStr">
        <is>
          <t>3</t>
        </is>
      </c>
      <c r="T1088" s="2" t="inlineStr">
        <is>
          <t/>
        </is>
      </c>
      <c r="U1088" t="inlineStr">
        <is>
          <t>die Höhe, die für die Krafterzeugung verfügbar ist</t>
        </is>
      </c>
      <c r="V1088" t="inlineStr">
        <is>
          <t/>
        </is>
      </c>
      <c r="W1088" t="inlineStr">
        <is>
          <t/>
        </is>
      </c>
      <c r="X1088" t="inlineStr">
        <is>
          <t/>
        </is>
      </c>
      <c r="Y1088" t="inlineStr">
        <is>
          <t/>
        </is>
      </c>
      <c r="Z1088" s="2" t="inlineStr">
        <is>
          <t>power head</t>
        </is>
      </c>
      <c r="AA1088" s="2" t="inlineStr">
        <is>
          <t>3</t>
        </is>
      </c>
      <c r="AB1088" s="2" t="inlineStr">
        <is>
          <t/>
        </is>
      </c>
      <c r="AC1088" t="inlineStr">
        <is>
          <t>the head available for power generation</t>
        </is>
      </c>
      <c r="AD1088" s="2" t="inlineStr">
        <is>
          <t>salto útil|
cabezal de la bomba</t>
        </is>
      </c>
      <c r="AE1088" s="2" t="inlineStr">
        <is>
          <t>3|
3</t>
        </is>
      </c>
      <c r="AF1088" s="2" t="inlineStr">
        <is>
          <t xml:space="preserve">|
</t>
        </is>
      </c>
      <c r="AG1088" t="inlineStr">
        <is>
          <t>Mecanismo de mando de la extremidad motriz de una bomba para pozos profundos que transmite la potencia para la elevación del agua. 2-Altura disponible para la producción de energía</t>
        </is>
      </c>
      <c r="AH1088" t="inlineStr">
        <is>
          <t/>
        </is>
      </c>
      <c r="AI1088" t="inlineStr">
        <is>
          <t/>
        </is>
      </c>
      <c r="AJ1088" t="inlineStr">
        <is>
          <t/>
        </is>
      </c>
      <c r="AK1088" t="inlineStr">
        <is>
          <t/>
        </is>
      </c>
      <c r="AL1088" t="inlineStr">
        <is>
          <t/>
        </is>
      </c>
      <c r="AM1088" t="inlineStr">
        <is>
          <t/>
        </is>
      </c>
      <c r="AN1088" t="inlineStr">
        <is>
          <t/>
        </is>
      </c>
      <c r="AO1088" t="inlineStr">
        <is>
          <t/>
        </is>
      </c>
      <c r="AP1088" s="2" t="inlineStr">
        <is>
          <t>chute utile</t>
        </is>
      </c>
      <c r="AQ1088" s="2" t="inlineStr">
        <is>
          <t>3</t>
        </is>
      </c>
      <c r="AR1088" s="2" t="inlineStr">
        <is>
          <t/>
        </is>
      </c>
      <c r="AS1088" t="inlineStr">
        <is>
          <t/>
        </is>
      </c>
      <c r="AT1088" t="inlineStr">
        <is>
          <t/>
        </is>
      </c>
      <c r="AU1088" t="inlineStr">
        <is>
          <t/>
        </is>
      </c>
      <c r="AV1088" t="inlineStr">
        <is>
          <t/>
        </is>
      </c>
      <c r="AW1088" t="inlineStr">
        <is>
          <t/>
        </is>
      </c>
      <c r="AX1088" t="inlineStr">
        <is>
          <t/>
        </is>
      </c>
      <c r="AY1088" t="inlineStr">
        <is>
          <t/>
        </is>
      </c>
      <c r="AZ1088" t="inlineStr">
        <is>
          <t/>
        </is>
      </c>
      <c r="BA1088" t="inlineStr">
        <is>
          <t/>
        </is>
      </c>
      <c r="BB1088" t="inlineStr">
        <is>
          <t/>
        </is>
      </c>
      <c r="BC1088" t="inlineStr">
        <is>
          <t/>
        </is>
      </c>
      <c r="BD1088" t="inlineStr">
        <is>
          <t/>
        </is>
      </c>
      <c r="BE1088" t="inlineStr">
        <is>
          <t/>
        </is>
      </c>
      <c r="BF1088" s="2" t="inlineStr">
        <is>
          <t>testa di pompa</t>
        </is>
      </c>
      <c r="BG1088" s="2" t="inlineStr">
        <is>
          <t>3</t>
        </is>
      </c>
      <c r="BH1088" s="2" t="inlineStr">
        <is>
          <t/>
        </is>
      </c>
      <c r="BI1088" t="inlineStr">
        <is>
          <t/>
        </is>
      </c>
      <c r="BJ1088" t="inlineStr">
        <is>
          <t/>
        </is>
      </c>
      <c r="BK1088" t="inlineStr">
        <is>
          <t/>
        </is>
      </c>
      <c r="BL1088" t="inlineStr">
        <is>
          <t/>
        </is>
      </c>
      <c r="BM1088" t="inlineStr">
        <is>
          <t/>
        </is>
      </c>
      <c r="BN1088" t="inlineStr">
        <is>
          <t/>
        </is>
      </c>
      <c r="BO1088" t="inlineStr">
        <is>
          <t/>
        </is>
      </c>
      <c r="BP1088" t="inlineStr">
        <is>
          <t/>
        </is>
      </c>
      <c r="BQ1088" t="inlineStr">
        <is>
          <t/>
        </is>
      </c>
      <c r="BR1088" t="inlineStr">
        <is>
          <t/>
        </is>
      </c>
      <c r="BS1088" t="inlineStr">
        <is>
          <t/>
        </is>
      </c>
      <c r="BT1088" t="inlineStr">
        <is>
          <t/>
        </is>
      </c>
      <c r="BU1088" t="inlineStr">
        <is>
          <t/>
        </is>
      </c>
      <c r="BV1088" t="inlineStr">
        <is>
          <t/>
        </is>
      </c>
      <c r="BW1088" t="inlineStr">
        <is>
          <t/>
        </is>
      </c>
      <c r="BX1088" t="inlineStr">
        <is>
          <t/>
        </is>
      </c>
      <c r="BY1088" t="inlineStr">
        <is>
          <t/>
        </is>
      </c>
      <c r="BZ1088" t="inlineStr">
        <is>
          <t/>
        </is>
      </c>
      <c r="CA1088" t="inlineStr">
        <is>
          <t/>
        </is>
      </c>
      <c r="CB1088" t="inlineStr">
        <is>
          <t/>
        </is>
      </c>
      <c r="CC1088" t="inlineStr">
        <is>
          <t/>
        </is>
      </c>
      <c r="CD1088" s="2" t="inlineStr">
        <is>
          <t>queda útil</t>
        </is>
      </c>
      <c r="CE1088" s="2" t="inlineStr">
        <is>
          <t>3</t>
        </is>
      </c>
      <c r="CF1088" s="2" t="inlineStr">
        <is>
          <t/>
        </is>
      </c>
      <c r="CG1088" t="inlineStr">
        <is>
          <t>Altura de queda realmente utilizada pelas turbinas do aproveitamento [hidroeléctrico], isto é, a diferença entre o nível correspondente à altura manométrica à entrada das turbinas, tendo em conta o equivalente em altura de água, da velocidade da água nesse ponto e:&lt;br&gt;–quando se trata de turbinas de reacção, o nível de restituição acrescido do equivalente, em altura de água, da velocidade da água nesse ponto;&lt;br&gt;–quando se trata de turbinas de injecção, o nível médio dos injectores.</t>
        </is>
      </c>
      <c r="CH1088" t="inlineStr">
        <is>
          <t/>
        </is>
      </c>
      <c r="CI1088" t="inlineStr">
        <is>
          <t/>
        </is>
      </c>
      <c r="CJ1088" t="inlineStr">
        <is>
          <t/>
        </is>
      </c>
      <c r="CK1088" t="inlineStr">
        <is>
          <t/>
        </is>
      </c>
      <c r="CL1088" t="inlineStr">
        <is>
          <t/>
        </is>
      </c>
      <c r="CM1088" t="inlineStr">
        <is>
          <t/>
        </is>
      </c>
      <c r="CN1088" t="inlineStr">
        <is>
          <t/>
        </is>
      </c>
      <c r="CO1088" t="inlineStr">
        <is>
          <t/>
        </is>
      </c>
      <c r="CP1088" t="inlineStr">
        <is>
          <t/>
        </is>
      </c>
      <c r="CQ1088" t="inlineStr">
        <is>
          <t/>
        </is>
      </c>
      <c r="CR1088" t="inlineStr">
        <is>
          <t/>
        </is>
      </c>
      <c r="CS1088" t="inlineStr">
        <is>
          <t/>
        </is>
      </c>
      <c r="CT1088" t="inlineStr">
        <is>
          <t/>
        </is>
      </c>
      <c r="CU1088" t="inlineStr">
        <is>
          <t/>
        </is>
      </c>
      <c r="CV1088" t="inlineStr">
        <is>
          <t/>
        </is>
      </c>
      <c r="CW1088" t="inlineStr">
        <is>
          <t/>
        </is>
      </c>
    </row>
    <row r="1089">
      <c r="A1089" s="1" t="str">
        <f>HYPERLINK("https://iate.europa.eu/entry/result/1407681/all", "1407681")</f>
        <v>1407681</v>
      </c>
      <c r="B1089" t="inlineStr">
        <is>
          <t>ENERGY;INDUSTRY</t>
        </is>
      </c>
      <c r="C1089" t="inlineStr">
        <is>
          <t>ENERGY|coal and mining industries|coal industry;INDUSTRY|electronics and electrical engineering</t>
        </is>
      </c>
      <c r="D1089" t="inlineStr">
        <is>
          <t>no</t>
        </is>
      </c>
      <c r="E1089" t="inlineStr">
        <is>
          <t/>
        </is>
      </c>
      <c r="F1089" t="inlineStr">
        <is>
          <t/>
        </is>
      </c>
      <c r="G1089" t="inlineStr">
        <is>
          <t/>
        </is>
      </c>
      <c r="H1089" t="inlineStr">
        <is>
          <t/>
        </is>
      </c>
      <c r="I1089" t="inlineStr">
        <is>
          <t/>
        </is>
      </c>
      <c r="J1089" t="inlineStr">
        <is>
          <t/>
        </is>
      </c>
      <c r="K1089" t="inlineStr">
        <is>
          <t/>
        </is>
      </c>
      <c r="L1089" t="inlineStr">
        <is>
          <t/>
        </is>
      </c>
      <c r="M1089" t="inlineStr">
        <is>
          <t/>
        </is>
      </c>
      <c r="N1089" t="inlineStr">
        <is>
          <t/>
        </is>
      </c>
      <c r="O1089" t="inlineStr">
        <is>
          <t/>
        </is>
      </c>
      <c r="P1089" t="inlineStr">
        <is>
          <t/>
        </is>
      </c>
      <c r="Q1089" t="inlineStr">
        <is>
          <t/>
        </is>
      </c>
      <c r="R1089" s="2" t="inlineStr">
        <is>
          <t>Ausrichtung</t>
        </is>
      </c>
      <c r="S1089" s="2" t="inlineStr">
        <is>
          <t>3</t>
        </is>
      </c>
      <c r="T1089" s="2" t="inlineStr">
        <is>
          <t/>
        </is>
      </c>
      <c r="U1089" t="inlineStr">
        <is>
          <t>Sammelbegriff fuer die Herstellung aller Grubenbaue, die das Aufsuchen und Anfahren einer Lagerstaette von der Tagesoberflaeche aus bezwecken</t>
        </is>
      </c>
      <c r="V1089" s="2" t="inlineStr">
        <is>
          <t>έρευνα|
προπαρασκευαστικές ερευνητικές εργασίες</t>
        </is>
      </c>
      <c r="W1089" s="2" t="inlineStr">
        <is>
          <t>3|
3</t>
        </is>
      </c>
      <c r="X1089" s="2" t="inlineStr">
        <is>
          <t xml:space="preserve">|
</t>
        </is>
      </c>
      <c r="Y1089" t="inlineStr">
        <is>
          <t/>
        </is>
      </c>
      <c r="Z1089" s="2" t="inlineStr">
        <is>
          <t>exploratory development work|
development work</t>
        </is>
      </c>
      <c r="AA1089" s="2" t="inlineStr">
        <is>
          <t>3|
3</t>
        </is>
      </c>
      <c r="AB1089" s="2" t="inlineStr">
        <is>
          <t xml:space="preserve">|
</t>
        </is>
      </c>
      <c r="AC1089" t="inlineStr">
        <is>
          <t>mining works whose purpose is to locate the presence of economic deposits of coal and to establish their extent and initial access to them</t>
        </is>
      </c>
      <c r="AD1089" s="2" t="inlineStr">
        <is>
          <t>trabajos de reconocimiento</t>
        </is>
      </c>
      <c r="AE1089" s="2" t="inlineStr">
        <is>
          <t>3</t>
        </is>
      </c>
      <c r="AF1089" s="2" t="inlineStr">
        <is>
          <t/>
        </is>
      </c>
      <c r="AG1089" t="inlineStr">
        <is>
          <t>labores dirigidas a localizar la presencia de yacimientos económicos de carbón y determinar su extensión y calidad</t>
        </is>
      </c>
      <c r="AH1089" t="inlineStr">
        <is>
          <t/>
        </is>
      </c>
      <c r="AI1089" t="inlineStr">
        <is>
          <t/>
        </is>
      </c>
      <c r="AJ1089" t="inlineStr">
        <is>
          <t/>
        </is>
      </c>
      <c r="AK1089" t="inlineStr">
        <is>
          <t/>
        </is>
      </c>
      <c r="AL1089" t="inlineStr">
        <is>
          <t/>
        </is>
      </c>
      <c r="AM1089" t="inlineStr">
        <is>
          <t/>
        </is>
      </c>
      <c r="AN1089" t="inlineStr">
        <is>
          <t/>
        </is>
      </c>
      <c r="AO1089" t="inlineStr">
        <is>
          <t/>
        </is>
      </c>
      <c r="AP1089" s="2" t="inlineStr">
        <is>
          <t>travaux préparatoires au rocher</t>
        </is>
      </c>
      <c r="AQ1089" s="2" t="inlineStr">
        <is>
          <t>3</t>
        </is>
      </c>
      <c r="AR1089" s="2" t="inlineStr">
        <is>
          <t/>
        </is>
      </c>
      <c r="AS1089" t="inlineStr">
        <is>
          <t>terme générique désignant la réalisation de toutes excavations minières qui ont pour objet la recherche et la découverte d'un gisement à partir du jour</t>
        </is>
      </c>
      <c r="AT1089" t="inlineStr">
        <is>
          <t/>
        </is>
      </c>
      <c r="AU1089" t="inlineStr">
        <is>
          <t/>
        </is>
      </c>
      <c r="AV1089" t="inlineStr">
        <is>
          <t/>
        </is>
      </c>
      <c r="AW1089" t="inlineStr">
        <is>
          <t/>
        </is>
      </c>
      <c r="AX1089" t="inlineStr">
        <is>
          <t/>
        </is>
      </c>
      <c r="AY1089" t="inlineStr">
        <is>
          <t/>
        </is>
      </c>
      <c r="AZ1089" t="inlineStr">
        <is>
          <t/>
        </is>
      </c>
      <c r="BA1089" t="inlineStr">
        <is>
          <t/>
        </is>
      </c>
      <c r="BB1089" t="inlineStr">
        <is>
          <t/>
        </is>
      </c>
      <c r="BC1089" t="inlineStr">
        <is>
          <t/>
        </is>
      </c>
      <c r="BD1089" t="inlineStr">
        <is>
          <t/>
        </is>
      </c>
      <c r="BE1089" t="inlineStr">
        <is>
          <t/>
        </is>
      </c>
      <c r="BF1089" s="2" t="inlineStr">
        <is>
          <t>esplorazione</t>
        </is>
      </c>
      <c r="BG1089" s="2" t="inlineStr">
        <is>
          <t>3</t>
        </is>
      </c>
      <c r="BH1089" s="2" t="inlineStr">
        <is>
          <t/>
        </is>
      </c>
      <c r="BI1089" t="inlineStr">
        <is>
          <t/>
        </is>
      </c>
      <c r="BJ1089" t="inlineStr">
        <is>
          <t/>
        </is>
      </c>
      <c r="BK1089" t="inlineStr">
        <is>
          <t/>
        </is>
      </c>
      <c r="BL1089" t="inlineStr">
        <is>
          <t/>
        </is>
      </c>
      <c r="BM1089" t="inlineStr">
        <is>
          <t/>
        </is>
      </c>
      <c r="BN1089" t="inlineStr">
        <is>
          <t/>
        </is>
      </c>
      <c r="BO1089" t="inlineStr">
        <is>
          <t/>
        </is>
      </c>
      <c r="BP1089" t="inlineStr">
        <is>
          <t/>
        </is>
      </c>
      <c r="BQ1089" t="inlineStr">
        <is>
          <t/>
        </is>
      </c>
      <c r="BR1089" t="inlineStr">
        <is>
          <t/>
        </is>
      </c>
      <c r="BS1089" t="inlineStr">
        <is>
          <t/>
        </is>
      </c>
      <c r="BT1089" t="inlineStr">
        <is>
          <t/>
        </is>
      </c>
      <c r="BU1089" t="inlineStr">
        <is>
          <t/>
        </is>
      </c>
      <c r="BV1089" t="inlineStr">
        <is>
          <t/>
        </is>
      </c>
      <c r="BW1089" t="inlineStr">
        <is>
          <t/>
        </is>
      </c>
      <c r="BX1089" t="inlineStr">
        <is>
          <t/>
        </is>
      </c>
      <c r="BY1089" t="inlineStr">
        <is>
          <t/>
        </is>
      </c>
      <c r="BZ1089" t="inlineStr">
        <is>
          <t/>
        </is>
      </c>
      <c r="CA1089" t="inlineStr">
        <is>
          <t/>
        </is>
      </c>
      <c r="CB1089" t="inlineStr">
        <is>
          <t/>
        </is>
      </c>
      <c r="CC1089" t="inlineStr">
        <is>
          <t/>
        </is>
      </c>
      <c r="CD1089" s="2" t="inlineStr">
        <is>
          <t>trabalhos de reconhecimento</t>
        </is>
      </c>
      <c r="CE1089" s="2" t="inlineStr">
        <is>
          <t>3</t>
        </is>
      </c>
      <c r="CF1089" s="2" t="inlineStr">
        <is>
          <t/>
        </is>
      </c>
      <c r="CG1089" t="inlineStr">
        <is>
          <t>actividade mineira visando a definição da extensão e qualidade de um jazigo de carvão,até à caracterização das condições técnicas e económicas da sua exploração</t>
        </is>
      </c>
      <c r="CH1089" t="inlineStr">
        <is>
          <t/>
        </is>
      </c>
      <c r="CI1089" t="inlineStr">
        <is>
          <t/>
        </is>
      </c>
      <c r="CJ1089" t="inlineStr">
        <is>
          <t/>
        </is>
      </c>
      <c r="CK1089" t="inlineStr">
        <is>
          <t/>
        </is>
      </c>
      <c r="CL1089" t="inlineStr">
        <is>
          <t/>
        </is>
      </c>
      <c r="CM1089" t="inlineStr">
        <is>
          <t/>
        </is>
      </c>
      <c r="CN1089" t="inlineStr">
        <is>
          <t/>
        </is>
      </c>
      <c r="CO1089" t="inlineStr">
        <is>
          <t/>
        </is>
      </c>
      <c r="CP1089" t="inlineStr">
        <is>
          <t/>
        </is>
      </c>
      <c r="CQ1089" t="inlineStr">
        <is>
          <t/>
        </is>
      </c>
      <c r="CR1089" t="inlineStr">
        <is>
          <t/>
        </is>
      </c>
      <c r="CS1089" t="inlineStr">
        <is>
          <t/>
        </is>
      </c>
      <c r="CT1089" t="inlineStr">
        <is>
          <t/>
        </is>
      </c>
      <c r="CU1089" t="inlineStr">
        <is>
          <t/>
        </is>
      </c>
      <c r="CV1089" t="inlineStr">
        <is>
          <t/>
        </is>
      </c>
      <c r="CW1089" t="inlineStr">
        <is>
          <t/>
        </is>
      </c>
    </row>
    <row r="1090">
      <c r="A1090" s="1" t="str">
        <f>HYPERLINK("https://iate.europa.eu/entry/result/1407752/all", "1407752")</f>
        <v>1407752</v>
      </c>
      <c r="B1090" t="inlineStr">
        <is>
          <t>Domain code not specified</t>
        </is>
      </c>
      <c r="C1090" t="inlineStr">
        <is>
          <t>Domain code not specified</t>
        </is>
      </c>
      <c r="D1090" t="inlineStr">
        <is>
          <t>no</t>
        </is>
      </c>
      <c r="E1090" t="inlineStr">
        <is>
          <t/>
        </is>
      </c>
      <c r="F1090" t="inlineStr">
        <is>
          <t/>
        </is>
      </c>
      <c r="G1090" t="inlineStr">
        <is>
          <t/>
        </is>
      </c>
      <c r="H1090" t="inlineStr">
        <is>
          <t/>
        </is>
      </c>
      <c r="I1090" t="inlineStr">
        <is>
          <t/>
        </is>
      </c>
      <c r="J1090" t="inlineStr">
        <is>
          <t/>
        </is>
      </c>
      <c r="K1090" t="inlineStr">
        <is>
          <t/>
        </is>
      </c>
      <c r="L1090" t="inlineStr">
        <is>
          <t/>
        </is>
      </c>
      <c r="M1090" t="inlineStr">
        <is>
          <t/>
        </is>
      </c>
      <c r="N1090" t="inlineStr">
        <is>
          <t/>
        </is>
      </c>
      <c r="O1090" t="inlineStr">
        <is>
          <t/>
        </is>
      </c>
      <c r="P1090" t="inlineStr">
        <is>
          <t/>
        </is>
      </c>
      <c r="Q1090" t="inlineStr">
        <is>
          <t/>
        </is>
      </c>
      <c r="R1090" s="2" t="inlineStr">
        <is>
          <t>Konzentrierungsverfahren|
Abfallkonzentrierungsverfahren</t>
        </is>
      </c>
      <c r="S1090" s="2" t="inlineStr">
        <is>
          <t>3|
3</t>
        </is>
      </c>
      <c r="T1090" s="2" t="inlineStr">
        <is>
          <t xml:space="preserve">|
</t>
        </is>
      </c>
      <c r="U1090" t="inlineStr">
        <is>
          <t>Konzentrierungsverfahren sind Verfahren zur Verringerung des Volumens radioaktiver Abfaelle, z.B.Eindampfen, Ausfaellen, Veraschen</t>
        </is>
      </c>
      <c r="V1090" s="2" t="inlineStr">
        <is>
          <t>μέθοδοι συμπύκνωσης καταλοίπων|
μέθοδοι συμπίεσης</t>
        </is>
      </c>
      <c r="W1090" s="2" t="inlineStr">
        <is>
          <t>3|
3</t>
        </is>
      </c>
      <c r="X1090" s="2" t="inlineStr">
        <is>
          <t xml:space="preserve">|
</t>
        </is>
      </c>
      <c r="Y1090" t="inlineStr">
        <is>
          <t/>
        </is>
      </c>
      <c r="Z1090" s="2" t="inlineStr">
        <is>
          <t>waste concentration processes|
concentration processes</t>
        </is>
      </c>
      <c r="AA1090" s="2" t="inlineStr">
        <is>
          <t>3|
3</t>
        </is>
      </c>
      <c r="AB1090" s="2" t="inlineStr">
        <is>
          <t xml:space="preserve">|
</t>
        </is>
      </c>
      <c r="AC1090" t="inlineStr">
        <is>
          <t>processes for reducing the bulk of radioactive wastes,e.g.evaporation,precipitation,incineration</t>
        </is>
      </c>
      <c r="AD1090" s="2" t="inlineStr">
        <is>
          <t>método de concentración</t>
        </is>
      </c>
      <c r="AE1090" s="2" t="inlineStr">
        <is>
          <t>3</t>
        </is>
      </c>
      <c r="AF1090" s="2" t="inlineStr">
        <is>
          <t/>
        </is>
      </c>
      <c r="AG1090" t="inlineStr">
        <is>
          <t>procedimientos para reducir el volumen de los residuos radiactivos, por ejemplo por evaporación, precipitación o incineración</t>
        </is>
      </c>
      <c r="AH1090" t="inlineStr">
        <is>
          <t/>
        </is>
      </c>
      <c r="AI1090" t="inlineStr">
        <is>
          <t/>
        </is>
      </c>
      <c r="AJ1090" t="inlineStr">
        <is>
          <t/>
        </is>
      </c>
      <c r="AK1090" t="inlineStr">
        <is>
          <t/>
        </is>
      </c>
      <c r="AL1090" t="inlineStr">
        <is>
          <t/>
        </is>
      </c>
      <c r="AM1090" t="inlineStr">
        <is>
          <t/>
        </is>
      </c>
      <c r="AN1090" t="inlineStr">
        <is>
          <t/>
        </is>
      </c>
      <c r="AO1090" t="inlineStr">
        <is>
          <t/>
        </is>
      </c>
      <c r="AP1090" s="2" t="inlineStr">
        <is>
          <t>procédés de compactage</t>
        </is>
      </c>
      <c r="AQ1090" s="2" t="inlineStr">
        <is>
          <t>3</t>
        </is>
      </c>
      <c r="AR1090" s="2" t="inlineStr">
        <is>
          <t/>
        </is>
      </c>
      <c r="AS1090" t="inlineStr">
        <is>
          <t>procédés permettant de réduire le volume des déchets radioactifs, par exemple par évaporation, précipitation, incinération</t>
        </is>
      </c>
      <c r="AT1090" t="inlineStr">
        <is>
          <t/>
        </is>
      </c>
      <c r="AU1090" t="inlineStr">
        <is>
          <t/>
        </is>
      </c>
      <c r="AV1090" t="inlineStr">
        <is>
          <t/>
        </is>
      </c>
      <c r="AW1090" t="inlineStr">
        <is>
          <t/>
        </is>
      </c>
      <c r="AX1090" t="inlineStr">
        <is>
          <t/>
        </is>
      </c>
      <c r="AY1090" t="inlineStr">
        <is>
          <t/>
        </is>
      </c>
      <c r="AZ1090" t="inlineStr">
        <is>
          <t/>
        </is>
      </c>
      <c r="BA1090" t="inlineStr">
        <is>
          <t/>
        </is>
      </c>
      <c r="BB1090" t="inlineStr">
        <is>
          <t/>
        </is>
      </c>
      <c r="BC1090" t="inlineStr">
        <is>
          <t/>
        </is>
      </c>
      <c r="BD1090" t="inlineStr">
        <is>
          <t/>
        </is>
      </c>
      <c r="BE1090" t="inlineStr">
        <is>
          <t/>
        </is>
      </c>
      <c r="BF1090" s="2" t="inlineStr">
        <is>
          <t>metodo di concentrazione</t>
        </is>
      </c>
      <c r="BG1090" s="2" t="inlineStr">
        <is>
          <t>3</t>
        </is>
      </c>
      <c r="BH1090" s="2" t="inlineStr">
        <is>
          <t/>
        </is>
      </c>
      <c r="BI1090" t="inlineStr">
        <is>
          <t>trattamento capace di concentrare la maggior parte possibile delle sostanze radioattive entro volumi minori</t>
        </is>
      </c>
      <c r="BJ1090" t="inlineStr">
        <is>
          <t/>
        </is>
      </c>
      <c r="BK1090" t="inlineStr">
        <is>
          <t/>
        </is>
      </c>
      <c r="BL1090" t="inlineStr">
        <is>
          <t/>
        </is>
      </c>
      <c r="BM1090" t="inlineStr">
        <is>
          <t/>
        </is>
      </c>
      <c r="BN1090" t="inlineStr">
        <is>
          <t/>
        </is>
      </c>
      <c r="BO1090" t="inlineStr">
        <is>
          <t/>
        </is>
      </c>
      <c r="BP1090" t="inlineStr">
        <is>
          <t/>
        </is>
      </c>
      <c r="BQ1090" t="inlineStr">
        <is>
          <t/>
        </is>
      </c>
      <c r="BR1090" t="inlineStr">
        <is>
          <t/>
        </is>
      </c>
      <c r="BS1090" t="inlineStr">
        <is>
          <t/>
        </is>
      </c>
      <c r="BT1090" t="inlineStr">
        <is>
          <t/>
        </is>
      </c>
      <c r="BU1090" t="inlineStr">
        <is>
          <t/>
        </is>
      </c>
      <c r="BV1090" t="inlineStr">
        <is>
          <t/>
        </is>
      </c>
      <c r="BW1090" t="inlineStr">
        <is>
          <t/>
        </is>
      </c>
      <c r="BX1090" t="inlineStr">
        <is>
          <t/>
        </is>
      </c>
      <c r="BY1090" t="inlineStr">
        <is>
          <t/>
        </is>
      </c>
      <c r="BZ1090" t="inlineStr">
        <is>
          <t/>
        </is>
      </c>
      <c r="CA1090" t="inlineStr">
        <is>
          <t/>
        </is>
      </c>
      <c r="CB1090" t="inlineStr">
        <is>
          <t/>
        </is>
      </c>
      <c r="CC1090" t="inlineStr">
        <is>
          <t/>
        </is>
      </c>
      <c r="CD1090" s="2" t="inlineStr">
        <is>
          <t>processos de concentração</t>
        </is>
      </c>
      <c r="CE1090" s="2" t="inlineStr">
        <is>
          <t>3</t>
        </is>
      </c>
      <c r="CF1090" s="2" t="inlineStr">
        <is>
          <t/>
        </is>
      </c>
      <c r="CG1090" t="inlineStr">
        <is>
          <t>processos para reduzir o volume de resíduos radioactivos,por exemplo:evaporação,precipitação ou incineração</t>
        </is>
      </c>
      <c r="CH1090" t="inlineStr">
        <is>
          <t/>
        </is>
      </c>
      <c r="CI1090" t="inlineStr">
        <is>
          <t/>
        </is>
      </c>
      <c r="CJ1090" t="inlineStr">
        <is>
          <t/>
        </is>
      </c>
      <c r="CK1090" t="inlineStr">
        <is>
          <t/>
        </is>
      </c>
      <c r="CL1090" t="inlineStr">
        <is>
          <t/>
        </is>
      </c>
      <c r="CM1090" t="inlineStr">
        <is>
          <t/>
        </is>
      </c>
      <c r="CN1090" t="inlineStr">
        <is>
          <t/>
        </is>
      </c>
      <c r="CO1090" t="inlineStr">
        <is>
          <t/>
        </is>
      </c>
      <c r="CP1090" t="inlineStr">
        <is>
          <t/>
        </is>
      </c>
      <c r="CQ1090" t="inlineStr">
        <is>
          <t/>
        </is>
      </c>
      <c r="CR1090" t="inlineStr">
        <is>
          <t/>
        </is>
      </c>
      <c r="CS1090" t="inlineStr">
        <is>
          <t/>
        </is>
      </c>
      <c r="CT1090" t="inlineStr">
        <is>
          <t/>
        </is>
      </c>
      <c r="CU1090" t="inlineStr">
        <is>
          <t/>
        </is>
      </c>
      <c r="CV1090" t="inlineStr">
        <is>
          <t/>
        </is>
      </c>
      <c r="CW1090" t="inlineStr">
        <is>
          <t/>
        </is>
      </c>
    </row>
    <row r="1091">
      <c r="A1091" s="1" t="str">
        <f>HYPERLINK("https://iate.europa.eu/entry/result/1407880/all", "1407880")</f>
        <v>1407880</v>
      </c>
      <c r="B1091" t="inlineStr">
        <is>
          <t>Domain code not specified</t>
        </is>
      </c>
      <c r="C1091" t="inlineStr">
        <is>
          <t>Domain code not specified</t>
        </is>
      </c>
      <c r="D1091" t="inlineStr">
        <is>
          <t>no</t>
        </is>
      </c>
      <c r="E1091" t="inlineStr">
        <is>
          <t/>
        </is>
      </c>
      <c r="F1091" t="inlineStr">
        <is>
          <t/>
        </is>
      </c>
      <c r="G1091" t="inlineStr">
        <is>
          <t/>
        </is>
      </c>
      <c r="H1091" t="inlineStr">
        <is>
          <t/>
        </is>
      </c>
      <c r="I1091" t="inlineStr">
        <is>
          <t/>
        </is>
      </c>
      <c r="J1091" t="inlineStr">
        <is>
          <t/>
        </is>
      </c>
      <c r="K1091" t="inlineStr">
        <is>
          <t/>
        </is>
      </c>
      <c r="L1091" t="inlineStr">
        <is>
          <t/>
        </is>
      </c>
      <c r="M1091" t="inlineStr">
        <is>
          <t/>
        </is>
      </c>
      <c r="N1091" t="inlineStr">
        <is>
          <t/>
        </is>
      </c>
      <c r="O1091" t="inlineStr">
        <is>
          <t/>
        </is>
      </c>
      <c r="P1091" t="inlineStr">
        <is>
          <t/>
        </is>
      </c>
      <c r="Q1091" t="inlineStr">
        <is>
          <t/>
        </is>
      </c>
      <c r="R1091" s="2" t="inlineStr">
        <is>
          <t>Abluftreinigungssystem</t>
        </is>
      </c>
      <c r="S1091" s="2" t="inlineStr">
        <is>
          <t>3</t>
        </is>
      </c>
      <c r="T1091" s="2" t="inlineStr">
        <is>
          <t/>
        </is>
      </c>
      <c r="U1091" t="inlineStr">
        <is>
          <t>ein System zum Abscheiden radioaktiver Verunreinigungen aus der Luft des Kontrollbereichs einer kerntechnischen Anlage</t>
        </is>
      </c>
      <c r="V1091" s="2" t="inlineStr">
        <is>
          <t>σύστημα καθαρισμού του αέρα των αποβλήτων|
σύστημα διήθησης του αέρα</t>
        </is>
      </c>
      <c r="W1091" s="2" t="inlineStr">
        <is>
          <t>3|
3</t>
        </is>
      </c>
      <c r="X1091" s="2" t="inlineStr">
        <is>
          <t xml:space="preserve">|
</t>
        </is>
      </c>
      <c r="Y1091" t="inlineStr">
        <is>
          <t/>
        </is>
      </c>
      <c r="Z1091" s="2" t="inlineStr">
        <is>
          <t>air filtration system|
air discharge purification system</t>
        </is>
      </c>
      <c r="AA1091" s="2" t="inlineStr">
        <is>
          <t>3|
3</t>
        </is>
      </c>
      <c r="AB1091" s="2" t="inlineStr">
        <is>
          <t xml:space="preserve">|
</t>
        </is>
      </c>
      <c r="AC1091" t="inlineStr">
        <is>
          <t>equipment for removing radioactive impurities from the air in the controlled area of nuclear plants</t>
        </is>
      </c>
      <c r="AD1091" s="2" t="inlineStr">
        <is>
          <t>sistema de descontaminación del aire</t>
        </is>
      </c>
      <c r="AE1091" s="2" t="inlineStr">
        <is>
          <t>3</t>
        </is>
      </c>
      <c r="AF1091" s="2" t="inlineStr">
        <is>
          <t/>
        </is>
      </c>
      <c r="AG1091" t="inlineStr">
        <is>
          <t>equipo empleado para extraer impurezas radiactivas del aire en la zona controlada de instalaciones nucleares</t>
        </is>
      </c>
      <c r="AH1091" t="inlineStr">
        <is>
          <t/>
        </is>
      </c>
      <c r="AI1091" t="inlineStr">
        <is>
          <t/>
        </is>
      </c>
      <c r="AJ1091" t="inlineStr">
        <is>
          <t/>
        </is>
      </c>
      <c r="AK1091" t="inlineStr">
        <is>
          <t/>
        </is>
      </c>
      <c r="AL1091" t="inlineStr">
        <is>
          <t/>
        </is>
      </c>
      <c r="AM1091" t="inlineStr">
        <is>
          <t/>
        </is>
      </c>
      <c r="AN1091" t="inlineStr">
        <is>
          <t/>
        </is>
      </c>
      <c r="AO1091" t="inlineStr">
        <is>
          <t/>
        </is>
      </c>
      <c r="AP1091" s="2" t="inlineStr">
        <is>
          <t>système d'épuration de l'air de rejet</t>
        </is>
      </c>
      <c r="AQ1091" s="2" t="inlineStr">
        <is>
          <t>3</t>
        </is>
      </c>
      <c r="AR1091" s="2" t="inlineStr">
        <is>
          <t/>
        </is>
      </c>
      <c r="AS1091" t="inlineStr">
        <is>
          <t>dispositif qui, dans un réacteur, élimine les impuretés radioactives de l'air de la zone contrôlée</t>
        </is>
      </c>
      <c r="AT1091" t="inlineStr">
        <is>
          <t/>
        </is>
      </c>
      <c r="AU1091" t="inlineStr">
        <is>
          <t/>
        </is>
      </c>
      <c r="AV1091" t="inlineStr">
        <is>
          <t/>
        </is>
      </c>
      <c r="AW1091" t="inlineStr">
        <is>
          <t/>
        </is>
      </c>
      <c r="AX1091" t="inlineStr">
        <is>
          <t/>
        </is>
      </c>
      <c r="AY1091" t="inlineStr">
        <is>
          <t/>
        </is>
      </c>
      <c r="AZ1091" t="inlineStr">
        <is>
          <t/>
        </is>
      </c>
      <c r="BA1091" t="inlineStr">
        <is>
          <t/>
        </is>
      </c>
      <c r="BB1091" t="inlineStr">
        <is>
          <t/>
        </is>
      </c>
      <c r="BC1091" t="inlineStr">
        <is>
          <t/>
        </is>
      </c>
      <c r="BD1091" t="inlineStr">
        <is>
          <t/>
        </is>
      </c>
      <c r="BE1091" t="inlineStr">
        <is>
          <t/>
        </is>
      </c>
      <c r="BF1091" s="2" t="inlineStr">
        <is>
          <t>sistema di depurazione dell'aria di scarico|
sistema di filtraggio dell'aria di scarico</t>
        </is>
      </c>
      <c r="BG1091" s="2" t="inlineStr">
        <is>
          <t>3|
3</t>
        </is>
      </c>
      <c r="BH1091" s="2" t="inlineStr">
        <is>
          <t xml:space="preserve">|
</t>
        </is>
      </c>
      <c r="BI1091" t="inlineStr">
        <is>
          <t/>
        </is>
      </c>
      <c r="BJ1091" s="2" t="inlineStr">
        <is>
          <t>oro filtravimo sistema</t>
        </is>
      </c>
      <c r="BK1091" s="2" t="inlineStr">
        <is>
          <t>3</t>
        </is>
      </c>
      <c r="BL1091" s="2" t="inlineStr">
        <is>
          <t/>
        </is>
      </c>
      <c r="BM1091" t="inlineStr">
        <is>
          <t/>
        </is>
      </c>
      <c r="BN1091" t="inlineStr">
        <is>
          <t/>
        </is>
      </c>
      <c r="BO1091" t="inlineStr">
        <is>
          <t/>
        </is>
      </c>
      <c r="BP1091" t="inlineStr">
        <is>
          <t/>
        </is>
      </c>
      <c r="BQ1091" t="inlineStr">
        <is>
          <t/>
        </is>
      </c>
      <c r="BR1091" t="inlineStr">
        <is>
          <t/>
        </is>
      </c>
      <c r="BS1091" t="inlineStr">
        <is>
          <t/>
        </is>
      </c>
      <c r="BT1091" t="inlineStr">
        <is>
          <t/>
        </is>
      </c>
      <c r="BU1091" t="inlineStr">
        <is>
          <t/>
        </is>
      </c>
      <c r="BV1091" t="inlineStr">
        <is>
          <t/>
        </is>
      </c>
      <c r="BW1091" t="inlineStr">
        <is>
          <t/>
        </is>
      </c>
      <c r="BX1091" t="inlineStr">
        <is>
          <t/>
        </is>
      </c>
      <c r="BY1091" t="inlineStr">
        <is>
          <t/>
        </is>
      </c>
      <c r="BZ1091" t="inlineStr">
        <is>
          <t/>
        </is>
      </c>
      <c r="CA1091" t="inlineStr">
        <is>
          <t/>
        </is>
      </c>
      <c r="CB1091" t="inlineStr">
        <is>
          <t/>
        </is>
      </c>
      <c r="CC1091" t="inlineStr">
        <is>
          <t/>
        </is>
      </c>
      <c r="CD1091" s="2" t="inlineStr">
        <is>
          <t>sistema de purificação do ar</t>
        </is>
      </c>
      <c r="CE1091" s="2" t="inlineStr">
        <is>
          <t>3</t>
        </is>
      </c>
      <c r="CF1091" s="2" t="inlineStr">
        <is>
          <t/>
        </is>
      </c>
      <c r="CG1091" t="inlineStr">
        <is>
          <t>dispositivo destinado a remover as impurezas radioactivas do ar na zona controlada</t>
        </is>
      </c>
      <c r="CH1091" t="inlineStr">
        <is>
          <t/>
        </is>
      </c>
      <c r="CI1091" t="inlineStr">
        <is>
          <t/>
        </is>
      </c>
      <c r="CJ1091" t="inlineStr">
        <is>
          <t/>
        </is>
      </c>
      <c r="CK1091" t="inlineStr">
        <is>
          <t/>
        </is>
      </c>
      <c r="CL1091" t="inlineStr">
        <is>
          <t/>
        </is>
      </c>
      <c r="CM1091" t="inlineStr">
        <is>
          <t/>
        </is>
      </c>
      <c r="CN1091" t="inlineStr">
        <is>
          <t/>
        </is>
      </c>
      <c r="CO1091" t="inlineStr">
        <is>
          <t/>
        </is>
      </c>
      <c r="CP1091" t="inlineStr">
        <is>
          <t/>
        </is>
      </c>
      <c r="CQ1091" t="inlineStr">
        <is>
          <t/>
        </is>
      </c>
      <c r="CR1091" t="inlineStr">
        <is>
          <t/>
        </is>
      </c>
      <c r="CS1091" t="inlineStr">
        <is>
          <t/>
        </is>
      </c>
      <c r="CT1091" t="inlineStr">
        <is>
          <t/>
        </is>
      </c>
      <c r="CU1091" t="inlineStr">
        <is>
          <t/>
        </is>
      </c>
      <c r="CV1091" t="inlineStr">
        <is>
          <t/>
        </is>
      </c>
      <c r="CW1091" t="inlineStr">
        <is>
          <t/>
        </is>
      </c>
    </row>
    <row r="1092">
      <c r="A1092" s="1" t="str">
        <f>HYPERLINK("https://iate.europa.eu/entry/result/1407615/all", "1407615")</f>
        <v>1407615</v>
      </c>
      <c r="B1092" t="inlineStr">
        <is>
          <t>ENERGY</t>
        </is>
      </c>
      <c r="C1092" t="inlineStr">
        <is>
          <t>ENERGY</t>
        </is>
      </c>
      <c r="D1092" t="inlineStr">
        <is>
          <t>no</t>
        </is>
      </c>
      <c r="E1092" t="inlineStr">
        <is>
          <t/>
        </is>
      </c>
      <c r="F1092" t="inlineStr">
        <is>
          <t/>
        </is>
      </c>
      <c r="G1092" t="inlineStr">
        <is>
          <t/>
        </is>
      </c>
      <c r="H1092" t="inlineStr">
        <is>
          <t/>
        </is>
      </c>
      <c r="I1092" t="inlineStr">
        <is>
          <t/>
        </is>
      </c>
      <c r="J1092" t="inlineStr">
        <is>
          <t/>
        </is>
      </c>
      <c r="K1092" t="inlineStr">
        <is>
          <t/>
        </is>
      </c>
      <c r="L1092" t="inlineStr">
        <is>
          <t/>
        </is>
      </c>
      <c r="M1092" t="inlineStr">
        <is>
          <t/>
        </is>
      </c>
      <c r="N1092" t="inlineStr">
        <is>
          <t/>
        </is>
      </c>
      <c r="O1092" t="inlineStr">
        <is>
          <t/>
        </is>
      </c>
      <c r="P1092" t="inlineStr">
        <is>
          <t/>
        </is>
      </c>
      <c r="Q1092" t="inlineStr">
        <is>
          <t/>
        </is>
      </c>
      <c r="R1092" s="2" t="inlineStr">
        <is>
          <t>Energieumwandlung</t>
        </is>
      </c>
      <c r="S1092" s="2" t="inlineStr">
        <is>
          <t>3</t>
        </is>
      </c>
      <c r="T1092" s="2" t="inlineStr">
        <is>
          <t/>
        </is>
      </c>
      <c r="U1092" t="inlineStr">
        <is>
          <t>die Gewinnung von Energie unter Aenderung der physikalischen Erscheinungsform des Energietraegers</t>
        </is>
      </c>
      <c r="V1092" s="2" t="inlineStr">
        <is>
          <t>μετατροπή της ενέργειας</t>
        </is>
      </c>
      <c r="W1092" s="2" t="inlineStr">
        <is>
          <t>3</t>
        </is>
      </c>
      <c r="X1092" s="2" t="inlineStr">
        <is>
          <t/>
        </is>
      </c>
      <c r="Y1092" t="inlineStr">
        <is>
          <t/>
        </is>
      </c>
      <c r="Z1092" s="2" t="inlineStr">
        <is>
          <t>energy transformation</t>
        </is>
      </c>
      <c r="AA1092" s="2" t="inlineStr">
        <is>
          <t>3</t>
        </is>
      </c>
      <c r="AB1092" s="2" t="inlineStr">
        <is>
          <t/>
        </is>
      </c>
      <c r="AC1092" t="inlineStr">
        <is>
          <t>the recovery or production of energy involving a physical change of state of the form of energy(e.g.coal liquefaction</t>
        </is>
      </c>
      <c r="AD1092" s="2" t="inlineStr">
        <is>
          <t>conversión de energía</t>
        </is>
      </c>
      <c r="AE1092" s="2" t="inlineStr">
        <is>
          <t>3</t>
        </is>
      </c>
      <c r="AF1092" s="2" t="inlineStr">
        <is>
          <t/>
        </is>
      </c>
      <c r="AG1092" t="inlineStr">
        <is>
          <t>producción de energía con modificación del estado físico del agente energético</t>
        </is>
      </c>
      <c r="AH1092" t="inlineStr">
        <is>
          <t/>
        </is>
      </c>
      <c r="AI1092" t="inlineStr">
        <is>
          <t/>
        </is>
      </c>
      <c r="AJ1092" t="inlineStr">
        <is>
          <t/>
        </is>
      </c>
      <c r="AK1092" t="inlineStr">
        <is>
          <t/>
        </is>
      </c>
      <c r="AL1092" t="inlineStr">
        <is>
          <t/>
        </is>
      </c>
      <c r="AM1092" t="inlineStr">
        <is>
          <t/>
        </is>
      </c>
      <c r="AN1092" t="inlineStr">
        <is>
          <t/>
        </is>
      </c>
      <c r="AO1092" t="inlineStr">
        <is>
          <t/>
        </is>
      </c>
      <c r="AP1092" s="2" t="inlineStr">
        <is>
          <t>conversion d'énergie</t>
        </is>
      </c>
      <c r="AQ1092" s="2" t="inlineStr">
        <is>
          <t>3</t>
        </is>
      </c>
      <c r="AR1092" s="2" t="inlineStr">
        <is>
          <t/>
        </is>
      </c>
      <c r="AS1092" t="inlineStr">
        <is>
          <t>production d'énergie avec modification de l'état physique de l'agent énergétique</t>
        </is>
      </c>
      <c r="AT1092" t="inlineStr">
        <is>
          <t/>
        </is>
      </c>
      <c r="AU1092" t="inlineStr">
        <is>
          <t/>
        </is>
      </c>
      <c r="AV1092" t="inlineStr">
        <is>
          <t/>
        </is>
      </c>
      <c r="AW1092" t="inlineStr">
        <is>
          <t/>
        </is>
      </c>
      <c r="AX1092" t="inlineStr">
        <is>
          <t/>
        </is>
      </c>
      <c r="AY1092" t="inlineStr">
        <is>
          <t/>
        </is>
      </c>
      <c r="AZ1092" t="inlineStr">
        <is>
          <t/>
        </is>
      </c>
      <c r="BA1092" t="inlineStr">
        <is>
          <t/>
        </is>
      </c>
      <c r="BB1092" t="inlineStr">
        <is>
          <t/>
        </is>
      </c>
      <c r="BC1092" t="inlineStr">
        <is>
          <t/>
        </is>
      </c>
      <c r="BD1092" t="inlineStr">
        <is>
          <t/>
        </is>
      </c>
      <c r="BE1092" t="inlineStr">
        <is>
          <t/>
        </is>
      </c>
      <c r="BF1092" s="2" t="inlineStr">
        <is>
          <t>trasformazione d'energia|
conversione d'energia</t>
        </is>
      </c>
      <c r="BG1092" s="2" t="inlineStr">
        <is>
          <t>3|
3</t>
        </is>
      </c>
      <c r="BH1092" s="2" t="inlineStr">
        <is>
          <t xml:space="preserve">|
</t>
        </is>
      </c>
      <c r="BI1092" t="inlineStr">
        <is>
          <t/>
        </is>
      </c>
      <c r="BJ1092" t="inlineStr">
        <is>
          <t/>
        </is>
      </c>
      <c r="BK1092" t="inlineStr">
        <is>
          <t/>
        </is>
      </c>
      <c r="BL1092" t="inlineStr">
        <is>
          <t/>
        </is>
      </c>
      <c r="BM1092" t="inlineStr">
        <is>
          <t/>
        </is>
      </c>
      <c r="BN1092" t="inlineStr">
        <is>
          <t/>
        </is>
      </c>
      <c r="BO1092" t="inlineStr">
        <is>
          <t/>
        </is>
      </c>
      <c r="BP1092" t="inlineStr">
        <is>
          <t/>
        </is>
      </c>
      <c r="BQ1092" t="inlineStr">
        <is>
          <t/>
        </is>
      </c>
      <c r="BR1092" t="inlineStr">
        <is>
          <t/>
        </is>
      </c>
      <c r="BS1092" t="inlineStr">
        <is>
          <t/>
        </is>
      </c>
      <c r="BT1092" t="inlineStr">
        <is>
          <t/>
        </is>
      </c>
      <c r="BU1092" t="inlineStr">
        <is>
          <t/>
        </is>
      </c>
      <c r="BV1092" s="2" t="inlineStr">
        <is>
          <t>energietransformatie|
energieconversie|
energieomzetting</t>
        </is>
      </c>
      <c r="BW1092" s="2" t="inlineStr">
        <is>
          <t>3|
2|
3</t>
        </is>
      </c>
      <c r="BX1092" s="2" t="inlineStr">
        <is>
          <t xml:space="preserve">|
|
</t>
        </is>
      </c>
      <c r="BY1092" t="inlineStr">
        <is>
          <t>proces waarbij de ene energiedrager in een andere wordt omgezet, waarbij die van fysische of chemische toestand verandert (bv. kolenliquefactie), en waarbij transformatieverliezen kunnen plaatsvinden</t>
        </is>
      </c>
      <c r="BZ1092" s="2" t="inlineStr">
        <is>
          <t>sprawność przemiany energetycznej</t>
        </is>
      </c>
      <c r="CA1092" s="2" t="inlineStr">
        <is>
          <t>3</t>
        </is>
      </c>
      <c r="CB1092" s="2" t="inlineStr">
        <is>
          <t/>
        </is>
      </c>
      <c r="CC1092" t="inlineStr">
        <is>
          <t>Przemiana energii to proces, w wyniku którego jedna postać energii (przeważnie nośnik energii pierwotnej, np. węgiel) zamienia się w inną, pochodną postać energii (np. ciepło, energia elektryczna, koks itp.)</t>
        </is>
      </c>
      <c r="CD1092" s="2" t="inlineStr">
        <is>
          <t>conversão de energia</t>
        </is>
      </c>
      <c r="CE1092" s="2" t="inlineStr">
        <is>
          <t>3</t>
        </is>
      </c>
      <c r="CF1092" s="2" t="inlineStr">
        <is>
          <t/>
        </is>
      </c>
      <c r="CG1092" t="inlineStr">
        <is>
          <t>produção de energia com modificação do estado físico do agente energético</t>
        </is>
      </c>
      <c r="CH1092" t="inlineStr">
        <is>
          <t/>
        </is>
      </c>
      <c r="CI1092" t="inlineStr">
        <is>
          <t/>
        </is>
      </c>
      <c r="CJ1092" t="inlineStr">
        <is>
          <t/>
        </is>
      </c>
      <c r="CK1092" t="inlineStr">
        <is>
          <t/>
        </is>
      </c>
      <c r="CL1092" t="inlineStr">
        <is>
          <t/>
        </is>
      </c>
      <c r="CM1092" t="inlineStr">
        <is>
          <t/>
        </is>
      </c>
      <c r="CN1092" t="inlineStr">
        <is>
          <t/>
        </is>
      </c>
      <c r="CO1092" t="inlineStr">
        <is>
          <t/>
        </is>
      </c>
      <c r="CP1092" t="inlineStr">
        <is>
          <t/>
        </is>
      </c>
      <c r="CQ1092" t="inlineStr">
        <is>
          <t/>
        </is>
      </c>
      <c r="CR1092" t="inlineStr">
        <is>
          <t/>
        </is>
      </c>
      <c r="CS1092" t="inlineStr">
        <is>
          <t/>
        </is>
      </c>
      <c r="CT1092" t="inlineStr">
        <is>
          <t/>
        </is>
      </c>
      <c r="CU1092" t="inlineStr">
        <is>
          <t/>
        </is>
      </c>
      <c r="CV1092" t="inlineStr">
        <is>
          <t/>
        </is>
      </c>
      <c r="CW1092" t="inlineStr">
        <is>
          <t/>
        </is>
      </c>
    </row>
    <row r="1093">
      <c r="A1093" s="1" t="str">
        <f>HYPERLINK("https://iate.europa.eu/entry/result/1407825/all", "1407825")</f>
        <v>1407825</v>
      </c>
      <c r="B1093" t="inlineStr">
        <is>
          <t>ENERGY</t>
        </is>
      </c>
      <c r="C1093" t="inlineStr">
        <is>
          <t>ENERGY|coal and mining industries|coal industry</t>
        </is>
      </c>
      <c r="D1093" t="inlineStr">
        <is>
          <t>no</t>
        </is>
      </c>
      <c r="E1093" t="inlineStr">
        <is>
          <t/>
        </is>
      </c>
      <c r="F1093" t="inlineStr">
        <is>
          <t/>
        </is>
      </c>
      <c r="G1093" t="inlineStr">
        <is>
          <t/>
        </is>
      </c>
      <c r="H1093" t="inlineStr">
        <is>
          <t/>
        </is>
      </c>
      <c r="I1093" t="inlineStr">
        <is>
          <t/>
        </is>
      </c>
      <c r="J1093" t="inlineStr">
        <is>
          <t/>
        </is>
      </c>
      <c r="K1093" t="inlineStr">
        <is>
          <t/>
        </is>
      </c>
      <c r="L1093" t="inlineStr">
        <is>
          <t/>
        </is>
      </c>
      <c r="M1093" t="inlineStr">
        <is>
          <t/>
        </is>
      </c>
      <c r="N1093" t="inlineStr">
        <is>
          <t/>
        </is>
      </c>
      <c r="O1093" t="inlineStr">
        <is>
          <t/>
        </is>
      </c>
      <c r="P1093" t="inlineStr">
        <is>
          <t/>
        </is>
      </c>
      <c r="Q1093" t="inlineStr">
        <is>
          <t/>
        </is>
      </c>
      <c r="R1093" s="2" t="inlineStr">
        <is>
          <t>Abraum</t>
        </is>
      </c>
      <c r="S1093" s="2" t="inlineStr">
        <is>
          <t>3</t>
        </is>
      </c>
      <c r="T1093" s="2" t="inlineStr">
        <is>
          <t/>
        </is>
      </c>
      <c r="U1093" t="inlineStr">
        <is>
          <t>Teil der Erdrinde, der zur Freilegung und somit zur Nutzbarmachung eines oder mehrerer Rohstoffkoerper im Tagebauraum bewegt werden muss und sich aus dem Deckgebirge, den Mitteln, dem tagebautechnisch bedingten Abtrag von Liegendschichten und den Abbauverlusten zusammensetzt</t>
        </is>
      </c>
      <c r="V1093" s="2" t="inlineStr">
        <is>
          <t>υπερκείμενα</t>
        </is>
      </c>
      <c r="W1093" s="2" t="inlineStr">
        <is>
          <t>3</t>
        </is>
      </c>
      <c r="X1093" s="2" t="inlineStr">
        <is>
          <t/>
        </is>
      </c>
      <c r="Y1093" t="inlineStr">
        <is>
          <t/>
        </is>
      </c>
      <c r="Z1093" s="2" t="inlineStr">
        <is>
          <t>overburden</t>
        </is>
      </c>
      <c r="AA1093" s="2" t="inlineStr">
        <is>
          <t>3</t>
        </is>
      </c>
      <c r="AB1093" s="2" t="inlineStr">
        <is>
          <t/>
        </is>
      </c>
      <c r="AC1093" t="inlineStr">
        <is>
          <t>all of the layers of rock,parting and coal occurring as mining losses,moved or to be moved from an opencast,etc.,mine with a view to winning the coal</t>
        </is>
      </c>
      <c r="AD1093" s="2" t="inlineStr">
        <is>
          <t>recubierto|
montera</t>
        </is>
      </c>
      <c r="AE1093" s="2" t="inlineStr">
        <is>
          <t>3|
3</t>
        </is>
      </c>
      <c r="AF1093" s="2" t="inlineStr">
        <is>
          <t xml:space="preserve">|
</t>
        </is>
      </c>
      <c r="AG1093" t="inlineStr">
        <is>
          <t>es el conjunto de los estratos de roca que cubren el yacimiento, las intercalaciones de roca y carbón consideradas como estériles que tienen que ser movidas para obtener el combustible útil</t>
        </is>
      </c>
      <c r="AH1093" t="inlineStr">
        <is>
          <t/>
        </is>
      </c>
      <c r="AI1093" t="inlineStr">
        <is>
          <t/>
        </is>
      </c>
      <c r="AJ1093" t="inlineStr">
        <is>
          <t/>
        </is>
      </c>
      <c r="AK1093" t="inlineStr">
        <is>
          <t/>
        </is>
      </c>
      <c r="AL1093" t="inlineStr">
        <is>
          <t/>
        </is>
      </c>
      <c r="AM1093" t="inlineStr">
        <is>
          <t/>
        </is>
      </c>
      <c r="AN1093" t="inlineStr">
        <is>
          <t/>
        </is>
      </c>
      <c r="AO1093" t="inlineStr">
        <is>
          <t/>
        </is>
      </c>
      <c r="AP1093" s="2" t="inlineStr">
        <is>
          <t>déblais|
découverte|
morts-terrains</t>
        </is>
      </c>
      <c r="AQ1093" s="2" t="inlineStr">
        <is>
          <t>3|
3|
3</t>
        </is>
      </c>
      <c r="AR1093" s="2" t="inlineStr">
        <is>
          <t xml:space="preserve">|
|
</t>
        </is>
      </c>
      <c r="AS1093" t="inlineStr">
        <is>
          <t>ensemble des couches de terrains à déplacer ou déplacées pour l'extraction du charbon dans une exploitation à ciel ouvert, des stériles intercalaires et de la fraction du combustible qui constitue les pertes d'exploitation</t>
        </is>
      </c>
      <c r="AT1093" t="inlineStr">
        <is>
          <t/>
        </is>
      </c>
      <c r="AU1093" t="inlineStr">
        <is>
          <t/>
        </is>
      </c>
      <c r="AV1093" t="inlineStr">
        <is>
          <t/>
        </is>
      </c>
      <c r="AW1093" t="inlineStr">
        <is>
          <t/>
        </is>
      </c>
      <c r="AX1093" t="inlineStr">
        <is>
          <t/>
        </is>
      </c>
      <c r="AY1093" t="inlineStr">
        <is>
          <t/>
        </is>
      </c>
      <c r="AZ1093" t="inlineStr">
        <is>
          <t/>
        </is>
      </c>
      <c r="BA1093" t="inlineStr">
        <is>
          <t/>
        </is>
      </c>
      <c r="BB1093" t="inlineStr">
        <is>
          <t/>
        </is>
      </c>
      <c r="BC1093" t="inlineStr">
        <is>
          <t/>
        </is>
      </c>
      <c r="BD1093" t="inlineStr">
        <is>
          <t/>
        </is>
      </c>
      <c r="BE1093" t="inlineStr">
        <is>
          <t/>
        </is>
      </c>
      <c r="BF1093" s="2" t="inlineStr">
        <is>
          <t>strato di copertura|
cappellaccio</t>
        </is>
      </c>
      <c r="BG1093" s="2" t="inlineStr">
        <is>
          <t>3|
3</t>
        </is>
      </c>
      <c r="BH1093" s="2" t="inlineStr">
        <is>
          <t xml:space="preserve">|
</t>
        </is>
      </c>
      <c r="BI1093" t="inlineStr">
        <is>
          <t>coltre di minerale alterato che sovrasta, giacimenti poco profondi</t>
        </is>
      </c>
      <c r="BJ1093" t="inlineStr">
        <is>
          <t/>
        </is>
      </c>
      <c r="BK1093" t="inlineStr">
        <is>
          <t/>
        </is>
      </c>
      <c r="BL1093" t="inlineStr">
        <is>
          <t/>
        </is>
      </c>
      <c r="BM1093" t="inlineStr">
        <is>
          <t/>
        </is>
      </c>
      <c r="BN1093" t="inlineStr">
        <is>
          <t/>
        </is>
      </c>
      <c r="BO1093" t="inlineStr">
        <is>
          <t/>
        </is>
      </c>
      <c r="BP1093" t="inlineStr">
        <is>
          <t/>
        </is>
      </c>
      <c r="BQ1093" t="inlineStr">
        <is>
          <t/>
        </is>
      </c>
      <c r="BR1093" t="inlineStr">
        <is>
          <t/>
        </is>
      </c>
      <c r="BS1093" t="inlineStr">
        <is>
          <t/>
        </is>
      </c>
      <c r="BT1093" t="inlineStr">
        <is>
          <t/>
        </is>
      </c>
      <c r="BU1093" t="inlineStr">
        <is>
          <t/>
        </is>
      </c>
      <c r="BV1093" t="inlineStr">
        <is>
          <t/>
        </is>
      </c>
      <c r="BW1093" t="inlineStr">
        <is>
          <t/>
        </is>
      </c>
      <c r="BX1093" t="inlineStr">
        <is>
          <t/>
        </is>
      </c>
      <c r="BY1093" t="inlineStr">
        <is>
          <t/>
        </is>
      </c>
      <c r="BZ1093" s="2" t="inlineStr">
        <is>
          <t>nadkład</t>
        </is>
      </c>
      <c r="CA1093" s="2" t="inlineStr">
        <is>
          <t>3</t>
        </is>
      </c>
      <c r="CB1093" s="2" t="inlineStr">
        <is>
          <t/>
        </is>
      </c>
      <c r="CC1093" t="inlineStr">
        <is>
          <t>skały płonne leżące nad złożem eksploatowanej kopaliny; w przypadku eksploatacji odkrywkowej usuwany w celu udostępnienia złoża</t>
        </is>
      </c>
      <c r="CD1093" s="2" t="inlineStr">
        <is>
          <t>terrenos mortos</t>
        </is>
      </c>
      <c r="CE1093" s="2" t="inlineStr">
        <is>
          <t>3</t>
        </is>
      </c>
      <c r="CF1093" s="2" t="inlineStr">
        <is>
          <t/>
        </is>
      </c>
      <c r="CG1093" t="inlineStr">
        <is>
          <t>Conjunto dos terrenos de cobertura, das intercalações estéreis e da fração do carvão correspondente às perdas na exploração.</t>
        </is>
      </c>
      <c r="CH1093" t="inlineStr">
        <is>
          <t/>
        </is>
      </c>
      <c r="CI1093" t="inlineStr">
        <is>
          <t/>
        </is>
      </c>
      <c r="CJ1093" t="inlineStr">
        <is>
          <t/>
        </is>
      </c>
      <c r="CK1093" t="inlineStr">
        <is>
          <t/>
        </is>
      </c>
      <c r="CL1093" t="inlineStr">
        <is>
          <t/>
        </is>
      </c>
      <c r="CM1093" t="inlineStr">
        <is>
          <t/>
        </is>
      </c>
      <c r="CN1093" t="inlineStr">
        <is>
          <t/>
        </is>
      </c>
      <c r="CO1093" t="inlineStr">
        <is>
          <t/>
        </is>
      </c>
      <c r="CP1093" t="inlineStr">
        <is>
          <t/>
        </is>
      </c>
      <c r="CQ1093" t="inlineStr">
        <is>
          <t/>
        </is>
      </c>
      <c r="CR1093" t="inlineStr">
        <is>
          <t/>
        </is>
      </c>
      <c r="CS1093" t="inlineStr">
        <is>
          <t/>
        </is>
      </c>
      <c r="CT1093" s="2" t="inlineStr">
        <is>
          <t>avrymningsmassor</t>
        </is>
      </c>
      <c r="CU1093" s="2" t="inlineStr">
        <is>
          <t>3</t>
        </is>
      </c>
      <c r="CV1093" s="2" t="inlineStr">
        <is>
          <t/>
        </is>
      </c>
      <c r="CW1093" t="inlineStr">
        <is>
          <t/>
        </is>
      </c>
    </row>
    <row r="1094">
      <c r="A1094" s="1" t="str">
        <f>HYPERLINK("https://iate.europa.eu/entry/result/1407702/all", "1407702")</f>
        <v>1407702</v>
      </c>
      <c r="B1094" t="inlineStr">
        <is>
          <t>ENERGY;INDUSTRY</t>
        </is>
      </c>
      <c r="C1094" t="inlineStr">
        <is>
          <t>ENERGY|coal and mining industries|coal industry;INDUSTRY|electronics and electrical engineering</t>
        </is>
      </c>
      <c r="D1094" t="inlineStr">
        <is>
          <t>no</t>
        </is>
      </c>
      <c r="E1094" t="inlineStr">
        <is>
          <t/>
        </is>
      </c>
      <c r="F1094" t="inlineStr">
        <is>
          <t/>
        </is>
      </c>
      <c r="G1094" t="inlineStr">
        <is>
          <t/>
        </is>
      </c>
      <c r="H1094" t="inlineStr">
        <is>
          <t/>
        </is>
      </c>
      <c r="I1094" t="inlineStr">
        <is>
          <t/>
        </is>
      </c>
      <c r="J1094" t="inlineStr">
        <is>
          <t/>
        </is>
      </c>
      <c r="K1094" t="inlineStr">
        <is>
          <t/>
        </is>
      </c>
      <c r="L1094" t="inlineStr">
        <is>
          <t/>
        </is>
      </c>
      <c r="M1094" t="inlineStr">
        <is>
          <t/>
        </is>
      </c>
      <c r="N1094" t="inlineStr">
        <is>
          <t/>
        </is>
      </c>
      <c r="O1094" t="inlineStr">
        <is>
          <t/>
        </is>
      </c>
      <c r="P1094" t="inlineStr">
        <is>
          <t/>
        </is>
      </c>
      <c r="Q1094" t="inlineStr">
        <is>
          <t/>
        </is>
      </c>
      <c r="R1094" s="2" t="inlineStr">
        <is>
          <t>Lager</t>
        </is>
      </c>
      <c r="S1094" s="2" t="inlineStr">
        <is>
          <t>3</t>
        </is>
      </c>
      <c r="T1094" s="2" t="inlineStr">
        <is>
          <t/>
        </is>
      </c>
      <c r="U1094" t="inlineStr">
        <is>
          <t>staendig genutzte Anschuettung ueber Tage von bergbaulich gewonnenen verwertbaren Produkten zur Mengen-und/oder Eigenschaftsvergleichmaessigung sowie zur Bevorratung und zum Mengenausgleich zwischen Erzeugung und Verbrauch einschliesslich der Einrichtungen fuer die Zufuehrung und Abfoerderung</t>
        </is>
      </c>
      <c r="V1094" s="2" t="inlineStr">
        <is>
          <t>απόθεμα άνθρακα|
χώρος αποθήκευσης άνθρακα</t>
        </is>
      </c>
      <c r="W1094" s="2" t="inlineStr">
        <is>
          <t>3|
3</t>
        </is>
      </c>
      <c r="X1094" s="2" t="inlineStr">
        <is>
          <t xml:space="preserve">|
</t>
        </is>
      </c>
      <c r="Y1094" t="inlineStr">
        <is>
          <t/>
        </is>
      </c>
      <c r="Z1094" s="2" t="inlineStr">
        <is>
          <t>storage yard|
stock|
store|
storage ground</t>
        </is>
      </c>
      <c r="AA1094" s="2" t="inlineStr">
        <is>
          <t>3|
3|
3|
3</t>
        </is>
      </c>
      <c r="AB1094" s="2" t="inlineStr">
        <is>
          <t xml:space="preserve">|
|
|
</t>
        </is>
      </c>
      <c r="AC1094" t="inlineStr">
        <is>
          <t>a permanent stock at the surface of the mine of the marketable products of mining,maintained in order to regulate the quantities and even out the characteristics of the products,and also to serve as a reserve and to maintain a balance between production and consumption,together with the transport facilities for supply to and delivery from the stock</t>
        </is>
      </c>
      <c r="AD1094" s="2" t="inlineStr">
        <is>
          <t>parque de carbones</t>
        </is>
      </c>
      <c r="AE1094" s="2" t="inlineStr">
        <is>
          <t>3</t>
        </is>
      </c>
      <c r="AF1094" s="2" t="inlineStr">
        <is>
          <t/>
        </is>
      </c>
      <c r="AG1094" t="inlineStr">
        <is>
          <t>depósito a cielo abierto de los productos útiles extraídos de la mina, destinado a homogeneizar sus características, sirviendo al mismo tiempo de reserva para compensar las diferencias entre las producciones y consumos; es de uso continuo e incluye los dispositivos que facilitan los transportes en descarga y carga</t>
        </is>
      </c>
      <c r="AH1094" t="inlineStr">
        <is>
          <t/>
        </is>
      </c>
      <c r="AI1094" t="inlineStr">
        <is>
          <t/>
        </is>
      </c>
      <c r="AJ1094" t="inlineStr">
        <is>
          <t/>
        </is>
      </c>
      <c r="AK1094" t="inlineStr">
        <is>
          <t/>
        </is>
      </c>
      <c r="AL1094" t="inlineStr">
        <is>
          <t/>
        </is>
      </c>
      <c r="AM1094" t="inlineStr">
        <is>
          <t/>
        </is>
      </c>
      <c r="AN1094" t="inlineStr">
        <is>
          <t/>
        </is>
      </c>
      <c r="AO1094" t="inlineStr">
        <is>
          <t/>
        </is>
      </c>
      <c r="AP1094" s="2" t="inlineStr">
        <is>
          <t>parc à charbon</t>
        </is>
      </c>
      <c r="AQ1094" s="2" t="inlineStr">
        <is>
          <t>3</t>
        </is>
      </c>
      <c r="AR1094" s="2" t="inlineStr">
        <is>
          <t/>
        </is>
      </c>
      <c r="AS1094" t="inlineStr">
        <is>
          <t>dépôt au jour des produits valorisables extraits de la mine, réalisé en vue d'assurer la modulation des quantités et l'égalisation des caractéristiques et également destiné à servir de réserve et de compensation des différences entre quantités produites et consommées, qui est utilisé en permanence, y compris les dispositifs permettant les transports à l'arrivée et au départ</t>
        </is>
      </c>
      <c r="AT1094" t="inlineStr">
        <is>
          <t/>
        </is>
      </c>
      <c r="AU1094" t="inlineStr">
        <is>
          <t/>
        </is>
      </c>
      <c r="AV1094" t="inlineStr">
        <is>
          <t/>
        </is>
      </c>
      <c r="AW1094" t="inlineStr">
        <is>
          <t/>
        </is>
      </c>
      <c r="AX1094" t="inlineStr">
        <is>
          <t/>
        </is>
      </c>
      <c r="AY1094" t="inlineStr">
        <is>
          <t/>
        </is>
      </c>
      <c r="AZ1094" t="inlineStr">
        <is>
          <t/>
        </is>
      </c>
      <c r="BA1094" t="inlineStr">
        <is>
          <t/>
        </is>
      </c>
      <c r="BB1094" t="inlineStr">
        <is>
          <t/>
        </is>
      </c>
      <c r="BC1094" t="inlineStr">
        <is>
          <t/>
        </is>
      </c>
      <c r="BD1094" t="inlineStr">
        <is>
          <t/>
        </is>
      </c>
      <c r="BE1094" t="inlineStr">
        <is>
          <t/>
        </is>
      </c>
      <c r="BF1094" s="2" t="inlineStr">
        <is>
          <t>parco carbone</t>
        </is>
      </c>
      <c r="BG1094" s="2" t="inlineStr">
        <is>
          <t>3</t>
        </is>
      </c>
      <c r="BH1094" s="2" t="inlineStr">
        <is>
          <t/>
        </is>
      </c>
      <c r="BI1094" t="inlineStr">
        <is>
          <t/>
        </is>
      </c>
      <c r="BJ1094" t="inlineStr">
        <is>
          <t/>
        </is>
      </c>
      <c r="BK1094" t="inlineStr">
        <is>
          <t/>
        </is>
      </c>
      <c r="BL1094" t="inlineStr">
        <is>
          <t/>
        </is>
      </c>
      <c r="BM1094" t="inlineStr">
        <is>
          <t/>
        </is>
      </c>
      <c r="BN1094" t="inlineStr">
        <is>
          <t/>
        </is>
      </c>
      <c r="BO1094" t="inlineStr">
        <is>
          <t/>
        </is>
      </c>
      <c r="BP1094" t="inlineStr">
        <is>
          <t/>
        </is>
      </c>
      <c r="BQ1094" t="inlineStr">
        <is>
          <t/>
        </is>
      </c>
      <c r="BR1094" t="inlineStr">
        <is>
          <t/>
        </is>
      </c>
      <c r="BS1094" t="inlineStr">
        <is>
          <t/>
        </is>
      </c>
      <c r="BT1094" t="inlineStr">
        <is>
          <t/>
        </is>
      </c>
      <c r="BU1094" t="inlineStr">
        <is>
          <t/>
        </is>
      </c>
      <c r="BV1094" t="inlineStr">
        <is>
          <t/>
        </is>
      </c>
      <c r="BW1094" t="inlineStr">
        <is>
          <t/>
        </is>
      </c>
      <c r="BX1094" t="inlineStr">
        <is>
          <t/>
        </is>
      </c>
      <c r="BY1094" t="inlineStr">
        <is>
          <t/>
        </is>
      </c>
      <c r="BZ1094" t="inlineStr">
        <is>
          <t/>
        </is>
      </c>
      <c r="CA1094" t="inlineStr">
        <is>
          <t/>
        </is>
      </c>
      <c r="CB1094" t="inlineStr">
        <is>
          <t/>
        </is>
      </c>
      <c r="CC1094" t="inlineStr">
        <is>
          <t/>
        </is>
      </c>
      <c r="CD1094" s="2" t="inlineStr">
        <is>
          <t>parque de carvão</t>
        </is>
      </c>
      <c r="CE1094" s="2" t="inlineStr">
        <is>
          <t>3</t>
        </is>
      </c>
      <c r="CF1094" s="2" t="inlineStr">
        <is>
          <t/>
        </is>
      </c>
      <c r="CG1094" t="inlineStr">
        <is>
          <t>depósito a céu aberto de produtos comerciais de exploração mineira,mantido com vista a homogeneizar as suas características,e também para servir como reserva e manter o equilíbrio entre a produção e o consumo,incluindo os dispositivos que facilitam o transporte para a descarga e carga</t>
        </is>
      </c>
      <c r="CH1094" t="inlineStr">
        <is>
          <t/>
        </is>
      </c>
      <c r="CI1094" t="inlineStr">
        <is>
          <t/>
        </is>
      </c>
      <c r="CJ1094" t="inlineStr">
        <is>
          <t/>
        </is>
      </c>
      <c r="CK1094" t="inlineStr">
        <is>
          <t/>
        </is>
      </c>
      <c r="CL1094" t="inlineStr">
        <is>
          <t/>
        </is>
      </c>
      <c r="CM1094" t="inlineStr">
        <is>
          <t/>
        </is>
      </c>
      <c r="CN1094" t="inlineStr">
        <is>
          <t/>
        </is>
      </c>
      <c r="CO1094" t="inlineStr">
        <is>
          <t/>
        </is>
      </c>
      <c r="CP1094" t="inlineStr">
        <is>
          <t/>
        </is>
      </c>
      <c r="CQ1094" t="inlineStr">
        <is>
          <t/>
        </is>
      </c>
      <c r="CR1094" t="inlineStr">
        <is>
          <t/>
        </is>
      </c>
      <c r="CS1094" t="inlineStr">
        <is>
          <t/>
        </is>
      </c>
      <c r="CT1094" t="inlineStr">
        <is>
          <t/>
        </is>
      </c>
      <c r="CU1094" t="inlineStr">
        <is>
          <t/>
        </is>
      </c>
      <c r="CV1094" t="inlineStr">
        <is>
          <t/>
        </is>
      </c>
      <c r="CW1094" t="inlineStr">
        <is>
          <t/>
        </is>
      </c>
    </row>
    <row r="1095">
      <c r="A1095" s="1" t="str">
        <f>HYPERLINK("https://iate.europa.eu/entry/result/1407685/all", "1407685")</f>
        <v>1407685</v>
      </c>
      <c r="B1095" t="inlineStr">
        <is>
          <t>ENERGY</t>
        </is>
      </c>
      <c r="C1095" t="inlineStr">
        <is>
          <t>ENERGY|coal and mining industries|coal industry;ENERGY|coal and mining industries|mining industry</t>
        </is>
      </c>
      <c r="D1095" t="inlineStr">
        <is>
          <t>no</t>
        </is>
      </c>
      <c r="E1095" t="inlineStr">
        <is>
          <t/>
        </is>
      </c>
      <c r="F1095" t="inlineStr">
        <is>
          <t/>
        </is>
      </c>
      <c r="G1095" t="inlineStr">
        <is>
          <t/>
        </is>
      </c>
      <c r="H1095" t="inlineStr">
        <is>
          <t/>
        </is>
      </c>
      <c r="I1095" t="inlineStr">
        <is>
          <t/>
        </is>
      </c>
      <c r="J1095" t="inlineStr">
        <is>
          <t/>
        </is>
      </c>
      <c r="K1095" t="inlineStr">
        <is>
          <t/>
        </is>
      </c>
      <c r="L1095" t="inlineStr">
        <is>
          <t/>
        </is>
      </c>
      <c r="M1095" t="inlineStr">
        <is>
          <t/>
        </is>
      </c>
      <c r="N1095" t="inlineStr">
        <is>
          <t/>
        </is>
      </c>
      <c r="O1095" t="inlineStr">
        <is>
          <t/>
        </is>
      </c>
      <c r="P1095" t="inlineStr">
        <is>
          <t/>
        </is>
      </c>
      <c r="Q1095" t="inlineStr">
        <is>
          <t/>
        </is>
      </c>
      <c r="R1095" s="2" t="inlineStr">
        <is>
          <t>Wasserhebung|
Entwässerung|
Wasserhaltung</t>
        </is>
      </c>
      <c r="S1095" s="2" t="inlineStr">
        <is>
          <t>3|
3|
3</t>
        </is>
      </c>
      <c r="T1095" s="2" t="inlineStr">
        <is>
          <t xml:space="preserve">|
|
</t>
        </is>
      </c>
      <c r="U1095" t="inlineStr">
        <is>
          <t>alle Vorgänge oder Anlagen und Einrichtungen unter oder über Tage zum Fernhalten des Wassers von den Grubenbauen sowie zum Sammeln, Klären und Ableiten der zufließenden Wässer</t>
        </is>
      </c>
      <c r="V1095" s="2" t="inlineStr">
        <is>
          <t>αποστράγγιση</t>
        </is>
      </c>
      <c r="W1095" s="2" t="inlineStr">
        <is>
          <t>3</t>
        </is>
      </c>
      <c r="X1095" s="2" t="inlineStr">
        <is>
          <t/>
        </is>
      </c>
      <c r="Y1095" t="inlineStr">
        <is>
          <t/>
        </is>
      </c>
      <c r="Z1095" s="2" t="inlineStr">
        <is>
          <t>dewatering|
drainage of mines|
drainage|
mine pumping</t>
        </is>
      </c>
      <c r="AA1095" s="2" t="inlineStr">
        <is>
          <t>3|
3|
3|
3</t>
        </is>
      </c>
      <c r="AB1095" s="2" t="inlineStr">
        <is>
          <t xml:space="preserve">|
|
|
</t>
        </is>
      </c>
      <c r="AC1095" t="inlineStr">
        <is>
          <t>all procedures or plants and installations above or below ground for keeping water out of the mine workings,as well as for collecting,clarifying and carrying off incoming water</t>
        </is>
      </c>
      <c r="AD1095" s="2" t="inlineStr">
        <is>
          <t>desagüe|
drenaje</t>
        </is>
      </c>
      <c r="AE1095" s="2" t="inlineStr">
        <is>
          <t>3|
3</t>
        </is>
      </c>
      <c r="AF1095" s="2" t="inlineStr">
        <is>
          <t xml:space="preserve">|
</t>
        </is>
      </c>
      <c r="AG1095" t="inlineStr">
        <is>
          <t>todos los trabajos o instalaciones, tanto de superficie como de interior, cuya finalidad es extraer el agua de las excavaciones mineras y asegurar la recogida, decantación y derivación de las aguas que llegan a la mina ; conjunto de disposiciones tomadas para asegurar el desagüe de la aguas que afluyen o se filtran en las monteras y en el frente de excavación así como en los rellenos y, además, en la zona que rodea la explotación, a fin de obtener una estabilidad suficiente de las bancadas y los recubrimientos, retirando las aguas procedentes de la roca a cotas superiores a la zona de arranque así como todas las medidas a fin de disminuir el contenido en agua de la capa de combustión</t>
        </is>
      </c>
      <c r="AH1095" t="inlineStr">
        <is>
          <t/>
        </is>
      </c>
      <c r="AI1095" t="inlineStr">
        <is>
          <t/>
        </is>
      </c>
      <c r="AJ1095" t="inlineStr">
        <is>
          <t/>
        </is>
      </c>
      <c r="AK1095" t="inlineStr">
        <is>
          <t/>
        </is>
      </c>
      <c r="AL1095" t="inlineStr">
        <is>
          <t/>
        </is>
      </c>
      <c r="AM1095" t="inlineStr">
        <is>
          <t/>
        </is>
      </c>
      <c r="AN1095" t="inlineStr">
        <is>
          <t/>
        </is>
      </c>
      <c r="AO1095" t="inlineStr">
        <is>
          <t/>
        </is>
      </c>
      <c r="AP1095" s="2" t="inlineStr">
        <is>
          <t>dénoyage|
exhaure|
drainage</t>
        </is>
      </c>
      <c r="AQ1095" s="2" t="inlineStr">
        <is>
          <t>2|
3|
3</t>
        </is>
      </c>
      <c r="AR1095" s="2" t="inlineStr">
        <is>
          <t xml:space="preserve">|
|
</t>
        </is>
      </c>
      <c r="AS1095" t="inlineStr">
        <is>
          <t>tous les processus ou installations et dispositifs utilisés au fond ou au jour afin d'extraire l'eau des excavations minières et d'assurer la collecte, la décantation et la dérivation des venues d'eau ; ensemble des dispositions prises en vue d'assurer l'écoulement des eaux qui affluent ou qui s'écoulent dans les morts-terrains et dans le front de taille, ainsi que dans le remblai et, en outre, dans la zone environnant l'exploitation, pour obtenir une stabilité suffisante des banquettes et des morts-terrains par retrait des eaux qui sourdent du rocher sur les côtés de la zone d'abattage, ainsi que toutes les mesures en vue de diminuer la teneur en eau de la veine de combustible</t>
        </is>
      </c>
      <c r="AT1095" t="inlineStr">
        <is>
          <t/>
        </is>
      </c>
      <c r="AU1095" t="inlineStr">
        <is>
          <t/>
        </is>
      </c>
      <c r="AV1095" t="inlineStr">
        <is>
          <t/>
        </is>
      </c>
      <c r="AW1095" t="inlineStr">
        <is>
          <t/>
        </is>
      </c>
      <c r="AX1095" t="inlineStr">
        <is>
          <t/>
        </is>
      </c>
      <c r="AY1095" t="inlineStr">
        <is>
          <t/>
        </is>
      </c>
      <c r="AZ1095" t="inlineStr">
        <is>
          <t/>
        </is>
      </c>
      <c r="BA1095" t="inlineStr">
        <is>
          <t/>
        </is>
      </c>
      <c r="BB1095" t="inlineStr">
        <is>
          <t/>
        </is>
      </c>
      <c r="BC1095" t="inlineStr">
        <is>
          <t/>
        </is>
      </c>
      <c r="BD1095" t="inlineStr">
        <is>
          <t/>
        </is>
      </c>
      <c r="BE1095" t="inlineStr">
        <is>
          <t/>
        </is>
      </c>
      <c r="BF1095" s="2" t="inlineStr">
        <is>
          <t>drenaggio|
eduzione</t>
        </is>
      </c>
      <c r="BG1095" s="2" t="inlineStr">
        <is>
          <t>3|
3</t>
        </is>
      </c>
      <c r="BH1095" s="2" t="inlineStr">
        <is>
          <t>|
preferred</t>
        </is>
      </c>
      <c r="BI1095" t="inlineStr">
        <is>
          <t>insieme di tecniche messe in atto nelle miniere sotterranee per limitare l'afflusso di acqua e per allontanare le acque infiltrate</t>
        </is>
      </c>
      <c r="BJ1095" t="inlineStr">
        <is>
          <t/>
        </is>
      </c>
      <c r="BK1095" t="inlineStr">
        <is>
          <t/>
        </is>
      </c>
      <c r="BL1095" t="inlineStr">
        <is>
          <t/>
        </is>
      </c>
      <c r="BM1095" t="inlineStr">
        <is>
          <t/>
        </is>
      </c>
      <c r="BN1095" t="inlineStr">
        <is>
          <t/>
        </is>
      </c>
      <c r="BO1095" t="inlineStr">
        <is>
          <t/>
        </is>
      </c>
      <c r="BP1095" t="inlineStr">
        <is>
          <t/>
        </is>
      </c>
      <c r="BQ1095" t="inlineStr">
        <is>
          <t/>
        </is>
      </c>
      <c r="BR1095" t="inlineStr">
        <is>
          <t/>
        </is>
      </c>
      <c r="BS1095" t="inlineStr">
        <is>
          <t/>
        </is>
      </c>
      <c r="BT1095" t="inlineStr">
        <is>
          <t/>
        </is>
      </c>
      <c r="BU1095" t="inlineStr">
        <is>
          <t/>
        </is>
      </c>
      <c r="BV1095" s="2" t="inlineStr">
        <is>
          <t>wateropvoer|
bemaling</t>
        </is>
      </c>
      <c r="BW1095" s="2" t="inlineStr">
        <is>
          <t>3|
3</t>
        </is>
      </c>
      <c r="BX1095" s="2" t="inlineStr">
        <is>
          <t xml:space="preserve">|
</t>
        </is>
      </c>
      <c r="BY1095" t="inlineStr">
        <is>
          <t/>
        </is>
      </c>
      <c r="BZ1095" t="inlineStr">
        <is>
          <t/>
        </is>
      </c>
      <c r="CA1095" t="inlineStr">
        <is>
          <t/>
        </is>
      </c>
      <c r="CB1095" t="inlineStr">
        <is>
          <t/>
        </is>
      </c>
      <c r="CC1095" t="inlineStr">
        <is>
          <t/>
        </is>
      </c>
      <c r="CD1095" s="2" t="inlineStr">
        <is>
          <t>drenagem</t>
        </is>
      </c>
      <c r="CE1095" s="2" t="inlineStr">
        <is>
          <t>3</t>
        </is>
      </c>
      <c r="CF1095" s="2" t="inlineStr">
        <is>
          <t/>
        </is>
      </c>
      <c r="CG1095" t="inlineStr">
        <is>
          <t>Conjunto dos processos ou instalações e dispositivos, tanto do fundo como da superfície,destinados a esgotar a água dos trabalhos mineiros.</t>
        </is>
      </c>
      <c r="CH1095" t="inlineStr">
        <is>
          <t/>
        </is>
      </c>
      <c r="CI1095" t="inlineStr">
        <is>
          <t/>
        </is>
      </c>
      <c r="CJ1095" t="inlineStr">
        <is>
          <t/>
        </is>
      </c>
      <c r="CK1095" t="inlineStr">
        <is>
          <t/>
        </is>
      </c>
      <c r="CL1095" t="inlineStr">
        <is>
          <t/>
        </is>
      </c>
      <c r="CM1095" t="inlineStr">
        <is>
          <t/>
        </is>
      </c>
      <c r="CN1095" t="inlineStr">
        <is>
          <t/>
        </is>
      </c>
      <c r="CO1095" t="inlineStr">
        <is>
          <t/>
        </is>
      </c>
      <c r="CP1095" t="inlineStr">
        <is>
          <t/>
        </is>
      </c>
      <c r="CQ1095" t="inlineStr">
        <is>
          <t/>
        </is>
      </c>
      <c r="CR1095" t="inlineStr">
        <is>
          <t/>
        </is>
      </c>
      <c r="CS1095" t="inlineStr">
        <is>
          <t/>
        </is>
      </c>
      <c r="CT1095" t="inlineStr">
        <is>
          <t/>
        </is>
      </c>
      <c r="CU1095" t="inlineStr">
        <is>
          <t/>
        </is>
      </c>
      <c r="CV1095" t="inlineStr">
        <is>
          <t/>
        </is>
      </c>
      <c r="CW1095" t="inlineStr">
        <is>
          <t/>
        </is>
      </c>
    </row>
    <row r="1096">
      <c r="A1096" s="1" t="str">
        <f>HYPERLINK("https://iate.europa.eu/entry/result/1407729/all", "1407729")</f>
        <v>1407729</v>
      </c>
      <c r="B1096" t="inlineStr">
        <is>
          <t>SCIENCE;ENERGY</t>
        </is>
      </c>
      <c r="C1096" t="inlineStr">
        <is>
          <t>SCIENCE|natural and applied sciences|earth sciences;ENERGY</t>
        </is>
      </c>
      <c r="D1096" t="inlineStr">
        <is>
          <t>yes</t>
        </is>
      </c>
      <c r="E1096" t="inlineStr">
        <is>
          <t/>
        </is>
      </c>
      <c r="F1096" t="inlineStr">
        <is>
          <t/>
        </is>
      </c>
      <c r="G1096" t="inlineStr">
        <is>
          <t/>
        </is>
      </c>
      <c r="H1096" t="inlineStr">
        <is>
          <t/>
        </is>
      </c>
      <c r="I1096" t="inlineStr">
        <is>
          <t/>
        </is>
      </c>
      <c r="J1096" t="inlineStr">
        <is>
          <t/>
        </is>
      </c>
      <c r="K1096" t="inlineStr">
        <is>
          <t/>
        </is>
      </c>
      <c r="L1096" t="inlineStr">
        <is>
          <t/>
        </is>
      </c>
      <c r="M1096" t="inlineStr">
        <is>
          <t/>
        </is>
      </c>
      <c r="N1096" t="inlineStr">
        <is>
          <t/>
        </is>
      </c>
      <c r="O1096" t="inlineStr">
        <is>
          <t/>
        </is>
      </c>
      <c r="P1096" t="inlineStr">
        <is>
          <t/>
        </is>
      </c>
      <c r="Q1096" t="inlineStr">
        <is>
          <t/>
        </is>
      </c>
      <c r="R1096" s="2" t="inlineStr">
        <is>
          <t>Anreicherung</t>
        </is>
      </c>
      <c r="S1096" s="2" t="inlineStr">
        <is>
          <t>3</t>
        </is>
      </c>
      <c r="T1096" s="2" t="inlineStr">
        <is>
          <t/>
        </is>
      </c>
      <c r="U1096" t="inlineStr">
        <is>
          <t>Verfahren zum Entfernen inerter Bestandteile aus einem Erdgas oder der Zumischung von Kohlenwasserstoffen</t>
        </is>
      </c>
      <c r="V1096" s="2" t="inlineStr">
        <is>
          <t>εμπλουτισμός|
εμπλουτίζω</t>
        </is>
      </c>
      <c r="W1096" s="2" t="inlineStr">
        <is>
          <t>3|
3</t>
        </is>
      </c>
      <c r="X1096" s="2" t="inlineStr">
        <is>
          <t xml:space="preserve">|
</t>
        </is>
      </c>
      <c r="Y1096" t="inlineStr">
        <is>
          <t/>
        </is>
      </c>
      <c r="Z1096" s="2" t="inlineStr">
        <is>
          <t>enriching|
enrichment</t>
        </is>
      </c>
      <c r="AA1096" s="2" t="inlineStr">
        <is>
          <t>3|
3</t>
        </is>
      </c>
      <c r="AB1096" s="2" t="inlineStr">
        <is>
          <t xml:space="preserve">|
</t>
        </is>
      </c>
      <c r="AC1096" t="inlineStr">
        <is>
          <t>raising the calorific value of a gas by mixing with it a gas of relatively high heating value</t>
        </is>
      </c>
      <c r="AD1096" s="2" t="inlineStr">
        <is>
          <t>enriquecimiento</t>
        </is>
      </c>
      <c r="AE1096" s="2" t="inlineStr">
        <is>
          <t>3</t>
        </is>
      </c>
      <c r="AF1096" s="2" t="inlineStr">
        <is>
          <t/>
        </is>
      </c>
      <c r="AG1096" t="inlineStr">
        <is>
          <t>procedimiento para eliminar las fracciones inertes de un gas o para agregarle hidrocarburos</t>
        </is>
      </c>
      <c r="AH1096" t="inlineStr">
        <is>
          <t/>
        </is>
      </c>
      <c r="AI1096" t="inlineStr">
        <is>
          <t/>
        </is>
      </c>
      <c r="AJ1096" t="inlineStr">
        <is>
          <t/>
        </is>
      </c>
      <c r="AK1096" t="inlineStr">
        <is>
          <t/>
        </is>
      </c>
      <c r="AL1096" t="inlineStr">
        <is>
          <t/>
        </is>
      </c>
      <c r="AM1096" t="inlineStr">
        <is>
          <t/>
        </is>
      </c>
      <c r="AN1096" t="inlineStr">
        <is>
          <t/>
        </is>
      </c>
      <c r="AO1096" t="inlineStr">
        <is>
          <t/>
        </is>
      </c>
      <c r="AP1096" s="2" t="inlineStr">
        <is>
          <t>enrichissement</t>
        </is>
      </c>
      <c r="AQ1096" s="2" t="inlineStr">
        <is>
          <t>3</t>
        </is>
      </c>
      <c r="AR1096" s="2" t="inlineStr">
        <is>
          <t/>
        </is>
      </c>
      <c r="AS1096" t="inlineStr">
        <is>
          <t>procédé permettant d'éliminer les fractions inertes d'un gaz naturel ou de lui ajouter des hydrocarbures</t>
        </is>
      </c>
      <c r="AT1096" s="2" t="inlineStr">
        <is>
          <t>saibhriú</t>
        </is>
      </c>
      <c r="AU1096" s="2" t="inlineStr">
        <is>
          <t>3</t>
        </is>
      </c>
      <c r="AV1096" s="2" t="inlineStr">
        <is>
          <t/>
        </is>
      </c>
      <c r="AW1096" t="inlineStr">
        <is>
          <t/>
        </is>
      </c>
      <c r="AX1096" t="inlineStr">
        <is>
          <t/>
        </is>
      </c>
      <c r="AY1096" t="inlineStr">
        <is>
          <t/>
        </is>
      </c>
      <c r="AZ1096" t="inlineStr">
        <is>
          <t/>
        </is>
      </c>
      <c r="BA1096" t="inlineStr">
        <is>
          <t/>
        </is>
      </c>
      <c r="BB1096" t="inlineStr">
        <is>
          <t/>
        </is>
      </c>
      <c r="BC1096" t="inlineStr">
        <is>
          <t/>
        </is>
      </c>
      <c r="BD1096" t="inlineStr">
        <is>
          <t/>
        </is>
      </c>
      <c r="BE1096" t="inlineStr">
        <is>
          <t/>
        </is>
      </c>
      <c r="BF1096" s="2" t="inlineStr">
        <is>
          <t>arricchimento</t>
        </is>
      </c>
      <c r="BG1096" s="2" t="inlineStr">
        <is>
          <t>3</t>
        </is>
      </c>
      <c r="BH1096" s="2" t="inlineStr">
        <is>
          <t/>
        </is>
      </c>
      <c r="BI1096" t="inlineStr">
        <is>
          <t/>
        </is>
      </c>
      <c r="BJ1096" t="inlineStr">
        <is>
          <t/>
        </is>
      </c>
      <c r="BK1096" t="inlineStr">
        <is>
          <t/>
        </is>
      </c>
      <c r="BL1096" t="inlineStr">
        <is>
          <t/>
        </is>
      </c>
      <c r="BM1096" t="inlineStr">
        <is>
          <t/>
        </is>
      </c>
      <c r="BN1096" s="2" t="inlineStr">
        <is>
          <t>bagātināšana</t>
        </is>
      </c>
      <c r="BO1096" s="2" t="inlineStr">
        <is>
          <t>3</t>
        </is>
      </c>
      <c r="BP1096" s="2" t="inlineStr">
        <is>
          <t/>
        </is>
      </c>
      <c r="BQ1096" t="inlineStr">
        <is>
          <t>derīgā izrakteņa pārstrāde, iegūstot derīgo komponentu tīrā veidā vai atdalot nevēlamos piemaisījumus</t>
        </is>
      </c>
      <c r="BR1096" t="inlineStr">
        <is>
          <t/>
        </is>
      </c>
      <c r="BS1096" t="inlineStr">
        <is>
          <t/>
        </is>
      </c>
      <c r="BT1096" t="inlineStr">
        <is>
          <t/>
        </is>
      </c>
      <c r="BU1096" t="inlineStr">
        <is>
          <t/>
        </is>
      </c>
      <c r="BV1096" s="2" t="inlineStr">
        <is>
          <t>Verrijking</t>
        </is>
      </c>
      <c r="BW1096" s="2" t="inlineStr">
        <is>
          <t>3</t>
        </is>
      </c>
      <c r="BX1096" s="2" t="inlineStr">
        <is>
          <t/>
        </is>
      </c>
      <c r="BY1096" t="inlineStr">
        <is>
          <t/>
        </is>
      </c>
      <c r="BZ1096" t="inlineStr">
        <is>
          <t/>
        </is>
      </c>
      <c r="CA1096" t="inlineStr">
        <is>
          <t/>
        </is>
      </c>
      <c r="CB1096" t="inlineStr">
        <is>
          <t/>
        </is>
      </c>
      <c r="CC1096" t="inlineStr">
        <is>
          <t/>
        </is>
      </c>
      <c r="CD1096" s="2" t="inlineStr">
        <is>
          <t>enriquecimento</t>
        </is>
      </c>
      <c r="CE1096" s="2" t="inlineStr">
        <is>
          <t>3</t>
        </is>
      </c>
      <c r="CF1096" s="2" t="inlineStr">
        <is>
          <t/>
        </is>
      </c>
      <c r="CG1096" t="inlineStr">
        <is>
          <t>processo que consiste em elevar o poder calorífico de um gás,eliminando as fracções inertes ou incorporando um gás com poder calorífico mais elevado</t>
        </is>
      </c>
      <c r="CH1096" t="inlineStr">
        <is>
          <t/>
        </is>
      </c>
      <c r="CI1096" t="inlineStr">
        <is>
          <t/>
        </is>
      </c>
      <c r="CJ1096" t="inlineStr">
        <is>
          <t/>
        </is>
      </c>
      <c r="CK1096" t="inlineStr">
        <is>
          <t/>
        </is>
      </c>
      <c r="CL1096" t="inlineStr">
        <is>
          <t/>
        </is>
      </c>
      <c r="CM1096" t="inlineStr">
        <is>
          <t/>
        </is>
      </c>
      <c r="CN1096" t="inlineStr">
        <is>
          <t/>
        </is>
      </c>
      <c r="CO1096" t="inlineStr">
        <is>
          <t/>
        </is>
      </c>
      <c r="CP1096" t="inlineStr">
        <is>
          <t/>
        </is>
      </c>
      <c r="CQ1096" t="inlineStr">
        <is>
          <t/>
        </is>
      </c>
      <c r="CR1096" t="inlineStr">
        <is>
          <t/>
        </is>
      </c>
      <c r="CS1096" t="inlineStr">
        <is>
          <t/>
        </is>
      </c>
      <c r="CT1096" t="inlineStr">
        <is>
          <t/>
        </is>
      </c>
      <c r="CU1096" t="inlineStr">
        <is>
          <t/>
        </is>
      </c>
      <c r="CV1096" t="inlineStr">
        <is>
          <t/>
        </is>
      </c>
      <c r="CW1096" t="inlineStr">
        <is>
          <t/>
        </is>
      </c>
    </row>
    <row r="1097">
      <c r="A1097" s="1" t="str">
        <f>HYPERLINK("https://iate.europa.eu/entry/result/1407740/all", "1407740")</f>
        <v>1407740</v>
      </c>
      <c r="B1097" t="inlineStr">
        <is>
          <t>INDUSTRY</t>
        </is>
      </c>
      <c r="C1097" t="inlineStr">
        <is>
          <t>INDUSTRY|chemistry|chemical compound;INDUSTRY|mechanical engineering</t>
        </is>
      </c>
      <c r="D1097" t="inlineStr">
        <is>
          <t>no</t>
        </is>
      </c>
      <c r="E1097" t="inlineStr">
        <is>
          <t/>
        </is>
      </c>
      <c r="F1097" t="inlineStr">
        <is>
          <t/>
        </is>
      </c>
      <c r="G1097" t="inlineStr">
        <is>
          <t/>
        </is>
      </c>
      <c r="H1097" t="inlineStr">
        <is>
          <t/>
        </is>
      </c>
      <c r="I1097" t="inlineStr">
        <is>
          <t/>
        </is>
      </c>
      <c r="J1097" t="inlineStr">
        <is>
          <t/>
        </is>
      </c>
      <c r="K1097" t="inlineStr">
        <is>
          <t/>
        </is>
      </c>
      <c r="L1097" t="inlineStr">
        <is>
          <t/>
        </is>
      </c>
      <c r="M1097" t="inlineStr">
        <is>
          <t/>
        </is>
      </c>
      <c r="N1097" t="inlineStr">
        <is>
          <t/>
        </is>
      </c>
      <c r="O1097" t="inlineStr">
        <is>
          <t/>
        </is>
      </c>
      <c r="P1097" t="inlineStr">
        <is>
          <t/>
        </is>
      </c>
      <c r="Q1097" t="inlineStr">
        <is>
          <t/>
        </is>
      </c>
      <c r="R1097" s="2" t="inlineStr">
        <is>
          <t>Gasfeuerstätte</t>
        </is>
      </c>
      <c r="S1097" s="2" t="inlineStr">
        <is>
          <t>3</t>
        </is>
      </c>
      <c r="T1097" s="2" t="inlineStr">
        <is>
          <t/>
        </is>
      </c>
      <c r="U1097" t="inlineStr">
        <is>
          <t>Gasverbrauchseinrichtung, deren Abgase über eine Abgasanlage ins Freie abgeleitet werden</t>
        </is>
      </c>
      <c r="V1097" s="2" t="inlineStr">
        <is>
          <t>συσκευή αερίου συνδεδεμένη με απαγωγό καπνού</t>
        </is>
      </c>
      <c r="W1097" s="2" t="inlineStr">
        <is>
          <t>3</t>
        </is>
      </c>
      <c r="X1097" s="2" t="inlineStr">
        <is>
          <t/>
        </is>
      </c>
      <c r="Y1097" t="inlineStr">
        <is>
          <t/>
        </is>
      </c>
      <c r="Z1097" s="2" t="inlineStr">
        <is>
          <t>flued gas appliance</t>
        </is>
      </c>
      <c r="AA1097" s="2" t="inlineStr">
        <is>
          <t>3</t>
        </is>
      </c>
      <c r="AB1097" s="2" t="inlineStr">
        <is>
          <t/>
        </is>
      </c>
      <c r="AC1097" t="inlineStr">
        <is>
          <t>an appliance designed for use with connection to a flue for venting the products of combustion to the exterior</t>
        </is>
      </c>
      <c r="AD1097" s="2" t="inlineStr">
        <is>
          <t>aparato conectado a la evacuación de humos</t>
        </is>
      </c>
      <c r="AE1097" s="2" t="inlineStr">
        <is>
          <t>3</t>
        </is>
      </c>
      <c r="AF1097" s="2" t="inlineStr">
        <is>
          <t/>
        </is>
      </c>
      <c r="AG1097" t="inlineStr">
        <is>
          <t>aparato para utilizar el gas cuyos productos de combustión se evacuan al aire libre a través de un conducto de evacuación</t>
        </is>
      </c>
      <c r="AH1097" t="inlineStr">
        <is>
          <t/>
        </is>
      </c>
      <c r="AI1097" t="inlineStr">
        <is>
          <t/>
        </is>
      </c>
      <c r="AJ1097" t="inlineStr">
        <is>
          <t/>
        </is>
      </c>
      <c r="AK1097" t="inlineStr">
        <is>
          <t/>
        </is>
      </c>
      <c r="AL1097" t="inlineStr">
        <is>
          <t/>
        </is>
      </c>
      <c r="AM1097" t="inlineStr">
        <is>
          <t/>
        </is>
      </c>
      <c r="AN1097" t="inlineStr">
        <is>
          <t/>
        </is>
      </c>
      <c r="AO1097" t="inlineStr">
        <is>
          <t/>
        </is>
      </c>
      <c r="AP1097" s="2" t="inlineStr">
        <is>
          <t>appareil d'utilisation du gaz raccordé</t>
        </is>
      </c>
      <c r="AQ1097" s="2" t="inlineStr">
        <is>
          <t>3</t>
        </is>
      </c>
      <c r="AR1097" s="2" t="inlineStr">
        <is>
          <t/>
        </is>
      </c>
      <c r="AS1097" t="inlineStr">
        <is>
          <t>appareil d'utilisation du gaz dont les produits de combustion sont évacués à l'air libre par un conduit de fumées</t>
        </is>
      </c>
      <c r="AT1097" t="inlineStr">
        <is>
          <t/>
        </is>
      </c>
      <c r="AU1097" t="inlineStr">
        <is>
          <t/>
        </is>
      </c>
      <c r="AV1097" t="inlineStr">
        <is>
          <t/>
        </is>
      </c>
      <c r="AW1097" t="inlineStr">
        <is>
          <t/>
        </is>
      </c>
      <c r="AX1097" t="inlineStr">
        <is>
          <t/>
        </is>
      </c>
      <c r="AY1097" t="inlineStr">
        <is>
          <t/>
        </is>
      </c>
      <c r="AZ1097" t="inlineStr">
        <is>
          <t/>
        </is>
      </c>
      <c r="BA1097" t="inlineStr">
        <is>
          <t/>
        </is>
      </c>
      <c r="BB1097" t="inlineStr">
        <is>
          <t/>
        </is>
      </c>
      <c r="BC1097" t="inlineStr">
        <is>
          <t/>
        </is>
      </c>
      <c r="BD1097" t="inlineStr">
        <is>
          <t/>
        </is>
      </c>
      <c r="BE1097" t="inlineStr">
        <is>
          <t/>
        </is>
      </c>
      <c r="BF1097" s="2" t="inlineStr">
        <is>
          <t>apparecchio a gas con raccordo di evacuazione</t>
        </is>
      </c>
      <c r="BG1097" s="2" t="inlineStr">
        <is>
          <t>3</t>
        </is>
      </c>
      <c r="BH1097" s="2" t="inlineStr">
        <is>
          <t/>
        </is>
      </c>
      <c r="BI1097" t="inlineStr">
        <is>
          <t/>
        </is>
      </c>
      <c r="BJ1097" t="inlineStr">
        <is>
          <t/>
        </is>
      </c>
      <c r="BK1097" t="inlineStr">
        <is>
          <t/>
        </is>
      </c>
      <c r="BL1097" t="inlineStr">
        <is>
          <t/>
        </is>
      </c>
      <c r="BM1097" t="inlineStr">
        <is>
          <t/>
        </is>
      </c>
      <c r="BN1097" t="inlineStr">
        <is>
          <t/>
        </is>
      </c>
      <c r="BO1097" t="inlineStr">
        <is>
          <t/>
        </is>
      </c>
      <c r="BP1097" t="inlineStr">
        <is>
          <t/>
        </is>
      </c>
      <c r="BQ1097" t="inlineStr">
        <is>
          <t/>
        </is>
      </c>
      <c r="BR1097" t="inlineStr">
        <is>
          <t/>
        </is>
      </c>
      <c r="BS1097" t="inlineStr">
        <is>
          <t/>
        </is>
      </c>
      <c r="BT1097" t="inlineStr">
        <is>
          <t/>
        </is>
      </c>
      <c r="BU1097" t="inlineStr">
        <is>
          <t/>
        </is>
      </c>
      <c r="BV1097" t="inlineStr">
        <is>
          <t/>
        </is>
      </c>
      <c r="BW1097" t="inlineStr">
        <is>
          <t/>
        </is>
      </c>
      <c r="BX1097" t="inlineStr">
        <is>
          <t/>
        </is>
      </c>
      <c r="BY1097" t="inlineStr">
        <is>
          <t/>
        </is>
      </c>
      <c r="BZ1097" t="inlineStr">
        <is>
          <t/>
        </is>
      </c>
      <c r="CA1097" t="inlineStr">
        <is>
          <t/>
        </is>
      </c>
      <c r="CB1097" t="inlineStr">
        <is>
          <t/>
        </is>
      </c>
      <c r="CC1097" t="inlineStr">
        <is>
          <t/>
        </is>
      </c>
      <c r="CD1097" s="2" t="inlineStr">
        <is>
          <t>aparelho ligado a uma conduta de exaustão</t>
        </is>
      </c>
      <c r="CE1097" s="2" t="inlineStr">
        <is>
          <t>3</t>
        </is>
      </c>
      <c r="CF1097" s="2" t="inlineStr">
        <is>
          <t/>
        </is>
      </c>
      <c r="CG1097" t="inlineStr">
        <is>
          <t>aparelho cujos produtos de combustão são evacuados para o exterior dos edifícios por intérmedio de uma conduta de fumos</t>
        </is>
      </c>
      <c r="CH1097" t="inlineStr">
        <is>
          <t/>
        </is>
      </c>
      <c r="CI1097" t="inlineStr">
        <is>
          <t/>
        </is>
      </c>
      <c r="CJ1097" t="inlineStr">
        <is>
          <t/>
        </is>
      </c>
      <c r="CK1097" t="inlineStr">
        <is>
          <t/>
        </is>
      </c>
      <c r="CL1097" t="inlineStr">
        <is>
          <t/>
        </is>
      </c>
      <c r="CM1097" t="inlineStr">
        <is>
          <t/>
        </is>
      </c>
      <c r="CN1097" t="inlineStr">
        <is>
          <t/>
        </is>
      </c>
      <c r="CO1097" t="inlineStr">
        <is>
          <t/>
        </is>
      </c>
      <c r="CP1097" t="inlineStr">
        <is>
          <t/>
        </is>
      </c>
      <c r="CQ1097" t="inlineStr">
        <is>
          <t/>
        </is>
      </c>
      <c r="CR1097" t="inlineStr">
        <is>
          <t/>
        </is>
      </c>
      <c r="CS1097" t="inlineStr">
        <is>
          <t/>
        </is>
      </c>
      <c r="CT1097" t="inlineStr">
        <is>
          <t/>
        </is>
      </c>
      <c r="CU1097" t="inlineStr">
        <is>
          <t/>
        </is>
      </c>
      <c r="CV1097" t="inlineStr">
        <is>
          <t/>
        </is>
      </c>
      <c r="CW1097" t="inlineStr">
        <is>
          <t/>
        </is>
      </c>
    </row>
    <row r="1098">
      <c r="A1098" s="1" t="str">
        <f>HYPERLINK("https://iate.europa.eu/entry/result/1407739/all", "1407739")</f>
        <v>1407739</v>
      </c>
      <c r="B1098" t="inlineStr">
        <is>
          <t>INDUSTRY</t>
        </is>
      </c>
      <c r="C1098" t="inlineStr">
        <is>
          <t>INDUSTRY|chemistry|chemical compound;INDUSTRY|mechanical engineering</t>
        </is>
      </c>
      <c r="D1098" t="inlineStr">
        <is>
          <t>no</t>
        </is>
      </c>
      <c r="E1098" t="inlineStr">
        <is>
          <t/>
        </is>
      </c>
      <c r="F1098" t="inlineStr">
        <is>
          <t/>
        </is>
      </c>
      <c r="G1098" t="inlineStr">
        <is>
          <t/>
        </is>
      </c>
      <c r="H1098" t="inlineStr">
        <is>
          <t/>
        </is>
      </c>
      <c r="I1098" t="inlineStr">
        <is>
          <t/>
        </is>
      </c>
      <c r="J1098" t="inlineStr">
        <is>
          <t/>
        </is>
      </c>
      <c r="K1098" t="inlineStr">
        <is>
          <t/>
        </is>
      </c>
      <c r="L1098" t="inlineStr">
        <is>
          <t/>
        </is>
      </c>
      <c r="M1098" t="inlineStr">
        <is>
          <t/>
        </is>
      </c>
      <c r="N1098" t="inlineStr">
        <is>
          <t/>
        </is>
      </c>
      <c r="O1098" t="inlineStr">
        <is>
          <t/>
        </is>
      </c>
      <c r="P1098" t="inlineStr">
        <is>
          <t/>
        </is>
      </c>
      <c r="Q1098" t="inlineStr">
        <is>
          <t/>
        </is>
      </c>
      <c r="R1098" s="2" t="inlineStr">
        <is>
          <t>Gasgeraet</t>
        </is>
      </c>
      <c r="S1098" s="2" t="inlineStr">
        <is>
          <t>3</t>
        </is>
      </c>
      <c r="T1098" s="2" t="inlineStr">
        <is>
          <t/>
        </is>
      </c>
      <c r="U1098" t="inlineStr">
        <is>
          <t>Gasverbrauchseinrichtung, deren Abgase nicht durch eine Abgasanlage ins Freie abgeführt werden</t>
        </is>
      </c>
      <c r="V1098" s="2" t="inlineStr">
        <is>
          <t>συσκευή αερίου μη συνδεδεμένη με απαγωγό καπνού</t>
        </is>
      </c>
      <c r="W1098" s="2" t="inlineStr">
        <is>
          <t>3</t>
        </is>
      </c>
      <c r="X1098" s="2" t="inlineStr">
        <is>
          <t/>
        </is>
      </c>
      <c r="Y1098" t="inlineStr">
        <is>
          <t/>
        </is>
      </c>
      <c r="Z1098" s="2" t="inlineStr">
        <is>
          <t>flueless gas appliance</t>
        </is>
      </c>
      <c r="AA1098" s="2" t="inlineStr">
        <is>
          <t>3</t>
        </is>
      </c>
      <c r="AB1098" s="2" t="inlineStr">
        <is>
          <t/>
        </is>
      </c>
      <c r="AC1098" t="inlineStr">
        <is>
          <t>an appliance designed for use without connection to a flue for venting the products of combustion to the exterior</t>
        </is>
      </c>
      <c r="AD1098" s="2" t="inlineStr">
        <is>
          <t>aparato no conectado a la evacuación de humos</t>
        </is>
      </c>
      <c r="AE1098" s="2" t="inlineStr">
        <is>
          <t>3</t>
        </is>
      </c>
      <c r="AF1098" s="2" t="inlineStr">
        <is>
          <t/>
        </is>
      </c>
      <c r="AG1098" t="inlineStr">
        <is>
          <t>aparato para utilización del gas no conectado al conducto de evacuación de humos</t>
        </is>
      </c>
      <c r="AH1098" t="inlineStr">
        <is>
          <t/>
        </is>
      </c>
      <c r="AI1098" t="inlineStr">
        <is>
          <t/>
        </is>
      </c>
      <c r="AJ1098" t="inlineStr">
        <is>
          <t/>
        </is>
      </c>
      <c r="AK1098" t="inlineStr">
        <is>
          <t/>
        </is>
      </c>
      <c r="AL1098" t="inlineStr">
        <is>
          <t/>
        </is>
      </c>
      <c r="AM1098" t="inlineStr">
        <is>
          <t/>
        </is>
      </c>
      <c r="AN1098" t="inlineStr">
        <is>
          <t/>
        </is>
      </c>
      <c r="AO1098" t="inlineStr">
        <is>
          <t/>
        </is>
      </c>
      <c r="AP1098" s="2" t="inlineStr">
        <is>
          <t>appareil d'utilisation du gaz non raccordé</t>
        </is>
      </c>
      <c r="AQ1098" s="2" t="inlineStr">
        <is>
          <t>3</t>
        </is>
      </c>
      <c r="AR1098" s="2" t="inlineStr">
        <is>
          <t/>
        </is>
      </c>
      <c r="AS1098" t="inlineStr">
        <is>
          <t>appareil dont les produits de combustion ne sont pas évacués à l'air libre par un conduit de fumées</t>
        </is>
      </c>
      <c r="AT1098" t="inlineStr">
        <is>
          <t/>
        </is>
      </c>
      <c r="AU1098" t="inlineStr">
        <is>
          <t/>
        </is>
      </c>
      <c r="AV1098" t="inlineStr">
        <is>
          <t/>
        </is>
      </c>
      <c r="AW1098" t="inlineStr">
        <is>
          <t/>
        </is>
      </c>
      <c r="AX1098" t="inlineStr">
        <is>
          <t/>
        </is>
      </c>
      <c r="AY1098" t="inlineStr">
        <is>
          <t/>
        </is>
      </c>
      <c r="AZ1098" t="inlineStr">
        <is>
          <t/>
        </is>
      </c>
      <c r="BA1098" t="inlineStr">
        <is>
          <t/>
        </is>
      </c>
      <c r="BB1098" t="inlineStr">
        <is>
          <t/>
        </is>
      </c>
      <c r="BC1098" t="inlineStr">
        <is>
          <t/>
        </is>
      </c>
      <c r="BD1098" t="inlineStr">
        <is>
          <t/>
        </is>
      </c>
      <c r="BE1098" t="inlineStr">
        <is>
          <t/>
        </is>
      </c>
      <c r="BF1098" s="2" t="inlineStr">
        <is>
          <t>apparecchio a gas senza raccordo di evacuazione</t>
        </is>
      </c>
      <c r="BG1098" s="2" t="inlineStr">
        <is>
          <t>3</t>
        </is>
      </c>
      <c r="BH1098" s="2" t="inlineStr">
        <is>
          <t/>
        </is>
      </c>
      <c r="BI1098" t="inlineStr">
        <is>
          <t/>
        </is>
      </c>
      <c r="BJ1098" t="inlineStr">
        <is>
          <t/>
        </is>
      </c>
      <c r="BK1098" t="inlineStr">
        <is>
          <t/>
        </is>
      </c>
      <c r="BL1098" t="inlineStr">
        <is>
          <t/>
        </is>
      </c>
      <c r="BM1098" t="inlineStr">
        <is>
          <t/>
        </is>
      </c>
      <c r="BN1098" t="inlineStr">
        <is>
          <t/>
        </is>
      </c>
      <c r="BO1098" t="inlineStr">
        <is>
          <t/>
        </is>
      </c>
      <c r="BP1098" t="inlineStr">
        <is>
          <t/>
        </is>
      </c>
      <c r="BQ1098" t="inlineStr">
        <is>
          <t/>
        </is>
      </c>
      <c r="BR1098" t="inlineStr">
        <is>
          <t/>
        </is>
      </c>
      <c r="BS1098" t="inlineStr">
        <is>
          <t/>
        </is>
      </c>
      <c r="BT1098" t="inlineStr">
        <is>
          <t/>
        </is>
      </c>
      <c r="BU1098" t="inlineStr">
        <is>
          <t/>
        </is>
      </c>
      <c r="BV1098" t="inlineStr">
        <is>
          <t/>
        </is>
      </c>
      <c r="BW1098" t="inlineStr">
        <is>
          <t/>
        </is>
      </c>
      <c r="BX1098" t="inlineStr">
        <is>
          <t/>
        </is>
      </c>
      <c r="BY1098" t="inlineStr">
        <is>
          <t/>
        </is>
      </c>
      <c r="BZ1098" t="inlineStr">
        <is>
          <t/>
        </is>
      </c>
      <c r="CA1098" t="inlineStr">
        <is>
          <t/>
        </is>
      </c>
      <c r="CB1098" t="inlineStr">
        <is>
          <t/>
        </is>
      </c>
      <c r="CC1098" t="inlineStr">
        <is>
          <t/>
        </is>
      </c>
      <c r="CD1098" s="2" t="inlineStr">
        <is>
          <t>aparelho não ligado a uma conduta de exaustão</t>
        </is>
      </c>
      <c r="CE1098" s="2" t="inlineStr">
        <is>
          <t>3</t>
        </is>
      </c>
      <c r="CF1098" s="2" t="inlineStr">
        <is>
          <t/>
        </is>
      </c>
      <c r="CG1098" t="inlineStr">
        <is>
          <t>aparelho que liberta os seus produtos de combustão no local onde está instalado</t>
        </is>
      </c>
      <c r="CH1098" t="inlineStr">
        <is>
          <t/>
        </is>
      </c>
      <c r="CI1098" t="inlineStr">
        <is>
          <t/>
        </is>
      </c>
      <c r="CJ1098" t="inlineStr">
        <is>
          <t/>
        </is>
      </c>
      <c r="CK1098" t="inlineStr">
        <is>
          <t/>
        </is>
      </c>
      <c r="CL1098" t="inlineStr">
        <is>
          <t/>
        </is>
      </c>
      <c r="CM1098" t="inlineStr">
        <is>
          <t/>
        </is>
      </c>
      <c r="CN1098" t="inlineStr">
        <is>
          <t/>
        </is>
      </c>
      <c r="CO1098" t="inlineStr">
        <is>
          <t/>
        </is>
      </c>
      <c r="CP1098" t="inlineStr">
        <is>
          <t/>
        </is>
      </c>
      <c r="CQ1098" t="inlineStr">
        <is>
          <t/>
        </is>
      </c>
      <c r="CR1098" t="inlineStr">
        <is>
          <t/>
        </is>
      </c>
      <c r="CS1098" t="inlineStr">
        <is>
          <t/>
        </is>
      </c>
      <c r="CT1098" t="inlineStr">
        <is>
          <t/>
        </is>
      </c>
      <c r="CU1098" t="inlineStr">
        <is>
          <t/>
        </is>
      </c>
      <c r="CV1098" t="inlineStr">
        <is>
          <t/>
        </is>
      </c>
      <c r="CW1098" t="inlineStr">
        <is>
          <t/>
        </is>
      </c>
    </row>
    <row r="1099">
      <c r="A1099" s="1" t="str">
        <f>HYPERLINK("https://iate.europa.eu/entry/result/1407751/all", "1407751")</f>
        <v>1407751</v>
      </c>
      <c r="B1099" t="inlineStr">
        <is>
          <t>SOCIAL QUESTIONS</t>
        </is>
      </c>
      <c r="C1099" t="inlineStr">
        <is>
          <t>SOCIAL QUESTIONS|health|medical science</t>
        </is>
      </c>
      <c r="D1099" t="inlineStr">
        <is>
          <t>no</t>
        </is>
      </c>
      <c r="E1099" t="inlineStr">
        <is>
          <t/>
        </is>
      </c>
      <c r="F1099" t="inlineStr">
        <is>
          <t/>
        </is>
      </c>
      <c r="G1099" t="inlineStr">
        <is>
          <t/>
        </is>
      </c>
      <c r="H1099" t="inlineStr">
        <is>
          <t/>
        </is>
      </c>
      <c r="I1099" t="inlineStr">
        <is>
          <t/>
        </is>
      </c>
      <c r="J1099" t="inlineStr">
        <is>
          <t/>
        </is>
      </c>
      <c r="K1099" t="inlineStr">
        <is>
          <t/>
        </is>
      </c>
      <c r="L1099" t="inlineStr">
        <is>
          <t/>
        </is>
      </c>
      <c r="M1099" t="inlineStr">
        <is>
          <t/>
        </is>
      </c>
      <c r="N1099" t="inlineStr">
        <is>
          <t/>
        </is>
      </c>
      <c r="O1099" t="inlineStr">
        <is>
          <t/>
        </is>
      </c>
      <c r="P1099" t="inlineStr">
        <is>
          <t/>
        </is>
      </c>
      <c r="Q1099" t="inlineStr">
        <is>
          <t/>
        </is>
      </c>
      <c r="R1099" s="2" t="inlineStr">
        <is>
          <t>Strahlenbelastung</t>
        </is>
      </c>
      <c r="S1099" s="2" t="inlineStr">
        <is>
          <t>3</t>
        </is>
      </c>
      <c r="T1099" s="2" t="inlineStr">
        <is>
          <t/>
        </is>
      </c>
      <c r="U1099" t="inlineStr">
        <is>
          <t>die Strahlenbelastung ist die Belastung von Personen, Bevoelkerungsgruppen oder der Gesamtbevoelkerung durch ionisierende Strahlung natuerlichen oder kuenstlichen Ursprungs</t>
        </is>
      </c>
      <c r="V1099" s="2" t="inlineStr">
        <is>
          <t>δόση ακτινοβολίας</t>
        </is>
      </c>
      <c r="W1099" s="2" t="inlineStr">
        <is>
          <t>3</t>
        </is>
      </c>
      <c r="X1099" s="2" t="inlineStr">
        <is>
          <t/>
        </is>
      </c>
      <c r="Y1099" t="inlineStr">
        <is>
          <t/>
        </is>
      </c>
      <c r="Z1099" s="2" t="inlineStr">
        <is>
          <t>exposure dose</t>
        </is>
      </c>
      <c r="AA1099" s="2" t="inlineStr">
        <is>
          <t>3</t>
        </is>
      </c>
      <c r="AB1099" s="2" t="inlineStr">
        <is>
          <t/>
        </is>
      </c>
      <c r="AC1099" t="inlineStr">
        <is>
          <t>the incidence of man-made or of both natural and man-made ionizing radiation on persons,groups of the population or the whole population.No single English term or phrase defines this concept exactly</t>
        </is>
      </c>
      <c r="AD1099" s="2" t="inlineStr">
        <is>
          <t>dosis de irradiación</t>
        </is>
      </c>
      <c r="AE1099" s="2" t="inlineStr">
        <is>
          <t>3</t>
        </is>
      </c>
      <c r="AF1099" s="2" t="inlineStr">
        <is>
          <t/>
        </is>
      </c>
      <c r="AG1099" t="inlineStr">
        <is>
          <t>dosis debida a la incidencia de una radiación ionizante artificial o artificial y natural en las personas, grupos de la población o la población total</t>
        </is>
      </c>
      <c r="AH1099" t="inlineStr">
        <is>
          <t/>
        </is>
      </c>
      <c r="AI1099" t="inlineStr">
        <is>
          <t/>
        </is>
      </c>
      <c r="AJ1099" t="inlineStr">
        <is>
          <t/>
        </is>
      </c>
      <c r="AK1099" t="inlineStr">
        <is>
          <t/>
        </is>
      </c>
      <c r="AL1099" t="inlineStr">
        <is>
          <t/>
        </is>
      </c>
      <c r="AM1099" t="inlineStr">
        <is>
          <t/>
        </is>
      </c>
      <c r="AN1099" t="inlineStr">
        <is>
          <t/>
        </is>
      </c>
      <c r="AO1099" t="inlineStr">
        <is>
          <t/>
        </is>
      </c>
      <c r="AP1099" s="2" t="inlineStr">
        <is>
          <t>dose d'irradiation</t>
        </is>
      </c>
      <c r="AQ1099" s="2" t="inlineStr">
        <is>
          <t>3</t>
        </is>
      </c>
      <c r="AR1099" s="2" t="inlineStr">
        <is>
          <t/>
        </is>
      </c>
      <c r="AS1099" t="inlineStr">
        <is>
          <t>dose reçue par des personnes, par une partie ou par l'ensemble de la population du fait d'un rayonnement ionisant d'origine naturelle ou artificielle</t>
        </is>
      </c>
      <c r="AT1099" t="inlineStr">
        <is>
          <t/>
        </is>
      </c>
      <c r="AU1099" t="inlineStr">
        <is>
          <t/>
        </is>
      </c>
      <c r="AV1099" t="inlineStr">
        <is>
          <t/>
        </is>
      </c>
      <c r="AW1099" t="inlineStr">
        <is>
          <t/>
        </is>
      </c>
      <c r="AX1099" t="inlineStr">
        <is>
          <t/>
        </is>
      </c>
      <c r="AY1099" t="inlineStr">
        <is>
          <t/>
        </is>
      </c>
      <c r="AZ1099" t="inlineStr">
        <is>
          <t/>
        </is>
      </c>
      <c r="BA1099" t="inlineStr">
        <is>
          <t/>
        </is>
      </c>
      <c r="BB1099" t="inlineStr">
        <is>
          <t/>
        </is>
      </c>
      <c r="BC1099" t="inlineStr">
        <is>
          <t/>
        </is>
      </c>
      <c r="BD1099" t="inlineStr">
        <is>
          <t/>
        </is>
      </c>
      <c r="BE1099" t="inlineStr">
        <is>
          <t/>
        </is>
      </c>
      <c r="BF1099" s="2" t="inlineStr">
        <is>
          <t>dose di irradiazione</t>
        </is>
      </c>
      <c r="BG1099" s="2" t="inlineStr">
        <is>
          <t>3</t>
        </is>
      </c>
      <c r="BH1099" s="2" t="inlineStr">
        <is>
          <t/>
        </is>
      </c>
      <c r="BI1099" t="inlineStr">
        <is>
          <t/>
        </is>
      </c>
      <c r="BJ1099" s="2" t="inlineStr">
        <is>
          <t>ekspozicinė dozė</t>
        </is>
      </c>
      <c r="BK1099" s="2" t="inlineStr">
        <is>
          <t>3</t>
        </is>
      </c>
      <c r="BL1099" s="2" t="inlineStr">
        <is>
          <t/>
        </is>
      </c>
      <c r="BM1099" t="inlineStr">
        <is>
          <t>jonizuojančiosios spinduliuotės energijos kiekis, perduodamas organizmui</t>
        </is>
      </c>
      <c r="BN1099" t="inlineStr">
        <is>
          <t/>
        </is>
      </c>
      <c r="BO1099" t="inlineStr">
        <is>
          <t/>
        </is>
      </c>
      <c r="BP1099" t="inlineStr">
        <is>
          <t/>
        </is>
      </c>
      <c r="BQ1099" t="inlineStr">
        <is>
          <t/>
        </is>
      </c>
      <c r="BR1099" t="inlineStr">
        <is>
          <t/>
        </is>
      </c>
      <c r="BS1099" t="inlineStr">
        <is>
          <t/>
        </is>
      </c>
      <c r="BT1099" t="inlineStr">
        <is>
          <t/>
        </is>
      </c>
      <c r="BU1099" t="inlineStr">
        <is>
          <t/>
        </is>
      </c>
      <c r="BV1099" t="inlineStr">
        <is>
          <t/>
        </is>
      </c>
      <c r="BW1099" t="inlineStr">
        <is>
          <t/>
        </is>
      </c>
      <c r="BX1099" t="inlineStr">
        <is>
          <t/>
        </is>
      </c>
      <c r="BY1099" t="inlineStr">
        <is>
          <t/>
        </is>
      </c>
      <c r="BZ1099" t="inlineStr">
        <is>
          <t/>
        </is>
      </c>
      <c r="CA1099" t="inlineStr">
        <is>
          <t/>
        </is>
      </c>
      <c r="CB1099" t="inlineStr">
        <is>
          <t/>
        </is>
      </c>
      <c r="CC1099" t="inlineStr">
        <is>
          <t/>
        </is>
      </c>
      <c r="CD1099" s="2" t="inlineStr">
        <is>
          <t>dose de irradiação</t>
        </is>
      </c>
      <c r="CE1099" s="2" t="inlineStr">
        <is>
          <t>3</t>
        </is>
      </c>
      <c r="CF1099" s="2" t="inlineStr">
        <is>
          <t/>
        </is>
      </c>
      <c r="CG1099" t="inlineStr">
        <is>
          <t>dose devida à incidência de radiação ionizante artificial ou natural sobre as pessoas,grupos da população ou conjunto da população</t>
        </is>
      </c>
      <c r="CH1099" t="inlineStr">
        <is>
          <t/>
        </is>
      </c>
      <c r="CI1099" t="inlineStr">
        <is>
          <t/>
        </is>
      </c>
      <c r="CJ1099" t="inlineStr">
        <is>
          <t/>
        </is>
      </c>
      <c r="CK1099" t="inlineStr">
        <is>
          <t/>
        </is>
      </c>
      <c r="CL1099" t="inlineStr">
        <is>
          <t/>
        </is>
      </c>
      <c r="CM1099" t="inlineStr">
        <is>
          <t/>
        </is>
      </c>
      <c r="CN1099" t="inlineStr">
        <is>
          <t/>
        </is>
      </c>
      <c r="CO1099" t="inlineStr">
        <is>
          <t/>
        </is>
      </c>
      <c r="CP1099" t="inlineStr">
        <is>
          <t/>
        </is>
      </c>
      <c r="CQ1099" t="inlineStr">
        <is>
          <t/>
        </is>
      </c>
      <c r="CR1099" t="inlineStr">
        <is>
          <t/>
        </is>
      </c>
      <c r="CS1099" t="inlineStr">
        <is>
          <t/>
        </is>
      </c>
      <c r="CT1099" t="inlineStr">
        <is>
          <t/>
        </is>
      </c>
      <c r="CU1099" t="inlineStr">
        <is>
          <t/>
        </is>
      </c>
      <c r="CV1099" t="inlineStr">
        <is>
          <t/>
        </is>
      </c>
      <c r="CW1099" t="inlineStr">
        <is>
          <t/>
        </is>
      </c>
    </row>
    <row r="1100">
      <c r="A1100" s="1" t="str">
        <f>HYPERLINK("https://iate.europa.eu/entry/result/1407845/all", "1407845")</f>
        <v>1407845</v>
      </c>
      <c r="B1100" t="inlineStr">
        <is>
          <t>PRODUCTION, TECHNOLOGY AND RESEARCH;ENERGY</t>
        </is>
      </c>
      <c r="C1100" t="inlineStr">
        <is>
          <t>PRODUCTION, TECHNOLOGY AND RESEARCH|technology and technical regulations|materials technology;ENERGY|coal and mining industries|coal industry</t>
        </is>
      </c>
      <c r="D1100" t="inlineStr">
        <is>
          <t>no</t>
        </is>
      </c>
      <c r="E1100" t="inlineStr">
        <is>
          <t/>
        </is>
      </c>
      <c r="F1100" t="inlineStr">
        <is>
          <t/>
        </is>
      </c>
      <c r="G1100" t="inlineStr">
        <is>
          <t/>
        </is>
      </c>
      <c r="H1100" t="inlineStr">
        <is>
          <t/>
        </is>
      </c>
      <c r="I1100" t="inlineStr">
        <is>
          <t/>
        </is>
      </c>
      <c r="J1100" t="inlineStr">
        <is>
          <t/>
        </is>
      </c>
      <c r="K1100" t="inlineStr">
        <is>
          <t/>
        </is>
      </c>
      <c r="L1100" t="inlineStr">
        <is>
          <t/>
        </is>
      </c>
      <c r="M1100" t="inlineStr">
        <is>
          <t/>
        </is>
      </c>
      <c r="N1100" t="inlineStr">
        <is>
          <t/>
        </is>
      </c>
      <c r="O1100" t="inlineStr">
        <is>
          <t/>
        </is>
      </c>
      <c r="P1100" t="inlineStr">
        <is>
          <t/>
        </is>
      </c>
      <c r="Q1100" t="inlineStr">
        <is>
          <t/>
        </is>
      </c>
      <c r="R1100" s="2" t="inlineStr">
        <is>
          <t>Staubfeuerung mit trockener Entaschung|
Verbrennung im Flug mit trockenem Ascheabzug</t>
        </is>
      </c>
      <c r="S1100" s="2" t="inlineStr">
        <is>
          <t>3|
3</t>
        </is>
      </c>
      <c r="T1100" s="2" t="inlineStr">
        <is>
          <t xml:space="preserve">|
</t>
        </is>
      </c>
      <c r="U1100" t="inlineStr">
        <is>
          <t>Verbrennung von staubfoermigem Brennstoff im Verbrennungsraum.Die Verbrennungstemperatur liegt unterhalb der Ascheerweichungstemperatur</t>
        </is>
      </c>
      <c r="V1100" s="2" t="inlineStr">
        <is>
          <t>καύση ανθρακόσκονης με απομάκρυνση της τέφρας εν ξηρώ</t>
        </is>
      </c>
      <c r="W1100" s="2" t="inlineStr">
        <is>
          <t>3</t>
        </is>
      </c>
      <c r="X1100" s="2" t="inlineStr">
        <is>
          <t/>
        </is>
      </c>
      <c r="Y1100" t="inlineStr">
        <is>
          <t/>
        </is>
      </c>
      <c r="Z1100" s="2" t="inlineStr">
        <is>
          <t>dry pulverised fuel firing|
pulverized fuel firing with dry ash removal|
pulverised fuel firing with dry ash removal|
dry pulverized fuel firing</t>
        </is>
      </c>
      <c r="AA1100" s="2" t="inlineStr">
        <is>
          <t>3|
1|
3|
1</t>
        </is>
      </c>
      <c r="AB1100" s="2" t="inlineStr">
        <is>
          <t xml:space="preserve">|
|
|
</t>
        </is>
      </c>
      <c r="AC1100" t="inlineStr">
        <is>
          <t>combustion of pulverised fuel in suspension in the furnace, the temperature of combustion being below that at which the ash fuses</t>
        </is>
      </c>
      <c r="AD1100" s="2" t="inlineStr">
        <is>
          <t>combustible de carbón pulverizado con eliminación de las cenizas en seco</t>
        </is>
      </c>
      <c r="AE1100" s="2" t="inlineStr">
        <is>
          <t>3</t>
        </is>
      </c>
      <c r="AF1100" s="2" t="inlineStr">
        <is>
          <t/>
        </is>
      </c>
      <c r="AG1100" t="inlineStr">
        <is>
          <t>combustión de un combustible pulverizado en suspensión en la cámara de combustión. La temperatura de combustión es inferior a la de fusión de las cenizas</t>
        </is>
      </c>
      <c r="AH1100" t="inlineStr">
        <is>
          <t/>
        </is>
      </c>
      <c r="AI1100" t="inlineStr">
        <is>
          <t/>
        </is>
      </c>
      <c r="AJ1100" t="inlineStr">
        <is>
          <t/>
        </is>
      </c>
      <c r="AK1100" t="inlineStr">
        <is>
          <t/>
        </is>
      </c>
      <c r="AL1100" t="inlineStr">
        <is>
          <t/>
        </is>
      </c>
      <c r="AM1100" t="inlineStr">
        <is>
          <t/>
        </is>
      </c>
      <c r="AN1100" t="inlineStr">
        <is>
          <t/>
        </is>
      </c>
      <c r="AO1100" t="inlineStr">
        <is>
          <t/>
        </is>
      </c>
      <c r="AP1100" s="2" t="inlineStr">
        <is>
          <t>chauffe au charbon pulvérisé avec extraction à sec des cendres</t>
        </is>
      </c>
      <c r="AQ1100" s="2" t="inlineStr">
        <is>
          <t>3</t>
        </is>
      </c>
      <c r="AR1100" s="2" t="inlineStr">
        <is>
          <t/>
        </is>
      </c>
      <c r="AS1100" t="inlineStr">
        <is>
          <t>combustion d'un combustible pulvérisé dans une chambre de combustion.La température de combustion est inférieure à la température de ramollissement des cendres</t>
        </is>
      </c>
      <c r="AT1100" t="inlineStr">
        <is>
          <t/>
        </is>
      </c>
      <c r="AU1100" t="inlineStr">
        <is>
          <t/>
        </is>
      </c>
      <c r="AV1100" t="inlineStr">
        <is>
          <t/>
        </is>
      </c>
      <c r="AW1100" t="inlineStr">
        <is>
          <t/>
        </is>
      </c>
      <c r="AX1100" t="inlineStr">
        <is>
          <t/>
        </is>
      </c>
      <c r="AY1100" t="inlineStr">
        <is>
          <t/>
        </is>
      </c>
      <c r="AZ1100" t="inlineStr">
        <is>
          <t/>
        </is>
      </c>
      <c r="BA1100" t="inlineStr">
        <is>
          <t/>
        </is>
      </c>
      <c r="BB1100" t="inlineStr">
        <is>
          <t/>
        </is>
      </c>
      <c r="BC1100" t="inlineStr">
        <is>
          <t/>
        </is>
      </c>
      <c r="BD1100" t="inlineStr">
        <is>
          <t/>
        </is>
      </c>
      <c r="BE1100" t="inlineStr">
        <is>
          <t/>
        </is>
      </c>
      <c r="BF1100" s="2" t="inlineStr">
        <is>
          <t>combustione al carbone polverizzato con estrazione a secco delle ceneri</t>
        </is>
      </c>
      <c r="BG1100" s="2" t="inlineStr">
        <is>
          <t>3</t>
        </is>
      </c>
      <c r="BH1100" s="2" t="inlineStr">
        <is>
          <t/>
        </is>
      </c>
      <c r="BI1100" t="inlineStr">
        <is>
          <t/>
        </is>
      </c>
      <c r="BJ1100" t="inlineStr">
        <is>
          <t/>
        </is>
      </c>
      <c r="BK1100" t="inlineStr">
        <is>
          <t/>
        </is>
      </c>
      <c r="BL1100" t="inlineStr">
        <is>
          <t/>
        </is>
      </c>
      <c r="BM1100" t="inlineStr">
        <is>
          <t/>
        </is>
      </c>
      <c r="BN1100" t="inlineStr">
        <is>
          <t/>
        </is>
      </c>
      <c r="BO1100" t="inlineStr">
        <is>
          <t/>
        </is>
      </c>
      <c r="BP1100" t="inlineStr">
        <is>
          <t/>
        </is>
      </c>
      <c r="BQ1100" t="inlineStr">
        <is>
          <t/>
        </is>
      </c>
      <c r="BR1100" t="inlineStr">
        <is>
          <t/>
        </is>
      </c>
      <c r="BS1100" t="inlineStr">
        <is>
          <t/>
        </is>
      </c>
      <c r="BT1100" t="inlineStr">
        <is>
          <t/>
        </is>
      </c>
      <c r="BU1100" t="inlineStr">
        <is>
          <t/>
        </is>
      </c>
      <c r="BV1100" t="inlineStr">
        <is>
          <t/>
        </is>
      </c>
      <c r="BW1100" t="inlineStr">
        <is>
          <t/>
        </is>
      </c>
      <c r="BX1100" t="inlineStr">
        <is>
          <t/>
        </is>
      </c>
      <c r="BY1100" t="inlineStr">
        <is>
          <t/>
        </is>
      </c>
      <c r="BZ1100" t="inlineStr">
        <is>
          <t/>
        </is>
      </c>
      <c r="CA1100" t="inlineStr">
        <is>
          <t/>
        </is>
      </c>
      <c r="CB1100" t="inlineStr">
        <is>
          <t/>
        </is>
      </c>
      <c r="CC1100" t="inlineStr">
        <is>
          <t/>
        </is>
      </c>
      <c r="CD1100" s="2" t="inlineStr">
        <is>
          <t>combustão do carvão pulverizado com eliminação das cinzas a seco</t>
        </is>
      </c>
      <c r="CE1100" s="2" t="inlineStr">
        <is>
          <t>3</t>
        </is>
      </c>
      <c r="CF1100" s="2" t="inlineStr">
        <is>
          <t/>
        </is>
      </c>
      <c r="CG1100" t="inlineStr">
        <is>
          <t>combustão do combustível pulverizado em suspensão na fornalha,sendo a temperatura de combustão inferior à de fusão das cinzas</t>
        </is>
      </c>
      <c r="CH1100" t="inlineStr">
        <is>
          <t/>
        </is>
      </c>
      <c r="CI1100" t="inlineStr">
        <is>
          <t/>
        </is>
      </c>
      <c r="CJ1100" t="inlineStr">
        <is>
          <t/>
        </is>
      </c>
      <c r="CK1100" t="inlineStr">
        <is>
          <t/>
        </is>
      </c>
      <c r="CL1100" t="inlineStr">
        <is>
          <t/>
        </is>
      </c>
      <c r="CM1100" t="inlineStr">
        <is>
          <t/>
        </is>
      </c>
      <c r="CN1100" t="inlineStr">
        <is>
          <t/>
        </is>
      </c>
      <c r="CO1100" t="inlineStr">
        <is>
          <t/>
        </is>
      </c>
      <c r="CP1100" t="inlineStr">
        <is>
          <t/>
        </is>
      </c>
      <c r="CQ1100" t="inlineStr">
        <is>
          <t/>
        </is>
      </c>
      <c r="CR1100" t="inlineStr">
        <is>
          <t/>
        </is>
      </c>
      <c r="CS1100" t="inlineStr">
        <is>
          <t/>
        </is>
      </c>
      <c r="CT1100" t="inlineStr">
        <is>
          <t/>
        </is>
      </c>
      <c r="CU1100" t="inlineStr">
        <is>
          <t/>
        </is>
      </c>
      <c r="CV1100" t="inlineStr">
        <is>
          <t/>
        </is>
      </c>
      <c r="CW1100" t="inlineStr">
        <is>
          <t/>
        </is>
      </c>
    </row>
    <row r="1101">
      <c r="A1101" s="1" t="str">
        <f>HYPERLINK("https://iate.europa.eu/entry/result/1407789/all", "1407789")</f>
        <v>1407789</v>
      </c>
      <c r="B1101" t="inlineStr">
        <is>
          <t>INDUSTRY</t>
        </is>
      </c>
      <c r="C1101" t="inlineStr">
        <is>
          <t>INDUSTRY|electronics and electrical engineering</t>
        </is>
      </c>
      <c r="D1101" t="inlineStr">
        <is>
          <t>no</t>
        </is>
      </c>
      <c r="E1101" t="inlineStr">
        <is>
          <t/>
        </is>
      </c>
      <c r="F1101" t="inlineStr">
        <is>
          <t/>
        </is>
      </c>
      <c r="G1101" t="inlineStr">
        <is>
          <t/>
        </is>
      </c>
      <c r="H1101" t="inlineStr">
        <is>
          <t/>
        </is>
      </c>
      <c r="I1101" t="inlineStr">
        <is>
          <t/>
        </is>
      </c>
      <c r="J1101" t="inlineStr">
        <is>
          <t/>
        </is>
      </c>
      <c r="K1101" t="inlineStr">
        <is>
          <t/>
        </is>
      </c>
      <c r="L1101" t="inlineStr">
        <is>
          <t/>
        </is>
      </c>
      <c r="M1101" t="inlineStr">
        <is>
          <t/>
        </is>
      </c>
      <c r="N1101" t="inlineStr">
        <is>
          <t/>
        </is>
      </c>
      <c r="O1101" t="inlineStr">
        <is>
          <t/>
        </is>
      </c>
      <c r="P1101" t="inlineStr">
        <is>
          <t/>
        </is>
      </c>
      <c r="Q1101" t="inlineStr">
        <is>
          <t/>
        </is>
      </c>
      <c r="R1101" s="2" t="inlineStr">
        <is>
          <t>Betriebsspannung</t>
        </is>
      </c>
      <c r="S1101" s="2" t="inlineStr">
        <is>
          <t>3</t>
        </is>
      </c>
      <c r="T1101" s="2" t="inlineStr">
        <is>
          <t/>
        </is>
      </c>
      <c r="U1101" t="inlineStr">
        <is>
          <t>die jeweils oertlich zwischen zwei Leitern herrschende Spannung von Betriebsmitteln oder Anlageteilen</t>
        </is>
      </c>
      <c r="V1101" s="2" t="inlineStr">
        <is>
          <t>τάση λειτουργίας</t>
        </is>
      </c>
      <c r="W1101" s="2" t="inlineStr">
        <is>
          <t>3</t>
        </is>
      </c>
      <c r="X1101" s="2" t="inlineStr">
        <is>
          <t/>
        </is>
      </c>
      <c r="Y1101" t="inlineStr">
        <is>
          <t/>
        </is>
      </c>
      <c r="Z1101" s="2" t="inlineStr">
        <is>
          <t>working voltage|
operating voltage</t>
        </is>
      </c>
      <c r="AA1101" s="2" t="inlineStr">
        <is>
          <t>3|
3</t>
        </is>
      </c>
      <c r="AB1101" s="2" t="inlineStr">
        <is>
          <t xml:space="preserve">|
</t>
        </is>
      </c>
      <c r="AC1101" t="inlineStr">
        <is>
          <t>the voltage at any moment across two line wires of machines or apparatus in operation</t>
        </is>
      </c>
      <c r="AD1101" s="2" t="inlineStr">
        <is>
          <t>tensión de explotación</t>
        </is>
      </c>
      <c r="AE1101" s="2" t="inlineStr">
        <is>
          <t>3</t>
        </is>
      </c>
      <c r="AF1101" s="2" t="inlineStr">
        <is>
          <t/>
        </is>
      </c>
      <c r="AG1101" t="inlineStr">
        <is>
          <t>tensión bajo la que se encuentran en servicio las instalaciones eléctricas (producción, transporte, etc.)</t>
        </is>
      </c>
      <c r="AH1101" t="inlineStr">
        <is>
          <t/>
        </is>
      </c>
      <c r="AI1101" t="inlineStr">
        <is>
          <t/>
        </is>
      </c>
      <c r="AJ1101" t="inlineStr">
        <is>
          <t/>
        </is>
      </c>
      <c r="AK1101" t="inlineStr">
        <is>
          <t/>
        </is>
      </c>
      <c r="AL1101" t="inlineStr">
        <is>
          <t/>
        </is>
      </c>
      <c r="AM1101" t="inlineStr">
        <is>
          <t/>
        </is>
      </c>
      <c r="AN1101" t="inlineStr">
        <is>
          <t/>
        </is>
      </c>
      <c r="AO1101" t="inlineStr">
        <is>
          <t/>
        </is>
      </c>
      <c r="AP1101" s="2" t="inlineStr">
        <is>
          <t>tension d'exploitation</t>
        </is>
      </c>
      <c r="AQ1101" s="2" t="inlineStr">
        <is>
          <t>3</t>
        </is>
      </c>
      <c r="AR1101" s="2" t="inlineStr">
        <is>
          <t/>
        </is>
      </c>
      <c r="AS1101" t="inlineStr">
        <is>
          <t>tension sous laquelle sont en service des installations électriques (production, transport...)</t>
        </is>
      </c>
      <c r="AT1101" t="inlineStr">
        <is>
          <t/>
        </is>
      </c>
      <c r="AU1101" t="inlineStr">
        <is>
          <t/>
        </is>
      </c>
      <c r="AV1101" t="inlineStr">
        <is>
          <t/>
        </is>
      </c>
      <c r="AW1101" t="inlineStr">
        <is>
          <t/>
        </is>
      </c>
      <c r="AX1101" t="inlineStr">
        <is>
          <t/>
        </is>
      </c>
      <c r="AY1101" t="inlineStr">
        <is>
          <t/>
        </is>
      </c>
      <c r="AZ1101" t="inlineStr">
        <is>
          <t/>
        </is>
      </c>
      <c r="BA1101" t="inlineStr">
        <is>
          <t/>
        </is>
      </c>
      <c r="BB1101" t="inlineStr">
        <is>
          <t/>
        </is>
      </c>
      <c r="BC1101" t="inlineStr">
        <is>
          <t/>
        </is>
      </c>
      <c r="BD1101" t="inlineStr">
        <is>
          <t/>
        </is>
      </c>
      <c r="BE1101" t="inlineStr">
        <is>
          <t/>
        </is>
      </c>
      <c r="BF1101" s="2" t="inlineStr">
        <is>
          <t>tensione d'esercizio</t>
        </is>
      </c>
      <c r="BG1101" s="2" t="inlineStr">
        <is>
          <t>3</t>
        </is>
      </c>
      <c r="BH1101" s="2" t="inlineStr">
        <is>
          <t/>
        </is>
      </c>
      <c r="BI1101" t="inlineStr">
        <is>
          <t/>
        </is>
      </c>
      <c r="BJ1101" t="inlineStr">
        <is>
          <t/>
        </is>
      </c>
      <c r="BK1101" t="inlineStr">
        <is>
          <t/>
        </is>
      </c>
      <c r="BL1101" t="inlineStr">
        <is>
          <t/>
        </is>
      </c>
      <c r="BM1101" t="inlineStr">
        <is>
          <t/>
        </is>
      </c>
      <c r="BN1101" t="inlineStr">
        <is>
          <t/>
        </is>
      </c>
      <c r="BO1101" t="inlineStr">
        <is>
          <t/>
        </is>
      </c>
      <c r="BP1101" t="inlineStr">
        <is>
          <t/>
        </is>
      </c>
      <c r="BQ1101" t="inlineStr">
        <is>
          <t/>
        </is>
      </c>
      <c r="BR1101" t="inlineStr">
        <is>
          <t/>
        </is>
      </c>
      <c r="BS1101" t="inlineStr">
        <is>
          <t/>
        </is>
      </c>
      <c r="BT1101" t="inlineStr">
        <is>
          <t/>
        </is>
      </c>
      <c r="BU1101" t="inlineStr">
        <is>
          <t/>
        </is>
      </c>
      <c r="BV1101" t="inlineStr">
        <is>
          <t/>
        </is>
      </c>
      <c r="BW1101" t="inlineStr">
        <is>
          <t/>
        </is>
      </c>
      <c r="BX1101" t="inlineStr">
        <is>
          <t/>
        </is>
      </c>
      <c r="BY1101" t="inlineStr">
        <is>
          <t/>
        </is>
      </c>
      <c r="BZ1101" t="inlineStr">
        <is>
          <t/>
        </is>
      </c>
      <c r="CA1101" t="inlineStr">
        <is>
          <t/>
        </is>
      </c>
      <c r="CB1101" t="inlineStr">
        <is>
          <t/>
        </is>
      </c>
      <c r="CC1101" t="inlineStr">
        <is>
          <t/>
        </is>
      </c>
      <c r="CD1101" s="2" t="inlineStr">
        <is>
          <t>tensão de exploração</t>
        </is>
      </c>
      <c r="CE1101" s="2" t="inlineStr">
        <is>
          <t>3</t>
        </is>
      </c>
      <c r="CF1101" s="2" t="inlineStr">
        <is>
          <t/>
        </is>
      </c>
      <c r="CG1101" t="inlineStr">
        <is>
          <t>tensão sob a qual se encontram em serviço as instalações eléctricas(produção,transporte,etc.)</t>
        </is>
      </c>
      <c r="CH1101" t="inlineStr">
        <is>
          <t/>
        </is>
      </c>
      <c r="CI1101" t="inlineStr">
        <is>
          <t/>
        </is>
      </c>
      <c r="CJ1101" t="inlineStr">
        <is>
          <t/>
        </is>
      </c>
      <c r="CK1101" t="inlineStr">
        <is>
          <t/>
        </is>
      </c>
      <c r="CL1101" t="inlineStr">
        <is>
          <t/>
        </is>
      </c>
      <c r="CM1101" t="inlineStr">
        <is>
          <t/>
        </is>
      </c>
      <c r="CN1101" t="inlineStr">
        <is>
          <t/>
        </is>
      </c>
      <c r="CO1101" t="inlineStr">
        <is>
          <t/>
        </is>
      </c>
      <c r="CP1101" t="inlineStr">
        <is>
          <t/>
        </is>
      </c>
      <c r="CQ1101" t="inlineStr">
        <is>
          <t/>
        </is>
      </c>
      <c r="CR1101" t="inlineStr">
        <is>
          <t/>
        </is>
      </c>
      <c r="CS1101" t="inlineStr">
        <is>
          <t/>
        </is>
      </c>
      <c r="CT1101" t="inlineStr">
        <is>
          <t/>
        </is>
      </c>
      <c r="CU1101" t="inlineStr">
        <is>
          <t/>
        </is>
      </c>
      <c r="CV1101" t="inlineStr">
        <is>
          <t/>
        </is>
      </c>
      <c r="CW1101" t="inlineStr">
        <is>
          <t/>
        </is>
      </c>
    </row>
    <row r="1102">
      <c r="A1102" s="1" t="str">
        <f>HYPERLINK("https://iate.europa.eu/entry/result/1407771/all", "1407771")</f>
        <v>1407771</v>
      </c>
      <c r="B1102" t="inlineStr">
        <is>
          <t>AGRICULTURE, FORESTRY AND FISHERIES;INDUSTRY</t>
        </is>
      </c>
      <c r="C1102" t="inlineStr">
        <is>
          <t>AGRICULTURE, FORESTRY AND FISHERIES;INDUSTRY|electronics and electrical engineering</t>
        </is>
      </c>
      <c r="D1102" t="inlineStr">
        <is>
          <t>no</t>
        </is>
      </c>
      <c r="E1102" t="inlineStr">
        <is>
          <t/>
        </is>
      </c>
      <c r="F1102" t="inlineStr">
        <is>
          <t/>
        </is>
      </c>
      <c r="G1102" t="inlineStr">
        <is>
          <t/>
        </is>
      </c>
      <c r="H1102" t="inlineStr">
        <is>
          <t/>
        </is>
      </c>
      <c r="I1102" t="inlineStr">
        <is>
          <t/>
        </is>
      </c>
      <c r="J1102" t="inlineStr">
        <is>
          <t/>
        </is>
      </c>
      <c r="K1102" t="inlineStr">
        <is>
          <t/>
        </is>
      </c>
      <c r="L1102" t="inlineStr">
        <is>
          <t/>
        </is>
      </c>
      <c r="M1102" t="inlineStr">
        <is>
          <t/>
        </is>
      </c>
      <c r="N1102" t="inlineStr">
        <is>
          <t/>
        </is>
      </c>
      <c r="O1102" t="inlineStr">
        <is>
          <t/>
        </is>
      </c>
      <c r="P1102" t="inlineStr">
        <is>
          <t/>
        </is>
      </c>
      <c r="Q1102" t="inlineStr">
        <is>
          <t/>
        </is>
      </c>
      <c r="R1102" s="2" t="inlineStr">
        <is>
          <t>Wiederurbarmachung</t>
        </is>
      </c>
      <c r="S1102" s="2" t="inlineStr">
        <is>
          <t>3</t>
        </is>
      </c>
      <c r="T1102" s="2" t="inlineStr">
        <is>
          <t/>
        </is>
      </c>
      <c r="U1102" t="inlineStr">
        <is>
          <t>Maßnahmen, um ehemals energiewirtschaftlich genutzte Flächen (Boden und Gewässer) für land-,forst-und wasserwirtschaftliche sowie sonstige Zwecke rekultivierbar zu machen</t>
        </is>
      </c>
      <c r="V1102" s="2" t="inlineStr">
        <is>
          <t>αξιοποίηση</t>
        </is>
      </c>
      <c r="W1102" s="2" t="inlineStr">
        <is>
          <t>3</t>
        </is>
      </c>
      <c r="X1102" s="2" t="inlineStr">
        <is>
          <t/>
        </is>
      </c>
      <c r="Y1102" t="inlineStr">
        <is>
          <t/>
        </is>
      </c>
      <c r="Z1102" s="2" t="inlineStr">
        <is>
          <t>reclamation</t>
        </is>
      </c>
      <c r="AA1102" s="2" t="inlineStr">
        <is>
          <t>3</t>
        </is>
      </c>
      <c r="AB1102" s="2" t="inlineStr">
        <is>
          <t/>
        </is>
      </c>
      <c r="AC1102" t="inlineStr">
        <is>
          <t>measures taken to render surface areas(lands and waters),formerly utilised for energy purposes,fit for recultivation</t>
        </is>
      </c>
      <c r="AD1102" s="2" t="inlineStr">
        <is>
          <t>reposición</t>
        </is>
      </c>
      <c r="AE1102" s="2" t="inlineStr">
        <is>
          <t>3</t>
        </is>
      </c>
      <c r="AF1102" s="2" t="inlineStr">
        <is>
          <t/>
        </is>
      </c>
      <c r="AG1102" t="inlineStr">
        <is>
          <t>medidas a tomar para hacer apropiados al cultivo los terrenos (suelo y agua) previamente utilizados con fines energéticos</t>
        </is>
      </c>
      <c r="AH1102" t="inlineStr">
        <is>
          <t/>
        </is>
      </c>
      <c r="AI1102" t="inlineStr">
        <is>
          <t/>
        </is>
      </c>
      <c r="AJ1102" t="inlineStr">
        <is>
          <t/>
        </is>
      </c>
      <c r="AK1102" t="inlineStr">
        <is>
          <t/>
        </is>
      </c>
      <c r="AL1102" t="inlineStr">
        <is>
          <t/>
        </is>
      </c>
      <c r="AM1102" t="inlineStr">
        <is>
          <t/>
        </is>
      </c>
      <c r="AN1102" t="inlineStr">
        <is>
          <t/>
        </is>
      </c>
      <c r="AO1102" t="inlineStr">
        <is>
          <t/>
        </is>
      </c>
      <c r="AP1102" s="2" t="inlineStr">
        <is>
          <t>remise en état|
redéfrichement</t>
        </is>
      </c>
      <c r="AQ1102" s="2" t="inlineStr">
        <is>
          <t>3|
3</t>
        </is>
      </c>
      <c r="AR1102" s="2" t="inlineStr">
        <is>
          <t xml:space="preserve">|
</t>
        </is>
      </c>
      <c r="AS1102" t="inlineStr">
        <is>
          <t>mesures prises en vue de rendre aptes à la culture des terrains(sol et eau)après leur utilisation à des fins énergétiques</t>
        </is>
      </c>
      <c r="AT1102" t="inlineStr">
        <is>
          <t/>
        </is>
      </c>
      <c r="AU1102" t="inlineStr">
        <is>
          <t/>
        </is>
      </c>
      <c r="AV1102" t="inlineStr">
        <is>
          <t/>
        </is>
      </c>
      <c r="AW1102" t="inlineStr">
        <is>
          <t/>
        </is>
      </c>
      <c r="AX1102" t="inlineStr">
        <is>
          <t/>
        </is>
      </c>
      <c r="AY1102" t="inlineStr">
        <is>
          <t/>
        </is>
      </c>
      <c r="AZ1102" t="inlineStr">
        <is>
          <t/>
        </is>
      </c>
      <c r="BA1102" t="inlineStr">
        <is>
          <t/>
        </is>
      </c>
      <c r="BB1102" t="inlineStr">
        <is>
          <t/>
        </is>
      </c>
      <c r="BC1102" t="inlineStr">
        <is>
          <t/>
        </is>
      </c>
      <c r="BD1102" t="inlineStr">
        <is>
          <t/>
        </is>
      </c>
      <c r="BE1102" t="inlineStr">
        <is>
          <t/>
        </is>
      </c>
      <c r="BF1102" s="2" t="inlineStr">
        <is>
          <t>ridissodamento di un terreno</t>
        </is>
      </c>
      <c r="BG1102" s="2" t="inlineStr">
        <is>
          <t>3</t>
        </is>
      </c>
      <c r="BH1102" s="2" t="inlineStr">
        <is>
          <t/>
        </is>
      </c>
      <c r="BI1102" t="inlineStr">
        <is>
          <t/>
        </is>
      </c>
      <c r="BJ1102" s="2" t="inlineStr">
        <is>
          <t>įsisavinimas</t>
        </is>
      </c>
      <c r="BK1102" s="2" t="inlineStr">
        <is>
          <t>1</t>
        </is>
      </c>
      <c r="BL1102" s="2" t="inlineStr">
        <is>
          <t/>
        </is>
      </c>
      <c r="BM1102" t="inlineStr">
        <is>
          <t/>
        </is>
      </c>
      <c r="BN1102" t="inlineStr">
        <is>
          <t/>
        </is>
      </c>
      <c r="BO1102" t="inlineStr">
        <is>
          <t/>
        </is>
      </c>
      <c r="BP1102" t="inlineStr">
        <is>
          <t/>
        </is>
      </c>
      <c r="BQ1102" t="inlineStr">
        <is>
          <t/>
        </is>
      </c>
      <c r="BR1102" t="inlineStr">
        <is>
          <t/>
        </is>
      </c>
      <c r="BS1102" t="inlineStr">
        <is>
          <t/>
        </is>
      </c>
      <c r="BT1102" t="inlineStr">
        <is>
          <t/>
        </is>
      </c>
      <c r="BU1102" t="inlineStr">
        <is>
          <t/>
        </is>
      </c>
      <c r="BV1102" t="inlineStr">
        <is>
          <t/>
        </is>
      </c>
      <c r="BW1102" t="inlineStr">
        <is>
          <t/>
        </is>
      </c>
      <c r="BX1102" t="inlineStr">
        <is>
          <t/>
        </is>
      </c>
      <c r="BY1102" t="inlineStr">
        <is>
          <t/>
        </is>
      </c>
      <c r="BZ1102" t="inlineStr">
        <is>
          <t/>
        </is>
      </c>
      <c r="CA1102" t="inlineStr">
        <is>
          <t/>
        </is>
      </c>
      <c r="CB1102" t="inlineStr">
        <is>
          <t/>
        </is>
      </c>
      <c r="CC1102" t="inlineStr">
        <is>
          <t/>
        </is>
      </c>
      <c r="CD1102" s="2" t="inlineStr">
        <is>
          <t>arroteamentos|
regularização de um terreno</t>
        </is>
      </c>
      <c r="CE1102" s="2" t="inlineStr">
        <is>
          <t>3|
3</t>
        </is>
      </c>
      <c r="CF1102" s="2" t="inlineStr">
        <is>
          <t xml:space="preserve">|
</t>
        </is>
      </c>
      <c r="CG1102" t="inlineStr">
        <is>
          <t>medidas tomadas con vista a tornar aptos para o cultivo os terrenos(solo e água)previamente utilizados para fins energéticos</t>
        </is>
      </c>
      <c r="CH1102" t="inlineStr">
        <is>
          <t/>
        </is>
      </c>
      <c r="CI1102" t="inlineStr">
        <is>
          <t/>
        </is>
      </c>
      <c r="CJ1102" t="inlineStr">
        <is>
          <t/>
        </is>
      </c>
      <c r="CK1102" t="inlineStr">
        <is>
          <t/>
        </is>
      </c>
      <c r="CL1102" t="inlineStr">
        <is>
          <t/>
        </is>
      </c>
      <c r="CM1102" t="inlineStr">
        <is>
          <t/>
        </is>
      </c>
      <c r="CN1102" t="inlineStr">
        <is>
          <t/>
        </is>
      </c>
      <c r="CO1102" t="inlineStr">
        <is>
          <t/>
        </is>
      </c>
      <c r="CP1102" t="inlineStr">
        <is>
          <t/>
        </is>
      </c>
      <c r="CQ1102" t="inlineStr">
        <is>
          <t/>
        </is>
      </c>
      <c r="CR1102" t="inlineStr">
        <is>
          <t/>
        </is>
      </c>
      <c r="CS1102" t="inlineStr">
        <is>
          <t/>
        </is>
      </c>
      <c r="CT1102" t="inlineStr">
        <is>
          <t/>
        </is>
      </c>
      <c r="CU1102" t="inlineStr">
        <is>
          <t/>
        </is>
      </c>
      <c r="CV1102" t="inlineStr">
        <is>
          <t/>
        </is>
      </c>
      <c r="CW1102" t="inlineStr">
        <is>
          <t/>
        </is>
      </c>
    </row>
    <row r="1103">
      <c r="A1103" s="1" t="str">
        <f>HYPERLINK("https://iate.europa.eu/entry/result/1407743/all", "1407743")</f>
        <v>1407743</v>
      </c>
      <c r="B1103" t="inlineStr">
        <is>
          <t>ENERGY</t>
        </is>
      </c>
      <c r="C1103" t="inlineStr">
        <is>
          <t>ENERGY|coal and mining industries|coal industry</t>
        </is>
      </c>
      <c r="D1103" t="inlineStr">
        <is>
          <t>no</t>
        </is>
      </c>
      <c r="E1103" t="inlineStr">
        <is>
          <t/>
        </is>
      </c>
      <c r="F1103" t="inlineStr">
        <is>
          <t/>
        </is>
      </c>
      <c r="G1103" t="inlineStr">
        <is>
          <t/>
        </is>
      </c>
      <c r="H1103" t="inlineStr">
        <is>
          <t/>
        </is>
      </c>
      <c r="I1103" t="inlineStr">
        <is>
          <t/>
        </is>
      </c>
      <c r="J1103" t="inlineStr">
        <is>
          <t/>
        </is>
      </c>
      <c r="K1103" t="inlineStr">
        <is>
          <t/>
        </is>
      </c>
      <c r="L1103" t="inlineStr">
        <is>
          <t/>
        </is>
      </c>
      <c r="M1103" t="inlineStr">
        <is>
          <t/>
        </is>
      </c>
      <c r="N1103" s="2" t="inlineStr">
        <is>
          <t>beriget uran</t>
        </is>
      </c>
      <c r="O1103" s="2" t="inlineStr">
        <is>
          <t>3</t>
        </is>
      </c>
      <c r="P1103" s="2" t="inlineStr">
        <is>
          <t/>
        </is>
      </c>
      <c r="Q1103" t="inlineStr">
        <is>
          <t>enten med uran 235 eller med uran 233,eller med plutonium</t>
        </is>
      </c>
      <c r="R1103" s="2" t="inlineStr">
        <is>
          <t>angereichertes Uran</t>
        </is>
      </c>
      <c r="S1103" s="2" t="inlineStr">
        <is>
          <t>3</t>
        </is>
      </c>
      <c r="T1103" s="2" t="inlineStr">
        <is>
          <t/>
        </is>
      </c>
      <c r="U1103" t="inlineStr">
        <is>
          <t>mit Uran 235,Uran 233 oder Plutonium angereichertes Uran</t>
        </is>
      </c>
      <c r="V1103" s="2" t="inlineStr">
        <is>
          <t>εμπλουτισμένο ουράνιο</t>
        </is>
      </c>
      <c r="W1103" s="2" t="inlineStr">
        <is>
          <t>3</t>
        </is>
      </c>
      <c r="X1103" s="2" t="inlineStr">
        <is>
          <t/>
        </is>
      </c>
      <c r="Y1103" t="inlineStr">
        <is>
          <t/>
        </is>
      </c>
      <c r="Z1103" s="2" t="inlineStr">
        <is>
          <t>enriched uranium</t>
        </is>
      </c>
      <c r="AA1103" s="2" t="inlineStr">
        <is>
          <t>3</t>
        </is>
      </c>
      <c r="AB1103" s="2" t="inlineStr">
        <is>
          <t/>
        </is>
      </c>
      <c r="AC1103" t="inlineStr">
        <is>
          <t>1)uranium in which the percentage of the fissionable isotope, uranium-235,has been increased above that contained in natural uranium; 2)uranium enriched with uranium 235,uranium 233 or plutonium</t>
        </is>
      </c>
      <c r="AD1103" s="2" t="inlineStr">
        <is>
          <t>uranio enriquecido</t>
        </is>
      </c>
      <c r="AE1103" s="2" t="inlineStr">
        <is>
          <t>3</t>
        </is>
      </c>
      <c r="AF1103" s="2" t="inlineStr">
        <is>
          <t/>
        </is>
      </c>
      <c r="AG1103" t="inlineStr">
        <is>
          <t>uranio en el que el porcentaje de isótopo fisible, uranio 235, es superior al que contiene el uranio natural</t>
        </is>
      </c>
      <c r="AH1103" s="2" t="inlineStr">
        <is>
          <t>rikastatud uraan</t>
        </is>
      </c>
      <c r="AI1103" s="2" t="inlineStr">
        <is>
          <t>3</t>
        </is>
      </c>
      <c r="AJ1103" s="2" t="inlineStr">
        <is>
          <t/>
        </is>
      </c>
      <c r="AK1103" t="inlineStr">
        <is>
          <t>uraan, milles isotoobi U-235 sisaldus on suurem kui 0,7 massiprotsenti, ehk suurem kui looduslikus uraanis</t>
        </is>
      </c>
      <c r="AL1103" t="inlineStr">
        <is>
          <t/>
        </is>
      </c>
      <c r="AM1103" t="inlineStr">
        <is>
          <t/>
        </is>
      </c>
      <c r="AN1103" t="inlineStr">
        <is>
          <t/>
        </is>
      </c>
      <c r="AO1103" t="inlineStr">
        <is>
          <t/>
        </is>
      </c>
      <c r="AP1103" s="2" t="inlineStr">
        <is>
          <t>uranium enrichi</t>
        </is>
      </c>
      <c r="AQ1103" s="2" t="inlineStr">
        <is>
          <t>3</t>
        </is>
      </c>
      <c r="AR1103" s="2" t="inlineStr">
        <is>
          <t/>
        </is>
      </c>
      <c r="AS1103" t="inlineStr">
        <is>
          <t>uranium enrichi, soit avec de l'uranium 235,soit avec de l'uranium 233,soit avec du plutonium</t>
        </is>
      </c>
      <c r="AT1103" t="inlineStr">
        <is>
          <t/>
        </is>
      </c>
      <c r="AU1103" t="inlineStr">
        <is>
          <t/>
        </is>
      </c>
      <c r="AV1103" t="inlineStr">
        <is>
          <t/>
        </is>
      </c>
      <c r="AW1103" t="inlineStr">
        <is>
          <t/>
        </is>
      </c>
      <c r="AX1103" t="inlineStr">
        <is>
          <t/>
        </is>
      </c>
      <c r="AY1103" t="inlineStr">
        <is>
          <t/>
        </is>
      </c>
      <c r="AZ1103" t="inlineStr">
        <is>
          <t/>
        </is>
      </c>
      <c r="BA1103" t="inlineStr">
        <is>
          <t/>
        </is>
      </c>
      <c r="BB1103" t="inlineStr">
        <is>
          <t/>
        </is>
      </c>
      <c r="BC1103" t="inlineStr">
        <is>
          <t/>
        </is>
      </c>
      <c r="BD1103" t="inlineStr">
        <is>
          <t/>
        </is>
      </c>
      <c r="BE1103" t="inlineStr">
        <is>
          <t/>
        </is>
      </c>
      <c r="BF1103" s="2" t="inlineStr">
        <is>
          <t>uranio arricchito</t>
        </is>
      </c>
      <c r="BG1103" s="2" t="inlineStr">
        <is>
          <t>3</t>
        </is>
      </c>
      <c r="BH1103" s="2" t="inlineStr">
        <is>
          <t/>
        </is>
      </c>
      <c r="BI1103" t="inlineStr">
        <is>
          <t>uranio arricchito, sia con uranio 235,sia con uranio 233,sia con plutonio</t>
        </is>
      </c>
      <c r="BJ1103" t="inlineStr">
        <is>
          <t/>
        </is>
      </c>
      <c r="BK1103" t="inlineStr">
        <is>
          <t/>
        </is>
      </c>
      <c r="BL1103" t="inlineStr">
        <is>
          <t/>
        </is>
      </c>
      <c r="BM1103" t="inlineStr">
        <is>
          <t/>
        </is>
      </c>
      <c r="BN1103" t="inlineStr">
        <is>
          <t/>
        </is>
      </c>
      <c r="BO1103" t="inlineStr">
        <is>
          <t/>
        </is>
      </c>
      <c r="BP1103" t="inlineStr">
        <is>
          <t/>
        </is>
      </c>
      <c r="BQ1103" t="inlineStr">
        <is>
          <t/>
        </is>
      </c>
      <c r="BR1103" t="inlineStr">
        <is>
          <t/>
        </is>
      </c>
      <c r="BS1103" t="inlineStr">
        <is>
          <t/>
        </is>
      </c>
      <c r="BT1103" t="inlineStr">
        <is>
          <t/>
        </is>
      </c>
      <c r="BU1103" t="inlineStr">
        <is>
          <t/>
        </is>
      </c>
      <c r="BV1103" s="2" t="inlineStr">
        <is>
          <t>verrijkt uranium</t>
        </is>
      </c>
      <c r="BW1103" s="2" t="inlineStr">
        <is>
          <t>3</t>
        </is>
      </c>
      <c r="BX1103" s="2" t="inlineStr">
        <is>
          <t/>
        </is>
      </c>
      <c r="BY1103" t="inlineStr">
        <is>
          <t>uranium dat met uranium 235,uranium 233 of plutonium is verrijkt</t>
        </is>
      </c>
      <c r="BZ1103" s="2" t="inlineStr">
        <is>
          <t>uran wzbogacony</t>
        </is>
      </c>
      <c r="CA1103" s="2" t="inlineStr">
        <is>
          <t>3</t>
        </is>
      </c>
      <c r="CB1103" s="2" t="inlineStr">
        <is>
          <t/>
        </is>
      </c>
      <c r="CC1103" t="inlineStr">
        <is>
          <t>uran zawierający procentowo masę uranu-235 powyżej 0,72%</t>
        </is>
      </c>
      <c r="CD1103" s="2" t="inlineStr">
        <is>
          <t>urânio enriquecido</t>
        </is>
      </c>
      <c r="CE1103" s="2" t="inlineStr">
        <is>
          <t>3</t>
        </is>
      </c>
      <c r="CF1103" s="2" t="inlineStr">
        <is>
          <t/>
        </is>
      </c>
      <c r="CG1103" t="inlineStr">
        <is>
          <t>urânio em que a percentagem de isótopo cindível,urânio 235,é superior à do urânio no estado natural</t>
        </is>
      </c>
      <c r="CH1103" t="inlineStr">
        <is>
          <t/>
        </is>
      </c>
      <c r="CI1103" t="inlineStr">
        <is>
          <t/>
        </is>
      </c>
      <c r="CJ1103" t="inlineStr">
        <is>
          <t/>
        </is>
      </c>
      <c r="CK1103" t="inlineStr">
        <is>
          <t/>
        </is>
      </c>
      <c r="CL1103" t="inlineStr">
        <is>
          <t/>
        </is>
      </c>
      <c r="CM1103" t="inlineStr">
        <is>
          <t/>
        </is>
      </c>
      <c r="CN1103" t="inlineStr">
        <is>
          <t/>
        </is>
      </c>
      <c r="CO1103" t="inlineStr">
        <is>
          <t/>
        </is>
      </c>
      <c r="CP1103" t="inlineStr">
        <is>
          <t/>
        </is>
      </c>
      <c r="CQ1103" t="inlineStr">
        <is>
          <t/>
        </is>
      </c>
      <c r="CR1103" t="inlineStr">
        <is>
          <t/>
        </is>
      </c>
      <c r="CS1103" t="inlineStr">
        <is>
          <t/>
        </is>
      </c>
      <c r="CT1103" t="inlineStr">
        <is>
          <t/>
        </is>
      </c>
      <c r="CU1103" t="inlineStr">
        <is>
          <t/>
        </is>
      </c>
      <c r="CV1103" t="inlineStr">
        <is>
          <t/>
        </is>
      </c>
      <c r="CW1103" t="inlineStr">
        <is>
          <t/>
        </is>
      </c>
    </row>
    <row r="1104">
      <c r="A1104" s="1" t="str">
        <f>HYPERLINK("https://iate.europa.eu/entry/result/1407791/all", "1407791")</f>
        <v>1407791</v>
      </c>
      <c r="B1104" t="inlineStr">
        <is>
          <t>INDUSTRY</t>
        </is>
      </c>
      <c r="C1104" t="inlineStr">
        <is>
          <t>INDUSTRY|electronics and electrical engineering</t>
        </is>
      </c>
      <c r="D1104" t="inlineStr">
        <is>
          <t>no</t>
        </is>
      </c>
      <c r="E1104" t="inlineStr">
        <is>
          <t/>
        </is>
      </c>
      <c r="F1104" t="inlineStr">
        <is>
          <t/>
        </is>
      </c>
      <c r="G1104" t="inlineStr">
        <is>
          <t/>
        </is>
      </c>
      <c r="H1104" t="inlineStr">
        <is>
          <t/>
        </is>
      </c>
      <c r="I1104" t="inlineStr">
        <is>
          <t/>
        </is>
      </c>
      <c r="J1104" t="inlineStr">
        <is>
          <t/>
        </is>
      </c>
      <c r="K1104" t="inlineStr">
        <is>
          <t/>
        </is>
      </c>
      <c r="L1104" t="inlineStr">
        <is>
          <t/>
        </is>
      </c>
      <c r="M1104" t="inlineStr">
        <is>
          <t/>
        </is>
      </c>
      <c r="N1104" t="inlineStr">
        <is>
          <t/>
        </is>
      </c>
      <c r="O1104" t="inlineStr">
        <is>
          <t/>
        </is>
      </c>
      <c r="P1104" t="inlineStr">
        <is>
          <t/>
        </is>
      </c>
      <c r="Q1104" t="inlineStr">
        <is>
          <t/>
        </is>
      </c>
      <c r="R1104" s="2" t="inlineStr">
        <is>
          <t>Uebergabestelle</t>
        </is>
      </c>
      <c r="S1104" s="2" t="inlineStr">
        <is>
          <t>3</t>
        </is>
      </c>
      <c r="T1104" s="2" t="inlineStr">
        <is>
          <t/>
        </is>
      </c>
      <c r="U1104" t="inlineStr">
        <is>
          <t>eine Stelle im Netz, an der elektrische Energie vereinbarungsgemaess einem anderen uebergeben wird</t>
        </is>
      </c>
      <c r="V1104" s="2" t="inlineStr">
        <is>
          <t>σημείο διασύνδεσης|
τερματικά παροχής</t>
        </is>
      </c>
      <c r="W1104" s="2" t="inlineStr">
        <is>
          <t>3|
3</t>
        </is>
      </c>
      <c r="X1104" s="2" t="inlineStr">
        <is>
          <t xml:space="preserve">|
</t>
        </is>
      </c>
      <c r="Y1104" t="inlineStr">
        <is>
          <t/>
        </is>
      </c>
      <c r="Z1104" s="2" t="inlineStr">
        <is>
          <t>supply terminals|
delivery point|
terminal point</t>
        </is>
      </c>
      <c r="AA1104" s="2" t="inlineStr">
        <is>
          <t>3|
3|
3</t>
        </is>
      </c>
      <c r="AB1104" s="2" t="inlineStr">
        <is>
          <t xml:space="preserve">|
|
</t>
        </is>
      </c>
      <c r="AC1104" t="inlineStr">
        <is>
          <t>the point in a system/network at which a purchaser/consumer contractually receives electrical energy</t>
        </is>
      </c>
      <c r="AD1104" s="2" t="inlineStr">
        <is>
          <t>punto de intercambio</t>
        </is>
      </c>
      <c r="AE1104" s="2" t="inlineStr">
        <is>
          <t>3</t>
        </is>
      </c>
      <c r="AF1104" s="2" t="inlineStr">
        <is>
          <t/>
        </is>
      </c>
      <c r="AG1104" t="inlineStr">
        <is>
          <t>punto de una red por el que se transmite energía eléctrica a otra red</t>
        </is>
      </c>
      <c r="AH1104" t="inlineStr">
        <is>
          <t/>
        </is>
      </c>
      <c r="AI1104" t="inlineStr">
        <is>
          <t/>
        </is>
      </c>
      <c r="AJ1104" t="inlineStr">
        <is>
          <t/>
        </is>
      </c>
      <c r="AK1104" t="inlineStr">
        <is>
          <t/>
        </is>
      </c>
      <c r="AL1104" s="2" t="inlineStr">
        <is>
          <t>liittämiskohta</t>
        </is>
      </c>
      <c r="AM1104" s="2" t="inlineStr">
        <is>
          <t>3</t>
        </is>
      </c>
      <c r="AN1104" s="2" t="inlineStr">
        <is>
          <t/>
        </is>
      </c>
      <c r="AO1104" t="inlineStr">
        <is>
          <t>kohta, jossa sähkön toimittajan ja sähkönkäyttäjän verkot liittyvät toisiinsa</t>
        </is>
      </c>
      <c r="AP1104" s="2" t="inlineStr">
        <is>
          <t>point d'échange</t>
        </is>
      </c>
      <c r="AQ1104" s="2" t="inlineStr">
        <is>
          <t>3</t>
        </is>
      </c>
      <c r="AR1104" s="2" t="inlineStr">
        <is>
          <t/>
        </is>
      </c>
      <c r="AS1104" t="inlineStr">
        <is>
          <t>point du réseau où l'énergie électrique est transmise à un autre réseau</t>
        </is>
      </c>
      <c r="AT1104" t="inlineStr">
        <is>
          <t/>
        </is>
      </c>
      <c r="AU1104" t="inlineStr">
        <is>
          <t/>
        </is>
      </c>
      <c r="AV1104" t="inlineStr">
        <is>
          <t/>
        </is>
      </c>
      <c r="AW1104" t="inlineStr">
        <is>
          <t/>
        </is>
      </c>
      <c r="AX1104" t="inlineStr">
        <is>
          <t/>
        </is>
      </c>
      <c r="AY1104" t="inlineStr">
        <is>
          <t/>
        </is>
      </c>
      <c r="AZ1104" t="inlineStr">
        <is>
          <t/>
        </is>
      </c>
      <c r="BA1104" t="inlineStr">
        <is>
          <t/>
        </is>
      </c>
      <c r="BB1104" t="inlineStr">
        <is>
          <t/>
        </is>
      </c>
      <c r="BC1104" t="inlineStr">
        <is>
          <t/>
        </is>
      </c>
      <c r="BD1104" t="inlineStr">
        <is>
          <t/>
        </is>
      </c>
      <c r="BE1104" t="inlineStr">
        <is>
          <t/>
        </is>
      </c>
      <c r="BF1104" s="2" t="inlineStr">
        <is>
          <t>punto di scambio</t>
        </is>
      </c>
      <c r="BG1104" s="2" t="inlineStr">
        <is>
          <t>3</t>
        </is>
      </c>
      <c r="BH1104" s="2" t="inlineStr">
        <is>
          <t/>
        </is>
      </c>
      <c r="BI1104" t="inlineStr">
        <is>
          <t/>
        </is>
      </c>
      <c r="BJ1104" t="inlineStr">
        <is>
          <t/>
        </is>
      </c>
      <c r="BK1104" t="inlineStr">
        <is>
          <t/>
        </is>
      </c>
      <c r="BL1104" t="inlineStr">
        <is>
          <t/>
        </is>
      </c>
      <c r="BM1104" t="inlineStr">
        <is>
          <t/>
        </is>
      </c>
      <c r="BN1104" t="inlineStr">
        <is>
          <t/>
        </is>
      </c>
      <c r="BO1104" t="inlineStr">
        <is>
          <t/>
        </is>
      </c>
      <c r="BP1104" t="inlineStr">
        <is>
          <t/>
        </is>
      </c>
      <c r="BQ1104" t="inlineStr">
        <is>
          <t/>
        </is>
      </c>
      <c r="BR1104" t="inlineStr">
        <is>
          <t/>
        </is>
      </c>
      <c r="BS1104" t="inlineStr">
        <is>
          <t/>
        </is>
      </c>
      <c r="BT1104" t="inlineStr">
        <is>
          <t/>
        </is>
      </c>
      <c r="BU1104" t="inlineStr">
        <is>
          <t/>
        </is>
      </c>
      <c r="BV1104" t="inlineStr">
        <is>
          <t/>
        </is>
      </c>
      <c r="BW1104" t="inlineStr">
        <is>
          <t/>
        </is>
      </c>
      <c r="BX1104" t="inlineStr">
        <is>
          <t/>
        </is>
      </c>
      <c r="BY1104" t="inlineStr">
        <is>
          <t/>
        </is>
      </c>
      <c r="BZ1104" t="inlineStr">
        <is>
          <t/>
        </is>
      </c>
      <c r="CA1104" t="inlineStr">
        <is>
          <t/>
        </is>
      </c>
      <c r="CB1104" t="inlineStr">
        <is>
          <t/>
        </is>
      </c>
      <c r="CC1104" t="inlineStr">
        <is>
          <t/>
        </is>
      </c>
      <c r="CD1104" s="2" t="inlineStr">
        <is>
          <t>ponto de entrega</t>
        </is>
      </c>
      <c r="CE1104" s="2" t="inlineStr">
        <is>
          <t>3</t>
        </is>
      </c>
      <c r="CF1104" s="2" t="inlineStr">
        <is>
          <t/>
        </is>
      </c>
      <c r="CG1104" t="inlineStr">
        <is>
          <t>Ponto de uma rede no qual se entrega energia elétrica a outra rede.</t>
        </is>
      </c>
      <c r="CH1104" t="inlineStr">
        <is>
          <t/>
        </is>
      </c>
      <c r="CI1104" t="inlineStr">
        <is>
          <t/>
        </is>
      </c>
      <c r="CJ1104" t="inlineStr">
        <is>
          <t/>
        </is>
      </c>
      <c r="CK1104" t="inlineStr">
        <is>
          <t/>
        </is>
      </c>
      <c r="CL1104" t="inlineStr">
        <is>
          <t/>
        </is>
      </c>
      <c r="CM1104" t="inlineStr">
        <is>
          <t/>
        </is>
      </c>
      <c r="CN1104" t="inlineStr">
        <is>
          <t/>
        </is>
      </c>
      <c r="CO1104" t="inlineStr">
        <is>
          <t/>
        </is>
      </c>
      <c r="CP1104" t="inlineStr">
        <is>
          <t/>
        </is>
      </c>
      <c r="CQ1104" t="inlineStr">
        <is>
          <t/>
        </is>
      </c>
      <c r="CR1104" t="inlineStr">
        <is>
          <t/>
        </is>
      </c>
      <c r="CS1104" t="inlineStr">
        <is>
          <t/>
        </is>
      </c>
      <c r="CT1104" t="inlineStr">
        <is>
          <t/>
        </is>
      </c>
      <c r="CU1104" t="inlineStr">
        <is>
          <t/>
        </is>
      </c>
      <c r="CV1104" t="inlineStr">
        <is>
          <t/>
        </is>
      </c>
      <c r="CW1104" t="inlineStr">
        <is>
          <t/>
        </is>
      </c>
    </row>
    <row r="1105">
      <c r="A1105" s="1" t="str">
        <f>HYPERLINK("https://iate.europa.eu/entry/result/1407780/all", "1407780")</f>
        <v>1407780</v>
      </c>
      <c r="B1105" t="inlineStr">
        <is>
          <t>INDUSTRY</t>
        </is>
      </c>
      <c r="C1105" t="inlineStr">
        <is>
          <t>INDUSTRY|electronics and electrical engineering</t>
        </is>
      </c>
      <c r="D1105" t="inlineStr">
        <is>
          <t>no</t>
        </is>
      </c>
      <c r="E1105" t="inlineStr">
        <is>
          <t/>
        </is>
      </c>
      <c r="F1105" t="inlineStr">
        <is>
          <t/>
        </is>
      </c>
      <c r="G1105" t="inlineStr">
        <is>
          <t/>
        </is>
      </c>
      <c r="H1105" t="inlineStr">
        <is>
          <t/>
        </is>
      </c>
      <c r="I1105" t="inlineStr">
        <is>
          <t/>
        </is>
      </c>
      <c r="J1105" t="inlineStr">
        <is>
          <t/>
        </is>
      </c>
      <c r="K1105" t="inlineStr">
        <is>
          <t/>
        </is>
      </c>
      <c r="L1105" t="inlineStr">
        <is>
          <t/>
        </is>
      </c>
      <c r="M1105" t="inlineStr">
        <is>
          <t/>
        </is>
      </c>
      <c r="N1105" t="inlineStr">
        <is>
          <t/>
        </is>
      </c>
      <c r="O1105" t="inlineStr">
        <is>
          <t/>
        </is>
      </c>
      <c r="P1105" t="inlineStr">
        <is>
          <t/>
        </is>
      </c>
      <c r="Q1105" t="inlineStr">
        <is>
          <t/>
        </is>
      </c>
      <c r="R1105" s="2" t="inlineStr">
        <is>
          <t>Umrichteranlage</t>
        </is>
      </c>
      <c r="S1105" s="2" t="inlineStr">
        <is>
          <t>3</t>
        </is>
      </c>
      <c r="T1105" s="2" t="inlineStr">
        <is>
          <t/>
        </is>
      </c>
      <c r="U1105" t="inlineStr">
        <is>
          <t>Anlage zur Umformung einer Stromart oder Frequenz in eine andere</t>
        </is>
      </c>
      <c r="V1105" s="2" t="inlineStr">
        <is>
          <t>μεταλλάκτης</t>
        </is>
      </c>
      <c r="W1105" s="2" t="inlineStr">
        <is>
          <t>3</t>
        </is>
      </c>
      <c r="X1105" s="2" t="inlineStr">
        <is>
          <t/>
        </is>
      </c>
      <c r="Y1105" t="inlineStr">
        <is>
          <t/>
        </is>
      </c>
      <c r="Z1105" s="2" t="inlineStr">
        <is>
          <t>converter station</t>
        </is>
      </c>
      <c r="AA1105" s="2" t="inlineStr">
        <is>
          <t>3</t>
        </is>
      </c>
      <c r="AB1105" s="2" t="inlineStr">
        <is>
          <t/>
        </is>
      </c>
      <c r="AC1105" t="inlineStr">
        <is>
          <t>an installation for converting current of one form into another or for converting frequency into another</t>
        </is>
      </c>
      <c r="AD1105" s="2" t="inlineStr">
        <is>
          <t>convertidor</t>
        </is>
      </c>
      <c r="AE1105" s="2" t="inlineStr">
        <is>
          <t>3</t>
        </is>
      </c>
      <c r="AF1105" s="2" t="inlineStr">
        <is>
          <t/>
        </is>
      </c>
      <c r="AG1105" t="inlineStr">
        <is>
          <t>es una instalación para convertir la corriente de una forma a otra o para convertir una frecuencia a otra</t>
        </is>
      </c>
      <c r="AH1105" s="2" t="inlineStr">
        <is>
          <t>konverterjaam</t>
        </is>
      </c>
      <c r="AI1105" s="2" t="inlineStr">
        <is>
          <t>3</t>
        </is>
      </c>
      <c r="AJ1105" s="2" t="inlineStr">
        <is>
          <t/>
        </is>
      </c>
      <c r="AK1105" t="inlineStr">
        <is>
          <t/>
        </is>
      </c>
      <c r="AL1105" t="inlineStr">
        <is>
          <t/>
        </is>
      </c>
      <c r="AM1105" t="inlineStr">
        <is>
          <t/>
        </is>
      </c>
      <c r="AN1105" t="inlineStr">
        <is>
          <t/>
        </is>
      </c>
      <c r="AO1105" t="inlineStr">
        <is>
          <t/>
        </is>
      </c>
      <c r="AP1105" s="2" t="inlineStr">
        <is>
          <t>convertisseur</t>
        </is>
      </c>
      <c r="AQ1105" s="2" t="inlineStr">
        <is>
          <t>3</t>
        </is>
      </c>
      <c r="AR1105" s="2" t="inlineStr">
        <is>
          <t/>
        </is>
      </c>
      <c r="AS1105" t="inlineStr">
        <is>
          <t>installation dont la fonction est de convertir un type de courant en un autre ou une fréquence en une autre</t>
        </is>
      </c>
      <c r="AT1105" t="inlineStr">
        <is>
          <t/>
        </is>
      </c>
      <c r="AU1105" t="inlineStr">
        <is>
          <t/>
        </is>
      </c>
      <c r="AV1105" t="inlineStr">
        <is>
          <t/>
        </is>
      </c>
      <c r="AW1105" t="inlineStr">
        <is>
          <t/>
        </is>
      </c>
      <c r="AX1105" t="inlineStr">
        <is>
          <t/>
        </is>
      </c>
      <c r="AY1105" t="inlineStr">
        <is>
          <t/>
        </is>
      </c>
      <c r="AZ1105" t="inlineStr">
        <is>
          <t/>
        </is>
      </c>
      <c r="BA1105" t="inlineStr">
        <is>
          <t/>
        </is>
      </c>
      <c r="BB1105" t="inlineStr">
        <is>
          <t/>
        </is>
      </c>
      <c r="BC1105" t="inlineStr">
        <is>
          <t/>
        </is>
      </c>
      <c r="BD1105" t="inlineStr">
        <is>
          <t/>
        </is>
      </c>
      <c r="BE1105" t="inlineStr">
        <is>
          <t/>
        </is>
      </c>
      <c r="BF1105" s="2" t="inlineStr">
        <is>
          <t>stazione di conversione</t>
        </is>
      </c>
      <c r="BG1105" s="2" t="inlineStr">
        <is>
          <t>3</t>
        </is>
      </c>
      <c r="BH1105" s="2" t="inlineStr">
        <is>
          <t/>
        </is>
      </c>
      <c r="BI1105" t="inlineStr">
        <is>
          <t>centrale in cui la corrente alternata viene trasformata in corrente continua o viceversa</t>
        </is>
      </c>
      <c r="BJ1105" t="inlineStr">
        <is>
          <t/>
        </is>
      </c>
      <c r="BK1105" t="inlineStr">
        <is>
          <t/>
        </is>
      </c>
      <c r="BL1105" t="inlineStr">
        <is>
          <t/>
        </is>
      </c>
      <c r="BM1105" t="inlineStr">
        <is>
          <t/>
        </is>
      </c>
      <c r="BN1105" t="inlineStr">
        <is>
          <t/>
        </is>
      </c>
      <c r="BO1105" t="inlineStr">
        <is>
          <t/>
        </is>
      </c>
      <c r="BP1105" t="inlineStr">
        <is>
          <t/>
        </is>
      </c>
      <c r="BQ1105" t="inlineStr">
        <is>
          <t/>
        </is>
      </c>
      <c r="BR1105" t="inlineStr">
        <is>
          <t/>
        </is>
      </c>
      <c r="BS1105" t="inlineStr">
        <is>
          <t/>
        </is>
      </c>
      <c r="BT1105" t="inlineStr">
        <is>
          <t/>
        </is>
      </c>
      <c r="BU1105" t="inlineStr">
        <is>
          <t/>
        </is>
      </c>
      <c r="BV1105" t="inlineStr">
        <is>
          <t/>
        </is>
      </c>
      <c r="BW1105" t="inlineStr">
        <is>
          <t/>
        </is>
      </c>
      <c r="BX1105" t="inlineStr">
        <is>
          <t/>
        </is>
      </c>
      <c r="BY1105" t="inlineStr">
        <is>
          <t/>
        </is>
      </c>
      <c r="BZ1105" t="inlineStr">
        <is>
          <t/>
        </is>
      </c>
      <c r="CA1105" t="inlineStr">
        <is>
          <t/>
        </is>
      </c>
      <c r="CB1105" t="inlineStr">
        <is>
          <t/>
        </is>
      </c>
      <c r="CC1105" t="inlineStr">
        <is>
          <t/>
        </is>
      </c>
      <c r="CD1105" s="2" t="inlineStr">
        <is>
          <t>conversor</t>
        </is>
      </c>
      <c r="CE1105" s="2" t="inlineStr">
        <is>
          <t>3</t>
        </is>
      </c>
      <c r="CF1105" s="2" t="inlineStr">
        <is>
          <t/>
        </is>
      </c>
      <c r="CG1105" t="inlineStr">
        <is>
          <t>Instalação destinada a converter a corrente elétrica de uma forma para outra ou de uma frequência para outra.</t>
        </is>
      </c>
      <c r="CH1105" t="inlineStr">
        <is>
          <t/>
        </is>
      </c>
      <c r="CI1105" t="inlineStr">
        <is>
          <t/>
        </is>
      </c>
      <c r="CJ1105" t="inlineStr">
        <is>
          <t/>
        </is>
      </c>
      <c r="CK1105" t="inlineStr">
        <is>
          <t/>
        </is>
      </c>
      <c r="CL1105" t="inlineStr">
        <is>
          <t/>
        </is>
      </c>
      <c r="CM1105" t="inlineStr">
        <is>
          <t/>
        </is>
      </c>
      <c r="CN1105" t="inlineStr">
        <is>
          <t/>
        </is>
      </c>
      <c r="CO1105" t="inlineStr">
        <is>
          <t/>
        </is>
      </c>
      <c r="CP1105" t="inlineStr">
        <is>
          <t/>
        </is>
      </c>
      <c r="CQ1105" t="inlineStr">
        <is>
          <t/>
        </is>
      </c>
      <c r="CR1105" t="inlineStr">
        <is>
          <t/>
        </is>
      </c>
      <c r="CS1105" t="inlineStr">
        <is>
          <t/>
        </is>
      </c>
      <c r="CT1105" t="inlineStr">
        <is>
          <t/>
        </is>
      </c>
      <c r="CU1105" t="inlineStr">
        <is>
          <t/>
        </is>
      </c>
      <c r="CV1105" t="inlineStr">
        <is>
          <t/>
        </is>
      </c>
      <c r="CW1105" t="inlineStr">
        <is>
          <t/>
        </is>
      </c>
    </row>
    <row r="1106">
      <c r="A1106" s="1" t="str">
        <f>HYPERLINK("https://iate.europa.eu/entry/result/1407878/all", "1407878")</f>
        <v>1407878</v>
      </c>
      <c r="B1106" t="inlineStr">
        <is>
          <t>ENERGY</t>
        </is>
      </c>
      <c r="C1106" t="inlineStr">
        <is>
          <t>ENERGY|electrical and nuclear industries|nuclear energy</t>
        </is>
      </c>
      <c r="D1106" t="inlineStr">
        <is>
          <t>no</t>
        </is>
      </c>
      <c r="E1106" t="inlineStr">
        <is>
          <t/>
        </is>
      </c>
      <c r="F1106" s="2" t="inlineStr">
        <is>
          <t>топлоносител в първи контур|
топлоносител</t>
        </is>
      </c>
      <c r="G1106" s="2" t="inlineStr">
        <is>
          <t>4|
4</t>
        </is>
      </c>
      <c r="H1106" s="2" t="inlineStr">
        <is>
          <t xml:space="preserve">|
</t>
        </is>
      </c>
      <c r="I1106" t="inlineStr">
        <is>
          <t>вещество, което служи за отвеждане на топлинната енергия, получена в процеса на делене на атомните ядра и за охлаждане на топлоотделящите елементи на ядрен реактор</t>
        </is>
      </c>
      <c r="J1106" t="inlineStr">
        <is>
          <t/>
        </is>
      </c>
      <c r="K1106" t="inlineStr">
        <is>
          <t/>
        </is>
      </c>
      <c r="L1106" t="inlineStr">
        <is>
          <t/>
        </is>
      </c>
      <c r="M1106" t="inlineStr">
        <is>
          <t/>
        </is>
      </c>
      <c r="N1106" t="inlineStr">
        <is>
          <t/>
        </is>
      </c>
      <c r="O1106" t="inlineStr">
        <is>
          <t/>
        </is>
      </c>
      <c r="P1106" t="inlineStr">
        <is>
          <t/>
        </is>
      </c>
      <c r="Q1106" t="inlineStr">
        <is>
          <t/>
        </is>
      </c>
      <c r="R1106" s="2" t="inlineStr">
        <is>
          <t>Hauptkuehlmittel|
Reaktorkuehlmittel|
Primaerkuehlmittel</t>
        </is>
      </c>
      <c r="S1106" s="2" t="inlineStr">
        <is>
          <t>3|
3|
3</t>
        </is>
      </c>
      <c r="T1106" s="2" t="inlineStr">
        <is>
          <t xml:space="preserve">|
|
</t>
        </is>
      </c>
      <c r="U1106" t="inlineStr">
        <is>
          <t>Medium, das zum Abfuehren der Waerme aus der Reaktorspaltzone oder Brutzone dient</t>
        </is>
      </c>
      <c r="V1106" s="2" t="inlineStr">
        <is>
          <t>ψυκτικό μέσο αντιδραστήρα|
ψυκτικό</t>
        </is>
      </c>
      <c r="W1106" s="2" t="inlineStr">
        <is>
          <t>3|
3</t>
        </is>
      </c>
      <c r="X1106" s="2" t="inlineStr">
        <is>
          <t xml:space="preserve">|
</t>
        </is>
      </c>
      <c r="Y1106" t="inlineStr">
        <is>
          <t/>
        </is>
      </c>
      <c r="Z1106" s="2" t="inlineStr">
        <is>
          <t>reactor coolant|
primary coolant|
coolant</t>
        </is>
      </c>
      <c r="AA1106" s="2" t="inlineStr">
        <is>
          <t>3|
3|
3</t>
        </is>
      </c>
      <c r="AB1106" s="2" t="inlineStr">
        <is>
          <t xml:space="preserve">|
|
</t>
        </is>
      </c>
      <c r="AC1106" t="inlineStr">
        <is>
          <t>the gas,water or liquid metal circulated through a reactor core to carry the heat generated in it by fission(and radioactive decay)to boilers or heat exchangers</t>
        </is>
      </c>
      <c r="AD1106" s="2" t="inlineStr">
        <is>
          <t>refrigerante del reactor|
fluido de refrigeración</t>
        </is>
      </c>
      <c r="AE1106" s="2" t="inlineStr">
        <is>
          <t>3|
3</t>
        </is>
      </c>
      <c r="AF1106" s="2" t="inlineStr">
        <is>
          <t xml:space="preserve">|
</t>
        </is>
      </c>
      <c r="AG1106" t="inlineStr">
        <is>
          <t>líquido o gas que circula por, o al rededor del núcleo de un reactor para extraer su calor o el de la zona fértil</t>
        </is>
      </c>
      <c r="AH1106" t="inlineStr">
        <is>
          <t/>
        </is>
      </c>
      <c r="AI1106" t="inlineStr">
        <is>
          <t/>
        </is>
      </c>
      <c r="AJ1106" t="inlineStr">
        <is>
          <t/>
        </is>
      </c>
      <c r="AK1106" t="inlineStr">
        <is>
          <t/>
        </is>
      </c>
      <c r="AL1106" t="inlineStr">
        <is>
          <t/>
        </is>
      </c>
      <c r="AM1106" t="inlineStr">
        <is>
          <t/>
        </is>
      </c>
      <c r="AN1106" t="inlineStr">
        <is>
          <t/>
        </is>
      </c>
      <c r="AO1106" t="inlineStr">
        <is>
          <t/>
        </is>
      </c>
      <c r="AP1106" s="2" t="inlineStr">
        <is>
          <t>fluide de refroidissement|
réfrigérant du réacteur</t>
        </is>
      </c>
      <c r="AQ1106" s="2" t="inlineStr">
        <is>
          <t>3|
3</t>
        </is>
      </c>
      <c r="AR1106" s="2" t="inlineStr">
        <is>
          <t xml:space="preserve">|
</t>
        </is>
      </c>
      <c r="AS1106" t="inlineStr">
        <is>
          <t>fluide de refroidissement que l'on fait circuler dans un réacteur pour extraire la chaleur du coeur ou de la zone fertile</t>
        </is>
      </c>
      <c r="AT1106" t="inlineStr">
        <is>
          <t/>
        </is>
      </c>
      <c r="AU1106" t="inlineStr">
        <is>
          <t/>
        </is>
      </c>
      <c r="AV1106" t="inlineStr">
        <is>
          <t/>
        </is>
      </c>
      <c r="AW1106" t="inlineStr">
        <is>
          <t/>
        </is>
      </c>
      <c r="AX1106" t="inlineStr">
        <is>
          <t/>
        </is>
      </c>
      <c r="AY1106" t="inlineStr">
        <is>
          <t/>
        </is>
      </c>
      <c r="AZ1106" t="inlineStr">
        <is>
          <t/>
        </is>
      </c>
      <c r="BA1106" t="inlineStr">
        <is>
          <t/>
        </is>
      </c>
      <c r="BB1106" t="inlineStr">
        <is>
          <t/>
        </is>
      </c>
      <c r="BC1106" t="inlineStr">
        <is>
          <t/>
        </is>
      </c>
      <c r="BD1106" t="inlineStr">
        <is>
          <t/>
        </is>
      </c>
      <c r="BE1106" t="inlineStr">
        <is>
          <t/>
        </is>
      </c>
      <c r="BF1106" s="2" t="inlineStr">
        <is>
          <t>fluido refrigerante</t>
        </is>
      </c>
      <c r="BG1106" s="2" t="inlineStr">
        <is>
          <t>3</t>
        </is>
      </c>
      <c r="BH1106" s="2" t="inlineStr">
        <is>
          <t/>
        </is>
      </c>
      <c r="BI1106" t="inlineStr">
        <is>
          <t/>
        </is>
      </c>
      <c r="BJ1106" t="inlineStr">
        <is>
          <t/>
        </is>
      </c>
      <c r="BK1106" t="inlineStr">
        <is>
          <t/>
        </is>
      </c>
      <c r="BL1106" t="inlineStr">
        <is>
          <t/>
        </is>
      </c>
      <c r="BM1106" t="inlineStr">
        <is>
          <t/>
        </is>
      </c>
      <c r="BN1106" t="inlineStr">
        <is>
          <t/>
        </is>
      </c>
      <c r="BO1106" t="inlineStr">
        <is>
          <t/>
        </is>
      </c>
      <c r="BP1106" t="inlineStr">
        <is>
          <t/>
        </is>
      </c>
      <c r="BQ1106" t="inlineStr">
        <is>
          <t/>
        </is>
      </c>
      <c r="BR1106" t="inlineStr">
        <is>
          <t/>
        </is>
      </c>
      <c r="BS1106" t="inlineStr">
        <is>
          <t/>
        </is>
      </c>
      <c r="BT1106" t="inlineStr">
        <is>
          <t/>
        </is>
      </c>
      <c r="BU1106" t="inlineStr">
        <is>
          <t/>
        </is>
      </c>
      <c r="BV1106" t="inlineStr">
        <is>
          <t/>
        </is>
      </c>
      <c r="BW1106" t="inlineStr">
        <is>
          <t/>
        </is>
      </c>
      <c r="BX1106" t="inlineStr">
        <is>
          <t/>
        </is>
      </c>
      <c r="BY1106" t="inlineStr">
        <is>
          <t/>
        </is>
      </c>
      <c r="BZ1106" t="inlineStr">
        <is>
          <t/>
        </is>
      </c>
      <c r="CA1106" t="inlineStr">
        <is>
          <t/>
        </is>
      </c>
      <c r="CB1106" t="inlineStr">
        <is>
          <t/>
        </is>
      </c>
      <c r="CC1106" t="inlineStr">
        <is>
          <t/>
        </is>
      </c>
      <c r="CD1106" s="2" t="inlineStr">
        <is>
          <t>fluido de refrigeração</t>
        </is>
      </c>
      <c r="CE1106" s="2" t="inlineStr">
        <is>
          <t>3</t>
        </is>
      </c>
      <c r="CF1106" s="2" t="inlineStr">
        <is>
          <t/>
        </is>
      </c>
      <c r="CG1106" t="inlineStr">
        <is>
          <t>líquido ou gás que circula no reactor para extrair o calor do núcleo ou da camada fértil</t>
        </is>
      </c>
      <c r="CH1106" t="inlineStr">
        <is>
          <t/>
        </is>
      </c>
      <c r="CI1106" t="inlineStr">
        <is>
          <t/>
        </is>
      </c>
      <c r="CJ1106" t="inlineStr">
        <is>
          <t/>
        </is>
      </c>
      <c r="CK1106" t="inlineStr">
        <is>
          <t/>
        </is>
      </c>
      <c r="CL1106" t="inlineStr">
        <is>
          <t/>
        </is>
      </c>
      <c r="CM1106" t="inlineStr">
        <is>
          <t/>
        </is>
      </c>
      <c r="CN1106" t="inlineStr">
        <is>
          <t/>
        </is>
      </c>
      <c r="CO1106" t="inlineStr">
        <is>
          <t/>
        </is>
      </c>
      <c r="CP1106" t="inlineStr">
        <is>
          <t/>
        </is>
      </c>
      <c r="CQ1106" t="inlineStr">
        <is>
          <t/>
        </is>
      </c>
      <c r="CR1106" t="inlineStr">
        <is>
          <t/>
        </is>
      </c>
      <c r="CS1106" t="inlineStr">
        <is>
          <t/>
        </is>
      </c>
      <c r="CT1106" t="inlineStr">
        <is>
          <t/>
        </is>
      </c>
      <c r="CU1106" t="inlineStr">
        <is>
          <t/>
        </is>
      </c>
      <c r="CV1106" t="inlineStr">
        <is>
          <t/>
        </is>
      </c>
      <c r="CW1106" t="inlineStr">
        <is>
          <t/>
        </is>
      </c>
    </row>
    <row r="1107">
      <c r="A1107" s="1" t="str">
        <f>HYPERLINK("https://iate.europa.eu/entry/result/1407884/all", "1407884")</f>
        <v>1407884</v>
      </c>
      <c r="B1107" t="inlineStr">
        <is>
          <t>Domain code not specified</t>
        </is>
      </c>
      <c r="C1107" t="inlineStr">
        <is>
          <t>Domain code not specified</t>
        </is>
      </c>
      <c r="D1107" t="inlineStr">
        <is>
          <t>no</t>
        </is>
      </c>
      <c r="E1107" t="inlineStr">
        <is>
          <t/>
        </is>
      </c>
      <c r="F1107" t="inlineStr">
        <is>
          <t/>
        </is>
      </c>
      <c r="G1107" t="inlineStr">
        <is>
          <t/>
        </is>
      </c>
      <c r="H1107" t="inlineStr">
        <is>
          <t/>
        </is>
      </c>
      <c r="I1107" t="inlineStr">
        <is>
          <t/>
        </is>
      </c>
      <c r="J1107" t="inlineStr">
        <is>
          <t/>
        </is>
      </c>
      <c r="K1107" t="inlineStr">
        <is>
          <t/>
        </is>
      </c>
      <c r="L1107" t="inlineStr">
        <is>
          <t/>
        </is>
      </c>
      <c r="M1107" t="inlineStr">
        <is>
          <t/>
        </is>
      </c>
      <c r="N1107" t="inlineStr">
        <is>
          <t/>
        </is>
      </c>
      <c r="O1107" t="inlineStr">
        <is>
          <t/>
        </is>
      </c>
      <c r="P1107" t="inlineStr">
        <is>
          <t/>
        </is>
      </c>
      <c r="Q1107" t="inlineStr">
        <is>
          <t/>
        </is>
      </c>
      <c r="R1107" s="2" t="inlineStr">
        <is>
          <t>Stablaengenleistung|
lineare Stableistung</t>
        </is>
      </c>
      <c r="S1107" s="2" t="inlineStr">
        <is>
          <t>3|
3</t>
        </is>
      </c>
      <c r="T1107" s="2" t="inlineStr">
        <is>
          <t xml:space="preserve">|
</t>
        </is>
      </c>
      <c r="U1107" t="inlineStr">
        <is>
          <t>die in einem Laengenelement eines Brennstabes freigesetzte Leistung, dividiert durch dieses Laengenelement</t>
        </is>
      </c>
      <c r="V1107" s="2" t="inlineStr">
        <is>
          <t>γραμμική ισχύς ράβδου καυσίμου</t>
        </is>
      </c>
      <c r="W1107" s="2" t="inlineStr">
        <is>
          <t>3</t>
        </is>
      </c>
      <c r="X1107" s="2" t="inlineStr">
        <is>
          <t/>
        </is>
      </c>
      <c r="Y1107" t="inlineStr">
        <is>
          <t/>
        </is>
      </c>
      <c r="Z1107" s="2" t="inlineStr">
        <is>
          <t>linear rod power|
linear power rating|
linear power density</t>
        </is>
      </c>
      <c r="AA1107" s="2" t="inlineStr">
        <is>
          <t>3|
3|
3</t>
        </is>
      </c>
      <c r="AB1107" s="2" t="inlineStr">
        <is>
          <t xml:space="preserve">|
|
</t>
        </is>
      </c>
      <c r="AC1107" t="inlineStr">
        <is>
          <t>the thermal power generated in a fuel element divided by the length of the element</t>
        </is>
      </c>
      <c r="AD1107" s="2" t="inlineStr">
        <is>
          <t>densidad lineal de potencia|
potencia lineal de una barra</t>
        </is>
      </c>
      <c r="AE1107" s="2" t="inlineStr">
        <is>
          <t>4|
3</t>
        </is>
      </c>
      <c r="AF1107" s="2" t="inlineStr">
        <is>
          <t xml:space="preserve">|
</t>
        </is>
      </c>
      <c r="AG1107" t="inlineStr">
        <is>
          <t>es la potencia térmica engendrada en una barra combustible dividido por la longitud de dicho elemento</t>
        </is>
      </c>
      <c r="AH1107" t="inlineStr">
        <is>
          <t/>
        </is>
      </c>
      <c r="AI1107" t="inlineStr">
        <is>
          <t/>
        </is>
      </c>
      <c r="AJ1107" t="inlineStr">
        <is>
          <t/>
        </is>
      </c>
      <c r="AK1107" t="inlineStr">
        <is>
          <t/>
        </is>
      </c>
      <c r="AL1107" t="inlineStr">
        <is>
          <t/>
        </is>
      </c>
      <c r="AM1107" t="inlineStr">
        <is>
          <t/>
        </is>
      </c>
      <c r="AN1107" t="inlineStr">
        <is>
          <t/>
        </is>
      </c>
      <c r="AO1107" t="inlineStr">
        <is>
          <t/>
        </is>
      </c>
      <c r="AP1107" s="2" t="inlineStr">
        <is>
          <t>puissance linéaire du barreau</t>
        </is>
      </c>
      <c r="AQ1107" s="2" t="inlineStr">
        <is>
          <t>3</t>
        </is>
      </c>
      <c r="AR1107" s="2" t="inlineStr">
        <is>
          <t/>
        </is>
      </c>
      <c r="AS1107" t="inlineStr">
        <is>
          <t>puissance dégagée par un élément de barreau de combustible divisée par la longueur de cet élément</t>
        </is>
      </c>
      <c r="AT1107" t="inlineStr">
        <is>
          <t/>
        </is>
      </c>
      <c r="AU1107" t="inlineStr">
        <is>
          <t/>
        </is>
      </c>
      <c r="AV1107" t="inlineStr">
        <is>
          <t/>
        </is>
      </c>
      <c r="AW1107" t="inlineStr">
        <is>
          <t/>
        </is>
      </c>
      <c r="AX1107" t="inlineStr">
        <is>
          <t/>
        </is>
      </c>
      <c r="AY1107" t="inlineStr">
        <is>
          <t/>
        </is>
      </c>
      <c r="AZ1107" t="inlineStr">
        <is>
          <t/>
        </is>
      </c>
      <c r="BA1107" t="inlineStr">
        <is>
          <t/>
        </is>
      </c>
      <c r="BB1107" t="inlineStr">
        <is>
          <t/>
        </is>
      </c>
      <c r="BC1107" t="inlineStr">
        <is>
          <t/>
        </is>
      </c>
      <c r="BD1107" t="inlineStr">
        <is>
          <t/>
        </is>
      </c>
      <c r="BE1107" t="inlineStr">
        <is>
          <t/>
        </is>
      </c>
      <c r="BF1107" s="2" t="inlineStr">
        <is>
          <t>potenza lineare di una barra di combustibile</t>
        </is>
      </c>
      <c r="BG1107" s="2" t="inlineStr">
        <is>
          <t>3</t>
        </is>
      </c>
      <c r="BH1107" s="2" t="inlineStr">
        <is>
          <t/>
        </is>
      </c>
      <c r="BI1107" t="inlineStr">
        <is>
          <t/>
        </is>
      </c>
      <c r="BJ1107" t="inlineStr">
        <is>
          <t/>
        </is>
      </c>
      <c r="BK1107" t="inlineStr">
        <is>
          <t/>
        </is>
      </c>
      <c r="BL1107" t="inlineStr">
        <is>
          <t/>
        </is>
      </c>
      <c r="BM1107" t="inlineStr">
        <is>
          <t/>
        </is>
      </c>
      <c r="BN1107" t="inlineStr">
        <is>
          <t/>
        </is>
      </c>
      <c r="BO1107" t="inlineStr">
        <is>
          <t/>
        </is>
      </c>
      <c r="BP1107" t="inlineStr">
        <is>
          <t/>
        </is>
      </c>
      <c r="BQ1107" t="inlineStr">
        <is>
          <t/>
        </is>
      </c>
      <c r="BR1107" t="inlineStr">
        <is>
          <t/>
        </is>
      </c>
      <c r="BS1107" t="inlineStr">
        <is>
          <t/>
        </is>
      </c>
      <c r="BT1107" t="inlineStr">
        <is>
          <t/>
        </is>
      </c>
      <c r="BU1107" t="inlineStr">
        <is>
          <t/>
        </is>
      </c>
      <c r="BV1107" t="inlineStr">
        <is>
          <t/>
        </is>
      </c>
      <c r="BW1107" t="inlineStr">
        <is>
          <t/>
        </is>
      </c>
      <c r="BX1107" t="inlineStr">
        <is>
          <t/>
        </is>
      </c>
      <c r="BY1107" t="inlineStr">
        <is>
          <t/>
        </is>
      </c>
      <c r="BZ1107" t="inlineStr">
        <is>
          <t/>
        </is>
      </c>
      <c r="CA1107" t="inlineStr">
        <is>
          <t/>
        </is>
      </c>
      <c r="CB1107" t="inlineStr">
        <is>
          <t/>
        </is>
      </c>
      <c r="CC1107" t="inlineStr">
        <is>
          <t/>
        </is>
      </c>
      <c r="CD1107" s="2" t="inlineStr">
        <is>
          <t>potência linear de uma barra de combustível</t>
        </is>
      </c>
      <c r="CE1107" s="2" t="inlineStr">
        <is>
          <t>3</t>
        </is>
      </c>
      <c r="CF1107" s="2" t="inlineStr">
        <is>
          <t/>
        </is>
      </c>
      <c r="CG1107" t="inlineStr">
        <is>
          <t>potência térmica produzida numa barra de combustível dividida pelo comprimento da barra</t>
        </is>
      </c>
      <c r="CH1107" s="2" t="inlineStr">
        <is>
          <t>densitate de putere liniară</t>
        </is>
      </c>
      <c r="CI1107" s="2" t="inlineStr">
        <is>
          <t>3</t>
        </is>
      </c>
      <c r="CJ1107" s="2" t="inlineStr">
        <is>
          <t/>
        </is>
      </c>
      <c r="CK1107" t="inlineStr">
        <is>
          <t>Putere termică produsă într-un element combustibil, sau ansamblu de elemente combustibile, raportată la unitatea de lungime.</t>
        </is>
      </c>
      <c r="CL1107" t="inlineStr">
        <is>
          <t/>
        </is>
      </c>
      <c r="CM1107" t="inlineStr">
        <is>
          <t/>
        </is>
      </c>
      <c r="CN1107" t="inlineStr">
        <is>
          <t/>
        </is>
      </c>
      <c r="CO1107" t="inlineStr">
        <is>
          <t/>
        </is>
      </c>
      <c r="CP1107" t="inlineStr">
        <is>
          <t/>
        </is>
      </c>
      <c r="CQ1107" t="inlineStr">
        <is>
          <t/>
        </is>
      </c>
      <c r="CR1107" t="inlineStr">
        <is>
          <t/>
        </is>
      </c>
      <c r="CS1107" t="inlineStr">
        <is>
          <t/>
        </is>
      </c>
      <c r="CT1107" t="inlineStr">
        <is>
          <t/>
        </is>
      </c>
      <c r="CU1107" t="inlineStr">
        <is>
          <t/>
        </is>
      </c>
      <c r="CV1107" t="inlineStr">
        <is>
          <t/>
        </is>
      </c>
      <c r="CW1107" t="inlineStr">
        <is>
          <t/>
        </is>
      </c>
    </row>
    <row r="1108">
      <c r="A1108" s="1" t="str">
        <f>HYPERLINK("https://iate.europa.eu/entry/result/1407900/all", "1407900")</f>
        <v>1407900</v>
      </c>
      <c r="B1108" t="inlineStr">
        <is>
          <t>ENVIRONMENT</t>
        </is>
      </c>
      <c r="C1108" t="inlineStr">
        <is>
          <t>ENVIRONMENT</t>
        </is>
      </c>
      <c r="D1108" t="inlineStr">
        <is>
          <t>no</t>
        </is>
      </c>
      <c r="E1108" t="inlineStr">
        <is>
          <t/>
        </is>
      </c>
      <c r="F1108" t="inlineStr">
        <is>
          <t/>
        </is>
      </c>
      <c r="G1108" t="inlineStr">
        <is>
          <t/>
        </is>
      </c>
      <c r="H1108" t="inlineStr">
        <is>
          <t/>
        </is>
      </c>
      <c r="I1108" t="inlineStr">
        <is>
          <t/>
        </is>
      </c>
      <c r="J1108" t="inlineStr">
        <is>
          <t/>
        </is>
      </c>
      <c r="K1108" t="inlineStr">
        <is>
          <t/>
        </is>
      </c>
      <c r="L1108" t="inlineStr">
        <is>
          <t/>
        </is>
      </c>
      <c r="M1108" t="inlineStr">
        <is>
          <t/>
        </is>
      </c>
      <c r="N1108" t="inlineStr">
        <is>
          <t/>
        </is>
      </c>
      <c r="O1108" t="inlineStr">
        <is>
          <t/>
        </is>
      </c>
      <c r="P1108" t="inlineStr">
        <is>
          <t/>
        </is>
      </c>
      <c r="Q1108" t="inlineStr">
        <is>
          <t/>
        </is>
      </c>
      <c r="R1108" s="2" t="inlineStr">
        <is>
          <t>Fremdstoffniederschlag</t>
        </is>
      </c>
      <c r="S1108" s="2" t="inlineStr">
        <is>
          <t>3</t>
        </is>
      </c>
      <c r="T1108" s="2" t="inlineStr">
        <is>
          <t/>
        </is>
      </c>
      <c r="U1108" t="inlineStr">
        <is>
          <t>die je Flaecheneinheit in der Zeiteinheit aus der Atmosphaere niedergeschlagene Stoffmenge</t>
        </is>
      </c>
      <c r="V1108" s="2" t="inlineStr">
        <is>
          <t>καθίζηση ρύπων|
κατάπτωση ρύπων</t>
        </is>
      </c>
      <c r="W1108" s="2" t="inlineStr">
        <is>
          <t>3|
3</t>
        </is>
      </c>
      <c r="X1108" s="2" t="inlineStr">
        <is>
          <t xml:space="preserve">|
</t>
        </is>
      </c>
      <c r="Y1108" t="inlineStr">
        <is>
          <t/>
        </is>
      </c>
      <c r="Z1108" s="2" t="inlineStr">
        <is>
          <t>fall-out|
contaminant fall-out|
deposition</t>
        </is>
      </c>
      <c r="AA1108" s="2" t="inlineStr">
        <is>
          <t>3|
3|
3</t>
        </is>
      </c>
      <c r="AB1108" s="2" t="inlineStr">
        <is>
          <t xml:space="preserve">|
|
</t>
        </is>
      </c>
      <c r="AC1108" t="inlineStr">
        <is>
          <t>the quantity of polluting material precipitated from the atmosphere per unit area per unit time</t>
        </is>
      </c>
      <c r="AD1108" s="2" t="inlineStr">
        <is>
          <t>precipitación de contaminantes</t>
        </is>
      </c>
      <c r="AE1108" s="2" t="inlineStr">
        <is>
          <t>3</t>
        </is>
      </c>
      <c r="AF1108" s="2" t="inlineStr">
        <is>
          <t/>
        </is>
      </c>
      <c r="AG1108" t="inlineStr">
        <is>
          <t>cantidad de sustancias contaminantes precipitadas desde la atmósfera por unidad de superficie y de tiempo</t>
        </is>
      </c>
      <c r="AH1108" t="inlineStr">
        <is>
          <t/>
        </is>
      </c>
      <c r="AI1108" t="inlineStr">
        <is>
          <t/>
        </is>
      </c>
      <c r="AJ1108" t="inlineStr">
        <is>
          <t/>
        </is>
      </c>
      <c r="AK1108" t="inlineStr">
        <is>
          <t/>
        </is>
      </c>
      <c r="AL1108" t="inlineStr">
        <is>
          <t/>
        </is>
      </c>
      <c r="AM1108" t="inlineStr">
        <is>
          <t/>
        </is>
      </c>
      <c r="AN1108" t="inlineStr">
        <is>
          <t/>
        </is>
      </c>
      <c r="AO1108" t="inlineStr">
        <is>
          <t/>
        </is>
      </c>
      <c r="AP1108" s="2" t="inlineStr">
        <is>
          <t>précipitation de polluants</t>
        </is>
      </c>
      <c r="AQ1108" s="2" t="inlineStr">
        <is>
          <t>3</t>
        </is>
      </c>
      <c r="AR1108" s="2" t="inlineStr">
        <is>
          <t/>
        </is>
      </c>
      <c r="AS1108" t="inlineStr">
        <is>
          <t>quantité de polluants provenant de l'atmosphère et se déposant sur une surface-unité de sol pendant une durée-unité</t>
        </is>
      </c>
      <c r="AT1108" t="inlineStr">
        <is>
          <t/>
        </is>
      </c>
      <c r="AU1108" t="inlineStr">
        <is>
          <t/>
        </is>
      </c>
      <c r="AV1108" t="inlineStr">
        <is>
          <t/>
        </is>
      </c>
      <c r="AW1108" t="inlineStr">
        <is>
          <t/>
        </is>
      </c>
      <c r="AX1108" t="inlineStr">
        <is>
          <t/>
        </is>
      </c>
      <c r="AY1108" t="inlineStr">
        <is>
          <t/>
        </is>
      </c>
      <c r="AZ1108" t="inlineStr">
        <is>
          <t/>
        </is>
      </c>
      <c r="BA1108" t="inlineStr">
        <is>
          <t/>
        </is>
      </c>
      <c r="BB1108" t="inlineStr">
        <is>
          <t/>
        </is>
      </c>
      <c r="BC1108" t="inlineStr">
        <is>
          <t/>
        </is>
      </c>
      <c r="BD1108" t="inlineStr">
        <is>
          <t/>
        </is>
      </c>
      <c r="BE1108" t="inlineStr">
        <is>
          <t/>
        </is>
      </c>
      <c r="BF1108" s="2" t="inlineStr">
        <is>
          <t>precipitazione di sostanze inquinanti</t>
        </is>
      </c>
      <c r="BG1108" s="2" t="inlineStr">
        <is>
          <t>3</t>
        </is>
      </c>
      <c r="BH1108" s="2" t="inlineStr">
        <is>
          <t/>
        </is>
      </c>
      <c r="BI1108" t="inlineStr">
        <is>
          <t/>
        </is>
      </c>
      <c r="BJ1108" t="inlineStr">
        <is>
          <t/>
        </is>
      </c>
      <c r="BK1108" t="inlineStr">
        <is>
          <t/>
        </is>
      </c>
      <c r="BL1108" t="inlineStr">
        <is>
          <t/>
        </is>
      </c>
      <c r="BM1108" t="inlineStr">
        <is>
          <t/>
        </is>
      </c>
      <c r="BN1108" t="inlineStr">
        <is>
          <t/>
        </is>
      </c>
      <c r="BO1108" t="inlineStr">
        <is>
          <t/>
        </is>
      </c>
      <c r="BP1108" t="inlineStr">
        <is>
          <t/>
        </is>
      </c>
      <c r="BQ1108" t="inlineStr">
        <is>
          <t/>
        </is>
      </c>
      <c r="BR1108" t="inlineStr">
        <is>
          <t/>
        </is>
      </c>
      <c r="BS1108" t="inlineStr">
        <is>
          <t/>
        </is>
      </c>
      <c r="BT1108" t="inlineStr">
        <is>
          <t/>
        </is>
      </c>
      <c r="BU1108" t="inlineStr">
        <is>
          <t/>
        </is>
      </c>
      <c r="BV1108" t="inlineStr">
        <is>
          <t/>
        </is>
      </c>
      <c r="BW1108" t="inlineStr">
        <is>
          <t/>
        </is>
      </c>
      <c r="BX1108" t="inlineStr">
        <is>
          <t/>
        </is>
      </c>
      <c r="BY1108" t="inlineStr">
        <is>
          <t/>
        </is>
      </c>
      <c r="BZ1108" t="inlineStr">
        <is>
          <t/>
        </is>
      </c>
      <c r="CA1108" t="inlineStr">
        <is>
          <t/>
        </is>
      </c>
      <c r="CB1108" t="inlineStr">
        <is>
          <t/>
        </is>
      </c>
      <c r="CC1108" t="inlineStr">
        <is>
          <t/>
        </is>
      </c>
      <c r="CD1108" s="2" t="inlineStr">
        <is>
          <t>precipitação de poluentes</t>
        </is>
      </c>
      <c r="CE1108" s="2" t="inlineStr">
        <is>
          <t>3</t>
        </is>
      </c>
      <c r="CF1108" s="2" t="inlineStr">
        <is>
          <t/>
        </is>
      </c>
      <c r="CG1108" t="inlineStr">
        <is>
          <t>quantidade de poluentes provenientes de atmosfera que se deposita no solo por unidade de superfície e de tempo</t>
        </is>
      </c>
      <c r="CH1108" t="inlineStr">
        <is>
          <t/>
        </is>
      </c>
      <c r="CI1108" t="inlineStr">
        <is>
          <t/>
        </is>
      </c>
      <c r="CJ1108" t="inlineStr">
        <is>
          <t/>
        </is>
      </c>
      <c r="CK1108" t="inlineStr">
        <is>
          <t/>
        </is>
      </c>
      <c r="CL1108" t="inlineStr">
        <is>
          <t/>
        </is>
      </c>
      <c r="CM1108" t="inlineStr">
        <is>
          <t/>
        </is>
      </c>
      <c r="CN1108" t="inlineStr">
        <is>
          <t/>
        </is>
      </c>
      <c r="CO1108" t="inlineStr">
        <is>
          <t/>
        </is>
      </c>
      <c r="CP1108" t="inlineStr">
        <is>
          <t/>
        </is>
      </c>
      <c r="CQ1108" t="inlineStr">
        <is>
          <t/>
        </is>
      </c>
      <c r="CR1108" t="inlineStr">
        <is>
          <t/>
        </is>
      </c>
      <c r="CS1108" t="inlineStr">
        <is>
          <t/>
        </is>
      </c>
      <c r="CT1108" t="inlineStr">
        <is>
          <t/>
        </is>
      </c>
      <c r="CU1108" t="inlineStr">
        <is>
          <t/>
        </is>
      </c>
      <c r="CV1108" t="inlineStr">
        <is>
          <t/>
        </is>
      </c>
      <c r="CW1108" t="inlineStr">
        <is>
          <t/>
        </is>
      </c>
    </row>
    <row r="1109">
      <c r="A1109" s="1" t="str">
        <f>HYPERLINK("https://iate.europa.eu/entry/result/1407790/all", "1407790")</f>
        <v>1407790</v>
      </c>
      <c r="B1109" t="inlineStr">
        <is>
          <t>INDUSTRY</t>
        </is>
      </c>
      <c r="C1109" t="inlineStr">
        <is>
          <t>INDUSTRY|electronics and electrical engineering</t>
        </is>
      </c>
      <c r="D1109" t="inlineStr">
        <is>
          <t>no</t>
        </is>
      </c>
      <c r="E1109" t="inlineStr">
        <is>
          <t/>
        </is>
      </c>
      <c r="F1109" t="inlineStr">
        <is>
          <t/>
        </is>
      </c>
      <c r="G1109" t="inlineStr">
        <is>
          <t/>
        </is>
      </c>
      <c r="H1109" t="inlineStr">
        <is>
          <t/>
        </is>
      </c>
      <c r="I1109" t="inlineStr">
        <is>
          <t/>
        </is>
      </c>
      <c r="J1109" t="inlineStr">
        <is>
          <t/>
        </is>
      </c>
      <c r="K1109" t="inlineStr">
        <is>
          <t/>
        </is>
      </c>
      <c r="L1109" t="inlineStr">
        <is>
          <t/>
        </is>
      </c>
      <c r="M1109" t="inlineStr">
        <is>
          <t/>
        </is>
      </c>
      <c r="N1109" t="inlineStr">
        <is>
          <t/>
        </is>
      </c>
      <c r="O1109" t="inlineStr">
        <is>
          <t/>
        </is>
      </c>
      <c r="P1109" t="inlineStr">
        <is>
          <t/>
        </is>
      </c>
      <c r="Q1109" t="inlineStr">
        <is>
          <t/>
        </is>
      </c>
      <c r="R1109" s="2" t="inlineStr">
        <is>
          <t>Uebertragungsfaehigkeit</t>
        </is>
      </c>
      <c r="S1109" s="2" t="inlineStr">
        <is>
          <t>3</t>
        </is>
      </c>
      <c r="T1109" s="2" t="inlineStr">
        <is>
          <t/>
        </is>
      </c>
      <c r="U1109" t="inlineStr">
        <is>
          <t>die Uebertragungsfaehigkeit eines Betriebsmittels ist die hoechste zulaessige Dauerbelastung im Hinblick auf Erwaermung, Stabilitaet und Spannungsabfall</t>
        </is>
      </c>
      <c r="V1109" s="2" t="inlineStr">
        <is>
          <t>ικανότητα μεταφοράς</t>
        </is>
      </c>
      <c r="W1109" s="2" t="inlineStr">
        <is>
          <t>3</t>
        </is>
      </c>
      <c r="X1109" s="2" t="inlineStr">
        <is>
          <t/>
        </is>
      </c>
      <c r="Y1109" t="inlineStr">
        <is>
          <t/>
        </is>
      </c>
      <c r="Z1109" s="2" t="inlineStr">
        <is>
          <t>transmission capability|
transmission capacity</t>
        </is>
      </c>
      <c r="AA1109" s="2" t="inlineStr">
        <is>
          <t>3|
3</t>
        </is>
      </c>
      <c r="AB1109" s="2" t="inlineStr">
        <is>
          <t xml:space="preserve">|
</t>
        </is>
      </c>
      <c r="AC1109" t="inlineStr">
        <is>
          <t>the highest permissible continuous loading of the transmission equipment with respect to heating,stability and voltage drop</t>
        </is>
      </c>
      <c r="AD1109" s="2" t="inlineStr">
        <is>
          <t>capacidad de transporte</t>
        </is>
      </c>
      <c r="AE1109" s="2" t="inlineStr">
        <is>
          <t>3</t>
        </is>
      </c>
      <c r="AF1109" s="2" t="inlineStr">
        <is>
          <t/>
        </is>
      </c>
      <c r="AG1109" t="inlineStr">
        <is>
          <t>de un medio de explotación, es la carga máxima admisible con carácter continuo habida cuenta del calentamiento, la estabilidad y la caída de tensión</t>
        </is>
      </c>
      <c r="AH1109" s="2" t="inlineStr">
        <is>
          <t>läbilaskevõime|
ülekandevõime</t>
        </is>
      </c>
      <c r="AI1109" s="2" t="inlineStr">
        <is>
          <t>3|
3</t>
        </is>
      </c>
      <c r="AJ1109" s="2" t="inlineStr">
        <is>
          <t xml:space="preserve">|
</t>
        </is>
      </c>
      <c r="AK1109" t="inlineStr">
        <is>
          <t>generaatori, ülekande või muu elektriseadmestiku kestvalt lubatav võimsus</t>
        </is>
      </c>
      <c r="AL1109" t="inlineStr">
        <is>
          <t/>
        </is>
      </c>
      <c r="AM1109" t="inlineStr">
        <is>
          <t/>
        </is>
      </c>
      <c r="AN1109" t="inlineStr">
        <is>
          <t/>
        </is>
      </c>
      <c r="AO1109" t="inlineStr">
        <is>
          <t/>
        </is>
      </c>
      <c r="AP1109" s="2" t="inlineStr">
        <is>
          <t>capacité de transport</t>
        </is>
      </c>
      <c r="AQ1109" s="2" t="inlineStr">
        <is>
          <t>3</t>
        </is>
      </c>
      <c r="AR1109" s="2" t="inlineStr">
        <is>
          <t/>
        </is>
      </c>
      <c r="AS1109" t="inlineStr">
        <is>
          <t>la capacité de transport d'un moyen d'exploitation est la charge maximale admissible en permanence en tenant compte de l'échauffement, de la stabilité et de la chute de tension</t>
        </is>
      </c>
      <c r="AT1109" s="2" t="inlineStr">
        <is>
          <t>toilleas tarchurtha|
cumas tarchuradóireachta</t>
        </is>
      </c>
      <c r="AU1109" s="2" t="inlineStr">
        <is>
          <t>3|
3</t>
        </is>
      </c>
      <c r="AV1109" s="2" t="inlineStr">
        <is>
          <t xml:space="preserve">|
</t>
        </is>
      </c>
      <c r="AW1109" t="inlineStr">
        <is>
          <t/>
        </is>
      </c>
      <c r="AX1109" s="2" t="inlineStr">
        <is>
          <t>kapacitet prijenosa</t>
        </is>
      </c>
      <c r="AY1109" s="2" t="inlineStr">
        <is>
          <t>4</t>
        </is>
      </c>
      <c r="AZ1109" s="2" t="inlineStr">
        <is>
          <t/>
        </is>
      </c>
      <c r="BA1109" t="inlineStr">
        <is>
          <t/>
        </is>
      </c>
      <c r="BB1109" t="inlineStr">
        <is>
          <t/>
        </is>
      </c>
      <c r="BC1109" t="inlineStr">
        <is>
          <t/>
        </is>
      </c>
      <c r="BD1109" t="inlineStr">
        <is>
          <t/>
        </is>
      </c>
      <c r="BE1109" t="inlineStr">
        <is>
          <t/>
        </is>
      </c>
      <c r="BF1109" s="2" t="inlineStr">
        <is>
          <t>capacità di trasporto|
capacità di trasmissione</t>
        </is>
      </c>
      <c r="BG1109" s="2" t="inlineStr">
        <is>
          <t>3|
3</t>
        </is>
      </c>
      <c r="BH1109" s="2" t="inlineStr">
        <is>
          <t xml:space="preserve">|
</t>
        </is>
      </c>
      <c r="BI1109" t="inlineStr">
        <is>
          <t/>
        </is>
      </c>
      <c r="BJ1109" t="inlineStr">
        <is>
          <t/>
        </is>
      </c>
      <c r="BK1109" t="inlineStr">
        <is>
          <t/>
        </is>
      </c>
      <c r="BL1109" t="inlineStr">
        <is>
          <t/>
        </is>
      </c>
      <c r="BM1109" t="inlineStr">
        <is>
          <t/>
        </is>
      </c>
      <c r="BN1109" t="inlineStr">
        <is>
          <t/>
        </is>
      </c>
      <c r="BO1109" t="inlineStr">
        <is>
          <t/>
        </is>
      </c>
      <c r="BP1109" t="inlineStr">
        <is>
          <t/>
        </is>
      </c>
      <c r="BQ1109" t="inlineStr">
        <is>
          <t/>
        </is>
      </c>
      <c r="BR1109" t="inlineStr">
        <is>
          <t/>
        </is>
      </c>
      <c r="BS1109" t="inlineStr">
        <is>
          <t/>
        </is>
      </c>
      <c r="BT1109" t="inlineStr">
        <is>
          <t/>
        </is>
      </c>
      <c r="BU1109" t="inlineStr">
        <is>
          <t/>
        </is>
      </c>
      <c r="BV1109" t="inlineStr">
        <is>
          <t/>
        </is>
      </c>
      <c r="BW1109" t="inlineStr">
        <is>
          <t/>
        </is>
      </c>
      <c r="BX1109" t="inlineStr">
        <is>
          <t/>
        </is>
      </c>
      <c r="BY1109" t="inlineStr">
        <is>
          <t/>
        </is>
      </c>
      <c r="BZ1109" t="inlineStr">
        <is>
          <t/>
        </is>
      </c>
      <c r="CA1109" t="inlineStr">
        <is>
          <t/>
        </is>
      </c>
      <c r="CB1109" t="inlineStr">
        <is>
          <t/>
        </is>
      </c>
      <c r="CC1109" t="inlineStr">
        <is>
          <t/>
        </is>
      </c>
      <c r="CD1109" s="2" t="inlineStr">
        <is>
          <t>capacidade de transporte</t>
        </is>
      </c>
      <c r="CE1109" s="2" t="inlineStr">
        <is>
          <t>3</t>
        </is>
      </c>
      <c r="CF1109" s="2" t="inlineStr">
        <is>
          <t/>
        </is>
      </c>
      <c r="CG1109" t="inlineStr">
        <is>
          <t>carga máxima admissível em permanência de um meio de exploração tendo em conta o aquecimento,a estabilidade e a queda de tensão</t>
        </is>
      </c>
      <c r="CH1109" t="inlineStr">
        <is>
          <t/>
        </is>
      </c>
      <c r="CI1109" t="inlineStr">
        <is>
          <t/>
        </is>
      </c>
      <c r="CJ1109" t="inlineStr">
        <is>
          <t/>
        </is>
      </c>
      <c r="CK1109" t="inlineStr">
        <is>
          <t/>
        </is>
      </c>
      <c r="CL1109" t="inlineStr">
        <is>
          <t/>
        </is>
      </c>
      <c r="CM1109" t="inlineStr">
        <is>
          <t/>
        </is>
      </c>
      <c r="CN1109" t="inlineStr">
        <is>
          <t/>
        </is>
      </c>
      <c r="CO1109" t="inlineStr">
        <is>
          <t/>
        </is>
      </c>
      <c r="CP1109" t="inlineStr">
        <is>
          <t/>
        </is>
      </c>
      <c r="CQ1109" t="inlineStr">
        <is>
          <t/>
        </is>
      </c>
      <c r="CR1109" t="inlineStr">
        <is>
          <t/>
        </is>
      </c>
      <c r="CS1109" t="inlineStr">
        <is>
          <t/>
        </is>
      </c>
      <c r="CT1109" t="inlineStr">
        <is>
          <t/>
        </is>
      </c>
      <c r="CU1109" t="inlineStr">
        <is>
          <t/>
        </is>
      </c>
      <c r="CV1109" t="inlineStr">
        <is>
          <t/>
        </is>
      </c>
      <c r="CW1109" t="inlineStr">
        <is>
          <t/>
        </is>
      </c>
    </row>
    <row r="1110">
      <c r="A1110" s="1" t="str">
        <f>HYPERLINK("https://iate.europa.eu/entry/result/1407853/all", "1407853")</f>
        <v>1407853</v>
      </c>
      <c r="B1110" t="inlineStr">
        <is>
          <t>ENERGY;INDUSTRY</t>
        </is>
      </c>
      <c r="C1110" t="inlineStr">
        <is>
          <t>ENERGY|coal and mining industries|coal industry;INDUSTRY|chemistry|chemical compound</t>
        </is>
      </c>
      <c r="D1110" t="inlineStr">
        <is>
          <t>no</t>
        </is>
      </c>
      <c r="E1110" t="inlineStr">
        <is>
          <t/>
        </is>
      </c>
      <c r="F1110" t="inlineStr">
        <is>
          <t/>
        </is>
      </c>
      <c r="G1110" t="inlineStr">
        <is>
          <t/>
        </is>
      </c>
      <c r="H1110" t="inlineStr">
        <is>
          <t/>
        </is>
      </c>
      <c r="I1110" t="inlineStr">
        <is>
          <t/>
        </is>
      </c>
      <c r="J1110" t="inlineStr">
        <is>
          <t/>
        </is>
      </c>
      <c r="K1110" t="inlineStr">
        <is>
          <t/>
        </is>
      </c>
      <c r="L1110" t="inlineStr">
        <is>
          <t/>
        </is>
      </c>
      <c r="M1110" t="inlineStr">
        <is>
          <t/>
        </is>
      </c>
      <c r="N1110" t="inlineStr">
        <is>
          <t/>
        </is>
      </c>
      <c r="O1110" t="inlineStr">
        <is>
          <t/>
        </is>
      </c>
      <c r="P1110" t="inlineStr">
        <is>
          <t/>
        </is>
      </c>
      <c r="Q1110" t="inlineStr">
        <is>
          <t/>
        </is>
      </c>
      <c r="R1110" s="2" t="inlineStr">
        <is>
          <t>Kurzanalyse</t>
        </is>
      </c>
      <c r="S1110" s="2" t="inlineStr">
        <is>
          <t>3</t>
        </is>
      </c>
      <c r="T1110" s="2" t="inlineStr">
        <is>
          <t/>
        </is>
      </c>
      <c r="U1110" t="inlineStr">
        <is>
          <t>Bestimmung der Gehalte an Wasser, Asche und fluechtigen Bestandteilen</t>
        </is>
      </c>
      <c r="V1110" s="2" t="inlineStr">
        <is>
          <t>άμεση ανάλυση</t>
        </is>
      </c>
      <c r="W1110" s="2" t="inlineStr">
        <is>
          <t>3</t>
        </is>
      </c>
      <c r="X1110" s="2" t="inlineStr">
        <is>
          <t/>
        </is>
      </c>
      <c r="Y1110" t="inlineStr">
        <is>
          <t/>
        </is>
      </c>
      <c r="Z1110" s="2" t="inlineStr">
        <is>
          <t>proximate analysis</t>
        </is>
      </c>
      <c r="AA1110" s="2" t="inlineStr">
        <is>
          <t>3</t>
        </is>
      </c>
      <c r="AB1110" s="2" t="inlineStr">
        <is>
          <t/>
        </is>
      </c>
      <c r="AC1110" t="inlineStr">
        <is>
          <t>the analysis of fuel expressed in terms of moisture,volatile matter,ash and fixed carbon</t>
        </is>
      </c>
      <c r="AD1110" s="2" t="inlineStr">
        <is>
          <t>análisis inmediato</t>
        </is>
      </c>
      <c r="AE1110" s="2" t="inlineStr">
        <is>
          <t>3</t>
        </is>
      </c>
      <c r="AF1110" s="2" t="inlineStr">
        <is>
          <t/>
        </is>
      </c>
      <c r="AG1110" t="inlineStr">
        <is>
          <t>determinación de los contenidos de humedad, materias volátiles y cenizas</t>
        </is>
      </c>
      <c r="AH1110" t="inlineStr">
        <is>
          <t/>
        </is>
      </c>
      <c r="AI1110" t="inlineStr">
        <is>
          <t/>
        </is>
      </c>
      <c r="AJ1110" t="inlineStr">
        <is>
          <t/>
        </is>
      </c>
      <c r="AK1110" t="inlineStr">
        <is>
          <t/>
        </is>
      </c>
      <c r="AL1110" t="inlineStr">
        <is>
          <t/>
        </is>
      </c>
      <c r="AM1110" t="inlineStr">
        <is>
          <t/>
        </is>
      </c>
      <c r="AN1110" t="inlineStr">
        <is>
          <t/>
        </is>
      </c>
      <c r="AO1110" t="inlineStr">
        <is>
          <t/>
        </is>
      </c>
      <c r="AP1110" s="2" t="inlineStr">
        <is>
          <t>analyse immédiate</t>
        </is>
      </c>
      <c r="AQ1110" s="2" t="inlineStr">
        <is>
          <t>3</t>
        </is>
      </c>
      <c r="AR1110" s="2" t="inlineStr">
        <is>
          <t/>
        </is>
      </c>
      <c r="AS1110" t="inlineStr">
        <is>
          <t>analyse du charbon indiquant l'humidité, l'indice de matières volatiles, le taux de cendres et le carbone fixé</t>
        </is>
      </c>
      <c r="AT1110" t="inlineStr">
        <is>
          <t/>
        </is>
      </c>
      <c r="AU1110" t="inlineStr">
        <is>
          <t/>
        </is>
      </c>
      <c r="AV1110" t="inlineStr">
        <is>
          <t/>
        </is>
      </c>
      <c r="AW1110" t="inlineStr">
        <is>
          <t/>
        </is>
      </c>
      <c r="AX1110" t="inlineStr">
        <is>
          <t/>
        </is>
      </c>
      <c r="AY1110" t="inlineStr">
        <is>
          <t/>
        </is>
      </c>
      <c r="AZ1110" t="inlineStr">
        <is>
          <t/>
        </is>
      </c>
      <c r="BA1110" t="inlineStr">
        <is>
          <t/>
        </is>
      </c>
      <c r="BB1110" t="inlineStr">
        <is>
          <t/>
        </is>
      </c>
      <c r="BC1110" t="inlineStr">
        <is>
          <t/>
        </is>
      </c>
      <c r="BD1110" t="inlineStr">
        <is>
          <t/>
        </is>
      </c>
      <c r="BE1110" t="inlineStr">
        <is>
          <t/>
        </is>
      </c>
      <c r="BF1110" s="2" t="inlineStr">
        <is>
          <t>analisi immediata</t>
        </is>
      </c>
      <c r="BG1110" s="2" t="inlineStr">
        <is>
          <t>3</t>
        </is>
      </c>
      <c r="BH1110" s="2" t="inlineStr">
        <is>
          <t/>
        </is>
      </c>
      <c r="BI1110" t="inlineStr">
        <is>
          <t/>
        </is>
      </c>
      <c r="BJ1110" s="2" t="inlineStr">
        <is>
          <t>pirminė analizė</t>
        </is>
      </c>
      <c r="BK1110" s="2" t="inlineStr">
        <is>
          <t>3</t>
        </is>
      </c>
      <c r="BL1110" s="2" t="inlineStr">
        <is>
          <t/>
        </is>
      </c>
      <c r="BM1110" t="inlineStr">
        <is>
          <t>kietojo biokuro analizė visuminiam peleningumui, visuminiam drėgmės kiekiui, lakiosioms medžiagoms ir surištajai angliai nustatyti, matuojant tam tikromis sąlygomis</t>
        </is>
      </c>
      <c r="BN1110" t="inlineStr">
        <is>
          <t/>
        </is>
      </c>
      <c r="BO1110" t="inlineStr">
        <is>
          <t/>
        </is>
      </c>
      <c r="BP1110" t="inlineStr">
        <is>
          <t/>
        </is>
      </c>
      <c r="BQ1110" t="inlineStr">
        <is>
          <t/>
        </is>
      </c>
      <c r="BR1110" t="inlineStr">
        <is>
          <t/>
        </is>
      </c>
      <c r="BS1110" t="inlineStr">
        <is>
          <t/>
        </is>
      </c>
      <c r="BT1110" t="inlineStr">
        <is>
          <t/>
        </is>
      </c>
      <c r="BU1110" t="inlineStr">
        <is>
          <t/>
        </is>
      </c>
      <c r="BV1110" s="2" t="inlineStr">
        <is>
          <t>globale analyse</t>
        </is>
      </c>
      <c r="BW1110" s="2" t="inlineStr">
        <is>
          <t>3</t>
        </is>
      </c>
      <c r="BX1110" s="2" t="inlineStr">
        <is>
          <t/>
        </is>
      </c>
      <c r="BY1110" t="inlineStr">
        <is>
          <t/>
        </is>
      </c>
      <c r="BZ1110" t="inlineStr">
        <is>
          <t/>
        </is>
      </c>
      <c r="CA1110" t="inlineStr">
        <is>
          <t/>
        </is>
      </c>
      <c r="CB1110" t="inlineStr">
        <is>
          <t/>
        </is>
      </c>
      <c r="CC1110" t="inlineStr">
        <is>
          <t/>
        </is>
      </c>
      <c r="CD1110" s="2" t="inlineStr">
        <is>
          <t>análise imediata</t>
        </is>
      </c>
      <c r="CE1110" s="2" t="inlineStr">
        <is>
          <t>3</t>
        </is>
      </c>
      <c r="CF1110" s="2" t="inlineStr">
        <is>
          <t/>
        </is>
      </c>
      <c r="CG1110" t="inlineStr">
        <is>
          <t>Determinação dos conteúdos em humidade, matérias voláteis e cinzas</t>
        </is>
      </c>
      <c r="CH1110" t="inlineStr">
        <is>
          <t/>
        </is>
      </c>
      <c r="CI1110" t="inlineStr">
        <is>
          <t/>
        </is>
      </c>
      <c r="CJ1110" t="inlineStr">
        <is>
          <t/>
        </is>
      </c>
      <c r="CK1110" t="inlineStr">
        <is>
          <t/>
        </is>
      </c>
      <c r="CL1110" t="inlineStr">
        <is>
          <t/>
        </is>
      </c>
      <c r="CM1110" t="inlineStr">
        <is>
          <t/>
        </is>
      </c>
      <c r="CN1110" t="inlineStr">
        <is>
          <t/>
        </is>
      </c>
      <c r="CO1110" t="inlineStr">
        <is>
          <t/>
        </is>
      </c>
      <c r="CP1110" t="inlineStr">
        <is>
          <t/>
        </is>
      </c>
      <c r="CQ1110" t="inlineStr">
        <is>
          <t/>
        </is>
      </c>
      <c r="CR1110" t="inlineStr">
        <is>
          <t/>
        </is>
      </c>
      <c r="CS1110" t="inlineStr">
        <is>
          <t/>
        </is>
      </c>
      <c r="CT1110" t="inlineStr">
        <is>
          <t/>
        </is>
      </c>
      <c r="CU1110" t="inlineStr">
        <is>
          <t/>
        </is>
      </c>
      <c r="CV1110" t="inlineStr">
        <is>
          <t/>
        </is>
      </c>
      <c r="CW1110" t="inlineStr">
        <is>
          <t/>
        </is>
      </c>
    </row>
    <row r="1111">
      <c r="A1111" s="1" t="str">
        <f>HYPERLINK("https://iate.europa.eu/entry/result/1407754/all", "1407754")</f>
        <v>1407754</v>
      </c>
      <c r="B1111" t="inlineStr">
        <is>
          <t>ENVIRONMENT;ENERGY</t>
        </is>
      </c>
      <c r="C1111" t="inlineStr">
        <is>
          <t>ENVIRONMENT|deterioration of the environment|waste;ENERGY|electrical and nuclear industries|nuclear energy</t>
        </is>
      </c>
      <c r="D1111" t="inlineStr">
        <is>
          <t>no</t>
        </is>
      </c>
      <c r="E1111" t="inlineStr">
        <is>
          <t/>
        </is>
      </c>
      <c r="F1111" t="inlineStr">
        <is>
          <t/>
        </is>
      </c>
      <c r="G1111" t="inlineStr">
        <is>
          <t/>
        </is>
      </c>
      <c r="H1111" t="inlineStr">
        <is>
          <t/>
        </is>
      </c>
      <c r="I1111" t="inlineStr">
        <is>
          <t/>
        </is>
      </c>
      <c r="J1111" t="inlineStr">
        <is>
          <t/>
        </is>
      </c>
      <c r="K1111" t="inlineStr">
        <is>
          <t/>
        </is>
      </c>
      <c r="L1111" t="inlineStr">
        <is>
          <t/>
        </is>
      </c>
      <c r="M1111" t="inlineStr">
        <is>
          <t/>
        </is>
      </c>
      <c r="N1111" s="2" t="inlineStr">
        <is>
          <t>endeligt deponeringssted for radioaktivt affald|
slutdepot for radioaktivt affald|
slutdeponi for radioaktivt affald|
slutdeponeringssted for radioaktivt affald</t>
        </is>
      </c>
      <c r="O1111" s="2" t="inlineStr">
        <is>
          <t>4|
4|
4|
4</t>
        </is>
      </c>
      <c r="P1111" s="2" t="inlineStr">
        <is>
          <t xml:space="preserve">|
|
|
</t>
        </is>
      </c>
      <c r="Q1111" t="inlineStr">
        <is>
          <t/>
        </is>
      </c>
      <c r="R1111" s="2" t="inlineStr">
        <is>
          <t>Endlager</t>
        </is>
      </c>
      <c r="S1111" s="2" t="inlineStr">
        <is>
          <t>3</t>
        </is>
      </c>
      <c r="T1111" s="2" t="inlineStr">
        <is>
          <t/>
        </is>
      </c>
      <c r="U1111" t="inlineStr">
        <is>
          <t>das Endlager ist ein Ort, an dem radioaktiver Abfall unter kontrollierten Bedingungen so gelagert werden kann, dass eine weitere Verbringung nicht erforderlich ist</t>
        </is>
      </c>
      <c r="V1111" s="2" t="inlineStr">
        <is>
          <t>θέση οριστικής αποθήκευσης</t>
        </is>
      </c>
      <c r="W1111" s="2" t="inlineStr">
        <is>
          <t>3</t>
        </is>
      </c>
      <c r="X1111" s="2" t="inlineStr">
        <is>
          <t/>
        </is>
      </c>
      <c r="Y1111" t="inlineStr">
        <is>
          <t/>
        </is>
      </c>
      <c r="Z1111" s="2" t="inlineStr">
        <is>
          <t>ultimate radioactive waste disposal site</t>
        </is>
      </c>
      <c r="AA1111" s="2" t="inlineStr">
        <is>
          <t>3</t>
        </is>
      </c>
      <c r="AB1111" s="2" t="inlineStr">
        <is>
          <t/>
        </is>
      </c>
      <c r="AC1111" t="inlineStr">
        <is>
          <t>a site at which radioactive wastes are stored under controlled conditions,such that no further handling is required</t>
        </is>
      </c>
      <c r="AD1111" s="2" t="inlineStr">
        <is>
          <t>zona de almacenamiento definitivo</t>
        </is>
      </c>
      <c r="AE1111" s="2" t="inlineStr">
        <is>
          <t>3</t>
        </is>
      </c>
      <c r="AF1111" s="2" t="inlineStr">
        <is>
          <t/>
        </is>
      </c>
      <c r="AG1111" t="inlineStr">
        <is>
          <t>lugar que permite el almacenamiento controlado de los desechos radioactivos bajo una forma tal que no es necesario volver a desplazarlos</t>
        </is>
      </c>
      <c r="AH1111" t="inlineStr">
        <is>
          <t/>
        </is>
      </c>
      <c r="AI1111" t="inlineStr">
        <is>
          <t/>
        </is>
      </c>
      <c r="AJ1111" t="inlineStr">
        <is>
          <t/>
        </is>
      </c>
      <c r="AK1111" t="inlineStr">
        <is>
          <t/>
        </is>
      </c>
      <c r="AL1111" t="inlineStr">
        <is>
          <t/>
        </is>
      </c>
      <c r="AM1111" t="inlineStr">
        <is>
          <t/>
        </is>
      </c>
      <c r="AN1111" t="inlineStr">
        <is>
          <t/>
        </is>
      </c>
      <c r="AO1111" t="inlineStr">
        <is>
          <t/>
        </is>
      </c>
      <c r="AP1111" s="2" t="inlineStr">
        <is>
          <t>aire de stockage définitive</t>
        </is>
      </c>
      <c r="AQ1111" s="2" t="inlineStr">
        <is>
          <t>3</t>
        </is>
      </c>
      <c r="AR1111" s="2" t="inlineStr">
        <is>
          <t/>
        </is>
      </c>
      <c r="AS1111" t="inlineStr">
        <is>
          <t>l'aire de stockage définitive est un lieu permettant le stockage-contrôle des déchets radioactifs sous une forme telle qu'il n'est plus nécessaire de les déplacer</t>
        </is>
      </c>
      <c r="AT1111" t="inlineStr">
        <is>
          <t/>
        </is>
      </c>
      <c r="AU1111" t="inlineStr">
        <is>
          <t/>
        </is>
      </c>
      <c r="AV1111" t="inlineStr">
        <is>
          <t/>
        </is>
      </c>
      <c r="AW1111" t="inlineStr">
        <is>
          <t/>
        </is>
      </c>
      <c r="AX1111" t="inlineStr">
        <is>
          <t/>
        </is>
      </c>
      <c r="AY1111" t="inlineStr">
        <is>
          <t/>
        </is>
      </c>
      <c r="AZ1111" t="inlineStr">
        <is>
          <t/>
        </is>
      </c>
      <c r="BA1111" t="inlineStr">
        <is>
          <t/>
        </is>
      </c>
      <c r="BB1111" s="2" t="inlineStr">
        <is>
          <t>radioaktív hulladék végleges elhelyezésére szolgáló létesítmény|
radioaktívhulladék-tároló</t>
        </is>
      </c>
      <c r="BC1111" s="2" t="inlineStr">
        <is>
          <t>4|
4</t>
        </is>
      </c>
      <c r="BD1111" s="2" t="inlineStr">
        <is>
          <t>|
preferred</t>
        </is>
      </c>
      <c r="BE1111" t="inlineStr">
        <is>
          <t>a radioaktív hulladék végleges elhelyezésére szolgáló létesítmény</t>
        </is>
      </c>
      <c r="BF1111" s="2" t="inlineStr">
        <is>
          <t>deposito definitivo</t>
        </is>
      </c>
      <c r="BG1111" s="2" t="inlineStr">
        <is>
          <t>3</t>
        </is>
      </c>
      <c r="BH1111" s="2" t="inlineStr">
        <is>
          <t/>
        </is>
      </c>
      <c r="BI1111" t="inlineStr">
        <is>
          <t/>
        </is>
      </c>
      <c r="BJ1111" t="inlineStr">
        <is>
          <t/>
        </is>
      </c>
      <c r="BK1111" t="inlineStr">
        <is>
          <t/>
        </is>
      </c>
      <c r="BL1111" t="inlineStr">
        <is>
          <t/>
        </is>
      </c>
      <c r="BM1111" t="inlineStr">
        <is>
          <t/>
        </is>
      </c>
      <c r="BN1111" t="inlineStr">
        <is>
          <t/>
        </is>
      </c>
      <c r="BO1111" t="inlineStr">
        <is>
          <t/>
        </is>
      </c>
      <c r="BP1111" t="inlineStr">
        <is>
          <t/>
        </is>
      </c>
      <c r="BQ1111" t="inlineStr">
        <is>
          <t/>
        </is>
      </c>
      <c r="BR1111" t="inlineStr">
        <is>
          <t/>
        </is>
      </c>
      <c r="BS1111" t="inlineStr">
        <is>
          <t/>
        </is>
      </c>
      <c r="BT1111" t="inlineStr">
        <is>
          <t/>
        </is>
      </c>
      <c r="BU1111" t="inlineStr">
        <is>
          <t/>
        </is>
      </c>
      <c r="BV1111" t="inlineStr">
        <is>
          <t/>
        </is>
      </c>
      <c r="BW1111" t="inlineStr">
        <is>
          <t/>
        </is>
      </c>
      <c r="BX1111" t="inlineStr">
        <is>
          <t/>
        </is>
      </c>
      <c r="BY1111" t="inlineStr">
        <is>
          <t/>
        </is>
      </c>
      <c r="BZ1111" t="inlineStr">
        <is>
          <t/>
        </is>
      </c>
      <c r="CA1111" t="inlineStr">
        <is>
          <t/>
        </is>
      </c>
      <c r="CB1111" t="inlineStr">
        <is>
          <t/>
        </is>
      </c>
      <c r="CC1111" t="inlineStr">
        <is>
          <t/>
        </is>
      </c>
      <c r="CD1111" s="2" t="inlineStr">
        <is>
          <t>zona de armazenamento definitivo</t>
        </is>
      </c>
      <c r="CE1111" s="2" t="inlineStr">
        <is>
          <t>3</t>
        </is>
      </c>
      <c r="CF1111" s="2" t="inlineStr">
        <is>
          <t/>
        </is>
      </c>
      <c r="CG1111" t="inlineStr">
        <is>
          <t>local em que os resíduos radioactivos são armazenados em condições de segurança,dispensando qualquer manuseamento posterior</t>
        </is>
      </c>
      <c r="CH1111" t="inlineStr">
        <is>
          <t/>
        </is>
      </c>
      <c r="CI1111" t="inlineStr">
        <is>
          <t/>
        </is>
      </c>
      <c r="CJ1111" t="inlineStr">
        <is>
          <t/>
        </is>
      </c>
      <c r="CK1111" t="inlineStr">
        <is>
          <t/>
        </is>
      </c>
      <c r="CL1111" t="inlineStr">
        <is>
          <t/>
        </is>
      </c>
      <c r="CM1111" t="inlineStr">
        <is>
          <t/>
        </is>
      </c>
      <c r="CN1111" t="inlineStr">
        <is>
          <t/>
        </is>
      </c>
      <c r="CO1111" t="inlineStr">
        <is>
          <t/>
        </is>
      </c>
      <c r="CP1111" t="inlineStr">
        <is>
          <t/>
        </is>
      </c>
      <c r="CQ1111" t="inlineStr">
        <is>
          <t/>
        </is>
      </c>
      <c r="CR1111" t="inlineStr">
        <is>
          <t/>
        </is>
      </c>
      <c r="CS1111" t="inlineStr">
        <is>
          <t/>
        </is>
      </c>
      <c r="CT1111" t="inlineStr">
        <is>
          <t/>
        </is>
      </c>
      <c r="CU1111" t="inlineStr">
        <is>
          <t/>
        </is>
      </c>
      <c r="CV1111" t="inlineStr">
        <is>
          <t/>
        </is>
      </c>
      <c r="CW1111" t="inlineStr">
        <is>
          <t/>
        </is>
      </c>
    </row>
    <row r="1112">
      <c r="A1112" s="1" t="str">
        <f>HYPERLINK("https://iate.europa.eu/entry/result/1407829/all", "1407829")</f>
        <v>1407829</v>
      </c>
      <c r="B1112" t="inlineStr">
        <is>
          <t>ENERGY</t>
        </is>
      </c>
      <c r="C1112" t="inlineStr">
        <is>
          <t>ENERGY|coal and mining industries</t>
        </is>
      </c>
      <c r="D1112" t="inlineStr">
        <is>
          <t>no</t>
        </is>
      </c>
      <c r="E1112" t="inlineStr">
        <is>
          <t/>
        </is>
      </c>
      <c r="F1112" t="inlineStr">
        <is>
          <t/>
        </is>
      </c>
      <c r="G1112" t="inlineStr">
        <is>
          <t/>
        </is>
      </c>
      <c r="H1112" t="inlineStr">
        <is>
          <t/>
        </is>
      </c>
      <c r="I1112" t="inlineStr">
        <is>
          <t/>
        </is>
      </c>
      <c r="J1112" t="inlineStr">
        <is>
          <t/>
        </is>
      </c>
      <c r="K1112" t="inlineStr">
        <is>
          <t/>
        </is>
      </c>
      <c r="L1112" t="inlineStr">
        <is>
          <t/>
        </is>
      </c>
      <c r="M1112" t="inlineStr">
        <is>
          <t/>
        </is>
      </c>
      <c r="N1112" t="inlineStr">
        <is>
          <t/>
        </is>
      </c>
      <c r="O1112" t="inlineStr">
        <is>
          <t/>
        </is>
      </c>
      <c r="P1112" t="inlineStr">
        <is>
          <t/>
        </is>
      </c>
      <c r="Q1112" t="inlineStr">
        <is>
          <t/>
        </is>
      </c>
      <c r="R1112" s="2" t="inlineStr">
        <is>
          <t>Tagebauaufschluss</t>
        </is>
      </c>
      <c r="S1112" s="2" t="inlineStr">
        <is>
          <t>3</t>
        </is>
      </c>
      <c r="T1112" s="2" t="inlineStr">
        <is>
          <t/>
        </is>
      </c>
      <c r="U1112" t="inlineStr">
        <is>
          <t>Saemtliche Massnahmen zur Vorbereitung der Gewinnung von Kohle im Tagebau ausser den Erkundungsarbeiten. Hierunter fallen alle Massnahmen, die fuer den Beginn des Tagebaubetriebes, zu dessen Erweiterung und/oder zum Uebergang in ein anderes Baufeld notwendig sind</t>
        </is>
      </c>
      <c r="V1112" s="2" t="inlineStr">
        <is>
          <t>ανάπτυγμα ορυχείου υπαίθριας εκμετάλλευσης</t>
        </is>
      </c>
      <c r="W1112" s="2" t="inlineStr">
        <is>
          <t>3</t>
        </is>
      </c>
      <c r="X1112" s="2" t="inlineStr">
        <is>
          <t/>
        </is>
      </c>
      <c r="Y1112" t="inlineStr">
        <is>
          <t/>
        </is>
      </c>
      <c r="Z1112" s="2" t="inlineStr">
        <is>
          <t>opencast development|
strip mining development|
open-pit development|
open-cut development</t>
        </is>
      </c>
      <c r="AA1112" s="2" t="inlineStr">
        <is>
          <t>3|
3|
3|
3</t>
        </is>
      </c>
      <c r="AB1112" s="2" t="inlineStr">
        <is>
          <t xml:space="preserve">|
|
|
</t>
        </is>
      </c>
      <c r="AC1112" t="inlineStr">
        <is>
          <t>all measures taken for preparing for the mining of opencast,etc.,coal,apart from exploratory work.Under this heading fall all measures that are required for starting the opencast,etc.,operation,for extending it and/or transferring it to another field.Often simply referred to as overburden removal</t>
        </is>
      </c>
      <c r="AD1112" s="2" t="inlineStr">
        <is>
          <t>preparación|
apertura a cielo abierto</t>
        </is>
      </c>
      <c r="AE1112" s="2" t="inlineStr">
        <is>
          <t>3|
3</t>
        </is>
      </c>
      <c r="AF1112" s="2" t="inlineStr">
        <is>
          <t xml:space="preserve">|
</t>
        </is>
      </c>
      <c r="AG1112" t="inlineStr">
        <is>
          <t>conjunto de todos los trabajos preparatorios para la obtención del carbón a cielo abierto, excepto los de reconocimiento. Se incluye en este título los trabajos que se precisan para comenzar la explotación o para su ampliación y/o su traslado a otro campo</t>
        </is>
      </c>
      <c r="AH1112" t="inlineStr">
        <is>
          <t/>
        </is>
      </c>
      <c r="AI1112" t="inlineStr">
        <is>
          <t/>
        </is>
      </c>
      <c r="AJ1112" t="inlineStr">
        <is>
          <t/>
        </is>
      </c>
      <c r="AK1112" t="inlineStr">
        <is>
          <t/>
        </is>
      </c>
      <c r="AL1112" t="inlineStr">
        <is>
          <t/>
        </is>
      </c>
      <c r="AM1112" t="inlineStr">
        <is>
          <t/>
        </is>
      </c>
      <c r="AN1112" t="inlineStr">
        <is>
          <t/>
        </is>
      </c>
      <c r="AO1112" t="inlineStr">
        <is>
          <t/>
        </is>
      </c>
      <c r="AP1112" s="2" t="inlineStr">
        <is>
          <t>ouverture d'une mine à ciel ouvert</t>
        </is>
      </c>
      <c r="AQ1112" s="2" t="inlineStr">
        <is>
          <t>3</t>
        </is>
      </c>
      <c r="AR1112" s="2" t="inlineStr">
        <is>
          <t/>
        </is>
      </c>
      <c r="AS1112" t="inlineStr">
        <is>
          <t>ensemble des dispositions prises en vue de préparer l'extraction du charbon d'une mine à ciel ouvert à l'exclusion des travaux de reconnaissance. Sont incluses dans cet ensemble toutes les dispositions nécessaires pour permettre le début de l'exploitation de la mine à ciel ouvert, son extension et/ou pour assurer le passage à un autre panneau</t>
        </is>
      </c>
      <c r="AT1112" t="inlineStr">
        <is>
          <t/>
        </is>
      </c>
      <c r="AU1112" t="inlineStr">
        <is>
          <t/>
        </is>
      </c>
      <c r="AV1112" t="inlineStr">
        <is>
          <t/>
        </is>
      </c>
      <c r="AW1112" t="inlineStr">
        <is>
          <t/>
        </is>
      </c>
      <c r="AX1112" t="inlineStr">
        <is>
          <t/>
        </is>
      </c>
      <c r="AY1112" t="inlineStr">
        <is>
          <t/>
        </is>
      </c>
      <c r="AZ1112" t="inlineStr">
        <is>
          <t/>
        </is>
      </c>
      <c r="BA1112" t="inlineStr">
        <is>
          <t/>
        </is>
      </c>
      <c r="BB1112" t="inlineStr">
        <is>
          <t/>
        </is>
      </c>
      <c r="BC1112" t="inlineStr">
        <is>
          <t/>
        </is>
      </c>
      <c r="BD1112" t="inlineStr">
        <is>
          <t/>
        </is>
      </c>
      <c r="BE1112" t="inlineStr">
        <is>
          <t/>
        </is>
      </c>
      <c r="BF1112" s="2" t="inlineStr">
        <is>
          <t>apertura a cielo aperto</t>
        </is>
      </c>
      <c r="BG1112" s="2" t="inlineStr">
        <is>
          <t>3</t>
        </is>
      </c>
      <c r="BH1112" s="2" t="inlineStr">
        <is>
          <t/>
        </is>
      </c>
      <c r="BI1112" t="inlineStr">
        <is>
          <t/>
        </is>
      </c>
      <c r="BJ1112" t="inlineStr">
        <is>
          <t/>
        </is>
      </c>
      <c r="BK1112" t="inlineStr">
        <is>
          <t/>
        </is>
      </c>
      <c r="BL1112" t="inlineStr">
        <is>
          <t/>
        </is>
      </c>
      <c r="BM1112" t="inlineStr">
        <is>
          <t/>
        </is>
      </c>
      <c r="BN1112" t="inlineStr">
        <is>
          <t/>
        </is>
      </c>
      <c r="BO1112" t="inlineStr">
        <is>
          <t/>
        </is>
      </c>
      <c r="BP1112" t="inlineStr">
        <is>
          <t/>
        </is>
      </c>
      <c r="BQ1112" t="inlineStr">
        <is>
          <t/>
        </is>
      </c>
      <c r="BR1112" t="inlineStr">
        <is>
          <t/>
        </is>
      </c>
      <c r="BS1112" t="inlineStr">
        <is>
          <t/>
        </is>
      </c>
      <c r="BT1112" t="inlineStr">
        <is>
          <t/>
        </is>
      </c>
      <c r="BU1112" t="inlineStr">
        <is>
          <t/>
        </is>
      </c>
      <c r="BV1112" t="inlineStr">
        <is>
          <t/>
        </is>
      </c>
      <c r="BW1112" t="inlineStr">
        <is>
          <t/>
        </is>
      </c>
      <c r="BX1112" t="inlineStr">
        <is>
          <t/>
        </is>
      </c>
      <c r="BY1112" t="inlineStr">
        <is>
          <t/>
        </is>
      </c>
      <c r="BZ1112" t="inlineStr">
        <is>
          <t/>
        </is>
      </c>
      <c r="CA1112" t="inlineStr">
        <is>
          <t/>
        </is>
      </c>
      <c r="CB1112" t="inlineStr">
        <is>
          <t/>
        </is>
      </c>
      <c r="CC1112" t="inlineStr">
        <is>
          <t/>
        </is>
      </c>
      <c r="CD1112" s="2" t="inlineStr">
        <is>
          <t>abertura de uma mina a céu aberto</t>
        </is>
      </c>
      <c r="CE1112" s="2" t="inlineStr">
        <is>
          <t>3</t>
        </is>
      </c>
      <c r="CF1112" s="2" t="inlineStr">
        <is>
          <t/>
        </is>
      </c>
      <c r="CG1112" t="inlineStr">
        <is>
          <t>conjunto das medidas tomadas com vista a preparar a extracção de uma mina a céu aberto,com exclusão dos trabalhos de reconhecimento do jazigo.São incluídas neste as destinadas a aumentar a extensão ou a profundidade da exploração</t>
        </is>
      </c>
      <c r="CH1112" t="inlineStr">
        <is>
          <t/>
        </is>
      </c>
      <c r="CI1112" t="inlineStr">
        <is>
          <t/>
        </is>
      </c>
      <c r="CJ1112" t="inlineStr">
        <is>
          <t/>
        </is>
      </c>
      <c r="CK1112" t="inlineStr">
        <is>
          <t/>
        </is>
      </c>
      <c r="CL1112" t="inlineStr">
        <is>
          <t/>
        </is>
      </c>
      <c r="CM1112" t="inlineStr">
        <is>
          <t/>
        </is>
      </c>
      <c r="CN1112" t="inlineStr">
        <is>
          <t/>
        </is>
      </c>
      <c r="CO1112" t="inlineStr">
        <is>
          <t/>
        </is>
      </c>
      <c r="CP1112" t="inlineStr">
        <is>
          <t/>
        </is>
      </c>
      <c r="CQ1112" t="inlineStr">
        <is>
          <t/>
        </is>
      </c>
      <c r="CR1112" t="inlineStr">
        <is>
          <t/>
        </is>
      </c>
      <c r="CS1112" t="inlineStr">
        <is>
          <t/>
        </is>
      </c>
      <c r="CT1112" t="inlineStr">
        <is>
          <t/>
        </is>
      </c>
      <c r="CU1112" t="inlineStr">
        <is>
          <t/>
        </is>
      </c>
      <c r="CV1112" t="inlineStr">
        <is>
          <t/>
        </is>
      </c>
      <c r="CW1112" t="inlineStr">
        <is>
          <t/>
        </is>
      </c>
    </row>
    <row r="1113">
      <c r="A1113" s="1" t="str">
        <f>HYPERLINK("https://iate.europa.eu/entry/result/1407885/all", "1407885")</f>
        <v>1407885</v>
      </c>
      <c r="B1113" t="inlineStr">
        <is>
          <t>ENERGY</t>
        </is>
      </c>
      <c r="C1113" t="inlineStr">
        <is>
          <t>ENERGY</t>
        </is>
      </c>
      <c r="D1113" t="inlineStr">
        <is>
          <t>no</t>
        </is>
      </c>
      <c r="E1113" t="inlineStr">
        <is>
          <t/>
        </is>
      </c>
      <c r="F1113" t="inlineStr">
        <is>
          <t/>
        </is>
      </c>
      <c r="G1113" t="inlineStr">
        <is>
          <t/>
        </is>
      </c>
      <c r="H1113" t="inlineStr">
        <is>
          <t/>
        </is>
      </c>
      <c r="I1113" t="inlineStr">
        <is>
          <t/>
        </is>
      </c>
      <c r="J1113" t="inlineStr">
        <is>
          <t/>
        </is>
      </c>
      <c r="K1113" t="inlineStr">
        <is>
          <t/>
        </is>
      </c>
      <c r="L1113" t="inlineStr">
        <is>
          <t/>
        </is>
      </c>
      <c r="M1113" t="inlineStr">
        <is>
          <t/>
        </is>
      </c>
      <c r="N1113" t="inlineStr">
        <is>
          <t/>
        </is>
      </c>
      <c r="O1113" t="inlineStr">
        <is>
          <t/>
        </is>
      </c>
      <c r="P1113" t="inlineStr">
        <is>
          <t/>
        </is>
      </c>
      <c r="Q1113" t="inlineStr">
        <is>
          <t/>
        </is>
      </c>
      <c r="R1113" s="2" t="inlineStr">
        <is>
          <t>Reaktorwaermeleistung|
thermische Reaktorleistung</t>
        </is>
      </c>
      <c r="S1113" s="2" t="inlineStr">
        <is>
          <t>3|
3</t>
        </is>
      </c>
      <c r="T1113" s="2" t="inlineStr">
        <is>
          <t xml:space="preserve">|
</t>
        </is>
      </c>
      <c r="U1113" t="inlineStr">
        <is>
          <t>Waermemenge, die in der Zeiteinheit im Kernreaktor freigesetzt wird</t>
        </is>
      </c>
      <c r="V1113" s="2" t="inlineStr">
        <is>
          <t>θερμική ισχύς αντιδραστήρα</t>
        </is>
      </c>
      <c r="W1113" s="2" t="inlineStr">
        <is>
          <t>3</t>
        </is>
      </c>
      <c r="X1113" s="2" t="inlineStr">
        <is>
          <t/>
        </is>
      </c>
      <c r="Y1113" t="inlineStr">
        <is>
          <t/>
        </is>
      </c>
      <c r="Z1113" s="2" t="inlineStr">
        <is>
          <t>reactor thermal power</t>
        </is>
      </c>
      <c r="AA1113" s="2" t="inlineStr">
        <is>
          <t>3</t>
        </is>
      </c>
      <c r="AB1113" s="2" t="inlineStr">
        <is>
          <t/>
        </is>
      </c>
      <c r="AC1113" t="inlineStr">
        <is>
          <t>the heat generated in a nuclear reactor in unit time</t>
        </is>
      </c>
      <c r="AD1113" s="2" t="inlineStr">
        <is>
          <t>potencia térmica del reactor</t>
        </is>
      </c>
      <c r="AE1113" s="2" t="inlineStr">
        <is>
          <t>3</t>
        </is>
      </c>
      <c r="AF1113" s="2" t="inlineStr">
        <is>
          <t/>
        </is>
      </c>
      <c r="AG1113" t="inlineStr">
        <is>
          <t>cantidad de calor producida en un reactor nuclear en una unidad de tiempo</t>
        </is>
      </c>
      <c r="AH1113" t="inlineStr">
        <is>
          <t/>
        </is>
      </c>
      <c r="AI1113" t="inlineStr">
        <is>
          <t/>
        </is>
      </c>
      <c r="AJ1113" t="inlineStr">
        <is>
          <t/>
        </is>
      </c>
      <c r="AK1113" t="inlineStr">
        <is>
          <t/>
        </is>
      </c>
      <c r="AL1113" t="inlineStr">
        <is>
          <t/>
        </is>
      </c>
      <c r="AM1113" t="inlineStr">
        <is>
          <t/>
        </is>
      </c>
      <c r="AN1113" t="inlineStr">
        <is>
          <t/>
        </is>
      </c>
      <c r="AO1113" t="inlineStr">
        <is>
          <t/>
        </is>
      </c>
      <c r="AP1113" s="2" t="inlineStr">
        <is>
          <t>puissance thermique du réacteur</t>
        </is>
      </c>
      <c r="AQ1113" s="2" t="inlineStr">
        <is>
          <t>3</t>
        </is>
      </c>
      <c r="AR1113" s="2" t="inlineStr">
        <is>
          <t/>
        </is>
      </c>
      <c r="AS1113" t="inlineStr">
        <is>
          <t>quantité de chaleur libérée dans le coeur par unité de temps</t>
        </is>
      </c>
      <c r="AT1113" t="inlineStr">
        <is>
          <t/>
        </is>
      </c>
      <c r="AU1113" t="inlineStr">
        <is>
          <t/>
        </is>
      </c>
      <c r="AV1113" t="inlineStr">
        <is>
          <t/>
        </is>
      </c>
      <c r="AW1113" t="inlineStr">
        <is>
          <t/>
        </is>
      </c>
      <c r="AX1113" t="inlineStr">
        <is>
          <t/>
        </is>
      </c>
      <c r="AY1113" t="inlineStr">
        <is>
          <t/>
        </is>
      </c>
      <c r="AZ1113" t="inlineStr">
        <is>
          <t/>
        </is>
      </c>
      <c r="BA1113" t="inlineStr">
        <is>
          <t/>
        </is>
      </c>
      <c r="BB1113" t="inlineStr">
        <is>
          <t/>
        </is>
      </c>
      <c r="BC1113" t="inlineStr">
        <is>
          <t/>
        </is>
      </c>
      <c r="BD1113" t="inlineStr">
        <is>
          <t/>
        </is>
      </c>
      <c r="BE1113" t="inlineStr">
        <is>
          <t/>
        </is>
      </c>
      <c r="BF1113" s="2" t="inlineStr">
        <is>
          <t>potenza termica del reattore</t>
        </is>
      </c>
      <c r="BG1113" s="2" t="inlineStr">
        <is>
          <t>3</t>
        </is>
      </c>
      <c r="BH1113" s="2" t="inlineStr">
        <is>
          <t/>
        </is>
      </c>
      <c r="BI1113" t="inlineStr">
        <is>
          <t/>
        </is>
      </c>
      <c r="BJ1113" t="inlineStr">
        <is>
          <t/>
        </is>
      </c>
      <c r="BK1113" t="inlineStr">
        <is>
          <t/>
        </is>
      </c>
      <c r="BL1113" t="inlineStr">
        <is>
          <t/>
        </is>
      </c>
      <c r="BM1113" t="inlineStr">
        <is>
          <t/>
        </is>
      </c>
      <c r="BN1113" t="inlineStr">
        <is>
          <t/>
        </is>
      </c>
      <c r="BO1113" t="inlineStr">
        <is>
          <t/>
        </is>
      </c>
      <c r="BP1113" t="inlineStr">
        <is>
          <t/>
        </is>
      </c>
      <c r="BQ1113" t="inlineStr">
        <is>
          <t/>
        </is>
      </c>
      <c r="BR1113" t="inlineStr">
        <is>
          <t/>
        </is>
      </c>
      <c r="BS1113" t="inlineStr">
        <is>
          <t/>
        </is>
      </c>
      <c r="BT1113" t="inlineStr">
        <is>
          <t/>
        </is>
      </c>
      <c r="BU1113" t="inlineStr">
        <is>
          <t/>
        </is>
      </c>
      <c r="BV1113" t="inlineStr">
        <is>
          <t/>
        </is>
      </c>
      <c r="BW1113" t="inlineStr">
        <is>
          <t/>
        </is>
      </c>
      <c r="BX1113" t="inlineStr">
        <is>
          <t/>
        </is>
      </c>
      <c r="BY1113" t="inlineStr">
        <is>
          <t/>
        </is>
      </c>
      <c r="BZ1113" t="inlineStr">
        <is>
          <t/>
        </is>
      </c>
      <c r="CA1113" t="inlineStr">
        <is>
          <t/>
        </is>
      </c>
      <c r="CB1113" t="inlineStr">
        <is>
          <t/>
        </is>
      </c>
      <c r="CC1113" t="inlineStr">
        <is>
          <t/>
        </is>
      </c>
      <c r="CD1113" s="2" t="inlineStr">
        <is>
          <t>potência térmica do reator</t>
        </is>
      </c>
      <c r="CE1113" s="2" t="inlineStr">
        <is>
          <t>3</t>
        </is>
      </c>
      <c r="CF1113" s="2" t="inlineStr">
        <is>
          <t/>
        </is>
      </c>
      <c r="CG1113" t="inlineStr">
        <is>
          <t>quantidade de calor produzido no núcleo dum reactor nuclear,por unidade de tempo</t>
        </is>
      </c>
      <c r="CH1113" t="inlineStr">
        <is>
          <t/>
        </is>
      </c>
      <c r="CI1113" t="inlineStr">
        <is>
          <t/>
        </is>
      </c>
      <c r="CJ1113" t="inlineStr">
        <is>
          <t/>
        </is>
      </c>
      <c r="CK1113" t="inlineStr">
        <is>
          <t/>
        </is>
      </c>
      <c r="CL1113" t="inlineStr">
        <is>
          <t/>
        </is>
      </c>
      <c r="CM1113" t="inlineStr">
        <is>
          <t/>
        </is>
      </c>
      <c r="CN1113" t="inlineStr">
        <is>
          <t/>
        </is>
      </c>
      <c r="CO1113" t="inlineStr">
        <is>
          <t/>
        </is>
      </c>
      <c r="CP1113" t="inlineStr">
        <is>
          <t/>
        </is>
      </c>
      <c r="CQ1113" t="inlineStr">
        <is>
          <t/>
        </is>
      </c>
      <c r="CR1113" t="inlineStr">
        <is>
          <t/>
        </is>
      </c>
      <c r="CS1113" t="inlineStr">
        <is>
          <t/>
        </is>
      </c>
      <c r="CT1113" t="inlineStr">
        <is>
          <t/>
        </is>
      </c>
      <c r="CU1113" t="inlineStr">
        <is>
          <t/>
        </is>
      </c>
      <c r="CV1113" t="inlineStr">
        <is>
          <t/>
        </is>
      </c>
      <c r="CW1113" t="inlineStr">
        <is>
          <t/>
        </is>
      </c>
    </row>
    <row r="1114">
      <c r="A1114" s="1" t="str">
        <f>HYPERLINK("https://iate.europa.eu/entry/result/1407670/all", "1407670")</f>
        <v>1407670</v>
      </c>
      <c r="B1114" t="inlineStr">
        <is>
          <t>ENERGY</t>
        </is>
      </c>
      <c r="C1114" t="inlineStr">
        <is>
          <t>ENERGY</t>
        </is>
      </c>
      <c r="D1114" t="inlineStr">
        <is>
          <t>no</t>
        </is>
      </c>
      <c r="E1114" t="inlineStr">
        <is>
          <t/>
        </is>
      </c>
      <c r="F1114" t="inlineStr">
        <is>
          <t/>
        </is>
      </c>
      <c r="G1114" t="inlineStr">
        <is>
          <t/>
        </is>
      </c>
      <c r="H1114" t="inlineStr">
        <is>
          <t/>
        </is>
      </c>
      <c r="I1114" t="inlineStr">
        <is>
          <t/>
        </is>
      </c>
      <c r="J1114" t="inlineStr">
        <is>
          <t/>
        </is>
      </c>
      <c r="K1114" t="inlineStr">
        <is>
          <t/>
        </is>
      </c>
      <c r="L1114" t="inlineStr">
        <is>
          <t/>
        </is>
      </c>
      <c r="M1114" t="inlineStr">
        <is>
          <t/>
        </is>
      </c>
      <c r="N1114" t="inlineStr">
        <is>
          <t/>
        </is>
      </c>
      <c r="O1114" t="inlineStr">
        <is>
          <t/>
        </is>
      </c>
      <c r="P1114" t="inlineStr">
        <is>
          <t/>
        </is>
      </c>
      <c r="Q1114" t="inlineStr">
        <is>
          <t/>
        </is>
      </c>
      <c r="R1114" s="2" t="inlineStr">
        <is>
          <t>Arbeitsvermoegen eines Pumpspeicherwerkes bei Turbinenbetrieb</t>
        </is>
      </c>
      <c r="S1114" s="2" t="inlineStr">
        <is>
          <t>3</t>
        </is>
      </c>
      <c r="T1114" s="2" t="inlineStr">
        <is>
          <t/>
        </is>
      </c>
      <c r="U1114" t="inlineStr">
        <is>
          <t>die mit dem vollen Oberbecken erzeugbare elektrische Arbeit</t>
        </is>
      </c>
      <c r="V1114" s="2" t="inlineStr">
        <is>
          <t>ενεργειακή απόδοση αντλητικής υδροηλεκτρικής εγκατάστασης κατά την διάρκεια λειτουργίας των υδροστροβίλων</t>
        </is>
      </c>
      <c r="W1114" s="2" t="inlineStr">
        <is>
          <t>3</t>
        </is>
      </c>
      <c r="X1114" s="2" t="inlineStr">
        <is>
          <t/>
        </is>
      </c>
      <c r="Y1114" t="inlineStr">
        <is>
          <t/>
        </is>
      </c>
      <c r="Z1114" s="2" t="inlineStr">
        <is>
          <t>energy capability of a pumped storage station during turbine operation</t>
        </is>
      </c>
      <c r="AA1114" s="2" t="inlineStr">
        <is>
          <t>3</t>
        </is>
      </c>
      <c r="AB1114" s="2" t="inlineStr">
        <is>
          <t/>
        </is>
      </c>
      <c r="AC1114" t="inlineStr">
        <is>
          <t>the electrical energy that could be generated by the turbines when their storage reservoirs are initially full</t>
        </is>
      </c>
      <c r="AD1114" s="2" t="inlineStr">
        <is>
          <t>capacidad de producción de una central de acumulación por bombeo funcionando con turbinas</t>
        </is>
      </c>
      <c r="AE1114" s="2" t="inlineStr">
        <is>
          <t>3</t>
        </is>
      </c>
      <c r="AF1114" s="2" t="inlineStr">
        <is>
          <t/>
        </is>
      </c>
      <c r="AG1114" t="inlineStr">
        <is>
          <t>energía eléctrica que puede producirse por turbinas con el embalse superior inicialmente lleno</t>
        </is>
      </c>
      <c r="AH1114" t="inlineStr">
        <is>
          <t/>
        </is>
      </c>
      <c r="AI1114" t="inlineStr">
        <is>
          <t/>
        </is>
      </c>
      <c r="AJ1114" t="inlineStr">
        <is>
          <t/>
        </is>
      </c>
      <c r="AK1114" t="inlineStr">
        <is>
          <t/>
        </is>
      </c>
      <c r="AL1114" t="inlineStr">
        <is>
          <t/>
        </is>
      </c>
      <c r="AM1114" t="inlineStr">
        <is>
          <t/>
        </is>
      </c>
      <c r="AN1114" t="inlineStr">
        <is>
          <t/>
        </is>
      </c>
      <c r="AO1114" t="inlineStr">
        <is>
          <t/>
        </is>
      </c>
      <c r="AP1114" s="2" t="inlineStr">
        <is>
          <t>capacité en énergie électrique d'une centrale à accumulation par pompage pendant le fonctionnement des turbines</t>
        </is>
      </c>
      <c r="AQ1114" s="2" t="inlineStr">
        <is>
          <t>3</t>
        </is>
      </c>
      <c r="AR1114" s="2" t="inlineStr">
        <is>
          <t/>
        </is>
      </c>
      <c r="AS1114" t="inlineStr">
        <is>
          <t>énergie électrique susceptible d'être produite par les turbines, le réservoir supérieur étant plein initialement</t>
        </is>
      </c>
      <c r="AT1114" t="inlineStr">
        <is>
          <t/>
        </is>
      </c>
      <c r="AU1114" t="inlineStr">
        <is>
          <t/>
        </is>
      </c>
      <c r="AV1114" t="inlineStr">
        <is>
          <t/>
        </is>
      </c>
      <c r="AW1114" t="inlineStr">
        <is>
          <t/>
        </is>
      </c>
      <c r="AX1114" t="inlineStr">
        <is>
          <t/>
        </is>
      </c>
      <c r="AY1114" t="inlineStr">
        <is>
          <t/>
        </is>
      </c>
      <c r="AZ1114" t="inlineStr">
        <is>
          <t/>
        </is>
      </c>
      <c r="BA1114" t="inlineStr">
        <is>
          <t/>
        </is>
      </c>
      <c r="BB1114" t="inlineStr">
        <is>
          <t/>
        </is>
      </c>
      <c r="BC1114" t="inlineStr">
        <is>
          <t/>
        </is>
      </c>
      <c r="BD1114" t="inlineStr">
        <is>
          <t/>
        </is>
      </c>
      <c r="BE1114" t="inlineStr">
        <is>
          <t/>
        </is>
      </c>
      <c r="BF1114" s="2" t="inlineStr">
        <is>
          <t>capacità in energia elettrica di una centrale ad accumulazione mediante pompaggio durante il funzionamento delle turbine</t>
        </is>
      </c>
      <c r="BG1114" s="2" t="inlineStr">
        <is>
          <t>3</t>
        </is>
      </c>
      <c r="BH1114" s="2" t="inlineStr">
        <is>
          <t/>
        </is>
      </c>
      <c r="BI1114" t="inlineStr">
        <is>
          <t/>
        </is>
      </c>
      <c r="BJ1114" t="inlineStr">
        <is>
          <t/>
        </is>
      </c>
      <c r="BK1114" t="inlineStr">
        <is>
          <t/>
        </is>
      </c>
      <c r="BL1114" t="inlineStr">
        <is>
          <t/>
        </is>
      </c>
      <c r="BM1114" t="inlineStr">
        <is>
          <t/>
        </is>
      </c>
      <c r="BN1114" t="inlineStr">
        <is>
          <t/>
        </is>
      </c>
      <c r="BO1114" t="inlineStr">
        <is>
          <t/>
        </is>
      </c>
      <c r="BP1114" t="inlineStr">
        <is>
          <t/>
        </is>
      </c>
      <c r="BQ1114" t="inlineStr">
        <is>
          <t/>
        </is>
      </c>
      <c r="BR1114" t="inlineStr">
        <is>
          <t/>
        </is>
      </c>
      <c r="BS1114" t="inlineStr">
        <is>
          <t/>
        </is>
      </c>
      <c r="BT1114" t="inlineStr">
        <is>
          <t/>
        </is>
      </c>
      <c r="BU1114" t="inlineStr">
        <is>
          <t/>
        </is>
      </c>
      <c r="BV1114" t="inlineStr">
        <is>
          <t/>
        </is>
      </c>
      <c r="BW1114" t="inlineStr">
        <is>
          <t/>
        </is>
      </c>
      <c r="BX1114" t="inlineStr">
        <is>
          <t/>
        </is>
      </c>
      <c r="BY1114" t="inlineStr">
        <is>
          <t/>
        </is>
      </c>
      <c r="BZ1114" t="inlineStr">
        <is>
          <t/>
        </is>
      </c>
      <c r="CA1114" t="inlineStr">
        <is>
          <t/>
        </is>
      </c>
      <c r="CB1114" t="inlineStr">
        <is>
          <t/>
        </is>
      </c>
      <c r="CC1114" t="inlineStr">
        <is>
          <t/>
        </is>
      </c>
      <c r="CD1114" s="2" t="inlineStr">
        <is>
          <t>capacidade em energia de um aproveitamento de acumulação por bombagem na fase de turbinagem</t>
        </is>
      </c>
      <c r="CE1114" s="2" t="inlineStr">
        <is>
          <t>3</t>
        </is>
      </c>
      <c r="CF1114" s="2" t="inlineStr">
        <is>
          <t/>
        </is>
      </c>
      <c r="CG1114" t="inlineStr">
        <is>
          <t>energia eléctrica que pode ser produzida partindo da albufeira superior inicialmente cheia</t>
        </is>
      </c>
      <c r="CH1114" t="inlineStr">
        <is>
          <t/>
        </is>
      </c>
      <c r="CI1114" t="inlineStr">
        <is>
          <t/>
        </is>
      </c>
      <c r="CJ1114" t="inlineStr">
        <is>
          <t/>
        </is>
      </c>
      <c r="CK1114" t="inlineStr">
        <is>
          <t/>
        </is>
      </c>
      <c r="CL1114" t="inlineStr">
        <is>
          <t/>
        </is>
      </c>
      <c r="CM1114" t="inlineStr">
        <is>
          <t/>
        </is>
      </c>
      <c r="CN1114" t="inlineStr">
        <is>
          <t/>
        </is>
      </c>
      <c r="CO1114" t="inlineStr">
        <is>
          <t/>
        </is>
      </c>
      <c r="CP1114" t="inlineStr">
        <is>
          <t/>
        </is>
      </c>
      <c r="CQ1114" t="inlineStr">
        <is>
          <t/>
        </is>
      </c>
      <c r="CR1114" t="inlineStr">
        <is>
          <t/>
        </is>
      </c>
      <c r="CS1114" t="inlineStr">
        <is>
          <t/>
        </is>
      </c>
      <c r="CT1114" t="inlineStr">
        <is>
          <t/>
        </is>
      </c>
      <c r="CU1114" t="inlineStr">
        <is>
          <t/>
        </is>
      </c>
      <c r="CV1114" t="inlineStr">
        <is>
          <t/>
        </is>
      </c>
      <c r="CW1114" t="inlineStr">
        <is>
          <t/>
        </is>
      </c>
    </row>
    <row r="1115">
      <c r="A1115" s="1" t="str">
        <f>HYPERLINK("https://iate.europa.eu/entry/result/1407861/all", "1407861")</f>
        <v>1407861</v>
      </c>
      <c r="B1115" t="inlineStr">
        <is>
          <t>ENERGY</t>
        </is>
      </c>
      <c r="C1115" t="inlineStr">
        <is>
          <t>ENERGY|oil industry</t>
        </is>
      </c>
      <c r="D1115" t="inlineStr">
        <is>
          <t>no</t>
        </is>
      </c>
      <c r="E1115" t="inlineStr">
        <is>
          <t/>
        </is>
      </c>
      <c r="F1115" t="inlineStr">
        <is>
          <t/>
        </is>
      </c>
      <c r="G1115" t="inlineStr">
        <is>
          <t/>
        </is>
      </c>
      <c r="H1115" t="inlineStr">
        <is>
          <t/>
        </is>
      </c>
      <c r="I1115" t="inlineStr">
        <is>
          <t/>
        </is>
      </c>
      <c r="J1115" t="inlineStr">
        <is>
          <t/>
        </is>
      </c>
      <c r="K1115" t="inlineStr">
        <is>
          <t/>
        </is>
      </c>
      <c r="L1115" t="inlineStr">
        <is>
          <t/>
        </is>
      </c>
      <c r="M1115" t="inlineStr">
        <is>
          <t/>
        </is>
      </c>
      <c r="N1115" t="inlineStr">
        <is>
          <t/>
        </is>
      </c>
      <c r="O1115" t="inlineStr">
        <is>
          <t/>
        </is>
      </c>
      <c r="P1115" t="inlineStr">
        <is>
          <t/>
        </is>
      </c>
      <c r="Q1115" t="inlineStr">
        <is>
          <t/>
        </is>
      </c>
      <c r="R1115" s="2" t="inlineStr">
        <is>
          <t>Gewinnung und Verarbeitung fluessiger Brennstoffe</t>
        </is>
      </c>
      <c r="S1115" s="2" t="inlineStr">
        <is>
          <t>3</t>
        </is>
      </c>
      <c r="T1115" s="2" t="inlineStr">
        <is>
          <t/>
        </is>
      </c>
      <c r="U1115" t="inlineStr">
        <is>
          <t/>
        </is>
      </c>
      <c r="V1115" s="2" t="inlineStr">
        <is>
          <t>εξόρυξη και διύλιση υγρών καυσίμων</t>
        </is>
      </c>
      <c r="W1115" s="2" t="inlineStr">
        <is>
          <t>3</t>
        </is>
      </c>
      <c r="X1115" s="2" t="inlineStr">
        <is>
          <t/>
        </is>
      </c>
      <c r="Y1115" t="inlineStr">
        <is>
          <t/>
        </is>
      </c>
      <c r="Z1115" s="2" t="inlineStr">
        <is>
          <t>extraction and refining of liquid fuels</t>
        </is>
      </c>
      <c r="AA1115" s="2" t="inlineStr">
        <is>
          <t>3</t>
        </is>
      </c>
      <c r="AB1115" s="2" t="inlineStr">
        <is>
          <t/>
        </is>
      </c>
      <c r="AC1115" t="inlineStr">
        <is>
          <t/>
        </is>
      </c>
      <c r="AD1115" s="2" t="inlineStr">
        <is>
          <t>extracción y refino de los combustibles líquidos</t>
        </is>
      </c>
      <c r="AE1115" s="2" t="inlineStr">
        <is>
          <t>3</t>
        </is>
      </c>
      <c r="AF1115" s="2" t="inlineStr">
        <is>
          <t/>
        </is>
      </c>
      <c r="AG1115" t="inlineStr">
        <is>
          <t/>
        </is>
      </c>
      <c r="AH1115" t="inlineStr">
        <is>
          <t/>
        </is>
      </c>
      <c r="AI1115" t="inlineStr">
        <is>
          <t/>
        </is>
      </c>
      <c r="AJ1115" t="inlineStr">
        <is>
          <t/>
        </is>
      </c>
      <c r="AK1115" t="inlineStr">
        <is>
          <t/>
        </is>
      </c>
      <c r="AL1115" t="inlineStr">
        <is>
          <t/>
        </is>
      </c>
      <c r="AM1115" t="inlineStr">
        <is>
          <t/>
        </is>
      </c>
      <c r="AN1115" t="inlineStr">
        <is>
          <t/>
        </is>
      </c>
      <c r="AO1115" t="inlineStr">
        <is>
          <t/>
        </is>
      </c>
      <c r="AP1115" s="2" t="inlineStr">
        <is>
          <t>extraction et raffinage des combustibles liquides</t>
        </is>
      </c>
      <c r="AQ1115" s="2" t="inlineStr">
        <is>
          <t>3</t>
        </is>
      </c>
      <c r="AR1115" s="2" t="inlineStr">
        <is>
          <t/>
        </is>
      </c>
      <c r="AS1115" t="inlineStr">
        <is>
          <t/>
        </is>
      </c>
      <c r="AT1115" t="inlineStr">
        <is>
          <t/>
        </is>
      </c>
      <c r="AU1115" t="inlineStr">
        <is>
          <t/>
        </is>
      </c>
      <c r="AV1115" t="inlineStr">
        <is>
          <t/>
        </is>
      </c>
      <c r="AW1115" t="inlineStr">
        <is>
          <t/>
        </is>
      </c>
      <c r="AX1115" t="inlineStr">
        <is>
          <t/>
        </is>
      </c>
      <c r="AY1115" t="inlineStr">
        <is>
          <t/>
        </is>
      </c>
      <c r="AZ1115" t="inlineStr">
        <is>
          <t/>
        </is>
      </c>
      <c r="BA1115" t="inlineStr">
        <is>
          <t/>
        </is>
      </c>
      <c r="BB1115" t="inlineStr">
        <is>
          <t/>
        </is>
      </c>
      <c r="BC1115" t="inlineStr">
        <is>
          <t/>
        </is>
      </c>
      <c r="BD1115" t="inlineStr">
        <is>
          <t/>
        </is>
      </c>
      <c r="BE1115" t="inlineStr">
        <is>
          <t/>
        </is>
      </c>
      <c r="BF1115" s="2" t="inlineStr">
        <is>
          <t>estrazione e raffinazione dei combustibili liquidi</t>
        </is>
      </c>
      <c r="BG1115" s="2" t="inlineStr">
        <is>
          <t>3</t>
        </is>
      </c>
      <c r="BH1115" s="2" t="inlineStr">
        <is>
          <t/>
        </is>
      </c>
      <c r="BI1115" t="inlineStr">
        <is>
          <t/>
        </is>
      </c>
      <c r="BJ1115" t="inlineStr">
        <is>
          <t/>
        </is>
      </c>
      <c r="BK1115" t="inlineStr">
        <is>
          <t/>
        </is>
      </c>
      <c r="BL1115" t="inlineStr">
        <is>
          <t/>
        </is>
      </c>
      <c r="BM1115" t="inlineStr">
        <is>
          <t/>
        </is>
      </c>
      <c r="BN1115" t="inlineStr">
        <is>
          <t/>
        </is>
      </c>
      <c r="BO1115" t="inlineStr">
        <is>
          <t/>
        </is>
      </c>
      <c r="BP1115" t="inlineStr">
        <is>
          <t/>
        </is>
      </c>
      <c r="BQ1115" t="inlineStr">
        <is>
          <t/>
        </is>
      </c>
      <c r="BR1115" t="inlineStr">
        <is>
          <t/>
        </is>
      </c>
      <c r="BS1115" t="inlineStr">
        <is>
          <t/>
        </is>
      </c>
      <c r="BT1115" t="inlineStr">
        <is>
          <t/>
        </is>
      </c>
      <c r="BU1115" t="inlineStr">
        <is>
          <t/>
        </is>
      </c>
      <c r="BV1115" t="inlineStr">
        <is>
          <t/>
        </is>
      </c>
      <c r="BW1115" t="inlineStr">
        <is>
          <t/>
        </is>
      </c>
      <c r="BX1115" t="inlineStr">
        <is>
          <t/>
        </is>
      </c>
      <c r="BY1115" t="inlineStr">
        <is>
          <t/>
        </is>
      </c>
      <c r="BZ1115" t="inlineStr">
        <is>
          <t/>
        </is>
      </c>
      <c r="CA1115" t="inlineStr">
        <is>
          <t/>
        </is>
      </c>
      <c r="CB1115" t="inlineStr">
        <is>
          <t/>
        </is>
      </c>
      <c r="CC1115" t="inlineStr">
        <is>
          <t/>
        </is>
      </c>
      <c r="CD1115" t="inlineStr">
        <is>
          <t/>
        </is>
      </c>
      <c r="CE1115" t="inlineStr">
        <is>
          <t/>
        </is>
      </c>
      <c r="CF1115" t="inlineStr">
        <is>
          <t/>
        </is>
      </c>
      <c r="CG1115" t="inlineStr">
        <is>
          <t/>
        </is>
      </c>
      <c r="CH1115" t="inlineStr">
        <is>
          <t/>
        </is>
      </c>
      <c r="CI1115" t="inlineStr">
        <is>
          <t/>
        </is>
      </c>
      <c r="CJ1115" t="inlineStr">
        <is>
          <t/>
        </is>
      </c>
      <c r="CK1115" t="inlineStr">
        <is>
          <t/>
        </is>
      </c>
      <c r="CL1115" t="inlineStr">
        <is>
          <t/>
        </is>
      </c>
      <c r="CM1115" t="inlineStr">
        <is>
          <t/>
        </is>
      </c>
      <c r="CN1115" t="inlineStr">
        <is>
          <t/>
        </is>
      </c>
      <c r="CO1115" t="inlineStr">
        <is>
          <t/>
        </is>
      </c>
      <c r="CP1115" t="inlineStr">
        <is>
          <t/>
        </is>
      </c>
      <c r="CQ1115" t="inlineStr">
        <is>
          <t/>
        </is>
      </c>
      <c r="CR1115" t="inlineStr">
        <is>
          <t/>
        </is>
      </c>
      <c r="CS1115" t="inlineStr">
        <is>
          <t/>
        </is>
      </c>
      <c r="CT1115" t="inlineStr">
        <is>
          <t/>
        </is>
      </c>
      <c r="CU1115" t="inlineStr">
        <is>
          <t/>
        </is>
      </c>
      <c r="CV1115" t="inlineStr">
        <is>
          <t/>
        </is>
      </c>
      <c r="CW1115" t="inlineStr">
        <is>
          <t/>
        </is>
      </c>
    </row>
    <row r="1116">
      <c r="A1116" s="1" t="str">
        <f>HYPERLINK("https://iate.europa.eu/entry/result/1407809/all", "1407809")</f>
        <v>1407809</v>
      </c>
      <c r="B1116" t="inlineStr">
        <is>
          <t>INDUSTRY</t>
        </is>
      </c>
      <c r="C1116" t="inlineStr">
        <is>
          <t>INDUSTRY|mechanical engineering</t>
        </is>
      </c>
      <c r="D1116" t="inlineStr">
        <is>
          <t>no</t>
        </is>
      </c>
      <c r="E1116" t="inlineStr">
        <is>
          <t/>
        </is>
      </c>
      <c r="F1116" t="inlineStr">
        <is>
          <t/>
        </is>
      </c>
      <c r="G1116" t="inlineStr">
        <is>
          <t/>
        </is>
      </c>
      <c r="H1116" t="inlineStr">
        <is>
          <t/>
        </is>
      </c>
      <c r="I1116" t="inlineStr">
        <is>
          <t/>
        </is>
      </c>
      <c r="J1116" t="inlineStr">
        <is>
          <t/>
        </is>
      </c>
      <c r="K1116" t="inlineStr">
        <is>
          <t/>
        </is>
      </c>
      <c r="L1116" t="inlineStr">
        <is>
          <t/>
        </is>
      </c>
      <c r="M1116" t="inlineStr">
        <is>
          <t/>
        </is>
      </c>
      <c r="N1116" t="inlineStr">
        <is>
          <t/>
        </is>
      </c>
      <c r="O1116" t="inlineStr">
        <is>
          <t/>
        </is>
      </c>
      <c r="P1116" t="inlineStr">
        <is>
          <t/>
        </is>
      </c>
      <c r="Q1116" t="inlineStr">
        <is>
          <t/>
        </is>
      </c>
      <c r="R1116" s="2" t="inlineStr">
        <is>
          <t>manometrische Foerderhoehe</t>
        </is>
      </c>
      <c r="S1116" s="2" t="inlineStr">
        <is>
          <t>3</t>
        </is>
      </c>
      <c r="T1116" s="2" t="inlineStr">
        <is>
          <t/>
        </is>
      </c>
      <c r="U1116" t="inlineStr">
        <is>
          <t>einer Pumpe ist gleich der geodaetischen Foerderhoehe vermehrt um die Verlusthoehe</t>
        </is>
      </c>
      <c r="V1116" s="2" t="inlineStr">
        <is>
          <t>μανομετρικό ύψος αντλίας</t>
        </is>
      </c>
      <c r="W1116" s="2" t="inlineStr">
        <is>
          <t>3</t>
        </is>
      </c>
      <c r="X1116" s="2" t="inlineStr">
        <is>
          <t/>
        </is>
      </c>
      <c r="Y1116" t="inlineStr">
        <is>
          <t/>
        </is>
      </c>
      <c r="Z1116" s="2" t="inlineStr">
        <is>
          <t>manometric delivery head|
rated net head|
total head</t>
        </is>
      </c>
      <c r="AA1116" s="2" t="inlineStr">
        <is>
          <t>3|
3|
3</t>
        </is>
      </c>
      <c r="AB1116" s="2" t="inlineStr">
        <is>
          <t xml:space="preserve">|
|
</t>
        </is>
      </c>
      <c r="AC1116" t="inlineStr">
        <is>
          <t>the geodetic delivery head plus the additional head that is equivalent to the energy required to overcome friction(friction head)and the energy represented by the velocity of discharge(velocity head)in a pumped storage system</t>
        </is>
      </c>
      <c r="AD1116" s="2" t="inlineStr">
        <is>
          <t>altura manométrica de una bomba</t>
        </is>
      </c>
      <c r="AE1116" s="2" t="inlineStr">
        <is>
          <t>3</t>
        </is>
      </c>
      <c r="AF1116" s="2" t="inlineStr">
        <is>
          <t/>
        </is>
      </c>
      <c r="AG1116" t="inlineStr">
        <is>
          <t>es la altura geodésica más la altura equivalente a las perdidas de carga</t>
        </is>
      </c>
      <c r="AH1116" t="inlineStr">
        <is>
          <t/>
        </is>
      </c>
      <c r="AI1116" t="inlineStr">
        <is>
          <t/>
        </is>
      </c>
      <c r="AJ1116" t="inlineStr">
        <is>
          <t/>
        </is>
      </c>
      <c r="AK1116" t="inlineStr">
        <is>
          <t/>
        </is>
      </c>
      <c r="AL1116" t="inlineStr">
        <is>
          <t/>
        </is>
      </c>
      <c r="AM1116" t="inlineStr">
        <is>
          <t/>
        </is>
      </c>
      <c r="AN1116" t="inlineStr">
        <is>
          <t/>
        </is>
      </c>
      <c r="AO1116" t="inlineStr">
        <is>
          <t/>
        </is>
      </c>
      <c r="AP1116" s="2" t="inlineStr">
        <is>
          <t>hauteur manométrique d'une pompe</t>
        </is>
      </c>
      <c r="AQ1116" s="2" t="inlineStr">
        <is>
          <t>3</t>
        </is>
      </c>
      <c r="AR1116" s="2" t="inlineStr">
        <is>
          <t/>
        </is>
      </c>
      <c r="AS1116" t="inlineStr">
        <is>
          <t>hauteur géodésique augmentée de la hauteur équivalente aux pertes</t>
        </is>
      </c>
      <c r="AT1116" t="inlineStr">
        <is>
          <t/>
        </is>
      </c>
      <c r="AU1116" t="inlineStr">
        <is>
          <t/>
        </is>
      </c>
      <c r="AV1116" t="inlineStr">
        <is>
          <t/>
        </is>
      </c>
      <c r="AW1116" t="inlineStr">
        <is>
          <t/>
        </is>
      </c>
      <c r="AX1116" t="inlineStr">
        <is>
          <t/>
        </is>
      </c>
      <c r="AY1116" t="inlineStr">
        <is>
          <t/>
        </is>
      </c>
      <c r="AZ1116" t="inlineStr">
        <is>
          <t/>
        </is>
      </c>
      <c r="BA1116" t="inlineStr">
        <is>
          <t/>
        </is>
      </c>
      <c r="BB1116" t="inlineStr">
        <is>
          <t/>
        </is>
      </c>
      <c r="BC1116" t="inlineStr">
        <is>
          <t/>
        </is>
      </c>
      <c r="BD1116" t="inlineStr">
        <is>
          <t/>
        </is>
      </c>
      <c r="BE1116" t="inlineStr">
        <is>
          <t/>
        </is>
      </c>
      <c r="BF1116" s="2" t="inlineStr">
        <is>
          <t>altezza manometrica di una pompa</t>
        </is>
      </c>
      <c r="BG1116" s="2" t="inlineStr">
        <is>
          <t>3</t>
        </is>
      </c>
      <c r="BH1116" s="2" t="inlineStr">
        <is>
          <t/>
        </is>
      </c>
      <c r="BI1116" t="inlineStr">
        <is>
          <t/>
        </is>
      </c>
      <c r="BJ1116" t="inlineStr">
        <is>
          <t/>
        </is>
      </c>
      <c r="BK1116" t="inlineStr">
        <is>
          <t/>
        </is>
      </c>
      <c r="BL1116" t="inlineStr">
        <is>
          <t/>
        </is>
      </c>
      <c r="BM1116" t="inlineStr">
        <is>
          <t/>
        </is>
      </c>
      <c r="BN1116" t="inlineStr">
        <is>
          <t/>
        </is>
      </c>
      <c r="BO1116" t="inlineStr">
        <is>
          <t/>
        </is>
      </c>
      <c r="BP1116" t="inlineStr">
        <is>
          <t/>
        </is>
      </c>
      <c r="BQ1116" t="inlineStr">
        <is>
          <t/>
        </is>
      </c>
      <c r="BR1116" t="inlineStr">
        <is>
          <t/>
        </is>
      </c>
      <c r="BS1116" t="inlineStr">
        <is>
          <t/>
        </is>
      </c>
      <c r="BT1116" t="inlineStr">
        <is>
          <t/>
        </is>
      </c>
      <c r="BU1116" t="inlineStr">
        <is>
          <t/>
        </is>
      </c>
      <c r="BV1116" t="inlineStr">
        <is>
          <t/>
        </is>
      </c>
      <c r="BW1116" t="inlineStr">
        <is>
          <t/>
        </is>
      </c>
      <c r="BX1116" t="inlineStr">
        <is>
          <t/>
        </is>
      </c>
      <c r="BY1116" t="inlineStr">
        <is>
          <t/>
        </is>
      </c>
      <c r="BZ1116" t="inlineStr">
        <is>
          <t/>
        </is>
      </c>
      <c r="CA1116" t="inlineStr">
        <is>
          <t/>
        </is>
      </c>
      <c r="CB1116" t="inlineStr">
        <is>
          <t/>
        </is>
      </c>
      <c r="CC1116" t="inlineStr">
        <is>
          <t/>
        </is>
      </c>
      <c r="CD1116" s="2" t="inlineStr">
        <is>
          <t>altura manométrica de uma bomba</t>
        </is>
      </c>
      <c r="CE1116" s="2" t="inlineStr">
        <is>
          <t>3</t>
        </is>
      </c>
      <c r="CF1116" s="2" t="inlineStr">
        <is>
          <t/>
        </is>
      </c>
      <c r="CG1116" t="inlineStr">
        <is>
          <t>altura geodésica acrescida da altura equivalente às perdas de carga</t>
        </is>
      </c>
      <c r="CH1116" t="inlineStr">
        <is>
          <t/>
        </is>
      </c>
      <c r="CI1116" t="inlineStr">
        <is>
          <t/>
        </is>
      </c>
      <c r="CJ1116" t="inlineStr">
        <is>
          <t/>
        </is>
      </c>
      <c r="CK1116" t="inlineStr">
        <is>
          <t/>
        </is>
      </c>
      <c r="CL1116" t="inlineStr">
        <is>
          <t/>
        </is>
      </c>
      <c r="CM1116" t="inlineStr">
        <is>
          <t/>
        </is>
      </c>
      <c r="CN1116" t="inlineStr">
        <is>
          <t/>
        </is>
      </c>
      <c r="CO1116" t="inlineStr">
        <is>
          <t/>
        </is>
      </c>
      <c r="CP1116" t="inlineStr">
        <is>
          <t/>
        </is>
      </c>
      <c r="CQ1116" t="inlineStr">
        <is>
          <t/>
        </is>
      </c>
      <c r="CR1116" t="inlineStr">
        <is>
          <t/>
        </is>
      </c>
      <c r="CS1116" t="inlineStr">
        <is>
          <t/>
        </is>
      </c>
      <c r="CT1116" t="inlineStr">
        <is>
          <t/>
        </is>
      </c>
      <c r="CU1116" t="inlineStr">
        <is>
          <t/>
        </is>
      </c>
      <c r="CV1116" t="inlineStr">
        <is>
          <t/>
        </is>
      </c>
      <c r="CW1116" t="inlineStr">
        <is>
          <t/>
        </is>
      </c>
    </row>
    <row r="1117">
      <c r="A1117" s="1" t="str">
        <f>HYPERLINK("https://iate.europa.eu/entry/result/1407813/all", "1407813")</f>
        <v>1407813</v>
      </c>
      <c r="B1117" t="inlineStr">
        <is>
          <t>ENERGY</t>
        </is>
      </c>
      <c r="C1117" t="inlineStr">
        <is>
          <t>ENERGY|coal and mining industries|coal industry</t>
        </is>
      </c>
      <c r="D1117" t="inlineStr">
        <is>
          <t>no</t>
        </is>
      </c>
      <c r="E1117" t="inlineStr">
        <is>
          <t/>
        </is>
      </c>
      <c r="F1117" t="inlineStr">
        <is>
          <t/>
        </is>
      </c>
      <c r="G1117" t="inlineStr">
        <is>
          <t/>
        </is>
      </c>
      <c r="H1117" t="inlineStr">
        <is>
          <t/>
        </is>
      </c>
      <c r="I1117" t="inlineStr">
        <is>
          <t/>
        </is>
      </c>
      <c r="J1117" t="inlineStr">
        <is>
          <t/>
        </is>
      </c>
      <c r="K1117" t="inlineStr">
        <is>
          <t/>
        </is>
      </c>
      <c r="L1117" t="inlineStr">
        <is>
          <t/>
        </is>
      </c>
      <c r="M1117" t="inlineStr">
        <is>
          <t/>
        </is>
      </c>
      <c r="N1117" t="inlineStr">
        <is>
          <t/>
        </is>
      </c>
      <c r="O1117" t="inlineStr">
        <is>
          <t/>
        </is>
      </c>
      <c r="P1117" t="inlineStr">
        <is>
          <t/>
        </is>
      </c>
      <c r="Q1117" t="inlineStr">
        <is>
          <t/>
        </is>
      </c>
      <c r="R1117" s="2" t="inlineStr">
        <is>
          <t>sortierte Kohle</t>
        </is>
      </c>
      <c r="S1117" s="2" t="inlineStr">
        <is>
          <t>3</t>
        </is>
      </c>
      <c r="T1117" s="2" t="inlineStr">
        <is>
          <t/>
        </is>
      </c>
      <c r="U1117" t="inlineStr">
        <is>
          <t>nach Groesse geordnete und gereinigte Kohle</t>
        </is>
      </c>
      <c r="V1117" s="2" t="inlineStr">
        <is>
          <t>καθαρός άνθρακας|
άνθρακας διαλογής</t>
        </is>
      </c>
      <c r="W1117" s="2" t="inlineStr">
        <is>
          <t>3|
3</t>
        </is>
      </c>
      <c r="X1117" s="2" t="inlineStr">
        <is>
          <t xml:space="preserve">|
</t>
        </is>
      </c>
      <c r="Y1117" t="inlineStr">
        <is>
          <t/>
        </is>
      </c>
      <c r="Z1117" s="2" t="inlineStr">
        <is>
          <t>cleaned coal|
clean coal|
sorted coal</t>
        </is>
      </c>
      <c r="AA1117" s="2" t="inlineStr">
        <is>
          <t>3|
3|
3</t>
        </is>
      </c>
      <c r="AB1117" s="2" t="inlineStr">
        <is>
          <t xml:space="preserve">|
|
</t>
        </is>
      </c>
      <c r="AC1117" t="inlineStr">
        <is>
          <t>coal that has undergone treatment to reduce its mineral-matter content (ash, sulphur) to within narrow limits</t>
        </is>
      </c>
      <c r="AD1117" s="2" t="inlineStr">
        <is>
          <t>carbón paro|
carbón escogido</t>
        </is>
      </c>
      <c r="AE1117" s="2" t="inlineStr">
        <is>
          <t>3|
3</t>
        </is>
      </c>
      <c r="AF1117" s="2" t="inlineStr">
        <is>
          <t xml:space="preserve">|
</t>
        </is>
      </c>
      <c r="AG1117" t="inlineStr">
        <is>
          <t>carbón preparado conteniendo proporciones mínimas de impurezas (cenizas, azufre)</t>
        </is>
      </c>
      <c r="AH1117" t="inlineStr">
        <is>
          <t/>
        </is>
      </c>
      <c r="AI1117" t="inlineStr">
        <is>
          <t/>
        </is>
      </c>
      <c r="AJ1117" t="inlineStr">
        <is>
          <t/>
        </is>
      </c>
      <c r="AK1117" t="inlineStr">
        <is>
          <t/>
        </is>
      </c>
      <c r="AL1117" s="2" t="inlineStr">
        <is>
          <t>puhdistettu hiili</t>
        </is>
      </c>
      <c r="AM1117" s="2" t="inlineStr">
        <is>
          <t>2</t>
        </is>
      </c>
      <c r="AN1117" s="2" t="inlineStr">
        <is>
          <t/>
        </is>
      </c>
      <c r="AO1117" t="inlineStr">
        <is>
          <t/>
        </is>
      </c>
      <c r="AP1117" s="2" t="inlineStr">
        <is>
          <t>charbon trié|
charbon épuré</t>
        </is>
      </c>
      <c r="AQ1117" s="2" t="inlineStr">
        <is>
          <t>3|
3</t>
        </is>
      </c>
      <c r="AR1117" s="2" t="inlineStr">
        <is>
          <t xml:space="preserve">|
</t>
        </is>
      </c>
      <c r="AS1117" t="inlineStr">
        <is>
          <t>charbon préparé appartenant à des domaines étroits de teneur en matières minérales (cendres, soufre)</t>
        </is>
      </c>
      <c r="AT1117" t="inlineStr">
        <is>
          <t/>
        </is>
      </c>
      <c r="AU1117" t="inlineStr">
        <is>
          <t/>
        </is>
      </c>
      <c r="AV1117" t="inlineStr">
        <is>
          <t/>
        </is>
      </c>
      <c r="AW1117" t="inlineStr">
        <is>
          <t/>
        </is>
      </c>
      <c r="AX1117" t="inlineStr">
        <is>
          <t/>
        </is>
      </c>
      <c r="AY1117" t="inlineStr">
        <is>
          <t/>
        </is>
      </c>
      <c r="AZ1117" t="inlineStr">
        <is>
          <t/>
        </is>
      </c>
      <c r="BA1117" t="inlineStr">
        <is>
          <t/>
        </is>
      </c>
      <c r="BB1117" t="inlineStr">
        <is>
          <t/>
        </is>
      </c>
      <c r="BC1117" t="inlineStr">
        <is>
          <t/>
        </is>
      </c>
      <c r="BD1117" t="inlineStr">
        <is>
          <t/>
        </is>
      </c>
      <c r="BE1117" t="inlineStr">
        <is>
          <t/>
        </is>
      </c>
      <c r="BF1117" s="2" t="inlineStr">
        <is>
          <t>carbone selezionato</t>
        </is>
      </c>
      <c r="BG1117" s="2" t="inlineStr">
        <is>
          <t>3</t>
        </is>
      </c>
      <c r="BH1117" s="2" t="inlineStr">
        <is>
          <t/>
        </is>
      </c>
      <c r="BI1117" t="inlineStr">
        <is>
          <t/>
        </is>
      </c>
      <c r="BJ1117" t="inlineStr">
        <is>
          <t/>
        </is>
      </c>
      <c r="BK1117" t="inlineStr">
        <is>
          <t/>
        </is>
      </c>
      <c r="BL1117" t="inlineStr">
        <is>
          <t/>
        </is>
      </c>
      <c r="BM1117" t="inlineStr">
        <is>
          <t/>
        </is>
      </c>
      <c r="BN1117" s="2" t="inlineStr">
        <is>
          <t>attīrītas akmeņogles</t>
        </is>
      </c>
      <c r="BO1117" s="2" t="inlineStr">
        <is>
          <t>2</t>
        </is>
      </c>
      <c r="BP1117" s="2" t="inlineStr">
        <is>
          <t/>
        </is>
      </c>
      <c r="BQ1117" t="inlineStr">
        <is>
          <t>Akmeņogles, kuras ir attīrītas, lai mazinātu minerālu piejaukumus.</t>
        </is>
      </c>
      <c r="BR1117" s="2" t="inlineStr">
        <is>
          <t>faħam nadif</t>
        </is>
      </c>
      <c r="BS1117" s="2" t="inlineStr">
        <is>
          <t>3</t>
        </is>
      </c>
      <c r="BT1117" s="2" t="inlineStr">
        <is>
          <t/>
        </is>
      </c>
      <c r="BU1117" t="inlineStr">
        <is>
          <t>metodi u teknoloġiji maħsuba biex inaqqsu l-impatt ambjentali tal-użu tal-faħam bħala sors ta' enerġija</t>
        </is>
      </c>
      <c r="BV1117" t="inlineStr">
        <is>
          <t/>
        </is>
      </c>
      <c r="BW1117" t="inlineStr">
        <is>
          <t/>
        </is>
      </c>
      <c r="BX1117" t="inlineStr">
        <is>
          <t/>
        </is>
      </c>
      <c r="BY1117" t="inlineStr">
        <is>
          <t/>
        </is>
      </c>
      <c r="BZ1117" s="2" t="inlineStr">
        <is>
          <t>węgiel wzbogacony|
węgiel oczyszczony</t>
        </is>
      </c>
      <c r="CA1117" s="2" t="inlineStr">
        <is>
          <t>3|
3</t>
        </is>
      </c>
      <c r="CB1117" s="2" t="inlineStr">
        <is>
          <t xml:space="preserve">preferred|
</t>
        </is>
      </c>
      <c r="CC1117" t="inlineStr">
        <is>
          <t>węgiel poddany obróbce obniżającej zawartość popiołu i siarki</t>
        </is>
      </c>
      <c r="CD1117" s="2" t="inlineStr">
        <is>
          <t>carvão selecionado|
carvão purificado</t>
        </is>
      </c>
      <c r="CE1117" s="2" t="inlineStr">
        <is>
          <t>3|
3</t>
        </is>
      </c>
      <c r="CF1117" s="2" t="inlineStr">
        <is>
          <t xml:space="preserve">|
</t>
        </is>
      </c>
      <c r="CG1117" t="inlineStr">
        <is>
          <t>carvão preparado contendo quantidades mínimas de impurezas(cinzas,enxofre)</t>
        </is>
      </c>
      <c r="CH1117" s="2" t="inlineStr">
        <is>
          <t>cărbune spălat</t>
        </is>
      </c>
      <c r="CI1117" s="2" t="inlineStr">
        <is>
          <t>3</t>
        </is>
      </c>
      <c r="CJ1117" s="2" t="inlineStr">
        <is>
          <t/>
        </is>
      </c>
      <c r="CK1117" t="inlineStr">
        <is>
          <t/>
        </is>
      </c>
      <c r="CL1117" s="2" t="inlineStr">
        <is>
          <t>prané uhlie|
čisté uhlie</t>
        </is>
      </c>
      <c r="CM1117" s="2" t="inlineStr">
        <is>
          <t>3|
3</t>
        </is>
      </c>
      <c r="CN1117" s="2" t="inlineStr">
        <is>
          <t>|
preferred</t>
        </is>
      </c>
      <c r="CO1117" t="inlineStr">
        <is>
          <t>Je konečným produktom úpravy uhlia, z ktorého sa odstraňujú minerálne zložky (najmä síra a popolovina). Úprava uhlia prebieha tak, že z vyťaženého uhlia sa chemicky vo vodnom prostredí oddelí od seba užitková zložka (koncentrát), čisté (prané) uhlie a odpad, jalovina.</t>
        </is>
      </c>
      <c r="CP1117" t="inlineStr">
        <is>
          <t/>
        </is>
      </c>
      <c r="CQ1117" t="inlineStr">
        <is>
          <t/>
        </is>
      </c>
      <c r="CR1117" t="inlineStr">
        <is>
          <t/>
        </is>
      </c>
      <c r="CS1117" t="inlineStr">
        <is>
          <t/>
        </is>
      </c>
      <c r="CT1117" t="inlineStr">
        <is>
          <t/>
        </is>
      </c>
      <c r="CU1117" t="inlineStr">
        <is>
          <t/>
        </is>
      </c>
      <c r="CV1117" t="inlineStr">
        <is>
          <t/>
        </is>
      </c>
      <c r="CW1117" t="inlineStr">
        <is>
          <t/>
        </is>
      </c>
    </row>
    <row r="1118">
      <c r="A1118" s="1" t="str">
        <f>HYPERLINK("https://iate.europa.eu/entry/result/1407632/all", "1407632")</f>
        <v>1407632</v>
      </c>
      <c r="B1118" t="inlineStr">
        <is>
          <t>ENERGY</t>
        </is>
      </c>
      <c r="C1118" t="inlineStr">
        <is>
          <t>ENERGY</t>
        </is>
      </c>
      <c r="D1118" t="inlineStr">
        <is>
          <t>no</t>
        </is>
      </c>
      <c r="E1118" t="inlineStr">
        <is>
          <t/>
        </is>
      </c>
      <c r="F1118" t="inlineStr">
        <is>
          <t/>
        </is>
      </c>
      <c r="G1118" t="inlineStr">
        <is>
          <t/>
        </is>
      </c>
      <c r="H1118" t="inlineStr">
        <is>
          <t/>
        </is>
      </c>
      <c r="I1118" t="inlineStr">
        <is>
          <t/>
        </is>
      </c>
      <c r="J1118" t="inlineStr">
        <is>
          <t/>
        </is>
      </c>
      <c r="K1118" t="inlineStr">
        <is>
          <t/>
        </is>
      </c>
      <c r="L1118" t="inlineStr">
        <is>
          <t/>
        </is>
      </c>
      <c r="M1118" t="inlineStr">
        <is>
          <t/>
        </is>
      </c>
      <c r="N1118" t="inlineStr">
        <is>
          <t/>
        </is>
      </c>
      <c r="O1118" t="inlineStr">
        <is>
          <t/>
        </is>
      </c>
      <c r="P1118" t="inlineStr">
        <is>
          <t/>
        </is>
      </c>
      <c r="Q1118" t="inlineStr">
        <is>
          <t/>
        </is>
      </c>
      <c r="R1118" s="2" t="inlineStr">
        <is>
          <t>Kraftwerkseigenverbrauch</t>
        </is>
      </c>
      <c r="S1118" s="2" t="inlineStr">
        <is>
          <t>3</t>
        </is>
      </c>
      <c r="T1118" s="2" t="inlineStr">
        <is>
          <t/>
        </is>
      </c>
      <c r="U1118" t="inlineStr">
        <is>
          <t>der Kraftwerkseigenverbrauch eines Kraftwerkblockes oder Kraftwerkes ist die elektrische Energie, die in den Neben-und Hilfsanlagen-auch bei Stillstand der Anlagen-verbraucht wird, zuzueglich der Verluste der Maschinentransformatoren</t>
        </is>
      </c>
      <c r="V1118" s="2" t="inlineStr">
        <is>
          <t>εσωτερική κατανάλωση σταθμού|
ιδιοκατανάλωση</t>
        </is>
      </c>
      <c r="W1118" s="2" t="inlineStr">
        <is>
          <t>3|
3</t>
        </is>
      </c>
      <c r="X1118" s="2" t="inlineStr">
        <is>
          <t xml:space="preserve">|
</t>
        </is>
      </c>
      <c r="Y1118" t="inlineStr">
        <is>
          <t/>
        </is>
      </c>
      <c r="Z1118" s="2" t="inlineStr">
        <is>
          <t>station service consumption|
power station internal consumption</t>
        </is>
      </c>
      <c r="AA1118" s="2" t="inlineStr">
        <is>
          <t>3|
3</t>
        </is>
      </c>
      <c r="AB1118" s="2" t="inlineStr">
        <is>
          <t xml:space="preserve">|
</t>
        </is>
      </c>
      <c r="AC1118" t="inlineStr">
        <is>
          <t>the electricity consumed by a power station or a power station set in its auxiliary plant,including electricity consumed when out of service,together with the losses in its generator transformers</t>
        </is>
      </c>
      <c r="AD1118" s="2" t="inlineStr">
        <is>
          <t>consumo propio de la central</t>
        </is>
      </c>
      <c r="AE1118" s="2" t="inlineStr">
        <is>
          <t>3</t>
        </is>
      </c>
      <c r="AF1118" s="2" t="inlineStr">
        <is>
          <t/>
        </is>
      </c>
      <c r="AG1118" t="inlineStr">
        <is>
          <t>energía eléctrica consumida por una central en sus servicios auxiliares, incluyendo el consumo cuando esta fuera de servicio, así como las perdidas de los transformadores principales</t>
        </is>
      </c>
      <c r="AH1118" t="inlineStr">
        <is>
          <t/>
        </is>
      </c>
      <c r="AI1118" t="inlineStr">
        <is>
          <t/>
        </is>
      </c>
      <c r="AJ1118" t="inlineStr">
        <is>
          <t/>
        </is>
      </c>
      <c r="AK1118" t="inlineStr">
        <is>
          <t/>
        </is>
      </c>
      <c r="AL1118" t="inlineStr">
        <is>
          <t/>
        </is>
      </c>
      <c r="AM1118" t="inlineStr">
        <is>
          <t/>
        </is>
      </c>
      <c r="AN1118" t="inlineStr">
        <is>
          <t/>
        </is>
      </c>
      <c r="AO1118" t="inlineStr">
        <is>
          <t/>
        </is>
      </c>
      <c r="AP1118" s="2" t="inlineStr">
        <is>
          <t>consommation des auxiliaires de la centrale</t>
        </is>
      </c>
      <c r="AQ1118" s="2" t="inlineStr">
        <is>
          <t>3</t>
        </is>
      </c>
      <c r="AR1118" s="2" t="inlineStr">
        <is>
          <t/>
        </is>
      </c>
      <c r="AS1118" t="inlineStr">
        <is>
          <t>énergie électrique consommée par les installations auxiliaires et annexes, y compris pendant l'arrêt des installations principales, et en y ajoutant les pertes des transformateurs principaux</t>
        </is>
      </c>
      <c r="AT1118" t="inlineStr">
        <is>
          <t/>
        </is>
      </c>
      <c r="AU1118" t="inlineStr">
        <is>
          <t/>
        </is>
      </c>
      <c r="AV1118" t="inlineStr">
        <is>
          <t/>
        </is>
      </c>
      <c r="AW1118" t="inlineStr">
        <is>
          <t/>
        </is>
      </c>
      <c r="AX1118" t="inlineStr">
        <is>
          <t/>
        </is>
      </c>
      <c r="AY1118" t="inlineStr">
        <is>
          <t/>
        </is>
      </c>
      <c r="AZ1118" t="inlineStr">
        <is>
          <t/>
        </is>
      </c>
      <c r="BA1118" t="inlineStr">
        <is>
          <t/>
        </is>
      </c>
      <c r="BB1118" t="inlineStr">
        <is>
          <t/>
        </is>
      </c>
      <c r="BC1118" t="inlineStr">
        <is>
          <t/>
        </is>
      </c>
      <c r="BD1118" t="inlineStr">
        <is>
          <t/>
        </is>
      </c>
      <c r="BE1118" t="inlineStr">
        <is>
          <t/>
        </is>
      </c>
      <c r="BF1118" s="2" t="inlineStr">
        <is>
          <t>consumo dei sistemi ausiliari</t>
        </is>
      </c>
      <c r="BG1118" s="2" t="inlineStr">
        <is>
          <t>3</t>
        </is>
      </c>
      <c r="BH1118" s="2" t="inlineStr">
        <is>
          <t/>
        </is>
      </c>
      <c r="BI1118" t="inlineStr">
        <is>
          <t/>
        </is>
      </c>
      <c r="BJ1118" t="inlineStr">
        <is>
          <t/>
        </is>
      </c>
      <c r="BK1118" t="inlineStr">
        <is>
          <t/>
        </is>
      </c>
      <c r="BL1118" t="inlineStr">
        <is>
          <t/>
        </is>
      </c>
      <c r="BM1118" t="inlineStr">
        <is>
          <t/>
        </is>
      </c>
      <c r="BN1118" t="inlineStr">
        <is>
          <t/>
        </is>
      </c>
      <c r="BO1118" t="inlineStr">
        <is>
          <t/>
        </is>
      </c>
      <c r="BP1118" t="inlineStr">
        <is>
          <t/>
        </is>
      </c>
      <c r="BQ1118" t="inlineStr">
        <is>
          <t/>
        </is>
      </c>
      <c r="BR1118" t="inlineStr">
        <is>
          <t/>
        </is>
      </c>
      <c r="BS1118" t="inlineStr">
        <is>
          <t/>
        </is>
      </c>
      <c r="BT1118" t="inlineStr">
        <is>
          <t/>
        </is>
      </c>
      <c r="BU1118" t="inlineStr">
        <is>
          <t/>
        </is>
      </c>
      <c r="BV1118" t="inlineStr">
        <is>
          <t/>
        </is>
      </c>
      <c r="BW1118" t="inlineStr">
        <is>
          <t/>
        </is>
      </c>
      <c r="BX1118" t="inlineStr">
        <is>
          <t/>
        </is>
      </c>
      <c r="BY1118" t="inlineStr">
        <is>
          <t/>
        </is>
      </c>
      <c r="BZ1118" t="inlineStr">
        <is>
          <t/>
        </is>
      </c>
      <c r="CA1118" t="inlineStr">
        <is>
          <t/>
        </is>
      </c>
      <c r="CB1118" t="inlineStr">
        <is>
          <t/>
        </is>
      </c>
      <c r="CC1118" t="inlineStr">
        <is>
          <t/>
        </is>
      </c>
      <c r="CD1118" s="2" t="inlineStr">
        <is>
          <t>consumo próprio da central</t>
        </is>
      </c>
      <c r="CE1118" s="2" t="inlineStr">
        <is>
          <t>3</t>
        </is>
      </c>
      <c r="CF1118" s="2" t="inlineStr">
        <is>
          <t/>
        </is>
      </c>
      <c r="CG1118" t="inlineStr">
        <is>
          <t>energia eléctrica consumida por uma central nos seus serviços auxiliares,incluindo o consumo quando está fora de serviço,bem como as perdas dos transformadores principais</t>
        </is>
      </c>
      <c r="CH1118" t="inlineStr">
        <is>
          <t/>
        </is>
      </c>
      <c r="CI1118" t="inlineStr">
        <is>
          <t/>
        </is>
      </c>
      <c r="CJ1118" t="inlineStr">
        <is>
          <t/>
        </is>
      </c>
      <c r="CK1118" t="inlineStr">
        <is>
          <t/>
        </is>
      </c>
      <c r="CL1118" t="inlineStr">
        <is>
          <t/>
        </is>
      </c>
      <c r="CM1118" t="inlineStr">
        <is>
          <t/>
        </is>
      </c>
      <c r="CN1118" t="inlineStr">
        <is>
          <t/>
        </is>
      </c>
      <c r="CO1118" t="inlineStr">
        <is>
          <t/>
        </is>
      </c>
      <c r="CP1118" t="inlineStr">
        <is>
          <t/>
        </is>
      </c>
      <c r="CQ1118" t="inlineStr">
        <is>
          <t/>
        </is>
      </c>
      <c r="CR1118" t="inlineStr">
        <is>
          <t/>
        </is>
      </c>
      <c r="CS1118" t="inlineStr">
        <is>
          <t/>
        </is>
      </c>
      <c r="CT1118" t="inlineStr">
        <is>
          <t/>
        </is>
      </c>
      <c r="CU1118" t="inlineStr">
        <is>
          <t/>
        </is>
      </c>
      <c r="CV1118" t="inlineStr">
        <is>
          <t/>
        </is>
      </c>
      <c r="CW1118" t="inlineStr">
        <is>
          <t/>
        </is>
      </c>
    </row>
    <row r="1119">
      <c r="A1119" s="1" t="str">
        <f>HYPERLINK("https://iate.europa.eu/entry/result/1407642/all", "1407642")</f>
        <v>1407642</v>
      </c>
      <c r="B1119" t="inlineStr">
        <is>
          <t>ENERGY</t>
        </is>
      </c>
      <c r="C1119" t="inlineStr">
        <is>
          <t>ENERGY</t>
        </is>
      </c>
      <c r="D1119" t="inlineStr">
        <is>
          <t>no</t>
        </is>
      </c>
      <c r="E1119" t="inlineStr">
        <is>
          <t/>
        </is>
      </c>
      <c r="F1119" t="inlineStr">
        <is>
          <t/>
        </is>
      </c>
      <c r="G1119" t="inlineStr">
        <is>
          <t/>
        </is>
      </c>
      <c r="H1119" t="inlineStr">
        <is>
          <t/>
        </is>
      </c>
      <c r="I1119" t="inlineStr">
        <is>
          <t/>
        </is>
      </c>
      <c r="J1119" t="inlineStr">
        <is>
          <t/>
        </is>
      </c>
      <c r="K1119" t="inlineStr">
        <is>
          <t/>
        </is>
      </c>
      <c r="L1119" t="inlineStr">
        <is>
          <t/>
        </is>
      </c>
      <c r="M1119" t="inlineStr">
        <is>
          <t/>
        </is>
      </c>
      <c r="N1119" t="inlineStr">
        <is>
          <t/>
        </is>
      </c>
      <c r="O1119" t="inlineStr">
        <is>
          <t/>
        </is>
      </c>
      <c r="P1119" t="inlineStr">
        <is>
          <t/>
        </is>
      </c>
      <c r="Q1119" t="inlineStr">
        <is>
          <t/>
        </is>
      </c>
      <c r="R1119" s="2" t="inlineStr">
        <is>
          <t>Eigenbedarfsleistung</t>
        </is>
      </c>
      <c r="S1119" s="2" t="inlineStr">
        <is>
          <t>3</t>
        </is>
      </c>
      <c r="T1119" s="2" t="inlineStr">
        <is>
          <t/>
        </is>
      </c>
      <c r="U1119" t="inlineStr">
        <is>
          <t>die Eigenbedarfsleistung eines Kraftwerkblockes oder eines Kraftwerkes ist die elektrische Leistung, die in seinen Neben-und Hilfsanlagen benoetigt wird, zuzueglich der Verlustleistung der Maschinentransformatoren</t>
        </is>
      </c>
      <c r="V1119" s="2" t="inlineStr">
        <is>
          <t>ισχύς φορτίου εσωτερικής κατανάλωσης</t>
        </is>
      </c>
      <c r="W1119" s="2" t="inlineStr">
        <is>
          <t>3</t>
        </is>
      </c>
      <c r="X1119" s="2" t="inlineStr">
        <is>
          <t/>
        </is>
      </c>
      <c r="Y1119" t="inlineStr">
        <is>
          <t/>
        </is>
      </c>
      <c r="Z1119" s="2" t="inlineStr">
        <is>
          <t>auxiliaries load|
power station internal load|
station service load</t>
        </is>
      </c>
      <c r="AA1119" s="2" t="inlineStr">
        <is>
          <t>3|
3|
3</t>
        </is>
      </c>
      <c r="AB1119" s="2" t="inlineStr">
        <is>
          <t xml:space="preserve">|
|
</t>
        </is>
      </c>
      <c r="AC1119" t="inlineStr">
        <is>
          <t>the electrical capacity of a power station or power station set,that is required for its auxiliary plant,together with the capacity represented by the losses in its generator transformers</t>
        </is>
      </c>
      <c r="AD1119" s="2" t="inlineStr">
        <is>
          <t>potencia para servicios auxiliares</t>
        </is>
      </c>
      <c r="AE1119" s="2" t="inlineStr">
        <is>
          <t>3</t>
        </is>
      </c>
      <c r="AF1119" s="2" t="inlineStr">
        <is>
          <t/>
        </is>
      </c>
      <c r="AG1119" t="inlineStr">
        <is>
          <t>potencia eléctrica absorbida por las instalaciones o servicios auxiliares de una central o conjunto de centrales junto con la potencia perdida en los transformadores de la central (perdidas de los transformadores principales)</t>
        </is>
      </c>
      <c r="AH1119" t="inlineStr">
        <is>
          <t/>
        </is>
      </c>
      <c r="AI1119" t="inlineStr">
        <is>
          <t/>
        </is>
      </c>
      <c r="AJ1119" t="inlineStr">
        <is>
          <t/>
        </is>
      </c>
      <c r="AK1119" t="inlineStr">
        <is>
          <t/>
        </is>
      </c>
      <c r="AL1119" t="inlineStr">
        <is>
          <t/>
        </is>
      </c>
      <c r="AM1119" t="inlineStr">
        <is>
          <t/>
        </is>
      </c>
      <c r="AN1119" t="inlineStr">
        <is>
          <t/>
        </is>
      </c>
      <c r="AO1119" t="inlineStr">
        <is>
          <t/>
        </is>
      </c>
      <c r="AP1119" s="2" t="inlineStr">
        <is>
          <t>puissance absorbée par les auxiliaires</t>
        </is>
      </c>
      <c r="AQ1119" s="2" t="inlineStr">
        <is>
          <t>3</t>
        </is>
      </c>
      <c r="AR1119" s="2" t="inlineStr">
        <is>
          <t/>
        </is>
      </c>
      <c r="AS1119" t="inlineStr">
        <is>
          <t>puissance électrique absorbée par les installations ou services auxiliaires d'une tranche ou d'une centrale, en y ajoutant la puissance dissipée dans les transformateurs de centrale (perte des transformateurs principaux)</t>
        </is>
      </c>
      <c r="AT1119" t="inlineStr">
        <is>
          <t/>
        </is>
      </c>
      <c r="AU1119" t="inlineStr">
        <is>
          <t/>
        </is>
      </c>
      <c r="AV1119" t="inlineStr">
        <is>
          <t/>
        </is>
      </c>
      <c r="AW1119" t="inlineStr">
        <is>
          <t/>
        </is>
      </c>
      <c r="AX1119" t="inlineStr">
        <is>
          <t/>
        </is>
      </c>
      <c r="AY1119" t="inlineStr">
        <is>
          <t/>
        </is>
      </c>
      <c r="AZ1119" t="inlineStr">
        <is>
          <t/>
        </is>
      </c>
      <c r="BA1119" t="inlineStr">
        <is>
          <t/>
        </is>
      </c>
      <c r="BB1119" t="inlineStr">
        <is>
          <t/>
        </is>
      </c>
      <c r="BC1119" t="inlineStr">
        <is>
          <t/>
        </is>
      </c>
      <c r="BD1119" t="inlineStr">
        <is>
          <t/>
        </is>
      </c>
      <c r="BE1119" t="inlineStr">
        <is>
          <t/>
        </is>
      </c>
      <c r="BF1119" s="2" t="inlineStr">
        <is>
          <t>potenza assorbita dai sistemi ausiliari</t>
        </is>
      </c>
      <c r="BG1119" s="2" t="inlineStr">
        <is>
          <t>3</t>
        </is>
      </c>
      <c r="BH1119" s="2" t="inlineStr">
        <is>
          <t/>
        </is>
      </c>
      <c r="BI1119" t="inlineStr">
        <is>
          <t/>
        </is>
      </c>
      <c r="BJ1119" t="inlineStr">
        <is>
          <t/>
        </is>
      </c>
      <c r="BK1119" t="inlineStr">
        <is>
          <t/>
        </is>
      </c>
      <c r="BL1119" t="inlineStr">
        <is>
          <t/>
        </is>
      </c>
      <c r="BM1119" t="inlineStr">
        <is>
          <t/>
        </is>
      </c>
      <c r="BN1119" t="inlineStr">
        <is>
          <t/>
        </is>
      </c>
      <c r="BO1119" t="inlineStr">
        <is>
          <t/>
        </is>
      </c>
      <c r="BP1119" t="inlineStr">
        <is>
          <t/>
        </is>
      </c>
      <c r="BQ1119" t="inlineStr">
        <is>
          <t/>
        </is>
      </c>
      <c r="BR1119" t="inlineStr">
        <is>
          <t/>
        </is>
      </c>
      <c r="BS1119" t="inlineStr">
        <is>
          <t/>
        </is>
      </c>
      <c r="BT1119" t="inlineStr">
        <is>
          <t/>
        </is>
      </c>
      <c r="BU1119" t="inlineStr">
        <is>
          <t/>
        </is>
      </c>
      <c r="BV1119" t="inlineStr">
        <is>
          <t/>
        </is>
      </c>
      <c r="BW1119" t="inlineStr">
        <is>
          <t/>
        </is>
      </c>
      <c r="BX1119" t="inlineStr">
        <is>
          <t/>
        </is>
      </c>
      <c r="BY1119" t="inlineStr">
        <is>
          <t/>
        </is>
      </c>
      <c r="BZ1119" t="inlineStr">
        <is>
          <t/>
        </is>
      </c>
      <c r="CA1119" t="inlineStr">
        <is>
          <t/>
        </is>
      </c>
      <c r="CB1119" t="inlineStr">
        <is>
          <t/>
        </is>
      </c>
      <c r="CC1119" t="inlineStr">
        <is>
          <t/>
        </is>
      </c>
      <c r="CD1119" s="2" t="inlineStr">
        <is>
          <t>potência absorvida pelos serviços auxiliares</t>
        </is>
      </c>
      <c r="CE1119" s="2" t="inlineStr">
        <is>
          <t>3</t>
        </is>
      </c>
      <c r="CF1119" s="2" t="inlineStr">
        <is>
          <t/>
        </is>
      </c>
      <c r="CG1119" t="inlineStr">
        <is>
          <t>potência eléctrica absorvida pelas instalações ou serviços auxiliares de uma central,acrescida da potência perdida nos transformadores da central(perdas nos transformadores principais)</t>
        </is>
      </c>
      <c r="CH1119" t="inlineStr">
        <is>
          <t/>
        </is>
      </c>
      <c r="CI1119" t="inlineStr">
        <is>
          <t/>
        </is>
      </c>
      <c r="CJ1119" t="inlineStr">
        <is>
          <t/>
        </is>
      </c>
      <c r="CK1119" t="inlineStr">
        <is>
          <t/>
        </is>
      </c>
      <c r="CL1119" t="inlineStr">
        <is>
          <t/>
        </is>
      </c>
      <c r="CM1119" t="inlineStr">
        <is>
          <t/>
        </is>
      </c>
      <c r="CN1119" t="inlineStr">
        <is>
          <t/>
        </is>
      </c>
      <c r="CO1119" t="inlineStr">
        <is>
          <t/>
        </is>
      </c>
      <c r="CP1119" t="inlineStr">
        <is>
          <t/>
        </is>
      </c>
      <c r="CQ1119" t="inlineStr">
        <is>
          <t/>
        </is>
      </c>
      <c r="CR1119" t="inlineStr">
        <is>
          <t/>
        </is>
      </c>
      <c r="CS1119" t="inlineStr">
        <is>
          <t/>
        </is>
      </c>
      <c r="CT1119" t="inlineStr">
        <is>
          <t/>
        </is>
      </c>
      <c r="CU1119" t="inlineStr">
        <is>
          <t/>
        </is>
      </c>
      <c r="CV1119" t="inlineStr">
        <is>
          <t/>
        </is>
      </c>
      <c r="CW1119" t="inlineStr">
        <is>
          <t/>
        </is>
      </c>
    </row>
    <row r="1120">
      <c r="A1120" s="1" t="str">
        <f>HYPERLINK("https://iate.europa.eu/entry/result/1407732/all", "1407732")</f>
        <v>1407732</v>
      </c>
      <c r="B1120" t="inlineStr">
        <is>
          <t>ENERGY</t>
        </is>
      </c>
      <c r="C1120" t="inlineStr">
        <is>
          <t>ENERGY</t>
        </is>
      </c>
      <c r="D1120" t="inlineStr">
        <is>
          <t>no</t>
        </is>
      </c>
      <c r="E1120" t="inlineStr">
        <is>
          <t/>
        </is>
      </c>
      <c r="F1120" t="inlineStr">
        <is>
          <t/>
        </is>
      </c>
      <c r="G1120" t="inlineStr">
        <is>
          <t/>
        </is>
      </c>
      <c r="H1120" t="inlineStr">
        <is>
          <t/>
        </is>
      </c>
      <c r="I1120" t="inlineStr">
        <is>
          <t/>
        </is>
      </c>
      <c r="J1120" t="inlineStr">
        <is>
          <t/>
        </is>
      </c>
      <c r="K1120" t="inlineStr">
        <is>
          <t/>
        </is>
      </c>
      <c r="L1120" t="inlineStr">
        <is>
          <t/>
        </is>
      </c>
      <c r="M1120" t="inlineStr">
        <is>
          <t/>
        </is>
      </c>
      <c r="N1120" t="inlineStr">
        <is>
          <t/>
        </is>
      </c>
      <c r="O1120" t="inlineStr">
        <is>
          <t/>
        </is>
      </c>
      <c r="P1120" t="inlineStr">
        <is>
          <t/>
        </is>
      </c>
      <c r="Q1120" t="inlineStr">
        <is>
          <t/>
        </is>
      </c>
      <c r="R1120" s="2" t="inlineStr">
        <is>
          <t>Transitgasleitung</t>
        </is>
      </c>
      <c r="S1120" s="2" t="inlineStr">
        <is>
          <t>3</t>
        </is>
      </c>
      <c r="T1120" s="2" t="inlineStr">
        <is>
          <t/>
        </is>
      </c>
      <c r="U1120" t="inlineStr">
        <is>
          <t>eine mindestens zweifach grenzueberschreitende Rohrleitung zum Transport von Brenngasen unter Hochdruck</t>
        </is>
      </c>
      <c r="V1120" s="2" t="inlineStr">
        <is>
          <t>αγωγός διαμετακόμισης αερίου</t>
        </is>
      </c>
      <c r="W1120" s="2" t="inlineStr">
        <is>
          <t>3</t>
        </is>
      </c>
      <c r="X1120" s="2" t="inlineStr">
        <is>
          <t/>
        </is>
      </c>
      <c r="Y1120" t="inlineStr">
        <is>
          <t/>
        </is>
      </c>
      <c r="Z1120" s="2" t="inlineStr">
        <is>
          <t>interstate pipeline|
gas pipeline crossing two or more frontiers|
international pipeline</t>
        </is>
      </c>
      <c r="AA1120" s="2" t="inlineStr">
        <is>
          <t>3|
3|
3</t>
        </is>
      </c>
      <c r="AB1120" s="2" t="inlineStr">
        <is>
          <t xml:space="preserve">|
|
</t>
        </is>
      </c>
      <c r="AC1120" t="inlineStr">
        <is>
          <t/>
        </is>
      </c>
      <c r="AD1120" s="2" t="inlineStr">
        <is>
          <t>gasoducto de tránsito</t>
        </is>
      </c>
      <c r="AE1120" s="2" t="inlineStr">
        <is>
          <t>3</t>
        </is>
      </c>
      <c r="AF1120" s="2" t="inlineStr">
        <is>
          <t/>
        </is>
      </c>
      <c r="AG1120" t="inlineStr">
        <is>
          <t>conducción de transporte de gas combustible a alta presión que atraviesa, por lo menos, dos fronteras</t>
        </is>
      </c>
      <c r="AH1120" t="inlineStr">
        <is>
          <t/>
        </is>
      </c>
      <c r="AI1120" t="inlineStr">
        <is>
          <t/>
        </is>
      </c>
      <c r="AJ1120" t="inlineStr">
        <is>
          <t/>
        </is>
      </c>
      <c r="AK1120" t="inlineStr">
        <is>
          <t/>
        </is>
      </c>
      <c r="AL1120" t="inlineStr">
        <is>
          <t/>
        </is>
      </c>
      <c r="AM1120" t="inlineStr">
        <is>
          <t/>
        </is>
      </c>
      <c r="AN1120" t="inlineStr">
        <is>
          <t/>
        </is>
      </c>
      <c r="AO1120" t="inlineStr">
        <is>
          <t/>
        </is>
      </c>
      <c r="AP1120" s="2" t="inlineStr">
        <is>
          <t>conduite de transit|
conduite de transit de gaz</t>
        </is>
      </c>
      <c r="AQ1120" s="2" t="inlineStr">
        <is>
          <t>3|
3</t>
        </is>
      </c>
      <c r="AR1120" s="2" t="inlineStr">
        <is>
          <t xml:space="preserve">|
</t>
        </is>
      </c>
      <c r="AS1120" t="inlineStr">
        <is>
          <t>conduite de transport de gaz combustible à haute pression qui traverse au moins deux frontières</t>
        </is>
      </c>
      <c r="AT1120" t="inlineStr">
        <is>
          <t/>
        </is>
      </c>
      <c r="AU1120" t="inlineStr">
        <is>
          <t/>
        </is>
      </c>
      <c r="AV1120" t="inlineStr">
        <is>
          <t/>
        </is>
      </c>
      <c r="AW1120" t="inlineStr">
        <is>
          <t/>
        </is>
      </c>
      <c r="AX1120" t="inlineStr">
        <is>
          <t/>
        </is>
      </c>
      <c r="AY1120" t="inlineStr">
        <is>
          <t/>
        </is>
      </c>
      <c r="AZ1120" t="inlineStr">
        <is>
          <t/>
        </is>
      </c>
      <c r="BA1120" t="inlineStr">
        <is>
          <t/>
        </is>
      </c>
      <c r="BB1120" t="inlineStr">
        <is>
          <t/>
        </is>
      </c>
      <c r="BC1120" t="inlineStr">
        <is>
          <t/>
        </is>
      </c>
      <c r="BD1120" t="inlineStr">
        <is>
          <t/>
        </is>
      </c>
      <c r="BE1120" t="inlineStr">
        <is>
          <t/>
        </is>
      </c>
      <c r="BF1120" s="2" t="inlineStr">
        <is>
          <t>gasdotto di transito</t>
        </is>
      </c>
      <c r="BG1120" s="2" t="inlineStr">
        <is>
          <t>3</t>
        </is>
      </c>
      <c r="BH1120" s="2" t="inlineStr">
        <is>
          <t/>
        </is>
      </c>
      <c r="BI1120" t="inlineStr">
        <is>
          <t/>
        </is>
      </c>
      <c r="BJ1120" t="inlineStr">
        <is>
          <t/>
        </is>
      </c>
      <c r="BK1120" t="inlineStr">
        <is>
          <t/>
        </is>
      </c>
      <c r="BL1120" t="inlineStr">
        <is>
          <t/>
        </is>
      </c>
      <c r="BM1120" t="inlineStr">
        <is>
          <t/>
        </is>
      </c>
      <c r="BN1120" t="inlineStr">
        <is>
          <t/>
        </is>
      </c>
      <c r="BO1120" t="inlineStr">
        <is>
          <t/>
        </is>
      </c>
      <c r="BP1120" t="inlineStr">
        <is>
          <t/>
        </is>
      </c>
      <c r="BQ1120" t="inlineStr">
        <is>
          <t/>
        </is>
      </c>
      <c r="BR1120" t="inlineStr">
        <is>
          <t/>
        </is>
      </c>
      <c r="BS1120" t="inlineStr">
        <is>
          <t/>
        </is>
      </c>
      <c r="BT1120" t="inlineStr">
        <is>
          <t/>
        </is>
      </c>
      <c r="BU1120" t="inlineStr">
        <is>
          <t/>
        </is>
      </c>
      <c r="BV1120" t="inlineStr">
        <is>
          <t/>
        </is>
      </c>
      <c r="BW1120" t="inlineStr">
        <is>
          <t/>
        </is>
      </c>
      <c r="BX1120" t="inlineStr">
        <is>
          <t/>
        </is>
      </c>
      <c r="BY1120" t="inlineStr">
        <is>
          <t/>
        </is>
      </c>
      <c r="BZ1120" t="inlineStr">
        <is>
          <t/>
        </is>
      </c>
      <c r="CA1120" t="inlineStr">
        <is>
          <t/>
        </is>
      </c>
      <c r="CB1120" t="inlineStr">
        <is>
          <t/>
        </is>
      </c>
      <c r="CC1120" t="inlineStr">
        <is>
          <t/>
        </is>
      </c>
      <c r="CD1120" s="2" t="inlineStr">
        <is>
          <t>gasoduto</t>
        </is>
      </c>
      <c r="CE1120" s="2" t="inlineStr">
        <is>
          <t>3</t>
        </is>
      </c>
      <c r="CF1120" s="2" t="inlineStr">
        <is>
          <t/>
        </is>
      </c>
      <c r="CG1120" t="inlineStr">
        <is>
          <t>conduta para transporte de gases combustíveis a alta pressão e a longa distância</t>
        </is>
      </c>
      <c r="CH1120" t="inlineStr">
        <is>
          <t/>
        </is>
      </c>
      <c r="CI1120" t="inlineStr">
        <is>
          <t/>
        </is>
      </c>
      <c r="CJ1120" t="inlineStr">
        <is>
          <t/>
        </is>
      </c>
      <c r="CK1120" t="inlineStr">
        <is>
          <t/>
        </is>
      </c>
      <c r="CL1120" t="inlineStr">
        <is>
          <t/>
        </is>
      </c>
      <c r="CM1120" t="inlineStr">
        <is>
          <t/>
        </is>
      </c>
      <c r="CN1120" t="inlineStr">
        <is>
          <t/>
        </is>
      </c>
      <c r="CO1120" t="inlineStr">
        <is>
          <t/>
        </is>
      </c>
      <c r="CP1120" t="inlineStr">
        <is>
          <t/>
        </is>
      </c>
      <c r="CQ1120" t="inlineStr">
        <is>
          <t/>
        </is>
      </c>
      <c r="CR1120" t="inlineStr">
        <is>
          <t/>
        </is>
      </c>
      <c r="CS1120" t="inlineStr">
        <is>
          <t/>
        </is>
      </c>
      <c r="CT1120" t="inlineStr">
        <is>
          <t/>
        </is>
      </c>
      <c r="CU1120" t="inlineStr">
        <is>
          <t/>
        </is>
      </c>
      <c r="CV1120" t="inlineStr">
        <is>
          <t/>
        </is>
      </c>
      <c r="CW1120" t="inlineStr">
        <is>
          <t/>
        </is>
      </c>
    </row>
    <row r="1121">
      <c r="A1121" s="1" t="str">
        <f>HYPERLINK("https://iate.europa.eu/entry/result/1407870/all", "1407870")</f>
        <v>1407870</v>
      </c>
      <c r="B1121" t="inlineStr">
        <is>
          <t>ENERGY</t>
        </is>
      </c>
      <c r="C1121" t="inlineStr">
        <is>
          <t>ENERGY|electrical and nuclear industries|nuclear energy;ENERGY|electrical and nuclear industries|nuclear industry;ENERGY|electrical and nuclear industries|nuclear power station</t>
        </is>
      </c>
      <c r="D1121" t="inlineStr">
        <is>
          <t>no</t>
        </is>
      </c>
      <c r="E1121" t="inlineStr">
        <is>
          <t/>
        </is>
      </c>
      <c r="F1121" t="inlineStr">
        <is>
          <t/>
        </is>
      </c>
      <c r="G1121" t="inlineStr">
        <is>
          <t/>
        </is>
      </c>
      <c r="H1121" t="inlineStr">
        <is>
          <t/>
        </is>
      </c>
      <c r="I1121" t="inlineStr">
        <is>
          <t/>
        </is>
      </c>
      <c r="J1121" t="inlineStr">
        <is>
          <t/>
        </is>
      </c>
      <c r="K1121" t="inlineStr">
        <is>
          <t/>
        </is>
      </c>
      <c r="L1121" t="inlineStr">
        <is>
          <t/>
        </is>
      </c>
      <c r="M1121" t="inlineStr">
        <is>
          <t/>
        </is>
      </c>
      <c r="N1121" t="inlineStr">
        <is>
          <t/>
        </is>
      </c>
      <c r="O1121" t="inlineStr">
        <is>
          <t/>
        </is>
      </c>
      <c r="P1121" t="inlineStr">
        <is>
          <t/>
        </is>
      </c>
      <c r="Q1121" t="inlineStr">
        <is>
          <t/>
        </is>
      </c>
      <c r="R1121" s="2" t="inlineStr">
        <is>
          <t>Spaltstoffinventar|
Spaltstoffeinsatz</t>
        </is>
      </c>
      <c r="S1121" s="2" t="inlineStr">
        <is>
          <t>3|
3</t>
        </is>
      </c>
      <c r="T1121" s="2" t="inlineStr">
        <is>
          <t xml:space="preserve">|
</t>
        </is>
      </c>
      <c r="U1121" t="inlineStr">
        <is>
          <t>der Spaltstoffeinsatz ist die Gesamtmenge Spaltstoff, die in einem Reaktor, ein Reaktorsystem oder einem ganzen Brennstoffkreislauf eingesetzt wird, je nach Spezifizierung</t>
        </is>
      </c>
      <c r="V1121" s="2" t="inlineStr">
        <is>
          <t>απογραφή σχάσιμου υλικού</t>
        </is>
      </c>
      <c r="W1121" s="2" t="inlineStr">
        <is>
          <t>3</t>
        </is>
      </c>
      <c r="X1121" s="2" t="inlineStr">
        <is>
          <t/>
        </is>
      </c>
      <c r="Y1121" t="inlineStr">
        <is>
          <t/>
        </is>
      </c>
      <c r="Z1121" s="2" t="inlineStr">
        <is>
          <t>fissile material inventory</t>
        </is>
      </c>
      <c r="AA1121" s="2" t="inlineStr">
        <is>
          <t>3</t>
        </is>
      </c>
      <c r="AB1121" s="2" t="inlineStr">
        <is>
          <t/>
        </is>
      </c>
      <c r="AC1121" t="inlineStr">
        <is>
          <t>the total amount of fissile material invested in a reactor, a group of reactors or an entire fuel cycle, according to specification</t>
        </is>
      </c>
      <c r="AD1121" s="2" t="inlineStr">
        <is>
          <t>dotación de material fisible</t>
        </is>
      </c>
      <c r="AE1121" s="2" t="inlineStr">
        <is>
          <t>3</t>
        </is>
      </c>
      <c r="AF1121" s="2" t="inlineStr">
        <is>
          <t/>
        </is>
      </c>
      <c r="AG1121" t="inlineStr">
        <is>
          <t>cantidad total de material fisible que se utiliza en un reactor, un grupo de reactores o en un ciclo completo de combustible</t>
        </is>
      </c>
      <c r="AH1121" t="inlineStr">
        <is>
          <t/>
        </is>
      </c>
      <c r="AI1121" t="inlineStr">
        <is>
          <t/>
        </is>
      </c>
      <c r="AJ1121" t="inlineStr">
        <is>
          <t/>
        </is>
      </c>
      <c r="AK1121" t="inlineStr">
        <is>
          <t/>
        </is>
      </c>
      <c r="AL1121" t="inlineStr">
        <is>
          <t/>
        </is>
      </c>
      <c r="AM1121" t="inlineStr">
        <is>
          <t/>
        </is>
      </c>
      <c r="AN1121" t="inlineStr">
        <is>
          <t/>
        </is>
      </c>
      <c r="AO1121" t="inlineStr">
        <is>
          <t/>
        </is>
      </c>
      <c r="AP1121" s="2" t="inlineStr">
        <is>
          <t>inventaire de matière fissile</t>
        </is>
      </c>
      <c r="AQ1121" s="2" t="inlineStr">
        <is>
          <t>3</t>
        </is>
      </c>
      <c r="AR1121" s="2" t="inlineStr">
        <is>
          <t/>
        </is>
      </c>
      <c r="AS1121" t="inlineStr">
        <is>
          <t>quantité de matière fissile placée dans un réacteur, un ensemble de réacteurs ou un cycle de combustible tout entier</t>
        </is>
      </c>
      <c r="AT1121" t="inlineStr">
        <is>
          <t/>
        </is>
      </c>
      <c r="AU1121" t="inlineStr">
        <is>
          <t/>
        </is>
      </c>
      <c r="AV1121" t="inlineStr">
        <is>
          <t/>
        </is>
      </c>
      <c r="AW1121" t="inlineStr">
        <is>
          <t/>
        </is>
      </c>
      <c r="AX1121" t="inlineStr">
        <is>
          <t/>
        </is>
      </c>
      <c r="AY1121" t="inlineStr">
        <is>
          <t/>
        </is>
      </c>
      <c r="AZ1121" t="inlineStr">
        <is>
          <t/>
        </is>
      </c>
      <c r="BA1121" t="inlineStr">
        <is>
          <t/>
        </is>
      </c>
      <c r="BB1121" t="inlineStr">
        <is>
          <t/>
        </is>
      </c>
      <c r="BC1121" t="inlineStr">
        <is>
          <t/>
        </is>
      </c>
      <c r="BD1121" t="inlineStr">
        <is>
          <t/>
        </is>
      </c>
      <c r="BE1121" t="inlineStr">
        <is>
          <t/>
        </is>
      </c>
      <c r="BF1121" s="2" t="inlineStr">
        <is>
          <t>inventario di materiale fissile|
dotazione di materiale fissile</t>
        </is>
      </c>
      <c r="BG1121" s="2" t="inlineStr">
        <is>
          <t>3|
3</t>
        </is>
      </c>
      <c r="BH1121" s="2" t="inlineStr">
        <is>
          <t xml:space="preserve">|
</t>
        </is>
      </c>
      <c r="BI1121" t="inlineStr">
        <is>
          <t/>
        </is>
      </c>
      <c r="BJ1121" t="inlineStr">
        <is>
          <t/>
        </is>
      </c>
      <c r="BK1121" t="inlineStr">
        <is>
          <t/>
        </is>
      </c>
      <c r="BL1121" t="inlineStr">
        <is>
          <t/>
        </is>
      </c>
      <c r="BM1121" t="inlineStr">
        <is>
          <t/>
        </is>
      </c>
      <c r="BN1121" t="inlineStr">
        <is>
          <t/>
        </is>
      </c>
      <c r="BO1121" t="inlineStr">
        <is>
          <t/>
        </is>
      </c>
      <c r="BP1121" t="inlineStr">
        <is>
          <t/>
        </is>
      </c>
      <c r="BQ1121" t="inlineStr">
        <is>
          <t/>
        </is>
      </c>
      <c r="BR1121" t="inlineStr">
        <is>
          <t/>
        </is>
      </c>
      <c r="BS1121" t="inlineStr">
        <is>
          <t/>
        </is>
      </c>
      <c r="BT1121" t="inlineStr">
        <is>
          <t/>
        </is>
      </c>
      <c r="BU1121" t="inlineStr">
        <is>
          <t/>
        </is>
      </c>
      <c r="BV1121" t="inlineStr">
        <is>
          <t/>
        </is>
      </c>
      <c r="BW1121" t="inlineStr">
        <is>
          <t/>
        </is>
      </c>
      <c r="BX1121" t="inlineStr">
        <is>
          <t/>
        </is>
      </c>
      <c r="BY1121" t="inlineStr">
        <is>
          <t/>
        </is>
      </c>
      <c r="BZ1121" t="inlineStr">
        <is>
          <t/>
        </is>
      </c>
      <c r="CA1121" t="inlineStr">
        <is>
          <t/>
        </is>
      </c>
      <c r="CB1121" t="inlineStr">
        <is>
          <t/>
        </is>
      </c>
      <c r="CC1121" t="inlineStr">
        <is>
          <t/>
        </is>
      </c>
      <c r="CD1121" s="2" t="inlineStr">
        <is>
          <t>inventário de material cindível</t>
        </is>
      </c>
      <c r="CE1121" s="2" t="inlineStr">
        <is>
          <t>3</t>
        </is>
      </c>
      <c r="CF1121" s="2" t="inlineStr">
        <is>
          <t/>
        </is>
      </c>
      <c r="CG1121" t="inlineStr">
        <is>
          <t>quantidade total de material cindível que se utiliza num reactor,num grupo de reactores ou num ciclo de combustível completo</t>
        </is>
      </c>
      <c r="CH1121" t="inlineStr">
        <is>
          <t/>
        </is>
      </c>
      <c r="CI1121" t="inlineStr">
        <is>
          <t/>
        </is>
      </c>
      <c r="CJ1121" t="inlineStr">
        <is>
          <t/>
        </is>
      </c>
      <c r="CK1121" t="inlineStr">
        <is>
          <t/>
        </is>
      </c>
      <c r="CL1121" t="inlineStr">
        <is>
          <t/>
        </is>
      </c>
      <c r="CM1121" t="inlineStr">
        <is>
          <t/>
        </is>
      </c>
      <c r="CN1121" t="inlineStr">
        <is>
          <t/>
        </is>
      </c>
      <c r="CO1121" t="inlineStr">
        <is>
          <t/>
        </is>
      </c>
      <c r="CP1121" t="inlineStr">
        <is>
          <t/>
        </is>
      </c>
      <c r="CQ1121" t="inlineStr">
        <is>
          <t/>
        </is>
      </c>
      <c r="CR1121" t="inlineStr">
        <is>
          <t/>
        </is>
      </c>
      <c r="CS1121" t="inlineStr">
        <is>
          <t/>
        </is>
      </c>
      <c r="CT1121" t="inlineStr">
        <is>
          <t/>
        </is>
      </c>
      <c r="CU1121" t="inlineStr">
        <is>
          <t/>
        </is>
      </c>
      <c r="CV1121" t="inlineStr">
        <is>
          <t/>
        </is>
      </c>
      <c r="CW1121" t="inlineStr">
        <is>
          <t/>
        </is>
      </c>
    </row>
    <row r="1122">
      <c r="A1122" s="1" t="str">
        <f>HYPERLINK("https://iate.europa.eu/entry/result/1407628/all", "1407628")</f>
        <v>1407628</v>
      </c>
      <c r="B1122" t="inlineStr">
        <is>
          <t>ENERGY</t>
        </is>
      </c>
      <c r="C1122" t="inlineStr">
        <is>
          <t>ENERGY</t>
        </is>
      </c>
      <c r="D1122" t="inlineStr">
        <is>
          <t>no</t>
        </is>
      </c>
      <c r="E1122" t="inlineStr">
        <is>
          <t/>
        </is>
      </c>
      <c r="F1122" t="inlineStr">
        <is>
          <t/>
        </is>
      </c>
      <c r="G1122" t="inlineStr">
        <is>
          <t/>
        </is>
      </c>
      <c r="H1122" t="inlineStr">
        <is>
          <t/>
        </is>
      </c>
      <c r="I1122" t="inlineStr">
        <is>
          <t/>
        </is>
      </c>
      <c r="J1122" t="inlineStr">
        <is>
          <t/>
        </is>
      </c>
      <c r="K1122" t="inlineStr">
        <is>
          <t/>
        </is>
      </c>
      <c r="L1122" t="inlineStr">
        <is>
          <t/>
        </is>
      </c>
      <c r="M1122" t="inlineStr">
        <is>
          <t/>
        </is>
      </c>
      <c r="N1122" t="inlineStr">
        <is>
          <t/>
        </is>
      </c>
      <c r="O1122" t="inlineStr">
        <is>
          <t/>
        </is>
      </c>
      <c r="P1122" t="inlineStr">
        <is>
          <t/>
        </is>
      </c>
      <c r="Q1122" t="inlineStr">
        <is>
          <t/>
        </is>
      </c>
      <c r="R1122" s="2" t="inlineStr">
        <is>
          <t>Verbrennungskraftwerk</t>
        </is>
      </c>
      <c r="S1122" s="2" t="inlineStr">
        <is>
          <t>3</t>
        </is>
      </c>
      <c r="T1122" s="2" t="inlineStr">
        <is>
          <t/>
        </is>
      </c>
      <c r="U1122" t="inlineStr">
        <is>
          <t>Kraftwerk, in dem die in festen, fluessigen und gasfoermigen Brennstoffen enthaltene chemische Energie in elektrische Energie umgewandelt wird</t>
        </is>
      </c>
      <c r="V1122" s="2" t="inlineStr">
        <is>
          <t>συμβατικός θερμοηλεκτρικός σταθμός</t>
        </is>
      </c>
      <c r="W1122" s="2" t="inlineStr">
        <is>
          <t>3</t>
        </is>
      </c>
      <c r="X1122" s="2" t="inlineStr">
        <is>
          <t/>
        </is>
      </c>
      <c r="Y1122" t="inlineStr">
        <is>
          <t/>
        </is>
      </c>
      <c r="Z1122" s="2" t="inlineStr">
        <is>
          <t>fossil-fueled power station|
fossil-fuelled power station</t>
        </is>
      </c>
      <c r="AA1122" s="2" t="inlineStr">
        <is>
          <t>3|
3</t>
        </is>
      </c>
      <c r="AB1122" s="2" t="inlineStr">
        <is>
          <t xml:space="preserve">|
</t>
        </is>
      </c>
      <c r="AC1122" t="inlineStr">
        <is>
          <t>a power station in which the chemical energy contained in solid,liquid and gaseous fuels of fossil origin is converted into electrical energy</t>
        </is>
      </c>
      <c r="AD1122" s="2" t="inlineStr">
        <is>
          <t>central térmica convencional</t>
        </is>
      </c>
      <c r="AE1122" s="2" t="inlineStr">
        <is>
          <t>3</t>
        </is>
      </c>
      <c r="AF1122" s="2" t="inlineStr">
        <is>
          <t/>
        </is>
      </c>
      <c r="AG1122" t="inlineStr">
        <is>
          <t>instalación en la que la energía química, contenida en combustibles fósiles, sólidos, líquidos o gaseosos, es transformada en energía eléctrica</t>
        </is>
      </c>
      <c r="AH1122" t="inlineStr">
        <is>
          <t/>
        </is>
      </c>
      <c r="AI1122" t="inlineStr">
        <is>
          <t/>
        </is>
      </c>
      <c r="AJ1122" t="inlineStr">
        <is>
          <t/>
        </is>
      </c>
      <c r="AK1122" t="inlineStr">
        <is>
          <t/>
        </is>
      </c>
      <c r="AL1122" t="inlineStr">
        <is>
          <t/>
        </is>
      </c>
      <c r="AM1122" t="inlineStr">
        <is>
          <t/>
        </is>
      </c>
      <c r="AN1122" t="inlineStr">
        <is>
          <t/>
        </is>
      </c>
      <c r="AO1122" t="inlineStr">
        <is>
          <t/>
        </is>
      </c>
      <c r="AP1122" s="2" t="inlineStr">
        <is>
          <t>centrale thermique classique</t>
        </is>
      </c>
      <c r="AQ1122" s="2" t="inlineStr">
        <is>
          <t>3</t>
        </is>
      </c>
      <c r="AR1122" s="2" t="inlineStr">
        <is>
          <t/>
        </is>
      </c>
      <c r="AS1122" t="inlineStr">
        <is>
          <t>installation dans laquelle l'énergie chimique contenue dans des combustibles fossiles solides, liquides ou gazeux est transformée en énergie électrique</t>
        </is>
      </c>
      <c r="AT1122" t="inlineStr">
        <is>
          <t/>
        </is>
      </c>
      <c r="AU1122" t="inlineStr">
        <is>
          <t/>
        </is>
      </c>
      <c r="AV1122" t="inlineStr">
        <is>
          <t/>
        </is>
      </c>
      <c r="AW1122" t="inlineStr">
        <is>
          <t/>
        </is>
      </c>
      <c r="AX1122" t="inlineStr">
        <is>
          <t/>
        </is>
      </c>
      <c r="AY1122" t="inlineStr">
        <is>
          <t/>
        </is>
      </c>
      <c r="AZ1122" t="inlineStr">
        <is>
          <t/>
        </is>
      </c>
      <c r="BA1122" t="inlineStr">
        <is>
          <t/>
        </is>
      </c>
      <c r="BB1122" t="inlineStr">
        <is>
          <t/>
        </is>
      </c>
      <c r="BC1122" t="inlineStr">
        <is>
          <t/>
        </is>
      </c>
      <c r="BD1122" t="inlineStr">
        <is>
          <t/>
        </is>
      </c>
      <c r="BE1122" t="inlineStr">
        <is>
          <t/>
        </is>
      </c>
      <c r="BF1122" s="2" t="inlineStr">
        <is>
          <t>centrale termica convenzionale</t>
        </is>
      </c>
      <c r="BG1122" s="2" t="inlineStr">
        <is>
          <t>3</t>
        </is>
      </c>
      <c r="BH1122" s="2" t="inlineStr">
        <is>
          <t/>
        </is>
      </c>
      <c r="BI1122" t="inlineStr">
        <is>
          <t/>
        </is>
      </c>
      <c r="BJ1122" t="inlineStr">
        <is>
          <t/>
        </is>
      </c>
      <c r="BK1122" t="inlineStr">
        <is>
          <t/>
        </is>
      </c>
      <c r="BL1122" t="inlineStr">
        <is>
          <t/>
        </is>
      </c>
      <c r="BM1122" t="inlineStr">
        <is>
          <t/>
        </is>
      </c>
      <c r="BN1122" t="inlineStr">
        <is>
          <t/>
        </is>
      </c>
      <c r="BO1122" t="inlineStr">
        <is>
          <t/>
        </is>
      </c>
      <c r="BP1122" t="inlineStr">
        <is>
          <t/>
        </is>
      </c>
      <c r="BQ1122" t="inlineStr">
        <is>
          <t/>
        </is>
      </c>
      <c r="BR1122" t="inlineStr">
        <is>
          <t/>
        </is>
      </c>
      <c r="BS1122" t="inlineStr">
        <is>
          <t/>
        </is>
      </c>
      <c r="BT1122" t="inlineStr">
        <is>
          <t/>
        </is>
      </c>
      <c r="BU1122" t="inlineStr">
        <is>
          <t/>
        </is>
      </c>
      <c r="BV1122" t="inlineStr">
        <is>
          <t/>
        </is>
      </c>
      <c r="BW1122" t="inlineStr">
        <is>
          <t/>
        </is>
      </c>
      <c r="BX1122" t="inlineStr">
        <is>
          <t/>
        </is>
      </c>
      <c r="BY1122" t="inlineStr">
        <is>
          <t/>
        </is>
      </c>
      <c r="BZ1122" t="inlineStr">
        <is>
          <t/>
        </is>
      </c>
      <c r="CA1122" t="inlineStr">
        <is>
          <t/>
        </is>
      </c>
      <c r="CB1122" t="inlineStr">
        <is>
          <t/>
        </is>
      </c>
      <c r="CC1122" t="inlineStr">
        <is>
          <t/>
        </is>
      </c>
      <c r="CD1122" s="2" t="inlineStr">
        <is>
          <t>central térmica convencional</t>
        </is>
      </c>
      <c r="CE1122" s="2" t="inlineStr">
        <is>
          <t>3</t>
        </is>
      </c>
      <c r="CF1122" s="2" t="inlineStr">
        <is>
          <t/>
        </is>
      </c>
      <c r="CG1122" t="inlineStr">
        <is>
          <t>instalação na qual a energia química,contida em combustíveis fósseis,sólidos,líquidos ou gasosos,é convertida em energia eléctrica</t>
        </is>
      </c>
      <c r="CH1122" t="inlineStr">
        <is>
          <t/>
        </is>
      </c>
      <c r="CI1122" t="inlineStr">
        <is>
          <t/>
        </is>
      </c>
      <c r="CJ1122" t="inlineStr">
        <is>
          <t/>
        </is>
      </c>
      <c r="CK1122" t="inlineStr">
        <is>
          <t/>
        </is>
      </c>
      <c r="CL1122" t="inlineStr">
        <is>
          <t/>
        </is>
      </c>
      <c r="CM1122" t="inlineStr">
        <is>
          <t/>
        </is>
      </c>
      <c r="CN1122" t="inlineStr">
        <is>
          <t/>
        </is>
      </c>
      <c r="CO1122" t="inlineStr">
        <is>
          <t/>
        </is>
      </c>
      <c r="CP1122" t="inlineStr">
        <is>
          <t/>
        </is>
      </c>
      <c r="CQ1122" t="inlineStr">
        <is>
          <t/>
        </is>
      </c>
      <c r="CR1122" t="inlineStr">
        <is>
          <t/>
        </is>
      </c>
      <c r="CS1122" t="inlineStr">
        <is>
          <t/>
        </is>
      </c>
      <c r="CT1122" t="inlineStr">
        <is>
          <t/>
        </is>
      </c>
      <c r="CU1122" t="inlineStr">
        <is>
          <t/>
        </is>
      </c>
      <c r="CV1122" t="inlineStr">
        <is>
          <t/>
        </is>
      </c>
      <c r="CW1122" t="inlineStr">
        <is>
          <t/>
        </is>
      </c>
    </row>
    <row r="1123">
      <c r="A1123" s="1" t="str">
        <f>HYPERLINK("https://iate.europa.eu/entry/result/1407877/all", "1407877")</f>
        <v>1407877</v>
      </c>
      <c r="B1123" t="inlineStr">
        <is>
          <t>ENERGY;INDUSTRY</t>
        </is>
      </c>
      <c r="C1123" t="inlineStr">
        <is>
          <t>ENERGY;INDUSTRY|chemistry</t>
        </is>
      </c>
      <c r="D1123" t="inlineStr">
        <is>
          <t>no</t>
        </is>
      </c>
      <c r="E1123" t="inlineStr">
        <is>
          <t/>
        </is>
      </c>
      <c r="F1123" t="inlineStr">
        <is>
          <t/>
        </is>
      </c>
      <c r="G1123" t="inlineStr">
        <is>
          <t/>
        </is>
      </c>
      <c r="H1123" t="inlineStr">
        <is>
          <t/>
        </is>
      </c>
      <c r="I1123" t="inlineStr">
        <is>
          <t/>
        </is>
      </c>
      <c r="J1123" t="inlineStr">
        <is>
          <t/>
        </is>
      </c>
      <c r="K1123" t="inlineStr">
        <is>
          <t/>
        </is>
      </c>
      <c r="L1123" t="inlineStr">
        <is>
          <t/>
        </is>
      </c>
      <c r="M1123" t="inlineStr">
        <is>
          <t/>
        </is>
      </c>
      <c r="N1123" t="inlineStr">
        <is>
          <t/>
        </is>
      </c>
      <c r="O1123" t="inlineStr">
        <is>
          <t/>
        </is>
      </c>
      <c r="P1123" t="inlineStr">
        <is>
          <t/>
        </is>
      </c>
      <c r="Q1123" t="inlineStr">
        <is>
          <t/>
        </is>
      </c>
      <c r="R1123" s="2" t="inlineStr">
        <is>
          <t>Borsaeuresystem</t>
        </is>
      </c>
      <c r="S1123" s="2" t="inlineStr">
        <is>
          <t>3</t>
        </is>
      </c>
      <c r="T1123" s="2" t="inlineStr">
        <is>
          <t/>
        </is>
      </c>
      <c r="U1123" t="inlineStr">
        <is>
          <t>System zur Bereitstellung, Einspeisung und Rueckgewinnung von Borsaeure; es dient zur gesteuerten Aenderung der Borsaeurekonzentration im Kuehlmittel einer Reaktoranlage</t>
        </is>
      </c>
      <c r="V1123" s="2" t="inlineStr">
        <is>
          <t>σύστημα έγχυσης βορικού οξέος</t>
        </is>
      </c>
      <c r="W1123" s="2" t="inlineStr">
        <is>
          <t>3</t>
        </is>
      </c>
      <c r="X1123" s="2" t="inlineStr">
        <is>
          <t/>
        </is>
      </c>
      <c r="Y1123" t="inlineStr">
        <is>
          <t/>
        </is>
      </c>
      <c r="Z1123" s="2" t="inlineStr">
        <is>
          <t>boric acid system</t>
        </is>
      </c>
      <c r="AA1123" s="2" t="inlineStr">
        <is>
          <t>3</t>
        </is>
      </c>
      <c r="AB1123" s="2" t="inlineStr">
        <is>
          <t/>
        </is>
      </c>
      <c r="AC1123" t="inlineStr">
        <is>
          <t>a system for preparing, feeding and recovering boric acid; it serves for controlled modification of the boric acid concentration in the reactor coolant</t>
        </is>
      </c>
      <c r="AD1123" s="2" t="inlineStr">
        <is>
          <t>sistema de ácido bórico</t>
        </is>
      </c>
      <c r="AE1123" s="2" t="inlineStr">
        <is>
          <t>3</t>
        </is>
      </c>
      <c r="AF1123" s="2" t="inlineStr">
        <is>
          <t/>
        </is>
      </c>
      <c r="AG1123" t="inlineStr">
        <is>
          <t>sistema para preparar, alimentar y recuperar ácido bórico; sirve para la modificación controlada de la concentración del ácido bórico en el refrigerante del reactor</t>
        </is>
      </c>
      <c r="AH1123" t="inlineStr">
        <is>
          <t/>
        </is>
      </c>
      <c r="AI1123" t="inlineStr">
        <is>
          <t/>
        </is>
      </c>
      <c r="AJ1123" t="inlineStr">
        <is>
          <t/>
        </is>
      </c>
      <c r="AK1123" t="inlineStr">
        <is>
          <t/>
        </is>
      </c>
      <c r="AL1123" t="inlineStr">
        <is>
          <t/>
        </is>
      </c>
      <c r="AM1123" t="inlineStr">
        <is>
          <t/>
        </is>
      </c>
      <c r="AN1123" t="inlineStr">
        <is>
          <t/>
        </is>
      </c>
      <c r="AO1123" t="inlineStr">
        <is>
          <t/>
        </is>
      </c>
      <c r="AP1123" s="2" t="inlineStr">
        <is>
          <t>dispositif d'injection d'acide borique</t>
        </is>
      </c>
      <c r="AQ1123" s="2" t="inlineStr">
        <is>
          <t>3</t>
        </is>
      </c>
      <c r="AR1123" s="2" t="inlineStr">
        <is>
          <t/>
        </is>
      </c>
      <c r="AS1123" t="inlineStr">
        <is>
          <t>dispositif de distribution, d'injection et de récupération de l'acide borique, aux fins de réglage du réacteur</t>
        </is>
      </c>
      <c r="AT1123" t="inlineStr">
        <is>
          <t/>
        </is>
      </c>
      <c r="AU1123" t="inlineStr">
        <is>
          <t/>
        </is>
      </c>
      <c r="AV1123" t="inlineStr">
        <is>
          <t/>
        </is>
      </c>
      <c r="AW1123" t="inlineStr">
        <is>
          <t/>
        </is>
      </c>
      <c r="AX1123" t="inlineStr">
        <is>
          <t/>
        </is>
      </c>
      <c r="AY1123" t="inlineStr">
        <is>
          <t/>
        </is>
      </c>
      <c r="AZ1123" t="inlineStr">
        <is>
          <t/>
        </is>
      </c>
      <c r="BA1123" t="inlineStr">
        <is>
          <t/>
        </is>
      </c>
      <c r="BB1123" t="inlineStr">
        <is>
          <t/>
        </is>
      </c>
      <c r="BC1123" t="inlineStr">
        <is>
          <t/>
        </is>
      </c>
      <c r="BD1123" t="inlineStr">
        <is>
          <t/>
        </is>
      </c>
      <c r="BE1123" t="inlineStr">
        <is>
          <t/>
        </is>
      </c>
      <c r="BF1123" s="2" t="inlineStr">
        <is>
          <t>dispositivo di iniezione dell'acido borico</t>
        </is>
      </c>
      <c r="BG1123" s="2" t="inlineStr">
        <is>
          <t>3</t>
        </is>
      </c>
      <c r="BH1123" s="2" t="inlineStr">
        <is>
          <t/>
        </is>
      </c>
      <c r="BI1123" t="inlineStr">
        <is>
          <t/>
        </is>
      </c>
      <c r="BJ1123" t="inlineStr">
        <is>
          <t/>
        </is>
      </c>
      <c r="BK1123" t="inlineStr">
        <is>
          <t/>
        </is>
      </c>
      <c r="BL1123" t="inlineStr">
        <is>
          <t/>
        </is>
      </c>
      <c r="BM1123" t="inlineStr">
        <is>
          <t/>
        </is>
      </c>
      <c r="BN1123" t="inlineStr">
        <is>
          <t/>
        </is>
      </c>
      <c r="BO1123" t="inlineStr">
        <is>
          <t/>
        </is>
      </c>
      <c r="BP1123" t="inlineStr">
        <is>
          <t/>
        </is>
      </c>
      <c r="BQ1123" t="inlineStr">
        <is>
          <t/>
        </is>
      </c>
      <c r="BR1123" t="inlineStr">
        <is>
          <t/>
        </is>
      </c>
      <c r="BS1123" t="inlineStr">
        <is>
          <t/>
        </is>
      </c>
      <c r="BT1123" t="inlineStr">
        <is>
          <t/>
        </is>
      </c>
      <c r="BU1123" t="inlineStr">
        <is>
          <t/>
        </is>
      </c>
      <c r="BV1123" t="inlineStr">
        <is>
          <t/>
        </is>
      </c>
      <c r="BW1123" t="inlineStr">
        <is>
          <t/>
        </is>
      </c>
      <c r="BX1123" t="inlineStr">
        <is>
          <t/>
        </is>
      </c>
      <c r="BY1123" t="inlineStr">
        <is>
          <t/>
        </is>
      </c>
      <c r="BZ1123" t="inlineStr">
        <is>
          <t/>
        </is>
      </c>
      <c r="CA1123" t="inlineStr">
        <is>
          <t/>
        </is>
      </c>
      <c r="CB1123" t="inlineStr">
        <is>
          <t/>
        </is>
      </c>
      <c r="CC1123" t="inlineStr">
        <is>
          <t/>
        </is>
      </c>
      <c r="CD1123" s="2" t="inlineStr">
        <is>
          <t>dispositivo de injeção de ácido bórico</t>
        </is>
      </c>
      <c r="CE1123" s="2" t="inlineStr">
        <is>
          <t>3</t>
        </is>
      </c>
      <c r="CF1123" s="2" t="inlineStr">
        <is>
          <t/>
        </is>
      </c>
      <c r="CG1123" t="inlineStr">
        <is>
          <t>sistema destinado a distribuição,injecção e recuperação de ácido bórico com vista à regulação do reactor</t>
        </is>
      </c>
      <c r="CH1123" t="inlineStr">
        <is>
          <t/>
        </is>
      </c>
      <c r="CI1123" t="inlineStr">
        <is>
          <t/>
        </is>
      </c>
      <c r="CJ1123" t="inlineStr">
        <is>
          <t/>
        </is>
      </c>
      <c r="CK1123" t="inlineStr">
        <is>
          <t/>
        </is>
      </c>
      <c r="CL1123" t="inlineStr">
        <is>
          <t/>
        </is>
      </c>
      <c r="CM1123" t="inlineStr">
        <is>
          <t/>
        </is>
      </c>
      <c r="CN1123" t="inlineStr">
        <is>
          <t/>
        </is>
      </c>
      <c r="CO1123" t="inlineStr">
        <is>
          <t/>
        </is>
      </c>
      <c r="CP1123" t="inlineStr">
        <is>
          <t/>
        </is>
      </c>
      <c r="CQ1123" t="inlineStr">
        <is>
          <t/>
        </is>
      </c>
      <c r="CR1123" t="inlineStr">
        <is>
          <t/>
        </is>
      </c>
      <c r="CS1123" t="inlineStr">
        <is>
          <t/>
        </is>
      </c>
      <c r="CT1123" t="inlineStr">
        <is>
          <t/>
        </is>
      </c>
      <c r="CU1123" t="inlineStr">
        <is>
          <t/>
        </is>
      </c>
      <c r="CV1123" t="inlineStr">
        <is>
          <t/>
        </is>
      </c>
      <c r="CW1123" t="inlineStr">
        <is>
          <t/>
        </is>
      </c>
    </row>
    <row r="1124">
      <c r="A1124" s="1" t="str">
        <f>HYPERLINK("https://iate.europa.eu/entry/result/1407819/all", "1407819")</f>
        <v>1407819</v>
      </c>
      <c r="B1124" t="inlineStr">
        <is>
          <t>ENERGY</t>
        </is>
      </c>
      <c r="C1124" t="inlineStr">
        <is>
          <t>ENERGY</t>
        </is>
      </c>
      <c r="D1124" t="inlineStr">
        <is>
          <t>no</t>
        </is>
      </c>
      <c r="E1124" t="inlineStr">
        <is>
          <t/>
        </is>
      </c>
      <c r="F1124" t="inlineStr">
        <is>
          <t/>
        </is>
      </c>
      <c r="G1124" t="inlineStr">
        <is>
          <t/>
        </is>
      </c>
      <c r="H1124" t="inlineStr">
        <is>
          <t/>
        </is>
      </c>
      <c r="I1124" t="inlineStr">
        <is>
          <t/>
        </is>
      </c>
      <c r="J1124" t="inlineStr">
        <is>
          <t/>
        </is>
      </c>
      <c r="K1124" t="inlineStr">
        <is>
          <t/>
        </is>
      </c>
      <c r="L1124" t="inlineStr">
        <is>
          <t/>
        </is>
      </c>
      <c r="M1124" t="inlineStr">
        <is>
          <t/>
        </is>
      </c>
      <c r="N1124" t="inlineStr">
        <is>
          <t/>
        </is>
      </c>
      <c r="O1124" t="inlineStr">
        <is>
          <t/>
        </is>
      </c>
      <c r="P1124" t="inlineStr">
        <is>
          <t/>
        </is>
      </c>
      <c r="Q1124" t="inlineStr">
        <is>
          <t/>
        </is>
      </c>
      <c r="R1124" s="2" t="inlineStr">
        <is>
          <t>Hochtemperaturkoks</t>
        </is>
      </c>
      <c r="S1124" s="2" t="inlineStr">
        <is>
          <t>3</t>
        </is>
      </c>
      <c r="T1124" s="2" t="inlineStr">
        <is>
          <t/>
        </is>
      </c>
      <c r="U1124" t="inlineStr">
        <is>
          <t>durch Verkokung von Steinkohlen bei Temperaturen ueber 1000 oder von Braunkohlen bei Temperaturen ueber 900 hergestellter Koks</t>
        </is>
      </c>
      <c r="V1124" s="2" t="inlineStr">
        <is>
          <t>κωκ υψηλής θερμοκρασίας|
οπτάνθραξ υψηλής θερμοκρασίας</t>
        </is>
      </c>
      <c r="W1124" s="2" t="inlineStr">
        <is>
          <t>3|
3</t>
        </is>
      </c>
      <c r="X1124" s="2" t="inlineStr">
        <is>
          <t xml:space="preserve">|
</t>
        </is>
      </c>
      <c r="Y1124" t="inlineStr">
        <is>
          <t/>
        </is>
      </c>
      <c r="Z1124" s="2" t="inlineStr">
        <is>
          <t>high temperature coke</t>
        </is>
      </c>
      <c r="AA1124" s="2" t="inlineStr">
        <is>
          <t>3</t>
        </is>
      </c>
      <c r="AB1124" s="2" t="inlineStr">
        <is>
          <t/>
        </is>
      </c>
      <c r="AC1124" t="inlineStr">
        <is>
          <t>the solid residue of the distillation of coal at temperatures above 800 Celsius degrees. This lower temperature limit, however, does not apply universally; in some countries (e.g. French and German-speaking countries) the lower limit is 1000 Celsius degrees for hard coal and 900 Celsius degrees for brown coal coke</t>
        </is>
      </c>
      <c r="AD1124" s="2" t="inlineStr">
        <is>
          <t>coque de alta temperatura</t>
        </is>
      </c>
      <c r="AE1124" s="2" t="inlineStr">
        <is>
          <t>3</t>
        </is>
      </c>
      <c r="AF1124" s="2" t="inlineStr">
        <is>
          <t/>
        </is>
      </c>
      <c r="AG1124" t="inlineStr">
        <is>
          <t>coque obtenido por coquización de carbones a temperaturas superiores a 1000 grados Celsius o lignitos a temperaturas superiores a 900 grados Celsius</t>
        </is>
      </c>
      <c r="AH1124" t="inlineStr">
        <is>
          <t/>
        </is>
      </c>
      <c r="AI1124" t="inlineStr">
        <is>
          <t/>
        </is>
      </c>
      <c r="AJ1124" t="inlineStr">
        <is>
          <t/>
        </is>
      </c>
      <c r="AK1124" t="inlineStr">
        <is>
          <t/>
        </is>
      </c>
      <c r="AL1124" t="inlineStr">
        <is>
          <t/>
        </is>
      </c>
      <c r="AM1124" t="inlineStr">
        <is>
          <t/>
        </is>
      </c>
      <c r="AN1124" t="inlineStr">
        <is>
          <t/>
        </is>
      </c>
      <c r="AO1124" t="inlineStr">
        <is>
          <t/>
        </is>
      </c>
      <c r="AP1124" s="2" t="inlineStr">
        <is>
          <t>coke|
coke de haute température</t>
        </is>
      </c>
      <c r="AQ1124" s="2" t="inlineStr">
        <is>
          <t>3|
3</t>
        </is>
      </c>
      <c r="AR1124" s="2" t="inlineStr">
        <is>
          <t xml:space="preserve">|
</t>
        </is>
      </c>
      <c r="AS1124" t="inlineStr">
        <is>
          <t>coke obtenu par cokéfaction de charbons à des températures supérieures à 1000 degrés Celsius ou de lignites à des températures supérieures à 900 degrés Celsius</t>
        </is>
      </c>
      <c r="AT1124" t="inlineStr">
        <is>
          <t/>
        </is>
      </c>
      <c r="AU1124" t="inlineStr">
        <is>
          <t/>
        </is>
      </c>
      <c r="AV1124" t="inlineStr">
        <is>
          <t/>
        </is>
      </c>
      <c r="AW1124" t="inlineStr">
        <is>
          <t/>
        </is>
      </c>
      <c r="AX1124" t="inlineStr">
        <is>
          <t/>
        </is>
      </c>
      <c r="AY1124" t="inlineStr">
        <is>
          <t/>
        </is>
      </c>
      <c r="AZ1124" t="inlineStr">
        <is>
          <t/>
        </is>
      </c>
      <c r="BA1124" t="inlineStr">
        <is>
          <t/>
        </is>
      </c>
      <c r="BB1124" t="inlineStr">
        <is>
          <t/>
        </is>
      </c>
      <c r="BC1124" t="inlineStr">
        <is>
          <t/>
        </is>
      </c>
      <c r="BD1124" t="inlineStr">
        <is>
          <t/>
        </is>
      </c>
      <c r="BE1124" t="inlineStr">
        <is>
          <t/>
        </is>
      </c>
      <c r="BF1124" s="2" t="inlineStr">
        <is>
          <t>coke ad alta temperatura</t>
        </is>
      </c>
      <c r="BG1124" s="2" t="inlineStr">
        <is>
          <t>3</t>
        </is>
      </c>
      <c r="BH1124" s="2" t="inlineStr">
        <is>
          <t/>
        </is>
      </c>
      <c r="BI1124" t="inlineStr">
        <is>
          <t/>
        </is>
      </c>
      <c r="BJ1124" t="inlineStr">
        <is>
          <t/>
        </is>
      </c>
      <c r="BK1124" t="inlineStr">
        <is>
          <t/>
        </is>
      </c>
      <c r="BL1124" t="inlineStr">
        <is>
          <t/>
        </is>
      </c>
      <c r="BM1124" t="inlineStr">
        <is>
          <t/>
        </is>
      </c>
      <c r="BN1124" t="inlineStr">
        <is>
          <t/>
        </is>
      </c>
      <c r="BO1124" t="inlineStr">
        <is>
          <t/>
        </is>
      </c>
      <c r="BP1124" t="inlineStr">
        <is>
          <t/>
        </is>
      </c>
      <c r="BQ1124" t="inlineStr">
        <is>
          <t/>
        </is>
      </c>
      <c r="BR1124" t="inlineStr">
        <is>
          <t/>
        </is>
      </c>
      <c r="BS1124" t="inlineStr">
        <is>
          <t/>
        </is>
      </c>
      <c r="BT1124" t="inlineStr">
        <is>
          <t/>
        </is>
      </c>
      <c r="BU1124" t="inlineStr">
        <is>
          <t/>
        </is>
      </c>
      <c r="BV1124" t="inlineStr">
        <is>
          <t/>
        </is>
      </c>
      <c r="BW1124" t="inlineStr">
        <is>
          <t/>
        </is>
      </c>
      <c r="BX1124" t="inlineStr">
        <is>
          <t/>
        </is>
      </c>
      <c r="BY1124" t="inlineStr">
        <is>
          <t/>
        </is>
      </c>
      <c r="BZ1124" t="inlineStr">
        <is>
          <t/>
        </is>
      </c>
      <c r="CA1124" t="inlineStr">
        <is>
          <t/>
        </is>
      </c>
      <c r="CB1124" t="inlineStr">
        <is>
          <t/>
        </is>
      </c>
      <c r="CC1124" t="inlineStr">
        <is>
          <t/>
        </is>
      </c>
      <c r="CD1124" s="2" t="inlineStr">
        <is>
          <t>coque de alta temperatura</t>
        </is>
      </c>
      <c r="CE1124" s="2" t="inlineStr">
        <is>
          <t>3</t>
        </is>
      </c>
      <c r="CF1124" s="2" t="inlineStr">
        <is>
          <t/>
        </is>
      </c>
      <c r="CG1124" t="inlineStr">
        <is>
          <t>resíduo sólido obtido a partir da coquefacção de carvões a temperaturas superiores a 1000 graus Celsius ou de lignitos a temperaturas superiores a 900 graus Celsius</t>
        </is>
      </c>
      <c r="CH1124" t="inlineStr">
        <is>
          <t/>
        </is>
      </c>
      <c r="CI1124" t="inlineStr">
        <is>
          <t/>
        </is>
      </c>
      <c r="CJ1124" t="inlineStr">
        <is>
          <t/>
        </is>
      </c>
      <c r="CK1124" t="inlineStr">
        <is>
          <t/>
        </is>
      </c>
      <c r="CL1124" t="inlineStr">
        <is>
          <t/>
        </is>
      </c>
      <c r="CM1124" t="inlineStr">
        <is>
          <t/>
        </is>
      </c>
      <c r="CN1124" t="inlineStr">
        <is>
          <t/>
        </is>
      </c>
      <c r="CO1124" t="inlineStr">
        <is>
          <t/>
        </is>
      </c>
      <c r="CP1124" t="inlineStr">
        <is>
          <t/>
        </is>
      </c>
      <c r="CQ1124" t="inlineStr">
        <is>
          <t/>
        </is>
      </c>
      <c r="CR1124" t="inlineStr">
        <is>
          <t/>
        </is>
      </c>
      <c r="CS1124" t="inlineStr">
        <is>
          <t/>
        </is>
      </c>
      <c r="CT1124" t="inlineStr">
        <is>
          <t/>
        </is>
      </c>
      <c r="CU1124" t="inlineStr">
        <is>
          <t/>
        </is>
      </c>
      <c r="CV1124" t="inlineStr">
        <is>
          <t/>
        </is>
      </c>
      <c r="CW1124" t="inlineStr">
        <is>
          <t/>
        </is>
      </c>
    </row>
    <row r="1125">
      <c r="A1125" s="1" t="str">
        <f>HYPERLINK("https://iate.europa.eu/entry/result/1407716/all", "1407716")</f>
        <v>1407716</v>
      </c>
      <c r="B1125" t="inlineStr">
        <is>
          <t>INDUSTRY</t>
        </is>
      </c>
      <c r="C1125" t="inlineStr">
        <is>
          <t>INDUSTRY|chemistry</t>
        </is>
      </c>
      <c r="D1125" t="inlineStr">
        <is>
          <t>no</t>
        </is>
      </c>
      <c r="E1125" t="inlineStr">
        <is>
          <t/>
        </is>
      </c>
      <c r="F1125" t="inlineStr">
        <is>
          <t/>
        </is>
      </c>
      <c r="G1125" t="inlineStr">
        <is>
          <t/>
        </is>
      </c>
      <c r="H1125" t="inlineStr">
        <is>
          <t/>
        </is>
      </c>
      <c r="I1125" t="inlineStr">
        <is>
          <t/>
        </is>
      </c>
      <c r="J1125" t="inlineStr">
        <is>
          <t/>
        </is>
      </c>
      <c r="K1125" t="inlineStr">
        <is>
          <t/>
        </is>
      </c>
      <c r="L1125" t="inlineStr">
        <is>
          <t/>
        </is>
      </c>
      <c r="M1125" t="inlineStr">
        <is>
          <t/>
        </is>
      </c>
      <c r="N1125" t="inlineStr">
        <is>
          <t/>
        </is>
      </c>
      <c r="O1125" t="inlineStr">
        <is>
          <t/>
        </is>
      </c>
      <c r="P1125" t="inlineStr">
        <is>
          <t/>
        </is>
      </c>
      <c r="Q1125" t="inlineStr">
        <is>
          <t/>
        </is>
      </c>
      <c r="R1125" s="2" t="inlineStr">
        <is>
          <t>Molekularsiebverfahren</t>
        </is>
      </c>
      <c r="S1125" s="2" t="inlineStr">
        <is>
          <t>3</t>
        </is>
      </c>
      <c r="T1125" s="2" t="inlineStr">
        <is>
          <t/>
        </is>
      </c>
      <c r="U1125" t="inlineStr">
        <is>
          <t>Trennung nach geometrischen Eigenschaften der Molekuele aehnlichen Siedebereiches</t>
        </is>
      </c>
      <c r="V1125" s="2" t="inlineStr">
        <is>
          <t>μέθοδος διαχωρισμού με μοριακά κόσκινα</t>
        </is>
      </c>
      <c r="W1125" s="2" t="inlineStr">
        <is>
          <t>3</t>
        </is>
      </c>
      <c r="X1125" s="2" t="inlineStr">
        <is>
          <t/>
        </is>
      </c>
      <c r="Y1125" t="inlineStr">
        <is>
          <t/>
        </is>
      </c>
      <c r="Z1125" s="2" t="inlineStr">
        <is>
          <t>molecular sieve process</t>
        </is>
      </c>
      <c r="AA1125" s="2" t="inlineStr">
        <is>
          <t>3</t>
        </is>
      </c>
      <c r="AB1125" s="2" t="inlineStr">
        <is>
          <t/>
        </is>
      </c>
      <c r="AC1125" t="inlineStr">
        <is>
          <t>a process in which separation is effected by means of a molecular sieve,which enables molecules within similar boiling ranges to be separated by virtue of their geometric characteristics</t>
        </is>
      </c>
      <c r="AD1125" s="2" t="inlineStr">
        <is>
          <t>separación por cribado molecular</t>
        </is>
      </c>
      <c r="AE1125" s="2" t="inlineStr">
        <is>
          <t>3</t>
        </is>
      </c>
      <c r="AF1125" s="2" t="inlineStr">
        <is>
          <t/>
        </is>
      </c>
      <c r="AG1125" t="inlineStr">
        <is>
          <t>separación de moléculas que tienen zonas de ebullición semejantes, de acuerdo con sus características geométricas</t>
        </is>
      </c>
      <c r="AH1125" t="inlineStr">
        <is>
          <t/>
        </is>
      </c>
      <c r="AI1125" t="inlineStr">
        <is>
          <t/>
        </is>
      </c>
      <c r="AJ1125" t="inlineStr">
        <is>
          <t/>
        </is>
      </c>
      <c r="AK1125" t="inlineStr">
        <is>
          <t/>
        </is>
      </c>
      <c r="AL1125" t="inlineStr">
        <is>
          <t/>
        </is>
      </c>
      <c r="AM1125" t="inlineStr">
        <is>
          <t/>
        </is>
      </c>
      <c r="AN1125" t="inlineStr">
        <is>
          <t/>
        </is>
      </c>
      <c r="AO1125" t="inlineStr">
        <is>
          <t/>
        </is>
      </c>
      <c r="AP1125" s="2" t="inlineStr">
        <is>
          <t>procédé de séparation par tamis moléculaire</t>
        </is>
      </c>
      <c r="AQ1125" s="2" t="inlineStr">
        <is>
          <t>3</t>
        </is>
      </c>
      <c r="AR1125" s="2" t="inlineStr">
        <is>
          <t/>
        </is>
      </c>
      <c r="AS1125" t="inlineStr">
        <is>
          <t>séparation de molécules ayant des zones d'ébullition similaires suivant leurs caractéristiques géométriques</t>
        </is>
      </c>
      <c r="AT1125" t="inlineStr">
        <is>
          <t/>
        </is>
      </c>
      <c r="AU1125" t="inlineStr">
        <is>
          <t/>
        </is>
      </c>
      <c r="AV1125" t="inlineStr">
        <is>
          <t/>
        </is>
      </c>
      <c r="AW1125" t="inlineStr">
        <is>
          <t/>
        </is>
      </c>
      <c r="AX1125" t="inlineStr">
        <is>
          <t/>
        </is>
      </c>
      <c r="AY1125" t="inlineStr">
        <is>
          <t/>
        </is>
      </c>
      <c r="AZ1125" t="inlineStr">
        <is>
          <t/>
        </is>
      </c>
      <c r="BA1125" t="inlineStr">
        <is>
          <t/>
        </is>
      </c>
      <c r="BB1125" t="inlineStr">
        <is>
          <t/>
        </is>
      </c>
      <c r="BC1125" t="inlineStr">
        <is>
          <t/>
        </is>
      </c>
      <c r="BD1125" t="inlineStr">
        <is>
          <t/>
        </is>
      </c>
      <c r="BE1125" t="inlineStr">
        <is>
          <t/>
        </is>
      </c>
      <c r="BF1125" s="2" t="inlineStr">
        <is>
          <t>separazione mediante crivello molecolare</t>
        </is>
      </c>
      <c r="BG1125" s="2" t="inlineStr">
        <is>
          <t>3</t>
        </is>
      </c>
      <c r="BH1125" s="2" t="inlineStr">
        <is>
          <t/>
        </is>
      </c>
      <c r="BI1125" t="inlineStr">
        <is>
          <t/>
        </is>
      </c>
      <c r="BJ1125" t="inlineStr">
        <is>
          <t/>
        </is>
      </c>
      <c r="BK1125" t="inlineStr">
        <is>
          <t/>
        </is>
      </c>
      <c r="BL1125" t="inlineStr">
        <is>
          <t/>
        </is>
      </c>
      <c r="BM1125" t="inlineStr">
        <is>
          <t/>
        </is>
      </c>
      <c r="BN1125" t="inlineStr">
        <is>
          <t/>
        </is>
      </c>
      <c r="BO1125" t="inlineStr">
        <is>
          <t/>
        </is>
      </c>
      <c r="BP1125" t="inlineStr">
        <is>
          <t/>
        </is>
      </c>
      <c r="BQ1125" t="inlineStr">
        <is>
          <t/>
        </is>
      </c>
      <c r="BR1125" t="inlineStr">
        <is>
          <t/>
        </is>
      </c>
      <c r="BS1125" t="inlineStr">
        <is>
          <t/>
        </is>
      </c>
      <c r="BT1125" t="inlineStr">
        <is>
          <t/>
        </is>
      </c>
      <c r="BU1125" t="inlineStr">
        <is>
          <t/>
        </is>
      </c>
      <c r="BV1125" t="inlineStr">
        <is>
          <t/>
        </is>
      </c>
      <c r="BW1125" t="inlineStr">
        <is>
          <t/>
        </is>
      </c>
      <c r="BX1125" t="inlineStr">
        <is>
          <t/>
        </is>
      </c>
      <c r="BY1125" t="inlineStr">
        <is>
          <t/>
        </is>
      </c>
      <c r="BZ1125" t="inlineStr">
        <is>
          <t/>
        </is>
      </c>
      <c r="CA1125" t="inlineStr">
        <is>
          <t/>
        </is>
      </c>
      <c r="CB1125" t="inlineStr">
        <is>
          <t/>
        </is>
      </c>
      <c r="CC1125" t="inlineStr">
        <is>
          <t/>
        </is>
      </c>
      <c r="CD1125" s="2" t="inlineStr">
        <is>
          <t>processo de separação por meio de crivo molecular</t>
        </is>
      </c>
      <c r="CE1125" s="2" t="inlineStr">
        <is>
          <t>3</t>
        </is>
      </c>
      <c r="CF1125" s="2" t="inlineStr">
        <is>
          <t/>
        </is>
      </c>
      <c r="CG1125" t="inlineStr">
        <is>
          <t>separação de moléculas que têm intervalos de tempo de ebulição semelhantes,de acordo com as suas características geométricas</t>
        </is>
      </c>
      <c r="CH1125" t="inlineStr">
        <is>
          <t/>
        </is>
      </c>
      <c r="CI1125" t="inlineStr">
        <is>
          <t/>
        </is>
      </c>
      <c r="CJ1125" t="inlineStr">
        <is>
          <t/>
        </is>
      </c>
      <c r="CK1125" t="inlineStr">
        <is>
          <t/>
        </is>
      </c>
      <c r="CL1125" t="inlineStr">
        <is>
          <t/>
        </is>
      </c>
      <c r="CM1125" t="inlineStr">
        <is>
          <t/>
        </is>
      </c>
      <c r="CN1125" t="inlineStr">
        <is>
          <t/>
        </is>
      </c>
      <c r="CO1125" t="inlineStr">
        <is>
          <t/>
        </is>
      </c>
      <c r="CP1125" t="inlineStr">
        <is>
          <t/>
        </is>
      </c>
      <c r="CQ1125" t="inlineStr">
        <is>
          <t/>
        </is>
      </c>
      <c r="CR1125" t="inlineStr">
        <is>
          <t/>
        </is>
      </c>
      <c r="CS1125" t="inlineStr">
        <is>
          <t/>
        </is>
      </c>
      <c r="CT1125" t="inlineStr">
        <is>
          <t/>
        </is>
      </c>
      <c r="CU1125" t="inlineStr">
        <is>
          <t/>
        </is>
      </c>
      <c r="CV1125" t="inlineStr">
        <is>
          <t/>
        </is>
      </c>
      <c r="CW1125" t="inlineStr">
        <is>
          <t/>
        </is>
      </c>
    </row>
    <row r="1126">
      <c r="A1126" s="1" t="str">
        <f>HYPERLINK("https://iate.europa.eu/entry/result/1407793/all", "1407793")</f>
        <v>1407793</v>
      </c>
      <c r="B1126" t="inlineStr">
        <is>
          <t>Domain code not specified</t>
        </is>
      </c>
      <c r="C1126" t="inlineStr">
        <is>
          <t>Domain code not specified</t>
        </is>
      </c>
      <c r="D1126" t="inlineStr">
        <is>
          <t>no</t>
        </is>
      </c>
      <c r="E1126" t="inlineStr">
        <is>
          <t/>
        </is>
      </c>
      <c r="F1126" t="inlineStr">
        <is>
          <t/>
        </is>
      </c>
      <c r="G1126" t="inlineStr">
        <is>
          <t/>
        </is>
      </c>
      <c r="H1126" t="inlineStr">
        <is>
          <t/>
        </is>
      </c>
      <c r="I1126" t="inlineStr">
        <is>
          <t/>
        </is>
      </c>
      <c r="J1126" t="inlineStr">
        <is>
          <t/>
        </is>
      </c>
      <c r="K1126" t="inlineStr">
        <is>
          <t/>
        </is>
      </c>
      <c r="L1126" t="inlineStr">
        <is>
          <t/>
        </is>
      </c>
      <c r="M1126" t="inlineStr">
        <is>
          <t/>
        </is>
      </c>
      <c r="N1126" t="inlineStr">
        <is>
          <t/>
        </is>
      </c>
      <c r="O1126" t="inlineStr">
        <is>
          <t/>
        </is>
      </c>
      <c r="P1126" t="inlineStr">
        <is>
          <t/>
        </is>
      </c>
      <c r="Q1126" t="inlineStr">
        <is>
          <t/>
        </is>
      </c>
      <c r="R1126" s="2" t="inlineStr">
        <is>
          <t>Uebertragungsverluste|
Netzverluste</t>
        </is>
      </c>
      <c r="S1126" s="2" t="inlineStr">
        <is>
          <t>3|
3</t>
        </is>
      </c>
      <c r="T1126" s="2" t="inlineStr">
        <is>
          <t xml:space="preserve">|
</t>
        </is>
      </c>
      <c r="U1126" t="inlineStr">
        <is>
          <t>Netzverluste (Uebertragungsverluste) sind die Energieverluste, die im betrachteten Netz fuer Uebertragung und Verteilung auftreten</t>
        </is>
      </c>
      <c r="V1126" s="2" t="inlineStr">
        <is>
          <t>απώλειες κατά τη μεταφορά και διανομή|
απώλειες δικτύου</t>
        </is>
      </c>
      <c r="W1126" s="2" t="inlineStr">
        <is>
          <t>3|
3</t>
        </is>
      </c>
      <c r="X1126" s="2" t="inlineStr">
        <is>
          <t xml:space="preserve">|
</t>
        </is>
      </c>
      <c r="Y1126" t="inlineStr">
        <is>
          <t/>
        </is>
      </c>
      <c r="Z1126" s="2" t="inlineStr">
        <is>
          <t>transmission and distribution losses|
system losses|
network losses</t>
        </is>
      </c>
      <c r="AA1126" s="2" t="inlineStr">
        <is>
          <t>3|
3|
3</t>
        </is>
      </c>
      <c r="AB1126" s="2" t="inlineStr">
        <is>
          <t xml:space="preserve">|
|
</t>
        </is>
      </c>
      <c r="AC1126" t="inlineStr">
        <is>
          <t>the energy losses occurring in transmission and distribution in a specific network/system</t>
        </is>
      </c>
      <c r="AD1126" s="2" t="inlineStr">
        <is>
          <t>pérdidas de una red</t>
        </is>
      </c>
      <c r="AE1126" s="2" t="inlineStr">
        <is>
          <t>3</t>
        </is>
      </c>
      <c r="AF1126" s="2" t="inlineStr">
        <is>
          <t/>
        </is>
      </c>
      <c r="AG1126" t="inlineStr">
        <is>
          <t>son las perdidas de energía eléctrica que se producen por su transporte y distribución en la red considerada</t>
        </is>
      </c>
      <c r="AH1126" t="inlineStr">
        <is>
          <t/>
        </is>
      </c>
      <c r="AI1126" t="inlineStr">
        <is>
          <t/>
        </is>
      </c>
      <c r="AJ1126" t="inlineStr">
        <is>
          <t/>
        </is>
      </c>
      <c r="AK1126" t="inlineStr">
        <is>
          <t/>
        </is>
      </c>
      <c r="AL1126" t="inlineStr">
        <is>
          <t/>
        </is>
      </c>
      <c r="AM1126" t="inlineStr">
        <is>
          <t/>
        </is>
      </c>
      <c r="AN1126" t="inlineStr">
        <is>
          <t/>
        </is>
      </c>
      <c r="AO1126" t="inlineStr">
        <is>
          <t/>
        </is>
      </c>
      <c r="AP1126" s="2" t="inlineStr">
        <is>
          <t>perte de réseau|
perte dans le réseau</t>
        </is>
      </c>
      <c r="AQ1126" s="2" t="inlineStr">
        <is>
          <t>3|
3</t>
        </is>
      </c>
      <c r="AR1126" s="2" t="inlineStr">
        <is>
          <t xml:space="preserve">|
</t>
        </is>
      </c>
      <c r="AS1126" t="inlineStr">
        <is>
          <t>pertes d'énergie électrique qui se produisent dans le réseau considéré, du fait du transport et de la distribution d'énergie électrique</t>
        </is>
      </c>
      <c r="AT1126" t="inlineStr">
        <is>
          <t/>
        </is>
      </c>
      <c r="AU1126" t="inlineStr">
        <is>
          <t/>
        </is>
      </c>
      <c r="AV1126" t="inlineStr">
        <is>
          <t/>
        </is>
      </c>
      <c r="AW1126" t="inlineStr">
        <is>
          <t/>
        </is>
      </c>
      <c r="AX1126" t="inlineStr">
        <is>
          <t/>
        </is>
      </c>
      <c r="AY1126" t="inlineStr">
        <is>
          <t/>
        </is>
      </c>
      <c r="AZ1126" t="inlineStr">
        <is>
          <t/>
        </is>
      </c>
      <c r="BA1126" t="inlineStr">
        <is>
          <t/>
        </is>
      </c>
      <c r="BB1126" t="inlineStr">
        <is>
          <t/>
        </is>
      </c>
      <c r="BC1126" t="inlineStr">
        <is>
          <t/>
        </is>
      </c>
      <c r="BD1126" t="inlineStr">
        <is>
          <t/>
        </is>
      </c>
      <c r="BE1126" t="inlineStr">
        <is>
          <t/>
        </is>
      </c>
      <c r="BF1126" s="2" t="inlineStr">
        <is>
          <t>perdita di rete</t>
        </is>
      </c>
      <c r="BG1126" s="2" t="inlineStr">
        <is>
          <t>3</t>
        </is>
      </c>
      <c r="BH1126" s="2" t="inlineStr">
        <is>
          <t/>
        </is>
      </c>
      <c r="BI1126" t="inlineStr">
        <is>
          <t/>
        </is>
      </c>
      <c r="BJ1126" t="inlineStr">
        <is>
          <t/>
        </is>
      </c>
      <c r="BK1126" t="inlineStr">
        <is>
          <t/>
        </is>
      </c>
      <c r="BL1126" t="inlineStr">
        <is>
          <t/>
        </is>
      </c>
      <c r="BM1126" t="inlineStr">
        <is>
          <t/>
        </is>
      </c>
      <c r="BN1126" t="inlineStr">
        <is>
          <t/>
        </is>
      </c>
      <c r="BO1126" t="inlineStr">
        <is>
          <t/>
        </is>
      </c>
      <c r="BP1126" t="inlineStr">
        <is>
          <t/>
        </is>
      </c>
      <c r="BQ1126" t="inlineStr">
        <is>
          <t/>
        </is>
      </c>
      <c r="BR1126" t="inlineStr">
        <is>
          <t/>
        </is>
      </c>
      <c r="BS1126" t="inlineStr">
        <is>
          <t/>
        </is>
      </c>
      <c r="BT1126" t="inlineStr">
        <is>
          <t/>
        </is>
      </c>
      <c r="BU1126" t="inlineStr">
        <is>
          <t/>
        </is>
      </c>
      <c r="BV1126" t="inlineStr">
        <is>
          <t/>
        </is>
      </c>
      <c r="BW1126" t="inlineStr">
        <is>
          <t/>
        </is>
      </c>
      <c r="BX1126" t="inlineStr">
        <is>
          <t/>
        </is>
      </c>
      <c r="BY1126" t="inlineStr">
        <is>
          <t/>
        </is>
      </c>
      <c r="BZ1126" t="inlineStr">
        <is>
          <t/>
        </is>
      </c>
      <c r="CA1126" t="inlineStr">
        <is>
          <t/>
        </is>
      </c>
      <c r="CB1126" t="inlineStr">
        <is>
          <t/>
        </is>
      </c>
      <c r="CC1126" t="inlineStr">
        <is>
          <t/>
        </is>
      </c>
      <c r="CD1126" s="2" t="inlineStr">
        <is>
          <t>perdas de uma rede</t>
        </is>
      </c>
      <c r="CE1126" s="2" t="inlineStr">
        <is>
          <t>3</t>
        </is>
      </c>
      <c r="CF1126" s="2" t="inlineStr">
        <is>
          <t/>
        </is>
      </c>
      <c r="CG1126" t="inlineStr">
        <is>
          <t>perdas de energia que ocorrem no transporte e/ou distribuição de energia eléctrica na rede considerada</t>
        </is>
      </c>
      <c r="CH1126" t="inlineStr">
        <is>
          <t/>
        </is>
      </c>
      <c r="CI1126" t="inlineStr">
        <is>
          <t/>
        </is>
      </c>
      <c r="CJ1126" t="inlineStr">
        <is>
          <t/>
        </is>
      </c>
      <c r="CK1126" t="inlineStr">
        <is>
          <t/>
        </is>
      </c>
      <c r="CL1126" t="inlineStr">
        <is>
          <t/>
        </is>
      </c>
      <c r="CM1126" t="inlineStr">
        <is>
          <t/>
        </is>
      </c>
      <c r="CN1126" t="inlineStr">
        <is>
          <t/>
        </is>
      </c>
      <c r="CO1126" t="inlineStr">
        <is>
          <t/>
        </is>
      </c>
      <c r="CP1126" t="inlineStr">
        <is>
          <t/>
        </is>
      </c>
      <c r="CQ1126" t="inlineStr">
        <is>
          <t/>
        </is>
      </c>
      <c r="CR1126" t="inlineStr">
        <is>
          <t/>
        </is>
      </c>
      <c r="CS1126" t="inlineStr">
        <is>
          <t/>
        </is>
      </c>
      <c r="CT1126" t="inlineStr">
        <is>
          <t/>
        </is>
      </c>
      <c r="CU1126" t="inlineStr">
        <is>
          <t/>
        </is>
      </c>
      <c r="CV1126" t="inlineStr">
        <is>
          <t/>
        </is>
      </c>
      <c r="CW1126" t="inlineStr">
        <is>
          <t/>
        </is>
      </c>
    </row>
    <row r="1127">
      <c r="A1127" s="1" t="str">
        <f>HYPERLINK("https://iate.europa.eu/entry/result/1407792/all", "1407792")</f>
        <v>1407792</v>
      </c>
      <c r="B1127" t="inlineStr">
        <is>
          <t>Domain code not specified</t>
        </is>
      </c>
      <c r="C1127" t="inlineStr">
        <is>
          <t>Domain code not specified</t>
        </is>
      </c>
      <c r="D1127" t="inlineStr">
        <is>
          <t>no</t>
        </is>
      </c>
      <c r="E1127" t="inlineStr">
        <is>
          <t/>
        </is>
      </c>
      <c r="F1127" t="inlineStr">
        <is>
          <t/>
        </is>
      </c>
      <c r="G1127" t="inlineStr">
        <is>
          <t/>
        </is>
      </c>
      <c r="H1127" t="inlineStr">
        <is>
          <t/>
        </is>
      </c>
      <c r="I1127" t="inlineStr">
        <is>
          <t/>
        </is>
      </c>
      <c r="J1127" t="inlineStr">
        <is>
          <t/>
        </is>
      </c>
      <c r="K1127" t="inlineStr">
        <is>
          <t/>
        </is>
      </c>
      <c r="L1127" t="inlineStr">
        <is>
          <t/>
        </is>
      </c>
      <c r="M1127" t="inlineStr">
        <is>
          <t/>
        </is>
      </c>
      <c r="N1127" t="inlineStr">
        <is>
          <t/>
        </is>
      </c>
      <c r="O1127" t="inlineStr">
        <is>
          <t/>
        </is>
      </c>
      <c r="P1127" t="inlineStr">
        <is>
          <t/>
        </is>
      </c>
      <c r="Q1127" t="inlineStr">
        <is>
          <t/>
        </is>
      </c>
      <c r="R1127" s="2" t="inlineStr">
        <is>
          <t>Eigenverbrauch des Netzes</t>
        </is>
      </c>
      <c r="S1127" s="2" t="inlineStr">
        <is>
          <t>3</t>
        </is>
      </c>
      <c r="T1127" s="2" t="inlineStr">
        <is>
          <t/>
        </is>
      </c>
      <c r="U1127" t="inlineStr">
        <is>
          <t>der Eigenverbrauch eines Netzes ist des Verbrauch an elektrischer Energie von Hilfs-und Nebenanlagen, die fuer den Betrieb des Netzes notwendig sind</t>
        </is>
      </c>
      <c r="V1127" s="2" t="inlineStr">
        <is>
          <t>εσωτερική κατανάλωση δικτύου</t>
        </is>
      </c>
      <c r="W1127" s="2" t="inlineStr">
        <is>
          <t>3</t>
        </is>
      </c>
      <c r="X1127" s="2" t="inlineStr">
        <is>
          <t/>
        </is>
      </c>
      <c r="Y1127" t="inlineStr">
        <is>
          <t/>
        </is>
      </c>
      <c r="Z1127" s="2" t="inlineStr">
        <is>
          <t>system internal consumption|
internal losses|
network internal consumption</t>
        </is>
      </c>
      <c r="AA1127" s="2" t="inlineStr">
        <is>
          <t>3|
3|
3</t>
        </is>
      </c>
      <c r="AB1127" s="2" t="inlineStr">
        <is>
          <t xml:space="preserve">|
|
</t>
        </is>
      </c>
      <c r="AC1127" t="inlineStr">
        <is>
          <t>such consumption of electrical energy by ancillary equipment as is required for the operation of the network/system</t>
        </is>
      </c>
      <c r="AD1127" s="2" t="inlineStr">
        <is>
          <t>consumo interno de una red</t>
        </is>
      </c>
      <c r="AE1127" s="2" t="inlineStr">
        <is>
          <t>3</t>
        </is>
      </c>
      <c r="AF1127" s="2" t="inlineStr">
        <is>
          <t/>
        </is>
      </c>
      <c r="AG1127" t="inlineStr">
        <is>
          <t>consumo de energía eléctrica de la instalaciones auxiliares anexas necesarias para el funcionamiento de la red</t>
        </is>
      </c>
      <c r="AH1127" t="inlineStr">
        <is>
          <t/>
        </is>
      </c>
      <c r="AI1127" t="inlineStr">
        <is>
          <t/>
        </is>
      </c>
      <c r="AJ1127" t="inlineStr">
        <is>
          <t/>
        </is>
      </c>
      <c r="AK1127" t="inlineStr">
        <is>
          <t/>
        </is>
      </c>
      <c r="AL1127" t="inlineStr">
        <is>
          <t/>
        </is>
      </c>
      <c r="AM1127" t="inlineStr">
        <is>
          <t/>
        </is>
      </c>
      <c r="AN1127" t="inlineStr">
        <is>
          <t/>
        </is>
      </c>
      <c r="AO1127" t="inlineStr">
        <is>
          <t/>
        </is>
      </c>
      <c r="AP1127" s="2" t="inlineStr">
        <is>
          <t>consommation propre du réseau</t>
        </is>
      </c>
      <c r="AQ1127" s="2" t="inlineStr">
        <is>
          <t>3</t>
        </is>
      </c>
      <c r="AR1127" s="2" t="inlineStr">
        <is>
          <t/>
        </is>
      </c>
      <c r="AS1127" t="inlineStr">
        <is>
          <t>consommation d'énergie électrique des installations auxiliaires et annexes nécessaires au fonctionnement du réseau</t>
        </is>
      </c>
      <c r="AT1127" t="inlineStr">
        <is>
          <t/>
        </is>
      </c>
      <c r="AU1127" t="inlineStr">
        <is>
          <t/>
        </is>
      </c>
      <c r="AV1127" t="inlineStr">
        <is>
          <t/>
        </is>
      </c>
      <c r="AW1127" t="inlineStr">
        <is>
          <t/>
        </is>
      </c>
      <c r="AX1127" t="inlineStr">
        <is>
          <t/>
        </is>
      </c>
      <c r="AY1127" t="inlineStr">
        <is>
          <t/>
        </is>
      </c>
      <c r="AZ1127" t="inlineStr">
        <is>
          <t/>
        </is>
      </c>
      <c r="BA1127" t="inlineStr">
        <is>
          <t/>
        </is>
      </c>
      <c r="BB1127" t="inlineStr">
        <is>
          <t/>
        </is>
      </c>
      <c r="BC1127" t="inlineStr">
        <is>
          <t/>
        </is>
      </c>
      <c r="BD1127" t="inlineStr">
        <is>
          <t/>
        </is>
      </c>
      <c r="BE1127" t="inlineStr">
        <is>
          <t/>
        </is>
      </c>
      <c r="BF1127" s="2" t="inlineStr">
        <is>
          <t>consumo interno della rete</t>
        </is>
      </c>
      <c r="BG1127" s="2" t="inlineStr">
        <is>
          <t>3</t>
        </is>
      </c>
      <c r="BH1127" s="2" t="inlineStr">
        <is>
          <t/>
        </is>
      </c>
      <c r="BI1127" t="inlineStr">
        <is>
          <t/>
        </is>
      </c>
      <c r="BJ1127" t="inlineStr">
        <is>
          <t/>
        </is>
      </c>
      <c r="BK1127" t="inlineStr">
        <is>
          <t/>
        </is>
      </c>
      <c r="BL1127" t="inlineStr">
        <is>
          <t/>
        </is>
      </c>
      <c r="BM1127" t="inlineStr">
        <is>
          <t/>
        </is>
      </c>
      <c r="BN1127" t="inlineStr">
        <is>
          <t/>
        </is>
      </c>
      <c r="BO1127" t="inlineStr">
        <is>
          <t/>
        </is>
      </c>
      <c r="BP1127" t="inlineStr">
        <is>
          <t/>
        </is>
      </c>
      <c r="BQ1127" t="inlineStr">
        <is>
          <t/>
        </is>
      </c>
      <c r="BR1127" t="inlineStr">
        <is>
          <t/>
        </is>
      </c>
      <c r="BS1127" t="inlineStr">
        <is>
          <t/>
        </is>
      </c>
      <c r="BT1127" t="inlineStr">
        <is>
          <t/>
        </is>
      </c>
      <c r="BU1127" t="inlineStr">
        <is>
          <t/>
        </is>
      </c>
      <c r="BV1127" t="inlineStr">
        <is>
          <t/>
        </is>
      </c>
      <c r="BW1127" t="inlineStr">
        <is>
          <t/>
        </is>
      </c>
      <c r="BX1127" t="inlineStr">
        <is>
          <t/>
        </is>
      </c>
      <c r="BY1127" t="inlineStr">
        <is>
          <t/>
        </is>
      </c>
      <c r="BZ1127" t="inlineStr">
        <is>
          <t/>
        </is>
      </c>
      <c r="CA1127" t="inlineStr">
        <is>
          <t/>
        </is>
      </c>
      <c r="CB1127" t="inlineStr">
        <is>
          <t/>
        </is>
      </c>
      <c r="CC1127" t="inlineStr">
        <is>
          <t/>
        </is>
      </c>
      <c r="CD1127" s="2" t="inlineStr">
        <is>
          <t>consumo próprio de uma rede</t>
        </is>
      </c>
      <c r="CE1127" s="2" t="inlineStr">
        <is>
          <t>3</t>
        </is>
      </c>
      <c r="CF1127" s="2" t="inlineStr">
        <is>
          <t/>
        </is>
      </c>
      <c r="CG1127" t="inlineStr">
        <is>
          <t>consumo de energia eléctrica nas instalações eléctricas auxiliares ou anexas,necessárias ao funcionamento da rede</t>
        </is>
      </c>
      <c r="CH1127" t="inlineStr">
        <is>
          <t/>
        </is>
      </c>
      <c r="CI1127" t="inlineStr">
        <is>
          <t/>
        </is>
      </c>
      <c r="CJ1127" t="inlineStr">
        <is>
          <t/>
        </is>
      </c>
      <c r="CK1127" t="inlineStr">
        <is>
          <t/>
        </is>
      </c>
      <c r="CL1127" t="inlineStr">
        <is>
          <t/>
        </is>
      </c>
      <c r="CM1127" t="inlineStr">
        <is>
          <t/>
        </is>
      </c>
      <c r="CN1127" t="inlineStr">
        <is>
          <t/>
        </is>
      </c>
      <c r="CO1127" t="inlineStr">
        <is>
          <t/>
        </is>
      </c>
      <c r="CP1127" t="inlineStr">
        <is>
          <t/>
        </is>
      </c>
      <c r="CQ1127" t="inlineStr">
        <is>
          <t/>
        </is>
      </c>
      <c r="CR1127" t="inlineStr">
        <is>
          <t/>
        </is>
      </c>
      <c r="CS1127" t="inlineStr">
        <is>
          <t/>
        </is>
      </c>
      <c r="CT1127" t="inlineStr">
        <is>
          <t/>
        </is>
      </c>
      <c r="CU1127" t="inlineStr">
        <is>
          <t/>
        </is>
      </c>
      <c r="CV1127" t="inlineStr">
        <is>
          <t/>
        </is>
      </c>
      <c r="CW1127" t="inlineStr">
        <is>
          <t/>
        </is>
      </c>
    </row>
    <row r="1128">
      <c r="A1128" s="1" t="str">
        <f>HYPERLINK("https://iate.europa.eu/entry/result/1407905/all", "1407905")</f>
        <v>1407905</v>
      </c>
      <c r="B1128" t="inlineStr">
        <is>
          <t>SCIENCE;INDUSTRY</t>
        </is>
      </c>
      <c r="C1128" t="inlineStr">
        <is>
          <t>SCIENCE|natural and applied sciences|earth sciences;INDUSTRY|electronics and electrical engineering</t>
        </is>
      </c>
      <c r="D1128" t="inlineStr">
        <is>
          <t>no</t>
        </is>
      </c>
      <c r="E1128" t="inlineStr">
        <is>
          <t/>
        </is>
      </c>
      <c r="F1128" t="inlineStr">
        <is>
          <t/>
        </is>
      </c>
      <c r="G1128" t="inlineStr">
        <is>
          <t/>
        </is>
      </c>
      <c r="H1128" t="inlineStr">
        <is>
          <t/>
        </is>
      </c>
      <c r="I1128" t="inlineStr">
        <is>
          <t/>
        </is>
      </c>
      <c r="J1128" t="inlineStr">
        <is>
          <t/>
        </is>
      </c>
      <c r="K1128" t="inlineStr">
        <is>
          <t/>
        </is>
      </c>
      <c r="L1128" t="inlineStr">
        <is>
          <t/>
        </is>
      </c>
      <c r="M1128" t="inlineStr">
        <is>
          <t/>
        </is>
      </c>
      <c r="N1128" s="2" t="inlineStr">
        <is>
          <t>regulatorstation</t>
        </is>
      </c>
      <c r="O1128" s="2" t="inlineStr">
        <is>
          <t>3</t>
        </is>
      </c>
      <c r="P1128" s="2" t="inlineStr">
        <is>
          <t/>
        </is>
      </c>
      <c r="Q1128" t="inlineStr">
        <is>
          <t/>
        </is>
      </c>
      <c r="R1128" s="2" t="inlineStr">
        <is>
          <t>Druckregelanlage|
Gasdruckregelanlage|
Druckregelstation</t>
        </is>
      </c>
      <c r="S1128" s="2" t="inlineStr">
        <is>
          <t>3|
3|
3</t>
        </is>
      </c>
      <c r="T1128" s="2" t="inlineStr">
        <is>
          <t xml:space="preserve">|
|
</t>
        </is>
      </c>
      <c r="U1128" t="inlineStr">
        <is>
          <t>selbsttaetig wirkende Anlage zum Herabsetzen eines hoeheren Gasdruckes auf einen konstanten niederen Wert</t>
        </is>
      </c>
      <c r="V1128" s="2" t="inlineStr">
        <is>
          <t>σταθμός αποσυμπίεσης|
σταθμός εκτόνωσης</t>
        </is>
      </c>
      <c r="W1128" s="2" t="inlineStr">
        <is>
          <t>3|
3</t>
        </is>
      </c>
      <c r="X1128" s="2" t="inlineStr">
        <is>
          <t xml:space="preserve">|
</t>
        </is>
      </c>
      <c r="Y1128" t="inlineStr">
        <is>
          <t/>
        </is>
      </c>
      <c r="Z1128" s="2" t="inlineStr">
        <is>
          <t>gas governor station|
pressure regulating station|
gas pressure regulator station</t>
        </is>
      </c>
      <c r="AA1128" s="2" t="inlineStr">
        <is>
          <t>3|
3|
3</t>
        </is>
      </c>
      <c r="AB1128" s="2" t="inlineStr">
        <is>
          <t xml:space="preserve">|
|
</t>
        </is>
      </c>
      <c r="AC1128" t="inlineStr">
        <is>
          <t>a plant that automatically reduces a higher gas pressure to a constant lower value</t>
        </is>
      </c>
      <c r="AD1128" s="2" t="inlineStr">
        <is>
          <t>estación para regulación de la presión del gas</t>
        </is>
      </c>
      <c r="AE1128" s="2" t="inlineStr">
        <is>
          <t>3</t>
        </is>
      </c>
      <c r="AF1128" s="2" t="inlineStr">
        <is>
          <t/>
        </is>
      </c>
      <c r="AG1128" t="inlineStr">
        <is>
          <t>instalación de funcionamiento automático, que tiene por objeto reducir la presión del gas a un valor más bajo, constante</t>
        </is>
      </c>
      <c r="AH1128" t="inlineStr">
        <is>
          <t/>
        </is>
      </c>
      <c r="AI1128" t="inlineStr">
        <is>
          <t/>
        </is>
      </c>
      <c r="AJ1128" t="inlineStr">
        <is>
          <t/>
        </is>
      </c>
      <c r="AK1128" t="inlineStr">
        <is>
          <t/>
        </is>
      </c>
      <c r="AL1128" t="inlineStr">
        <is>
          <t/>
        </is>
      </c>
      <c r="AM1128" t="inlineStr">
        <is>
          <t/>
        </is>
      </c>
      <c r="AN1128" t="inlineStr">
        <is>
          <t/>
        </is>
      </c>
      <c r="AO1128" t="inlineStr">
        <is>
          <t/>
        </is>
      </c>
      <c r="AP1128" s="2" t="inlineStr">
        <is>
          <t>poste de détente|
cabine de décompression</t>
        </is>
      </c>
      <c r="AQ1128" s="2" t="inlineStr">
        <is>
          <t>3|
3</t>
        </is>
      </c>
      <c r="AR1128" s="2" t="inlineStr">
        <is>
          <t xml:space="preserve">|
</t>
        </is>
      </c>
      <c r="AS1128" t="inlineStr">
        <is>
          <t>installation fonctionnant automatiquement, ayant pour but d'abaisser la pression du gaz à une valeur plus faible et constante</t>
        </is>
      </c>
      <c r="AT1128" t="inlineStr">
        <is>
          <t/>
        </is>
      </c>
      <c r="AU1128" t="inlineStr">
        <is>
          <t/>
        </is>
      </c>
      <c r="AV1128" t="inlineStr">
        <is>
          <t/>
        </is>
      </c>
      <c r="AW1128" t="inlineStr">
        <is>
          <t/>
        </is>
      </c>
      <c r="AX1128" t="inlineStr">
        <is>
          <t/>
        </is>
      </c>
      <c r="AY1128" t="inlineStr">
        <is>
          <t/>
        </is>
      </c>
      <c r="AZ1128" t="inlineStr">
        <is>
          <t/>
        </is>
      </c>
      <c r="BA1128" t="inlineStr">
        <is>
          <t/>
        </is>
      </c>
      <c r="BB1128" t="inlineStr">
        <is>
          <t/>
        </is>
      </c>
      <c r="BC1128" t="inlineStr">
        <is>
          <t/>
        </is>
      </c>
      <c r="BD1128" t="inlineStr">
        <is>
          <t/>
        </is>
      </c>
      <c r="BE1128" t="inlineStr">
        <is>
          <t/>
        </is>
      </c>
      <c r="BF1128" s="2" t="inlineStr">
        <is>
          <t>cabina di decompressione|
cabina di salto di pressione</t>
        </is>
      </c>
      <c r="BG1128" s="2" t="inlineStr">
        <is>
          <t>3|
3</t>
        </is>
      </c>
      <c r="BH1128" s="2" t="inlineStr">
        <is>
          <t xml:space="preserve">|
</t>
        </is>
      </c>
      <c r="BI1128" t="inlineStr">
        <is>
          <t/>
        </is>
      </c>
      <c r="BJ1128" t="inlineStr">
        <is>
          <t/>
        </is>
      </c>
      <c r="BK1128" t="inlineStr">
        <is>
          <t/>
        </is>
      </c>
      <c r="BL1128" t="inlineStr">
        <is>
          <t/>
        </is>
      </c>
      <c r="BM1128" t="inlineStr">
        <is>
          <t/>
        </is>
      </c>
      <c r="BN1128" t="inlineStr">
        <is>
          <t/>
        </is>
      </c>
      <c r="BO1128" t="inlineStr">
        <is>
          <t/>
        </is>
      </c>
      <c r="BP1128" t="inlineStr">
        <is>
          <t/>
        </is>
      </c>
      <c r="BQ1128" t="inlineStr">
        <is>
          <t/>
        </is>
      </c>
      <c r="BR1128" t="inlineStr">
        <is>
          <t/>
        </is>
      </c>
      <c r="BS1128" t="inlineStr">
        <is>
          <t/>
        </is>
      </c>
      <c r="BT1128" t="inlineStr">
        <is>
          <t/>
        </is>
      </c>
      <c r="BU1128" t="inlineStr">
        <is>
          <t/>
        </is>
      </c>
      <c r="BV1128" t="inlineStr">
        <is>
          <t/>
        </is>
      </c>
      <c r="BW1128" t="inlineStr">
        <is>
          <t/>
        </is>
      </c>
      <c r="BX1128" t="inlineStr">
        <is>
          <t/>
        </is>
      </c>
      <c r="BY1128" t="inlineStr">
        <is>
          <t/>
        </is>
      </c>
      <c r="BZ1128" t="inlineStr">
        <is>
          <t/>
        </is>
      </c>
      <c r="CA1128" t="inlineStr">
        <is>
          <t/>
        </is>
      </c>
      <c r="CB1128" t="inlineStr">
        <is>
          <t/>
        </is>
      </c>
      <c r="CC1128" t="inlineStr">
        <is>
          <t/>
        </is>
      </c>
      <c r="CD1128" s="2" t="inlineStr">
        <is>
          <t>estação reguladora da pressão do gás</t>
        </is>
      </c>
      <c r="CE1128" s="2" t="inlineStr">
        <is>
          <t>3</t>
        </is>
      </c>
      <c r="CF1128" s="2" t="inlineStr">
        <is>
          <t/>
        </is>
      </c>
      <c r="CG1128" t="inlineStr">
        <is>
          <t>instalação de funcionamento automático que tem por finalidade reduzir a pressão do gás para um valor mais baixo e constante</t>
        </is>
      </c>
      <c r="CH1128" t="inlineStr">
        <is>
          <t/>
        </is>
      </c>
      <c r="CI1128" t="inlineStr">
        <is>
          <t/>
        </is>
      </c>
      <c r="CJ1128" t="inlineStr">
        <is>
          <t/>
        </is>
      </c>
      <c r="CK1128" t="inlineStr">
        <is>
          <t/>
        </is>
      </c>
      <c r="CL1128" t="inlineStr">
        <is>
          <t/>
        </is>
      </c>
      <c r="CM1128" t="inlineStr">
        <is>
          <t/>
        </is>
      </c>
      <c r="CN1128" t="inlineStr">
        <is>
          <t/>
        </is>
      </c>
      <c r="CO1128" t="inlineStr">
        <is>
          <t/>
        </is>
      </c>
      <c r="CP1128" t="inlineStr">
        <is>
          <t/>
        </is>
      </c>
      <c r="CQ1128" t="inlineStr">
        <is>
          <t/>
        </is>
      </c>
      <c r="CR1128" t="inlineStr">
        <is>
          <t/>
        </is>
      </c>
      <c r="CS1128" t="inlineStr">
        <is>
          <t/>
        </is>
      </c>
      <c r="CT1128" t="inlineStr">
        <is>
          <t/>
        </is>
      </c>
      <c r="CU1128" t="inlineStr">
        <is>
          <t/>
        </is>
      </c>
      <c r="CV1128" t="inlineStr">
        <is>
          <t/>
        </is>
      </c>
      <c r="CW1128" t="inlineStr">
        <is>
          <t/>
        </is>
      </c>
    </row>
    <row r="1129">
      <c r="A1129" s="1" t="str">
        <f>HYPERLINK("https://iate.europa.eu/entry/result/1407903/all", "1407903")</f>
        <v>1407903</v>
      </c>
      <c r="B1129" t="inlineStr">
        <is>
          <t>INDUSTRY</t>
        </is>
      </c>
      <c r="C1129" t="inlineStr">
        <is>
          <t>INDUSTRY|electronics and electrical engineering</t>
        </is>
      </c>
      <c r="D1129" t="inlineStr">
        <is>
          <t>no</t>
        </is>
      </c>
      <c r="E1129" t="inlineStr">
        <is>
          <t/>
        </is>
      </c>
      <c r="F1129" t="inlineStr">
        <is>
          <t/>
        </is>
      </c>
      <c r="G1129" t="inlineStr">
        <is>
          <t/>
        </is>
      </c>
      <c r="H1129" t="inlineStr">
        <is>
          <t/>
        </is>
      </c>
      <c r="I1129" t="inlineStr">
        <is>
          <t/>
        </is>
      </c>
      <c r="J1129" t="inlineStr">
        <is>
          <t/>
        </is>
      </c>
      <c r="K1129" t="inlineStr">
        <is>
          <t/>
        </is>
      </c>
      <c r="L1129" t="inlineStr">
        <is>
          <t/>
        </is>
      </c>
      <c r="M1129" t="inlineStr">
        <is>
          <t/>
        </is>
      </c>
      <c r="N1129" t="inlineStr">
        <is>
          <t/>
        </is>
      </c>
      <c r="O1129" t="inlineStr">
        <is>
          <t/>
        </is>
      </c>
      <c r="P1129" t="inlineStr">
        <is>
          <t/>
        </is>
      </c>
      <c r="Q1129" t="inlineStr">
        <is>
          <t/>
        </is>
      </c>
      <c r="R1129" s="2" t="inlineStr">
        <is>
          <t>Abfallbrennstoffe</t>
        </is>
      </c>
      <c r="S1129" s="2" t="inlineStr">
        <is>
          <t>3</t>
        </is>
      </c>
      <c r="T1129" s="2" t="inlineStr">
        <is>
          <t/>
        </is>
      </c>
      <c r="U1129" t="inlineStr">
        <is>
          <t>brennbare Abfaelle, deren Heizwert energiewirtschaftlich genutzt wird</t>
        </is>
      </c>
      <c r="V1129" s="2" t="inlineStr">
        <is>
          <t>υπολλειματικά καύσιμα υλικά|
καύσιμη ύλη καταλοίπων</t>
        </is>
      </c>
      <c r="W1129" s="2" t="inlineStr">
        <is>
          <t>3|
3</t>
        </is>
      </c>
      <c r="X1129" s="2" t="inlineStr">
        <is>
          <t xml:space="preserve">|
</t>
        </is>
      </c>
      <c r="Y1129" t="inlineStr">
        <is>
          <t/>
        </is>
      </c>
      <c r="Z1129" s="2" t="inlineStr">
        <is>
          <t>waste fuels</t>
        </is>
      </c>
      <c r="AA1129" s="2" t="inlineStr">
        <is>
          <t>3</t>
        </is>
      </c>
      <c r="AB1129" s="2" t="inlineStr">
        <is>
          <t/>
        </is>
      </c>
      <c r="AC1129" t="inlineStr">
        <is>
          <t>combustible waste materials whose calorific value is utilised for energy production</t>
        </is>
      </c>
      <c r="AD1129" s="2" t="inlineStr">
        <is>
          <t>combustibles de desechos|
residuos industriales</t>
        </is>
      </c>
      <c r="AE1129" s="2" t="inlineStr">
        <is>
          <t>3|
3</t>
        </is>
      </c>
      <c r="AF1129" s="2" t="inlineStr">
        <is>
          <t xml:space="preserve">|
</t>
        </is>
      </c>
      <c r="AG1129" t="inlineStr">
        <is>
          <t>son desechos combustibles cuyo potencial calorífico se utiliza para producir energía</t>
        </is>
      </c>
      <c r="AH1129" t="inlineStr">
        <is>
          <t/>
        </is>
      </c>
      <c r="AI1129" t="inlineStr">
        <is>
          <t/>
        </is>
      </c>
      <c r="AJ1129" t="inlineStr">
        <is>
          <t/>
        </is>
      </c>
      <c r="AK1129" t="inlineStr">
        <is>
          <t/>
        </is>
      </c>
      <c r="AL1129" t="inlineStr">
        <is>
          <t/>
        </is>
      </c>
      <c r="AM1129" t="inlineStr">
        <is>
          <t/>
        </is>
      </c>
      <c r="AN1129" t="inlineStr">
        <is>
          <t/>
        </is>
      </c>
      <c r="AO1129" t="inlineStr">
        <is>
          <t/>
        </is>
      </c>
      <c r="AP1129" s="2" t="inlineStr">
        <is>
          <t>combustible résiduaire|
résidu industriel</t>
        </is>
      </c>
      <c r="AQ1129" s="2" t="inlineStr">
        <is>
          <t>3|
3</t>
        </is>
      </c>
      <c r="AR1129" s="2" t="inlineStr">
        <is>
          <t xml:space="preserve">|
</t>
        </is>
      </c>
      <c r="AS1129" t="inlineStr">
        <is>
          <t>déchets combustibles dont le potentiel calorifique est utilisé pour la production d'énergie</t>
        </is>
      </c>
      <c r="AT1129" t="inlineStr">
        <is>
          <t/>
        </is>
      </c>
      <c r="AU1129" t="inlineStr">
        <is>
          <t/>
        </is>
      </c>
      <c r="AV1129" t="inlineStr">
        <is>
          <t/>
        </is>
      </c>
      <c r="AW1129" t="inlineStr">
        <is>
          <t/>
        </is>
      </c>
      <c r="AX1129" t="inlineStr">
        <is>
          <t/>
        </is>
      </c>
      <c r="AY1129" t="inlineStr">
        <is>
          <t/>
        </is>
      </c>
      <c r="AZ1129" t="inlineStr">
        <is>
          <t/>
        </is>
      </c>
      <c r="BA1129" t="inlineStr">
        <is>
          <t/>
        </is>
      </c>
      <c r="BB1129" t="inlineStr">
        <is>
          <t/>
        </is>
      </c>
      <c r="BC1129" t="inlineStr">
        <is>
          <t/>
        </is>
      </c>
      <c r="BD1129" t="inlineStr">
        <is>
          <t/>
        </is>
      </c>
      <c r="BE1129" t="inlineStr">
        <is>
          <t/>
        </is>
      </c>
      <c r="BF1129" s="2" t="inlineStr">
        <is>
          <t>combustibile residuale</t>
        </is>
      </c>
      <c r="BG1129" s="2" t="inlineStr">
        <is>
          <t>3</t>
        </is>
      </c>
      <c r="BH1129" s="2" t="inlineStr">
        <is>
          <t/>
        </is>
      </c>
      <c r="BI1129" t="inlineStr">
        <is>
          <t/>
        </is>
      </c>
      <c r="BJ1129" t="inlineStr">
        <is>
          <t/>
        </is>
      </c>
      <c r="BK1129" t="inlineStr">
        <is>
          <t/>
        </is>
      </c>
      <c r="BL1129" t="inlineStr">
        <is>
          <t/>
        </is>
      </c>
      <c r="BM1129" t="inlineStr">
        <is>
          <t/>
        </is>
      </c>
      <c r="BN1129" t="inlineStr">
        <is>
          <t/>
        </is>
      </c>
      <c r="BO1129" t="inlineStr">
        <is>
          <t/>
        </is>
      </c>
      <c r="BP1129" t="inlineStr">
        <is>
          <t/>
        </is>
      </c>
      <c r="BQ1129" t="inlineStr">
        <is>
          <t/>
        </is>
      </c>
      <c r="BR1129" t="inlineStr">
        <is>
          <t/>
        </is>
      </c>
      <c r="BS1129" t="inlineStr">
        <is>
          <t/>
        </is>
      </c>
      <c r="BT1129" t="inlineStr">
        <is>
          <t/>
        </is>
      </c>
      <c r="BU1129" t="inlineStr">
        <is>
          <t/>
        </is>
      </c>
      <c r="BV1129" t="inlineStr">
        <is>
          <t/>
        </is>
      </c>
      <c r="BW1129" t="inlineStr">
        <is>
          <t/>
        </is>
      </c>
      <c r="BX1129" t="inlineStr">
        <is>
          <t/>
        </is>
      </c>
      <c r="BY1129" t="inlineStr">
        <is>
          <t/>
        </is>
      </c>
      <c r="BZ1129" t="inlineStr">
        <is>
          <t/>
        </is>
      </c>
      <c r="CA1129" t="inlineStr">
        <is>
          <t/>
        </is>
      </c>
      <c r="CB1129" t="inlineStr">
        <is>
          <t/>
        </is>
      </c>
      <c r="CC1129" t="inlineStr">
        <is>
          <t/>
        </is>
      </c>
      <c r="CD1129" t="inlineStr">
        <is>
          <t/>
        </is>
      </c>
      <c r="CE1129" t="inlineStr">
        <is>
          <t/>
        </is>
      </c>
      <c r="CF1129" t="inlineStr">
        <is>
          <t/>
        </is>
      </c>
      <c r="CG1129" t="inlineStr">
        <is>
          <t/>
        </is>
      </c>
      <c r="CH1129" t="inlineStr">
        <is>
          <t/>
        </is>
      </c>
      <c r="CI1129" t="inlineStr">
        <is>
          <t/>
        </is>
      </c>
      <c r="CJ1129" t="inlineStr">
        <is>
          <t/>
        </is>
      </c>
      <c r="CK1129" t="inlineStr">
        <is>
          <t/>
        </is>
      </c>
      <c r="CL1129" t="inlineStr">
        <is>
          <t/>
        </is>
      </c>
      <c r="CM1129" t="inlineStr">
        <is>
          <t/>
        </is>
      </c>
      <c r="CN1129" t="inlineStr">
        <is>
          <t/>
        </is>
      </c>
      <c r="CO1129" t="inlineStr">
        <is>
          <t/>
        </is>
      </c>
      <c r="CP1129" t="inlineStr">
        <is>
          <t/>
        </is>
      </c>
      <c r="CQ1129" t="inlineStr">
        <is>
          <t/>
        </is>
      </c>
      <c r="CR1129" t="inlineStr">
        <is>
          <t/>
        </is>
      </c>
      <c r="CS1129" t="inlineStr">
        <is>
          <t/>
        </is>
      </c>
      <c r="CT1129" t="inlineStr">
        <is>
          <t/>
        </is>
      </c>
      <c r="CU1129" t="inlineStr">
        <is>
          <t/>
        </is>
      </c>
      <c r="CV1129" t="inlineStr">
        <is>
          <t/>
        </is>
      </c>
      <c r="CW1129" t="inlineStr">
        <is>
          <t/>
        </is>
      </c>
    </row>
    <row r="1130">
      <c r="A1130" s="1" t="str">
        <f>HYPERLINK("https://iate.europa.eu/entry/result/1407901/all", "1407901")</f>
        <v>1407901</v>
      </c>
      <c r="B1130" t="inlineStr">
        <is>
          <t>ENVIRONMENT</t>
        </is>
      </c>
      <c r="C1130" t="inlineStr">
        <is>
          <t>ENVIRONMENT</t>
        </is>
      </c>
      <c r="D1130" t="inlineStr">
        <is>
          <t>no</t>
        </is>
      </c>
      <c r="E1130" t="inlineStr">
        <is>
          <t/>
        </is>
      </c>
      <c r="F1130" t="inlineStr">
        <is>
          <t/>
        </is>
      </c>
      <c r="G1130" t="inlineStr">
        <is>
          <t/>
        </is>
      </c>
      <c r="H1130" t="inlineStr">
        <is>
          <t/>
        </is>
      </c>
      <c r="I1130" t="inlineStr">
        <is>
          <t/>
        </is>
      </c>
      <c r="J1130" t="inlineStr">
        <is>
          <t/>
        </is>
      </c>
      <c r="K1130" t="inlineStr">
        <is>
          <t/>
        </is>
      </c>
      <c r="L1130" t="inlineStr">
        <is>
          <t/>
        </is>
      </c>
      <c r="M1130" t="inlineStr">
        <is>
          <t/>
        </is>
      </c>
      <c r="N1130" t="inlineStr">
        <is>
          <t/>
        </is>
      </c>
      <c r="O1130" t="inlineStr">
        <is>
          <t/>
        </is>
      </c>
      <c r="P1130" t="inlineStr">
        <is>
          <t/>
        </is>
      </c>
      <c r="Q1130" t="inlineStr">
        <is>
          <t/>
        </is>
      </c>
      <c r="R1130" s="2" t="inlineStr">
        <is>
          <t>atmosphaerischer Auswaschvorgang</t>
        </is>
      </c>
      <c r="S1130" s="2" t="inlineStr">
        <is>
          <t>3</t>
        </is>
      </c>
      <c r="T1130" s="2" t="inlineStr">
        <is>
          <t/>
        </is>
      </c>
      <c r="U1130" t="inlineStr">
        <is>
          <t>Auswaschen der Luft durch Niederschlaege</t>
        </is>
      </c>
      <c r="V1130" s="2" t="inlineStr">
        <is>
          <t>ατμοσφαιρική διαύγαση</t>
        </is>
      </c>
      <c r="W1130" s="2" t="inlineStr">
        <is>
          <t>3</t>
        </is>
      </c>
      <c r="X1130" s="2" t="inlineStr">
        <is>
          <t/>
        </is>
      </c>
      <c r="Y1130" t="inlineStr">
        <is>
          <t/>
        </is>
      </c>
      <c r="Z1130" s="2" t="inlineStr">
        <is>
          <t>atmospheric scrubbing|
wash-out</t>
        </is>
      </c>
      <c r="AA1130" s="2" t="inlineStr">
        <is>
          <t>3|
3</t>
        </is>
      </c>
      <c r="AB1130" s="2" t="inlineStr">
        <is>
          <t xml:space="preserve">|
</t>
        </is>
      </c>
      <c r="AC1130" t="inlineStr">
        <is>
          <t>the cleansing of the atmosphere by natural precipitation(rain or snow)entraining airborn contaminants to the surface of the earth</t>
        </is>
      </c>
      <c r="AD1130" s="2" t="inlineStr">
        <is>
          <t>condensación atmosférica</t>
        </is>
      </c>
      <c r="AE1130" s="2" t="inlineStr">
        <is>
          <t>3</t>
        </is>
      </c>
      <c r="AF1130" s="2" t="inlineStr">
        <is>
          <t/>
        </is>
      </c>
      <c r="AG1130" t="inlineStr">
        <is>
          <t>purificación del aire gracias a las precipitaciones atmosféricas</t>
        </is>
      </c>
      <c r="AH1130" t="inlineStr">
        <is>
          <t/>
        </is>
      </c>
      <c r="AI1130" t="inlineStr">
        <is>
          <t/>
        </is>
      </c>
      <c r="AJ1130" t="inlineStr">
        <is>
          <t/>
        </is>
      </c>
      <c r="AK1130" t="inlineStr">
        <is>
          <t/>
        </is>
      </c>
      <c r="AL1130" t="inlineStr">
        <is>
          <t/>
        </is>
      </c>
      <c r="AM1130" t="inlineStr">
        <is>
          <t/>
        </is>
      </c>
      <c r="AN1130" t="inlineStr">
        <is>
          <t/>
        </is>
      </c>
      <c r="AO1130" t="inlineStr">
        <is>
          <t/>
        </is>
      </c>
      <c r="AP1130" s="2" t="inlineStr">
        <is>
          <t>condensation atmosphérique</t>
        </is>
      </c>
      <c r="AQ1130" s="2" t="inlineStr">
        <is>
          <t>3</t>
        </is>
      </c>
      <c r="AR1130" s="2" t="inlineStr">
        <is>
          <t/>
        </is>
      </c>
      <c r="AS1130" t="inlineStr">
        <is>
          <t>épuration de l'air par les précipitations atmosphériques</t>
        </is>
      </c>
      <c r="AT1130" t="inlineStr">
        <is>
          <t/>
        </is>
      </c>
      <c r="AU1130" t="inlineStr">
        <is>
          <t/>
        </is>
      </c>
      <c r="AV1130" t="inlineStr">
        <is>
          <t/>
        </is>
      </c>
      <c r="AW1130" t="inlineStr">
        <is>
          <t/>
        </is>
      </c>
      <c r="AX1130" t="inlineStr">
        <is>
          <t/>
        </is>
      </c>
      <c r="AY1130" t="inlineStr">
        <is>
          <t/>
        </is>
      </c>
      <c r="AZ1130" t="inlineStr">
        <is>
          <t/>
        </is>
      </c>
      <c r="BA1130" t="inlineStr">
        <is>
          <t/>
        </is>
      </c>
      <c r="BB1130" t="inlineStr">
        <is>
          <t/>
        </is>
      </c>
      <c r="BC1130" t="inlineStr">
        <is>
          <t/>
        </is>
      </c>
      <c r="BD1130" t="inlineStr">
        <is>
          <t/>
        </is>
      </c>
      <c r="BE1130" t="inlineStr">
        <is>
          <t/>
        </is>
      </c>
      <c r="BF1130" s="2" t="inlineStr">
        <is>
          <t>condensazione atmosferica</t>
        </is>
      </c>
      <c r="BG1130" s="2" t="inlineStr">
        <is>
          <t>3</t>
        </is>
      </c>
      <c r="BH1130" s="2" t="inlineStr">
        <is>
          <t/>
        </is>
      </c>
      <c r="BI1130" t="inlineStr">
        <is>
          <t/>
        </is>
      </c>
      <c r="BJ1130" t="inlineStr">
        <is>
          <t/>
        </is>
      </c>
      <c r="BK1130" t="inlineStr">
        <is>
          <t/>
        </is>
      </c>
      <c r="BL1130" t="inlineStr">
        <is>
          <t/>
        </is>
      </c>
      <c r="BM1130" t="inlineStr">
        <is>
          <t/>
        </is>
      </c>
      <c r="BN1130" t="inlineStr">
        <is>
          <t/>
        </is>
      </c>
      <c r="BO1130" t="inlineStr">
        <is>
          <t/>
        </is>
      </c>
      <c r="BP1130" t="inlineStr">
        <is>
          <t/>
        </is>
      </c>
      <c r="BQ1130" t="inlineStr">
        <is>
          <t/>
        </is>
      </c>
      <c r="BR1130" t="inlineStr">
        <is>
          <t/>
        </is>
      </c>
      <c r="BS1130" t="inlineStr">
        <is>
          <t/>
        </is>
      </c>
      <c r="BT1130" t="inlineStr">
        <is>
          <t/>
        </is>
      </c>
      <c r="BU1130" t="inlineStr">
        <is>
          <t/>
        </is>
      </c>
      <c r="BV1130" t="inlineStr">
        <is>
          <t/>
        </is>
      </c>
      <c r="BW1130" t="inlineStr">
        <is>
          <t/>
        </is>
      </c>
      <c r="BX1130" t="inlineStr">
        <is>
          <t/>
        </is>
      </c>
      <c r="BY1130" t="inlineStr">
        <is>
          <t/>
        </is>
      </c>
      <c r="BZ1130" t="inlineStr">
        <is>
          <t/>
        </is>
      </c>
      <c r="CA1130" t="inlineStr">
        <is>
          <t/>
        </is>
      </c>
      <c r="CB1130" t="inlineStr">
        <is>
          <t/>
        </is>
      </c>
      <c r="CC1130" t="inlineStr">
        <is>
          <t/>
        </is>
      </c>
      <c r="CD1130" s="2" t="inlineStr">
        <is>
          <t>condensação atmosférica</t>
        </is>
      </c>
      <c r="CE1130" s="2" t="inlineStr">
        <is>
          <t>3</t>
        </is>
      </c>
      <c r="CF1130" s="2" t="inlineStr">
        <is>
          <t/>
        </is>
      </c>
      <c r="CG1130" t="inlineStr">
        <is>
          <t>depuração do ar pelas precipitações atmosféricas</t>
        </is>
      </c>
      <c r="CH1130" t="inlineStr">
        <is>
          <t/>
        </is>
      </c>
      <c r="CI1130" t="inlineStr">
        <is>
          <t/>
        </is>
      </c>
      <c r="CJ1130" t="inlineStr">
        <is>
          <t/>
        </is>
      </c>
      <c r="CK1130" t="inlineStr">
        <is>
          <t/>
        </is>
      </c>
      <c r="CL1130" t="inlineStr">
        <is>
          <t/>
        </is>
      </c>
      <c r="CM1130" t="inlineStr">
        <is>
          <t/>
        </is>
      </c>
      <c r="CN1130" t="inlineStr">
        <is>
          <t/>
        </is>
      </c>
      <c r="CO1130" t="inlineStr">
        <is>
          <t/>
        </is>
      </c>
      <c r="CP1130" t="inlineStr">
        <is>
          <t/>
        </is>
      </c>
      <c r="CQ1130" t="inlineStr">
        <is>
          <t/>
        </is>
      </c>
      <c r="CR1130" t="inlineStr">
        <is>
          <t/>
        </is>
      </c>
      <c r="CS1130" t="inlineStr">
        <is>
          <t/>
        </is>
      </c>
      <c r="CT1130" t="inlineStr">
        <is>
          <t/>
        </is>
      </c>
      <c r="CU1130" t="inlineStr">
        <is>
          <t/>
        </is>
      </c>
      <c r="CV1130" t="inlineStr">
        <is>
          <t/>
        </is>
      </c>
      <c r="CW1130" t="inlineStr">
        <is>
          <t/>
        </is>
      </c>
    </row>
    <row r="1131">
      <c r="A1131" s="1" t="str">
        <f>HYPERLINK("https://iate.europa.eu/entry/result/1407895/all", "1407895")</f>
        <v>1407895</v>
      </c>
      <c r="B1131" t="inlineStr">
        <is>
          <t>ENVIRONMENT</t>
        </is>
      </c>
      <c r="C1131" t="inlineStr">
        <is>
          <t>ENVIRONMENT</t>
        </is>
      </c>
      <c r="D1131" t="inlineStr">
        <is>
          <t>no</t>
        </is>
      </c>
      <c r="E1131" t="inlineStr">
        <is>
          <t/>
        </is>
      </c>
      <c r="F1131" t="inlineStr">
        <is>
          <t/>
        </is>
      </c>
      <c r="G1131" t="inlineStr">
        <is>
          <t/>
        </is>
      </c>
      <c r="H1131" t="inlineStr">
        <is>
          <t/>
        </is>
      </c>
      <c r="I1131" t="inlineStr">
        <is>
          <t/>
        </is>
      </c>
      <c r="J1131" t="inlineStr">
        <is>
          <t/>
        </is>
      </c>
      <c r="K1131" t="inlineStr">
        <is>
          <t/>
        </is>
      </c>
      <c r="L1131" t="inlineStr">
        <is>
          <t/>
        </is>
      </c>
      <c r="M1131" t="inlineStr">
        <is>
          <t/>
        </is>
      </c>
      <c r="N1131" t="inlineStr">
        <is>
          <t/>
        </is>
      </c>
      <c r="O1131" t="inlineStr">
        <is>
          <t/>
        </is>
      </c>
      <c r="P1131" t="inlineStr">
        <is>
          <t/>
        </is>
      </c>
      <c r="Q1131" t="inlineStr">
        <is>
          <t/>
        </is>
      </c>
      <c r="R1131" s="2" t="inlineStr">
        <is>
          <t>Staubgehalt</t>
        </is>
      </c>
      <c r="S1131" s="2" t="inlineStr">
        <is>
          <t>3</t>
        </is>
      </c>
      <c r="T1131" s="2" t="inlineStr">
        <is>
          <t/>
        </is>
      </c>
      <c r="U1131" t="inlineStr">
        <is>
          <t>Masse oder Teilchenzahl des in der Volumeneinheit des Traegergases vorhandenen Staubes</t>
        </is>
      </c>
      <c r="V1131" s="2" t="inlineStr">
        <is>
          <t>περιεκτικότητα σε σκόνη</t>
        </is>
      </c>
      <c r="W1131" s="2" t="inlineStr">
        <is>
          <t>3</t>
        </is>
      </c>
      <c r="X1131" s="2" t="inlineStr">
        <is>
          <t/>
        </is>
      </c>
      <c r="Y1131" t="inlineStr">
        <is>
          <t/>
        </is>
      </c>
      <c r="Z1131" s="2" t="inlineStr">
        <is>
          <t>dust content</t>
        </is>
      </c>
      <c r="AA1131" s="2" t="inlineStr">
        <is>
          <t>3</t>
        </is>
      </c>
      <c r="AB1131" s="2" t="inlineStr">
        <is>
          <t/>
        </is>
      </c>
      <c r="AC1131" t="inlineStr">
        <is>
          <t>the mass or number of solid particles dispersed in unit volume of carrier gas</t>
        </is>
      </c>
      <c r="AD1131" s="2" t="inlineStr">
        <is>
          <t>contenido en polvo</t>
        </is>
      </c>
      <c r="AE1131" s="2" t="inlineStr">
        <is>
          <t>3</t>
        </is>
      </c>
      <c r="AF1131" s="2" t="inlineStr">
        <is>
          <t/>
        </is>
      </c>
      <c r="AG1131" t="inlineStr">
        <is>
          <t>masa o número de partículas dispersadas en unidad de volumen de gas portador</t>
        </is>
      </c>
      <c r="AH1131" t="inlineStr">
        <is>
          <t/>
        </is>
      </c>
      <c r="AI1131" t="inlineStr">
        <is>
          <t/>
        </is>
      </c>
      <c r="AJ1131" t="inlineStr">
        <is>
          <t/>
        </is>
      </c>
      <c r="AK1131" t="inlineStr">
        <is>
          <t/>
        </is>
      </c>
      <c r="AL1131" t="inlineStr">
        <is>
          <t/>
        </is>
      </c>
      <c r="AM1131" t="inlineStr">
        <is>
          <t/>
        </is>
      </c>
      <c r="AN1131" t="inlineStr">
        <is>
          <t/>
        </is>
      </c>
      <c r="AO1131" t="inlineStr">
        <is>
          <t/>
        </is>
      </c>
      <c r="AP1131" s="2" t="inlineStr">
        <is>
          <t>teneur en poussières</t>
        </is>
      </c>
      <c r="AQ1131" s="2" t="inlineStr">
        <is>
          <t>3</t>
        </is>
      </c>
      <c r="AR1131" s="2" t="inlineStr">
        <is>
          <t/>
        </is>
      </c>
      <c r="AS1131" t="inlineStr">
        <is>
          <t>masse ou nombre de particules solides dispersées dans l'unité de volume du gaz porteur</t>
        </is>
      </c>
      <c r="AT1131" t="inlineStr">
        <is>
          <t/>
        </is>
      </c>
      <c r="AU1131" t="inlineStr">
        <is>
          <t/>
        </is>
      </c>
      <c r="AV1131" t="inlineStr">
        <is>
          <t/>
        </is>
      </c>
      <c r="AW1131" t="inlineStr">
        <is>
          <t/>
        </is>
      </c>
      <c r="AX1131" t="inlineStr">
        <is>
          <t/>
        </is>
      </c>
      <c r="AY1131" t="inlineStr">
        <is>
          <t/>
        </is>
      </c>
      <c r="AZ1131" t="inlineStr">
        <is>
          <t/>
        </is>
      </c>
      <c r="BA1131" t="inlineStr">
        <is>
          <t/>
        </is>
      </c>
      <c r="BB1131" t="inlineStr">
        <is>
          <t/>
        </is>
      </c>
      <c r="BC1131" t="inlineStr">
        <is>
          <t/>
        </is>
      </c>
      <c r="BD1131" t="inlineStr">
        <is>
          <t/>
        </is>
      </c>
      <c r="BE1131" t="inlineStr">
        <is>
          <t/>
        </is>
      </c>
      <c r="BF1131" s="2" t="inlineStr">
        <is>
          <t>tenore in polvere</t>
        </is>
      </c>
      <c r="BG1131" s="2" t="inlineStr">
        <is>
          <t>3</t>
        </is>
      </c>
      <c r="BH1131" s="2" t="inlineStr">
        <is>
          <t/>
        </is>
      </c>
      <c r="BI1131" t="inlineStr">
        <is>
          <t/>
        </is>
      </c>
      <c r="BJ1131" t="inlineStr">
        <is>
          <t/>
        </is>
      </c>
      <c r="BK1131" t="inlineStr">
        <is>
          <t/>
        </is>
      </c>
      <c r="BL1131" t="inlineStr">
        <is>
          <t/>
        </is>
      </c>
      <c r="BM1131" t="inlineStr">
        <is>
          <t/>
        </is>
      </c>
      <c r="BN1131" t="inlineStr">
        <is>
          <t/>
        </is>
      </c>
      <c r="BO1131" t="inlineStr">
        <is>
          <t/>
        </is>
      </c>
      <c r="BP1131" t="inlineStr">
        <is>
          <t/>
        </is>
      </c>
      <c r="BQ1131" t="inlineStr">
        <is>
          <t/>
        </is>
      </c>
      <c r="BR1131" t="inlineStr">
        <is>
          <t/>
        </is>
      </c>
      <c r="BS1131" t="inlineStr">
        <is>
          <t/>
        </is>
      </c>
      <c r="BT1131" t="inlineStr">
        <is>
          <t/>
        </is>
      </c>
      <c r="BU1131" t="inlineStr">
        <is>
          <t/>
        </is>
      </c>
      <c r="BV1131" t="inlineStr">
        <is>
          <t/>
        </is>
      </c>
      <c r="BW1131" t="inlineStr">
        <is>
          <t/>
        </is>
      </c>
      <c r="BX1131" t="inlineStr">
        <is>
          <t/>
        </is>
      </c>
      <c r="BY1131" t="inlineStr">
        <is>
          <t/>
        </is>
      </c>
      <c r="BZ1131" t="inlineStr">
        <is>
          <t/>
        </is>
      </c>
      <c r="CA1131" t="inlineStr">
        <is>
          <t/>
        </is>
      </c>
      <c r="CB1131" t="inlineStr">
        <is>
          <t/>
        </is>
      </c>
      <c r="CC1131" t="inlineStr">
        <is>
          <t/>
        </is>
      </c>
      <c r="CD1131" s="2" t="inlineStr">
        <is>
          <t>teor em poeiras</t>
        </is>
      </c>
      <c r="CE1131" s="2" t="inlineStr">
        <is>
          <t>3</t>
        </is>
      </c>
      <c r="CF1131" s="2" t="inlineStr">
        <is>
          <t/>
        </is>
      </c>
      <c r="CG1131" t="inlineStr">
        <is>
          <t>massa ou número de partículas sólidas dispersas por unidade de volume do gás transportador</t>
        </is>
      </c>
      <c r="CH1131" t="inlineStr">
        <is>
          <t/>
        </is>
      </c>
      <c r="CI1131" t="inlineStr">
        <is>
          <t/>
        </is>
      </c>
      <c r="CJ1131" t="inlineStr">
        <is>
          <t/>
        </is>
      </c>
      <c r="CK1131" t="inlineStr">
        <is>
          <t/>
        </is>
      </c>
      <c r="CL1131" t="inlineStr">
        <is>
          <t/>
        </is>
      </c>
      <c r="CM1131" t="inlineStr">
        <is>
          <t/>
        </is>
      </c>
      <c r="CN1131" t="inlineStr">
        <is>
          <t/>
        </is>
      </c>
      <c r="CO1131" t="inlineStr">
        <is>
          <t/>
        </is>
      </c>
      <c r="CP1131" t="inlineStr">
        <is>
          <t/>
        </is>
      </c>
      <c r="CQ1131" t="inlineStr">
        <is>
          <t/>
        </is>
      </c>
      <c r="CR1131" t="inlineStr">
        <is>
          <t/>
        </is>
      </c>
      <c r="CS1131" t="inlineStr">
        <is>
          <t/>
        </is>
      </c>
      <c r="CT1131" t="inlineStr">
        <is>
          <t/>
        </is>
      </c>
      <c r="CU1131" t="inlineStr">
        <is>
          <t/>
        </is>
      </c>
      <c r="CV1131" t="inlineStr">
        <is>
          <t/>
        </is>
      </c>
      <c r="CW1131" t="inlineStr">
        <is>
          <t/>
        </is>
      </c>
    </row>
    <row r="1132">
      <c r="A1132" s="1" t="str">
        <f>HYPERLINK("https://iate.europa.eu/entry/result/1407894/all", "1407894")</f>
        <v>1407894</v>
      </c>
      <c r="B1132" t="inlineStr">
        <is>
          <t>ENVIRONMENT</t>
        </is>
      </c>
      <c r="C1132" t="inlineStr">
        <is>
          <t>ENVIRONMENT</t>
        </is>
      </c>
      <c r="D1132" t="inlineStr">
        <is>
          <t>no</t>
        </is>
      </c>
      <c r="E1132" t="inlineStr">
        <is>
          <t/>
        </is>
      </c>
      <c r="F1132" t="inlineStr">
        <is>
          <t/>
        </is>
      </c>
      <c r="G1132" t="inlineStr">
        <is>
          <t/>
        </is>
      </c>
      <c r="H1132" t="inlineStr">
        <is>
          <t/>
        </is>
      </c>
      <c r="I1132" t="inlineStr">
        <is>
          <t/>
        </is>
      </c>
      <c r="J1132" t="inlineStr">
        <is>
          <t/>
        </is>
      </c>
      <c r="K1132" t="inlineStr">
        <is>
          <t/>
        </is>
      </c>
      <c r="L1132" t="inlineStr">
        <is>
          <t/>
        </is>
      </c>
      <c r="M1132" t="inlineStr">
        <is>
          <t/>
        </is>
      </c>
      <c r="N1132" t="inlineStr">
        <is>
          <t/>
        </is>
      </c>
      <c r="O1132" t="inlineStr">
        <is>
          <t/>
        </is>
      </c>
      <c r="P1132" t="inlineStr">
        <is>
          <t/>
        </is>
      </c>
      <c r="Q1132" t="inlineStr">
        <is>
          <t/>
        </is>
      </c>
      <c r="R1132" s="2" t="inlineStr">
        <is>
          <t>Staub</t>
        </is>
      </c>
      <c r="S1132" s="2" t="inlineStr">
        <is>
          <t>3</t>
        </is>
      </c>
      <c r="T1132" s="2" t="inlineStr">
        <is>
          <t/>
        </is>
      </c>
      <c r="U1132" t="inlineStr">
        <is>
          <t>in einem Traegergas dispergierte Feststoffe</t>
        </is>
      </c>
      <c r="V1132" s="2" t="inlineStr">
        <is>
          <t>σκόνη</t>
        </is>
      </c>
      <c r="W1132" s="2" t="inlineStr">
        <is>
          <t>3</t>
        </is>
      </c>
      <c r="X1132" s="2" t="inlineStr">
        <is>
          <t/>
        </is>
      </c>
      <c r="Y1132" t="inlineStr">
        <is>
          <t/>
        </is>
      </c>
      <c r="Z1132" s="2" t="inlineStr">
        <is>
          <t>dust</t>
        </is>
      </c>
      <c r="AA1132" s="2" t="inlineStr">
        <is>
          <t>3</t>
        </is>
      </c>
      <c r="AB1132" s="2" t="inlineStr">
        <is>
          <t/>
        </is>
      </c>
      <c r="AC1132" t="inlineStr">
        <is>
          <t>solid particulate matter in disperse phase in a carrier gas</t>
        </is>
      </c>
      <c r="AD1132" s="2" t="inlineStr">
        <is>
          <t>polvo</t>
        </is>
      </c>
      <c r="AE1132" s="2" t="inlineStr">
        <is>
          <t>3</t>
        </is>
      </c>
      <c r="AF1132" s="2" t="inlineStr">
        <is>
          <t/>
        </is>
      </c>
      <c r="AG1132" t="inlineStr">
        <is>
          <t>partículas sólidas en fase dispersa en un gas portador</t>
        </is>
      </c>
      <c r="AH1132" t="inlineStr">
        <is>
          <t/>
        </is>
      </c>
      <c r="AI1132" t="inlineStr">
        <is>
          <t/>
        </is>
      </c>
      <c r="AJ1132" t="inlineStr">
        <is>
          <t/>
        </is>
      </c>
      <c r="AK1132" t="inlineStr">
        <is>
          <t/>
        </is>
      </c>
      <c r="AL1132" t="inlineStr">
        <is>
          <t/>
        </is>
      </c>
      <c r="AM1132" t="inlineStr">
        <is>
          <t/>
        </is>
      </c>
      <c r="AN1132" t="inlineStr">
        <is>
          <t/>
        </is>
      </c>
      <c r="AO1132" t="inlineStr">
        <is>
          <t/>
        </is>
      </c>
      <c r="AP1132" s="2" t="inlineStr">
        <is>
          <t>poussière</t>
        </is>
      </c>
      <c r="AQ1132" s="2" t="inlineStr">
        <is>
          <t>3</t>
        </is>
      </c>
      <c r="AR1132" s="2" t="inlineStr">
        <is>
          <t/>
        </is>
      </c>
      <c r="AS1132" t="inlineStr">
        <is>
          <t>particules solides qui peuvent être entraînées par un gaz dans lequel elles sont dispersées</t>
        </is>
      </c>
      <c r="AT1132" t="inlineStr">
        <is>
          <t/>
        </is>
      </c>
      <c r="AU1132" t="inlineStr">
        <is>
          <t/>
        </is>
      </c>
      <c r="AV1132" t="inlineStr">
        <is>
          <t/>
        </is>
      </c>
      <c r="AW1132" t="inlineStr">
        <is>
          <t/>
        </is>
      </c>
      <c r="AX1132" t="inlineStr">
        <is>
          <t/>
        </is>
      </c>
      <c r="AY1132" t="inlineStr">
        <is>
          <t/>
        </is>
      </c>
      <c r="AZ1132" t="inlineStr">
        <is>
          <t/>
        </is>
      </c>
      <c r="BA1132" t="inlineStr">
        <is>
          <t/>
        </is>
      </c>
      <c r="BB1132" t="inlineStr">
        <is>
          <t/>
        </is>
      </c>
      <c r="BC1132" t="inlineStr">
        <is>
          <t/>
        </is>
      </c>
      <c r="BD1132" t="inlineStr">
        <is>
          <t/>
        </is>
      </c>
      <c r="BE1132" t="inlineStr">
        <is>
          <t/>
        </is>
      </c>
      <c r="BF1132" s="2" t="inlineStr">
        <is>
          <t>polvere</t>
        </is>
      </c>
      <c r="BG1132" s="2" t="inlineStr">
        <is>
          <t>3</t>
        </is>
      </c>
      <c r="BH1132" s="2" t="inlineStr">
        <is>
          <t/>
        </is>
      </c>
      <c r="BI1132" t="inlineStr">
        <is>
          <t/>
        </is>
      </c>
      <c r="BJ1132" t="inlineStr">
        <is>
          <t/>
        </is>
      </c>
      <c r="BK1132" t="inlineStr">
        <is>
          <t/>
        </is>
      </c>
      <c r="BL1132" t="inlineStr">
        <is>
          <t/>
        </is>
      </c>
      <c r="BM1132" t="inlineStr">
        <is>
          <t/>
        </is>
      </c>
      <c r="BN1132" t="inlineStr">
        <is>
          <t/>
        </is>
      </c>
      <c r="BO1132" t="inlineStr">
        <is>
          <t/>
        </is>
      </c>
      <c r="BP1132" t="inlineStr">
        <is>
          <t/>
        </is>
      </c>
      <c r="BQ1132" t="inlineStr">
        <is>
          <t/>
        </is>
      </c>
      <c r="BR1132" t="inlineStr">
        <is>
          <t/>
        </is>
      </c>
      <c r="BS1132" t="inlineStr">
        <is>
          <t/>
        </is>
      </c>
      <c r="BT1132" t="inlineStr">
        <is>
          <t/>
        </is>
      </c>
      <c r="BU1132" t="inlineStr">
        <is>
          <t/>
        </is>
      </c>
      <c r="BV1132" t="inlineStr">
        <is>
          <t/>
        </is>
      </c>
      <c r="BW1132" t="inlineStr">
        <is>
          <t/>
        </is>
      </c>
      <c r="BX1132" t="inlineStr">
        <is>
          <t/>
        </is>
      </c>
      <c r="BY1132" t="inlineStr">
        <is>
          <t/>
        </is>
      </c>
      <c r="BZ1132" t="inlineStr">
        <is>
          <t/>
        </is>
      </c>
      <c r="CA1132" t="inlineStr">
        <is>
          <t/>
        </is>
      </c>
      <c r="CB1132" t="inlineStr">
        <is>
          <t/>
        </is>
      </c>
      <c r="CC1132" t="inlineStr">
        <is>
          <t/>
        </is>
      </c>
      <c r="CD1132" s="2" t="inlineStr">
        <is>
          <t>poeiras</t>
        </is>
      </c>
      <c r="CE1132" s="2" t="inlineStr">
        <is>
          <t>3</t>
        </is>
      </c>
      <c r="CF1132" s="2" t="inlineStr">
        <is>
          <t/>
        </is>
      </c>
      <c r="CG1132" t="inlineStr">
        <is>
          <t>Partículas sólidas que podem ser arrastadas por um gás no qual se encontram dispersas.</t>
        </is>
      </c>
      <c r="CH1132" t="inlineStr">
        <is>
          <t/>
        </is>
      </c>
      <c r="CI1132" t="inlineStr">
        <is>
          <t/>
        </is>
      </c>
      <c r="CJ1132" t="inlineStr">
        <is>
          <t/>
        </is>
      </c>
      <c r="CK1132" t="inlineStr">
        <is>
          <t/>
        </is>
      </c>
      <c r="CL1132" t="inlineStr">
        <is>
          <t/>
        </is>
      </c>
      <c r="CM1132" t="inlineStr">
        <is>
          <t/>
        </is>
      </c>
      <c r="CN1132" t="inlineStr">
        <is>
          <t/>
        </is>
      </c>
      <c r="CO1132" t="inlineStr">
        <is>
          <t/>
        </is>
      </c>
      <c r="CP1132" t="inlineStr">
        <is>
          <t/>
        </is>
      </c>
      <c r="CQ1132" t="inlineStr">
        <is>
          <t/>
        </is>
      </c>
      <c r="CR1132" t="inlineStr">
        <is>
          <t/>
        </is>
      </c>
      <c r="CS1132" t="inlineStr">
        <is>
          <t/>
        </is>
      </c>
      <c r="CT1132" t="inlineStr">
        <is>
          <t/>
        </is>
      </c>
      <c r="CU1132" t="inlineStr">
        <is>
          <t/>
        </is>
      </c>
      <c r="CV1132" t="inlineStr">
        <is>
          <t/>
        </is>
      </c>
      <c r="CW1132" t="inlineStr">
        <is>
          <t/>
        </is>
      </c>
    </row>
    <row r="1133">
      <c r="A1133" s="1" t="str">
        <f>HYPERLINK("https://iate.europa.eu/entry/result/1407893/all", "1407893")</f>
        <v>1407893</v>
      </c>
      <c r="B1133" t="inlineStr">
        <is>
          <t>ENVIRONMENT</t>
        </is>
      </c>
      <c r="C1133" t="inlineStr">
        <is>
          <t>ENVIRONMENT</t>
        </is>
      </c>
      <c r="D1133" t="inlineStr">
        <is>
          <t>no</t>
        </is>
      </c>
      <c r="E1133" t="inlineStr">
        <is>
          <t/>
        </is>
      </c>
      <c r="F1133" t="inlineStr">
        <is>
          <t/>
        </is>
      </c>
      <c r="G1133" t="inlineStr">
        <is>
          <t/>
        </is>
      </c>
      <c r="H1133" t="inlineStr">
        <is>
          <t/>
        </is>
      </c>
      <c r="I1133" t="inlineStr">
        <is>
          <t/>
        </is>
      </c>
      <c r="J1133" t="inlineStr">
        <is>
          <t/>
        </is>
      </c>
      <c r="K1133" t="inlineStr">
        <is>
          <t/>
        </is>
      </c>
      <c r="L1133" t="inlineStr">
        <is>
          <t/>
        </is>
      </c>
      <c r="M1133" t="inlineStr">
        <is>
          <t/>
        </is>
      </c>
      <c r="N1133" t="inlineStr">
        <is>
          <t/>
        </is>
      </c>
      <c r="O1133" t="inlineStr">
        <is>
          <t/>
        </is>
      </c>
      <c r="P1133" t="inlineStr">
        <is>
          <t/>
        </is>
      </c>
      <c r="Q1133" t="inlineStr">
        <is>
          <t/>
        </is>
      </c>
      <c r="R1133" s="2" t="inlineStr">
        <is>
          <t>Bruede</t>
        </is>
      </c>
      <c r="S1133" s="2" t="inlineStr">
        <is>
          <t>3</t>
        </is>
      </c>
      <c r="T1133" s="2" t="inlineStr">
        <is>
          <t/>
        </is>
      </c>
      <c r="U1133" t="inlineStr">
        <is>
          <t>mit Wasserdampf uebersaettigte-oft auch feste, fluessige oder gasfoermige Verunreinigungen enthaltende-bei technischen Prozessen entweichende Luft</t>
        </is>
      </c>
      <c r="V1133" s="2" t="inlineStr">
        <is>
          <t>πλούμιο</t>
        </is>
      </c>
      <c r="W1133" s="2" t="inlineStr">
        <is>
          <t>3</t>
        </is>
      </c>
      <c r="X1133" s="2" t="inlineStr">
        <is>
          <t/>
        </is>
      </c>
      <c r="Y1133" t="inlineStr">
        <is>
          <t/>
        </is>
      </c>
      <c r="Z1133" s="2" t="inlineStr">
        <is>
          <t>steam-laden emission|
plume|
mist</t>
        </is>
      </c>
      <c r="AA1133" s="2" t="inlineStr">
        <is>
          <t>3|
3|
3</t>
        </is>
      </c>
      <c r="AB1133" s="2" t="inlineStr">
        <is>
          <t xml:space="preserve">|
|
</t>
        </is>
      </c>
      <c r="AC1133" t="inlineStr">
        <is>
          <t>air,super-saturated with water vapour and often containing solid,liquid or gaseous contaminants,that is vented from industrial processes</t>
        </is>
      </c>
      <c r="AD1133" s="2" t="inlineStr">
        <is>
          <t>penacho|
neblina|
emisión de vapor</t>
        </is>
      </c>
      <c r="AE1133" s="2" t="inlineStr">
        <is>
          <t>3|
3|
3</t>
        </is>
      </c>
      <c r="AF1133" s="2" t="inlineStr">
        <is>
          <t xml:space="preserve">|
|
</t>
        </is>
      </c>
      <c r="AG1133" t="inlineStr">
        <is>
          <t>masa de aire, sobresaturado con vapor de agua y conteniendo a menudo contaminantes sólidos, líquidos o gaseosos, vertido a la atmósfera por una instalación industrial</t>
        </is>
      </c>
      <c r="AH1133" t="inlineStr">
        <is>
          <t/>
        </is>
      </c>
      <c r="AI1133" t="inlineStr">
        <is>
          <t/>
        </is>
      </c>
      <c r="AJ1133" t="inlineStr">
        <is>
          <t/>
        </is>
      </c>
      <c r="AK1133" t="inlineStr">
        <is>
          <t/>
        </is>
      </c>
      <c r="AL1133" t="inlineStr">
        <is>
          <t/>
        </is>
      </c>
      <c r="AM1133" t="inlineStr">
        <is>
          <t/>
        </is>
      </c>
      <c r="AN1133" t="inlineStr">
        <is>
          <t/>
        </is>
      </c>
      <c r="AO1133" t="inlineStr">
        <is>
          <t/>
        </is>
      </c>
      <c r="AP1133" s="2" t="inlineStr">
        <is>
          <t>panache</t>
        </is>
      </c>
      <c r="AQ1133" s="2" t="inlineStr">
        <is>
          <t>3</t>
        </is>
      </c>
      <c r="AR1133" s="2" t="inlineStr">
        <is>
          <t/>
        </is>
      </c>
      <c r="AS1133" t="inlineStr">
        <is>
          <t>masse d'air contenant de la vapeur d'eau sursaturée et souvent aussi d'autres produits solides, liquides ou gazeux, rejetée par une installation industrielle</t>
        </is>
      </c>
      <c r="AT1133" t="inlineStr">
        <is>
          <t/>
        </is>
      </c>
      <c r="AU1133" t="inlineStr">
        <is>
          <t/>
        </is>
      </c>
      <c r="AV1133" t="inlineStr">
        <is>
          <t/>
        </is>
      </c>
      <c r="AW1133" t="inlineStr">
        <is>
          <t/>
        </is>
      </c>
      <c r="AX1133" t="inlineStr">
        <is>
          <t/>
        </is>
      </c>
      <c r="AY1133" t="inlineStr">
        <is>
          <t/>
        </is>
      </c>
      <c r="AZ1133" t="inlineStr">
        <is>
          <t/>
        </is>
      </c>
      <c r="BA1133" t="inlineStr">
        <is>
          <t/>
        </is>
      </c>
      <c r="BB1133" t="inlineStr">
        <is>
          <t/>
        </is>
      </c>
      <c r="BC1133" t="inlineStr">
        <is>
          <t/>
        </is>
      </c>
      <c r="BD1133" t="inlineStr">
        <is>
          <t/>
        </is>
      </c>
      <c r="BE1133" t="inlineStr">
        <is>
          <t/>
        </is>
      </c>
      <c r="BF1133" s="2" t="inlineStr">
        <is>
          <t>pennacchio</t>
        </is>
      </c>
      <c r="BG1133" s="2" t="inlineStr">
        <is>
          <t>3</t>
        </is>
      </c>
      <c r="BH1133" s="2" t="inlineStr">
        <is>
          <t/>
        </is>
      </c>
      <c r="BI1133" t="inlineStr">
        <is>
          <t/>
        </is>
      </c>
      <c r="BJ1133" t="inlineStr">
        <is>
          <t/>
        </is>
      </c>
      <c r="BK1133" t="inlineStr">
        <is>
          <t/>
        </is>
      </c>
      <c r="BL1133" t="inlineStr">
        <is>
          <t/>
        </is>
      </c>
      <c r="BM1133" t="inlineStr">
        <is>
          <t/>
        </is>
      </c>
      <c r="BN1133" t="inlineStr">
        <is>
          <t/>
        </is>
      </c>
      <c r="BO1133" t="inlineStr">
        <is>
          <t/>
        </is>
      </c>
      <c r="BP1133" t="inlineStr">
        <is>
          <t/>
        </is>
      </c>
      <c r="BQ1133" t="inlineStr">
        <is>
          <t/>
        </is>
      </c>
      <c r="BR1133" t="inlineStr">
        <is>
          <t/>
        </is>
      </c>
      <c r="BS1133" t="inlineStr">
        <is>
          <t/>
        </is>
      </c>
      <c r="BT1133" t="inlineStr">
        <is>
          <t/>
        </is>
      </c>
      <c r="BU1133" t="inlineStr">
        <is>
          <t/>
        </is>
      </c>
      <c r="BV1133" t="inlineStr">
        <is>
          <t/>
        </is>
      </c>
      <c r="BW1133" t="inlineStr">
        <is>
          <t/>
        </is>
      </c>
      <c r="BX1133" t="inlineStr">
        <is>
          <t/>
        </is>
      </c>
      <c r="BY1133" t="inlineStr">
        <is>
          <t/>
        </is>
      </c>
      <c r="BZ1133" t="inlineStr">
        <is>
          <t/>
        </is>
      </c>
      <c r="CA1133" t="inlineStr">
        <is>
          <t/>
        </is>
      </c>
      <c r="CB1133" t="inlineStr">
        <is>
          <t/>
        </is>
      </c>
      <c r="CC1133" t="inlineStr">
        <is>
          <t/>
        </is>
      </c>
      <c r="CD1133" s="2" t="inlineStr">
        <is>
          <t>penachos</t>
        </is>
      </c>
      <c r="CE1133" s="2" t="inlineStr">
        <is>
          <t>3</t>
        </is>
      </c>
      <c r="CF1133" s="2" t="inlineStr">
        <is>
          <t/>
        </is>
      </c>
      <c r="CG1133" t="inlineStr">
        <is>
          <t>massa de ar contendo vapor de água sobressaturado e,frequentemente,outros produtos sólidos,líquidos ou gasosos,lançada na atmosfera por uma instalação industrial</t>
        </is>
      </c>
      <c r="CH1133" t="inlineStr">
        <is>
          <t/>
        </is>
      </c>
      <c r="CI1133" t="inlineStr">
        <is>
          <t/>
        </is>
      </c>
      <c r="CJ1133" t="inlineStr">
        <is>
          <t/>
        </is>
      </c>
      <c r="CK1133" t="inlineStr">
        <is>
          <t/>
        </is>
      </c>
      <c r="CL1133" t="inlineStr">
        <is>
          <t/>
        </is>
      </c>
      <c r="CM1133" t="inlineStr">
        <is>
          <t/>
        </is>
      </c>
      <c r="CN1133" t="inlineStr">
        <is>
          <t/>
        </is>
      </c>
      <c r="CO1133" t="inlineStr">
        <is>
          <t/>
        </is>
      </c>
      <c r="CP1133" t="inlineStr">
        <is>
          <t/>
        </is>
      </c>
      <c r="CQ1133" t="inlineStr">
        <is>
          <t/>
        </is>
      </c>
      <c r="CR1133" t="inlineStr">
        <is>
          <t/>
        </is>
      </c>
      <c r="CS1133" t="inlineStr">
        <is>
          <t/>
        </is>
      </c>
      <c r="CT1133" t="inlineStr">
        <is>
          <t/>
        </is>
      </c>
      <c r="CU1133" t="inlineStr">
        <is>
          <t/>
        </is>
      </c>
      <c r="CV1133" t="inlineStr">
        <is>
          <t/>
        </is>
      </c>
      <c r="CW1133" t="inlineStr">
        <is>
          <t/>
        </is>
      </c>
    </row>
    <row r="1134">
      <c r="A1134" s="1" t="str">
        <f>HYPERLINK("https://iate.europa.eu/entry/result/1407891/all", "1407891")</f>
        <v>1407891</v>
      </c>
      <c r="B1134" t="inlineStr">
        <is>
          <t>ENVIRONMENT</t>
        </is>
      </c>
      <c r="C1134" t="inlineStr">
        <is>
          <t>ENVIRONMENT</t>
        </is>
      </c>
      <c r="D1134" t="inlineStr">
        <is>
          <t>no</t>
        </is>
      </c>
      <c r="E1134" t="inlineStr">
        <is>
          <t/>
        </is>
      </c>
      <c r="F1134" t="inlineStr">
        <is>
          <t/>
        </is>
      </c>
      <c r="G1134" t="inlineStr">
        <is>
          <t/>
        </is>
      </c>
      <c r="H1134" t="inlineStr">
        <is>
          <t/>
        </is>
      </c>
      <c r="I1134" t="inlineStr">
        <is>
          <t/>
        </is>
      </c>
      <c r="J1134" t="inlineStr">
        <is>
          <t/>
        </is>
      </c>
      <c r="K1134" t="inlineStr">
        <is>
          <t/>
        </is>
      </c>
      <c r="L1134" t="inlineStr">
        <is>
          <t/>
        </is>
      </c>
      <c r="M1134" t="inlineStr">
        <is>
          <t/>
        </is>
      </c>
      <c r="N1134" t="inlineStr">
        <is>
          <t/>
        </is>
      </c>
      <c r="O1134" t="inlineStr">
        <is>
          <t/>
        </is>
      </c>
      <c r="P1134" t="inlineStr">
        <is>
          <t/>
        </is>
      </c>
      <c r="Q1134" t="inlineStr">
        <is>
          <t/>
        </is>
      </c>
      <c r="R1134" s="2" t="inlineStr">
        <is>
          <t>Grundbelastung</t>
        </is>
      </c>
      <c r="S1134" s="2" t="inlineStr">
        <is>
          <t>3</t>
        </is>
      </c>
      <c r="T1134" s="2" t="inlineStr">
        <is>
          <t/>
        </is>
      </c>
      <c r="U1134" t="inlineStr">
        <is>
          <t>die zu einem bestimmten Zeitpunkt gemessene regionale Immission</t>
        </is>
      </c>
      <c r="V1134" s="2" t="inlineStr">
        <is>
          <t>στιγμιαία συγκέντρωση ρύπου</t>
        </is>
      </c>
      <c r="W1134" s="2" t="inlineStr">
        <is>
          <t>3</t>
        </is>
      </c>
      <c r="X1134" s="2" t="inlineStr">
        <is>
          <t/>
        </is>
      </c>
      <c r="Y1134" t="inlineStr">
        <is>
          <t/>
        </is>
      </c>
      <c r="Z1134" s="2" t="inlineStr">
        <is>
          <t>instantaneous concentration</t>
        </is>
      </c>
      <c r="AA1134" s="2" t="inlineStr">
        <is>
          <t>3</t>
        </is>
      </c>
      <c r="AB1134" s="2" t="inlineStr">
        <is>
          <t/>
        </is>
      </c>
      <c r="AC1134" t="inlineStr">
        <is>
          <t>regional ambient pollutant concentration at a specified point in time</t>
        </is>
      </c>
      <c r="AD1134" s="2" t="inlineStr">
        <is>
          <t>concentración instantánea de contaminación</t>
        </is>
      </c>
      <c r="AE1134" s="2" t="inlineStr">
        <is>
          <t>3</t>
        </is>
      </c>
      <c r="AF1134" s="2" t="inlineStr">
        <is>
          <t/>
        </is>
      </c>
      <c r="AG1134" t="inlineStr">
        <is>
          <t>concentración local de un contaminante atmosférico en un momento determinado</t>
        </is>
      </c>
      <c r="AH1134" t="inlineStr">
        <is>
          <t/>
        </is>
      </c>
      <c r="AI1134" t="inlineStr">
        <is>
          <t/>
        </is>
      </c>
      <c r="AJ1134" t="inlineStr">
        <is>
          <t/>
        </is>
      </c>
      <c r="AK1134" t="inlineStr">
        <is>
          <t/>
        </is>
      </c>
      <c r="AL1134" t="inlineStr">
        <is>
          <t/>
        </is>
      </c>
      <c r="AM1134" t="inlineStr">
        <is>
          <t/>
        </is>
      </c>
      <c r="AN1134" t="inlineStr">
        <is>
          <t/>
        </is>
      </c>
      <c r="AO1134" t="inlineStr">
        <is>
          <t/>
        </is>
      </c>
      <c r="AP1134" s="2" t="inlineStr">
        <is>
          <t>niveau instantané de nuisance</t>
        </is>
      </c>
      <c r="AQ1134" s="2" t="inlineStr">
        <is>
          <t>3</t>
        </is>
      </c>
      <c r="AR1134" s="2" t="inlineStr">
        <is>
          <t/>
        </is>
      </c>
      <c r="AS1134" t="inlineStr">
        <is>
          <t>concentration locale d'un polluant atmosphérique à un instant déterminé</t>
        </is>
      </c>
      <c r="AT1134" t="inlineStr">
        <is>
          <t/>
        </is>
      </c>
      <c r="AU1134" t="inlineStr">
        <is>
          <t/>
        </is>
      </c>
      <c r="AV1134" t="inlineStr">
        <is>
          <t/>
        </is>
      </c>
      <c r="AW1134" t="inlineStr">
        <is>
          <t/>
        </is>
      </c>
      <c r="AX1134" t="inlineStr">
        <is>
          <t/>
        </is>
      </c>
      <c r="AY1134" t="inlineStr">
        <is>
          <t/>
        </is>
      </c>
      <c r="AZ1134" t="inlineStr">
        <is>
          <t/>
        </is>
      </c>
      <c r="BA1134" t="inlineStr">
        <is>
          <t/>
        </is>
      </c>
      <c r="BB1134" t="inlineStr">
        <is>
          <t/>
        </is>
      </c>
      <c r="BC1134" t="inlineStr">
        <is>
          <t/>
        </is>
      </c>
      <c r="BD1134" t="inlineStr">
        <is>
          <t/>
        </is>
      </c>
      <c r="BE1134" t="inlineStr">
        <is>
          <t/>
        </is>
      </c>
      <c r="BF1134" s="2" t="inlineStr">
        <is>
          <t>livello istantaneo di contaminazione</t>
        </is>
      </c>
      <c r="BG1134" s="2" t="inlineStr">
        <is>
          <t>3</t>
        </is>
      </c>
      <c r="BH1134" s="2" t="inlineStr">
        <is>
          <t/>
        </is>
      </c>
      <c r="BI1134" t="inlineStr">
        <is>
          <t/>
        </is>
      </c>
      <c r="BJ1134" t="inlineStr">
        <is>
          <t/>
        </is>
      </c>
      <c r="BK1134" t="inlineStr">
        <is>
          <t/>
        </is>
      </c>
      <c r="BL1134" t="inlineStr">
        <is>
          <t/>
        </is>
      </c>
      <c r="BM1134" t="inlineStr">
        <is>
          <t/>
        </is>
      </c>
      <c r="BN1134" t="inlineStr">
        <is>
          <t/>
        </is>
      </c>
      <c r="BO1134" t="inlineStr">
        <is>
          <t/>
        </is>
      </c>
      <c r="BP1134" t="inlineStr">
        <is>
          <t/>
        </is>
      </c>
      <c r="BQ1134" t="inlineStr">
        <is>
          <t/>
        </is>
      </c>
      <c r="BR1134" t="inlineStr">
        <is>
          <t/>
        </is>
      </c>
      <c r="BS1134" t="inlineStr">
        <is>
          <t/>
        </is>
      </c>
      <c r="BT1134" t="inlineStr">
        <is>
          <t/>
        </is>
      </c>
      <c r="BU1134" t="inlineStr">
        <is>
          <t/>
        </is>
      </c>
      <c r="BV1134" t="inlineStr">
        <is>
          <t/>
        </is>
      </c>
      <c r="BW1134" t="inlineStr">
        <is>
          <t/>
        </is>
      </c>
      <c r="BX1134" t="inlineStr">
        <is>
          <t/>
        </is>
      </c>
      <c r="BY1134" t="inlineStr">
        <is>
          <t/>
        </is>
      </c>
      <c r="BZ1134" t="inlineStr">
        <is>
          <t/>
        </is>
      </c>
      <c r="CA1134" t="inlineStr">
        <is>
          <t/>
        </is>
      </c>
      <c r="CB1134" t="inlineStr">
        <is>
          <t/>
        </is>
      </c>
      <c r="CC1134" t="inlineStr">
        <is>
          <t/>
        </is>
      </c>
      <c r="CD1134" s="2" t="inlineStr">
        <is>
          <t>nível instantâneo de contaminação</t>
        </is>
      </c>
      <c r="CE1134" s="2" t="inlineStr">
        <is>
          <t>3</t>
        </is>
      </c>
      <c r="CF1134" s="2" t="inlineStr">
        <is>
          <t/>
        </is>
      </c>
      <c r="CG1134" t="inlineStr">
        <is>
          <t>concentração local de um poluente atmosférico num momento determinado</t>
        </is>
      </c>
      <c r="CH1134" t="inlineStr">
        <is>
          <t/>
        </is>
      </c>
      <c r="CI1134" t="inlineStr">
        <is>
          <t/>
        </is>
      </c>
      <c r="CJ1134" t="inlineStr">
        <is>
          <t/>
        </is>
      </c>
      <c r="CK1134" t="inlineStr">
        <is>
          <t/>
        </is>
      </c>
      <c r="CL1134" t="inlineStr">
        <is>
          <t/>
        </is>
      </c>
      <c r="CM1134" t="inlineStr">
        <is>
          <t/>
        </is>
      </c>
      <c r="CN1134" t="inlineStr">
        <is>
          <t/>
        </is>
      </c>
      <c r="CO1134" t="inlineStr">
        <is>
          <t/>
        </is>
      </c>
      <c r="CP1134" s="2" t="inlineStr">
        <is>
          <t>trenutna koncentracija</t>
        </is>
      </c>
      <c r="CQ1134" s="2" t="inlineStr">
        <is>
          <t>1</t>
        </is>
      </c>
      <c r="CR1134" s="2" t="inlineStr">
        <is>
          <t/>
        </is>
      </c>
      <c r="CS1134" t="inlineStr">
        <is>
          <t/>
        </is>
      </c>
      <c r="CT1134" t="inlineStr">
        <is>
          <t/>
        </is>
      </c>
      <c r="CU1134" t="inlineStr">
        <is>
          <t/>
        </is>
      </c>
      <c r="CV1134" t="inlineStr">
        <is>
          <t/>
        </is>
      </c>
      <c r="CW1134" t="inlineStr">
        <is>
          <t/>
        </is>
      </c>
    </row>
    <row r="1135">
      <c r="A1135" s="1" t="str">
        <f>HYPERLINK("https://iate.europa.eu/entry/result/1407890/all", "1407890")</f>
        <v>1407890</v>
      </c>
      <c r="B1135" t="inlineStr">
        <is>
          <t>ENVIRONMENT</t>
        </is>
      </c>
      <c r="C1135" t="inlineStr">
        <is>
          <t>ENVIRONMENT</t>
        </is>
      </c>
      <c r="D1135" t="inlineStr">
        <is>
          <t>no</t>
        </is>
      </c>
      <c r="E1135" t="inlineStr">
        <is>
          <t/>
        </is>
      </c>
      <c r="F1135" t="inlineStr">
        <is>
          <t/>
        </is>
      </c>
      <c r="G1135" t="inlineStr">
        <is>
          <t/>
        </is>
      </c>
      <c r="H1135" t="inlineStr">
        <is>
          <t/>
        </is>
      </c>
      <c r="I1135" t="inlineStr">
        <is>
          <t/>
        </is>
      </c>
      <c r="J1135" t="inlineStr">
        <is>
          <t/>
        </is>
      </c>
      <c r="K1135" t="inlineStr">
        <is>
          <t/>
        </is>
      </c>
      <c r="L1135" t="inlineStr">
        <is>
          <t/>
        </is>
      </c>
      <c r="M1135" t="inlineStr">
        <is>
          <t/>
        </is>
      </c>
      <c r="N1135" t="inlineStr">
        <is>
          <t/>
        </is>
      </c>
      <c r="O1135" t="inlineStr">
        <is>
          <t/>
        </is>
      </c>
      <c r="P1135" t="inlineStr">
        <is>
          <t/>
        </is>
      </c>
      <c r="Q1135" t="inlineStr">
        <is>
          <t/>
        </is>
      </c>
      <c r="R1135" s="2" t="inlineStr">
        <is>
          <t>Ableitung radioaktiver Stoffe</t>
        </is>
      </c>
      <c r="S1135" s="2" t="inlineStr">
        <is>
          <t>3</t>
        </is>
      </c>
      <c r="T1135" s="2" t="inlineStr">
        <is>
          <t/>
        </is>
      </c>
      <c r="U1135" t="inlineStr">
        <is>
          <t>die Ableitung radioaktiver Stoffe ist die kontrolierte Abgabe radioaktiver Stoffe in die Luft und in Gewaesser beim Betrieb kerntechnischer Anlagen</t>
        </is>
      </c>
      <c r="V1135" s="2" t="inlineStr">
        <is>
          <t>απόρριψη ραδιενεργών υλών</t>
        </is>
      </c>
      <c r="W1135" s="2" t="inlineStr">
        <is>
          <t>3</t>
        </is>
      </c>
      <c r="X1135" s="2" t="inlineStr">
        <is>
          <t/>
        </is>
      </c>
      <c r="Y1135" t="inlineStr">
        <is>
          <t/>
        </is>
      </c>
      <c r="Z1135" s="2" t="inlineStr">
        <is>
          <t>discharge of radioactive materials</t>
        </is>
      </c>
      <c r="AA1135" s="2" t="inlineStr">
        <is>
          <t>3</t>
        </is>
      </c>
      <c r="AB1135" s="2" t="inlineStr">
        <is>
          <t/>
        </is>
      </c>
      <c r="AC1135" t="inlineStr">
        <is>
          <t>the controlled emission of radioactive materials into the atmosphere or into waters in the operation of nuclear installations</t>
        </is>
      </c>
      <c r="AD1135" s="2" t="inlineStr">
        <is>
          <t>descarga de materiales radiactivos</t>
        </is>
      </c>
      <c r="AE1135" s="2" t="inlineStr">
        <is>
          <t>3</t>
        </is>
      </c>
      <c r="AF1135" s="2" t="inlineStr">
        <is>
          <t/>
        </is>
      </c>
      <c r="AG1135" t="inlineStr">
        <is>
          <t>emisión controlada de materiales radiactivos en el ambiente o en las aguas en el funcionamiento de instalaciones nucleares</t>
        </is>
      </c>
      <c r="AH1135" t="inlineStr">
        <is>
          <t/>
        </is>
      </c>
      <c r="AI1135" t="inlineStr">
        <is>
          <t/>
        </is>
      </c>
      <c r="AJ1135" t="inlineStr">
        <is>
          <t/>
        </is>
      </c>
      <c r="AK1135" t="inlineStr">
        <is>
          <t/>
        </is>
      </c>
      <c r="AL1135" t="inlineStr">
        <is>
          <t/>
        </is>
      </c>
      <c r="AM1135" t="inlineStr">
        <is>
          <t/>
        </is>
      </c>
      <c r="AN1135" t="inlineStr">
        <is>
          <t/>
        </is>
      </c>
      <c r="AO1135" t="inlineStr">
        <is>
          <t/>
        </is>
      </c>
      <c r="AP1135" s="2" t="inlineStr">
        <is>
          <t>rejet d'effluents radioactifs</t>
        </is>
      </c>
      <c r="AQ1135" s="2" t="inlineStr">
        <is>
          <t>3</t>
        </is>
      </c>
      <c r="AR1135" s="2" t="inlineStr">
        <is>
          <t/>
        </is>
      </c>
      <c r="AS1135" t="inlineStr">
        <is>
          <t>émission contrôlée de substances radioactives dans l'atmosphère ou dans les eaux, résultant du fonctionnement d'installations nucléaires</t>
        </is>
      </c>
      <c r="AT1135" t="inlineStr">
        <is>
          <t/>
        </is>
      </c>
      <c r="AU1135" t="inlineStr">
        <is>
          <t/>
        </is>
      </c>
      <c r="AV1135" t="inlineStr">
        <is>
          <t/>
        </is>
      </c>
      <c r="AW1135" t="inlineStr">
        <is>
          <t/>
        </is>
      </c>
      <c r="AX1135" t="inlineStr">
        <is>
          <t/>
        </is>
      </c>
      <c r="AY1135" t="inlineStr">
        <is>
          <t/>
        </is>
      </c>
      <c r="AZ1135" t="inlineStr">
        <is>
          <t/>
        </is>
      </c>
      <c r="BA1135" t="inlineStr">
        <is>
          <t/>
        </is>
      </c>
      <c r="BB1135" t="inlineStr">
        <is>
          <t/>
        </is>
      </c>
      <c r="BC1135" t="inlineStr">
        <is>
          <t/>
        </is>
      </c>
      <c r="BD1135" t="inlineStr">
        <is>
          <t/>
        </is>
      </c>
      <c r="BE1135" t="inlineStr">
        <is>
          <t/>
        </is>
      </c>
      <c r="BF1135" s="2" t="inlineStr">
        <is>
          <t>scarico degli efflussi radioattivi</t>
        </is>
      </c>
      <c r="BG1135" s="2" t="inlineStr">
        <is>
          <t>3</t>
        </is>
      </c>
      <c r="BH1135" s="2" t="inlineStr">
        <is>
          <t/>
        </is>
      </c>
      <c r="BI1135" t="inlineStr">
        <is>
          <t/>
        </is>
      </c>
      <c r="BJ1135" t="inlineStr">
        <is>
          <t/>
        </is>
      </c>
      <c r="BK1135" t="inlineStr">
        <is>
          <t/>
        </is>
      </c>
      <c r="BL1135" t="inlineStr">
        <is>
          <t/>
        </is>
      </c>
      <c r="BM1135" t="inlineStr">
        <is>
          <t/>
        </is>
      </c>
      <c r="BN1135" t="inlineStr">
        <is>
          <t/>
        </is>
      </c>
      <c r="BO1135" t="inlineStr">
        <is>
          <t/>
        </is>
      </c>
      <c r="BP1135" t="inlineStr">
        <is>
          <t/>
        </is>
      </c>
      <c r="BQ1135" t="inlineStr">
        <is>
          <t/>
        </is>
      </c>
      <c r="BR1135" t="inlineStr">
        <is>
          <t/>
        </is>
      </c>
      <c r="BS1135" t="inlineStr">
        <is>
          <t/>
        </is>
      </c>
      <c r="BT1135" t="inlineStr">
        <is>
          <t/>
        </is>
      </c>
      <c r="BU1135" t="inlineStr">
        <is>
          <t/>
        </is>
      </c>
      <c r="BV1135" t="inlineStr">
        <is>
          <t/>
        </is>
      </c>
      <c r="BW1135" t="inlineStr">
        <is>
          <t/>
        </is>
      </c>
      <c r="BX1135" t="inlineStr">
        <is>
          <t/>
        </is>
      </c>
      <c r="BY1135" t="inlineStr">
        <is>
          <t/>
        </is>
      </c>
      <c r="BZ1135" t="inlineStr">
        <is>
          <t/>
        </is>
      </c>
      <c r="CA1135" t="inlineStr">
        <is>
          <t/>
        </is>
      </c>
      <c r="CB1135" t="inlineStr">
        <is>
          <t/>
        </is>
      </c>
      <c r="CC1135" t="inlineStr">
        <is>
          <t/>
        </is>
      </c>
      <c r="CD1135" s="2" t="inlineStr">
        <is>
          <t>descarga de efluentes radioativos</t>
        </is>
      </c>
      <c r="CE1135" s="2" t="inlineStr">
        <is>
          <t>3</t>
        </is>
      </c>
      <c r="CF1135" s="2" t="inlineStr">
        <is>
          <t/>
        </is>
      </c>
      <c r="CG1135" t="inlineStr">
        <is>
          <t>Emissão controlada de materiais radioativos para a atmosfera,c ursos de água, lagos ou mar, resultante do funcionamento de instalações nucleares.</t>
        </is>
      </c>
      <c r="CH1135" t="inlineStr">
        <is>
          <t/>
        </is>
      </c>
      <c r="CI1135" t="inlineStr">
        <is>
          <t/>
        </is>
      </c>
      <c r="CJ1135" t="inlineStr">
        <is>
          <t/>
        </is>
      </c>
      <c r="CK1135" t="inlineStr">
        <is>
          <t/>
        </is>
      </c>
      <c r="CL1135" t="inlineStr">
        <is>
          <t/>
        </is>
      </c>
      <c r="CM1135" t="inlineStr">
        <is>
          <t/>
        </is>
      </c>
      <c r="CN1135" t="inlineStr">
        <is>
          <t/>
        </is>
      </c>
      <c r="CO1135" t="inlineStr">
        <is>
          <t/>
        </is>
      </c>
      <c r="CP1135" t="inlineStr">
        <is>
          <t/>
        </is>
      </c>
      <c r="CQ1135" t="inlineStr">
        <is>
          <t/>
        </is>
      </c>
      <c r="CR1135" t="inlineStr">
        <is>
          <t/>
        </is>
      </c>
      <c r="CS1135" t="inlineStr">
        <is>
          <t/>
        </is>
      </c>
      <c r="CT1135" t="inlineStr">
        <is>
          <t/>
        </is>
      </c>
      <c r="CU1135" t="inlineStr">
        <is>
          <t/>
        </is>
      </c>
      <c r="CV1135" t="inlineStr">
        <is>
          <t/>
        </is>
      </c>
      <c r="CW1135" t="inlineStr">
        <is>
          <t/>
        </is>
      </c>
    </row>
    <row r="1136">
      <c r="A1136" s="1" t="str">
        <f>HYPERLINK("https://iate.europa.eu/entry/result/1407889/all", "1407889")</f>
        <v>1407889</v>
      </c>
      <c r="B1136" t="inlineStr">
        <is>
          <t>SOCIAL QUESTIONS</t>
        </is>
      </c>
      <c r="C1136" t="inlineStr">
        <is>
          <t>SOCIAL QUESTIONS|health|medical science</t>
        </is>
      </c>
      <c r="D1136" t="inlineStr">
        <is>
          <t>no</t>
        </is>
      </c>
      <c r="E1136" t="inlineStr">
        <is>
          <t/>
        </is>
      </c>
      <c r="F1136" t="inlineStr">
        <is>
          <t/>
        </is>
      </c>
      <c r="G1136" t="inlineStr">
        <is>
          <t/>
        </is>
      </c>
      <c r="H1136" t="inlineStr">
        <is>
          <t/>
        </is>
      </c>
      <c r="I1136" t="inlineStr">
        <is>
          <t/>
        </is>
      </c>
      <c r="J1136" t="inlineStr">
        <is>
          <t/>
        </is>
      </c>
      <c r="K1136" t="inlineStr">
        <is>
          <t/>
        </is>
      </c>
      <c r="L1136" t="inlineStr">
        <is>
          <t/>
        </is>
      </c>
      <c r="M1136" t="inlineStr">
        <is>
          <t/>
        </is>
      </c>
      <c r="N1136" t="inlineStr">
        <is>
          <t/>
        </is>
      </c>
      <c r="O1136" t="inlineStr">
        <is>
          <t/>
        </is>
      </c>
      <c r="P1136" t="inlineStr">
        <is>
          <t/>
        </is>
      </c>
      <c r="Q1136" t="inlineStr">
        <is>
          <t/>
        </is>
      </c>
      <c r="R1136" s="2" t="inlineStr">
        <is>
          <t>maximal zulaessige Aktivitaetskonzentration</t>
        </is>
      </c>
      <c r="S1136" s="2" t="inlineStr">
        <is>
          <t>3</t>
        </is>
      </c>
      <c r="T1136" s="2" t="inlineStr">
        <is>
          <t/>
        </is>
      </c>
      <c r="U1136" t="inlineStr">
        <is>
          <t>die maximal zulassige Aktivitaetskonzentration ist ein in gesetzlichen Vorschriften fuer die menschliche Gesundheit angegebener Grenzwert fuer die Aktivitaetskonzentration eines Nuklids in Luft oder Wasser</t>
        </is>
      </c>
      <c r="V1136" s="2" t="inlineStr">
        <is>
          <t>μέγιστη επιτρεπόμενη συγκέντρωση</t>
        </is>
      </c>
      <c r="W1136" s="2" t="inlineStr">
        <is>
          <t>3</t>
        </is>
      </c>
      <c r="X1136" s="2" t="inlineStr">
        <is>
          <t/>
        </is>
      </c>
      <c r="Y1136" t="inlineStr">
        <is>
          <t/>
        </is>
      </c>
      <c r="Z1136" s="2" t="inlineStr">
        <is>
          <t>maximum permissible concentration|
MPC,see also "maximum admissible concentration" and "maximum allowable concentration"(MAC)</t>
        </is>
      </c>
      <c r="AA1136" s="2" t="inlineStr">
        <is>
          <t>3|
3</t>
        </is>
      </c>
      <c r="AB1136" s="2" t="inlineStr">
        <is>
          <t xml:space="preserve">|
</t>
        </is>
      </c>
      <c r="AC1136" t="inlineStr">
        <is>
          <t>the level of activity concentration of a nuclide present in air,water or foodstuffs which by legal regulation is established as the maximum that would not create undue risk to human health</t>
        </is>
      </c>
      <c r="AD1136" s="2" t="inlineStr">
        <is>
          <t>máxima concentración admisible</t>
        </is>
      </c>
      <c r="AE1136" s="2" t="inlineStr">
        <is>
          <t>3</t>
        </is>
      </c>
      <c r="AF1136" s="2" t="inlineStr">
        <is>
          <t/>
        </is>
      </c>
      <c r="AG1136" t="inlineStr">
        <is>
          <t>valor límite, fijado legalmente, de la concentración de actividad de un nucleido presente en el agua o en el aire. Es un valor máximo que no supone riesgo para la salud humana</t>
        </is>
      </c>
      <c r="AH1136" t="inlineStr">
        <is>
          <t/>
        </is>
      </c>
      <c r="AI1136" t="inlineStr">
        <is>
          <t/>
        </is>
      </c>
      <c r="AJ1136" t="inlineStr">
        <is>
          <t/>
        </is>
      </c>
      <c r="AK1136" t="inlineStr">
        <is>
          <t/>
        </is>
      </c>
      <c r="AL1136" t="inlineStr">
        <is>
          <t/>
        </is>
      </c>
      <c r="AM1136" t="inlineStr">
        <is>
          <t/>
        </is>
      </c>
      <c r="AN1136" t="inlineStr">
        <is>
          <t/>
        </is>
      </c>
      <c r="AO1136" t="inlineStr">
        <is>
          <t/>
        </is>
      </c>
      <c r="AP1136" s="2" t="inlineStr">
        <is>
          <t>CMA|
concentration maximale admissible</t>
        </is>
      </c>
      <c r="AQ1136" s="2" t="inlineStr">
        <is>
          <t>3|
3</t>
        </is>
      </c>
      <c r="AR1136" s="2" t="inlineStr">
        <is>
          <t xml:space="preserve">|
</t>
        </is>
      </c>
      <c r="AS1136" t="inlineStr">
        <is>
          <t>définition du décret français N 66-450:activité volumique d'un radionucléide dans l'air inhalé ou dans l'eau de boisson qui, pour une inhalation ou une ingestion exclusive et continue, entraîne l'équivalent de dose maximal admissible au niveau de l'organe critique lorsque l'équilibre est atteint ou après cinquante ans dans le cas de radioéléments à période effective longue</t>
        </is>
      </c>
      <c r="AT1136" t="inlineStr">
        <is>
          <t/>
        </is>
      </c>
      <c r="AU1136" t="inlineStr">
        <is>
          <t/>
        </is>
      </c>
      <c r="AV1136" t="inlineStr">
        <is>
          <t/>
        </is>
      </c>
      <c r="AW1136" t="inlineStr">
        <is>
          <t/>
        </is>
      </c>
      <c r="AX1136" t="inlineStr">
        <is>
          <t/>
        </is>
      </c>
      <c r="AY1136" t="inlineStr">
        <is>
          <t/>
        </is>
      </c>
      <c r="AZ1136" t="inlineStr">
        <is>
          <t/>
        </is>
      </c>
      <c r="BA1136" t="inlineStr">
        <is>
          <t/>
        </is>
      </c>
      <c r="BB1136" t="inlineStr">
        <is>
          <t/>
        </is>
      </c>
      <c r="BC1136" t="inlineStr">
        <is>
          <t/>
        </is>
      </c>
      <c r="BD1136" t="inlineStr">
        <is>
          <t/>
        </is>
      </c>
      <c r="BE1136" t="inlineStr">
        <is>
          <t/>
        </is>
      </c>
      <c r="BF1136" s="2" t="inlineStr">
        <is>
          <t>dosi massime ammissibili</t>
        </is>
      </c>
      <c r="BG1136" s="2" t="inlineStr">
        <is>
          <t>3</t>
        </is>
      </c>
      <c r="BH1136" s="2" t="inlineStr">
        <is>
          <t/>
        </is>
      </c>
      <c r="BI1136" t="inlineStr">
        <is>
          <t/>
        </is>
      </c>
      <c r="BJ1136" t="inlineStr">
        <is>
          <t/>
        </is>
      </c>
      <c r="BK1136" t="inlineStr">
        <is>
          <t/>
        </is>
      </c>
      <c r="BL1136" t="inlineStr">
        <is>
          <t/>
        </is>
      </c>
      <c r="BM1136" t="inlineStr">
        <is>
          <t/>
        </is>
      </c>
      <c r="BN1136" t="inlineStr">
        <is>
          <t/>
        </is>
      </c>
      <c r="BO1136" t="inlineStr">
        <is>
          <t/>
        </is>
      </c>
      <c r="BP1136" t="inlineStr">
        <is>
          <t/>
        </is>
      </c>
      <c r="BQ1136" t="inlineStr">
        <is>
          <t/>
        </is>
      </c>
      <c r="BR1136" t="inlineStr">
        <is>
          <t/>
        </is>
      </c>
      <c r="BS1136" t="inlineStr">
        <is>
          <t/>
        </is>
      </c>
      <c r="BT1136" t="inlineStr">
        <is>
          <t/>
        </is>
      </c>
      <c r="BU1136" t="inlineStr">
        <is>
          <t/>
        </is>
      </c>
      <c r="BV1136" t="inlineStr">
        <is>
          <t/>
        </is>
      </c>
      <c r="BW1136" t="inlineStr">
        <is>
          <t/>
        </is>
      </c>
      <c r="BX1136" t="inlineStr">
        <is>
          <t/>
        </is>
      </c>
      <c r="BY1136" t="inlineStr">
        <is>
          <t/>
        </is>
      </c>
      <c r="BZ1136" t="inlineStr">
        <is>
          <t/>
        </is>
      </c>
      <c r="CA1136" t="inlineStr">
        <is>
          <t/>
        </is>
      </c>
      <c r="CB1136" t="inlineStr">
        <is>
          <t/>
        </is>
      </c>
      <c r="CC1136" t="inlineStr">
        <is>
          <t/>
        </is>
      </c>
      <c r="CD1136" s="2" t="inlineStr">
        <is>
          <t>concentração máxima admissível</t>
        </is>
      </c>
      <c r="CE1136" s="2" t="inlineStr">
        <is>
          <t>3</t>
        </is>
      </c>
      <c r="CF1136" s="2" t="inlineStr">
        <is>
          <t/>
        </is>
      </c>
      <c r="CG1136" t="inlineStr">
        <is>
          <t>valor limite,fixado legalmente,da concentração dum nuclídeo na água ou no ar.É um valor máximo que não produzirá riscos para a saúde humana</t>
        </is>
      </c>
      <c r="CH1136" t="inlineStr">
        <is>
          <t/>
        </is>
      </c>
      <c r="CI1136" t="inlineStr">
        <is>
          <t/>
        </is>
      </c>
      <c r="CJ1136" t="inlineStr">
        <is>
          <t/>
        </is>
      </c>
      <c r="CK1136" t="inlineStr">
        <is>
          <t/>
        </is>
      </c>
      <c r="CL1136" t="inlineStr">
        <is>
          <t/>
        </is>
      </c>
      <c r="CM1136" t="inlineStr">
        <is>
          <t/>
        </is>
      </c>
      <c r="CN1136" t="inlineStr">
        <is>
          <t/>
        </is>
      </c>
      <c r="CO1136" t="inlineStr">
        <is>
          <t/>
        </is>
      </c>
      <c r="CP1136" t="inlineStr">
        <is>
          <t/>
        </is>
      </c>
      <c r="CQ1136" t="inlineStr">
        <is>
          <t/>
        </is>
      </c>
      <c r="CR1136" t="inlineStr">
        <is>
          <t/>
        </is>
      </c>
      <c r="CS1136" t="inlineStr">
        <is>
          <t/>
        </is>
      </c>
      <c r="CT1136" t="inlineStr">
        <is>
          <t/>
        </is>
      </c>
      <c r="CU1136" t="inlineStr">
        <is>
          <t/>
        </is>
      </c>
      <c r="CV1136" t="inlineStr">
        <is>
          <t/>
        </is>
      </c>
      <c r="CW1136" t="inlineStr">
        <is>
          <t/>
        </is>
      </c>
    </row>
    <row r="1137">
      <c r="A1137" s="1" t="str">
        <f>HYPERLINK("https://iate.europa.eu/entry/result/1407887/all", "1407887")</f>
        <v>1407887</v>
      </c>
      <c r="B1137" t="inlineStr">
        <is>
          <t>SOCIAL QUESTIONS</t>
        </is>
      </c>
      <c r="C1137" t="inlineStr">
        <is>
          <t>SOCIAL QUESTIONS|health|medical science</t>
        </is>
      </c>
      <c r="D1137" t="inlineStr">
        <is>
          <t>no</t>
        </is>
      </c>
      <c r="E1137" t="inlineStr">
        <is>
          <t/>
        </is>
      </c>
      <c r="F1137" t="inlineStr">
        <is>
          <t/>
        </is>
      </c>
      <c r="G1137" t="inlineStr">
        <is>
          <t/>
        </is>
      </c>
      <c r="H1137" t="inlineStr">
        <is>
          <t/>
        </is>
      </c>
      <c r="I1137" t="inlineStr">
        <is>
          <t/>
        </is>
      </c>
      <c r="J1137" t="inlineStr">
        <is>
          <t/>
        </is>
      </c>
      <c r="K1137" t="inlineStr">
        <is>
          <t/>
        </is>
      </c>
      <c r="L1137" t="inlineStr">
        <is>
          <t/>
        </is>
      </c>
      <c r="M1137" t="inlineStr">
        <is>
          <t/>
        </is>
      </c>
      <c r="N1137" t="inlineStr">
        <is>
          <t/>
        </is>
      </c>
      <c r="O1137" t="inlineStr">
        <is>
          <t/>
        </is>
      </c>
      <c r="P1137" t="inlineStr">
        <is>
          <t/>
        </is>
      </c>
      <c r="Q1137" t="inlineStr">
        <is>
          <t/>
        </is>
      </c>
      <c r="R1137" s="2" t="inlineStr">
        <is>
          <t>Gruppen-Aequivalentdosis</t>
        </is>
      </c>
      <c r="S1137" s="2" t="inlineStr">
        <is>
          <t>3</t>
        </is>
      </c>
      <c r="T1137" s="2" t="inlineStr">
        <is>
          <t/>
        </is>
      </c>
      <c r="U1137" t="inlineStr">
        <is>
          <t>Summe der Equivalentdose, die die Angehoerigen einer Personen-gruppe unter bestimmten Umstaenden erhalten</t>
        </is>
      </c>
      <c r="V1137" s="2" t="inlineStr">
        <is>
          <t>ισοδύναμο δόσης συνόλου ατόμων|
ισοδύναμο συλλογικής δόσης</t>
        </is>
      </c>
      <c r="W1137" s="2" t="inlineStr">
        <is>
          <t>3|
3</t>
        </is>
      </c>
      <c r="X1137" s="2" t="inlineStr">
        <is>
          <t xml:space="preserve">|
</t>
        </is>
      </c>
      <c r="Y1137" t="inlineStr">
        <is>
          <t/>
        </is>
      </c>
      <c r="Z1137" s="2" t="inlineStr">
        <is>
          <t>sub-population collective dose|
group collective dose</t>
        </is>
      </c>
      <c r="AA1137" s="2" t="inlineStr">
        <is>
          <t>3|
3</t>
        </is>
      </c>
      <c r="AB1137" s="2" t="inlineStr">
        <is>
          <t xml:space="preserve">|
</t>
        </is>
      </c>
      <c r="AC1137" t="inlineStr">
        <is>
          <t>a component of the population dose related to a given sub-population,which,for some purposes,may be the population of a country or region.</t>
        </is>
      </c>
      <c r="AD1137" s="2" t="inlineStr">
        <is>
          <t>dosis equivalente colectiva</t>
        </is>
      </c>
      <c r="AE1137" s="2" t="inlineStr">
        <is>
          <t>3</t>
        </is>
      </c>
      <c r="AF1137" s="2" t="inlineStr">
        <is>
          <t/>
        </is>
      </c>
      <c r="AG1137" t="inlineStr">
        <is>
          <t>total de las dosis equivalentes recibidas individualmente por los miembros de una colectividad en circunstancias determinadas</t>
        </is>
      </c>
      <c r="AH1137" t="inlineStr">
        <is>
          <t/>
        </is>
      </c>
      <c r="AI1137" t="inlineStr">
        <is>
          <t/>
        </is>
      </c>
      <c r="AJ1137" t="inlineStr">
        <is>
          <t/>
        </is>
      </c>
      <c r="AK1137" t="inlineStr">
        <is>
          <t/>
        </is>
      </c>
      <c r="AL1137" t="inlineStr">
        <is>
          <t/>
        </is>
      </c>
      <c r="AM1137" t="inlineStr">
        <is>
          <t/>
        </is>
      </c>
      <c r="AN1137" t="inlineStr">
        <is>
          <t/>
        </is>
      </c>
      <c r="AO1137" t="inlineStr">
        <is>
          <t/>
        </is>
      </c>
      <c r="AP1137" s="2" t="inlineStr">
        <is>
          <t>équivalent de dose collective</t>
        </is>
      </c>
      <c r="AQ1137" s="2" t="inlineStr">
        <is>
          <t>3</t>
        </is>
      </c>
      <c r="AR1137" s="2" t="inlineStr">
        <is>
          <t/>
        </is>
      </c>
      <c r="AS1137" t="inlineStr">
        <is>
          <t>total des équivalents de dose reçus individuellement par les membres d'une collectivité dans des circonstances déterminées</t>
        </is>
      </c>
      <c r="AT1137" t="inlineStr">
        <is>
          <t/>
        </is>
      </c>
      <c r="AU1137" t="inlineStr">
        <is>
          <t/>
        </is>
      </c>
      <c r="AV1137" t="inlineStr">
        <is>
          <t/>
        </is>
      </c>
      <c r="AW1137" t="inlineStr">
        <is>
          <t/>
        </is>
      </c>
      <c r="AX1137" t="inlineStr">
        <is>
          <t/>
        </is>
      </c>
      <c r="AY1137" t="inlineStr">
        <is>
          <t/>
        </is>
      </c>
      <c r="AZ1137" t="inlineStr">
        <is>
          <t/>
        </is>
      </c>
      <c r="BA1137" t="inlineStr">
        <is>
          <t/>
        </is>
      </c>
      <c r="BB1137" t="inlineStr">
        <is>
          <t/>
        </is>
      </c>
      <c r="BC1137" t="inlineStr">
        <is>
          <t/>
        </is>
      </c>
      <c r="BD1137" t="inlineStr">
        <is>
          <t/>
        </is>
      </c>
      <c r="BE1137" t="inlineStr">
        <is>
          <t/>
        </is>
      </c>
      <c r="BF1137" s="2" t="inlineStr">
        <is>
          <t>equivalente di dose collettiva</t>
        </is>
      </c>
      <c r="BG1137" s="2" t="inlineStr">
        <is>
          <t>3</t>
        </is>
      </c>
      <c r="BH1137" s="2" t="inlineStr">
        <is>
          <t/>
        </is>
      </c>
      <c r="BI1137" t="inlineStr">
        <is>
          <t/>
        </is>
      </c>
      <c r="BJ1137" t="inlineStr">
        <is>
          <t/>
        </is>
      </c>
      <c r="BK1137" t="inlineStr">
        <is>
          <t/>
        </is>
      </c>
      <c r="BL1137" t="inlineStr">
        <is>
          <t/>
        </is>
      </c>
      <c r="BM1137" t="inlineStr">
        <is>
          <t/>
        </is>
      </c>
      <c r="BN1137" t="inlineStr">
        <is>
          <t/>
        </is>
      </c>
      <c r="BO1137" t="inlineStr">
        <is>
          <t/>
        </is>
      </c>
      <c r="BP1137" t="inlineStr">
        <is>
          <t/>
        </is>
      </c>
      <c r="BQ1137" t="inlineStr">
        <is>
          <t/>
        </is>
      </c>
      <c r="BR1137" t="inlineStr">
        <is>
          <t/>
        </is>
      </c>
      <c r="BS1137" t="inlineStr">
        <is>
          <t/>
        </is>
      </c>
      <c r="BT1137" t="inlineStr">
        <is>
          <t/>
        </is>
      </c>
      <c r="BU1137" t="inlineStr">
        <is>
          <t/>
        </is>
      </c>
      <c r="BV1137" t="inlineStr">
        <is>
          <t/>
        </is>
      </c>
      <c r="BW1137" t="inlineStr">
        <is>
          <t/>
        </is>
      </c>
      <c r="BX1137" t="inlineStr">
        <is>
          <t/>
        </is>
      </c>
      <c r="BY1137" t="inlineStr">
        <is>
          <t/>
        </is>
      </c>
      <c r="BZ1137" t="inlineStr">
        <is>
          <t/>
        </is>
      </c>
      <c r="CA1137" t="inlineStr">
        <is>
          <t/>
        </is>
      </c>
      <c r="CB1137" t="inlineStr">
        <is>
          <t/>
        </is>
      </c>
      <c r="CC1137" t="inlineStr">
        <is>
          <t/>
        </is>
      </c>
      <c r="CD1137" s="2" t="inlineStr">
        <is>
          <t>equivalente de dose coletiva</t>
        </is>
      </c>
      <c r="CE1137" s="2" t="inlineStr">
        <is>
          <t>3</t>
        </is>
      </c>
      <c r="CF1137" s="2" t="inlineStr">
        <is>
          <t/>
        </is>
      </c>
      <c r="CG1137" t="inlineStr">
        <is>
          <t>total das doses equivalentes recebidas individualmente pelos membros de uma colectividade em circunstâncias determinadas</t>
        </is>
      </c>
      <c r="CH1137" t="inlineStr">
        <is>
          <t/>
        </is>
      </c>
      <c r="CI1137" t="inlineStr">
        <is>
          <t/>
        </is>
      </c>
      <c r="CJ1137" t="inlineStr">
        <is>
          <t/>
        </is>
      </c>
      <c r="CK1137" t="inlineStr">
        <is>
          <t/>
        </is>
      </c>
      <c r="CL1137" t="inlineStr">
        <is>
          <t/>
        </is>
      </c>
      <c r="CM1137" t="inlineStr">
        <is>
          <t/>
        </is>
      </c>
      <c r="CN1137" t="inlineStr">
        <is>
          <t/>
        </is>
      </c>
      <c r="CO1137" t="inlineStr">
        <is>
          <t/>
        </is>
      </c>
      <c r="CP1137" t="inlineStr">
        <is>
          <t/>
        </is>
      </c>
      <c r="CQ1137" t="inlineStr">
        <is>
          <t/>
        </is>
      </c>
      <c r="CR1137" t="inlineStr">
        <is>
          <t/>
        </is>
      </c>
      <c r="CS1137" t="inlineStr">
        <is>
          <t/>
        </is>
      </c>
      <c r="CT1137" t="inlineStr">
        <is>
          <t/>
        </is>
      </c>
      <c r="CU1137" t="inlineStr">
        <is>
          <t/>
        </is>
      </c>
      <c r="CV1137" t="inlineStr">
        <is>
          <t/>
        </is>
      </c>
      <c r="CW1137" t="inlineStr">
        <is>
          <t/>
        </is>
      </c>
    </row>
    <row r="1138">
      <c r="A1138" s="1" t="str">
        <f>HYPERLINK("https://iate.europa.eu/entry/result/1407886/all", "1407886")</f>
        <v>1407886</v>
      </c>
      <c r="B1138" t="inlineStr">
        <is>
          <t>SOCIAL QUESTIONS</t>
        </is>
      </c>
      <c r="C1138" t="inlineStr">
        <is>
          <t>SOCIAL QUESTIONS|health|medical science</t>
        </is>
      </c>
      <c r="D1138" t="inlineStr">
        <is>
          <t>no</t>
        </is>
      </c>
      <c r="E1138" t="inlineStr">
        <is>
          <t/>
        </is>
      </c>
      <c r="F1138" t="inlineStr">
        <is>
          <t/>
        </is>
      </c>
      <c r="G1138" t="inlineStr">
        <is>
          <t/>
        </is>
      </c>
      <c r="H1138" t="inlineStr">
        <is>
          <t/>
        </is>
      </c>
      <c r="I1138" t="inlineStr">
        <is>
          <t/>
        </is>
      </c>
      <c r="J1138" t="inlineStr">
        <is>
          <t/>
        </is>
      </c>
      <c r="K1138" t="inlineStr">
        <is>
          <t/>
        </is>
      </c>
      <c r="L1138" t="inlineStr">
        <is>
          <t/>
        </is>
      </c>
      <c r="M1138" t="inlineStr">
        <is>
          <t/>
        </is>
      </c>
      <c r="N1138" t="inlineStr">
        <is>
          <t/>
        </is>
      </c>
      <c r="O1138" t="inlineStr">
        <is>
          <t/>
        </is>
      </c>
      <c r="P1138" t="inlineStr">
        <is>
          <t/>
        </is>
      </c>
      <c r="Q1138" t="inlineStr">
        <is>
          <t/>
        </is>
      </c>
      <c r="R1138" s="2" t="inlineStr">
        <is>
          <t>Personendosis</t>
        </is>
      </c>
      <c r="S1138" s="2" t="inlineStr">
        <is>
          <t>3</t>
        </is>
      </c>
      <c r="T1138" s="2" t="inlineStr">
        <is>
          <t/>
        </is>
      </c>
      <c r="U1138" t="inlineStr">
        <is>
          <t>die Personendosis ist die Ionendosis, Energiedosis oder Aequivalentdosis an einer fuer die Strahlenbelastung als repraesentativ geltenden Stelle der Koerperoberflaeche einer Person</t>
        </is>
      </c>
      <c r="V1138" s="2" t="inlineStr">
        <is>
          <t>ατομική δόση|
προσωπική δόση</t>
        </is>
      </c>
      <c r="W1138" s="2" t="inlineStr">
        <is>
          <t>3|
3</t>
        </is>
      </c>
      <c r="X1138" s="2" t="inlineStr">
        <is>
          <t xml:space="preserve">|
</t>
        </is>
      </c>
      <c r="Y1138" t="inlineStr">
        <is>
          <t/>
        </is>
      </c>
      <c r="Z1138" s="2" t="inlineStr">
        <is>
          <t>individual dose</t>
        </is>
      </c>
      <c r="AA1138" s="2" t="inlineStr">
        <is>
          <t>3</t>
        </is>
      </c>
      <c r="AB1138" s="2" t="inlineStr">
        <is>
          <t/>
        </is>
      </c>
      <c r="AC1138" t="inlineStr">
        <is>
          <t>the dose(exposure,absorbed dose or dose equivalent)to the body or to a given critical organ received by any individual during a given period of time</t>
        </is>
      </c>
      <c r="AD1138" s="2" t="inlineStr">
        <is>
          <t>dosis individual</t>
        </is>
      </c>
      <c r="AE1138" s="2" t="inlineStr">
        <is>
          <t>3</t>
        </is>
      </c>
      <c r="AF1138" s="2" t="inlineStr">
        <is>
          <t/>
        </is>
      </c>
      <c r="AG1138" t="inlineStr">
        <is>
          <t>exposición, dosis absorbida, o dosis equivalente, medida en un punto del cuerpo humano que se considera representativo</t>
        </is>
      </c>
      <c r="AH1138" t="inlineStr">
        <is>
          <t/>
        </is>
      </c>
      <c r="AI1138" t="inlineStr">
        <is>
          <t/>
        </is>
      </c>
      <c r="AJ1138" t="inlineStr">
        <is>
          <t/>
        </is>
      </c>
      <c r="AK1138" t="inlineStr">
        <is>
          <t/>
        </is>
      </c>
      <c r="AL1138" t="inlineStr">
        <is>
          <t/>
        </is>
      </c>
      <c r="AM1138" t="inlineStr">
        <is>
          <t/>
        </is>
      </c>
      <c r="AN1138" t="inlineStr">
        <is>
          <t/>
        </is>
      </c>
      <c r="AO1138" t="inlineStr">
        <is>
          <t/>
        </is>
      </c>
      <c r="AP1138" s="2" t="inlineStr">
        <is>
          <t>dose individuelle</t>
        </is>
      </c>
      <c r="AQ1138" s="2" t="inlineStr">
        <is>
          <t>3</t>
        </is>
      </c>
      <c r="AR1138" s="2" t="inlineStr">
        <is>
          <t/>
        </is>
      </c>
      <c r="AS1138" t="inlineStr">
        <is>
          <t>exposition, dose absorbée ou équivalent de dose, mesurés à un endroit du corps humain considéré comme représentatif</t>
        </is>
      </c>
      <c r="AT1138" t="inlineStr">
        <is>
          <t/>
        </is>
      </c>
      <c r="AU1138" t="inlineStr">
        <is>
          <t/>
        </is>
      </c>
      <c r="AV1138" t="inlineStr">
        <is>
          <t/>
        </is>
      </c>
      <c r="AW1138" t="inlineStr">
        <is>
          <t/>
        </is>
      </c>
      <c r="AX1138" t="inlineStr">
        <is>
          <t/>
        </is>
      </c>
      <c r="AY1138" t="inlineStr">
        <is>
          <t/>
        </is>
      </c>
      <c r="AZ1138" t="inlineStr">
        <is>
          <t/>
        </is>
      </c>
      <c r="BA1138" t="inlineStr">
        <is>
          <t/>
        </is>
      </c>
      <c r="BB1138" t="inlineStr">
        <is>
          <t/>
        </is>
      </c>
      <c r="BC1138" t="inlineStr">
        <is>
          <t/>
        </is>
      </c>
      <c r="BD1138" t="inlineStr">
        <is>
          <t/>
        </is>
      </c>
      <c r="BE1138" t="inlineStr">
        <is>
          <t/>
        </is>
      </c>
      <c r="BF1138" s="2" t="inlineStr">
        <is>
          <t>dose individuale</t>
        </is>
      </c>
      <c r="BG1138" s="2" t="inlineStr">
        <is>
          <t>3</t>
        </is>
      </c>
      <c r="BH1138" s="2" t="inlineStr">
        <is>
          <t/>
        </is>
      </c>
      <c r="BI1138" t="inlineStr">
        <is>
          <t/>
        </is>
      </c>
      <c r="BJ1138" t="inlineStr">
        <is>
          <t/>
        </is>
      </c>
      <c r="BK1138" t="inlineStr">
        <is>
          <t/>
        </is>
      </c>
      <c r="BL1138" t="inlineStr">
        <is>
          <t/>
        </is>
      </c>
      <c r="BM1138" t="inlineStr">
        <is>
          <t/>
        </is>
      </c>
      <c r="BN1138" t="inlineStr">
        <is>
          <t/>
        </is>
      </c>
      <c r="BO1138" t="inlineStr">
        <is>
          <t/>
        </is>
      </c>
      <c r="BP1138" t="inlineStr">
        <is>
          <t/>
        </is>
      </c>
      <c r="BQ1138" t="inlineStr">
        <is>
          <t/>
        </is>
      </c>
      <c r="BR1138" t="inlineStr">
        <is>
          <t/>
        </is>
      </c>
      <c r="BS1138" t="inlineStr">
        <is>
          <t/>
        </is>
      </c>
      <c r="BT1138" t="inlineStr">
        <is>
          <t/>
        </is>
      </c>
      <c r="BU1138" t="inlineStr">
        <is>
          <t/>
        </is>
      </c>
      <c r="BV1138" t="inlineStr">
        <is>
          <t/>
        </is>
      </c>
      <c r="BW1138" t="inlineStr">
        <is>
          <t/>
        </is>
      </c>
      <c r="BX1138" t="inlineStr">
        <is>
          <t/>
        </is>
      </c>
      <c r="BY1138" t="inlineStr">
        <is>
          <t/>
        </is>
      </c>
      <c r="BZ1138" t="inlineStr">
        <is>
          <t/>
        </is>
      </c>
      <c r="CA1138" t="inlineStr">
        <is>
          <t/>
        </is>
      </c>
      <c r="CB1138" t="inlineStr">
        <is>
          <t/>
        </is>
      </c>
      <c r="CC1138" t="inlineStr">
        <is>
          <t/>
        </is>
      </c>
      <c r="CD1138" s="2" t="inlineStr">
        <is>
          <t>dose individual</t>
        </is>
      </c>
      <c r="CE1138" s="2" t="inlineStr">
        <is>
          <t>3</t>
        </is>
      </c>
      <c r="CF1138" s="2" t="inlineStr">
        <is>
          <t/>
        </is>
      </c>
      <c r="CG1138" t="inlineStr">
        <is>
          <t>exposição,dose absorvida ou dose equivalente medida num ponto do corpo humano considerado representativo</t>
        </is>
      </c>
      <c r="CH1138" t="inlineStr">
        <is>
          <t/>
        </is>
      </c>
      <c r="CI1138" t="inlineStr">
        <is>
          <t/>
        </is>
      </c>
      <c r="CJ1138" t="inlineStr">
        <is>
          <t/>
        </is>
      </c>
      <c r="CK1138" t="inlineStr">
        <is>
          <t/>
        </is>
      </c>
      <c r="CL1138" t="inlineStr">
        <is>
          <t/>
        </is>
      </c>
      <c r="CM1138" t="inlineStr">
        <is>
          <t/>
        </is>
      </c>
      <c r="CN1138" t="inlineStr">
        <is>
          <t/>
        </is>
      </c>
      <c r="CO1138" t="inlineStr">
        <is>
          <t/>
        </is>
      </c>
      <c r="CP1138" t="inlineStr">
        <is>
          <t/>
        </is>
      </c>
      <c r="CQ1138" t="inlineStr">
        <is>
          <t/>
        </is>
      </c>
      <c r="CR1138" t="inlineStr">
        <is>
          <t/>
        </is>
      </c>
      <c r="CS1138" t="inlineStr">
        <is>
          <t/>
        </is>
      </c>
      <c r="CT1138" t="inlineStr">
        <is>
          <t/>
        </is>
      </c>
      <c r="CU1138" t="inlineStr">
        <is>
          <t/>
        </is>
      </c>
      <c r="CV1138" t="inlineStr">
        <is>
          <t/>
        </is>
      </c>
      <c r="CW1138" t="inlineStr">
        <is>
          <t/>
        </is>
      </c>
    </row>
    <row r="1139">
      <c r="A1139" s="1" t="str">
        <f>HYPERLINK("https://iate.europa.eu/entry/result/1407883/all", "1407883")</f>
        <v>1407883</v>
      </c>
      <c r="B1139" t="inlineStr">
        <is>
          <t>Domain code not specified</t>
        </is>
      </c>
      <c r="C1139" t="inlineStr">
        <is>
          <t>Domain code not specified</t>
        </is>
      </c>
      <c r="D1139" t="inlineStr">
        <is>
          <t>no</t>
        </is>
      </c>
      <c r="E1139" t="inlineStr">
        <is>
          <t/>
        </is>
      </c>
      <c r="F1139" t="inlineStr">
        <is>
          <t/>
        </is>
      </c>
      <c r="G1139" t="inlineStr">
        <is>
          <t/>
        </is>
      </c>
      <c r="H1139" t="inlineStr">
        <is>
          <t/>
        </is>
      </c>
      <c r="I1139" t="inlineStr">
        <is>
          <t/>
        </is>
      </c>
      <c r="J1139" t="inlineStr">
        <is>
          <t/>
        </is>
      </c>
      <c r="K1139" t="inlineStr">
        <is>
          <t/>
        </is>
      </c>
      <c r="L1139" t="inlineStr">
        <is>
          <t/>
        </is>
      </c>
      <c r="M1139" t="inlineStr">
        <is>
          <t/>
        </is>
      </c>
      <c r="N1139" t="inlineStr">
        <is>
          <t/>
        </is>
      </c>
      <c r="O1139" t="inlineStr">
        <is>
          <t/>
        </is>
      </c>
      <c r="P1139" t="inlineStr">
        <is>
          <t/>
        </is>
      </c>
      <c r="Q1139" t="inlineStr">
        <is>
          <t/>
        </is>
      </c>
      <c r="R1139" s="2" t="inlineStr">
        <is>
          <t>spezifische Brennstoffleistung</t>
        </is>
      </c>
      <c r="S1139" s="2" t="inlineStr">
        <is>
          <t>3</t>
        </is>
      </c>
      <c r="T1139" s="2" t="inlineStr">
        <is>
          <t/>
        </is>
      </c>
      <c r="U1139" t="inlineStr">
        <is>
          <t>die in der Spaltzone eines Reaktors in einem gegebenen Volumenelement des Kernbrennstoffs erzeugte thermische Leistung, dividiert durch die in diesem Volumenelement enthaltene Masse an Kernbrennstoff. Bezieht sich in der Regel auf der Erstkern</t>
        </is>
      </c>
      <c r="V1139" s="2" t="inlineStr">
        <is>
          <t>βαθμός καύσιμης ύλης|
απόδοση καυσίμου</t>
        </is>
      </c>
      <c r="W1139" s="2" t="inlineStr">
        <is>
          <t>3|
3</t>
        </is>
      </c>
      <c r="X1139" s="2" t="inlineStr">
        <is>
          <t xml:space="preserve">|
</t>
        </is>
      </c>
      <c r="Y1139" t="inlineStr">
        <is>
          <t/>
        </is>
      </c>
      <c r="Z1139" s="2" t="inlineStr">
        <is>
          <t>fuel rating</t>
        </is>
      </c>
      <c r="AA1139" s="2" t="inlineStr">
        <is>
          <t>3</t>
        </is>
      </c>
      <c r="AB1139" s="2" t="inlineStr">
        <is>
          <t/>
        </is>
      </c>
      <c r="AC1139" t="inlineStr">
        <is>
          <t>the quotient of the total thermal power evolved in a reactor core and the initial mass of fissile and fertile nuclides.Sometimes the quotient is formed with the mass of the initial charge</t>
        </is>
      </c>
      <c r="AD1139" s="2" t="inlineStr">
        <is>
          <t>potencia específica del combustible</t>
        </is>
      </c>
      <c r="AE1139" s="2" t="inlineStr">
        <is>
          <t>3</t>
        </is>
      </c>
      <c r="AF1139" s="2" t="inlineStr">
        <is>
          <t/>
        </is>
      </c>
      <c r="AG1139" t="inlineStr">
        <is>
          <t>cociente entre la potencia térmica total desarrollada en el núcleo de un reactor y la masa inicial de los nucleidos fisibles y fértiles. A veces el cociente se forma con la masa de la carga inicial</t>
        </is>
      </c>
      <c r="AH1139" t="inlineStr">
        <is>
          <t/>
        </is>
      </c>
      <c r="AI1139" t="inlineStr">
        <is>
          <t/>
        </is>
      </c>
      <c r="AJ1139" t="inlineStr">
        <is>
          <t/>
        </is>
      </c>
      <c r="AK1139" t="inlineStr">
        <is>
          <t/>
        </is>
      </c>
      <c r="AL1139" t="inlineStr">
        <is>
          <t/>
        </is>
      </c>
      <c r="AM1139" t="inlineStr">
        <is>
          <t/>
        </is>
      </c>
      <c r="AN1139" t="inlineStr">
        <is>
          <t/>
        </is>
      </c>
      <c r="AO1139" t="inlineStr">
        <is>
          <t/>
        </is>
      </c>
      <c r="AP1139" s="2" t="inlineStr">
        <is>
          <t>puissance spécifique du combustible</t>
        </is>
      </c>
      <c r="AQ1139" s="2" t="inlineStr">
        <is>
          <t>3</t>
        </is>
      </c>
      <c r="AR1139" s="2" t="inlineStr">
        <is>
          <t/>
        </is>
      </c>
      <c r="AS1139" t="inlineStr">
        <is>
          <t>quotient de la puissance thermique totale développée dans le coeur d'un réacteur par la masse initiale des nucléides fissiles et fertiles. En général, le quotient se rapporte à la masse de la charge initiale</t>
        </is>
      </c>
      <c r="AT1139" t="inlineStr">
        <is>
          <t/>
        </is>
      </c>
      <c r="AU1139" t="inlineStr">
        <is>
          <t/>
        </is>
      </c>
      <c r="AV1139" t="inlineStr">
        <is>
          <t/>
        </is>
      </c>
      <c r="AW1139" t="inlineStr">
        <is>
          <t/>
        </is>
      </c>
      <c r="AX1139" t="inlineStr">
        <is>
          <t/>
        </is>
      </c>
      <c r="AY1139" t="inlineStr">
        <is>
          <t/>
        </is>
      </c>
      <c r="AZ1139" t="inlineStr">
        <is>
          <t/>
        </is>
      </c>
      <c r="BA1139" t="inlineStr">
        <is>
          <t/>
        </is>
      </c>
      <c r="BB1139" t="inlineStr">
        <is>
          <t/>
        </is>
      </c>
      <c r="BC1139" t="inlineStr">
        <is>
          <t/>
        </is>
      </c>
      <c r="BD1139" t="inlineStr">
        <is>
          <t/>
        </is>
      </c>
      <c r="BE1139" t="inlineStr">
        <is>
          <t/>
        </is>
      </c>
      <c r="BF1139" s="2" t="inlineStr">
        <is>
          <t>potenza specifica del combustibile</t>
        </is>
      </c>
      <c r="BG1139" s="2" t="inlineStr">
        <is>
          <t>3</t>
        </is>
      </c>
      <c r="BH1139" s="2" t="inlineStr">
        <is>
          <t/>
        </is>
      </c>
      <c r="BI1139" t="inlineStr">
        <is>
          <t/>
        </is>
      </c>
      <c r="BJ1139" t="inlineStr">
        <is>
          <t/>
        </is>
      </c>
      <c r="BK1139" t="inlineStr">
        <is>
          <t/>
        </is>
      </c>
      <c r="BL1139" t="inlineStr">
        <is>
          <t/>
        </is>
      </c>
      <c r="BM1139" t="inlineStr">
        <is>
          <t/>
        </is>
      </c>
      <c r="BN1139" t="inlineStr">
        <is>
          <t/>
        </is>
      </c>
      <c r="BO1139" t="inlineStr">
        <is>
          <t/>
        </is>
      </c>
      <c r="BP1139" t="inlineStr">
        <is>
          <t/>
        </is>
      </c>
      <c r="BQ1139" t="inlineStr">
        <is>
          <t/>
        </is>
      </c>
      <c r="BR1139" t="inlineStr">
        <is>
          <t/>
        </is>
      </c>
      <c r="BS1139" t="inlineStr">
        <is>
          <t/>
        </is>
      </c>
      <c r="BT1139" t="inlineStr">
        <is>
          <t/>
        </is>
      </c>
      <c r="BU1139" t="inlineStr">
        <is>
          <t/>
        </is>
      </c>
      <c r="BV1139" t="inlineStr">
        <is>
          <t/>
        </is>
      </c>
      <c r="BW1139" t="inlineStr">
        <is>
          <t/>
        </is>
      </c>
      <c r="BX1139" t="inlineStr">
        <is>
          <t/>
        </is>
      </c>
      <c r="BY1139" t="inlineStr">
        <is>
          <t/>
        </is>
      </c>
      <c r="BZ1139" t="inlineStr">
        <is>
          <t/>
        </is>
      </c>
      <c r="CA1139" t="inlineStr">
        <is>
          <t/>
        </is>
      </c>
      <c r="CB1139" t="inlineStr">
        <is>
          <t/>
        </is>
      </c>
      <c r="CC1139" t="inlineStr">
        <is>
          <t/>
        </is>
      </c>
      <c r="CD1139" s="2" t="inlineStr">
        <is>
          <t>potência específica do combustível</t>
        </is>
      </c>
      <c r="CE1139" s="2" t="inlineStr">
        <is>
          <t>3</t>
        </is>
      </c>
      <c r="CF1139" s="2" t="inlineStr">
        <is>
          <t/>
        </is>
      </c>
      <c r="CG1139" t="inlineStr">
        <is>
          <t>quociente entre a potência térmica total desenvolvida no núcleo de um reactor e a massa inicial de nuclídeos cindíveis e férteis.Em geral,o quociente refere-se à massa da carga inicial</t>
        </is>
      </c>
      <c r="CH1139" t="inlineStr">
        <is>
          <t/>
        </is>
      </c>
      <c r="CI1139" t="inlineStr">
        <is>
          <t/>
        </is>
      </c>
      <c r="CJ1139" t="inlineStr">
        <is>
          <t/>
        </is>
      </c>
      <c r="CK1139" t="inlineStr">
        <is>
          <t/>
        </is>
      </c>
      <c r="CL1139" t="inlineStr">
        <is>
          <t/>
        </is>
      </c>
      <c r="CM1139" t="inlineStr">
        <is>
          <t/>
        </is>
      </c>
      <c r="CN1139" t="inlineStr">
        <is>
          <t/>
        </is>
      </c>
      <c r="CO1139" t="inlineStr">
        <is>
          <t/>
        </is>
      </c>
      <c r="CP1139" t="inlineStr">
        <is>
          <t/>
        </is>
      </c>
      <c r="CQ1139" t="inlineStr">
        <is>
          <t/>
        </is>
      </c>
      <c r="CR1139" t="inlineStr">
        <is>
          <t/>
        </is>
      </c>
      <c r="CS1139" t="inlineStr">
        <is>
          <t/>
        </is>
      </c>
      <c r="CT1139" t="inlineStr">
        <is>
          <t/>
        </is>
      </c>
      <c r="CU1139" t="inlineStr">
        <is>
          <t/>
        </is>
      </c>
      <c r="CV1139" t="inlineStr">
        <is>
          <t/>
        </is>
      </c>
      <c r="CW1139" t="inlineStr">
        <is>
          <t/>
        </is>
      </c>
    </row>
    <row r="1140">
      <c r="A1140" s="1" t="str">
        <f>HYPERLINK("https://iate.europa.eu/entry/result/1407882/all", "1407882")</f>
        <v>1407882</v>
      </c>
      <c r="B1140" t="inlineStr">
        <is>
          <t>Domain code not specified</t>
        </is>
      </c>
      <c r="C1140" t="inlineStr">
        <is>
          <t>Domain code not specified</t>
        </is>
      </c>
      <c r="D1140" t="inlineStr">
        <is>
          <t>no</t>
        </is>
      </c>
      <c r="E1140" t="inlineStr">
        <is>
          <t/>
        </is>
      </c>
      <c r="F1140" t="inlineStr">
        <is>
          <t/>
        </is>
      </c>
      <c r="G1140" t="inlineStr">
        <is>
          <t/>
        </is>
      </c>
      <c r="H1140" t="inlineStr">
        <is>
          <t/>
        </is>
      </c>
      <c r="I1140" t="inlineStr">
        <is>
          <t/>
        </is>
      </c>
      <c r="J1140" t="inlineStr">
        <is>
          <t/>
        </is>
      </c>
      <c r="K1140" t="inlineStr">
        <is>
          <t/>
        </is>
      </c>
      <c r="L1140" t="inlineStr">
        <is>
          <t/>
        </is>
      </c>
      <c r="M1140" t="inlineStr">
        <is>
          <t/>
        </is>
      </c>
      <c r="N1140" t="inlineStr">
        <is>
          <t/>
        </is>
      </c>
      <c r="O1140" t="inlineStr">
        <is>
          <t/>
        </is>
      </c>
      <c r="P1140" t="inlineStr">
        <is>
          <t/>
        </is>
      </c>
      <c r="Q1140" t="inlineStr">
        <is>
          <t/>
        </is>
      </c>
      <c r="R1140" s="2" t="inlineStr">
        <is>
          <t>Brutelementbuendel</t>
        </is>
      </c>
      <c r="S1140" s="2" t="inlineStr">
        <is>
          <t>3</t>
        </is>
      </c>
      <c r="T1140" s="2" t="inlineStr">
        <is>
          <t/>
        </is>
      </c>
      <c r="U1140" t="inlineStr">
        <is>
          <t>Anordnung aus Brutelementen, die beim Laden und Entladen eines Reaktors eine selbstaendige Einheit bildet</t>
        </is>
      </c>
      <c r="V1140" s="2" t="inlineStr">
        <is>
          <t>συνδυασμός γόνιμων στοιχείων|
συνδυασμός στοιχείων αναπαραγωγής</t>
        </is>
      </c>
      <c r="W1140" s="2" t="inlineStr">
        <is>
          <t>3|
3</t>
        </is>
      </c>
      <c r="X1140" s="2" t="inlineStr">
        <is>
          <t xml:space="preserve">|
</t>
        </is>
      </c>
      <c r="Y1140" t="inlineStr">
        <is>
          <t/>
        </is>
      </c>
      <c r="Z1140" s="2" t="inlineStr">
        <is>
          <t>breeder assembly|
breeder element assembly</t>
        </is>
      </c>
      <c r="AA1140" s="2" t="inlineStr">
        <is>
          <t>3|
3</t>
        </is>
      </c>
      <c r="AB1140" s="2" t="inlineStr">
        <is>
          <t xml:space="preserve">|
</t>
        </is>
      </c>
      <c r="AC1140" t="inlineStr">
        <is>
          <t>a grouping of breeder elements which is not taken apart during the charging and discharging of a reactor core</t>
        </is>
      </c>
      <c r="AD1140" s="2" t="inlineStr">
        <is>
          <t>haz de elementos fértiles</t>
        </is>
      </c>
      <c r="AE1140" s="2" t="inlineStr">
        <is>
          <t>3</t>
        </is>
      </c>
      <c r="AF1140" s="2" t="inlineStr">
        <is>
          <t/>
        </is>
      </c>
      <c r="AG1140" t="inlineStr">
        <is>
          <t>agrupación de elementos fértiles que permanecen juntos durante la carga y descarga del núcleo de un reactor</t>
        </is>
      </c>
      <c r="AH1140" t="inlineStr">
        <is>
          <t/>
        </is>
      </c>
      <c r="AI1140" t="inlineStr">
        <is>
          <t/>
        </is>
      </c>
      <c r="AJ1140" t="inlineStr">
        <is>
          <t/>
        </is>
      </c>
      <c r="AK1140" t="inlineStr">
        <is>
          <t/>
        </is>
      </c>
      <c r="AL1140" t="inlineStr">
        <is>
          <t/>
        </is>
      </c>
      <c r="AM1140" t="inlineStr">
        <is>
          <t/>
        </is>
      </c>
      <c r="AN1140" t="inlineStr">
        <is>
          <t/>
        </is>
      </c>
      <c r="AO1140" t="inlineStr">
        <is>
          <t/>
        </is>
      </c>
      <c r="AP1140" s="2" t="inlineStr">
        <is>
          <t>assemblage fertile</t>
        </is>
      </c>
      <c r="AQ1140" s="2" t="inlineStr">
        <is>
          <t>3</t>
        </is>
      </c>
      <c r="AR1140" s="2" t="inlineStr">
        <is>
          <t/>
        </is>
      </c>
      <c r="AS1140" t="inlineStr">
        <is>
          <t>groupement d'éléments fertiles qui restent solidaires au cours du chargement ou du déchargement d'un réacteur</t>
        </is>
      </c>
      <c r="AT1140" t="inlineStr">
        <is>
          <t/>
        </is>
      </c>
      <c r="AU1140" t="inlineStr">
        <is>
          <t/>
        </is>
      </c>
      <c r="AV1140" t="inlineStr">
        <is>
          <t/>
        </is>
      </c>
      <c r="AW1140" t="inlineStr">
        <is>
          <t/>
        </is>
      </c>
      <c r="AX1140" t="inlineStr">
        <is>
          <t/>
        </is>
      </c>
      <c r="AY1140" t="inlineStr">
        <is>
          <t/>
        </is>
      </c>
      <c r="AZ1140" t="inlineStr">
        <is>
          <t/>
        </is>
      </c>
      <c r="BA1140" t="inlineStr">
        <is>
          <t/>
        </is>
      </c>
      <c r="BB1140" t="inlineStr">
        <is>
          <t/>
        </is>
      </c>
      <c r="BC1140" t="inlineStr">
        <is>
          <t/>
        </is>
      </c>
      <c r="BD1140" t="inlineStr">
        <is>
          <t/>
        </is>
      </c>
      <c r="BE1140" t="inlineStr">
        <is>
          <t/>
        </is>
      </c>
      <c r="BF1140" t="inlineStr">
        <is>
          <t/>
        </is>
      </c>
      <c r="BG1140" t="inlineStr">
        <is>
          <t/>
        </is>
      </c>
      <c r="BH1140" t="inlineStr">
        <is>
          <t/>
        </is>
      </c>
      <c r="BI1140" t="inlineStr">
        <is>
          <t/>
        </is>
      </c>
      <c r="BJ1140" t="inlineStr">
        <is>
          <t/>
        </is>
      </c>
      <c r="BK1140" t="inlineStr">
        <is>
          <t/>
        </is>
      </c>
      <c r="BL1140" t="inlineStr">
        <is>
          <t/>
        </is>
      </c>
      <c r="BM1140" t="inlineStr">
        <is>
          <t/>
        </is>
      </c>
      <c r="BN1140" t="inlineStr">
        <is>
          <t/>
        </is>
      </c>
      <c r="BO1140" t="inlineStr">
        <is>
          <t/>
        </is>
      </c>
      <c r="BP1140" t="inlineStr">
        <is>
          <t/>
        </is>
      </c>
      <c r="BQ1140" t="inlineStr">
        <is>
          <t/>
        </is>
      </c>
      <c r="BR1140" t="inlineStr">
        <is>
          <t/>
        </is>
      </c>
      <c r="BS1140" t="inlineStr">
        <is>
          <t/>
        </is>
      </c>
      <c r="BT1140" t="inlineStr">
        <is>
          <t/>
        </is>
      </c>
      <c r="BU1140" t="inlineStr">
        <is>
          <t/>
        </is>
      </c>
      <c r="BV1140" t="inlineStr">
        <is>
          <t/>
        </is>
      </c>
      <c r="BW1140" t="inlineStr">
        <is>
          <t/>
        </is>
      </c>
      <c r="BX1140" t="inlineStr">
        <is>
          <t/>
        </is>
      </c>
      <c r="BY1140" t="inlineStr">
        <is>
          <t/>
        </is>
      </c>
      <c r="BZ1140" t="inlineStr">
        <is>
          <t/>
        </is>
      </c>
      <c r="CA1140" t="inlineStr">
        <is>
          <t/>
        </is>
      </c>
      <c r="CB1140" t="inlineStr">
        <is>
          <t/>
        </is>
      </c>
      <c r="CC1140" t="inlineStr">
        <is>
          <t/>
        </is>
      </c>
      <c r="CD1140" s="2" t="inlineStr">
        <is>
          <t>camada fértil</t>
        </is>
      </c>
      <c r="CE1140" s="2" t="inlineStr">
        <is>
          <t>3</t>
        </is>
      </c>
      <c r="CF1140" s="2" t="inlineStr">
        <is>
          <t/>
        </is>
      </c>
      <c r="CG1140" t="inlineStr">
        <is>
          <t>região de material fértil,colocado à volta ou no interior do núcleo de um reactor para assegurar a conversão desse material</t>
        </is>
      </c>
      <c r="CH1140" t="inlineStr">
        <is>
          <t/>
        </is>
      </c>
      <c r="CI1140" t="inlineStr">
        <is>
          <t/>
        </is>
      </c>
      <c r="CJ1140" t="inlineStr">
        <is>
          <t/>
        </is>
      </c>
      <c r="CK1140" t="inlineStr">
        <is>
          <t/>
        </is>
      </c>
      <c r="CL1140" t="inlineStr">
        <is>
          <t/>
        </is>
      </c>
      <c r="CM1140" t="inlineStr">
        <is>
          <t/>
        </is>
      </c>
      <c r="CN1140" t="inlineStr">
        <is>
          <t/>
        </is>
      </c>
      <c r="CO1140" t="inlineStr">
        <is>
          <t/>
        </is>
      </c>
      <c r="CP1140" t="inlineStr">
        <is>
          <t/>
        </is>
      </c>
      <c r="CQ1140" t="inlineStr">
        <is>
          <t/>
        </is>
      </c>
      <c r="CR1140" t="inlineStr">
        <is>
          <t/>
        </is>
      </c>
      <c r="CS1140" t="inlineStr">
        <is>
          <t/>
        </is>
      </c>
      <c r="CT1140" t="inlineStr">
        <is>
          <t/>
        </is>
      </c>
      <c r="CU1140" t="inlineStr">
        <is>
          <t/>
        </is>
      </c>
      <c r="CV1140" t="inlineStr">
        <is>
          <t/>
        </is>
      </c>
      <c r="CW1140" t="inlineStr">
        <is>
          <t/>
        </is>
      </c>
    </row>
    <row r="1141">
      <c r="A1141" s="1" t="str">
        <f>HYPERLINK("https://iate.europa.eu/entry/result/1407881/all", "1407881")</f>
        <v>1407881</v>
      </c>
      <c r="B1141" t="inlineStr">
        <is>
          <t>Domain code not specified</t>
        </is>
      </c>
      <c r="C1141" t="inlineStr">
        <is>
          <t>Domain code not specified</t>
        </is>
      </c>
      <c r="D1141" t="inlineStr">
        <is>
          <t>no</t>
        </is>
      </c>
      <c r="E1141" t="inlineStr">
        <is>
          <t/>
        </is>
      </c>
      <c r="F1141" t="inlineStr">
        <is>
          <t/>
        </is>
      </c>
      <c r="G1141" t="inlineStr">
        <is>
          <t/>
        </is>
      </c>
      <c r="H1141" t="inlineStr">
        <is>
          <t/>
        </is>
      </c>
      <c r="I1141" t="inlineStr">
        <is>
          <t/>
        </is>
      </c>
      <c r="J1141" t="inlineStr">
        <is>
          <t/>
        </is>
      </c>
      <c r="K1141" t="inlineStr">
        <is>
          <t/>
        </is>
      </c>
      <c r="L1141" t="inlineStr">
        <is>
          <t/>
        </is>
      </c>
      <c r="M1141" t="inlineStr">
        <is>
          <t/>
        </is>
      </c>
      <c r="N1141" t="inlineStr">
        <is>
          <t/>
        </is>
      </c>
      <c r="O1141" t="inlineStr">
        <is>
          <t/>
        </is>
      </c>
      <c r="P1141" t="inlineStr">
        <is>
          <t/>
        </is>
      </c>
      <c r="Q1141" t="inlineStr">
        <is>
          <t/>
        </is>
      </c>
      <c r="R1141" s="2" t="inlineStr">
        <is>
          <t>Brutelement</t>
        </is>
      </c>
      <c r="S1141" s="2" t="inlineStr">
        <is>
          <t>3</t>
        </is>
      </c>
      <c r="T1141" s="2" t="inlineStr">
        <is>
          <t/>
        </is>
      </c>
      <c r="U1141" t="inlineStr">
        <is>
          <t>das kleinste konstruktiv selbstaendige Bauteil, das Brutstoff zur Verwendung in einem Reaktor enthaelt</t>
        </is>
      </c>
      <c r="V1141" s="2" t="inlineStr">
        <is>
          <t>στοιχείο αναπαραγωγής|
γόνιμο στοιχείο</t>
        </is>
      </c>
      <c r="W1141" s="2" t="inlineStr">
        <is>
          <t>3|
3</t>
        </is>
      </c>
      <c r="X1141" s="2" t="inlineStr">
        <is>
          <t xml:space="preserve">|
</t>
        </is>
      </c>
      <c r="Y1141" t="inlineStr">
        <is>
          <t/>
        </is>
      </c>
      <c r="Z1141" s="2" t="inlineStr">
        <is>
          <t>breeder element</t>
        </is>
      </c>
      <c r="AA1141" s="2" t="inlineStr">
        <is>
          <t>3</t>
        </is>
      </c>
      <c r="AB1141" s="2" t="inlineStr">
        <is>
          <t/>
        </is>
      </c>
      <c r="AC1141" t="inlineStr">
        <is>
          <t>the smallest structurally discrete part of a reactor which has fertile material as its principal constituent</t>
        </is>
      </c>
      <c r="AD1141" s="2" t="inlineStr">
        <is>
          <t>elemento fértil</t>
        </is>
      </c>
      <c r="AE1141" s="2" t="inlineStr">
        <is>
          <t>3</t>
        </is>
      </c>
      <c r="AF1141" s="2" t="inlineStr">
        <is>
          <t/>
        </is>
      </c>
      <c r="AG1141" t="inlineStr">
        <is>
          <t>componente independiente, el más pequeño estructuralmente, del material fértil usado en un reactor</t>
        </is>
      </c>
      <c r="AH1141" t="inlineStr">
        <is>
          <t/>
        </is>
      </c>
      <c r="AI1141" t="inlineStr">
        <is>
          <t/>
        </is>
      </c>
      <c r="AJ1141" t="inlineStr">
        <is>
          <t/>
        </is>
      </c>
      <c r="AK1141" t="inlineStr">
        <is>
          <t/>
        </is>
      </c>
      <c r="AL1141" t="inlineStr">
        <is>
          <t/>
        </is>
      </c>
      <c r="AM1141" t="inlineStr">
        <is>
          <t/>
        </is>
      </c>
      <c r="AN1141" t="inlineStr">
        <is>
          <t/>
        </is>
      </c>
      <c r="AO1141" t="inlineStr">
        <is>
          <t/>
        </is>
      </c>
      <c r="AP1141" s="2" t="inlineStr">
        <is>
          <t>élément fertile</t>
        </is>
      </c>
      <c r="AQ1141" s="2" t="inlineStr">
        <is>
          <t>3</t>
        </is>
      </c>
      <c r="AR1141" s="2" t="inlineStr">
        <is>
          <t/>
        </is>
      </c>
      <c r="AS1141" t="inlineStr">
        <is>
          <t>le plus petit élément formant un tout, contenant la matière fertile destinée à être brûlée dans un réacteur</t>
        </is>
      </c>
      <c r="AT1141" t="inlineStr">
        <is>
          <t/>
        </is>
      </c>
      <c r="AU1141" t="inlineStr">
        <is>
          <t/>
        </is>
      </c>
      <c r="AV1141" t="inlineStr">
        <is>
          <t/>
        </is>
      </c>
      <c r="AW1141" t="inlineStr">
        <is>
          <t/>
        </is>
      </c>
      <c r="AX1141" t="inlineStr">
        <is>
          <t/>
        </is>
      </c>
      <c r="AY1141" t="inlineStr">
        <is>
          <t/>
        </is>
      </c>
      <c r="AZ1141" t="inlineStr">
        <is>
          <t/>
        </is>
      </c>
      <c r="BA1141" t="inlineStr">
        <is>
          <t/>
        </is>
      </c>
      <c r="BB1141" t="inlineStr">
        <is>
          <t/>
        </is>
      </c>
      <c r="BC1141" t="inlineStr">
        <is>
          <t/>
        </is>
      </c>
      <c r="BD1141" t="inlineStr">
        <is>
          <t/>
        </is>
      </c>
      <c r="BE1141" t="inlineStr">
        <is>
          <t/>
        </is>
      </c>
      <c r="BF1141" s="2" t="inlineStr">
        <is>
          <t>elemento fertile</t>
        </is>
      </c>
      <c r="BG1141" s="2" t="inlineStr">
        <is>
          <t>3</t>
        </is>
      </c>
      <c r="BH1141" s="2" t="inlineStr">
        <is>
          <t/>
        </is>
      </c>
      <c r="BI1141" t="inlineStr">
        <is>
          <t/>
        </is>
      </c>
      <c r="BJ1141" t="inlineStr">
        <is>
          <t/>
        </is>
      </c>
      <c r="BK1141" t="inlineStr">
        <is>
          <t/>
        </is>
      </c>
      <c r="BL1141" t="inlineStr">
        <is>
          <t/>
        </is>
      </c>
      <c r="BM1141" t="inlineStr">
        <is>
          <t/>
        </is>
      </c>
      <c r="BN1141" t="inlineStr">
        <is>
          <t/>
        </is>
      </c>
      <c r="BO1141" t="inlineStr">
        <is>
          <t/>
        </is>
      </c>
      <c r="BP1141" t="inlineStr">
        <is>
          <t/>
        </is>
      </c>
      <c r="BQ1141" t="inlineStr">
        <is>
          <t/>
        </is>
      </c>
      <c r="BR1141" t="inlineStr">
        <is>
          <t/>
        </is>
      </c>
      <c r="BS1141" t="inlineStr">
        <is>
          <t/>
        </is>
      </c>
      <c r="BT1141" t="inlineStr">
        <is>
          <t/>
        </is>
      </c>
      <c r="BU1141" t="inlineStr">
        <is>
          <t/>
        </is>
      </c>
      <c r="BV1141" t="inlineStr">
        <is>
          <t/>
        </is>
      </c>
      <c r="BW1141" t="inlineStr">
        <is>
          <t/>
        </is>
      </c>
      <c r="BX1141" t="inlineStr">
        <is>
          <t/>
        </is>
      </c>
      <c r="BY1141" t="inlineStr">
        <is>
          <t/>
        </is>
      </c>
      <c r="BZ1141" t="inlineStr">
        <is>
          <t/>
        </is>
      </c>
      <c r="CA1141" t="inlineStr">
        <is>
          <t/>
        </is>
      </c>
      <c r="CB1141" t="inlineStr">
        <is>
          <t/>
        </is>
      </c>
      <c r="CC1141" t="inlineStr">
        <is>
          <t/>
        </is>
      </c>
      <c r="CD1141" s="2" t="inlineStr">
        <is>
          <t>elemento fértil</t>
        </is>
      </c>
      <c r="CE1141" s="2" t="inlineStr">
        <is>
          <t>3</t>
        </is>
      </c>
      <c r="CF1141" s="2" t="inlineStr">
        <is>
          <t/>
        </is>
      </c>
      <c r="CG1141" t="inlineStr">
        <is>
          <t>o mais pequeno elemento formando um conjunto,contendo o material fértil destinado a ser queimado num reactor</t>
        </is>
      </c>
      <c r="CH1141" t="inlineStr">
        <is>
          <t/>
        </is>
      </c>
      <c r="CI1141" t="inlineStr">
        <is>
          <t/>
        </is>
      </c>
      <c r="CJ1141" t="inlineStr">
        <is>
          <t/>
        </is>
      </c>
      <c r="CK1141" t="inlineStr">
        <is>
          <t/>
        </is>
      </c>
      <c r="CL1141" t="inlineStr">
        <is>
          <t/>
        </is>
      </c>
      <c r="CM1141" t="inlineStr">
        <is>
          <t/>
        </is>
      </c>
      <c r="CN1141" t="inlineStr">
        <is>
          <t/>
        </is>
      </c>
      <c r="CO1141" t="inlineStr">
        <is>
          <t/>
        </is>
      </c>
      <c r="CP1141" t="inlineStr">
        <is>
          <t/>
        </is>
      </c>
      <c r="CQ1141" t="inlineStr">
        <is>
          <t/>
        </is>
      </c>
      <c r="CR1141" t="inlineStr">
        <is>
          <t/>
        </is>
      </c>
      <c r="CS1141" t="inlineStr">
        <is>
          <t/>
        </is>
      </c>
      <c r="CT1141" t="inlineStr">
        <is>
          <t/>
        </is>
      </c>
      <c r="CU1141" t="inlineStr">
        <is>
          <t/>
        </is>
      </c>
      <c r="CV1141" t="inlineStr">
        <is>
          <t/>
        </is>
      </c>
      <c r="CW1141" t="inlineStr">
        <is>
          <t/>
        </is>
      </c>
    </row>
    <row r="1142">
      <c r="A1142" s="1" t="str">
        <f>HYPERLINK("https://iate.europa.eu/entry/result/1407879/all", "1407879")</f>
        <v>1407879</v>
      </c>
      <c r="B1142" t="inlineStr">
        <is>
          <t>Domain code not specified</t>
        </is>
      </c>
      <c r="C1142" t="inlineStr">
        <is>
          <t>Domain code not specified</t>
        </is>
      </c>
      <c r="D1142" t="inlineStr">
        <is>
          <t>no</t>
        </is>
      </c>
      <c r="E1142" t="inlineStr">
        <is>
          <t/>
        </is>
      </c>
      <c r="F1142" t="inlineStr">
        <is>
          <t/>
        </is>
      </c>
      <c r="G1142" t="inlineStr">
        <is>
          <t/>
        </is>
      </c>
      <c r="H1142" t="inlineStr">
        <is>
          <t/>
        </is>
      </c>
      <c r="I1142" t="inlineStr">
        <is>
          <t/>
        </is>
      </c>
      <c r="J1142" t="inlineStr">
        <is>
          <t/>
        </is>
      </c>
      <c r="K1142" t="inlineStr">
        <is>
          <t/>
        </is>
      </c>
      <c r="L1142" t="inlineStr">
        <is>
          <t/>
        </is>
      </c>
      <c r="M1142" t="inlineStr">
        <is>
          <t/>
        </is>
      </c>
      <c r="N1142" t="inlineStr">
        <is>
          <t/>
        </is>
      </c>
      <c r="O1142" t="inlineStr">
        <is>
          <t/>
        </is>
      </c>
      <c r="P1142" t="inlineStr">
        <is>
          <t/>
        </is>
      </c>
      <c r="Q1142" t="inlineStr">
        <is>
          <t/>
        </is>
      </c>
      <c r="R1142" s="2" t="inlineStr">
        <is>
          <t>Reaktorschutz</t>
        </is>
      </c>
      <c r="S1142" s="2" t="inlineStr">
        <is>
          <t>3</t>
        </is>
      </c>
      <c r="T1142" s="2" t="inlineStr">
        <is>
          <t/>
        </is>
      </c>
      <c r="U1142" t="inlineStr">
        <is>
          <t>System, das Informationen von verschiedenen Messeinrichtungen erhaelt, die die fuer die Sicherheit wesentlichen Betriebsgroessen eines Kernreaktors ueberwachen, und das imstande ist, automatisch eine oder mehrere Sicherheitsmassnahmen auszuloesen, um den Zustand des Kernreaktors in sicheren Grenzen zu halten</t>
        </is>
      </c>
      <c r="V1142" s="2" t="inlineStr">
        <is>
          <t>σύστημα προστασίας|
σύστημα ασφάλειας</t>
        </is>
      </c>
      <c r="W1142" s="2" t="inlineStr">
        <is>
          <t>3|
3</t>
        </is>
      </c>
      <c r="X1142" s="2" t="inlineStr">
        <is>
          <t xml:space="preserve">|
</t>
        </is>
      </c>
      <c r="Y1142" t="inlineStr">
        <is>
          <t/>
        </is>
      </c>
      <c r="Z1142" s="2" t="inlineStr">
        <is>
          <t>reactor protection|
reactor protection system|
reactor safety system</t>
        </is>
      </c>
      <c r="AA1142" s="2" t="inlineStr">
        <is>
          <t>3|
3|
3</t>
        </is>
      </c>
      <c r="AB1142" s="2" t="inlineStr">
        <is>
          <t xml:space="preserve">|
|
</t>
        </is>
      </c>
      <c r="AC1142" t="inlineStr">
        <is>
          <t>a system that receives information from the various instruments that check the levels of the operating variables essential to reactor security and is able to set in motion one or more safety measures automatically,so as to keep the operation of the reactor within certain limits</t>
        </is>
      </c>
      <c r="AD1142" s="2" t="inlineStr">
        <is>
          <t>sistema de seguridad</t>
        </is>
      </c>
      <c r="AE1142" s="2" t="inlineStr">
        <is>
          <t>3</t>
        </is>
      </c>
      <c r="AF1142" s="2" t="inlineStr">
        <is>
          <t/>
        </is>
      </c>
      <c r="AG1142" t="inlineStr">
        <is>
          <t>sistema que recibe información de varios instrumentos de medida y alarma, de las variables en funcionamiento, esenciales para la seguridad del reactor y puede poner en marcha, automáticamente, una o más medidas de seguridad, para mantener el funcionamiento del reactor nuclear dentro de límites compatibles con la seguridad</t>
        </is>
      </c>
      <c r="AH1142" t="inlineStr">
        <is>
          <t/>
        </is>
      </c>
      <c r="AI1142" t="inlineStr">
        <is>
          <t/>
        </is>
      </c>
      <c r="AJ1142" t="inlineStr">
        <is>
          <t/>
        </is>
      </c>
      <c r="AK1142" t="inlineStr">
        <is>
          <t/>
        </is>
      </c>
      <c r="AL1142" t="inlineStr">
        <is>
          <t/>
        </is>
      </c>
      <c r="AM1142" t="inlineStr">
        <is>
          <t/>
        </is>
      </c>
      <c r="AN1142" t="inlineStr">
        <is>
          <t/>
        </is>
      </c>
      <c r="AO1142" t="inlineStr">
        <is>
          <t/>
        </is>
      </c>
      <c r="AP1142" s="2" t="inlineStr">
        <is>
          <t>protection du réacteur</t>
        </is>
      </c>
      <c r="AQ1142" s="2" t="inlineStr">
        <is>
          <t>3</t>
        </is>
      </c>
      <c r="AR1142" s="2" t="inlineStr">
        <is>
          <t/>
        </is>
      </c>
      <c r="AS1142" t="inlineStr">
        <is>
          <t>système collectant les informations de différents dispositifs de mesure et de surveillance des paramètres de fonctionnement essentiels à la sécurité d'un réacteur nucléaire, et capable de déclencher automatiquement une ou plusieurs mesures de sauvegarde pour maintenir le régime du réacteur nucléaire dans des limites compatibles avec la sécurité</t>
        </is>
      </c>
      <c r="AT1142" t="inlineStr">
        <is>
          <t/>
        </is>
      </c>
      <c r="AU1142" t="inlineStr">
        <is>
          <t/>
        </is>
      </c>
      <c r="AV1142" t="inlineStr">
        <is>
          <t/>
        </is>
      </c>
      <c r="AW1142" t="inlineStr">
        <is>
          <t/>
        </is>
      </c>
      <c r="AX1142" t="inlineStr">
        <is>
          <t/>
        </is>
      </c>
      <c r="AY1142" t="inlineStr">
        <is>
          <t/>
        </is>
      </c>
      <c r="AZ1142" t="inlineStr">
        <is>
          <t/>
        </is>
      </c>
      <c r="BA1142" t="inlineStr">
        <is>
          <t/>
        </is>
      </c>
      <c r="BB1142" t="inlineStr">
        <is>
          <t/>
        </is>
      </c>
      <c r="BC1142" t="inlineStr">
        <is>
          <t/>
        </is>
      </c>
      <c r="BD1142" t="inlineStr">
        <is>
          <t/>
        </is>
      </c>
      <c r="BE1142" t="inlineStr">
        <is>
          <t/>
        </is>
      </c>
      <c r="BF1142" s="2" t="inlineStr">
        <is>
          <t>sistema di protezione del reattore</t>
        </is>
      </c>
      <c r="BG1142" s="2" t="inlineStr">
        <is>
          <t>3</t>
        </is>
      </c>
      <c r="BH1142" s="2" t="inlineStr">
        <is>
          <t/>
        </is>
      </c>
      <c r="BI1142" t="inlineStr">
        <is>
          <t/>
        </is>
      </c>
      <c r="BJ1142" t="inlineStr">
        <is>
          <t/>
        </is>
      </c>
      <c r="BK1142" t="inlineStr">
        <is>
          <t/>
        </is>
      </c>
      <c r="BL1142" t="inlineStr">
        <is>
          <t/>
        </is>
      </c>
      <c r="BM1142" t="inlineStr">
        <is>
          <t/>
        </is>
      </c>
      <c r="BN1142" t="inlineStr">
        <is>
          <t/>
        </is>
      </c>
      <c r="BO1142" t="inlineStr">
        <is>
          <t/>
        </is>
      </c>
      <c r="BP1142" t="inlineStr">
        <is>
          <t/>
        </is>
      </c>
      <c r="BQ1142" t="inlineStr">
        <is>
          <t/>
        </is>
      </c>
      <c r="BR1142" t="inlineStr">
        <is>
          <t/>
        </is>
      </c>
      <c r="BS1142" t="inlineStr">
        <is>
          <t/>
        </is>
      </c>
      <c r="BT1142" t="inlineStr">
        <is>
          <t/>
        </is>
      </c>
      <c r="BU1142" t="inlineStr">
        <is>
          <t/>
        </is>
      </c>
      <c r="BV1142" t="inlineStr">
        <is>
          <t/>
        </is>
      </c>
      <c r="BW1142" t="inlineStr">
        <is>
          <t/>
        </is>
      </c>
      <c r="BX1142" t="inlineStr">
        <is>
          <t/>
        </is>
      </c>
      <c r="BY1142" t="inlineStr">
        <is>
          <t/>
        </is>
      </c>
      <c r="BZ1142" t="inlineStr">
        <is>
          <t/>
        </is>
      </c>
      <c r="CA1142" t="inlineStr">
        <is>
          <t/>
        </is>
      </c>
      <c r="CB1142" t="inlineStr">
        <is>
          <t/>
        </is>
      </c>
      <c r="CC1142" t="inlineStr">
        <is>
          <t/>
        </is>
      </c>
      <c r="CD1142" s="2" t="inlineStr">
        <is>
          <t>proteção do reator</t>
        </is>
      </c>
      <c r="CE1142" s="2" t="inlineStr">
        <is>
          <t>3</t>
        </is>
      </c>
      <c r="CF1142" s="2" t="inlineStr">
        <is>
          <t/>
        </is>
      </c>
      <c r="CG1142" t="inlineStr">
        <is>
          <t>sistema que recebe informação de vários instrumentos que verificam os níveis dos parâmetros de funcionamento essenciais à segurança do reactor e capaz de pôr em marcha,automaticamente,uma ou mais medidas de salvaguarda para manter o regime do reactor dentro de limites compatíveis com a segurança</t>
        </is>
      </c>
      <c r="CH1142" t="inlineStr">
        <is>
          <t/>
        </is>
      </c>
      <c r="CI1142" t="inlineStr">
        <is>
          <t/>
        </is>
      </c>
      <c r="CJ1142" t="inlineStr">
        <is>
          <t/>
        </is>
      </c>
      <c r="CK1142" t="inlineStr">
        <is>
          <t/>
        </is>
      </c>
      <c r="CL1142" t="inlineStr">
        <is>
          <t/>
        </is>
      </c>
      <c r="CM1142" t="inlineStr">
        <is>
          <t/>
        </is>
      </c>
      <c r="CN1142" t="inlineStr">
        <is>
          <t/>
        </is>
      </c>
      <c r="CO1142" t="inlineStr">
        <is>
          <t/>
        </is>
      </c>
      <c r="CP1142" t="inlineStr">
        <is>
          <t/>
        </is>
      </c>
      <c r="CQ1142" t="inlineStr">
        <is>
          <t/>
        </is>
      </c>
      <c r="CR1142" t="inlineStr">
        <is>
          <t/>
        </is>
      </c>
      <c r="CS1142" t="inlineStr">
        <is>
          <t/>
        </is>
      </c>
      <c r="CT1142" t="inlineStr">
        <is>
          <t/>
        </is>
      </c>
      <c r="CU1142" t="inlineStr">
        <is>
          <t/>
        </is>
      </c>
      <c r="CV1142" t="inlineStr">
        <is>
          <t/>
        </is>
      </c>
      <c r="CW1142" t="inlineStr">
        <is>
          <t/>
        </is>
      </c>
    </row>
    <row r="1143">
      <c r="A1143" s="1" t="str">
        <f>HYPERLINK("https://iate.europa.eu/entry/result/1407876/all", "1407876")</f>
        <v>1407876</v>
      </c>
      <c r="B1143" t="inlineStr">
        <is>
          <t>Domain code not specified</t>
        </is>
      </c>
      <c r="C1143" t="inlineStr">
        <is>
          <t>Domain code not specified</t>
        </is>
      </c>
      <c r="D1143" t="inlineStr">
        <is>
          <t>no</t>
        </is>
      </c>
      <c r="E1143" t="inlineStr">
        <is>
          <t/>
        </is>
      </c>
      <c r="F1143" t="inlineStr">
        <is>
          <t/>
        </is>
      </c>
      <c r="G1143" t="inlineStr">
        <is>
          <t/>
        </is>
      </c>
      <c r="H1143" t="inlineStr">
        <is>
          <t/>
        </is>
      </c>
      <c r="I1143" t="inlineStr">
        <is>
          <t/>
        </is>
      </c>
      <c r="J1143" t="inlineStr">
        <is>
          <t/>
        </is>
      </c>
      <c r="K1143" t="inlineStr">
        <is>
          <t/>
        </is>
      </c>
      <c r="L1143" t="inlineStr">
        <is>
          <t/>
        </is>
      </c>
      <c r="M1143" t="inlineStr">
        <is>
          <t/>
        </is>
      </c>
      <c r="N1143" t="inlineStr">
        <is>
          <t/>
        </is>
      </c>
      <c r="O1143" t="inlineStr">
        <is>
          <t/>
        </is>
      </c>
      <c r="P1143" t="inlineStr">
        <is>
          <t/>
        </is>
      </c>
      <c r="Q1143" t="inlineStr">
        <is>
          <t/>
        </is>
      </c>
      <c r="R1143" s="2" t="inlineStr">
        <is>
          <t>Kernspruehanlage|
Kernspruehsystem</t>
        </is>
      </c>
      <c r="S1143" s="2" t="inlineStr">
        <is>
          <t>3|
3</t>
        </is>
      </c>
      <c r="T1143" s="2" t="inlineStr">
        <is>
          <t xml:space="preserve">|
</t>
        </is>
      </c>
      <c r="U1143" t="inlineStr">
        <is>
          <t>Notkuehlsystem, das nach Ausfall der normalen Reaktorkuehlung, durch Bespruehen des Reaktorkerns die Abfuehrung der Nachwaerme uebernimmt</t>
        </is>
      </c>
      <c r="V1143" s="2" t="inlineStr">
        <is>
          <t>σύστημα καταιονισμού του πυρήνα</t>
        </is>
      </c>
      <c r="W1143" s="2" t="inlineStr">
        <is>
          <t>3</t>
        </is>
      </c>
      <c r="X1143" s="2" t="inlineStr">
        <is>
          <t/>
        </is>
      </c>
      <c r="Y1143" t="inlineStr">
        <is>
          <t/>
        </is>
      </c>
      <c r="Z1143" s="2" t="inlineStr">
        <is>
          <t>core spray system</t>
        </is>
      </c>
      <c r="AA1143" s="2" t="inlineStr">
        <is>
          <t>3</t>
        </is>
      </c>
      <c r="AB1143" s="2" t="inlineStr">
        <is>
          <t/>
        </is>
      </c>
      <c r="AC1143" t="inlineStr">
        <is>
          <t>a water system,activated in the event of loss of core cooling,which sprays water on the top of the core to remove reactor core decay heat(used on BWRs only)</t>
        </is>
      </c>
      <c r="AD1143" s="2" t="inlineStr">
        <is>
          <t>sistema de rociado del núcleo</t>
        </is>
      </c>
      <c r="AE1143" s="2" t="inlineStr">
        <is>
          <t>3</t>
        </is>
      </c>
      <c r="AF1143" s="2" t="inlineStr">
        <is>
          <t/>
        </is>
      </c>
      <c r="AG1143" t="inlineStr">
        <is>
          <t>sistema de refrigeración de emergencia que, en el caso de avería en el sistema de refrigeración normal del reactor,(por ejemplo, perdida del refrigerador primario), absorbe el calor por medio de rociado del núcleo</t>
        </is>
      </c>
      <c r="AH1143" t="inlineStr">
        <is>
          <t/>
        </is>
      </c>
      <c r="AI1143" t="inlineStr">
        <is>
          <t/>
        </is>
      </c>
      <c r="AJ1143" t="inlineStr">
        <is>
          <t/>
        </is>
      </c>
      <c r="AK1143" t="inlineStr">
        <is>
          <t/>
        </is>
      </c>
      <c r="AL1143" t="inlineStr">
        <is>
          <t/>
        </is>
      </c>
      <c r="AM1143" t="inlineStr">
        <is>
          <t/>
        </is>
      </c>
      <c r="AN1143" t="inlineStr">
        <is>
          <t/>
        </is>
      </c>
      <c r="AO1143" t="inlineStr">
        <is>
          <t/>
        </is>
      </c>
      <c r="AP1143" s="2" t="inlineStr">
        <is>
          <t>pulvérisation d'eau à coeur</t>
        </is>
      </c>
      <c r="AQ1143" s="2" t="inlineStr">
        <is>
          <t>3</t>
        </is>
      </c>
      <c r="AR1143" s="2" t="inlineStr">
        <is>
          <t/>
        </is>
      </c>
      <c r="AS1143" t="inlineStr">
        <is>
          <t>système de refroidissement de secours assurant l'évacuation de la chaleur résiduelle par pulvérisation d'eau dans le coeur du réacteur en cas de défaillance du dispositif de refroidissement normal(par exemple perte de fluide primaire de refroidissement)</t>
        </is>
      </c>
      <c r="AT1143" t="inlineStr">
        <is>
          <t/>
        </is>
      </c>
      <c r="AU1143" t="inlineStr">
        <is>
          <t/>
        </is>
      </c>
      <c r="AV1143" t="inlineStr">
        <is>
          <t/>
        </is>
      </c>
      <c r="AW1143" t="inlineStr">
        <is>
          <t/>
        </is>
      </c>
      <c r="AX1143" t="inlineStr">
        <is>
          <t/>
        </is>
      </c>
      <c r="AY1143" t="inlineStr">
        <is>
          <t/>
        </is>
      </c>
      <c r="AZ1143" t="inlineStr">
        <is>
          <t/>
        </is>
      </c>
      <c r="BA1143" t="inlineStr">
        <is>
          <t/>
        </is>
      </c>
      <c r="BB1143" t="inlineStr">
        <is>
          <t/>
        </is>
      </c>
      <c r="BC1143" t="inlineStr">
        <is>
          <t/>
        </is>
      </c>
      <c r="BD1143" t="inlineStr">
        <is>
          <t/>
        </is>
      </c>
      <c r="BE1143" t="inlineStr">
        <is>
          <t/>
        </is>
      </c>
      <c r="BF1143" s="2" t="inlineStr">
        <is>
          <t>aspersione del nocciolo</t>
        </is>
      </c>
      <c r="BG1143" s="2" t="inlineStr">
        <is>
          <t>3</t>
        </is>
      </c>
      <c r="BH1143" s="2" t="inlineStr">
        <is>
          <t/>
        </is>
      </c>
      <c r="BI1143" t="inlineStr">
        <is>
          <t/>
        </is>
      </c>
      <c r="BJ1143" t="inlineStr">
        <is>
          <t/>
        </is>
      </c>
      <c r="BK1143" t="inlineStr">
        <is>
          <t/>
        </is>
      </c>
      <c r="BL1143" t="inlineStr">
        <is>
          <t/>
        </is>
      </c>
      <c r="BM1143" t="inlineStr">
        <is>
          <t/>
        </is>
      </c>
      <c r="BN1143" t="inlineStr">
        <is>
          <t/>
        </is>
      </c>
      <c r="BO1143" t="inlineStr">
        <is>
          <t/>
        </is>
      </c>
      <c r="BP1143" t="inlineStr">
        <is>
          <t/>
        </is>
      </c>
      <c r="BQ1143" t="inlineStr">
        <is>
          <t/>
        </is>
      </c>
      <c r="BR1143" t="inlineStr">
        <is>
          <t/>
        </is>
      </c>
      <c r="BS1143" t="inlineStr">
        <is>
          <t/>
        </is>
      </c>
      <c r="BT1143" t="inlineStr">
        <is>
          <t/>
        </is>
      </c>
      <c r="BU1143" t="inlineStr">
        <is>
          <t/>
        </is>
      </c>
      <c r="BV1143" t="inlineStr">
        <is>
          <t/>
        </is>
      </c>
      <c r="BW1143" t="inlineStr">
        <is>
          <t/>
        </is>
      </c>
      <c r="BX1143" t="inlineStr">
        <is>
          <t/>
        </is>
      </c>
      <c r="BY1143" t="inlineStr">
        <is>
          <t/>
        </is>
      </c>
      <c r="BZ1143" t="inlineStr">
        <is>
          <t/>
        </is>
      </c>
      <c r="CA1143" t="inlineStr">
        <is>
          <t/>
        </is>
      </c>
      <c r="CB1143" t="inlineStr">
        <is>
          <t/>
        </is>
      </c>
      <c r="CC1143" t="inlineStr">
        <is>
          <t/>
        </is>
      </c>
      <c r="CD1143" s="2" t="inlineStr">
        <is>
          <t>aspersão do núcleo</t>
        </is>
      </c>
      <c r="CE1143" s="2" t="inlineStr">
        <is>
          <t>3</t>
        </is>
      </c>
      <c r="CF1143" s="2" t="inlineStr">
        <is>
          <t/>
        </is>
      </c>
      <c r="CG1143" t="inlineStr">
        <is>
          <t>sistema de arrefecimento de emergência que,em caso de avaria do sistema de arrefecimento normal do reactor(por exemplo no caso de perda do refrigerante primário)remove o calor residual mediante aspersão do núcleo</t>
        </is>
      </c>
      <c r="CH1143" t="inlineStr">
        <is>
          <t/>
        </is>
      </c>
      <c r="CI1143" t="inlineStr">
        <is>
          <t/>
        </is>
      </c>
      <c r="CJ1143" t="inlineStr">
        <is>
          <t/>
        </is>
      </c>
      <c r="CK1143" t="inlineStr">
        <is>
          <t/>
        </is>
      </c>
      <c r="CL1143" t="inlineStr">
        <is>
          <t/>
        </is>
      </c>
      <c r="CM1143" t="inlineStr">
        <is>
          <t/>
        </is>
      </c>
      <c r="CN1143" t="inlineStr">
        <is>
          <t/>
        </is>
      </c>
      <c r="CO1143" t="inlineStr">
        <is>
          <t/>
        </is>
      </c>
      <c r="CP1143" t="inlineStr">
        <is>
          <t/>
        </is>
      </c>
      <c r="CQ1143" t="inlineStr">
        <is>
          <t/>
        </is>
      </c>
      <c r="CR1143" t="inlineStr">
        <is>
          <t/>
        </is>
      </c>
      <c r="CS1143" t="inlineStr">
        <is>
          <t/>
        </is>
      </c>
      <c r="CT1143" t="inlineStr">
        <is>
          <t/>
        </is>
      </c>
      <c r="CU1143" t="inlineStr">
        <is>
          <t/>
        </is>
      </c>
      <c r="CV1143" t="inlineStr">
        <is>
          <t/>
        </is>
      </c>
      <c r="CW1143" t="inlineStr">
        <is>
          <t/>
        </is>
      </c>
    </row>
    <row r="1144">
      <c r="A1144" s="1" t="str">
        <f>HYPERLINK("https://iate.europa.eu/entry/result/1407875/all", "1407875")</f>
        <v>1407875</v>
      </c>
      <c r="B1144" t="inlineStr">
        <is>
          <t>Domain code not specified</t>
        </is>
      </c>
      <c r="C1144" t="inlineStr">
        <is>
          <t>Domain code not specified</t>
        </is>
      </c>
      <c r="D1144" t="inlineStr">
        <is>
          <t>no</t>
        </is>
      </c>
      <c r="E1144" t="inlineStr">
        <is>
          <t/>
        </is>
      </c>
      <c r="F1144" t="inlineStr">
        <is>
          <t/>
        </is>
      </c>
      <c r="G1144" t="inlineStr">
        <is>
          <t/>
        </is>
      </c>
      <c r="H1144" t="inlineStr">
        <is>
          <t/>
        </is>
      </c>
      <c r="I1144" t="inlineStr">
        <is>
          <t/>
        </is>
      </c>
      <c r="J1144" t="inlineStr">
        <is>
          <t/>
        </is>
      </c>
      <c r="K1144" t="inlineStr">
        <is>
          <t/>
        </is>
      </c>
      <c r="L1144" t="inlineStr">
        <is>
          <t/>
        </is>
      </c>
      <c r="M1144" t="inlineStr">
        <is>
          <t/>
        </is>
      </c>
      <c r="N1144" t="inlineStr">
        <is>
          <t/>
        </is>
      </c>
      <c r="O1144" t="inlineStr">
        <is>
          <t/>
        </is>
      </c>
      <c r="P1144" t="inlineStr">
        <is>
          <t/>
        </is>
      </c>
      <c r="Q1144" t="inlineStr">
        <is>
          <t/>
        </is>
      </c>
      <c r="R1144" s="2" t="inlineStr">
        <is>
          <t>Kernflutsystem</t>
        </is>
      </c>
      <c r="S1144" s="2" t="inlineStr">
        <is>
          <t>3</t>
        </is>
      </c>
      <c r="T1144" s="2" t="inlineStr">
        <is>
          <t/>
        </is>
      </c>
      <c r="U1144" t="inlineStr">
        <is>
          <t>Notkuehlsystem, das nach Ausfall der normalen Reaktorkuehlung, z.B.bei Verlust von Primaerkuehlmittel, durch Fluten des Reaktorkerns die Abfuehrung der Nachwaerme uebernimmt</t>
        </is>
      </c>
      <c r="V1144" s="2" t="inlineStr">
        <is>
          <t>σύστημα κατακλυσμού του πυρήνα</t>
        </is>
      </c>
      <c r="W1144" s="2" t="inlineStr">
        <is>
          <t>3</t>
        </is>
      </c>
      <c r="X1144" s="2" t="inlineStr">
        <is>
          <t/>
        </is>
      </c>
      <c r="Y1144" t="inlineStr">
        <is>
          <t/>
        </is>
      </c>
      <c r="Z1144" s="2" t="inlineStr">
        <is>
          <t>core flooding system</t>
        </is>
      </c>
      <c r="AA1144" s="2" t="inlineStr">
        <is>
          <t>3</t>
        </is>
      </c>
      <c r="AB1144" s="2" t="inlineStr">
        <is>
          <t/>
        </is>
      </c>
      <c r="AC1144" t="inlineStr">
        <is>
          <t>an emergency cooling system that in the event of failure of the normal reactor cooling system,e.g.loss of primary coolant,removes the after-heat by flooding the reactor core</t>
        </is>
      </c>
      <c r="AD1144" s="2" t="inlineStr">
        <is>
          <t>sistema de inundación del núcleo</t>
        </is>
      </c>
      <c r="AE1144" s="2" t="inlineStr">
        <is>
          <t>3</t>
        </is>
      </c>
      <c r="AF1144" s="2" t="inlineStr">
        <is>
          <t/>
        </is>
      </c>
      <c r="AG1144" t="inlineStr">
        <is>
          <t>sistema de refrigeración de emergencia que, en el caso de avería en el sistema de refrigeración normal del reactor,(por ejemplo, perdida del refrigerante primario) asegura la evacuación el calor mediante la inundación del núcleo</t>
        </is>
      </c>
      <c r="AH1144" t="inlineStr">
        <is>
          <t/>
        </is>
      </c>
      <c r="AI1144" t="inlineStr">
        <is>
          <t/>
        </is>
      </c>
      <c r="AJ1144" t="inlineStr">
        <is>
          <t/>
        </is>
      </c>
      <c r="AK1144" t="inlineStr">
        <is>
          <t/>
        </is>
      </c>
      <c r="AL1144" t="inlineStr">
        <is>
          <t/>
        </is>
      </c>
      <c r="AM1144" t="inlineStr">
        <is>
          <t/>
        </is>
      </c>
      <c r="AN1144" t="inlineStr">
        <is>
          <t/>
        </is>
      </c>
      <c r="AO1144" t="inlineStr">
        <is>
          <t/>
        </is>
      </c>
      <c r="AP1144" s="2" t="inlineStr">
        <is>
          <t>noyage du coeur</t>
        </is>
      </c>
      <c r="AQ1144" s="2" t="inlineStr">
        <is>
          <t>3</t>
        </is>
      </c>
      <c r="AR1144" s="2" t="inlineStr">
        <is>
          <t/>
        </is>
      </c>
      <c r="AS1144" t="inlineStr">
        <is>
          <t>système de refroidissement de secours qui, en cas de panne du dispositif de refroidissement normal du réacteur (par exemple, en cas de perte de fluide primaire de refroidissement),assure l'évacuation de la chaleur résiduelle par noyage du coeur du réacteur</t>
        </is>
      </c>
      <c r="AT1144" t="inlineStr">
        <is>
          <t/>
        </is>
      </c>
      <c r="AU1144" t="inlineStr">
        <is>
          <t/>
        </is>
      </c>
      <c r="AV1144" t="inlineStr">
        <is>
          <t/>
        </is>
      </c>
      <c r="AW1144" t="inlineStr">
        <is>
          <t/>
        </is>
      </c>
      <c r="AX1144" t="inlineStr">
        <is>
          <t/>
        </is>
      </c>
      <c r="AY1144" t="inlineStr">
        <is>
          <t/>
        </is>
      </c>
      <c r="AZ1144" t="inlineStr">
        <is>
          <t/>
        </is>
      </c>
      <c r="BA1144" t="inlineStr">
        <is>
          <t/>
        </is>
      </c>
      <c r="BB1144" t="inlineStr">
        <is>
          <t/>
        </is>
      </c>
      <c r="BC1144" t="inlineStr">
        <is>
          <t/>
        </is>
      </c>
      <c r="BD1144" t="inlineStr">
        <is>
          <t/>
        </is>
      </c>
      <c r="BE1144" t="inlineStr">
        <is>
          <t/>
        </is>
      </c>
      <c r="BF1144" s="2" t="inlineStr">
        <is>
          <t>allagamento del nocciolo</t>
        </is>
      </c>
      <c r="BG1144" s="2" t="inlineStr">
        <is>
          <t>3</t>
        </is>
      </c>
      <c r="BH1144" s="2" t="inlineStr">
        <is>
          <t/>
        </is>
      </c>
      <c r="BI1144" t="inlineStr">
        <is>
          <t/>
        </is>
      </c>
      <c r="BJ1144" t="inlineStr">
        <is>
          <t/>
        </is>
      </c>
      <c r="BK1144" t="inlineStr">
        <is>
          <t/>
        </is>
      </c>
      <c r="BL1144" t="inlineStr">
        <is>
          <t/>
        </is>
      </c>
      <c r="BM1144" t="inlineStr">
        <is>
          <t/>
        </is>
      </c>
      <c r="BN1144" t="inlineStr">
        <is>
          <t/>
        </is>
      </c>
      <c r="BO1144" t="inlineStr">
        <is>
          <t/>
        </is>
      </c>
      <c r="BP1144" t="inlineStr">
        <is>
          <t/>
        </is>
      </c>
      <c r="BQ1144" t="inlineStr">
        <is>
          <t/>
        </is>
      </c>
      <c r="BR1144" t="inlineStr">
        <is>
          <t/>
        </is>
      </c>
      <c r="BS1144" t="inlineStr">
        <is>
          <t/>
        </is>
      </c>
      <c r="BT1144" t="inlineStr">
        <is>
          <t/>
        </is>
      </c>
      <c r="BU1144" t="inlineStr">
        <is>
          <t/>
        </is>
      </c>
      <c r="BV1144" t="inlineStr">
        <is>
          <t/>
        </is>
      </c>
      <c r="BW1144" t="inlineStr">
        <is>
          <t/>
        </is>
      </c>
      <c r="BX1144" t="inlineStr">
        <is>
          <t/>
        </is>
      </c>
      <c r="BY1144" t="inlineStr">
        <is>
          <t/>
        </is>
      </c>
      <c r="BZ1144" t="inlineStr">
        <is>
          <t/>
        </is>
      </c>
      <c r="CA1144" t="inlineStr">
        <is>
          <t/>
        </is>
      </c>
      <c r="CB1144" t="inlineStr">
        <is>
          <t/>
        </is>
      </c>
      <c r="CC1144" t="inlineStr">
        <is>
          <t/>
        </is>
      </c>
      <c r="CD1144" s="2" t="inlineStr">
        <is>
          <t>inundação do núcleo</t>
        </is>
      </c>
      <c r="CE1144" s="2" t="inlineStr">
        <is>
          <t>3</t>
        </is>
      </c>
      <c r="CF1144" s="2" t="inlineStr">
        <is>
          <t/>
        </is>
      </c>
      <c r="CG1144" t="inlineStr">
        <is>
          <t>sistema de arrefecimento de emergência que,em caso de avaria do sistema de arrefecimento normal do reactor(por exemplo no caso de perda do fluido de refrigeração),assegura a remoção do calor residual mediante a inundação do núcleo do reactor</t>
        </is>
      </c>
      <c r="CH1144" t="inlineStr">
        <is>
          <t/>
        </is>
      </c>
      <c r="CI1144" t="inlineStr">
        <is>
          <t/>
        </is>
      </c>
      <c r="CJ1144" t="inlineStr">
        <is>
          <t/>
        </is>
      </c>
      <c r="CK1144" t="inlineStr">
        <is>
          <t/>
        </is>
      </c>
      <c r="CL1144" t="inlineStr">
        <is>
          <t/>
        </is>
      </c>
      <c r="CM1144" t="inlineStr">
        <is>
          <t/>
        </is>
      </c>
      <c r="CN1144" t="inlineStr">
        <is>
          <t/>
        </is>
      </c>
      <c r="CO1144" t="inlineStr">
        <is>
          <t/>
        </is>
      </c>
      <c r="CP1144" t="inlineStr">
        <is>
          <t/>
        </is>
      </c>
      <c r="CQ1144" t="inlineStr">
        <is>
          <t/>
        </is>
      </c>
      <c r="CR1144" t="inlineStr">
        <is>
          <t/>
        </is>
      </c>
      <c r="CS1144" t="inlineStr">
        <is>
          <t/>
        </is>
      </c>
      <c r="CT1144" t="inlineStr">
        <is>
          <t/>
        </is>
      </c>
      <c r="CU1144" t="inlineStr">
        <is>
          <t/>
        </is>
      </c>
      <c r="CV1144" t="inlineStr">
        <is>
          <t/>
        </is>
      </c>
      <c r="CW1144" t="inlineStr">
        <is>
          <t/>
        </is>
      </c>
    </row>
    <row r="1145">
      <c r="A1145" s="1" t="str">
        <f>HYPERLINK("https://iate.europa.eu/entry/result/1407874/all", "1407874")</f>
        <v>1407874</v>
      </c>
      <c r="B1145" t="inlineStr">
        <is>
          <t>Domain code not specified</t>
        </is>
      </c>
      <c r="C1145" t="inlineStr">
        <is>
          <t>Domain code not specified</t>
        </is>
      </c>
      <c r="D1145" t="inlineStr">
        <is>
          <t>no</t>
        </is>
      </c>
      <c r="E1145" t="inlineStr">
        <is>
          <t/>
        </is>
      </c>
      <c r="F1145" t="inlineStr">
        <is>
          <t/>
        </is>
      </c>
      <c r="G1145" t="inlineStr">
        <is>
          <t/>
        </is>
      </c>
      <c r="H1145" t="inlineStr">
        <is>
          <t/>
        </is>
      </c>
      <c r="I1145" t="inlineStr">
        <is>
          <t/>
        </is>
      </c>
      <c r="J1145" t="inlineStr">
        <is>
          <t/>
        </is>
      </c>
      <c r="K1145" t="inlineStr">
        <is>
          <t/>
        </is>
      </c>
      <c r="L1145" t="inlineStr">
        <is>
          <t/>
        </is>
      </c>
      <c r="M1145" t="inlineStr">
        <is>
          <t/>
        </is>
      </c>
      <c r="N1145" t="inlineStr">
        <is>
          <t/>
        </is>
      </c>
      <c r="O1145" t="inlineStr">
        <is>
          <t/>
        </is>
      </c>
      <c r="P1145" t="inlineStr">
        <is>
          <t/>
        </is>
      </c>
      <c r="Q1145" t="inlineStr">
        <is>
          <t/>
        </is>
      </c>
      <c r="R1145" s="2" t="inlineStr">
        <is>
          <t>Gebaeudespruehsystem</t>
        </is>
      </c>
      <c r="S1145" s="2" t="inlineStr">
        <is>
          <t>3</t>
        </is>
      </c>
      <c r="T1145" s="2" t="inlineStr">
        <is>
          <t/>
        </is>
      </c>
      <c r="U1145" t="inlineStr">
        <is>
          <t>System, das nach groesseren Kuehlmittelverlusten die Spaltproduktkonzentration in der Atmosphaere der Sicherheitshuelle verringert und dazu beitraegt, Druck und Temperatur im Gebaeude abzusenken</t>
        </is>
      </c>
      <c r="V1145" s="2" t="inlineStr">
        <is>
          <t>σύστημα ψεκασμού</t>
        </is>
      </c>
      <c r="W1145" s="2" t="inlineStr">
        <is>
          <t>3</t>
        </is>
      </c>
      <c r="X1145" s="2" t="inlineStr">
        <is>
          <t/>
        </is>
      </c>
      <c r="Y1145" t="inlineStr">
        <is>
          <t/>
        </is>
      </c>
      <c r="Z1145" s="2" t="inlineStr">
        <is>
          <t>dousing system|
containment spray system</t>
        </is>
      </c>
      <c r="AA1145" s="2" t="inlineStr">
        <is>
          <t>3|
3</t>
        </is>
      </c>
      <c r="AB1145" s="2" t="inlineStr">
        <is>
          <t xml:space="preserve">|
</t>
        </is>
      </c>
      <c r="AC1145" t="inlineStr">
        <is>
          <t>a system that reduces the fission product concentration in the reactor containment and thus contributes to lowering temperature and pressure in the building in the event of severe coolant losses</t>
        </is>
      </c>
      <c r="AD1145" s="2" t="inlineStr">
        <is>
          <t>sistema de aspersión</t>
        </is>
      </c>
      <c r="AE1145" s="2" t="inlineStr">
        <is>
          <t>3</t>
        </is>
      </c>
      <c r="AF1145" s="2" t="inlineStr">
        <is>
          <t/>
        </is>
      </c>
      <c r="AG1145" t="inlineStr">
        <is>
          <t>sistema destinado a reducir la concentración en productos de fisión en el recinto de seguridad, en caso de perdidas importantes de refrigerante, contribuyendo así a reducir la presión y la temperatura en el edificio</t>
        </is>
      </c>
      <c r="AH1145" t="inlineStr">
        <is>
          <t/>
        </is>
      </c>
      <c r="AI1145" t="inlineStr">
        <is>
          <t/>
        </is>
      </c>
      <c r="AJ1145" t="inlineStr">
        <is>
          <t/>
        </is>
      </c>
      <c r="AK1145" t="inlineStr">
        <is>
          <t/>
        </is>
      </c>
      <c r="AL1145" t="inlineStr">
        <is>
          <t/>
        </is>
      </c>
      <c r="AM1145" t="inlineStr">
        <is>
          <t/>
        </is>
      </c>
      <c r="AN1145" t="inlineStr">
        <is>
          <t/>
        </is>
      </c>
      <c r="AO1145" t="inlineStr">
        <is>
          <t/>
        </is>
      </c>
      <c r="AP1145" s="2" t="inlineStr">
        <is>
          <t>système d'aspersion du bâtiment</t>
        </is>
      </c>
      <c r="AQ1145" s="2" t="inlineStr">
        <is>
          <t>3</t>
        </is>
      </c>
      <c r="AR1145" s="2" t="inlineStr">
        <is>
          <t/>
        </is>
      </c>
      <c r="AS1145" t="inlineStr">
        <is>
          <t>système destiné à réduire la teneur en produits de fission dans l'enceinte de sécurité, en cas de perte importante de réfrigérant, contribuant ainsi à abaisser la pression et la température dans le bâtiment</t>
        </is>
      </c>
      <c r="AT1145" t="inlineStr">
        <is>
          <t/>
        </is>
      </c>
      <c r="AU1145" t="inlineStr">
        <is>
          <t/>
        </is>
      </c>
      <c r="AV1145" t="inlineStr">
        <is>
          <t/>
        </is>
      </c>
      <c r="AW1145" t="inlineStr">
        <is>
          <t/>
        </is>
      </c>
      <c r="AX1145" t="inlineStr">
        <is>
          <t/>
        </is>
      </c>
      <c r="AY1145" t="inlineStr">
        <is>
          <t/>
        </is>
      </c>
      <c r="AZ1145" t="inlineStr">
        <is>
          <t/>
        </is>
      </c>
      <c r="BA1145" t="inlineStr">
        <is>
          <t/>
        </is>
      </c>
      <c r="BB1145" t="inlineStr">
        <is>
          <t/>
        </is>
      </c>
      <c r="BC1145" t="inlineStr">
        <is>
          <t/>
        </is>
      </c>
      <c r="BD1145" t="inlineStr">
        <is>
          <t/>
        </is>
      </c>
      <c r="BE1145" t="inlineStr">
        <is>
          <t/>
        </is>
      </c>
      <c r="BF1145" s="2" t="inlineStr">
        <is>
          <t>sistema d'aspersione</t>
        </is>
      </c>
      <c r="BG1145" s="2" t="inlineStr">
        <is>
          <t>3</t>
        </is>
      </c>
      <c r="BH1145" s="2" t="inlineStr">
        <is>
          <t/>
        </is>
      </c>
      <c r="BI1145" t="inlineStr">
        <is>
          <t/>
        </is>
      </c>
      <c r="BJ1145" t="inlineStr">
        <is>
          <t/>
        </is>
      </c>
      <c r="BK1145" t="inlineStr">
        <is>
          <t/>
        </is>
      </c>
      <c r="BL1145" t="inlineStr">
        <is>
          <t/>
        </is>
      </c>
      <c r="BM1145" t="inlineStr">
        <is>
          <t/>
        </is>
      </c>
      <c r="BN1145" t="inlineStr">
        <is>
          <t/>
        </is>
      </c>
      <c r="BO1145" t="inlineStr">
        <is>
          <t/>
        </is>
      </c>
      <c r="BP1145" t="inlineStr">
        <is>
          <t/>
        </is>
      </c>
      <c r="BQ1145" t="inlineStr">
        <is>
          <t/>
        </is>
      </c>
      <c r="BR1145" t="inlineStr">
        <is>
          <t/>
        </is>
      </c>
      <c r="BS1145" t="inlineStr">
        <is>
          <t/>
        </is>
      </c>
      <c r="BT1145" t="inlineStr">
        <is>
          <t/>
        </is>
      </c>
      <c r="BU1145" t="inlineStr">
        <is>
          <t/>
        </is>
      </c>
      <c r="BV1145" t="inlineStr">
        <is>
          <t/>
        </is>
      </c>
      <c r="BW1145" t="inlineStr">
        <is>
          <t/>
        </is>
      </c>
      <c r="BX1145" t="inlineStr">
        <is>
          <t/>
        </is>
      </c>
      <c r="BY1145" t="inlineStr">
        <is>
          <t/>
        </is>
      </c>
      <c r="BZ1145" t="inlineStr">
        <is>
          <t/>
        </is>
      </c>
      <c r="CA1145" t="inlineStr">
        <is>
          <t/>
        </is>
      </c>
      <c r="CB1145" t="inlineStr">
        <is>
          <t/>
        </is>
      </c>
      <c r="CC1145" t="inlineStr">
        <is>
          <t/>
        </is>
      </c>
      <c r="CD1145" s="2" t="inlineStr">
        <is>
          <t>sistema de aspersão do contentor</t>
        </is>
      </c>
      <c r="CE1145" s="2" t="inlineStr">
        <is>
          <t>3</t>
        </is>
      </c>
      <c r="CF1145" s="2" t="inlineStr">
        <is>
          <t/>
        </is>
      </c>
      <c r="CG1145" t="inlineStr">
        <is>
          <t>sistema destinado a reduzir o conteúdo em produtos de cisão na zona de segurança do reactor,em caso de perdas importantes do fluido de refrigeração,contribuindo assim para baixar a pressão e a temperatura no contentor</t>
        </is>
      </c>
      <c r="CH1145" t="inlineStr">
        <is>
          <t/>
        </is>
      </c>
      <c r="CI1145" t="inlineStr">
        <is>
          <t/>
        </is>
      </c>
      <c r="CJ1145" t="inlineStr">
        <is>
          <t/>
        </is>
      </c>
      <c r="CK1145" t="inlineStr">
        <is>
          <t/>
        </is>
      </c>
      <c r="CL1145" t="inlineStr">
        <is>
          <t/>
        </is>
      </c>
      <c r="CM1145" t="inlineStr">
        <is>
          <t/>
        </is>
      </c>
      <c r="CN1145" t="inlineStr">
        <is>
          <t/>
        </is>
      </c>
      <c r="CO1145" t="inlineStr">
        <is>
          <t/>
        </is>
      </c>
      <c r="CP1145" t="inlineStr">
        <is>
          <t/>
        </is>
      </c>
      <c r="CQ1145" t="inlineStr">
        <is>
          <t/>
        </is>
      </c>
      <c r="CR1145" t="inlineStr">
        <is>
          <t/>
        </is>
      </c>
      <c r="CS1145" t="inlineStr">
        <is>
          <t/>
        </is>
      </c>
      <c r="CT1145" t="inlineStr">
        <is>
          <t/>
        </is>
      </c>
      <c r="CU1145" t="inlineStr">
        <is>
          <t/>
        </is>
      </c>
      <c r="CV1145" t="inlineStr">
        <is>
          <t/>
        </is>
      </c>
      <c r="CW1145" t="inlineStr">
        <is>
          <t/>
        </is>
      </c>
    </row>
    <row r="1146">
      <c r="A1146" s="1" t="str">
        <f>HYPERLINK("https://iate.europa.eu/entry/result/1407873/all", "1407873")</f>
        <v>1407873</v>
      </c>
      <c r="B1146" t="inlineStr">
        <is>
          <t>Domain code not specified</t>
        </is>
      </c>
      <c r="C1146" t="inlineStr">
        <is>
          <t>Domain code not specified</t>
        </is>
      </c>
      <c r="D1146" t="inlineStr">
        <is>
          <t>no</t>
        </is>
      </c>
      <c r="E1146" t="inlineStr">
        <is>
          <t/>
        </is>
      </c>
      <c r="F1146" t="inlineStr">
        <is>
          <t/>
        </is>
      </c>
      <c r="G1146" t="inlineStr">
        <is>
          <t/>
        </is>
      </c>
      <c r="H1146" t="inlineStr">
        <is>
          <t/>
        </is>
      </c>
      <c r="I1146" t="inlineStr">
        <is>
          <t/>
        </is>
      </c>
      <c r="J1146" t="inlineStr">
        <is>
          <t/>
        </is>
      </c>
      <c r="K1146" t="inlineStr">
        <is>
          <t/>
        </is>
      </c>
      <c r="L1146" t="inlineStr">
        <is>
          <t/>
        </is>
      </c>
      <c r="M1146" t="inlineStr">
        <is>
          <t/>
        </is>
      </c>
      <c r="N1146" s="2" t="inlineStr">
        <is>
          <t>nødkølesystem</t>
        </is>
      </c>
      <c r="O1146" s="2" t="inlineStr">
        <is>
          <t>3</t>
        </is>
      </c>
      <c r="P1146" s="2" t="inlineStr">
        <is>
          <t/>
        </is>
      </c>
      <c r="Q1146" t="inlineStr">
        <is>
          <t/>
        </is>
      </c>
      <c r="R1146" s="2" t="inlineStr">
        <is>
          <t>Notkuehlsystem</t>
        </is>
      </c>
      <c r="S1146" s="2" t="inlineStr">
        <is>
          <t>3</t>
        </is>
      </c>
      <c r="T1146" s="2" t="inlineStr">
        <is>
          <t/>
        </is>
      </c>
      <c r="U1146" t="inlineStr">
        <is>
          <t>das Notkuehlsystem eines Reaktors ist ein System, das nach Ausfall der normalen Reaktorkuehlung, z.B.beim Verlust von Primaerkuehlmittel, die Abfuehrung der Nachwaerme aus dem Reaktorkern uebernimmt</t>
        </is>
      </c>
      <c r="V1146" s="2" t="inlineStr">
        <is>
          <t>ψυκτικό σύστημα κινδύνου</t>
        </is>
      </c>
      <c r="W1146" s="2" t="inlineStr">
        <is>
          <t>3</t>
        </is>
      </c>
      <c r="X1146" s="2" t="inlineStr">
        <is>
          <t/>
        </is>
      </c>
      <c r="Y1146" t="inlineStr">
        <is>
          <t/>
        </is>
      </c>
      <c r="Z1146" s="2" t="inlineStr">
        <is>
          <t>emergency cooling system</t>
        </is>
      </c>
      <c r="AA1146" s="2" t="inlineStr">
        <is>
          <t>3</t>
        </is>
      </c>
      <c r="AB1146" s="2" t="inlineStr">
        <is>
          <t/>
        </is>
      </c>
      <c r="AC1146" t="inlineStr">
        <is>
          <t>a system that in the event of failure of the normal reactor cooling system,e.g.loss of primary coolant,removes the after-heat from the reactor</t>
        </is>
      </c>
      <c r="AD1146" s="2" t="inlineStr">
        <is>
          <t>sistema de refrigeración de emergencia</t>
        </is>
      </c>
      <c r="AE1146" s="2" t="inlineStr">
        <is>
          <t>3</t>
        </is>
      </c>
      <c r="AF1146" s="2" t="inlineStr">
        <is>
          <t/>
        </is>
      </c>
      <c r="AG1146" t="inlineStr">
        <is>
          <t>sistema que, en el caso de avería en el sistema de refrigeración normal del reactor, por ejemplo, perdida del refrigerante primario, asegura la evacuación del calor residual del núcleo</t>
        </is>
      </c>
      <c r="AH1146" t="inlineStr">
        <is>
          <t/>
        </is>
      </c>
      <c r="AI1146" t="inlineStr">
        <is>
          <t/>
        </is>
      </c>
      <c r="AJ1146" t="inlineStr">
        <is>
          <t/>
        </is>
      </c>
      <c r="AK1146" t="inlineStr">
        <is>
          <t/>
        </is>
      </c>
      <c r="AL1146" t="inlineStr">
        <is>
          <t/>
        </is>
      </c>
      <c r="AM1146" t="inlineStr">
        <is>
          <t/>
        </is>
      </c>
      <c r="AN1146" t="inlineStr">
        <is>
          <t/>
        </is>
      </c>
      <c r="AO1146" t="inlineStr">
        <is>
          <t/>
        </is>
      </c>
      <c r="AP1146" s="2" t="inlineStr">
        <is>
          <t>systeme de refroidissement d'urgence|
systeme de refroidissement de secours</t>
        </is>
      </c>
      <c r="AQ1146" s="2" t="inlineStr">
        <is>
          <t>3|
3</t>
        </is>
      </c>
      <c r="AR1146" s="2" t="inlineStr">
        <is>
          <t xml:space="preserve">|
</t>
        </is>
      </c>
      <c r="AS1146" t="inlineStr">
        <is>
          <t>système assurant l'évacuation de la chaleur résiduelle du coeur du réacteur en cas de défaillance du système normal de refroidissement, par exemple à la suite d'une perte de fluide primaire de refroidissement</t>
        </is>
      </c>
      <c r="AT1146" t="inlineStr">
        <is>
          <t/>
        </is>
      </c>
      <c r="AU1146" t="inlineStr">
        <is>
          <t/>
        </is>
      </c>
      <c r="AV1146" t="inlineStr">
        <is>
          <t/>
        </is>
      </c>
      <c r="AW1146" t="inlineStr">
        <is>
          <t/>
        </is>
      </c>
      <c r="AX1146" t="inlineStr">
        <is>
          <t/>
        </is>
      </c>
      <c r="AY1146" t="inlineStr">
        <is>
          <t/>
        </is>
      </c>
      <c r="AZ1146" t="inlineStr">
        <is>
          <t/>
        </is>
      </c>
      <c r="BA1146" t="inlineStr">
        <is>
          <t/>
        </is>
      </c>
      <c r="BB1146" t="inlineStr">
        <is>
          <t/>
        </is>
      </c>
      <c r="BC1146" t="inlineStr">
        <is>
          <t/>
        </is>
      </c>
      <c r="BD1146" t="inlineStr">
        <is>
          <t/>
        </is>
      </c>
      <c r="BE1146" t="inlineStr">
        <is>
          <t/>
        </is>
      </c>
      <c r="BF1146" s="2" t="inlineStr">
        <is>
          <t>sistema di refrigerazione di emergenza</t>
        </is>
      </c>
      <c r="BG1146" s="2" t="inlineStr">
        <is>
          <t>3</t>
        </is>
      </c>
      <c r="BH1146" s="2" t="inlineStr">
        <is>
          <t/>
        </is>
      </c>
      <c r="BI1146" t="inlineStr">
        <is>
          <t/>
        </is>
      </c>
      <c r="BJ1146" t="inlineStr">
        <is>
          <t/>
        </is>
      </c>
      <c r="BK1146" t="inlineStr">
        <is>
          <t/>
        </is>
      </c>
      <c r="BL1146" t="inlineStr">
        <is>
          <t/>
        </is>
      </c>
      <c r="BM1146" t="inlineStr">
        <is>
          <t/>
        </is>
      </c>
      <c r="BN1146" t="inlineStr">
        <is>
          <t/>
        </is>
      </c>
      <c r="BO1146" t="inlineStr">
        <is>
          <t/>
        </is>
      </c>
      <c r="BP1146" t="inlineStr">
        <is>
          <t/>
        </is>
      </c>
      <c r="BQ1146" t="inlineStr">
        <is>
          <t/>
        </is>
      </c>
      <c r="BR1146" t="inlineStr">
        <is>
          <t/>
        </is>
      </c>
      <c r="BS1146" t="inlineStr">
        <is>
          <t/>
        </is>
      </c>
      <c r="BT1146" t="inlineStr">
        <is>
          <t/>
        </is>
      </c>
      <c r="BU1146" t="inlineStr">
        <is>
          <t/>
        </is>
      </c>
      <c r="BV1146" s="2" t="inlineStr">
        <is>
          <t>noodkoelsysteem</t>
        </is>
      </c>
      <c r="BW1146" s="2" t="inlineStr">
        <is>
          <t>3</t>
        </is>
      </c>
      <c r="BX1146" s="2" t="inlineStr">
        <is>
          <t/>
        </is>
      </c>
      <c r="BY1146" t="inlineStr">
        <is>
          <t/>
        </is>
      </c>
      <c r="BZ1146" t="inlineStr">
        <is>
          <t/>
        </is>
      </c>
      <c r="CA1146" t="inlineStr">
        <is>
          <t/>
        </is>
      </c>
      <c r="CB1146" t="inlineStr">
        <is>
          <t/>
        </is>
      </c>
      <c r="CC1146" t="inlineStr">
        <is>
          <t/>
        </is>
      </c>
      <c r="CD1146" s="2" t="inlineStr">
        <is>
          <t>sistema de arrefecimento de emergência|
sistema de refrigeração de emergência</t>
        </is>
      </c>
      <c r="CE1146" s="2" t="inlineStr">
        <is>
          <t>3|
3</t>
        </is>
      </c>
      <c r="CF1146" s="2" t="inlineStr">
        <is>
          <t xml:space="preserve">|
</t>
        </is>
      </c>
      <c r="CG1146" t="inlineStr">
        <is>
          <t>sistema,que,em caso de falha no sistema de arrefecimento normal do reactor(por exemplo,perda do refrigerante primário),assegura a remoção do calor residual do reactor</t>
        </is>
      </c>
      <c r="CH1146" t="inlineStr">
        <is>
          <t/>
        </is>
      </c>
      <c r="CI1146" t="inlineStr">
        <is>
          <t/>
        </is>
      </c>
      <c r="CJ1146" t="inlineStr">
        <is>
          <t/>
        </is>
      </c>
      <c r="CK1146" t="inlineStr">
        <is>
          <t/>
        </is>
      </c>
      <c r="CL1146" t="inlineStr">
        <is>
          <t/>
        </is>
      </c>
      <c r="CM1146" t="inlineStr">
        <is>
          <t/>
        </is>
      </c>
      <c r="CN1146" t="inlineStr">
        <is>
          <t/>
        </is>
      </c>
      <c r="CO1146" t="inlineStr">
        <is>
          <t/>
        </is>
      </c>
      <c r="CP1146" t="inlineStr">
        <is>
          <t/>
        </is>
      </c>
      <c r="CQ1146" t="inlineStr">
        <is>
          <t/>
        </is>
      </c>
      <c r="CR1146" t="inlineStr">
        <is>
          <t/>
        </is>
      </c>
      <c r="CS1146" t="inlineStr">
        <is>
          <t/>
        </is>
      </c>
      <c r="CT1146" t="inlineStr">
        <is>
          <t/>
        </is>
      </c>
      <c r="CU1146" t="inlineStr">
        <is>
          <t/>
        </is>
      </c>
      <c r="CV1146" t="inlineStr">
        <is>
          <t/>
        </is>
      </c>
      <c r="CW1146" t="inlineStr">
        <is>
          <t/>
        </is>
      </c>
    </row>
    <row r="1147">
      <c r="A1147" s="1" t="str">
        <f>HYPERLINK("https://iate.europa.eu/entry/result/1407872/all", "1407872")</f>
        <v>1407872</v>
      </c>
      <c r="B1147" t="inlineStr">
        <is>
          <t>Domain code not specified</t>
        </is>
      </c>
      <c r="C1147" t="inlineStr">
        <is>
          <t>Domain code not specified</t>
        </is>
      </c>
      <c r="D1147" t="inlineStr">
        <is>
          <t>no</t>
        </is>
      </c>
      <c r="E1147" t="inlineStr">
        <is>
          <t/>
        </is>
      </c>
      <c r="F1147" t="inlineStr">
        <is>
          <t/>
        </is>
      </c>
      <c r="G1147" t="inlineStr">
        <is>
          <t/>
        </is>
      </c>
      <c r="H1147" t="inlineStr">
        <is>
          <t/>
        </is>
      </c>
      <c r="I1147" t="inlineStr">
        <is>
          <t/>
        </is>
      </c>
      <c r="J1147" t="inlineStr">
        <is>
          <t/>
        </is>
      </c>
      <c r="K1147" t="inlineStr">
        <is>
          <t/>
        </is>
      </c>
      <c r="L1147" t="inlineStr">
        <is>
          <t/>
        </is>
      </c>
      <c r="M1147" t="inlineStr">
        <is>
          <t/>
        </is>
      </c>
      <c r="N1147" t="inlineStr">
        <is>
          <t/>
        </is>
      </c>
      <c r="O1147" t="inlineStr">
        <is>
          <t/>
        </is>
      </c>
      <c r="P1147" t="inlineStr">
        <is>
          <t/>
        </is>
      </c>
      <c r="Q1147" t="inlineStr">
        <is>
          <t/>
        </is>
      </c>
      <c r="R1147" s="2" t="inlineStr">
        <is>
          <t>Plutoniumrueckgewinnung</t>
        </is>
      </c>
      <c r="S1147" s="2" t="inlineStr">
        <is>
          <t>3</t>
        </is>
      </c>
      <c r="T1147" s="2" t="inlineStr">
        <is>
          <t/>
        </is>
      </c>
      <c r="U1147" t="inlineStr">
        <is>
          <t>Gewinnung von Plutonium bei der Brennstoffaufarbeitung</t>
        </is>
      </c>
      <c r="V1147" s="2" t="inlineStr">
        <is>
          <t>ανάκτηση πλουτωνίου</t>
        </is>
      </c>
      <c r="W1147" s="2" t="inlineStr">
        <is>
          <t>3</t>
        </is>
      </c>
      <c r="X1147" s="2" t="inlineStr">
        <is>
          <t/>
        </is>
      </c>
      <c r="Y1147" t="inlineStr">
        <is>
          <t/>
        </is>
      </c>
      <c r="Z1147" s="2" t="inlineStr">
        <is>
          <t>plutonium recovery</t>
        </is>
      </c>
      <c r="AA1147" s="2" t="inlineStr">
        <is>
          <t>3</t>
        </is>
      </c>
      <c r="AB1147" s="2" t="inlineStr">
        <is>
          <t/>
        </is>
      </c>
      <c r="AC1147" t="inlineStr">
        <is>
          <t>the recovery of plutonium in the reprocessing of irradiated fuel</t>
        </is>
      </c>
      <c r="AD1147" s="2" t="inlineStr">
        <is>
          <t>recuperación de plutonio</t>
        </is>
      </c>
      <c r="AE1147" s="2" t="inlineStr">
        <is>
          <t>3</t>
        </is>
      </c>
      <c r="AF1147" s="2" t="inlineStr">
        <is>
          <t/>
        </is>
      </c>
      <c r="AG1147" t="inlineStr">
        <is>
          <t>extracción del plutonio contenido en el combustible irradiado mediante el reprocesado de este</t>
        </is>
      </c>
      <c r="AH1147" t="inlineStr">
        <is>
          <t/>
        </is>
      </c>
      <c r="AI1147" t="inlineStr">
        <is>
          <t/>
        </is>
      </c>
      <c r="AJ1147" t="inlineStr">
        <is>
          <t/>
        </is>
      </c>
      <c r="AK1147" t="inlineStr">
        <is>
          <t/>
        </is>
      </c>
      <c r="AL1147" t="inlineStr">
        <is>
          <t/>
        </is>
      </c>
      <c r="AM1147" t="inlineStr">
        <is>
          <t/>
        </is>
      </c>
      <c r="AN1147" t="inlineStr">
        <is>
          <t/>
        </is>
      </c>
      <c r="AO1147" t="inlineStr">
        <is>
          <t/>
        </is>
      </c>
      <c r="AP1147" s="2" t="inlineStr">
        <is>
          <t>récupération du plutonium</t>
        </is>
      </c>
      <c r="AQ1147" s="2" t="inlineStr">
        <is>
          <t>3</t>
        </is>
      </c>
      <c r="AR1147" s="2" t="inlineStr">
        <is>
          <t/>
        </is>
      </c>
      <c r="AS1147" t="inlineStr">
        <is>
          <t>extraction du plutonium contenu dans le combustible irradié par retraitement de celui-ci</t>
        </is>
      </c>
      <c r="AT1147" t="inlineStr">
        <is>
          <t/>
        </is>
      </c>
      <c r="AU1147" t="inlineStr">
        <is>
          <t/>
        </is>
      </c>
      <c r="AV1147" t="inlineStr">
        <is>
          <t/>
        </is>
      </c>
      <c r="AW1147" t="inlineStr">
        <is>
          <t/>
        </is>
      </c>
      <c r="AX1147" t="inlineStr">
        <is>
          <t/>
        </is>
      </c>
      <c r="AY1147" t="inlineStr">
        <is>
          <t/>
        </is>
      </c>
      <c r="AZ1147" t="inlineStr">
        <is>
          <t/>
        </is>
      </c>
      <c r="BA1147" t="inlineStr">
        <is>
          <t/>
        </is>
      </c>
      <c r="BB1147" t="inlineStr">
        <is>
          <t/>
        </is>
      </c>
      <c r="BC1147" t="inlineStr">
        <is>
          <t/>
        </is>
      </c>
      <c r="BD1147" t="inlineStr">
        <is>
          <t/>
        </is>
      </c>
      <c r="BE1147" t="inlineStr">
        <is>
          <t/>
        </is>
      </c>
      <c r="BF1147" s="2" t="inlineStr">
        <is>
          <t>recupero del plutonio</t>
        </is>
      </c>
      <c r="BG1147" s="2" t="inlineStr">
        <is>
          <t>3</t>
        </is>
      </c>
      <c r="BH1147" s="2" t="inlineStr">
        <is>
          <t/>
        </is>
      </c>
      <c r="BI1147" t="inlineStr">
        <is>
          <t/>
        </is>
      </c>
      <c r="BJ1147" t="inlineStr">
        <is>
          <t/>
        </is>
      </c>
      <c r="BK1147" t="inlineStr">
        <is>
          <t/>
        </is>
      </c>
      <c r="BL1147" t="inlineStr">
        <is>
          <t/>
        </is>
      </c>
      <c r="BM1147" t="inlineStr">
        <is>
          <t/>
        </is>
      </c>
      <c r="BN1147" t="inlineStr">
        <is>
          <t/>
        </is>
      </c>
      <c r="BO1147" t="inlineStr">
        <is>
          <t/>
        </is>
      </c>
      <c r="BP1147" t="inlineStr">
        <is>
          <t/>
        </is>
      </c>
      <c r="BQ1147" t="inlineStr">
        <is>
          <t/>
        </is>
      </c>
      <c r="BR1147" t="inlineStr">
        <is>
          <t/>
        </is>
      </c>
      <c r="BS1147" t="inlineStr">
        <is>
          <t/>
        </is>
      </c>
      <c r="BT1147" t="inlineStr">
        <is>
          <t/>
        </is>
      </c>
      <c r="BU1147" t="inlineStr">
        <is>
          <t/>
        </is>
      </c>
      <c r="BV1147" t="inlineStr">
        <is>
          <t/>
        </is>
      </c>
      <c r="BW1147" t="inlineStr">
        <is>
          <t/>
        </is>
      </c>
      <c r="BX1147" t="inlineStr">
        <is>
          <t/>
        </is>
      </c>
      <c r="BY1147" t="inlineStr">
        <is>
          <t/>
        </is>
      </c>
      <c r="BZ1147" t="inlineStr">
        <is>
          <t/>
        </is>
      </c>
      <c r="CA1147" t="inlineStr">
        <is>
          <t/>
        </is>
      </c>
      <c r="CB1147" t="inlineStr">
        <is>
          <t/>
        </is>
      </c>
      <c r="CC1147" t="inlineStr">
        <is>
          <t/>
        </is>
      </c>
      <c r="CD1147" s="2" t="inlineStr">
        <is>
          <t>recuperação do plutónio</t>
        </is>
      </c>
      <c r="CE1147" s="2" t="inlineStr">
        <is>
          <t>3</t>
        </is>
      </c>
      <c r="CF1147" s="2" t="inlineStr">
        <is>
          <t/>
        </is>
      </c>
      <c r="CG1147" t="inlineStr">
        <is>
          <t>obtenção do plutónio contido no combustível irradiado mediante o reprocessamento deste último</t>
        </is>
      </c>
      <c r="CH1147" t="inlineStr">
        <is>
          <t/>
        </is>
      </c>
      <c r="CI1147" t="inlineStr">
        <is>
          <t/>
        </is>
      </c>
      <c r="CJ1147" t="inlineStr">
        <is>
          <t/>
        </is>
      </c>
      <c r="CK1147" t="inlineStr">
        <is>
          <t/>
        </is>
      </c>
      <c r="CL1147" t="inlineStr">
        <is>
          <t/>
        </is>
      </c>
      <c r="CM1147" t="inlineStr">
        <is>
          <t/>
        </is>
      </c>
      <c r="CN1147" t="inlineStr">
        <is>
          <t/>
        </is>
      </c>
      <c r="CO1147" t="inlineStr">
        <is>
          <t/>
        </is>
      </c>
      <c r="CP1147" t="inlineStr">
        <is>
          <t/>
        </is>
      </c>
      <c r="CQ1147" t="inlineStr">
        <is>
          <t/>
        </is>
      </c>
      <c r="CR1147" t="inlineStr">
        <is>
          <t/>
        </is>
      </c>
      <c r="CS1147" t="inlineStr">
        <is>
          <t/>
        </is>
      </c>
      <c r="CT1147" t="inlineStr">
        <is>
          <t/>
        </is>
      </c>
      <c r="CU1147" t="inlineStr">
        <is>
          <t/>
        </is>
      </c>
      <c r="CV1147" t="inlineStr">
        <is>
          <t/>
        </is>
      </c>
      <c r="CW1147" t="inlineStr">
        <is>
          <t/>
        </is>
      </c>
    </row>
    <row r="1148">
      <c r="A1148" s="1" t="str">
        <f>HYPERLINK("https://iate.europa.eu/entry/result/1407866/all", "1407866")</f>
        <v>1407866</v>
      </c>
      <c r="B1148" t="inlineStr">
        <is>
          <t>ENERGY;INDUSTRY</t>
        </is>
      </c>
      <c r="C1148" t="inlineStr">
        <is>
          <t>ENERGY|coal and mining industries|coal industry;INDUSTRY|chemistry|chemical compound</t>
        </is>
      </c>
      <c r="D1148" t="inlineStr">
        <is>
          <t>no</t>
        </is>
      </c>
      <c r="E1148" t="inlineStr">
        <is>
          <t/>
        </is>
      </c>
      <c r="F1148" t="inlineStr">
        <is>
          <t/>
        </is>
      </c>
      <c r="G1148" t="inlineStr">
        <is>
          <t/>
        </is>
      </c>
      <c r="H1148" t="inlineStr">
        <is>
          <t/>
        </is>
      </c>
      <c r="I1148" t="inlineStr">
        <is>
          <t/>
        </is>
      </c>
      <c r="J1148" t="inlineStr">
        <is>
          <t/>
        </is>
      </c>
      <c r="K1148" t="inlineStr">
        <is>
          <t/>
        </is>
      </c>
      <c r="L1148" t="inlineStr">
        <is>
          <t/>
        </is>
      </c>
      <c r="M1148" t="inlineStr">
        <is>
          <t/>
        </is>
      </c>
      <c r="N1148" t="inlineStr">
        <is>
          <t/>
        </is>
      </c>
      <c r="O1148" t="inlineStr">
        <is>
          <t/>
        </is>
      </c>
      <c r="P1148" t="inlineStr">
        <is>
          <t/>
        </is>
      </c>
      <c r="Q1148" t="inlineStr">
        <is>
          <t/>
        </is>
      </c>
      <c r="R1148" s="2" t="inlineStr">
        <is>
          <t>gemischt-basisches Erdoel</t>
        </is>
      </c>
      <c r="S1148" s="2" t="inlineStr">
        <is>
          <t>3</t>
        </is>
      </c>
      <c r="T1148" s="2" t="inlineStr">
        <is>
          <t/>
        </is>
      </c>
      <c r="U1148" t="inlineStr">
        <is>
          <t>bei dem weder die Kohlenwasserstoffe der Paraffinreihe noch die der Cycloparaffinreihe ueberwiegen, sondern deren Anteile annaehernd gleich sind</t>
        </is>
      </c>
      <c r="V1148" s="2" t="inlineStr">
        <is>
          <t>μικτό πετρέλαιο|
πετρέλαιο μικτής βάσης</t>
        </is>
      </c>
      <c r="W1148" s="2" t="inlineStr">
        <is>
          <t>3|
3</t>
        </is>
      </c>
      <c r="X1148" s="2" t="inlineStr">
        <is>
          <t xml:space="preserve">|
</t>
        </is>
      </c>
      <c r="Y1148" t="inlineStr">
        <is>
          <t/>
        </is>
      </c>
      <c r="Z1148" s="2" t="inlineStr">
        <is>
          <t>mixed base crude</t>
        </is>
      </c>
      <c r="AA1148" s="2" t="inlineStr">
        <is>
          <t>3</t>
        </is>
      </c>
      <c r="AB1148" s="2" t="inlineStr">
        <is>
          <t/>
        </is>
      </c>
      <c r="AC1148" t="inlineStr">
        <is>
          <t>petroleum in which neither the hydrocarbons of the paraffin series nor those of the cycloparaffin series predominate,their proportions being approximately equal</t>
        </is>
      </c>
      <c r="AD1148" s="2" t="inlineStr">
        <is>
          <t>petróleo de base mixta|
petróleo mixto</t>
        </is>
      </c>
      <c r="AE1148" s="2" t="inlineStr">
        <is>
          <t>3|
3</t>
        </is>
      </c>
      <c r="AF1148" s="2" t="inlineStr">
        <is>
          <t xml:space="preserve">|
</t>
        </is>
      </c>
      <c r="AG1148" t="inlineStr">
        <is>
          <t>petróleo en el que no predominan los hidrocarburos de la serie parafinita ni de la cicloparafínica pero cuyas proporciones son aproximadamente iguales</t>
        </is>
      </c>
      <c r="AH1148" t="inlineStr">
        <is>
          <t/>
        </is>
      </c>
      <c r="AI1148" t="inlineStr">
        <is>
          <t/>
        </is>
      </c>
      <c r="AJ1148" t="inlineStr">
        <is>
          <t/>
        </is>
      </c>
      <c r="AK1148" t="inlineStr">
        <is>
          <t/>
        </is>
      </c>
      <c r="AL1148" t="inlineStr">
        <is>
          <t/>
        </is>
      </c>
      <c r="AM1148" t="inlineStr">
        <is>
          <t/>
        </is>
      </c>
      <c r="AN1148" t="inlineStr">
        <is>
          <t/>
        </is>
      </c>
      <c r="AO1148" t="inlineStr">
        <is>
          <t/>
        </is>
      </c>
      <c r="AP1148" s="2" t="inlineStr">
        <is>
          <t>pétrole mixte|
pétrole à base mixte</t>
        </is>
      </c>
      <c r="AQ1148" s="2" t="inlineStr">
        <is>
          <t>3|
3</t>
        </is>
      </c>
      <c r="AR1148" s="2" t="inlineStr">
        <is>
          <t xml:space="preserve">|
</t>
        </is>
      </c>
      <c r="AS1148" t="inlineStr">
        <is>
          <t>pétrole dans lequel ni les hydrocarbures de la série paraffinique, ni ceux de la série cycloparaffinique, ne sont prédominants, mais dont les proportions sont approximativement égales</t>
        </is>
      </c>
      <c r="AT1148" t="inlineStr">
        <is>
          <t/>
        </is>
      </c>
      <c r="AU1148" t="inlineStr">
        <is>
          <t/>
        </is>
      </c>
      <c r="AV1148" t="inlineStr">
        <is>
          <t/>
        </is>
      </c>
      <c r="AW1148" t="inlineStr">
        <is>
          <t/>
        </is>
      </c>
      <c r="AX1148" t="inlineStr">
        <is>
          <t/>
        </is>
      </c>
      <c r="AY1148" t="inlineStr">
        <is>
          <t/>
        </is>
      </c>
      <c r="AZ1148" t="inlineStr">
        <is>
          <t/>
        </is>
      </c>
      <c r="BA1148" t="inlineStr">
        <is>
          <t/>
        </is>
      </c>
      <c r="BB1148" t="inlineStr">
        <is>
          <t/>
        </is>
      </c>
      <c r="BC1148" t="inlineStr">
        <is>
          <t/>
        </is>
      </c>
      <c r="BD1148" t="inlineStr">
        <is>
          <t/>
        </is>
      </c>
      <c r="BE1148" t="inlineStr">
        <is>
          <t/>
        </is>
      </c>
      <c r="BF1148" s="2" t="inlineStr">
        <is>
          <t>petrolio misto</t>
        </is>
      </c>
      <c r="BG1148" s="2" t="inlineStr">
        <is>
          <t>3</t>
        </is>
      </c>
      <c r="BH1148" s="2" t="inlineStr">
        <is>
          <t/>
        </is>
      </c>
      <c r="BI1148" t="inlineStr">
        <is>
          <t/>
        </is>
      </c>
      <c r="BJ1148" t="inlineStr">
        <is>
          <t/>
        </is>
      </c>
      <c r="BK1148" t="inlineStr">
        <is>
          <t/>
        </is>
      </c>
      <c r="BL1148" t="inlineStr">
        <is>
          <t/>
        </is>
      </c>
      <c r="BM1148" t="inlineStr">
        <is>
          <t/>
        </is>
      </c>
      <c r="BN1148" t="inlineStr">
        <is>
          <t/>
        </is>
      </c>
      <c r="BO1148" t="inlineStr">
        <is>
          <t/>
        </is>
      </c>
      <c r="BP1148" t="inlineStr">
        <is>
          <t/>
        </is>
      </c>
      <c r="BQ1148" t="inlineStr">
        <is>
          <t/>
        </is>
      </c>
      <c r="BR1148" t="inlineStr">
        <is>
          <t/>
        </is>
      </c>
      <c r="BS1148" t="inlineStr">
        <is>
          <t/>
        </is>
      </c>
      <c r="BT1148" t="inlineStr">
        <is>
          <t/>
        </is>
      </c>
      <c r="BU1148" t="inlineStr">
        <is>
          <t/>
        </is>
      </c>
      <c r="BV1148" t="inlineStr">
        <is>
          <t/>
        </is>
      </c>
      <c r="BW1148" t="inlineStr">
        <is>
          <t/>
        </is>
      </c>
      <c r="BX1148" t="inlineStr">
        <is>
          <t/>
        </is>
      </c>
      <c r="BY1148" t="inlineStr">
        <is>
          <t/>
        </is>
      </c>
      <c r="BZ1148" t="inlineStr">
        <is>
          <t/>
        </is>
      </c>
      <c r="CA1148" t="inlineStr">
        <is>
          <t/>
        </is>
      </c>
      <c r="CB1148" t="inlineStr">
        <is>
          <t/>
        </is>
      </c>
      <c r="CC1148" t="inlineStr">
        <is>
          <t/>
        </is>
      </c>
      <c r="CD1148" s="2" t="inlineStr">
        <is>
          <t>petróleo de base mista</t>
        </is>
      </c>
      <c r="CE1148" s="2" t="inlineStr">
        <is>
          <t>3</t>
        </is>
      </c>
      <c r="CF1148" s="2" t="inlineStr">
        <is>
          <t/>
        </is>
      </c>
      <c r="CG1148" t="inlineStr">
        <is>
          <t>petróleo em que as proporções de hidrocarbonetos da série parafínica e da série cicloparafínica são aproximadamente iguais</t>
        </is>
      </c>
      <c r="CH1148" t="inlineStr">
        <is>
          <t/>
        </is>
      </c>
      <c r="CI1148" t="inlineStr">
        <is>
          <t/>
        </is>
      </c>
      <c r="CJ1148" t="inlineStr">
        <is>
          <t/>
        </is>
      </c>
      <c r="CK1148" t="inlineStr">
        <is>
          <t/>
        </is>
      </c>
      <c r="CL1148" t="inlineStr">
        <is>
          <t/>
        </is>
      </c>
      <c r="CM1148" t="inlineStr">
        <is>
          <t/>
        </is>
      </c>
      <c r="CN1148" t="inlineStr">
        <is>
          <t/>
        </is>
      </c>
      <c r="CO1148" t="inlineStr">
        <is>
          <t/>
        </is>
      </c>
      <c r="CP1148" t="inlineStr">
        <is>
          <t/>
        </is>
      </c>
      <c r="CQ1148" t="inlineStr">
        <is>
          <t/>
        </is>
      </c>
      <c r="CR1148" t="inlineStr">
        <is>
          <t/>
        </is>
      </c>
      <c r="CS1148" t="inlineStr">
        <is>
          <t/>
        </is>
      </c>
      <c r="CT1148" t="inlineStr">
        <is>
          <t/>
        </is>
      </c>
      <c r="CU1148" t="inlineStr">
        <is>
          <t/>
        </is>
      </c>
      <c r="CV1148" t="inlineStr">
        <is>
          <t/>
        </is>
      </c>
      <c r="CW1148" t="inlineStr">
        <is>
          <t/>
        </is>
      </c>
    </row>
    <row r="1149">
      <c r="A1149" s="1" t="str">
        <f>HYPERLINK("https://iate.europa.eu/entry/result/1407865/all", "1407865")</f>
        <v>1407865</v>
      </c>
      <c r="B1149" t="inlineStr">
        <is>
          <t>ENERGY;INDUSTRY</t>
        </is>
      </c>
      <c r="C1149" t="inlineStr">
        <is>
          <t>ENERGY|coal and mining industries|coal industry;INDUSTRY|chemistry|chemical compound</t>
        </is>
      </c>
      <c r="D1149" t="inlineStr">
        <is>
          <t>no</t>
        </is>
      </c>
      <c r="E1149" t="inlineStr">
        <is>
          <t/>
        </is>
      </c>
      <c r="F1149" t="inlineStr">
        <is>
          <t/>
        </is>
      </c>
      <c r="G1149" t="inlineStr">
        <is>
          <t/>
        </is>
      </c>
      <c r="H1149" t="inlineStr">
        <is>
          <t/>
        </is>
      </c>
      <c r="I1149" t="inlineStr">
        <is>
          <t/>
        </is>
      </c>
      <c r="J1149" t="inlineStr">
        <is>
          <t/>
        </is>
      </c>
      <c r="K1149" t="inlineStr">
        <is>
          <t/>
        </is>
      </c>
      <c r="L1149" t="inlineStr">
        <is>
          <t/>
        </is>
      </c>
      <c r="M1149" t="inlineStr">
        <is>
          <t/>
        </is>
      </c>
      <c r="N1149" t="inlineStr">
        <is>
          <t/>
        </is>
      </c>
      <c r="O1149" t="inlineStr">
        <is>
          <t/>
        </is>
      </c>
      <c r="P1149" t="inlineStr">
        <is>
          <t/>
        </is>
      </c>
      <c r="Q1149" t="inlineStr">
        <is>
          <t/>
        </is>
      </c>
      <c r="R1149" s="2" t="inlineStr">
        <is>
          <t>naphtenbasisches Erdoel</t>
        </is>
      </c>
      <c r="S1149" s="2" t="inlineStr">
        <is>
          <t>3</t>
        </is>
      </c>
      <c r="T1149" s="2" t="inlineStr">
        <is>
          <t/>
        </is>
      </c>
      <c r="U1149" t="inlineStr">
        <is>
          <t>Erdoele mit ueberwiegenden Anteilen an Kohlenwasserstoffen der Cycloparaffinreihe(Naphtene).(Im allgemeinen groesser als 70 Prozent)</t>
        </is>
      </c>
      <c r="V1149" s="2" t="inlineStr">
        <is>
          <t>ναφθενικό πετρέλαιο|
πετρέλαιο ναφθενικής βάσης</t>
        </is>
      </c>
      <c r="W1149" s="2" t="inlineStr">
        <is>
          <t>3|
3</t>
        </is>
      </c>
      <c r="X1149" s="2" t="inlineStr">
        <is>
          <t xml:space="preserve">|
</t>
        </is>
      </c>
      <c r="Y1149" t="inlineStr">
        <is>
          <t/>
        </is>
      </c>
      <c r="Z1149" s="2" t="inlineStr">
        <is>
          <t>naphthene base crude|
naphthenic crude</t>
        </is>
      </c>
      <c r="AA1149" s="2" t="inlineStr">
        <is>
          <t>3|
3</t>
        </is>
      </c>
      <c r="AB1149" s="2" t="inlineStr">
        <is>
          <t xml:space="preserve">|
</t>
        </is>
      </c>
      <c r="AC1149" t="inlineStr">
        <is>
          <t>petroleum that contains hydrocarbons predominantly of the cycloparaffin series</t>
        </is>
      </c>
      <c r="AD1149" s="2" t="inlineStr">
        <is>
          <t>petróleo de base nafténica|
petróleo nafténico</t>
        </is>
      </c>
      <c r="AE1149" s="2" t="inlineStr">
        <is>
          <t>3|
3</t>
        </is>
      </c>
      <c r="AF1149" s="2" t="inlineStr">
        <is>
          <t xml:space="preserve">|
</t>
        </is>
      </c>
      <c r="AG1149" t="inlineStr">
        <is>
          <t>petróleo que contiene una base predominante de hidrocarburos de la serie cicloparafínica</t>
        </is>
      </c>
      <c r="AH1149" t="inlineStr">
        <is>
          <t/>
        </is>
      </c>
      <c r="AI1149" t="inlineStr">
        <is>
          <t/>
        </is>
      </c>
      <c r="AJ1149" t="inlineStr">
        <is>
          <t/>
        </is>
      </c>
      <c r="AK1149" t="inlineStr">
        <is>
          <t/>
        </is>
      </c>
      <c r="AL1149" t="inlineStr">
        <is>
          <t/>
        </is>
      </c>
      <c r="AM1149" t="inlineStr">
        <is>
          <t/>
        </is>
      </c>
      <c r="AN1149" t="inlineStr">
        <is>
          <t/>
        </is>
      </c>
      <c r="AO1149" t="inlineStr">
        <is>
          <t/>
        </is>
      </c>
      <c r="AP1149" s="2" t="inlineStr">
        <is>
          <t>pétrole de base naphténique|
pétrole naphténique</t>
        </is>
      </c>
      <c r="AQ1149" s="2" t="inlineStr">
        <is>
          <t>3|
3</t>
        </is>
      </c>
      <c r="AR1149" s="2" t="inlineStr">
        <is>
          <t xml:space="preserve">|
</t>
        </is>
      </c>
      <c r="AS1149" t="inlineStr">
        <is>
          <t>pétrole contenant une fraction prédominante d'hydrocarbures de la série cycloparaffinique</t>
        </is>
      </c>
      <c r="AT1149" t="inlineStr">
        <is>
          <t/>
        </is>
      </c>
      <c r="AU1149" t="inlineStr">
        <is>
          <t/>
        </is>
      </c>
      <c r="AV1149" t="inlineStr">
        <is>
          <t/>
        </is>
      </c>
      <c r="AW1149" t="inlineStr">
        <is>
          <t/>
        </is>
      </c>
      <c r="AX1149" t="inlineStr">
        <is>
          <t/>
        </is>
      </c>
      <c r="AY1149" t="inlineStr">
        <is>
          <t/>
        </is>
      </c>
      <c r="AZ1149" t="inlineStr">
        <is>
          <t/>
        </is>
      </c>
      <c r="BA1149" t="inlineStr">
        <is>
          <t/>
        </is>
      </c>
      <c r="BB1149" t="inlineStr">
        <is>
          <t/>
        </is>
      </c>
      <c r="BC1149" t="inlineStr">
        <is>
          <t/>
        </is>
      </c>
      <c r="BD1149" t="inlineStr">
        <is>
          <t/>
        </is>
      </c>
      <c r="BE1149" t="inlineStr">
        <is>
          <t/>
        </is>
      </c>
      <c r="BF1149" s="2" t="inlineStr">
        <is>
          <t>petrolio naftenico</t>
        </is>
      </c>
      <c r="BG1149" s="2" t="inlineStr">
        <is>
          <t>3</t>
        </is>
      </c>
      <c r="BH1149" s="2" t="inlineStr">
        <is>
          <t/>
        </is>
      </c>
      <c r="BI1149" t="inlineStr">
        <is>
          <t/>
        </is>
      </c>
      <c r="BJ1149" t="inlineStr">
        <is>
          <t/>
        </is>
      </c>
      <c r="BK1149" t="inlineStr">
        <is>
          <t/>
        </is>
      </c>
      <c r="BL1149" t="inlineStr">
        <is>
          <t/>
        </is>
      </c>
      <c r="BM1149" t="inlineStr">
        <is>
          <t/>
        </is>
      </c>
      <c r="BN1149" t="inlineStr">
        <is>
          <t/>
        </is>
      </c>
      <c r="BO1149" t="inlineStr">
        <is>
          <t/>
        </is>
      </c>
      <c r="BP1149" t="inlineStr">
        <is>
          <t/>
        </is>
      </c>
      <c r="BQ1149" t="inlineStr">
        <is>
          <t/>
        </is>
      </c>
      <c r="BR1149" t="inlineStr">
        <is>
          <t/>
        </is>
      </c>
      <c r="BS1149" t="inlineStr">
        <is>
          <t/>
        </is>
      </c>
      <c r="BT1149" t="inlineStr">
        <is>
          <t/>
        </is>
      </c>
      <c r="BU1149" t="inlineStr">
        <is>
          <t/>
        </is>
      </c>
      <c r="BV1149" t="inlineStr">
        <is>
          <t/>
        </is>
      </c>
      <c r="BW1149" t="inlineStr">
        <is>
          <t/>
        </is>
      </c>
      <c r="BX1149" t="inlineStr">
        <is>
          <t/>
        </is>
      </c>
      <c r="BY1149" t="inlineStr">
        <is>
          <t/>
        </is>
      </c>
      <c r="BZ1149" t="inlineStr">
        <is>
          <t/>
        </is>
      </c>
      <c r="CA1149" t="inlineStr">
        <is>
          <t/>
        </is>
      </c>
      <c r="CB1149" t="inlineStr">
        <is>
          <t/>
        </is>
      </c>
      <c r="CC1149" t="inlineStr">
        <is>
          <t/>
        </is>
      </c>
      <c r="CD1149" s="2" t="inlineStr">
        <is>
          <t>petróleo de base nafténica</t>
        </is>
      </c>
      <c r="CE1149" s="2" t="inlineStr">
        <is>
          <t>3</t>
        </is>
      </c>
      <c r="CF1149" s="2" t="inlineStr">
        <is>
          <t/>
        </is>
      </c>
      <c r="CG1149" t="inlineStr">
        <is>
          <t>petróleo que contém predominantemente hidrocarbonetos da série cicloparafínica</t>
        </is>
      </c>
      <c r="CH1149" t="inlineStr">
        <is>
          <t/>
        </is>
      </c>
      <c r="CI1149" t="inlineStr">
        <is>
          <t/>
        </is>
      </c>
      <c r="CJ1149" t="inlineStr">
        <is>
          <t/>
        </is>
      </c>
      <c r="CK1149" t="inlineStr">
        <is>
          <t/>
        </is>
      </c>
      <c r="CL1149" t="inlineStr">
        <is>
          <t/>
        </is>
      </c>
      <c r="CM1149" t="inlineStr">
        <is>
          <t/>
        </is>
      </c>
      <c r="CN1149" t="inlineStr">
        <is>
          <t/>
        </is>
      </c>
      <c r="CO1149" t="inlineStr">
        <is>
          <t/>
        </is>
      </c>
      <c r="CP1149" t="inlineStr">
        <is>
          <t/>
        </is>
      </c>
      <c r="CQ1149" t="inlineStr">
        <is>
          <t/>
        </is>
      </c>
      <c r="CR1149" t="inlineStr">
        <is>
          <t/>
        </is>
      </c>
      <c r="CS1149" t="inlineStr">
        <is>
          <t/>
        </is>
      </c>
      <c r="CT1149" t="inlineStr">
        <is>
          <t/>
        </is>
      </c>
      <c r="CU1149" t="inlineStr">
        <is>
          <t/>
        </is>
      </c>
      <c r="CV1149" t="inlineStr">
        <is>
          <t/>
        </is>
      </c>
      <c r="CW1149" t="inlineStr">
        <is>
          <t/>
        </is>
      </c>
    </row>
    <row r="1150">
      <c r="A1150" s="1" t="str">
        <f>HYPERLINK("https://iate.europa.eu/entry/result/1407864/all", "1407864")</f>
        <v>1407864</v>
      </c>
      <c r="B1150" t="inlineStr">
        <is>
          <t>ENERGY;INDUSTRY</t>
        </is>
      </c>
      <c r="C1150" t="inlineStr">
        <is>
          <t>ENERGY|coal and mining industries|coal industry;INDUSTRY|chemistry|chemical compound</t>
        </is>
      </c>
      <c r="D1150" t="inlineStr">
        <is>
          <t>no</t>
        </is>
      </c>
      <c r="E1150" t="inlineStr">
        <is>
          <t/>
        </is>
      </c>
      <c r="F1150" t="inlineStr">
        <is>
          <t/>
        </is>
      </c>
      <c r="G1150" t="inlineStr">
        <is>
          <t/>
        </is>
      </c>
      <c r="H1150" t="inlineStr">
        <is>
          <t/>
        </is>
      </c>
      <c r="I1150" t="inlineStr">
        <is>
          <t/>
        </is>
      </c>
      <c r="J1150" t="inlineStr">
        <is>
          <t/>
        </is>
      </c>
      <c r="K1150" t="inlineStr">
        <is>
          <t/>
        </is>
      </c>
      <c r="L1150" t="inlineStr">
        <is>
          <t/>
        </is>
      </c>
      <c r="M1150" t="inlineStr">
        <is>
          <t/>
        </is>
      </c>
      <c r="N1150" t="inlineStr">
        <is>
          <t/>
        </is>
      </c>
      <c r="O1150" t="inlineStr">
        <is>
          <t/>
        </is>
      </c>
      <c r="P1150" t="inlineStr">
        <is>
          <t/>
        </is>
      </c>
      <c r="Q1150" t="inlineStr">
        <is>
          <t/>
        </is>
      </c>
      <c r="R1150" s="2" t="inlineStr">
        <is>
          <t>paraffinbasisches Erdoel</t>
        </is>
      </c>
      <c r="S1150" s="2" t="inlineStr">
        <is>
          <t>3</t>
        </is>
      </c>
      <c r="T1150" s="2" t="inlineStr">
        <is>
          <t/>
        </is>
      </c>
      <c r="U1150" t="inlineStr">
        <is>
          <t>Erdoel mit ueberwiegenden Anteilen an Kohlenwasserstoffen der Paraffinreihe.(Im allgemeinen groesser als 75 procent)</t>
        </is>
      </c>
      <c r="V1150" s="2" t="inlineStr">
        <is>
          <t>παραφινικό πετρέλαιο|
πετρέλαιο παραφινικής βάσης</t>
        </is>
      </c>
      <c r="W1150" s="2" t="inlineStr">
        <is>
          <t>3|
3</t>
        </is>
      </c>
      <c r="X1150" s="2" t="inlineStr">
        <is>
          <t xml:space="preserve">|
</t>
        </is>
      </c>
      <c r="Y1150" t="inlineStr">
        <is>
          <t/>
        </is>
      </c>
      <c r="Z1150" s="2" t="inlineStr">
        <is>
          <t>paraffinic crude|
paraffin base crude</t>
        </is>
      </c>
      <c r="AA1150" s="2" t="inlineStr">
        <is>
          <t>3|
3</t>
        </is>
      </c>
      <c r="AB1150" s="2" t="inlineStr">
        <is>
          <t xml:space="preserve">|
</t>
        </is>
      </c>
      <c r="AC1150" t="inlineStr">
        <is>
          <t>petroleum that contains hydrocarbons predominantly of the paraffin series</t>
        </is>
      </c>
      <c r="AD1150" s="2" t="inlineStr">
        <is>
          <t>petróleo de base parafínica|
petróleo parafínico</t>
        </is>
      </c>
      <c r="AE1150" s="2" t="inlineStr">
        <is>
          <t>3|
3</t>
        </is>
      </c>
      <c r="AF1150" s="2" t="inlineStr">
        <is>
          <t xml:space="preserve">|
</t>
        </is>
      </c>
      <c r="AG1150" t="inlineStr">
        <is>
          <t>petróleo que contiene una base predominante de hidrocarburos de la serie parafinita</t>
        </is>
      </c>
      <c r="AH1150" t="inlineStr">
        <is>
          <t/>
        </is>
      </c>
      <c r="AI1150" t="inlineStr">
        <is>
          <t/>
        </is>
      </c>
      <c r="AJ1150" t="inlineStr">
        <is>
          <t/>
        </is>
      </c>
      <c r="AK1150" t="inlineStr">
        <is>
          <t/>
        </is>
      </c>
      <c r="AL1150" t="inlineStr">
        <is>
          <t/>
        </is>
      </c>
      <c r="AM1150" t="inlineStr">
        <is>
          <t/>
        </is>
      </c>
      <c r="AN1150" t="inlineStr">
        <is>
          <t/>
        </is>
      </c>
      <c r="AO1150" t="inlineStr">
        <is>
          <t/>
        </is>
      </c>
      <c r="AP1150" s="2" t="inlineStr">
        <is>
          <t>pétrole de base paraffinique|
pétrole paraffinique</t>
        </is>
      </c>
      <c r="AQ1150" s="2" t="inlineStr">
        <is>
          <t>3|
3</t>
        </is>
      </c>
      <c r="AR1150" s="2" t="inlineStr">
        <is>
          <t xml:space="preserve">|
</t>
        </is>
      </c>
      <c r="AS1150" t="inlineStr">
        <is>
          <t>pétrole contenant une fraction prédominante d'hydrocarbures de la série paraffinique</t>
        </is>
      </c>
      <c r="AT1150" t="inlineStr">
        <is>
          <t/>
        </is>
      </c>
      <c r="AU1150" t="inlineStr">
        <is>
          <t/>
        </is>
      </c>
      <c r="AV1150" t="inlineStr">
        <is>
          <t/>
        </is>
      </c>
      <c r="AW1150" t="inlineStr">
        <is>
          <t/>
        </is>
      </c>
      <c r="AX1150" t="inlineStr">
        <is>
          <t/>
        </is>
      </c>
      <c r="AY1150" t="inlineStr">
        <is>
          <t/>
        </is>
      </c>
      <c r="AZ1150" t="inlineStr">
        <is>
          <t/>
        </is>
      </c>
      <c r="BA1150" t="inlineStr">
        <is>
          <t/>
        </is>
      </c>
      <c r="BB1150" t="inlineStr">
        <is>
          <t/>
        </is>
      </c>
      <c r="BC1150" t="inlineStr">
        <is>
          <t/>
        </is>
      </c>
      <c r="BD1150" t="inlineStr">
        <is>
          <t/>
        </is>
      </c>
      <c r="BE1150" t="inlineStr">
        <is>
          <t/>
        </is>
      </c>
      <c r="BF1150" s="2" t="inlineStr">
        <is>
          <t>petrolio paraffinico</t>
        </is>
      </c>
      <c r="BG1150" s="2" t="inlineStr">
        <is>
          <t>3</t>
        </is>
      </c>
      <c r="BH1150" s="2" t="inlineStr">
        <is>
          <t/>
        </is>
      </c>
      <c r="BI1150" t="inlineStr">
        <is>
          <t/>
        </is>
      </c>
      <c r="BJ1150" t="inlineStr">
        <is>
          <t/>
        </is>
      </c>
      <c r="BK1150" t="inlineStr">
        <is>
          <t/>
        </is>
      </c>
      <c r="BL1150" t="inlineStr">
        <is>
          <t/>
        </is>
      </c>
      <c r="BM1150" t="inlineStr">
        <is>
          <t/>
        </is>
      </c>
      <c r="BN1150" t="inlineStr">
        <is>
          <t/>
        </is>
      </c>
      <c r="BO1150" t="inlineStr">
        <is>
          <t/>
        </is>
      </c>
      <c r="BP1150" t="inlineStr">
        <is>
          <t/>
        </is>
      </c>
      <c r="BQ1150" t="inlineStr">
        <is>
          <t/>
        </is>
      </c>
      <c r="BR1150" t="inlineStr">
        <is>
          <t/>
        </is>
      </c>
      <c r="BS1150" t="inlineStr">
        <is>
          <t/>
        </is>
      </c>
      <c r="BT1150" t="inlineStr">
        <is>
          <t/>
        </is>
      </c>
      <c r="BU1150" t="inlineStr">
        <is>
          <t/>
        </is>
      </c>
      <c r="BV1150" t="inlineStr">
        <is>
          <t/>
        </is>
      </c>
      <c r="BW1150" t="inlineStr">
        <is>
          <t/>
        </is>
      </c>
      <c r="BX1150" t="inlineStr">
        <is>
          <t/>
        </is>
      </c>
      <c r="BY1150" t="inlineStr">
        <is>
          <t/>
        </is>
      </c>
      <c r="BZ1150" t="inlineStr">
        <is>
          <t/>
        </is>
      </c>
      <c r="CA1150" t="inlineStr">
        <is>
          <t/>
        </is>
      </c>
      <c r="CB1150" t="inlineStr">
        <is>
          <t/>
        </is>
      </c>
      <c r="CC1150" t="inlineStr">
        <is>
          <t/>
        </is>
      </c>
      <c r="CD1150" s="2" t="inlineStr">
        <is>
          <t>petróleo de base parafínica</t>
        </is>
      </c>
      <c r="CE1150" s="2" t="inlineStr">
        <is>
          <t>3</t>
        </is>
      </c>
      <c r="CF1150" s="2" t="inlineStr">
        <is>
          <t/>
        </is>
      </c>
      <c r="CG1150" t="inlineStr">
        <is>
          <t>petróleo que contem predominantemente hidrocarbonetos da série parafínica</t>
        </is>
      </c>
      <c r="CH1150" t="inlineStr">
        <is>
          <t/>
        </is>
      </c>
      <c r="CI1150" t="inlineStr">
        <is>
          <t/>
        </is>
      </c>
      <c r="CJ1150" t="inlineStr">
        <is>
          <t/>
        </is>
      </c>
      <c r="CK1150" t="inlineStr">
        <is>
          <t/>
        </is>
      </c>
      <c r="CL1150" t="inlineStr">
        <is>
          <t/>
        </is>
      </c>
      <c r="CM1150" t="inlineStr">
        <is>
          <t/>
        </is>
      </c>
      <c r="CN1150" t="inlineStr">
        <is>
          <t/>
        </is>
      </c>
      <c r="CO1150" t="inlineStr">
        <is>
          <t/>
        </is>
      </c>
      <c r="CP1150" t="inlineStr">
        <is>
          <t/>
        </is>
      </c>
      <c r="CQ1150" t="inlineStr">
        <is>
          <t/>
        </is>
      </c>
      <c r="CR1150" t="inlineStr">
        <is>
          <t/>
        </is>
      </c>
      <c r="CS1150" t="inlineStr">
        <is>
          <t/>
        </is>
      </c>
      <c r="CT1150" t="inlineStr">
        <is>
          <t/>
        </is>
      </c>
      <c r="CU1150" t="inlineStr">
        <is>
          <t/>
        </is>
      </c>
      <c r="CV1150" t="inlineStr">
        <is>
          <t/>
        </is>
      </c>
      <c r="CW1150" t="inlineStr">
        <is>
          <t/>
        </is>
      </c>
    </row>
    <row r="1151">
      <c r="A1151" s="1" t="str">
        <f>HYPERLINK("https://iate.europa.eu/entry/result/1407860/all", "1407860")</f>
        <v>1407860</v>
      </c>
      <c r="B1151" t="inlineStr">
        <is>
          <t>SCIENCE;INDUSTRY</t>
        </is>
      </c>
      <c r="C1151" t="inlineStr">
        <is>
          <t>SCIENCE|natural and applied sciences|earth sciences;INDUSTRY|chemistry|chemical compound</t>
        </is>
      </c>
      <c r="D1151" t="inlineStr">
        <is>
          <t>no</t>
        </is>
      </c>
      <c r="E1151" t="inlineStr">
        <is>
          <t/>
        </is>
      </c>
      <c r="F1151" t="inlineStr">
        <is>
          <t/>
        </is>
      </c>
      <c r="G1151" t="inlineStr">
        <is>
          <t/>
        </is>
      </c>
      <c r="H1151" t="inlineStr">
        <is>
          <t/>
        </is>
      </c>
      <c r="I1151" t="inlineStr">
        <is>
          <t/>
        </is>
      </c>
      <c r="J1151" t="inlineStr">
        <is>
          <t/>
        </is>
      </c>
      <c r="K1151" t="inlineStr">
        <is>
          <t/>
        </is>
      </c>
      <c r="L1151" t="inlineStr">
        <is>
          <t/>
        </is>
      </c>
      <c r="M1151" t="inlineStr">
        <is>
          <t/>
        </is>
      </c>
      <c r="N1151" t="inlineStr">
        <is>
          <t/>
        </is>
      </c>
      <c r="O1151" t="inlineStr">
        <is>
          <t/>
        </is>
      </c>
      <c r="P1151" t="inlineStr">
        <is>
          <t/>
        </is>
      </c>
      <c r="Q1151" t="inlineStr">
        <is>
          <t/>
        </is>
      </c>
      <c r="R1151" s="2" t="inlineStr">
        <is>
          <t>Wasserhaltevermoegen</t>
        </is>
      </c>
      <c r="S1151" s="2" t="inlineStr">
        <is>
          <t>3</t>
        </is>
      </c>
      <c r="T1151" s="2" t="inlineStr">
        <is>
          <t/>
        </is>
      </c>
      <c r="U1151" t="inlineStr">
        <is>
          <t>der Wassergehalt des Brennstoffes nach Eintritt der Massekonstanz bei einer Temperatur von 30Grad Celsius und 96 bis 97 Prozent relativer Luftfeuchte</t>
        </is>
      </c>
      <c r="V1151" s="2" t="inlineStr">
        <is>
          <t>ικανότητα κατακράτησης υγρασίας</t>
        </is>
      </c>
      <c r="W1151" s="2" t="inlineStr">
        <is>
          <t>3</t>
        </is>
      </c>
      <c r="X1151" s="2" t="inlineStr">
        <is>
          <t/>
        </is>
      </c>
      <c r="Y1151" t="inlineStr">
        <is>
          <t/>
        </is>
      </c>
      <c r="Z1151" s="2" t="inlineStr">
        <is>
          <t>moisture-holding capacity</t>
        </is>
      </c>
      <c r="AA1151" s="2" t="inlineStr">
        <is>
          <t>3</t>
        </is>
      </c>
      <c r="AB1151" s="2" t="inlineStr">
        <is>
          <t/>
        </is>
      </c>
      <c r="AC1151" t="inlineStr">
        <is>
          <t>the moisture in the fuel sample after it has attained equilibrium with the air to which it is exposed,standard conditions being 30 Celsius degrees and 96 to 97 percent relative humidity</t>
        </is>
      </c>
      <c r="AD1151" s="2" t="inlineStr">
        <is>
          <t>poder de retención</t>
        </is>
      </c>
      <c r="AE1151" s="2" t="inlineStr">
        <is>
          <t>3</t>
        </is>
      </c>
      <c r="AF1151" s="2" t="inlineStr">
        <is>
          <t/>
        </is>
      </c>
      <c r="AG1151" t="inlineStr">
        <is>
          <t>es la humedad del combustible determinada en estado de equilibrio a una temperatura de 30 grados Celsius y para una humedad relativa del aire de 96 a 97 por ciento</t>
        </is>
      </c>
      <c r="AH1151" t="inlineStr">
        <is>
          <t/>
        </is>
      </c>
      <c r="AI1151" t="inlineStr">
        <is>
          <t/>
        </is>
      </c>
      <c r="AJ1151" t="inlineStr">
        <is>
          <t/>
        </is>
      </c>
      <c r="AK1151" t="inlineStr">
        <is>
          <t/>
        </is>
      </c>
      <c r="AL1151" t="inlineStr">
        <is>
          <t/>
        </is>
      </c>
      <c r="AM1151" t="inlineStr">
        <is>
          <t/>
        </is>
      </c>
      <c r="AN1151" t="inlineStr">
        <is>
          <t/>
        </is>
      </c>
      <c r="AO1151" t="inlineStr">
        <is>
          <t/>
        </is>
      </c>
      <c r="AP1151" s="2" t="inlineStr">
        <is>
          <t>pouvoir de rétention</t>
        </is>
      </c>
      <c r="AQ1151" s="2" t="inlineStr">
        <is>
          <t>3</t>
        </is>
      </c>
      <c r="AR1151" s="2" t="inlineStr">
        <is>
          <t/>
        </is>
      </c>
      <c r="AS1151" t="inlineStr">
        <is>
          <t>teneur en eau du combustible déterminée à l'équilibre à une température de 30 degrés Celsius et pour une humidité relative de l'air de 96 à 97 pourcent</t>
        </is>
      </c>
      <c r="AT1151" t="inlineStr">
        <is>
          <t/>
        </is>
      </c>
      <c r="AU1151" t="inlineStr">
        <is>
          <t/>
        </is>
      </c>
      <c r="AV1151" t="inlineStr">
        <is>
          <t/>
        </is>
      </c>
      <c r="AW1151" t="inlineStr">
        <is>
          <t/>
        </is>
      </c>
      <c r="AX1151" t="inlineStr">
        <is>
          <t/>
        </is>
      </c>
      <c r="AY1151" t="inlineStr">
        <is>
          <t/>
        </is>
      </c>
      <c r="AZ1151" t="inlineStr">
        <is>
          <t/>
        </is>
      </c>
      <c r="BA1151" t="inlineStr">
        <is>
          <t/>
        </is>
      </c>
      <c r="BB1151" t="inlineStr">
        <is>
          <t/>
        </is>
      </c>
      <c r="BC1151" t="inlineStr">
        <is>
          <t/>
        </is>
      </c>
      <c r="BD1151" t="inlineStr">
        <is>
          <t/>
        </is>
      </c>
      <c r="BE1151" t="inlineStr">
        <is>
          <t/>
        </is>
      </c>
      <c r="BF1151" s="2" t="inlineStr">
        <is>
          <t>capacità di ritenuta di umidità</t>
        </is>
      </c>
      <c r="BG1151" s="2" t="inlineStr">
        <is>
          <t>3</t>
        </is>
      </c>
      <c r="BH1151" s="2" t="inlineStr">
        <is>
          <t/>
        </is>
      </c>
      <c r="BI1151" t="inlineStr">
        <is>
          <t/>
        </is>
      </c>
      <c r="BJ1151" t="inlineStr">
        <is>
          <t/>
        </is>
      </c>
      <c r="BK1151" t="inlineStr">
        <is>
          <t/>
        </is>
      </c>
      <c r="BL1151" t="inlineStr">
        <is>
          <t/>
        </is>
      </c>
      <c r="BM1151" t="inlineStr">
        <is>
          <t/>
        </is>
      </c>
      <c r="BN1151" t="inlineStr">
        <is>
          <t/>
        </is>
      </c>
      <c r="BO1151" t="inlineStr">
        <is>
          <t/>
        </is>
      </c>
      <c r="BP1151" t="inlineStr">
        <is>
          <t/>
        </is>
      </c>
      <c r="BQ1151" t="inlineStr">
        <is>
          <t/>
        </is>
      </c>
      <c r="BR1151" t="inlineStr">
        <is>
          <t/>
        </is>
      </c>
      <c r="BS1151" t="inlineStr">
        <is>
          <t/>
        </is>
      </c>
      <c r="BT1151" t="inlineStr">
        <is>
          <t/>
        </is>
      </c>
      <c r="BU1151" t="inlineStr">
        <is>
          <t/>
        </is>
      </c>
      <c r="BV1151" t="inlineStr">
        <is>
          <t/>
        </is>
      </c>
      <c r="BW1151" t="inlineStr">
        <is>
          <t/>
        </is>
      </c>
      <c r="BX1151" t="inlineStr">
        <is>
          <t/>
        </is>
      </c>
      <c r="BY1151" t="inlineStr">
        <is>
          <t/>
        </is>
      </c>
      <c r="BZ1151" t="inlineStr">
        <is>
          <t/>
        </is>
      </c>
      <c r="CA1151" t="inlineStr">
        <is>
          <t/>
        </is>
      </c>
      <c r="CB1151" t="inlineStr">
        <is>
          <t/>
        </is>
      </c>
      <c r="CC1151" t="inlineStr">
        <is>
          <t/>
        </is>
      </c>
      <c r="CD1151" s="2" t="inlineStr">
        <is>
          <t>poder de retenção</t>
        </is>
      </c>
      <c r="CE1151" s="2" t="inlineStr">
        <is>
          <t>3</t>
        </is>
      </c>
      <c r="CF1151" s="2" t="inlineStr">
        <is>
          <t/>
        </is>
      </c>
      <c r="CG1151" t="inlineStr">
        <is>
          <t>teor em água do combustível,determinado no estado de equilíbrio a uma temperatura de 30 graus Celsius e para uma humidade relativa do ar de 96 a 97%</t>
        </is>
      </c>
      <c r="CH1151" t="inlineStr">
        <is>
          <t/>
        </is>
      </c>
      <c r="CI1151" t="inlineStr">
        <is>
          <t/>
        </is>
      </c>
      <c r="CJ1151" t="inlineStr">
        <is>
          <t/>
        </is>
      </c>
      <c r="CK1151" t="inlineStr">
        <is>
          <t/>
        </is>
      </c>
      <c r="CL1151" t="inlineStr">
        <is>
          <t/>
        </is>
      </c>
      <c r="CM1151" t="inlineStr">
        <is>
          <t/>
        </is>
      </c>
      <c r="CN1151" t="inlineStr">
        <is>
          <t/>
        </is>
      </c>
      <c r="CO1151" t="inlineStr">
        <is>
          <t/>
        </is>
      </c>
      <c r="CP1151" t="inlineStr">
        <is>
          <t/>
        </is>
      </c>
      <c r="CQ1151" t="inlineStr">
        <is>
          <t/>
        </is>
      </c>
      <c r="CR1151" t="inlineStr">
        <is>
          <t/>
        </is>
      </c>
      <c r="CS1151" t="inlineStr">
        <is>
          <t/>
        </is>
      </c>
      <c r="CT1151" t="inlineStr">
        <is>
          <t/>
        </is>
      </c>
      <c r="CU1151" t="inlineStr">
        <is>
          <t/>
        </is>
      </c>
      <c r="CV1151" t="inlineStr">
        <is>
          <t/>
        </is>
      </c>
      <c r="CW1151" t="inlineStr">
        <is>
          <t/>
        </is>
      </c>
    </row>
    <row r="1152">
      <c r="A1152" s="1" t="str">
        <f>HYPERLINK("https://iate.europa.eu/entry/result/1407859/all", "1407859")</f>
        <v>1407859</v>
      </c>
      <c r="B1152" t="inlineStr">
        <is>
          <t>SCIENCE;INDUSTRY</t>
        </is>
      </c>
      <c r="C1152" t="inlineStr">
        <is>
          <t>SCIENCE|natural and applied sciences|earth sciences;INDUSTRY|chemistry|chemical compound</t>
        </is>
      </c>
      <c r="D1152" t="inlineStr">
        <is>
          <t>no</t>
        </is>
      </c>
      <c r="E1152" t="inlineStr">
        <is>
          <t/>
        </is>
      </c>
      <c r="F1152" t="inlineStr">
        <is>
          <t/>
        </is>
      </c>
      <c r="G1152" t="inlineStr">
        <is>
          <t/>
        </is>
      </c>
      <c r="H1152" t="inlineStr">
        <is>
          <t/>
        </is>
      </c>
      <c r="I1152" t="inlineStr">
        <is>
          <t/>
        </is>
      </c>
      <c r="J1152" t="inlineStr">
        <is>
          <t/>
        </is>
      </c>
      <c r="K1152" t="inlineStr">
        <is>
          <t/>
        </is>
      </c>
      <c r="L1152" t="inlineStr">
        <is>
          <t/>
        </is>
      </c>
      <c r="M1152" t="inlineStr">
        <is>
          <t/>
        </is>
      </c>
      <c r="N1152" t="inlineStr">
        <is>
          <t/>
        </is>
      </c>
      <c r="O1152" t="inlineStr">
        <is>
          <t/>
        </is>
      </c>
      <c r="P1152" t="inlineStr">
        <is>
          <t/>
        </is>
      </c>
      <c r="Q1152" t="inlineStr">
        <is>
          <t/>
        </is>
      </c>
      <c r="R1152" s="2" t="inlineStr">
        <is>
          <t>Analysenfeuchtigkeit</t>
        </is>
      </c>
      <c r="S1152" s="2" t="inlineStr">
        <is>
          <t>3</t>
        </is>
      </c>
      <c r="T1152" s="2" t="inlineStr">
        <is>
          <t/>
        </is>
      </c>
      <c r="U1152" t="inlineStr">
        <is>
          <t>das Wasser des analysenfeinen Brennstoffes zum Zeitpunkt der Analyse</t>
        </is>
      </c>
      <c r="V1152" s="2" t="inlineStr">
        <is>
          <t>υγρασία δείγματος κατά την ανάλυση</t>
        </is>
      </c>
      <c r="W1152" s="2" t="inlineStr">
        <is>
          <t>3</t>
        </is>
      </c>
      <c r="X1152" s="2" t="inlineStr">
        <is>
          <t/>
        </is>
      </c>
      <c r="Y1152" t="inlineStr">
        <is>
          <t/>
        </is>
      </c>
      <c r="Z1152" s="2" t="inlineStr">
        <is>
          <t>moisture in the analysis sample</t>
        </is>
      </c>
      <c r="AA1152" s="2" t="inlineStr">
        <is>
          <t>3</t>
        </is>
      </c>
      <c r="AB1152" s="2" t="inlineStr">
        <is>
          <t/>
        </is>
      </c>
      <c r="AC1152" t="inlineStr">
        <is>
          <t>the moisture in the fuel sample at the time of the laboratory analysis</t>
        </is>
      </c>
      <c r="AD1152" s="2" t="inlineStr">
        <is>
          <t>humedad de análisis</t>
        </is>
      </c>
      <c r="AE1152" s="2" t="inlineStr">
        <is>
          <t>3</t>
        </is>
      </c>
      <c r="AF1152" s="2" t="inlineStr">
        <is>
          <t/>
        </is>
      </c>
      <c r="AG1152" t="inlineStr">
        <is>
          <t>es la que contiene la muestra del combustible en el momento del análisis</t>
        </is>
      </c>
      <c r="AH1152" t="inlineStr">
        <is>
          <t/>
        </is>
      </c>
      <c r="AI1152" t="inlineStr">
        <is>
          <t/>
        </is>
      </c>
      <c r="AJ1152" t="inlineStr">
        <is>
          <t/>
        </is>
      </c>
      <c r="AK1152" t="inlineStr">
        <is>
          <t/>
        </is>
      </c>
      <c r="AL1152" t="inlineStr">
        <is>
          <t/>
        </is>
      </c>
      <c r="AM1152" t="inlineStr">
        <is>
          <t/>
        </is>
      </c>
      <c r="AN1152" t="inlineStr">
        <is>
          <t/>
        </is>
      </c>
      <c r="AO1152" t="inlineStr">
        <is>
          <t/>
        </is>
      </c>
      <c r="AP1152" s="2" t="inlineStr">
        <is>
          <t>humidité à l'analyse</t>
        </is>
      </c>
      <c r="AQ1152" s="2" t="inlineStr">
        <is>
          <t>3</t>
        </is>
      </c>
      <c r="AR1152" s="2" t="inlineStr">
        <is>
          <t/>
        </is>
      </c>
      <c r="AS1152" t="inlineStr">
        <is>
          <t>la teneur en eau du combustible déterminée au moment de l'analyse</t>
        </is>
      </c>
      <c r="AT1152" t="inlineStr">
        <is>
          <t/>
        </is>
      </c>
      <c r="AU1152" t="inlineStr">
        <is>
          <t/>
        </is>
      </c>
      <c r="AV1152" t="inlineStr">
        <is>
          <t/>
        </is>
      </c>
      <c r="AW1152" t="inlineStr">
        <is>
          <t/>
        </is>
      </c>
      <c r="AX1152" t="inlineStr">
        <is>
          <t/>
        </is>
      </c>
      <c r="AY1152" t="inlineStr">
        <is>
          <t/>
        </is>
      </c>
      <c r="AZ1152" t="inlineStr">
        <is>
          <t/>
        </is>
      </c>
      <c r="BA1152" t="inlineStr">
        <is>
          <t/>
        </is>
      </c>
      <c r="BB1152" t="inlineStr">
        <is>
          <t/>
        </is>
      </c>
      <c r="BC1152" t="inlineStr">
        <is>
          <t/>
        </is>
      </c>
      <c r="BD1152" t="inlineStr">
        <is>
          <t/>
        </is>
      </c>
      <c r="BE1152" t="inlineStr">
        <is>
          <t/>
        </is>
      </c>
      <c r="BF1152" s="2" t="inlineStr">
        <is>
          <t>umidità all'analisi</t>
        </is>
      </c>
      <c r="BG1152" s="2" t="inlineStr">
        <is>
          <t>3</t>
        </is>
      </c>
      <c r="BH1152" s="2" t="inlineStr">
        <is>
          <t/>
        </is>
      </c>
      <c r="BI1152" t="inlineStr">
        <is>
          <t/>
        </is>
      </c>
      <c r="BJ1152" t="inlineStr">
        <is>
          <t/>
        </is>
      </c>
      <c r="BK1152" t="inlineStr">
        <is>
          <t/>
        </is>
      </c>
      <c r="BL1152" t="inlineStr">
        <is>
          <t/>
        </is>
      </c>
      <c r="BM1152" t="inlineStr">
        <is>
          <t/>
        </is>
      </c>
      <c r="BN1152" t="inlineStr">
        <is>
          <t/>
        </is>
      </c>
      <c r="BO1152" t="inlineStr">
        <is>
          <t/>
        </is>
      </c>
      <c r="BP1152" t="inlineStr">
        <is>
          <t/>
        </is>
      </c>
      <c r="BQ1152" t="inlineStr">
        <is>
          <t/>
        </is>
      </c>
      <c r="BR1152" t="inlineStr">
        <is>
          <t/>
        </is>
      </c>
      <c r="BS1152" t="inlineStr">
        <is>
          <t/>
        </is>
      </c>
      <c r="BT1152" t="inlineStr">
        <is>
          <t/>
        </is>
      </c>
      <c r="BU1152" t="inlineStr">
        <is>
          <t/>
        </is>
      </c>
      <c r="BV1152" t="inlineStr">
        <is>
          <t/>
        </is>
      </c>
      <c r="BW1152" t="inlineStr">
        <is>
          <t/>
        </is>
      </c>
      <c r="BX1152" t="inlineStr">
        <is>
          <t/>
        </is>
      </c>
      <c r="BY1152" t="inlineStr">
        <is>
          <t/>
        </is>
      </c>
      <c r="BZ1152" t="inlineStr">
        <is>
          <t/>
        </is>
      </c>
      <c r="CA1152" t="inlineStr">
        <is>
          <t/>
        </is>
      </c>
      <c r="CB1152" t="inlineStr">
        <is>
          <t/>
        </is>
      </c>
      <c r="CC1152" t="inlineStr">
        <is>
          <t/>
        </is>
      </c>
      <c r="CD1152" s="2" t="inlineStr">
        <is>
          <t>humidade de análise</t>
        </is>
      </c>
      <c r="CE1152" s="2" t="inlineStr">
        <is>
          <t>3</t>
        </is>
      </c>
      <c r="CF1152" s="2" t="inlineStr">
        <is>
          <t/>
        </is>
      </c>
      <c r="CG1152" t="inlineStr">
        <is>
          <t>percentagem de água do combustível,determinada no momento da análise</t>
        </is>
      </c>
      <c r="CH1152" t="inlineStr">
        <is>
          <t/>
        </is>
      </c>
      <c r="CI1152" t="inlineStr">
        <is>
          <t/>
        </is>
      </c>
      <c r="CJ1152" t="inlineStr">
        <is>
          <t/>
        </is>
      </c>
      <c r="CK1152" t="inlineStr">
        <is>
          <t/>
        </is>
      </c>
      <c r="CL1152" t="inlineStr">
        <is>
          <t/>
        </is>
      </c>
      <c r="CM1152" t="inlineStr">
        <is>
          <t/>
        </is>
      </c>
      <c r="CN1152" t="inlineStr">
        <is>
          <t/>
        </is>
      </c>
      <c r="CO1152" t="inlineStr">
        <is>
          <t/>
        </is>
      </c>
      <c r="CP1152" t="inlineStr">
        <is>
          <t/>
        </is>
      </c>
      <c r="CQ1152" t="inlineStr">
        <is>
          <t/>
        </is>
      </c>
      <c r="CR1152" t="inlineStr">
        <is>
          <t/>
        </is>
      </c>
      <c r="CS1152" t="inlineStr">
        <is>
          <t/>
        </is>
      </c>
      <c r="CT1152" t="inlineStr">
        <is>
          <t/>
        </is>
      </c>
      <c r="CU1152" t="inlineStr">
        <is>
          <t/>
        </is>
      </c>
      <c r="CV1152" t="inlineStr">
        <is>
          <t/>
        </is>
      </c>
      <c r="CW1152" t="inlineStr">
        <is>
          <t/>
        </is>
      </c>
    </row>
    <row r="1153">
      <c r="A1153" s="1" t="str">
        <f>HYPERLINK("https://iate.europa.eu/entry/result/1407858/all", "1407858")</f>
        <v>1407858</v>
      </c>
      <c r="B1153" t="inlineStr">
        <is>
          <t>SCIENCE;INDUSTRY</t>
        </is>
      </c>
      <c r="C1153" t="inlineStr">
        <is>
          <t>SCIENCE|natural and applied sciences|earth sciences;INDUSTRY|chemistry|chemical compound</t>
        </is>
      </c>
      <c r="D1153" t="inlineStr">
        <is>
          <t>no</t>
        </is>
      </c>
      <c r="E1153" t="inlineStr">
        <is>
          <t/>
        </is>
      </c>
      <c r="F1153" t="inlineStr">
        <is>
          <t/>
        </is>
      </c>
      <c r="G1153" t="inlineStr">
        <is>
          <t/>
        </is>
      </c>
      <c r="H1153" t="inlineStr">
        <is>
          <t/>
        </is>
      </c>
      <c r="I1153" t="inlineStr">
        <is>
          <t/>
        </is>
      </c>
      <c r="J1153" t="inlineStr">
        <is>
          <t/>
        </is>
      </c>
      <c r="K1153" t="inlineStr">
        <is>
          <t/>
        </is>
      </c>
      <c r="L1153" t="inlineStr">
        <is>
          <t/>
        </is>
      </c>
      <c r="M1153" t="inlineStr">
        <is>
          <t/>
        </is>
      </c>
      <c r="N1153" t="inlineStr">
        <is>
          <t/>
        </is>
      </c>
      <c r="O1153" t="inlineStr">
        <is>
          <t/>
        </is>
      </c>
      <c r="P1153" t="inlineStr">
        <is>
          <t/>
        </is>
      </c>
      <c r="Q1153" t="inlineStr">
        <is>
          <t/>
        </is>
      </c>
      <c r="R1153" s="2" t="inlineStr">
        <is>
          <t>Gesamtwasser</t>
        </is>
      </c>
      <c r="S1153" s="2" t="inlineStr">
        <is>
          <t>3</t>
        </is>
      </c>
      <c r="T1153" s="2" t="inlineStr">
        <is>
          <t/>
        </is>
      </c>
      <c r="U1153" t="inlineStr">
        <is>
          <t>die Summe von Oberflaechenfeuchtigkeit und innerer Feuchtigkeit</t>
        </is>
      </c>
      <c r="V1153" s="2" t="inlineStr">
        <is>
          <t>ολική υγρασία</t>
        </is>
      </c>
      <c r="W1153" s="2" t="inlineStr">
        <is>
          <t>3</t>
        </is>
      </c>
      <c r="X1153" s="2" t="inlineStr">
        <is>
          <t/>
        </is>
      </c>
      <c r="Y1153" t="inlineStr">
        <is>
          <t/>
        </is>
      </c>
      <c r="Z1153" s="2" t="inlineStr">
        <is>
          <t>total moisture</t>
        </is>
      </c>
      <c r="AA1153" s="2" t="inlineStr">
        <is>
          <t>3</t>
        </is>
      </c>
      <c r="AB1153" s="2" t="inlineStr">
        <is>
          <t/>
        </is>
      </c>
      <c r="AC1153" t="inlineStr">
        <is>
          <t>the sum of the free moisture and the inherent moisture</t>
        </is>
      </c>
      <c r="AD1153" s="2" t="inlineStr">
        <is>
          <t>humedad total</t>
        </is>
      </c>
      <c r="AE1153" s="2" t="inlineStr">
        <is>
          <t>3</t>
        </is>
      </c>
      <c r="AF1153" s="2" t="inlineStr">
        <is>
          <t/>
        </is>
      </c>
      <c r="AG1153" t="inlineStr">
        <is>
          <t>suma del agua superficial y del agua de constitución</t>
        </is>
      </c>
      <c r="AH1153" t="inlineStr">
        <is>
          <t/>
        </is>
      </c>
      <c r="AI1153" t="inlineStr">
        <is>
          <t/>
        </is>
      </c>
      <c r="AJ1153" t="inlineStr">
        <is>
          <t/>
        </is>
      </c>
      <c r="AK1153" t="inlineStr">
        <is>
          <t/>
        </is>
      </c>
      <c r="AL1153" t="inlineStr">
        <is>
          <t/>
        </is>
      </c>
      <c r="AM1153" t="inlineStr">
        <is>
          <t/>
        </is>
      </c>
      <c r="AN1153" t="inlineStr">
        <is>
          <t/>
        </is>
      </c>
      <c r="AO1153" t="inlineStr">
        <is>
          <t/>
        </is>
      </c>
      <c r="AP1153" s="2" t="inlineStr">
        <is>
          <t>humidité totale</t>
        </is>
      </c>
      <c r="AQ1153" s="2" t="inlineStr">
        <is>
          <t>3</t>
        </is>
      </c>
      <c r="AR1153" s="2" t="inlineStr">
        <is>
          <t/>
        </is>
      </c>
      <c r="AS1153" t="inlineStr">
        <is>
          <t>somme de l'eau superficielle et de l'eau de constitution</t>
        </is>
      </c>
      <c r="AT1153" t="inlineStr">
        <is>
          <t/>
        </is>
      </c>
      <c r="AU1153" t="inlineStr">
        <is>
          <t/>
        </is>
      </c>
      <c r="AV1153" t="inlineStr">
        <is>
          <t/>
        </is>
      </c>
      <c r="AW1153" t="inlineStr">
        <is>
          <t/>
        </is>
      </c>
      <c r="AX1153" t="inlineStr">
        <is>
          <t/>
        </is>
      </c>
      <c r="AY1153" t="inlineStr">
        <is>
          <t/>
        </is>
      </c>
      <c r="AZ1153" t="inlineStr">
        <is>
          <t/>
        </is>
      </c>
      <c r="BA1153" t="inlineStr">
        <is>
          <t/>
        </is>
      </c>
      <c r="BB1153" t="inlineStr">
        <is>
          <t/>
        </is>
      </c>
      <c r="BC1153" t="inlineStr">
        <is>
          <t/>
        </is>
      </c>
      <c r="BD1153" t="inlineStr">
        <is>
          <t/>
        </is>
      </c>
      <c r="BE1153" t="inlineStr">
        <is>
          <t/>
        </is>
      </c>
      <c r="BF1153" s="2" t="inlineStr">
        <is>
          <t>umidità totale</t>
        </is>
      </c>
      <c r="BG1153" s="2" t="inlineStr">
        <is>
          <t>3</t>
        </is>
      </c>
      <c r="BH1153" s="2" t="inlineStr">
        <is>
          <t/>
        </is>
      </c>
      <c r="BI1153" t="inlineStr">
        <is>
          <t/>
        </is>
      </c>
      <c r="BJ1153" t="inlineStr">
        <is>
          <t/>
        </is>
      </c>
      <c r="BK1153" t="inlineStr">
        <is>
          <t/>
        </is>
      </c>
      <c r="BL1153" t="inlineStr">
        <is>
          <t/>
        </is>
      </c>
      <c r="BM1153" t="inlineStr">
        <is>
          <t/>
        </is>
      </c>
      <c r="BN1153" t="inlineStr">
        <is>
          <t/>
        </is>
      </c>
      <c r="BO1153" t="inlineStr">
        <is>
          <t/>
        </is>
      </c>
      <c r="BP1153" t="inlineStr">
        <is>
          <t/>
        </is>
      </c>
      <c r="BQ1153" t="inlineStr">
        <is>
          <t/>
        </is>
      </c>
      <c r="BR1153" t="inlineStr">
        <is>
          <t/>
        </is>
      </c>
      <c r="BS1153" t="inlineStr">
        <is>
          <t/>
        </is>
      </c>
      <c r="BT1153" t="inlineStr">
        <is>
          <t/>
        </is>
      </c>
      <c r="BU1153" t="inlineStr">
        <is>
          <t/>
        </is>
      </c>
      <c r="BV1153" t="inlineStr">
        <is>
          <t/>
        </is>
      </c>
      <c r="BW1153" t="inlineStr">
        <is>
          <t/>
        </is>
      </c>
      <c r="BX1153" t="inlineStr">
        <is>
          <t/>
        </is>
      </c>
      <c r="BY1153" t="inlineStr">
        <is>
          <t/>
        </is>
      </c>
      <c r="BZ1153" t="inlineStr">
        <is>
          <t/>
        </is>
      </c>
      <c r="CA1153" t="inlineStr">
        <is>
          <t/>
        </is>
      </c>
      <c r="CB1153" t="inlineStr">
        <is>
          <t/>
        </is>
      </c>
      <c r="CC1153" t="inlineStr">
        <is>
          <t/>
        </is>
      </c>
      <c r="CD1153" s="2" t="inlineStr">
        <is>
          <t>humidade total</t>
        </is>
      </c>
      <c r="CE1153" s="2" t="inlineStr">
        <is>
          <t>3</t>
        </is>
      </c>
      <c r="CF1153" s="2" t="inlineStr">
        <is>
          <t/>
        </is>
      </c>
      <c r="CG1153" t="inlineStr">
        <is>
          <t>soma da água superficial com a água de constituição</t>
        </is>
      </c>
      <c r="CH1153" t="inlineStr">
        <is>
          <t/>
        </is>
      </c>
      <c r="CI1153" t="inlineStr">
        <is>
          <t/>
        </is>
      </c>
      <c r="CJ1153" t="inlineStr">
        <is>
          <t/>
        </is>
      </c>
      <c r="CK1153" t="inlineStr">
        <is>
          <t/>
        </is>
      </c>
      <c r="CL1153" t="inlineStr">
        <is>
          <t/>
        </is>
      </c>
      <c r="CM1153" t="inlineStr">
        <is>
          <t/>
        </is>
      </c>
      <c r="CN1153" t="inlineStr">
        <is>
          <t/>
        </is>
      </c>
      <c r="CO1153" t="inlineStr">
        <is>
          <t/>
        </is>
      </c>
      <c r="CP1153" t="inlineStr">
        <is>
          <t/>
        </is>
      </c>
      <c r="CQ1153" t="inlineStr">
        <is>
          <t/>
        </is>
      </c>
      <c r="CR1153" t="inlineStr">
        <is>
          <t/>
        </is>
      </c>
      <c r="CS1153" t="inlineStr">
        <is>
          <t/>
        </is>
      </c>
      <c r="CT1153" t="inlineStr">
        <is>
          <t/>
        </is>
      </c>
      <c r="CU1153" t="inlineStr">
        <is>
          <t/>
        </is>
      </c>
      <c r="CV1153" t="inlineStr">
        <is>
          <t/>
        </is>
      </c>
      <c r="CW1153" t="inlineStr">
        <is>
          <t/>
        </is>
      </c>
    </row>
    <row r="1154">
      <c r="A1154" s="1" t="str">
        <f>HYPERLINK("https://iate.europa.eu/entry/result/1407856/all", "1407856")</f>
        <v>1407856</v>
      </c>
      <c r="B1154" t="inlineStr">
        <is>
          <t>INDUSTRY</t>
        </is>
      </c>
      <c r="C1154" t="inlineStr">
        <is>
          <t>INDUSTRY|chemistry|chemical compound;INDUSTRY|electronics and electrical engineering</t>
        </is>
      </c>
      <c r="D1154" t="inlineStr">
        <is>
          <t>no</t>
        </is>
      </c>
      <c r="E1154" t="inlineStr">
        <is>
          <t/>
        </is>
      </c>
      <c r="F1154" t="inlineStr">
        <is>
          <t/>
        </is>
      </c>
      <c r="G1154" t="inlineStr">
        <is>
          <t/>
        </is>
      </c>
      <c r="H1154" t="inlineStr">
        <is>
          <t/>
        </is>
      </c>
      <c r="I1154" t="inlineStr">
        <is>
          <t/>
        </is>
      </c>
      <c r="J1154" t="inlineStr">
        <is>
          <t/>
        </is>
      </c>
      <c r="K1154" t="inlineStr">
        <is>
          <t/>
        </is>
      </c>
      <c r="L1154" t="inlineStr">
        <is>
          <t/>
        </is>
      </c>
      <c r="M1154" t="inlineStr">
        <is>
          <t/>
        </is>
      </c>
      <c r="N1154" t="inlineStr">
        <is>
          <t/>
        </is>
      </c>
      <c r="O1154" t="inlineStr">
        <is>
          <t/>
        </is>
      </c>
      <c r="P1154" t="inlineStr">
        <is>
          <t/>
        </is>
      </c>
      <c r="Q1154" t="inlineStr">
        <is>
          <t/>
        </is>
      </c>
      <c r="R1154" s="2" t="inlineStr">
        <is>
          <t>Blaehzahl|
Blaehgrad</t>
        </is>
      </c>
      <c r="S1154" s="2" t="inlineStr">
        <is>
          <t>3|
3</t>
        </is>
      </c>
      <c r="T1154" s="2" t="inlineStr">
        <is>
          <t xml:space="preserve">|
</t>
        </is>
      </c>
      <c r="U1154" t="inlineStr">
        <is>
          <t>Mass fuer das Backvermoegen von Steinkohlen. Sie ist die Nummer desjenigen Musterprofils (Standardtypes),das der Form des Verkokungsrueckstandes, hergestellt unter festgelegten Bedingungen, am naechsten kommt</t>
        </is>
      </c>
      <c r="V1154" s="2" t="inlineStr">
        <is>
          <t>δείκτης διόγκωσης</t>
        </is>
      </c>
      <c r="W1154" s="2" t="inlineStr">
        <is>
          <t>3</t>
        </is>
      </c>
      <c r="X1154" s="2" t="inlineStr">
        <is>
          <t/>
        </is>
      </c>
      <c r="Y1154" t="inlineStr">
        <is>
          <t/>
        </is>
      </c>
      <c r="Z1154" s="2" t="inlineStr">
        <is>
          <t>swelling number|
swelling index</t>
        </is>
      </c>
      <c r="AA1154" s="2" t="inlineStr">
        <is>
          <t>3|
3</t>
        </is>
      </c>
      <c r="AB1154" s="2" t="inlineStr">
        <is>
          <t xml:space="preserve">|
</t>
        </is>
      </c>
      <c r="AC1154" t="inlineStr">
        <is>
          <t>a measure of the caking properties of coals.The number is obtained by comparing the profile of the sample under test with the profiles of a series of standard cokes under specified conditions</t>
        </is>
      </c>
      <c r="AD1154" s="2" t="inlineStr">
        <is>
          <t>índice de hinchamiento</t>
        </is>
      </c>
      <c r="AE1154" s="2" t="inlineStr">
        <is>
          <t>3</t>
        </is>
      </c>
      <c r="AF1154" s="2" t="inlineStr">
        <is>
          <t/>
        </is>
      </c>
      <c r="AG1154" t="inlineStr">
        <is>
          <t>es una medida del poder aglomerante de las hullas. El número se obtiene comparando el perfil de la muestra, después de ser calentada progresivamente en condiciones normalizadas, con una serie de perfiles tipo numerados</t>
        </is>
      </c>
      <c r="AH1154" t="inlineStr">
        <is>
          <t/>
        </is>
      </c>
      <c r="AI1154" t="inlineStr">
        <is>
          <t/>
        </is>
      </c>
      <c r="AJ1154" t="inlineStr">
        <is>
          <t/>
        </is>
      </c>
      <c r="AK1154" t="inlineStr">
        <is>
          <t/>
        </is>
      </c>
      <c r="AL1154" t="inlineStr">
        <is>
          <t/>
        </is>
      </c>
      <c r="AM1154" t="inlineStr">
        <is>
          <t/>
        </is>
      </c>
      <c r="AN1154" t="inlineStr">
        <is>
          <t/>
        </is>
      </c>
      <c r="AO1154" t="inlineStr">
        <is>
          <t/>
        </is>
      </c>
      <c r="AP1154" s="2" t="inlineStr">
        <is>
          <t>indice de gonflement</t>
        </is>
      </c>
      <c r="AQ1154" s="2" t="inlineStr">
        <is>
          <t>3</t>
        </is>
      </c>
      <c r="AR1154" s="2" t="inlineStr">
        <is>
          <t/>
        </is>
      </c>
      <c r="AS1154" t="inlineStr">
        <is>
          <t>valeur mesurée du pouvoir agglutinant des houilles.C'est le numéro du profil type(type standard)dont la forme est la plus proche de celle du résidu cokéfié préparé dans des conditions déterminées</t>
        </is>
      </c>
      <c r="AT1154" t="inlineStr">
        <is>
          <t/>
        </is>
      </c>
      <c r="AU1154" t="inlineStr">
        <is>
          <t/>
        </is>
      </c>
      <c r="AV1154" t="inlineStr">
        <is>
          <t/>
        </is>
      </c>
      <c r="AW1154" t="inlineStr">
        <is>
          <t/>
        </is>
      </c>
      <c r="AX1154" t="inlineStr">
        <is>
          <t/>
        </is>
      </c>
      <c r="AY1154" t="inlineStr">
        <is>
          <t/>
        </is>
      </c>
      <c r="AZ1154" t="inlineStr">
        <is>
          <t/>
        </is>
      </c>
      <c r="BA1154" t="inlineStr">
        <is>
          <t/>
        </is>
      </c>
      <c r="BB1154" t="inlineStr">
        <is>
          <t/>
        </is>
      </c>
      <c r="BC1154" t="inlineStr">
        <is>
          <t/>
        </is>
      </c>
      <c r="BD1154" t="inlineStr">
        <is>
          <t/>
        </is>
      </c>
      <c r="BE1154" t="inlineStr">
        <is>
          <t/>
        </is>
      </c>
      <c r="BF1154" s="2" t="inlineStr">
        <is>
          <t>indice di rigonfiamento</t>
        </is>
      </c>
      <c r="BG1154" s="2" t="inlineStr">
        <is>
          <t>3</t>
        </is>
      </c>
      <c r="BH1154" s="2" t="inlineStr">
        <is>
          <t/>
        </is>
      </c>
      <c r="BI1154" t="inlineStr">
        <is>
          <t/>
        </is>
      </c>
      <c r="BJ1154" t="inlineStr">
        <is>
          <t/>
        </is>
      </c>
      <c r="BK1154" t="inlineStr">
        <is>
          <t/>
        </is>
      </c>
      <c r="BL1154" t="inlineStr">
        <is>
          <t/>
        </is>
      </c>
      <c r="BM1154" t="inlineStr">
        <is>
          <t/>
        </is>
      </c>
      <c r="BN1154" t="inlineStr">
        <is>
          <t/>
        </is>
      </c>
      <c r="BO1154" t="inlineStr">
        <is>
          <t/>
        </is>
      </c>
      <c r="BP1154" t="inlineStr">
        <is>
          <t/>
        </is>
      </c>
      <c r="BQ1154" t="inlineStr">
        <is>
          <t/>
        </is>
      </c>
      <c r="BR1154" t="inlineStr">
        <is>
          <t/>
        </is>
      </c>
      <c r="BS1154" t="inlineStr">
        <is>
          <t/>
        </is>
      </c>
      <c r="BT1154" t="inlineStr">
        <is>
          <t/>
        </is>
      </c>
      <c r="BU1154" t="inlineStr">
        <is>
          <t/>
        </is>
      </c>
      <c r="BV1154" t="inlineStr">
        <is>
          <t/>
        </is>
      </c>
      <c r="BW1154" t="inlineStr">
        <is>
          <t/>
        </is>
      </c>
      <c r="BX1154" t="inlineStr">
        <is>
          <t/>
        </is>
      </c>
      <c r="BY1154" t="inlineStr">
        <is>
          <t/>
        </is>
      </c>
      <c r="BZ1154" t="inlineStr">
        <is>
          <t/>
        </is>
      </c>
      <c r="CA1154" t="inlineStr">
        <is>
          <t/>
        </is>
      </c>
      <c r="CB1154" t="inlineStr">
        <is>
          <t/>
        </is>
      </c>
      <c r="CC1154" t="inlineStr">
        <is>
          <t/>
        </is>
      </c>
      <c r="CD1154" s="2" t="inlineStr">
        <is>
          <t>índice de expansão</t>
        </is>
      </c>
      <c r="CE1154" s="2" t="inlineStr">
        <is>
          <t>3</t>
        </is>
      </c>
      <c r="CF1154" s="2" t="inlineStr">
        <is>
          <t/>
        </is>
      </c>
      <c r="CG1154" t="inlineStr">
        <is>
          <t>medida do poder aglutinante das hulhas.O seu valor é obtido pela comparação do perfil da amostra depois de aquecida progressivamente,sob determinadas condições,com uma série de perfis-tipo numerados</t>
        </is>
      </c>
      <c r="CH1154" t="inlineStr">
        <is>
          <t/>
        </is>
      </c>
      <c r="CI1154" t="inlineStr">
        <is>
          <t/>
        </is>
      </c>
      <c r="CJ1154" t="inlineStr">
        <is>
          <t/>
        </is>
      </c>
      <c r="CK1154" t="inlineStr">
        <is>
          <t/>
        </is>
      </c>
      <c r="CL1154" t="inlineStr">
        <is>
          <t/>
        </is>
      </c>
      <c r="CM1154" t="inlineStr">
        <is>
          <t/>
        </is>
      </c>
      <c r="CN1154" t="inlineStr">
        <is>
          <t/>
        </is>
      </c>
      <c r="CO1154" t="inlineStr">
        <is>
          <t/>
        </is>
      </c>
      <c r="CP1154" t="inlineStr">
        <is>
          <t/>
        </is>
      </c>
      <c r="CQ1154" t="inlineStr">
        <is>
          <t/>
        </is>
      </c>
      <c r="CR1154" t="inlineStr">
        <is>
          <t/>
        </is>
      </c>
      <c r="CS1154" t="inlineStr">
        <is>
          <t/>
        </is>
      </c>
      <c r="CT1154" t="inlineStr">
        <is>
          <t/>
        </is>
      </c>
      <c r="CU1154" t="inlineStr">
        <is>
          <t/>
        </is>
      </c>
      <c r="CV1154" t="inlineStr">
        <is>
          <t/>
        </is>
      </c>
      <c r="CW1154" t="inlineStr">
        <is>
          <t/>
        </is>
      </c>
    </row>
    <row r="1155">
      <c r="A1155" s="1" t="str">
        <f>HYPERLINK("https://iate.europa.eu/entry/result/1407855/all", "1407855")</f>
        <v>1407855</v>
      </c>
      <c r="B1155" t="inlineStr">
        <is>
          <t>INDUSTRY</t>
        </is>
      </c>
      <c r="C1155" t="inlineStr">
        <is>
          <t>INDUSTRY|chemistry|chemical compound;INDUSTRY|electronics and electrical engineering</t>
        </is>
      </c>
      <c r="D1155" t="inlineStr">
        <is>
          <t>no</t>
        </is>
      </c>
      <c r="E1155" t="inlineStr">
        <is>
          <t/>
        </is>
      </c>
      <c r="F1155" t="inlineStr">
        <is>
          <t/>
        </is>
      </c>
      <c r="G1155" t="inlineStr">
        <is>
          <t/>
        </is>
      </c>
      <c r="H1155" t="inlineStr">
        <is>
          <t/>
        </is>
      </c>
      <c r="I1155" t="inlineStr">
        <is>
          <t/>
        </is>
      </c>
      <c r="J1155" t="inlineStr">
        <is>
          <t/>
        </is>
      </c>
      <c r="K1155" t="inlineStr">
        <is>
          <t/>
        </is>
      </c>
      <c r="L1155" t="inlineStr">
        <is>
          <t/>
        </is>
      </c>
      <c r="M1155" t="inlineStr">
        <is>
          <t/>
        </is>
      </c>
      <c r="N1155" t="inlineStr">
        <is>
          <t/>
        </is>
      </c>
      <c r="O1155" t="inlineStr">
        <is>
          <t/>
        </is>
      </c>
      <c r="P1155" t="inlineStr">
        <is>
          <t/>
        </is>
      </c>
      <c r="Q1155" t="inlineStr">
        <is>
          <t/>
        </is>
      </c>
      <c r="R1155" s="2" t="inlineStr">
        <is>
          <t>Mahlbarkeit</t>
        </is>
      </c>
      <c r="S1155" s="2" t="inlineStr">
        <is>
          <t>3</t>
        </is>
      </c>
      <c r="T1155" s="2" t="inlineStr">
        <is>
          <t/>
        </is>
      </c>
      <c r="U1155" t="inlineStr">
        <is>
          <t>Mass fuer den zur Feinmahlung eines Brennstoffs unter festgelegten Bedingungen erforderlichen Arbeitsaufwand</t>
        </is>
      </c>
      <c r="V1155" s="2" t="inlineStr">
        <is>
          <t>συμπεριφορά στην κονιοποίηση</t>
        </is>
      </c>
      <c r="W1155" s="2" t="inlineStr">
        <is>
          <t>3</t>
        </is>
      </c>
      <c r="X1155" s="2" t="inlineStr">
        <is>
          <t/>
        </is>
      </c>
      <c r="Y1155" t="inlineStr">
        <is>
          <t/>
        </is>
      </c>
      <c r="Z1155" s="2" t="inlineStr">
        <is>
          <t>grindability</t>
        </is>
      </c>
      <c r="AA1155" s="2" t="inlineStr">
        <is>
          <t>3</t>
        </is>
      </c>
      <c r="AB1155" s="2" t="inlineStr">
        <is>
          <t/>
        </is>
      </c>
      <c r="AC1155" t="inlineStr">
        <is>
          <t>a measure of the energy expended under standardised conditions in order to grind the fuel to a required degree of fineness</t>
        </is>
      </c>
      <c r="AD1155" s="2" t="inlineStr">
        <is>
          <t>triturabilidad</t>
        </is>
      </c>
      <c r="AE1155" s="2" t="inlineStr">
        <is>
          <t>3</t>
        </is>
      </c>
      <c r="AF1155" s="2" t="inlineStr">
        <is>
          <t/>
        </is>
      </c>
      <c r="AG1155" t="inlineStr">
        <is>
          <t>medida de la energía necesaria, en condiciones determinadas, para obtener la trituración fina de un combustible</t>
        </is>
      </c>
      <c r="AH1155" t="inlineStr">
        <is>
          <t/>
        </is>
      </c>
      <c r="AI1155" t="inlineStr">
        <is>
          <t/>
        </is>
      </c>
      <c r="AJ1155" t="inlineStr">
        <is>
          <t/>
        </is>
      </c>
      <c r="AK1155" t="inlineStr">
        <is>
          <t/>
        </is>
      </c>
      <c r="AL1155" t="inlineStr">
        <is>
          <t/>
        </is>
      </c>
      <c r="AM1155" t="inlineStr">
        <is>
          <t/>
        </is>
      </c>
      <c r="AN1155" t="inlineStr">
        <is>
          <t/>
        </is>
      </c>
      <c r="AO1155" t="inlineStr">
        <is>
          <t/>
        </is>
      </c>
      <c r="AP1155" s="2" t="inlineStr">
        <is>
          <t>aptitude au broyage</t>
        </is>
      </c>
      <c r="AQ1155" s="2" t="inlineStr">
        <is>
          <t>3</t>
        </is>
      </c>
      <c r="AR1155" s="2" t="inlineStr">
        <is>
          <t/>
        </is>
      </c>
      <c r="AS1155" t="inlineStr">
        <is>
          <t>valeur mesurée de l'énergie qu'il est nécessaire de dépenser, dans des conditions déterminées, pour obtenir un broyage fin d'un combustible</t>
        </is>
      </c>
      <c r="AT1155" t="inlineStr">
        <is>
          <t/>
        </is>
      </c>
      <c r="AU1155" t="inlineStr">
        <is>
          <t/>
        </is>
      </c>
      <c r="AV1155" t="inlineStr">
        <is>
          <t/>
        </is>
      </c>
      <c r="AW1155" t="inlineStr">
        <is>
          <t/>
        </is>
      </c>
      <c r="AX1155" t="inlineStr">
        <is>
          <t/>
        </is>
      </c>
      <c r="AY1155" t="inlineStr">
        <is>
          <t/>
        </is>
      </c>
      <c r="AZ1155" t="inlineStr">
        <is>
          <t/>
        </is>
      </c>
      <c r="BA1155" t="inlineStr">
        <is>
          <t/>
        </is>
      </c>
      <c r="BB1155" t="inlineStr">
        <is>
          <t/>
        </is>
      </c>
      <c r="BC1155" t="inlineStr">
        <is>
          <t/>
        </is>
      </c>
      <c r="BD1155" t="inlineStr">
        <is>
          <t/>
        </is>
      </c>
      <c r="BE1155" t="inlineStr">
        <is>
          <t/>
        </is>
      </c>
      <c r="BF1155" s="2" t="inlineStr">
        <is>
          <t>triturabilità</t>
        </is>
      </c>
      <c r="BG1155" s="2" t="inlineStr">
        <is>
          <t>3</t>
        </is>
      </c>
      <c r="BH1155" s="2" t="inlineStr">
        <is>
          <t/>
        </is>
      </c>
      <c r="BI1155" t="inlineStr">
        <is>
          <t/>
        </is>
      </c>
      <c r="BJ1155" t="inlineStr">
        <is>
          <t/>
        </is>
      </c>
      <c r="BK1155" t="inlineStr">
        <is>
          <t/>
        </is>
      </c>
      <c r="BL1155" t="inlineStr">
        <is>
          <t/>
        </is>
      </c>
      <c r="BM1155" t="inlineStr">
        <is>
          <t/>
        </is>
      </c>
      <c r="BN1155" t="inlineStr">
        <is>
          <t/>
        </is>
      </c>
      <c r="BO1155" t="inlineStr">
        <is>
          <t/>
        </is>
      </c>
      <c r="BP1155" t="inlineStr">
        <is>
          <t/>
        </is>
      </c>
      <c r="BQ1155" t="inlineStr">
        <is>
          <t/>
        </is>
      </c>
      <c r="BR1155" t="inlineStr">
        <is>
          <t/>
        </is>
      </c>
      <c r="BS1155" t="inlineStr">
        <is>
          <t/>
        </is>
      </c>
      <c r="BT1155" t="inlineStr">
        <is>
          <t/>
        </is>
      </c>
      <c r="BU1155" t="inlineStr">
        <is>
          <t/>
        </is>
      </c>
      <c r="BV1155" t="inlineStr">
        <is>
          <t/>
        </is>
      </c>
      <c r="BW1155" t="inlineStr">
        <is>
          <t/>
        </is>
      </c>
      <c r="BX1155" t="inlineStr">
        <is>
          <t/>
        </is>
      </c>
      <c r="BY1155" t="inlineStr">
        <is>
          <t/>
        </is>
      </c>
      <c r="BZ1155" t="inlineStr">
        <is>
          <t/>
        </is>
      </c>
      <c r="CA1155" t="inlineStr">
        <is>
          <t/>
        </is>
      </c>
      <c r="CB1155" t="inlineStr">
        <is>
          <t/>
        </is>
      </c>
      <c r="CC1155" t="inlineStr">
        <is>
          <t/>
        </is>
      </c>
      <c r="CD1155" s="2" t="inlineStr">
        <is>
          <t>triturabilidade</t>
        </is>
      </c>
      <c r="CE1155" s="2" t="inlineStr">
        <is>
          <t>3</t>
        </is>
      </c>
      <c r="CF1155" s="2" t="inlineStr">
        <is>
          <t/>
        </is>
      </c>
      <c r="CG1155" t="inlineStr">
        <is>
          <t>medida da energia necessária,sob determinadas condições,para obter a trituração fina de um combustível</t>
        </is>
      </c>
      <c r="CH1155" t="inlineStr">
        <is>
          <t/>
        </is>
      </c>
      <c r="CI1155" t="inlineStr">
        <is>
          <t/>
        </is>
      </c>
      <c r="CJ1155" t="inlineStr">
        <is>
          <t/>
        </is>
      </c>
      <c r="CK1155" t="inlineStr">
        <is>
          <t/>
        </is>
      </c>
      <c r="CL1155" t="inlineStr">
        <is>
          <t/>
        </is>
      </c>
      <c r="CM1155" t="inlineStr">
        <is>
          <t/>
        </is>
      </c>
      <c r="CN1155" t="inlineStr">
        <is>
          <t/>
        </is>
      </c>
      <c r="CO1155" t="inlineStr">
        <is>
          <t/>
        </is>
      </c>
      <c r="CP1155" t="inlineStr">
        <is>
          <t/>
        </is>
      </c>
      <c r="CQ1155" t="inlineStr">
        <is>
          <t/>
        </is>
      </c>
      <c r="CR1155" t="inlineStr">
        <is>
          <t/>
        </is>
      </c>
      <c r="CS1155" t="inlineStr">
        <is>
          <t/>
        </is>
      </c>
      <c r="CT1155" t="inlineStr">
        <is>
          <t/>
        </is>
      </c>
      <c r="CU1155" t="inlineStr">
        <is>
          <t/>
        </is>
      </c>
      <c r="CV1155" t="inlineStr">
        <is>
          <t/>
        </is>
      </c>
      <c r="CW1155" t="inlineStr">
        <is>
          <t/>
        </is>
      </c>
    </row>
    <row r="1156">
      <c r="A1156" s="1" t="str">
        <f>HYPERLINK("https://iate.europa.eu/entry/result/1407854/all", "1407854")</f>
        <v>1407854</v>
      </c>
      <c r="B1156" t="inlineStr">
        <is>
          <t>ENERGY;INDUSTRY</t>
        </is>
      </c>
      <c r="C1156" t="inlineStr">
        <is>
          <t>ENERGY|coal and mining industries|coal industry;INDUSTRY|chemistry|chemical compound</t>
        </is>
      </c>
      <c r="D1156" t="inlineStr">
        <is>
          <t>no</t>
        </is>
      </c>
      <c r="E1156" t="inlineStr">
        <is>
          <t/>
        </is>
      </c>
      <c r="F1156" t="inlineStr">
        <is>
          <t/>
        </is>
      </c>
      <c r="G1156" t="inlineStr">
        <is>
          <t/>
        </is>
      </c>
      <c r="H1156" t="inlineStr">
        <is>
          <t/>
        </is>
      </c>
      <c r="I1156" t="inlineStr">
        <is>
          <t/>
        </is>
      </c>
      <c r="J1156" t="inlineStr">
        <is>
          <t/>
        </is>
      </c>
      <c r="K1156" t="inlineStr">
        <is>
          <t/>
        </is>
      </c>
      <c r="L1156" t="inlineStr">
        <is>
          <t/>
        </is>
      </c>
      <c r="M1156" t="inlineStr">
        <is>
          <t/>
        </is>
      </c>
      <c r="N1156" t="inlineStr">
        <is>
          <t/>
        </is>
      </c>
      <c r="O1156" t="inlineStr">
        <is>
          <t/>
        </is>
      </c>
      <c r="P1156" t="inlineStr">
        <is>
          <t/>
        </is>
      </c>
      <c r="Q1156" t="inlineStr">
        <is>
          <t/>
        </is>
      </c>
      <c r="R1156" s="2" t="inlineStr">
        <is>
          <t>Elementaranalyse</t>
        </is>
      </c>
      <c r="S1156" s="2" t="inlineStr">
        <is>
          <t>3</t>
        </is>
      </c>
      <c r="T1156" s="2" t="inlineStr">
        <is>
          <t/>
        </is>
      </c>
      <c r="U1156" t="inlineStr">
        <is>
          <t>Bestimmung der Gehalte der organischen Brennstoffsubstanz an Wasser, Asche und fluechtigen Bestandteilen (Kohlenstoff, Wasserstoff, Sauerstoff, Schwefel und Stickstoff)</t>
        </is>
      </c>
      <c r="V1156" s="2" t="inlineStr">
        <is>
          <t>στοιχειακή ανάλυση</t>
        </is>
      </c>
      <c r="W1156" s="2" t="inlineStr">
        <is>
          <t>3</t>
        </is>
      </c>
      <c r="X1156" s="2" t="inlineStr">
        <is>
          <t/>
        </is>
      </c>
      <c r="Y1156" t="inlineStr">
        <is>
          <t/>
        </is>
      </c>
      <c r="Z1156" s="2" t="inlineStr">
        <is>
          <t>ultimate analysis|
elementary analysis</t>
        </is>
      </c>
      <c r="AA1156" s="2" t="inlineStr">
        <is>
          <t>3|
3</t>
        </is>
      </c>
      <c r="AB1156" s="2" t="inlineStr">
        <is>
          <t xml:space="preserve">|
</t>
        </is>
      </c>
      <c r="AC1156" t="inlineStr">
        <is>
          <t>the analysis of fuel expressed in terms of its carbon,hydrogen,nitrogen,sulphur and oxygen contents</t>
        </is>
      </c>
      <c r="AD1156" s="2" t="inlineStr">
        <is>
          <t>análisis elemental</t>
        </is>
      </c>
      <c r="AE1156" s="2" t="inlineStr">
        <is>
          <t>3</t>
        </is>
      </c>
      <c r="AF1156" s="2" t="inlineStr">
        <is>
          <t/>
        </is>
      </c>
      <c r="AG1156" t="inlineStr">
        <is>
          <t>contenido de sustancia del combustible en carbón, hidrogeno, oxígeno, azufre y nitrógeno</t>
        </is>
      </c>
      <c r="AH1156" t="inlineStr">
        <is>
          <t/>
        </is>
      </c>
      <c r="AI1156" t="inlineStr">
        <is>
          <t/>
        </is>
      </c>
      <c r="AJ1156" t="inlineStr">
        <is>
          <t/>
        </is>
      </c>
      <c r="AK1156" t="inlineStr">
        <is>
          <t/>
        </is>
      </c>
      <c r="AL1156" t="inlineStr">
        <is>
          <t/>
        </is>
      </c>
      <c r="AM1156" t="inlineStr">
        <is>
          <t/>
        </is>
      </c>
      <c r="AN1156" t="inlineStr">
        <is>
          <t/>
        </is>
      </c>
      <c r="AO1156" t="inlineStr">
        <is>
          <t/>
        </is>
      </c>
      <c r="AP1156" s="2" t="inlineStr">
        <is>
          <t>analyse élémentaire</t>
        </is>
      </c>
      <c r="AQ1156" s="2" t="inlineStr">
        <is>
          <t>3</t>
        </is>
      </c>
      <c r="AR1156" s="2" t="inlineStr">
        <is>
          <t/>
        </is>
      </c>
      <c r="AS1156" t="inlineStr">
        <is>
          <t>teneur de la substance organique du combustible en carbone, hydrogène, oxygène, soufre et azote</t>
        </is>
      </c>
      <c r="AT1156" t="inlineStr">
        <is>
          <t/>
        </is>
      </c>
      <c r="AU1156" t="inlineStr">
        <is>
          <t/>
        </is>
      </c>
      <c r="AV1156" t="inlineStr">
        <is>
          <t/>
        </is>
      </c>
      <c r="AW1156" t="inlineStr">
        <is>
          <t/>
        </is>
      </c>
      <c r="AX1156" t="inlineStr">
        <is>
          <t/>
        </is>
      </c>
      <c r="AY1156" t="inlineStr">
        <is>
          <t/>
        </is>
      </c>
      <c r="AZ1156" t="inlineStr">
        <is>
          <t/>
        </is>
      </c>
      <c r="BA1156" t="inlineStr">
        <is>
          <t/>
        </is>
      </c>
      <c r="BB1156" t="inlineStr">
        <is>
          <t/>
        </is>
      </c>
      <c r="BC1156" t="inlineStr">
        <is>
          <t/>
        </is>
      </c>
      <c r="BD1156" t="inlineStr">
        <is>
          <t/>
        </is>
      </c>
      <c r="BE1156" t="inlineStr">
        <is>
          <t/>
        </is>
      </c>
      <c r="BF1156" s="2" t="inlineStr">
        <is>
          <t>analisi elementare</t>
        </is>
      </c>
      <c r="BG1156" s="2" t="inlineStr">
        <is>
          <t>3</t>
        </is>
      </c>
      <c r="BH1156" s="2" t="inlineStr">
        <is>
          <t/>
        </is>
      </c>
      <c r="BI1156" t="inlineStr">
        <is>
          <t/>
        </is>
      </c>
      <c r="BJ1156" t="inlineStr">
        <is>
          <t/>
        </is>
      </c>
      <c r="BK1156" t="inlineStr">
        <is>
          <t/>
        </is>
      </c>
      <c r="BL1156" t="inlineStr">
        <is>
          <t/>
        </is>
      </c>
      <c r="BM1156" t="inlineStr">
        <is>
          <t/>
        </is>
      </c>
      <c r="BN1156" t="inlineStr">
        <is>
          <t/>
        </is>
      </c>
      <c r="BO1156" t="inlineStr">
        <is>
          <t/>
        </is>
      </c>
      <c r="BP1156" t="inlineStr">
        <is>
          <t/>
        </is>
      </c>
      <c r="BQ1156" t="inlineStr">
        <is>
          <t/>
        </is>
      </c>
      <c r="BR1156" t="inlineStr">
        <is>
          <t/>
        </is>
      </c>
      <c r="BS1156" t="inlineStr">
        <is>
          <t/>
        </is>
      </c>
      <c r="BT1156" t="inlineStr">
        <is>
          <t/>
        </is>
      </c>
      <c r="BU1156" t="inlineStr">
        <is>
          <t/>
        </is>
      </c>
      <c r="BV1156" s="2" t="inlineStr">
        <is>
          <t>elementaire analyse</t>
        </is>
      </c>
      <c r="BW1156" s="2" t="inlineStr">
        <is>
          <t>3</t>
        </is>
      </c>
      <c r="BX1156" s="2" t="inlineStr">
        <is>
          <t/>
        </is>
      </c>
      <c r="BY1156" t="inlineStr">
        <is>
          <t/>
        </is>
      </c>
      <c r="BZ1156" t="inlineStr">
        <is>
          <t/>
        </is>
      </c>
      <c r="CA1156" t="inlineStr">
        <is>
          <t/>
        </is>
      </c>
      <c r="CB1156" t="inlineStr">
        <is>
          <t/>
        </is>
      </c>
      <c r="CC1156" t="inlineStr">
        <is>
          <t/>
        </is>
      </c>
      <c r="CD1156" s="2" t="inlineStr">
        <is>
          <t>análise elementar</t>
        </is>
      </c>
      <c r="CE1156" s="2" t="inlineStr">
        <is>
          <t>3</t>
        </is>
      </c>
      <c r="CF1156" s="2" t="inlineStr">
        <is>
          <t/>
        </is>
      </c>
      <c r="CG1156" t="inlineStr">
        <is>
          <t>teor da parte orgânica do combustível,expresso em conteúdo de carbono,hidrogénio,azoto,enxofre e oxigénio</t>
        </is>
      </c>
      <c r="CH1156" t="inlineStr">
        <is>
          <t/>
        </is>
      </c>
      <c r="CI1156" t="inlineStr">
        <is>
          <t/>
        </is>
      </c>
      <c r="CJ1156" t="inlineStr">
        <is>
          <t/>
        </is>
      </c>
      <c r="CK1156" t="inlineStr">
        <is>
          <t/>
        </is>
      </c>
      <c r="CL1156" t="inlineStr">
        <is>
          <t/>
        </is>
      </c>
      <c r="CM1156" t="inlineStr">
        <is>
          <t/>
        </is>
      </c>
      <c r="CN1156" t="inlineStr">
        <is>
          <t/>
        </is>
      </c>
      <c r="CO1156" t="inlineStr">
        <is>
          <t/>
        </is>
      </c>
      <c r="CP1156" t="inlineStr">
        <is>
          <t/>
        </is>
      </c>
      <c r="CQ1156" t="inlineStr">
        <is>
          <t/>
        </is>
      </c>
      <c r="CR1156" t="inlineStr">
        <is>
          <t/>
        </is>
      </c>
      <c r="CS1156" t="inlineStr">
        <is>
          <t/>
        </is>
      </c>
      <c r="CT1156" t="inlineStr">
        <is>
          <t/>
        </is>
      </c>
      <c r="CU1156" t="inlineStr">
        <is>
          <t/>
        </is>
      </c>
      <c r="CV1156" t="inlineStr">
        <is>
          <t/>
        </is>
      </c>
      <c r="CW1156" t="inlineStr">
        <is>
          <t/>
        </is>
      </c>
    </row>
    <row r="1157">
      <c r="A1157" s="1" t="str">
        <f>HYPERLINK("https://iate.europa.eu/entry/result/1407852/all", "1407852")</f>
        <v>1407852</v>
      </c>
      <c r="B1157" t="inlineStr">
        <is>
          <t>ENERGY;INDUSTRY</t>
        </is>
      </c>
      <c r="C1157" t="inlineStr">
        <is>
          <t>ENERGY|coal and mining industries|coal industry;INDUSTRY|chemistry|chemical compound</t>
        </is>
      </c>
      <c r="D1157" t="inlineStr">
        <is>
          <t>no</t>
        </is>
      </c>
      <c r="E1157" t="inlineStr">
        <is>
          <t/>
        </is>
      </c>
      <c r="F1157" t="inlineStr">
        <is>
          <t/>
        </is>
      </c>
      <c r="G1157" t="inlineStr">
        <is>
          <t/>
        </is>
      </c>
      <c r="H1157" t="inlineStr">
        <is>
          <t/>
        </is>
      </c>
      <c r="I1157" t="inlineStr">
        <is>
          <t/>
        </is>
      </c>
      <c r="J1157" t="inlineStr">
        <is>
          <t/>
        </is>
      </c>
      <c r="K1157" t="inlineStr">
        <is>
          <t/>
        </is>
      </c>
      <c r="L1157" t="inlineStr">
        <is>
          <t/>
        </is>
      </c>
      <c r="M1157" t="inlineStr">
        <is>
          <t/>
        </is>
      </c>
      <c r="N1157" t="inlineStr">
        <is>
          <t/>
        </is>
      </c>
      <c r="O1157" t="inlineStr">
        <is>
          <t/>
        </is>
      </c>
      <c r="P1157" t="inlineStr">
        <is>
          <t/>
        </is>
      </c>
      <c r="Q1157" t="inlineStr">
        <is>
          <t/>
        </is>
      </c>
      <c r="R1157" s="2" t="inlineStr">
        <is>
          <t>Mineralstoffgehalt</t>
        </is>
      </c>
      <c r="S1157" s="2" t="inlineStr">
        <is>
          <t>3</t>
        </is>
      </c>
      <c r="T1157" s="2" t="inlineStr">
        <is>
          <t/>
        </is>
      </c>
      <c r="U1157" t="inlineStr">
        <is>
          <t>Summe der anorganischen Bestandteile im wasserfreien Brennstoff</t>
        </is>
      </c>
      <c r="V1157" s="2" t="inlineStr">
        <is>
          <t>περιεκτικότητα σε ανόργανα υλικά</t>
        </is>
      </c>
      <c r="W1157" s="2" t="inlineStr">
        <is>
          <t>3</t>
        </is>
      </c>
      <c r="X1157" s="2" t="inlineStr">
        <is>
          <t/>
        </is>
      </c>
      <c r="Y1157" t="inlineStr">
        <is>
          <t/>
        </is>
      </c>
      <c r="Z1157" s="2" t="inlineStr">
        <is>
          <t>mineral matter content</t>
        </is>
      </c>
      <c r="AA1157" s="2" t="inlineStr">
        <is>
          <t>3</t>
        </is>
      </c>
      <c r="AB1157" s="2" t="inlineStr">
        <is>
          <t/>
        </is>
      </c>
      <c r="AC1157" t="inlineStr">
        <is>
          <t>the sum of the inorganic constituents of moisture-free fuel expressed as a percentage by weight</t>
        </is>
      </c>
      <c r="AD1157" s="2" t="inlineStr">
        <is>
          <t>contenido en materia mineral</t>
        </is>
      </c>
      <c r="AE1157" s="2" t="inlineStr">
        <is>
          <t>3</t>
        </is>
      </c>
      <c r="AF1157" s="2" t="inlineStr">
        <is>
          <t/>
        </is>
      </c>
      <c r="AG1157" t="inlineStr">
        <is>
          <t>proporción total de los componentes inorgánicos en el combustible seco</t>
        </is>
      </c>
      <c r="AH1157" t="inlineStr">
        <is>
          <t/>
        </is>
      </c>
      <c r="AI1157" t="inlineStr">
        <is>
          <t/>
        </is>
      </c>
      <c r="AJ1157" t="inlineStr">
        <is>
          <t/>
        </is>
      </c>
      <c r="AK1157" t="inlineStr">
        <is>
          <t/>
        </is>
      </c>
      <c r="AL1157" t="inlineStr">
        <is>
          <t/>
        </is>
      </c>
      <c r="AM1157" t="inlineStr">
        <is>
          <t/>
        </is>
      </c>
      <c r="AN1157" t="inlineStr">
        <is>
          <t/>
        </is>
      </c>
      <c r="AO1157" t="inlineStr">
        <is>
          <t/>
        </is>
      </c>
      <c r="AP1157" s="2" t="inlineStr">
        <is>
          <t>teneur en matières minérales</t>
        </is>
      </c>
      <c r="AQ1157" s="2" t="inlineStr">
        <is>
          <t>3</t>
        </is>
      </c>
      <c r="AR1157" s="2" t="inlineStr">
        <is>
          <t/>
        </is>
      </c>
      <c r="AS1157" t="inlineStr">
        <is>
          <t>proportion totale des composants inorganiques dans le combustible sec</t>
        </is>
      </c>
      <c r="AT1157" t="inlineStr">
        <is>
          <t/>
        </is>
      </c>
      <c r="AU1157" t="inlineStr">
        <is>
          <t/>
        </is>
      </c>
      <c r="AV1157" t="inlineStr">
        <is>
          <t/>
        </is>
      </c>
      <c r="AW1157" t="inlineStr">
        <is>
          <t/>
        </is>
      </c>
      <c r="AX1157" t="inlineStr">
        <is>
          <t/>
        </is>
      </c>
      <c r="AY1157" t="inlineStr">
        <is>
          <t/>
        </is>
      </c>
      <c r="AZ1157" t="inlineStr">
        <is>
          <t/>
        </is>
      </c>
      <c r="BA1157" t="inlineStr">
        <is>
          <t/>
        </is>
      </c>
      <c r="BB1157" t="inlineStr">
        <is>
          <t/>
        </is>
      </c>
      <c r="BC1157" t="inlineStr">
        <is>
          <t/>
        </is>
      </c>
      <c r="BD1157" t="inlineStr">
        <is>
          <t/>
        </is>
      </c>
      <c r="BE1157" t="inlineStr">
        <is>
          <t/>
        </is>
      </c>
      <c r="BF1157" s="2" t="inlineStr">
        <is>
          <t>tenore in sostanze minerali|
tenore in materie minerali</t>
        </is>
      </c>
      <c r="BG1157" s="2" t="inlineStr">
        <is>
          <t>3|
3</t>
        </is>
      </c>
      <c r="BH1157" s="2" t="inlineStr">
        <is>
          <t xml:space="preserve">|
</t>
        </is>
      </c>
      <c r="BI1157" t="inlineStr">
        <is>
          <t/>
        </is>
      </c>
      <c r="BJ1157" t="inlineStr">
        <is>
          <t/>
        </is>
      </c>
      <c r="BK1157" t="inlineStr">
        <is>
          <t/>
        </is>
      </c>
      <c r="BL1157" t="inlineStr">
        <is>
          <t/>
        </is>
      </c>
      <c r="BM1157" t="inlineStr">
        <is>
          <t/>
        </is>
      </c>
      <c r="BN1157" t="inlineStr">
        <is>
          <t/>
        </is>
      </c>
      <c r="BO1157" t="inlineStr">
        <is>
          <t/>
        </is>
      </c>
      <c r="BP1157" t="inlineStr">
        <is>
          <t/>
        </is>
      </c>
      <c r="BQ1157" t="inlineStr">
        <is>
          <t/>
        </is>
      </c>
      <c r="BR1157" t="inlineStr">
        <is>
          <t/>
        </is>
      </c>
      <c r="BS1157" t="inlineStr">
        <is>
          <t/>
        </is>
      </c>
      <c r="BT1157" t="inlineStr">
        <is>
          <t/>
        </is>
      </c>
      <c r="BU1157" t="inlineStr">
        <is>
          <t/>
        </is>
      </c>
      <c r="BV1157" t="inlineStr">
        <is>
          <t/>
        </is>
      </c>
      <c r="BW1157" t="inlineStr">
        <is>
          <t/>
        </is>
      </c>
      <c r="BX1157" t="inlineStr">
        <is>
          <t/>
        </is>
      </c>
      <c r="BY1157" t="inlineStr">
        <is>
          <t/>
        </is>
      </c>
      <c r="BZ1157" t="inlineStr">
        <is>
          <t/>
        </is>
      </c>
      <c r="CA1157" t="inlineStr">
        <is>
          <t/>
        </is>
      </c>
      <c r="CB1157" t="inlineStr">
        <is>
          <t/>
        </is>
      </c>
      <c r="CC1157" t="inlineStr">
        <is>
          <t/>
        </is>
      </c>
      <c r="CD1157" s="2" t="inlineStr">
        <is>
          <t>teor em matérias minerais</t>
        </is>
      </c>
      <c r="CE1157" s="2" t="inlineStr">
        <is>
          <t>3</t>
        </is>
      </c>
      <c r="CF1157" s="2" t="inlineStr">
        <is>
          <t/>
        </is>
      </c>
      <c r="CG1157" t="inlineStr">
        <is>
          <t>proporção total dos componentes inorgânicos no combustível seco</t>
        </is>
      </c>
      <c r="CH1157" t="inlineStr">
        <is>
          <t/>
        </is>
      </c>
      <c r="CI1157" t="inlineStr">
        <is>
          <t/>
        </is>
      </c>
      <c r="CJ1157" t="inlineStr">
        <is>
          <t/>
        </is>
      </c>
      <c r="CK1157" t="inlineStr">
        <is>
          <t/>
        </is>
      </c>
      <c r="CL1157" t="inlineStr">
        <is>
          <t/>
        </is>
      </c>
      <c r="CM1157" t="inlineStr">
        <is>
          <t/>
        </is>
      </c>
      <c r="CN1157" t="inlineStr">
        <is>
          <t/>
        </is>
      </c>
      <c r="CO1157" t="inlineStr">
        <is>
          <t/>
        </is>
      </c>
      <c r="CP1157" t="inlineStr">
        <is>
          <t/>
        </is>
      </c>
      <c r="CQ1157" t="inlineStr">
        <is>
          <t/>
        </is>
      </c>
      <c r="CR1157" t="inlineStr">
        <is>
          <t/>
        </is>
      </c>
      <c r="CS1157" t="inlineStr">
        <is>
          <t/>
        </is>
      </c>
      <c r="CT1157" t="inlineStr">
        <is>
          <t/>
        </is>
      </c>
      <c r="CU1157" t="inlineStr">
        <is>
          <t/>
        </is>
      </c>
      <c r="CV1157" t="inlineStr">
        <is>
          <t/>
        </is>
      </c>
      <c r="CW1157" t="inlineStr">
        <is>
          <t/>
        </is>
      </c>
    </row>
    <row r="1158">
      <c r="A1158" s="1" t="str">
        <f>HYPERLINK("https://iate.europa.eu/entry/result/1407851/all", "1407851")</f>
        <v>1407851</v>
      </c>
      <c r="B1158" t="inlineStr">
        <is>
          <t>ENERGY;INDUSTRY</t>
        </is>
      </c>
      <c r="C1158" t="inlineStr">
        <is>
          <t>ENERGY|coal and mining industries|coal industry;INDUSTRY|chemistry|chemical compound</t>
        </is>
      </c>
      <c r="D1158" t="inlineStr">
        <is>
          <t>no</t>
        </is>
      </c>
      <c r="E1158" t="inlineStr">
        <is>
          <t/>
        </is>
      </c>
      <c r="F1158" t="inlineStr">
        <is>
          <t/>
        </is>
      </c>
      <c r="G1158" t="inlineStr">
        <is>
          <t/>
        </is>
      </c>
      <c r="H1158" t="inlineStr">
        <is>
          <t/>
        </is>
      </c>
      <c r="I1158" t="inlineStr">
        <is>
          <t/>
        </is>
      </c>
      <c r="J1158" t="inlineStr">
        <is>
          <t/>
        </is>
      </c>
      <c r="K1158" t="inlineStr">
        <is>
          <t/>
        </is>
      </c>
      <c r="L1158" t="inlineStr">
        <is>
          <t/>
        </is>
      </c>
      <c r="M1158" t="inlineStr">
        <is>
          <t/>
        </is>
      </c>
      <c r="N1158" t="inlineStr">
        <is>
          <t/>
        </is>
      </c>
      <c r="O1158" t="inlineStr">
        <is>
          <t/>
        </is>
      </c>
      <c r="P1158" t="inlineStr">
        <is>
          <t/>
        </is>
      </c>
      <c r="Q1158" t="inlineStr">
        <is>
          <t/>
        </is>
      </c>
      <c r="R1158" s="2" t="inlineStr">
        <is>
          <t>Aschezusammensetzung</t>
        </is>
      </c>
      <c r="S1158" s="2" t="inlineStr">
        <is>
          <t>3</t>
        </is>
      </c>
      <c r="T1158" s="2" t="inlineStr">
        <is>
          <t/>
        </is>
      </c>
      <c r="U1158" t="inlineStr">
        <is>
          <t>Anteile bestimmter Elemente in der Asche, ausgedrueckt als Oxide und Saeurereste. Die Untersuchung der Asche erstreckt sich im allgemeinen auf die Bestimmungen von Silizium, Aluminium, Eisen, Calcium, Magnesium, Kalium, Natrium, Titan, Phosphor und Schwefel</t>
        </is>
      </c>
      <c r="V1158" s="2" t="inlineStr">
        <is>
          <t>σύσταση τέφρας</t>
        </is>
      </c>
      <c r="W1158" s="2" t="inlineStr">
        <is>
          <t>3</t>
        </is>
      </c>
      <c r="X1158" s="2" t="inlineStr">
        <is>
          <t/>
        </is>
      </c>
      <c r="Y1158" t="inlineStr">
        <is>
          <t/>
        </is>
      </c>
      <c r="Z1158" s="2" t="inlineStr">
        <is>
          <t>ash composition</t>
        </is>
      </c>
      <c r="AA1158" s="2" t="inlineStr">
        <is>
          <t>3</t>
        </is>
      </c>
      <c r="AB1158" s="2" t="inlineStr">
        <is>
          <t/>
        </is>
      </c>
      <c r="AC1158" t="inlineStr">
        <is>
          <t>the percentage of specific elements in the ash expressed as oxides and acid residues.Examination of ash is generally limited to the determination of silicon,aluminium,iron,calcium,magnesium,potassium,sodium,titanium,phosphorus and sulphur</t>
        </is>
      </c>
      <c r="AD1158" s="2" t="inlineStr">
        <is>
          <t>composición de las cenizas</t>
        </is>
      </c>
      <c r="AE1158" s="2" t="inlineStr">
        <is>
          <t>3</t>
        </is>
      </c>
      <c r="AF1158" s="2" t="inlineStr">
        <is>
          <t/>
        </is>
      </c>
      <c r="AG1158" t="inlineStr">
        <is>
          <t>proporción en que se encuentran determinados elementos en las cenizas, expresado en óxidos y en restos ácidos. El examen de las cenizas se limita en general a la determinación de silicio, aluminio, hierro, calcio, magnesio, potasio, sodio, titanio, fósforo y azufre</t>
        </is>
      </c>
      <c r="AH1158" t="inlineStr">
        <is>
          <t/>
        </is>
      </c>
      <c r="AI1158" t="inlineStr">
        <is>
          <t/>
        </is>
      </c>
      <c r="AJ1158" t="inlineStr">
        <is>
          <t/>
        </is>
      </c>
      <c r="AK1158" t="inlineStr">
        <is>
          <t/>
        </is>
      </c>
      <c r="AL1158" t="inlineStr">
        <is>
          <t/>
        </is>
      </c>
      <c r="AM1158" t="inlineStr">
        <is>
          <t/>
        </is>
      </c>
      <c r="AN1158" t="inlineStr">
        <is>
          <t/>
        </is>
      </c>
      <c r="AO1158" t="inlineStr">
        <is>
          <t/>
        </is>
      </c>
      <c r="AP1158" s="2" t="inlineStr">
        <is>
          <t>composition des cendres</t>
        </is>
      </c>
      <c r="AQ1158" s="2" t="inlineStr">
        <is>
          <t>3</t>
        </is>
      </c>
      <c r="AR1158" s="2" t="inlineStr">
        <is>
          <t/>
        </is>
      </c>
      <c r="AS1158" t="inlineStr">
        <is>
          <t>proportion d'éléments déterminés dans les cendres, exprimés en oxydes et en restes acides. L'examen des cendres se limite en général à la détermination du silicium, de l'aluminium, du fer, du calcium, du magnésium, du potassium, du sodium, du titane, du phosphore et du soufre</t>
        </is>
      </c>
      <c r="AT1158" t="inlineStr">
        <is>
          <t/>
        </is>
      </c>
      <c r="AU1158" t="inlineStr">
        <is>
          <t/>
        </is>
      </c>
      <c r="AV1158" t="inlineStr">
        <is>
          <t/>
        </is>
      </c>
      <c r="AW1158" t="inlineStr">
        <is>
          <t/>
        </is>
      </c>
      <c r="AX1158" t="inlineStr">
        <is>
          <t/>
        </is>
      </c>
      <c r="AY1158" t="inlineStr">
        <is>
          <t/>
        </is>
      </c>
      <c r="AZ1158" t="inlineStr">
        <is>
          <t/>
        </is>
      </c>
      <c r="BA1158" t="inlineStr">
        <is>
          <t/>
        </is>
      </c>
      <c r="BB1158" t="inlineStr">
        <is>
          <t/>
        </is>
      </c>
      <c r="BC1158" t="inlineStr">
        <is>
          <t/>
        </is>
      </c>
      <c r="BD1158" t="inlineStr">
        <is>
          <t/>
        </is>
      </c>
      <c r="BE1158" t="inlineStr">
        <is>
          <t/>
        </is>
      </c>
      <c r="BF1158" s="2" t="inlineStr">
        <is>
          <t>composizione delle ceneri</t>
        </is>
      </c>
      <c r="BG1158" s="2" t="inlineStr">
        <is>
          <t>3</t>
        </is>
      </c>
      <c r="BH1158" s="2" t="inlineStr">
        <is>
          <t/>
        </is>
      </c>
      <c r="BI1158" t="inlineStr">
        <is>
          <t/>
        </is>
      </c>
      <c r="BJ1158" t="inlineStr">
        <is>
          <t/>
        </is>
      </c>
      <c r="BK1158" t="inlineStr">
        <is>
          <t/>
        </is>
      </c>
      <c r="BL1158" t="inlineStr">
        <is>
          <t/>
        </is>
      </c>
      <c r="BM1158" t="inlineStr">
        <is>
          <t/>
        </is>
      </c>
      <c r="BN1158" t="inlineStr">
        <is>
          <t/>
        </is>
      </c>
      <c r="BO1158" t="inlineStr">
        <is>
          <t/>
        </is>
      </c>
      <c r="BP1158" t="inlineStr">
        <is>
          <t/>
        </is>
      </c>
      <c r="BQ1158" t="inlineStr">
        <is>
          <t/>
        </is>
      </c>
      <c r="BR1158" t="inlineStr">
        <is>
          <t/>
        </is>
      </c>
      <c r="BS1158" t="inlineStr">
        <is>
          <t/>
        </is>
      </c>
      <c r="BT1158" t="inlineStr">
        <is>
          <t/>
        </is>
      </c>
      <c r="BU1158" t="inlineStr">
        <is>
          <t/>
        </is>
      </c>
      <c r="BV1158" t="inlineStr">
        <is>
          <t/>
        </is>
      </c>
      <c r="BW1158" t="inlineStr">
        <is>
          <t/>
        </is>
      </c>
      <c r="BX1158" t="inlineStr">
        <is>
          <t/>
        </is>
      </c>
      <c r="BY1158" t="inlineStr">
        <is>
          <t/>
        </is>
      </c>
      <c r="BZ1158" t="inlineStr">
        <is>
          <t/>
        </is>
      </c>
      <c r="CA1158" t="inlineStr">
        <is>
          <t/>
        </is>
      </c>
      <c r="CB1158" t="inlineStr">
        <is>
          <t/>
        </is>
      </c>
      <c r="CC1158" t="inlineStr">
        <is>
          <t/>
        </is>
      </c>
      <c r="CD1158" s="2" t="inlineStr">
        <is>
          <t>composição das cinzas</t>
        </is>
      </c>
      <c r="CE1158" s="2" t="inlineStr">
        <is>
          <t>3</t>
        </is>
      </c>
      <c r="CF1158" s="2" t="inlineStr">
        <is>
          <t/>
        </is>
      </c>
      <c r="CG1158" t="inlineStr">
        <is>
          <t>proporção de determinados elementos das cinzas,expressos em óxidos e resíduos ácidos.O exame das cinzas limita-se geralmente à determinação do silício,alumínio,ferro,cálcio,magnésio,potássio,sódio,titânio,fósforo e enxofre</t>
        </is>
      </c>
      <c r="CH1158" t="inlineStr">
        <is>
          <t/>
        </is>
      </c>
      <c r="CI1158" t="inlineStr">
        <is>
          <t/>
        </is>
      </c>
      <c r="CJ1158" t="inlineStr">
        <is>
          <t/>
        </is>
      </c>
      <c r="CK1158" t="inlineStr">
        <is>
          <t/>
        </is>
      </c>
      <c r="CL1158" t="inlineStr">
        <is>
          <t/>
        </is>
      </c>
      <c r="CM1158" t="inlineStr">
        <is>
          <t/>
        </is>
      </c>
      <c r="CN1158" t="inlineStr">
        <is>
          <t/>
        </is>
      </c>
      <c r="CO1158" t="inlineStr">
        <is>
          <t/>
        </is>
      </c>
      <c r="CP1158" t="inlineStr">
        <is>
          <t/>
        </is>
      </c>
      <c r="CQ1158" t="inlineStr">
        <is>
          <t/>
        </is>
      </c>
      <c r="CR1158" t="inlineStr">
        <is>
          <t/>
        </is>
      </c>
      <c r="CS1158" t="inlineStr">
        <is>
          <t/>
        </is>
      </c>
      <c r="CT1158" t="inlineStr">
        <is>
          <t/>
        </is>
      </c>
      <c r="CU1158" t="inlineStr">
        <is>
          <t/>
        </is>
      </c>
      <c r="CV1158" t="inlineStr">
        <is>
          <t/>
        </is>
      </c>
      <c r="CW1158" t="inlineStr">
        <is>
          <t/>
        </is>
      </c>
    </row>
    <row r="1159">
      <c r="A1159" s="1" t="str">
        <f>HYPERLINK("https://iate.europa.eu/entry/result/1407850/all", "1407850")</f>
        <v>1407850</v>
      </c>
      <c r="B1159" t="inlineStr">
        <is>
          <t>INDUSTRY</t>
        </is>
      </c>
      <c r="C1159" t="inlineStr">
        <is>
          <t>INDUSTRY|chemistry|chemical compound;INDUSTRY|electronics and electrical engineering</t>
        </is>
      </c>
      <c r="D1159" t="inlineStr">
        <is>
          <t>no</t>
        </is>
      </c>
      <c r="E1159" t="inlineStr">
        <is>
          <t/>
        </is>
      </c>
      <c r="F1159" t="inlineStr">
        <is>
          <t/>
        </is>
      </c>
      <c r="G1159" t="inlineStr">
        <is>
          <t/>
        </is>
      </c>
      <c r="H1159" t="inlineStr">
        <is>
          <t/>
        </is>
      </c>
      <c r="I1159" t="inlineStr">
        <is>
          <t/>
        </is>
      </c>
      <c r="J1159" t="inlineStr">
        <is>
          <t/>
        </is>
      </c>
      <c r="K1159" t="inlineStr">
        <is>
          <t/>
        </is>
      </c>
      <c r="L1159" t="inlineStr">
        <is>
          <t/>
        </is>
      </c>
      <c r="M1159" t="inlineStr">
        <is>
          <t/>
        </is>
      </c>
      <c r="N1159" s="2" t="inlineStr">
        <is>
          <t>askens smelteforløb</t>
        </is>
      </c>
      <c r="O1159" s="2" t="inlineStr">
        <is>
          <t>3</t>
        </is>
      </c>
      <c r="P1159" s="2" t="inlineStr">
        <is>
          <t/>
        </is>
      </c>
      <c r="Q1159" t="inlineStr">
        <is>
          <t/>
        </is>
      </c>
      <c r="R1159" s="2" t="inlineStr">
        <is>
          <t>Ascheschmelzverhalten</t>
        </is>
      </c>
      <c r="S1159" s="2" t="inlineStr">
        <is>
          <t>3</t>
        </is>
      </c>
      <c r="T1159" s="2" t="inlineStr">
        <is>
          <t/>
        </is>
      </c>
      <c r="U1159" t="inlineStr">
        <is>
          <t>Verhalten von gepressten Ascheprobekoerpern beim Erhitzen unter festgelegten Bedingungen. Es werden folgende charakterische Temperaturen bestimmt: Erweichungs-,Halbkugel-und Fliess-Temperatur</t>
        </is>
      </c>
      <c r="V1159" s="2" t="inlineStr">
        <is>
          <t>ευτηκτότητα τέφρας|
το εύτηκτο της τέφρας</t>
        </is>
      </c>
      <c r="W1159" s="2" t="inlineStr">
        <is>
          <t>3|
3</t>
        </is>
      </c>
      <c r="X1159" s="2" t="inlineStr">
        <is>
          <t xml:space="preserve">|
</t>
        </is>
      </c>
      <c r="Y1159" t="inlineStr">
        <is>
          <t/>
        </is>
      </c>
      <c r="Z1159" s="2" t="inlineStr">
        <is>
          <t>ash fusibility</t>
        </is>
      </c>
      <c r="AA1159" s="2" t="inlineStr">
        <is>
          <t>3</t>
        </is>
      </c>
      <c r="AB1159" s="2" t="inlineStr">
        <is>
          <t/>
        </is>
      </c>
      <c r="AC1159" t="inlineStr">
        <is>
          <t>the behaviour of pelletised ash test samples when heated under standardised conditions.The following characteristic temperatures are identifiable:deformation temperature,hemisphere temperature and flow temperature</t>
        </is>
      </c>
      <c r="AD1159" s="2" t="inlineStr">
        <is>
          <t>fusibilidad de las cenizas</t>
        </is>
      </c>
      <c r="AE1159" s="2" t="inlineStr">
        <is>
          <t>3</t>
        </is>
      </c>
      <c r="AF1159" s="2" t="inlineStr">
        <is>
          <t/>
        </is>
      </c>
      <c r="AG1159" t="inlineStr">
        <is>
          <t>comportamiento de muestras comprimidas de las cenizas sometidas a un calentamiento en condiciones determinadas. Se distinguen las temperaturas características siguientes: temperatura de reblandecimiento, temperatura de fusión y temperatura de fluidez</t>
        </is>
      </c>
      <c r="AH1159" t="inlineStr">
        <is>
          <t/>
        </is>
      </c>
      <c r="AI1159" t="inlineStr">
        <is>
          <t/>
        </is>
      </c>
      <c r="AJ1159" t="inlineStr">
        <is>
          <t/>
        </is>
      </c>
      <c r="AK1159" t="inlineStr">
        <is>
          <t/>
        </is>
      </c>
      <c r="AL1159" t="inlineStr">
        <is>
          <t/>
        </is>
      </c>
      <c r="AM1159" t="inlineStr">
        <is>
          <t/>
        </is>
      </c>
      <c r="AN1159" t="inlineStr">
        <is>
          <t/>
        </is>
      </c>
      <c r="AO1159" t="inlineStr">
        <is>
          <t/>
        </is>
      </c>
      <c r="AP1159" s="2" t="inlineStr">
        <is>
          <t>fusibilité des cendres</t>
        </is>
      </c>
      <c r="AQ1159" s="2" t="inlineStr">
        <is>
          <t>3</t>
        </is>
      </c>
      <c r="AR1159" s="2" t="inlineStr">
        <is>
          <t/>
        </is>
      </c>
      <c r="AS1159" t="inlineStr">
        <is>
          <t>comportement d'échantillons comprimés de cendres au cours d'un chauffage appliqué dans des conditions déterminées. On repère les températures caractéristiques suivantes: température de ramollissement, température de goutte et température de fluidification</t>
        </is>
      </c>
      <c r="AT1159" t="inlineStr">
        <is>
          <t/>
        </is>
      </c>
      <c r="AU1159" t="inlineStr">
        <is>
          <t/>
        </is>
      </c>
      <c r="AV1159" t="inlineStr">
        <is>
          <t/>
        </is>
      </c>
      <c r="AW1159" t="inlineStr">
        <is>
          <t/>
        </is>
      </c>
      <c r="AX1159" t="inlineStr">
        <is>
          <t/>
        </is>
      </c>
      <c r="AY1159" t="inlineStr">
        <is>
          <t/>
        </is>
      </c>
      <c r="AZ1159" t="inlineStr">
        <is>
          <t/>
        </is>
      </c>
      <c r="BA1159" t="inlineStr">
        <is>
          <t/>
        </is>
      </c>
      <c r="BB1159" t="inlineStr">
        <is>
          <t/>
        </is>
      </c>
      <c r="BC1159" t="inlineStr">
        <is>
          <t/>
        </is>
      </c>
      <c r="BD1159" t="inlineStr">
        <is>
          <t/>
        </is>
      </c>
      <c r="BE1159" t="inlineStr">
        <is>
          <t/>
        </is>
      </c>
      <c r="BF1159" s="2" t="inlineStr">
        <is>
          <t>fusibilità delle ceneri</t>
        </is>
      </c>
      <c r="BG1159" s="2" t="inlineStr">
        <is>
          <t>3</t>
        </is>
      </c>
      <c r="BH1159" s="2" t="inlineStr">
        <is>
          <t/>
        </is>
      </c>
      <c r="BI1159" t="inlineStr">
        <is>
          <t/>
        </is>
      </c>
      <c r="BJ1159" t="inlineStr">
        <is>
          <t/>
        </is>
      </c>
      <c r="BK1159" t="inlineStr">
        <is>
          <t/>
        </is>
      </c>
      <c r="BL1159" t="inlineStr">
        <is>
          <t/>
        </is>
      </c>
      <c r="BM1159" t="inlineStr">
        <is>
          <t/>
        </is>
      </c>
      <c r="BN1159" t="inlineStr">
        <is>
          <t/>
        </is>
      </c>
      <c r="BO1159" t="inlineStr">
        <is>
          <t/>
        </is>
      </c>
      <c r="BP1159" t="inlineStr">
        <is>
          <t/>
        </is>
      </c>
      <c r="BQ1159" t="inlineStr">
        <is>
          <t/>
        </is>
      </c>
      <c r="BR1159" t="inlineStr">
        <is>
          <t/>
        </is>
      </c>
      <c r="BS1159" t="inlineStr">
        <is>
          <t/>
        </is>
      </c>
      <c r="BT1159" t="inlineStr">
        <is>
          <t/>
        </is>
      </c>
      <c r="BU1159" t="inlineStr">
        <is>
          <t/>
        </is>
      </c>
      <c r="BV1159" t="inlineStr">
        <is>
          <t/>
        </is>
      </c>
      <c r="BW1159" t="inlineStr">
        <is>
          <t/>
        </is>
      </c>
      <c r="BX1159" t="inlineStr">
        <is>
          <t/>
        </is>
      </c>
      <c r="BY1159" t="inlineStr">
        <is>
          <t/>
        </is>
      </c>
      <c r="BZ1159" t="inlineStr">
        <is>
          <t/>
        </is>
      </c>
      <c r="CA1159" t="inlineStr">
        <is>
          <t/>
        </is>
      </c>
      <c r="CB1159" t="inlineStr">
        <is>
          <t/>
        </is>
      </c>
      <c r="CC1159" t="inlineStr">
        <is>
          <t/>
        </is>
      </c>
      <c r="CD1159" s="2" t="inlineStr">
        <is>
          <t>fusibilidade das cinzas</t>
        </is>
      </c>
      <c r="CE1159" s="2" t="inlineStr">
        <is>
          <t>3</t>
        </is>
      </c>
      <c r="CF1159" s="2" t="inlineStr">
        <is>
          <t/>
        </is>
      </c>
      <c r="CG1159" t="inlineStr">
        <is>
          <t>comportamento de amostras comprimidas de cinzas aquecidas sob determinadas condições.Distinguem-se as seguintes temperaturas características:de amolecimento,de fusão e de fluidez</t>
        </is>
      </c>
      <c r="CH1159" t="inlineStr">
        <is>
          <t/>
        </is>
      </c>
      <c r="CI1159" t="inlineStr">
        <is>
          <t/>
        </is>
      </c>
      <c r="CJ1159" t="inlineStr">
        <is>
          <t/>
        </is>
      </c>
      <c r="CK1159" t="inlineStr">
        <is>
          <t/>
        </is>
      </c>
      <c r="CL1159" t="inlineStr">
        <is>
          <t/>
        </is>
      </c>
      <c r="CM1159" t="inlineStr">
        <is>
          <t/>
        </is>
      </c>
      <c r="CN1159" t="inlineStr">
        <is>
          <t/>
        </is>
      </c>
      <c r="CO1159" t="inlineStr">
        <is>
          <t/>
        </is>
      </c>
      <c r="CP1159" t="inlineStr">
        <is>
          <t/>
        </is>
      </c>
      <c r="CQ1159" t="inlineStr">
        <is>
          <t/>
        </is>
      </c>
      <c r="CR1159" t="inlineStr">
        <is>
          <t/>
        </is>
      </c>
      <c r="CS1159" t="inlineStr">
        <is>
          <t/>
        </is>
      </c>
      <c r="CT1159" t="inlineStr">
        <is>
          <t/>
        </is>
      </c>
      <c r="CU1159" t="inlineStr">
        <is>
          <t/>
        </is>
      </c>
      <c r="CV1159" t="inlineStr">
        <is>
          <t/>
        </is>
      </c>
      <c r="CW1159" t="inlineStr">
        <is>
          <t/>
        </is>
      </c>
    </row>
    <row r="1160">
      <c r="A1160" s="1" t="str">
        <f>HYPERLINK("https://iate.europa.eu/entry/result/1407849/all", "1407849")</f>
        <v>1407849</v>
      </c>
      <c r="B1160" t="inlineStr">
        <is>
          <t>ENERGY;INDUSTRY</t>
        </is>
      </c>
      <c r="C1160" t="inlineStr">
        <is>
          <t>ENERGY|coal and mining industries|coal industry;INDUSTRY|chemistry|chemical compound</t>
        </is>
      </c>
      <c r="D1160" t="inlineStr">
        <is>
          <t>no</t>
        </is>
      </c>
      <c r="E1160" t="inlineStr">
        <is>
          <t/>
        </is>
      </c>
      <c r="F1160" t="inlineStr">
        <is>
          <t/>
        </is>
      </c>
      <c r="G1160" t="inlineStr">
        <is>
          <t/>
        </is>
      </c>
      <c r="H1160" t="inlineStr">
        <is>
          <t/>
        </is>
      </c>
      <c r="I1160" t="inlineStr">
        <is>
          <t/>
        </is>
      </c>
      <c r="J1160" t="inlineStr">
        <is>
          <t/>
        </is>
      </c>
      <c r="K1160" t="inlineStr">
        <is>
          <t/>
        </is>
      </c>
      <c r="L1160" t="inlineStr">
        <is>
          <t/>
        </is>
      </c>
      <c r="M1160" t="inlineStr">
        <is>
          <t/>
        </is>
      </c>
      <c r="N1160" t="inlineStr">
        <is>
          <t/>
        </is>
      </c>
      <c r="O1160" t="inlineStr">
        <is>
          <t/>
        </is>
      </c>
      <c r="P1160" t="inlineStr">
        <is>
          <t/>
        </is>
      </c>
      <c r="Q1160" t="inlineStr">
        <is>
          <t/>
        </is>
      </c>
      <c r="R1160" s="2" t="inlineStr">
        <is>
          <t>Sturzfestigkeit</t>
        </is>
      </c>
      <c r="S1160" s="2" t="inlineStr">
        <is>
          <t>3</t>
        </is>
      </c>
      <c r="T1160" s="2" t="inlineStr">
        <is>
          <t/>
        </is>
      </c>
      <c r="U1160" t="inlineStr">
        <is>
          <t>Mass fuer den Widerstand gegen Kornzerfall, wenn der Brennstoff unter festgelegten Bedingungen durch Fall geprueft wird</t>
        </is>
      </c>
      <c r="V1160" s="2" t="inlineStr">
        <is>
          <t>δείκτης αντοχής στην κρούση|
αντοχή στον θρυμματισμό</t>
        </is>
      </c>
      <c r="W1160" s="2" t="inlineStr">
        <is>
          <t>3|
3</t>
        </is>
      </c>
      <c r="X1160" s="2" t="inlineStr">
        <is>
          <t xml:space="preserve">|
</t>
        </is>
      </c>
      <c r="Y1160" t="inlineStr">
        <is>
          <t/>
        </is>
      </c>
      <c r="Z1160" s="2" t="inlineStr">
        <is>
          <t>shatter strength|
shatter index</t>
        </is>
      </c>
      <c r="AA1160" s="2" t="inlineStr">
        <is>
          <t>3|
3</t>
        </is>
      </c>
      <c r="AB1160" s="2" t="inlineStr">
        <is>
          <t xml:space="preserve">|
</t>
        </is>
      </c>
      <c r="AC1160" t="inlineStr">
        <is>
          <t>a measure of the resistance to size degradation when the fuel is subjected to impact on falling,under standardised conditions.The shatter index is the percentage of the fuel retained on a sieve of stated aperture after being subjected to the shatter test</t>
        </is>
      </c>
      <c r="AD1160" s="2" t="inlineStr">
        <is>
          <t>índice de resistencia al choque|
índice de resistencia a la caída</t>
        </is>
      </c>
      <c r="AE1160" s="2" t="inlineStr">
        <is>
          <t>3|
3</t>
        </is>
      </c>
      <c r="AF1160" s="2" t="inlineStr">
        <is>
          <t xml:space="preserve">|
</t>
        </is>
      </c>
      <c r="AG1160" t="inlineStr">
        <is>
          <t>medida de la resistencia a la fractura en el caso en que el combustible este sometido a un ensayo de caída en determinadas condiciones</t>
        </is>
      </c>
      <c r="AH1160" t="inlineStr">
        <is>
          <t/>
        </is>
      </c>
      <c r="AI1160" t="inlineStr">
        <is>
          <t/>
        </is>
      </c>
      <c r="AJ1160" t="inlineStr">
        <is>
          <t/>
        </is>
      </c>
      <c r="AK1160" t="inlineStr">
        <is>
          <t/>
        </is>
      </c>
      <c r="AL1160" t="inlineStr">
        <is>
          <t/>
        </is>
      </c>
      <c r="AM1160" t="inlineStr">
        <is>
          <t/>
        </is>
      </c>
      <c r="AN1160" t="inlineStr">
        <is>
          <t/>
        </is>
      </c>
      <c r="AO1160" t="inlineStr">
        <is>
          <t/>
        </is>
      </c>
      <c r="AP1160" s="2" t="inlineStr">
        <is>
          <t>indice de résistance au choc|
indice de résistance à la chute</t>
        </is>
      </c>
      <c r="AQ1160" s="2" t="inlineStr">
        <is>
          <t>3|
3</t>
        </is>
      </c>
      <c r="AR1160" s="2" t="inlineStr">
        <is>
          <t xml:space="preserve">|
</t>
        </is>
      </c>
      <c r="AS1160" t="inlineStr">
        <is>
          <t>grandeur de mesure de la résistance au bris dans le cas où le combustible est soumis à un essai de chute dans des conditions déterminées</t>
        </is>
      </c>
      <c r="AT1160" t="inlineStr">
        <is>
          <t/>
        </is>
      </c>
      <c r="AU1160" t="inlineStr">
        <is>
          <t/>
        </is>
      </c>
      <c r="AV1160" t="inlineStr">
        <is>
          <t/>
        </is>
      </c>
      <c r="AW1160" t="inlineStr">
        <is>
          <t/>
        </is>
      </c>
      <c r="AX1160" t="inlineStr">
        <is>
          <t/>
        </is>
      </c>
      <c r="AY1160" t="inlineStr">
        <is>
          <t/>
        </is>
      </c>
      <c r="AZ1160" t="inlineStr">
        <is>
          <t/>
        </is>
      </c>
      <c r="BA1160" t="inlineStr">
        <is>
          <t/>
        </is>
      </c>
      <c r="BB1160" t="inlineStr">
        <is>
          <t/>
        </is>
      </c>
      <c r="BC1160" t="inlineStr">
        <is>
          <t/>
        </is>
      </c>
      <c r="BD1160" t="inlineStr">
        <is>
          <t/>
        </is>
      </c>
      <c r="BE1160" t="inlineStr">
        <is>
          <t/>
        </is>
      </c>
      <c r="BF1160" s="2" t="inlineStr">
        <is>
          <t>indice di resistenza all'urto</t>
        </is>
      </c>
      <c r="BG1160" s="2" t="inlineStr">
        <is>
          <t>3</t>
        </is>
      </c>
      <c r="BH1160" s="2" t="inlineStr">
        <is>
          <t/>
        </is>
      </c>
      <c r="BI1160" t="inlineStr">
        <is>
          <t/>
        </is>
      </c>
      <c r="BJ1160" t="inlineStr">
        <is>
          <t/>
        </is>
      </c>
      <c r="BK1160" t="inlineStr">
        <is>
          <t/>
        </is>
      </c>
      <c r="BL1160" t="inlineStr">
        <is>
          <t/>
        </is>
      </c>
      <c r="BM1160" t="inlineStr">
        <is>
          <t/>
        </is>
      </c>
      <c r="BN1160" t="inlineStr">
        <is>
          <t/>
        </is>
      </c>
      <c r="BO1160" t="inlineStr">
        <is>
          <t/>
        </is>
      </c>
      <c r="BP1160" t="inlineStr">
        <is>
          <t/>
        </is>
      </c>
      <c r="BQ1160" t="inlineStr">
        <is>
          <t/>
        </is>
      </c>
      <c r="BR1160" t="inlineStr">
        <is>
          <t/>
        </is>
      </c>
      <c r="BS1160" t="inlineStr">
        <is>
          <t/>
        </is>
      </c>
      <c r="BT1160" t="inlineStr">
        <is>
          <t/>
        </is>
      </c>
      <c r="BU1160" t="inlineStr">
        <is>
          <t/>
        </is>
      </c>
      <c r="BV1160" t="inlineStr">
        <is>
          <t/>
        </is>
      </c>
      <c r="BW1160" t="inlineStr">
        <is>
          <t/>
        </is>
      </c>
      <c r="BX1160" t="inlineStr">
        <is>
          <t/>
        </is>
      </c>
      <c r="BY1160" t="inlineStr">
        <is>
          <t/>
        </is>
      </c>
      <c r="BZ1160" t="inlineStr">
        <is>
          <t/>
        </is>
      </c>
      <c r="CA1160" t="inlineStr">
        <is>
          <t/>
        </is>
      </c>
      <c r="CB1160" t="inlineStr">
        <is>
          <t/>
        </is>
      </c>
      <c r="CC1160" t="inlineStr">
        <is>
          <t/>
        </is>
      </c>
      <c r="CD1160" s="2" t="inlineStr">
        <is>
          <t>índice de resistência à queda|
índice de resistência ao choque</t>
        </is>
      </c>
      <c r="CE1160" s="2" t="inlineStr">
        <is>
          <t>3|
3</t>
        </is>
      </c>
      <c r="CF1160" s="2" t="inlineStr">
        <is>
          <t xml:space="preserve">|
</t>
        </is>
      </c>
      <c r="CG1160" t="inlineStr">
        <is>
          <t>medida da resistência à fractura quando o combustível é sujeito a um ensaio de queda,sob determinadas condições</t>
        </is>
      </c>
      <c r="CH1160" t="inlineStr">
        <is>
          <t/>
        </is>
      </c>
      <c r="CI1160" t="inlineStr">
        <is>
          <t/>
        </is>
      </c>
      <c r="CJ1160" t="inlineStr">
        <is>
          <t/>
        </is>
      </c>
      <c r="CK1160" t="inlineStr">
        <is>
          <t/>
        </is>
      </c>
      <c r="CL1160" t="inlineStr">
        <is>
          <t/>
        </is>
      </c>
      <c r="CM1160" t="inlineStr">
        <is>
          <t/>
        </is>
      </c>
      <c r="CN1160" t="inlineStr">
        <is>
          <t/>
        </is>
      </c>
      <c r="CO1160" t="inlineStr">
        <is>
          <t/>
        </is>
      </c>
      <c r="CP1160" t="inlineStr">
        <is>
          <t/>
        </is>
      </c>
      <c r="CQ1160" t="inlineStr">
        <is>
          <t/>
        </is>
      </c>
      <c r="CR1160" t="inlineStr">
        <is>
          <t/>
        </is>
      </c>
      <c r="CS1160" t="inlineStr">
        <is>
          <t/>
        </is>
      </c>
      <c r="CT1160" t="inlineStr">
        <is>
          <t/>
        </is>
      </c>
      <c r="CU1160" t="inlineStr">
        <is>
          <t/>
        </is>
      </c>
      <c r="CV1160" t="inlineStr">
        <is>
          <t/>
        </is>
      </c>
      <c r="CW1160" t="inlineStr">
        <is>
          <t/>
        </is>
      </c>
    </row>
    <row r="1161">
      <c r="A1161" s="1" t="str">
        <f>HYPERLINK("https://iate.europa.eu/entry/result/1407848/all", "1407848")</f>
        <v>1407848</v>
      </c>
      <c r="B1161" t="inlineStr">
        <is>
          <t>INDUSTRY</t>
        </is>
      </c>
      <c r="C1161" t="inlineStr">
        <is>
          <t>INDUSTRY|chemistry|chemical compound;INDUSTRY|electronics and electrical engineering</t>
        </is>
      </c>
      <c r="D1161" t="inlineStr">
        <is>
          <t>no</t>
        </is>
      </c>
      <c r="E1161" t="inlineStr">
        <is>
          <t/>
        </is>
      </c>
      <c r="F1161" t="inlineStr">
        <is>
          <t/>
        </is>
      </c>
      <c r="G1161" t="inlineStr">
        <is>
          <t/>
        </is>
      </c>
      <c r="H1161" t="inlineStr">
        <is>
          <t/>
        </is>
      </c>
      <c r="I1161" t="inlineStr">
        <is>
          <t/>
        </is>
      </c>
      <c r="J1161" t="inlineStr">
        <is>
          <t/>
        </is>
      </c>
      <c r="K1161" t="inlineStr">
        <is>
          <t/>
        </is>
      </c>
      <c r="L1161" t="inlineStr">
        <is>
          <t/>
        </is>
      </c>
      <c r="M1161" t="inlineStr">
        <is>
          <t/>
        </is>
      </c>
      <c r="N1161" t="inlineStr">
        <is>
          <t/>
        </is>
      </c>
      <c r="O1161" t="inlineStr">
        <is>
          <t/>
        </is>
      </c>
      <c r="P1161" t="inlineStr">
        <is>
          <t/>
        </is>
      </c>
      <c r="Q1161" t="inlineStr">
        <is>
          <t/>
        </is>
      </c>
      <c r="R1161" s="2" t="inlineStr">
        <is>
          <t>fluechtige Bestandteile</t>
        </is>
      </c>
      <c r="S1161" s="2" t="inlineStr">
        <is>
          <t>3</t>
        </is>
      </c>
      <c r="T1161" s="2" t="inlineStr">
        <is>
          <t/>
        </is>
      </c>
      <c r="U1161" t="inlineStr">
        <is>
          <t>fluechtige Bestandteile sind die beim Erhitzen fester Brennstoffe unter festgelegten Bedingungen bei einer Temperatur von 900 Grad Celsius(ISO-R 562)gasfoermig entweichenden Zersetzungsprodukte der organischen Brennstoffsubstanz.Der verbleibende Rueckstand wird als Tiegelkoks bezeichnet.In manchen Laendern ist diese Referenztemperatur anders festgelegt</t>
        </is>
      </c>
      <c r="V1161" s="2" t="inlineStr">
        <is>
          <t>πτητικά συστατικά|
πτητικές ουσίες</t>
        </is>
      </c>
      <c r="W1161" s="2" t="inlineStr">
        <is>
          <t>3|
3</t>
        </is>
      </c>
      <c r="X1161" s="2" t="inlineStr">
        <is>
          <t xml:space="preserve">|
</t>
        </is>
      </c>
      <c r="Y1161" t="inlineStr">
        <is>
          <t/>
        </is>
      </c>
      <c r="Z1161" s="2" t="inlineStr">
        <is>
          <t>VM|
volatile matter</t>
        </is>
      </c>
      <c r="AA1161" s="2" t="inlineStr">
        <is>
          <t>3|
3</t>
        </is>
      </c>
      <c r="AB1161" s="2" t="inlineStr">
        <is>
          <t xml:space="preserve">|
</t>
        </is>
      </c>
      <c r="AC1161" t="inlineStr">
        <is>
          <t>the loss in mass, corrected for moisture, when fuel is heated out of contact with air under standardised conditions, which are defined in ISO R562,the loss being due to the release in the gaseous state of the products of decomposition of the organic matter in the fuel; the residue is termed a coke button. The temperature to which the fuel is to be heated is specified as 900 Celsius degrees</t>
        </is>
      </c>
      <c r="AD1161" s="2" t="inlineStr">
        <is>
          <t>materias volátiles</t>
        </is>
      </c>
      <c r="AE1161" s="2" t="inlineStr">
        <is>
          <t>3</t>
        </is>
      </c>
      <c r="AF1161" s="2" t="inlineStr">
        <is>
          <t/>
        </is>
      </c>
      <c r="AG1161" t="inlineStr">
        <is>
          <t>las materias volátiles son los productos de la descomposición de la sustancia orgánica del combustible que se desprende en estado gaseoso por calentamiento de los combustibles sólidos en determinadas condiciones a una temperatura de 900 grados Celsius (ISO R 562). El residuo obtenido se denomina botón de coque</t>
        </is>
      </c>
      <c r="AH1161" t="inlineStr">
        <is>
          <t/>
        </is>
      </c>
      <c r="AI1161" t="inlineStr">
        <is>
          <t/>
        </is>
      </c>
      <c r="AJ1161" t="inlineStr">
        <is>
          <t/>
        </is>
      </c>
      <c r="AK1161" t="inlineStr">
        <is>
          <t/>
        </is>
      </c>
      <c r="AL1161" t="inlineStr">
        <is>
          <t/>
        </is>
      </c>
      <c r="AM1161" t="inlineStr">
        <is>
          <t/>
        </is>
      </c>
      <c r="AN1161" t="inlineStr">
        <is>
          <t/>
        </is>
      </c>
      <c r="AO1161" t="inlineStr">
        <is>
          <t/>
        </is>
      </c>
      <c r="AP1161" s="2" t="inlineStr">
        <is>
          <t>matières volatiles|
MV</t>
        </is>
      </c>
      <c r="AQ1161" s="2" t="inlineStr">
        <is>
          <t>3|
3</t>
        </is>
      </c>
      <c r="AR1161" s="2" t="inlineStr">
        <is>
          <t xml:space="preserve">|
</t>
        </is>
      </c>
      <c r="AS1161" t="inlineStr">
        <is>
          <t>les matières volatiles (M.V.)sont les produits de la décomposition de la substance organique du combustible qui se dégagent à l'état gazeux par chauffage des combustibles solides dans des conditions déterminées, à une température de 900 degrés Celsius. Le résidu recueilli est appelé " bouton de coke" (ISO R 562)</t>
        </is>
      </c>
      <c r="AT1161" t="inlineStr">
        <is>
          <t/>
        </is>
      </c>
      <c r="AU1161" t="inlineStr">
        <is>
          <t/>
        </is>
      </c>
      <c r="AV1161" t="inlineStr">
        <is>
          <t/>
        </is>
      </c>
      <c r="AW1161" t="inlineStr">
        <is>
          <t/>
        </is>
      </c>
      <c r="AX1161" t="inlineStr">
        <is>
          <t/>
        </is>
      </c>
      <c r="AY1161" t="inlineStr">
        <is>
          <t/>
        </is>
      </c>
      <c r="AZ1161" t="inlineStr">
        <is>
          <t/>
        </is>
      </c>
      <c r="BA1161" t="inlineStr">
        <is>
          <t/>
        </is>
      </c>
      <c r="BB1161" t="inlineStr">
        <is>
          <t/>
        </is>
      </c>
      <c r="BC1161" t="inlineStr">
        <is>
          <t/>
        </is>
      </c>
      <c r="BD1161" t="inlineStr">
        <is>
          <t/>
        </is>
      </c>
      <c r="BE1161" t="inlineStr">
        <is>
          <t/>
        </is>
      </c>
      <c r="BF1161" s="2" t="inlineStr">
        <is>
          <t>materie volatili</t>
        </is>
      </c>
      <c r="BG1161" s="2" t="inlineStr">
        <is>
          <t>3</t>
        </is>
      </c>
      <c r="BH1161" s="2" t="inlineStr">
        <is>
          <t/>
        </is>
      </c>
      <c r="BI1161" t="inlineStr">
        <is>
          <t/>
        </is>
      </c>
      <c r="BJ1161" t="inlineStr">
        <is>
          <t/>
        </is>
      </c>
      <c r="BK1161" t="inlineStr">
        <is>
          <t/>
        </is>
      </c>
      <c r="BL1161" t="inlineStr">
        <is>
          <t/>
        </is>
      </c>
      <c r="BM1161" t="inlineStr">
        <is>
          <t/>
        </is>
      </c>
      <c r="BN1161" t="inlineStr">
        <is>
          <t/>
        </is>
      </c>
      <c r="BO1161" t="inlineStr">
        <is>
          <t/>
        </is>
      </c>
      <c r="BP1161" t="inlineStr">
        <is>
          <t/>
        </is>
      </c>
      <c r="BQ1161" t="inlineStr">
        <is>
          <t/>
        </is>
      </c>
      <c r="BR1161" t="inlineStr">
        <is>
          <t/>
        </is>
      </c>
      <c r="BS1161" t="inlineStr">
        <is>
          <t/>
        </is>
      </c>
      <c r="BT1161" t="inlineStr">
        <is>
          <t/>
        </is>
      </c>
      <c r="BU1161" t="inlineStr">
        <is>
          <t/>
        </is>
      </c>
      <c r="BV1161" t="inlineStr">
        <is>
          <t/>
        </is>
      </c>
      <c r="BW1161" t="inlineStr">
        <is>
          <t/>
        </is>
      </c>
      <c r="BX1161" t="inlineStr">
        <is>
          <t/>
        </is>
      </c>
      <c r="BY1161" t="inlineStr">
        <is>
          <t/>
        </is>
      </c>
      <c r="BZ1161" t="inlineStr">
        <is>
          <t/>
        </is>
      </c>
      <c r="CA1161" t="inlineStr">
        <is>
          <t/>
        </is>
      </c>
      <c r="CB1161" t="inlineStr">
        <is>
          <t/>
        </is>
      </c>
      <c r="CC1161" t="inlineStr">
        <is>
          <t/>
        </is>
      </c>
      <c r="CD1161" s="2" t="inlineStr">
        <is>
          <t>matérias voláteis|
MV</t>
        </is>
      </c>
      <c r="CE1161" s="2" t="inlineStr">
        <is>
          <t>3|
3</t>
        </is>
      </c>
      <c r="CF1161" s="2" t="inlineStr">
        <is>
          <t xml:space="preserve">|
</t>
        </is>
      </c>
      <c r="CG1161" t="inlineStr">
        <is>
          <t>Produtos da decomposição da parte orgânica do combustível, libertados no estado gasoso por aquecimento dos combustíveis sólidos em determinadas condições, a uma temperatura de 900 graus Celsius, de acordo com as especificações internacionais ISO (em certos países,a temperatura de referência é diferente).</t>
        </is>
      </c>
      <c r="CH1161" t="inlineStr">
        <is>
          <t/>
        </is>
      </c>
      <c r="CI1161" t="inlineStr">
        <is>
          <t/>
        </is>
      </c>
      <c r="CJ1161" t="inlineStr">
        <is>
          <t/>
        </is>
      </c>
      <c r="CK1161" t="inlineStr">
        <is>
          <t/>
        </is>
      </c>
      <c r="CL1161" t="inlineStr">
        <is>
          <t/>
        </is>
      </c>
      <c r="CM1161" t="inlineStr">
        <is>
          <t/>
        </is>
      </c>
      <c r="CN1161" t="inlineStr">
        <is>
          <t/>
        </is>
      </c>
      <c r="CO1161" t="inlineStr">
        <is>
          <t/>
        </is>
      </c>
      <c r="CP1161" t="inlineStr">
        <is>
          <t/>
        </is>
      </c>
      <c r="CQ1161" t="inlineStr">
        <is>
          <t/>
        </is>
      </c>
      <c r="CR1161" t="inlineStr">
        <is>
          <t/>
        </is>
      </c>
      <c r="CS1161" t="inlineStr">
        <is>
          <t/>
        </is>
      </c>
      <c r="CT1161" t="inlineStr">
        <is>
          <t/>
        </is>
      </c>
      <c r="CU1161" t="inlineStr">
        <is>
          <t/>
        </is>
      </c>
      <c r="CV1161" t="inlineStr">
        <is>
          <t/>
        </is>
      </c>
      <c r="CW1161" t="inlineStr">
        <is>
          <t/>
        </is>
      </c>
    </row>
    <row r="1162">
      <c r="A1162" s="1" t="str">
        <f>HYPERLINK("https://iate.europa.eu/entry/result/1407846/all", "1407846")</f>
        <v>1407846</v>
      </c>
      <c r="B1162" t="inlineStr">
        <is>
          <t>ENERGY;INDUSTRY</t>
        </is>
      </c>
      <c r="C1162" t="inlineStr">
        <is>
          <t>ENERGY|coal and mining industries|coal industry;INDUSTRY|chemistry|chemical compound</t>
        </is>
      </c>
      <c r="D1162" t="inlineStr">
        <is>
          <t>no</t>
        </is>
      </c>
      <c r="E1162" t="inlineStr">
        <is>
          <t/>
        </is>
      </c>
      <c r="F1162" t="inlineStr">
        <is>
          <t/>
        </is>
      </c>
      <c r="G1162" t="inlineStr">
        <is>
          <t/>
        </is>
      </c>
      <c r="H1162" t="inlineStr">
        <is>
          <t/>
        </is>
      </c>
      <c r="I1162" t="inlineStr">
        <is>
          <t/>
        </is>
      </c>
      <c r="J1162" t="inlineStr">
        <is>
          <t/>
        </is>
      </c>
      <c r="K1162" t="inlineStr">
        <is>
          <t/>
        </is>
      </c>
      <c r="L1162" t="inlineStr">
        <is>
          <t/>
        </is>
      </c>
      <c r="M1162" t="inlineStr">
        <is>
          <t/>
        </is>
      </c>
      <c r="N1162" t="inlineStr">
        <is>
          <t/>
        </is>
      </c>
      <c r="O1162" t="inlineStr">
        <is>
          <t/>
        </is>
      </c>
      <c r="P1162" t="inlineStr">
        <is>
          <t/>
        </is>
      </c>
      <c r="Q1162" t="inlineStr">
        <is>
          <t/>
        </is>
      </c>
      <c r="R1162" s="2" t="inlineStr">
        <is>
          <t>Verbrennung im Flug mit fluessigem Ascheabzug</t>
        </is>
      </c>
      <c r="S1162" s="2" t="inlineStr">
        <is>
          <t>3</t>
        </is>
      </c>
      <c r="T1162" s="2" t="inlineStr">
        <is>
          <t/>
        </is>
      </c>
      <c r="U1162" t="inlineStr">
        <is>
          <t>Verbrennung von staubfoermigem Brennstoff im Verbrennungsraum.Die Verbrennungstemperatur liegt oberhalb der Ascheschmelztemperatur</t>
        </is>
      </c>
      <c r="V1162" s="2" t="inlineStr">
        <is>
          <t>καύση ανθρακόσκονης με απομάκρυνση των προϊόντων τήξης της τέφρας</t>
        </is>
      </c>
      <c r="W1162" s="2" t="inlineStr">
        <is>
          <t>3</t>
        </is>
      </c>
      <c r="X1162" s="2" t="inlineStr">
        <is>
          <t/>
        </is>
      </c>
      <c r="Y1162" t="inlineStr">
        <is>
          <t/>
        </is>
      </c>
      <c r="Z1162" s="2" t="inlineStr">
        <is>
          <t>pulverised fuel firing with slagging ash removal|
slag tap firing</t>
        </is>
      </c>
      <c r="AA1162" s="2" t="inlineStr">
        <is>
          <t>3|
3</t>
        </is>
      </c>
      <c r="AB1162" s="2" t="inlineStr">
        <is>
          <t xml:space="preserve">|
</t>
        </is>
      </c>
      <c r="AC1162" t="inlineStr">
        <is>
          <t>the combustion of pulverised fuel in suspension in the furnace,the temperature of combustion being above that at which the ash fuses</t>
        </is>
      </c>
      <c r="AD1162" s="2" t="inlineStr">
        <is>
          <t>combustión del carbón pulverizado con eliminación de cenizas fundidas</t>
        </is>
      </c>
      <c r="AE1162" s="2" t="inlineStr">
        <is>
          <t>3</t>
        </is>
      </c>
      <c r="AF1162" s="2" t="inlineStr">
        <is>
          <t/>
        </is>
      </c>
      <c r="AG1162" t="inlineStr">
        <is>
          <t>combustión del carbón pulverizado en suspensión en la cámara de combustión. La temperatura de combustión es superior a la de fusión de las cenizas</t>
        </is>
      </c>
      <c r="AH1162" t="inlineStr">
        <is>
          <t/>
        </is>
      </c>
      <c r="AI1162" t="inlineStr">
        <is>
          <t/>
        </is>
      </c>
      <c r="AJ1162" t="inlineStr">
        <is>
          <t/>
        </is>
      </c>
      <c r="AK1162" t="inlineStr">
        <is>
          <t/>
        </is>
      </c>
      <c r="AL1162" t="inlineStr">
        <is>
          <t/>
        </is>
      </c>
      <c r="AM1162" t="inlineStr">
        <is>
          <t/>
        </is>
      </c>
      <c r="AN1162" t="inlineStr">
        <is>
          <t/>
        </is>
      </c>
      <c r="AO1162" t="inlineStr">
        <is>
          <t/>
        </is>
      </c>
      <c r="AP1162" s="2" t="inlineStr">
        <is>
          <t>chauffe au charbon pulvérisé à fusion de cendres</t>
        </is>
      </c>
      <c r="AQ1162" s="2" t="inlineStr">
        <is>
          <t>3</t>
        </is>
      </c>
      <c r="AR1162" s="2" t="inlineStr">
        <is>
          <t/>
        </is>
      </c>
      <c r="AS1162" t="inlineStr">
        <is>
          <t>combustion d'un combustible pulvérisé dans une chambre de combustion.La température de combustion est supérieure à la température de fusion des cendres</t>
        </is>
      </c>
      <c r="AT1162" t="inlineStr">
        <is>
          <t/>
        </is>
      </c>
      <c r="AU1162" t="inlineStr">
        <is>
          <t/>
        </is>
      </c>
      <c r="AV1162" t="inlineStr">
        <is>
          <t/>
        </is>
      </c>
      <c r="AW1162" t="inlineStr">
        <is>
          <t/>
        </is>
      </c>
      <c r="AX1162" t="inlineStr">
        <is>
          <t/>
        </is>
      </c>
      <c r="AY1162" t="inlineStr">
        <is>
          <t/>
        </is>
      </c>
      <c r="AZ1162" t="inlineStr">
        <is>
          <t/>
        </is>
      </c>
      <c r="BA1162" t="inlineStr">
        <is>
          <t/>
        </is>
      </c>
      <c r="BB1162" t="inlineStr">
        <is>
          <t/>
        </is>
      </c>
      <c r="BC1162" t="inlineStr">
        <is>
          <t/>
        </is>
      </c>
      <c r="BD1162" t="inlineStr">
        <is>
          <t/>
        </is>
      </c>
      <c r="BE1162" t="inlineStr">
        <is>
          <t/>
        </is>
      </c>
      <c r="BF1162" t="inlineStr">
        <is>
          <t/>
        </is>
      </c>
      <c r="BG1162" t="inlineStr">
        <is>
          <t/>
        </is>
      </c>
      <c r="BH1162" t="inlineStr">
        <is>
          <t/>
        </is>
      </c>
      <c r="BI1162" t="inlineStr">
        <is>
          <t/>
        </is>
      </c>
      <c r="BJ1162" t="inlineStr">
        <is>
          <t/>
        </is>
      </c>
      <c r="BK1162" t="inlineStr">
        <is>
          <t/>
        </is>
      </c>
      <c r="BL1162" t="inlineStr">
        <is>
          <t/>
        </is>
      </c>
      <c r="BM1162" t="inlineStr">
        <is>
          <t/>
        </is>
      </c>
      <c r="BN1162" t="inlineStr">
        <is>
          <t/>
        </is>
      </c>
      <c r="BO1162" t="inlineStr">
        <is>
          <t/>
        </is>
      </c>
      <c r="BP1162" t="inlineStr">
        <is>
          <t/>
        </is>
      </c>
      <c r="BQ1162" t="inlineStr">
        <is>
          <t/>
        </is>
      </c>
      <c r="BR1162" t="inlineStr">
        <is>
          <t/>
        </is>
      </c>
      <c r="BS1162" t="inlineStr">
        <is>
          <t/>
        </is>
      </c>
      <c r="BT1162" t="inlineStr">
        <is>
          <t/>
        </is>
      </c>
      <c r="BU1162" t="inlineStr">
        <is>
          <t/>
        </is>
      </c>
      <c r="BV1162" t="inlineStr">
        <is>
          <t/>
        </is>
      </c>
      <c r="BW1162" t="inlineStr">
        <is>
          <t/>
        </is>
      </c>
      <c r="BX1162" t="inlineStr">
        <is>
          <t/>
        </is>
      </c>
      <c r="BY1162" t="inlineStr">
        <is>
          <t/>
        </is>
      </c>
      <c r="BZ1162" t="inlineStr">
        <is>
          <t/>
        </is>
      </c>
      <c r="CA1162" t="inlineStr">
        <is>
          <t/>
        </is>
      </c>
      <c r="CB1162" t="inlineStr">
        <is>
          <t/>
        </is>
      </c>
      <c r="CC1162" t="inlineStr">
        <is>
          <t/>
        </is>
      </c>
      <c r="CD1162" s="2" t="inlineStr">
        <is>
          <t>combustão do carvão pulverizado com eliminação das escórias das cinzas</t>
        </is>
      </c>
      <c r="CE1162" s="2" t="inlineStr">
        <is>
          <t>3</t>
        </is>
      </c>
      <c r="CF1162" s="2" t="inlineStr">
        <is>
          <t/>
        </is>
      </c>
      <c r="CG1162" t="inlineStr">
        <is>
          <t>queima de combustível pulverizado em suspensão na fornalha,sendo a temperatura de combustão superior à de fusão das cinzas</t>
        </is>
      </c>
      <c r="CH1162" t="inlineStr">
        <is>
          <t/>
        </is>
      </c>
      <c r="CI1162" t="inlineStr">
        <is>
          <t/>
        </is>
      </c>
      <c r="CJ1162" t="inlineStr">
        <is>
          <t/>
        </is>
      </c>
      <c r="CK1162" t="inlineStr">
        <is>
          <t/>
        </is>
      </c>
      <c r="CL1162" t="inlineStr">
        <is>
          <t/>
        </is>
      </c>
      <c r="CM1162" t="inlineStr">
        <is>
          <t/>
        </is>
      </c>
      <c r="CN1162" t="inlineStr">
        <is>
          <t/>
        </is>
      </c>
      <c r="CO1162" t="inlineStr">
        <is>
          <t/>
        </is>
      </c>
      <c r="CP1162" t="inlineStr">
        <is>
          <t/>
        </is>
      </c>
      <c r="CQ1162" t="inlineStr">
        <is>
          <t/>
        </is>
      </c>
      <c r="CR1162" t="inlineStr">
        <is>
          <t/>
        </is>
      </c>
      <c r="CS1162" t="inlineStr">
        <is>
          <t/>
        </is>
      </c>
      <c r="CT1162" t="inlineStr">
        <is>
          <t/>
        </is>
      </c>
      <c r="CU1162" t="inlineStr">
        <is>
          <t/>
        </is>
      </c>
      <c r="CV1162" t="inlineStr">
        <is>
          <t/>
        </is>
      </c>
      <c r="CW1162" t="inlineStr">
        <is>
          <t/>
        </is>
      </c>
    </row>
    <row r="1163">
      <c r="A1163" s="1" t="str">
        <f>HYPERLINK("https://iate.europa.eu/entry/result/1407843/all", "1407843")</f>
        <v>1407843</v>
      </c>
      <c r="B1163" t="inlineStr">
        <is>
          <t>ENERGY;INDUSTRY</t>
        </is>
      </c>
      <c r="C1163" t="inlineStr">
        <is>
          <t>ENERGY|coal and mining industries|coal industry;INDUSTRY|chemistry|chemical compound</t>
        </is>
      </c>
      <c r="D1163" t="inlineStr">
        <is>
          <t>no</t>
        </is>
      </c>
      <c r="E1163" t="inlineStr">
        <is>
          <t/>
        </is>
      </c>
      <c r="F1163" t="inlineStr">
        <is>
          <t/>
        </is>
      </c>
      <c r="G1163" t="inlineStr">
        <is>
          <t/>
        </is>
      </c>
      <c r="H1163" t="inlineStr">
        <is>
          <t/>
        </is>
      </c>
      <c r="I1163" t="inlineStr">
        <is>
          <t/>
        </is>
      </c>
      <c r="J1163" t="inlineStr">
        <is>
          <t/>
        </is>
      </c>
      <c r="K1163" t="inlineStr">
        <is>
          <t/>
        </is>
      </c>
      <c r="L1163" t="inlineStr">
        <is>
          <t/>
        </is>
      </c>
      <c r="M1163" t="inlineStr">
        <is>
          <t/>
        </is>
      </c>
      <c r="N1163" t="inlineStr">
        <is>
          <t/>
        </is>
      </c>
      <c r="O1163" t="inlineStr">
        <is>
          <t/>
        </is>
      </c>
      <c r="P1163" t="inlineStr">
        <is>
          <t/>
        </is>
      </c>
      <c r="Q1163" t="inlineStr">
        <is>
          <t/>
        </is>
      </c>
      <c r="R1163" s="2" t="inlineStr">
        <is>
          <t>Untertagevergasung</t>
        </is>
      </c>
      <c r="S1163" s="2" t="inlineStr">
        <is>
          <t>3</t>
        </is>
      </c>
      <c r="T1163" s="2" t="inlineStr">
        <is>
          <t/>
        </is>
      </c>
      <c r="U1163" t="inlineStr">
        <is>
          <t>Vergasung von Kohlen in ihrer Lagerstaette</t>
        </is>
      </c>
      <c r="V1163" s="2" t="inlineStr">
        <is>
          <t>υπόγεια αεριοποίηση</t>
        </is>
      </c>
      <c r="W1163" s="2" t="inlineStr">
        <is>
          <t>3</t>
        </is>
      </c>
      <c r="X1163" s="2" t="inlineStr">
        <is>
          <t/>
        </is>
      </c>
      <c r="Y1163" t="inlineStr">
        <is>
          <t/>
        </is>
      </c>
      <c r="Z1163" s="2" t="inlineStr">
        <is>
          <t>underground gasification|
in situ gasification</t>
        </is>
      </c>
      <c r="AA1163" s="2" t="inlineStr">
        <is>
          <t>3|
3</t>
        </is>
      </c>
      <c r="AB1163" s="2" t="inlineStr">
        <is>
          <t xml:space="preserve">|
</t>
        </is>
      </c>
      <c r="AC1163" t="inlineStr">
        <is>
          <t>the gasification of the coal in the seam</t>
        </is>
      </c>
      <c r="AD1163" s="2" t="inlineStr">
        <is>
          <t>gasificación subterránea</t>
        </is>
      </c>
      <c r="AE1163" s="2" t="inlineStr">
        <is>
          <t>3</t>
        </is>
      </c>
      <c r="AF1163" s="2" t="inlineStr">
        <is>
          <t/>
        </is>
      </c>
      <c r="AG1163" t="inlineStr">
        <is>
          <t>es la gasificación del carbón en su propio yacimiento</t>
        </is>
      </c>
      <c r="AH1163" t="inlineStr">
        <is>
          <t/>
        </is>
      </c>
      <c r="AI1163" t="inlineStr">
        <is>
          <t/>
        </is>
      </c>
      <c r="AJ1163" t="inlineStr">
        <is>
          <t/>
        </is>
      </c>
      <c r="AK1163" t="inlineStr">
        <is>
          <t/>
        </is>
      </c>
      <c r="AL1163" t="inlineStr">
        <is>
          <t/>
        </is>
      </c>
      <c r="AM1163" t="inlineStr">
        <is>
          <t/>
        </is>
      </c>
      <c r="AN1163" t="inlineStr">
        <is>
          <t/>
        </is>
      </c>
      <c r="AO1163" t="inlineStr">
        <is>
          <t/>
        </is>
      </c>
      <c r="AP1163" s="2" t="inlineStr">
        <is>
          <t>gaséification souterraine</t>
        </is>
      </c>
      <c r="AQ1163" s="2" t="inlineStr">
        <is>
          <t>3</t>
        </is>
      </c>
      <c r="AR1163" s="2" t="inlineStr">
        <is>
          <t/>
        </is>
      </c>
      <c r="AS1163" t="inlineStr">
        <is>
          <t>gazéification de charbon dans le gisement</t>
        </is>
      </c>
      <c r="AT1163" t="inlineStr">
        <is>
          <t/>
        </is>
      </c>
      <c r="AU1163" t="inlineStr">
        <is>
          <t/>
        </is>
      </c>
      <c r="AV1163" t="inlineStr">
        <is>
          <t/>
        </is>
      </c>
      <c r="AW1163" t="inlineStr">
        <is>
          <t/>
        </is>
      </c>
      <c r="AX1163" t="inlineStr">
        <is>
          <t/>
        </is>
      </c>
      <c r="AY1163" t="inlineStr">
        <is>
          <t/>
        </is>
      </c>
      <c r="AZ1163" t="inlineStr">
        <is>
          <t/>
        </is>
      </c>
      <c r="BA1163" t="inlineStr">
        <is>
          <t/>
        </is>
      </c>
      <c r="BB1163" t="inlineStr">
        <is>
          <t/>
        </is>
      </c>
      <c r="BC1163" t="inlineStr">
        <is>
          <t/>
        </is>
      </c>
      <c r="BD1163" t="inlineStr">
        <is>
          <t/>
        </is>
      </c>
      <c r="BE1163" t="inlineStr">
        <is>
          <t/>
        </is>
      </c>
      <c r="BF1163" s="2" t="inlineStr">
        <is>
          <t>gassificazione sotterranea</t>
        </is>
      </c>
      <c r="BG1163" s="2" t="inlineStr">
        <is>
          <t>3</t>
        </is>
      </c>
      <c r="BH1163" s="2" t="inlineStr">
        <is>
          <t/>
        </is>
      </c>
      <c r="BI1163" t="inlineStr">
        <is>
          <t/>
        </is>
      </c>
      <c r="BJ1163" t="inlineStr">
        <is>
          <t/>
        </is>
      </c>
      <c r="BK1163" t="inlineStr">
        <is>
          <t/>
        </is>
      </c>
      <c r="BL1163" t="inlineStr">
        <is>
          <t/>
        </is>
      </c>
      <c r="BM1163" t="inlineStr">
        <is>
          <t/>
        </is>
      </c>
      <c r="BN1163" t="inlineStr">
        <is>
          <t/>
        </is>
      </c>
      <c r="BO1163" t="inlineStr">
        <is>
          <t/>
        </is>
      </c>
      <c r="BP1163" t="inlineStr">
        <is>
          <t/>
        </is>
      </c>
      <c r="BQ1163" t="inlineStr">
        <is>
          <t/>
        </is>
      </c>
      <c r="BR1163" t="inlineStr">
        <is>
          <t/>
        </is>
      </c>
      <c r="BS1163" t="inlineStr">
        <is>
          <t/>
        </is>
      </c>
      <c r="BT1163" t="inlineStr">
        <is>
          <t/>
        </is>
      </c>
      <c r="BU1163" t="inlineStr">
        <is>
          <t/>
        </is>
      </c>
      <c r="BV1163" t="inlineStr">
        <is>
          <t/>
        </is>
      </c>
      <c r="BW1163" t="inlineStr">
        <is>
          <t/>
        </is>
      </c>
      <c r="BX1163" t="inlineStr">
        <is>
          <t/>
        </is>
      </c>
      <c r="BY1163" t="inlineStr">
        <is>
          <t/>
        </is>
      </c>
      <c r="BZ1163" t="inlineStr">
        <is>
          <t/>
        </is>
      </c>
      <c r="CA1163" t="inlineStr">
        <is>
          <t/>
        </is>
      </c>
      <c r="CB1163" t="inlineStr">
        <is>
          <t/>
        </is>
      </c>
      <c r="CC1163" t="inlineStr">
        <is>
          <t/>
        </is>
      </c>
      <c r="CD1163" s="2" t="inlineStr">
        <is>
          <t>gaseificação subterrânea|
gaseificação &lt;i&gt;in situ&lt;/i&gt;</t>
        </is>
      </c>
      <c r="CE1163" s="2" t="inlineStr">
        <is>
          <t>3|
3</t>
        </is>
      </c>
      <c r="CF1163" s="2" t="inlineStr">
        <is>
          <t xml:space="preserve">|
</t>
        </is>
      </c>
      <c r="CG1163" t="inlineStr">
        <is>
          <t>gaseificação do carvão na própria mina</t>
        </is>
      </c>
      <c r="CH1163" t="inlineStr">
        <is>
          <t/>
        </is>
      </c>
      <c r="CI1163" t="inlineStr">
        <is>
          <t/>
        </is>
      </c>
      <c r="CJ1163" t="inlineStr">
        <is>
          <t/>
        </is>
      </c>
      <c r="CK1163" t="inlineStr">
        <is>
          <t/>
        </is>
      </c>
      <c r="CL1163" t="inlineStr">
        <is>
          <t/>
        </is>
      </c>
      <c r="CM1163" t="inlineStr">
        <is>
          <t/>
        </is>
      </c>
      <c r="CN1163" t="inlineStr">
        <is>
          <t/>
        </is>
      </c>
      <c r="CO1163" t="inlineStr">
        <is>
          <t/>
        </is>
      </c>
      <c r="CP1163" t="inlineStr">
        <is>
          <t/>
        </is>
      </c>
      <c r="CQ1163" t="inlineStr">
        <is>
          <t/>
        </is>
      </c>
      <c r="CR1163" t="inlineStr">
        <is>
          <t/>
        </is>
      </c>
      <c r="CS1163" t="inlineStr">
        <is>
          <t/>
        </is>
      </c>
      <c r="CT1163" t="inlineStr">
        <is>
          <t/>
        </is>
      </c>
      <c r="CU1163" t="inlineStr">
        <is>
          <t/>
        </is>
      </c>
      <c r="CV1163" t="inlineStr">
        <is>
          <t/>
        </is>
      </c>
      <c r="CW1163" t="inlineStr">
        <is>
          <t/>
        </is>
      </c>
    </row>
    <row r="1164">
      <c r="A1164" s="1" t="str">
        <f>HYPERLINK("https://iate.europa.eu/entry/result/1407841/all", "1407841")</f>
        <v>1407841</v>
      </c>
      <c r="B1164" t="inlineStr">
        <is>
          <t>SCIENCE;ENERGY</t>
        </is>
      </c>
      <c r="C1164" t="inlineStr">
        <is>
          <t>SCIENCE|natural and applied sciences|earth sciences;ENERGY|coal and mining industries|coal industry</t>
        </is>
      </c>
      <c r="D1164" t="inlineStr">
        <is>
          <t>no</t>
        </is>
      </c>
      <c r="E1164" t="inlineStr">
        <is>
          <t/>
        </is>
      </c>
      <c r="F1164" t="inlineStr">
        <is>
          <t/>
        </is>
      </c>
      <c r="G1164" t="inlineStr">
        <is>
          <t/>
        </is>
      </c>
      <c r="H1164" t="inlineStr">
        <is>
          <t/>
        </is>
      </c>
      <c r="I1164" t="inlineStr">
        <is>
          <t/>
        </is>
      </c>
      <c r="J1164" t="inlineStr">
        <is>
          <t/>
        </is>
      </c>
      <c r="K1164" t="inlineStr">
        <is>
          <t/>
        </is>
      </c>
      <c r="L1164" t="inlineStr">
        <is>
          <t/>
        </is>
      </c>
      <c r="M1164" t="inlineStr">
        <is>
          <t/>
        </is>
      </c>
      <c r="N1164" t="inlineStr">
        <is>
          <t/>
        </is>
      </c>
      <c r="O1164" t="inlineStr">
        <is>
          <t/>
        </is>
      </c>
      <c r="P1164" t="inlineStr">
        <is>
          <t/>
        </is>
      </c>
      <c r="Q1164" t="inlineStr">
        <is>
          <t/>
        </is>
      </c>
      <c r="R1164" s="2" t="inlineStr">
        <is>
          <t>Gasausbringen</t>
        </is>
      </c>
      <c r="S1164" s="2" t="inlineStr">
        <is>
          <t>3</t>
        </is>
      </c>
      <c r="T1164" s="2" t="inlineStr">
        <is>
          <t/>
        </is>
      </c>
      <c r="U1164" t="inlineStr">
        <is>
          <t>Volumen an Gas, das bei der technischen Entgasung oder Vergasung anfaellt, bezogen auf die Masse des eingesetzten Brennstoffes, ausgedrueckt in m3/t. Die Bezugszustaende sind jeweils anzugeben</t>
        </is>
      </c>
      <c r="V1164" s="2" t="inlineStr">
        <is>
          <t>απόδοση σε αέριο</t>
        </is>
      </c>
      <c r="W1164" s="2" t="inlineStr">
        <is>
          <t>3</t>
        </is>
      </c>
      <c r="X1164" s="2" t="inlineStr">
        <is>
          <t/>
        </is>
      </c>
      <c r="Y1164" t="inlineStr">
        <is>
          <t/>
        </is>
      </c>
      <c r="Z1164" s="2" t="inlineStr">
        <is>
          <t>gas yield</t>
        </is>
      </c>
      <c r="AA1164" s="2" t="inlineStr">
        <is>
          <t>3</t>
        </is>
      </c>
      <c r="AB1164" s="2" t="inlineStr">
        <is>
          <t/>
        </is>
      </c>
      <c r="AC1164" t="inlineStr">
        <is>
          <t>the volume of gas obtained in the carbonisation process or gasification process expressed as m3/te(or ft3/ton)of the fuel feed.Reference conditions should be stated</t>
        </is>
      </c>
      <c r="AD1164" s="2" t="inlineStr">
        <is>
          <t>rendimiento en gas</t>
        </is>
      </c>
      <c r="AE1164" s="2" t="inlineStr">
        <is>
          <t>3</t>
        </is>
      </c>
      <c r="AF1164" s="2" t="inlineStr">
        <is>
          <t/>
        </is>
      </c>
      <c r="AG1164" t="inlineStr">
        <is>
          <t>volumen de gas obtenido en la carbonización o en la gasificación expresado en m3/T del combustible introducido. Debe indicarse las condiciones en que se mide el gas</t>
        </is>
      </c>
      <c r="AH1164" t="inlineStr">
        <is>
          <t/>
        </is>
      </c>
      <c r="AI1164" t="inlineStr">
        <is>
          <t/>
        </is>
      </c>
      <c r="AJ1164" t="inlineStr">
        <is>
          <t/>
        </is>
      </c>
      <c r="AK1164" t="inlineStr">
        <is>
          <t/>
        </is>
      </c>
      <c r="AL1164" t="inlineStr">
        <is>
          <t/>
        </is>
      </c>
      <c r="AM1164" t="inlineStr">
        <is>
          <t/>
        </is>
      </c>
      <c r="AN1164" t="inlineStr">
        <is>
          <t/>
        </is>
      </c>
      <c r="AO1164" t="inlineStr">
        <is>
          <t/>
        </is>
      </c>
      <c r="AP1164" s="2" t="inlineStr">
        <is>
          <t>rendement en gaz</t>
        </is>
      </c>
      <c r="AQ1164" s="2" t="inlineStr">
        <is>
          <t>3</t>
        </is>
      </c>
      <c r="AR1164" s="2" t="inlineStr">
        <is>
          <t/>
        </is>
      </c>
      <c r="AS1164" t="inlineStr">
        <is>
          <t>volume de gaz obtenu par la carbonisation ou par la gazéification, rapporté à la masse de combustibles mis en oeuvre et exprimé en m3/t. Les conditions de références doivent être indiquées dans chaque cas</t>
        </is>
      </c>
      <c r="AT1164" t="inlineStr">
        <is>
          <t/>
        </is>
      </c>
      <c r="AU1164" t="inlineStr">
        <is>
          <t/>
        </is>
      </c>
      <c r="AV1164" t="inlineStr">
        <is>
          <t/>
        </is>
      </c>
      <c r="AW1164" t="inlineStr">
        <is>
          <t/>
        </is>
      </c>
      <c r="AX1164" t="inlineStr">
        <is>
          <t/>
        </is>
      </c>
      <c r="AY1164" t="inlineStr">
        <is>
          <t/>
        </is>
      </c>
      <c r="AZ1164" t="inlineStr">
        <is>
          <t/>
        </is>
      </c>
      <c r="BA1164" t="inlineStr">
        <is>
          <t/>
        </is>
      </c>
      <c r="BB1164" t="inlineStr">
        <is>
          <t/>
        </is>
      </c>
      <c r="BC1164" t="inlineStr">
        <is>
          <t/>
        </is>
      </c>
      <c r="BD1164" t="inlineStr">
        <is>
          <t/>
        </is>
      </c>
      <c r="BE1164" t="inlineStr">
        <is>
          <t/>
        </is>
      </c>
      <c r="BF1164" s="2" t="inlineStr">
        <is>
          <t>resa in gas</t>
        </is>
      </c>
      <c r="BG1164" s="2" t="inlineStr">
        <is>
          <t>3</t>
        </is>
      </c>
      <c r="BH1164" s="2" t="inlineStr">
        <is>
          <t/>
        </is>
      </c>
      <c r="BI1164" t="inlineStr">
        <is>
          <t/>
        </is>
      </c>
      <c r="BJ1164" t="inlineStr">
        <is>
          <t/>
        </is>
      </c>
      <c r="BK1164" t="inlineStr">
        <is>
          <t/>
        </is>
      </c>
      <c r="BL1164" t="inlineStr">
        <is>
          <t/>
        </is>
      </c>
      <c r="BM1164" t="inlineStr">
        <is>
          <t/>
        </is>
      </c>
      <c r="BN1164" t="inlineStr">
        <is>
          <t/>
        </is>
      </c>
      <c r="BO1164" t="inlineStr">
        <is>
          <t/>
        </is>
      </c>
      <c r="BP1164" t="inlineStr">
        <is>
          <t/>
        </is>
      </c>
      <c r="BQ1164" t="inlineStr">
        <is>
          <t/>
        </is>
      </c>
      <c r="BR1164" t="inlineStr">
        <is>
          <t/>
        </is>
      </c>
      <c r="BS1164" t="inlineStr">
        <is>
          <t/>
        </is>
      </c>
      <c r="BT1164" t="inlineStr">
        <is>
          <t/>
        </is>
      </c>
      <c r="BU1164" t="inlineStr">
        <is>
          <t/>
        </is>
      </c>
      <c r="BV1164" t="inlineStr">
        <is>
          <t/>
        </is>
      </c>
      <c r="BW1164" t="inlineStr">
        <is>
          <t/>
        </is>
      </c>
      <c r="BX1164" t="inlineStr">
        <is>
          <t/>
        </is>
      </c>
      <c r="BY1164" t="inlineStr">
        <is>
          <t/>
        </is>
      </c>
      <c r="BZ1164" t="inlineStr">
        <is>
          <t/>
        </is>
      </c>
      <c r="CA1164" t="inlineStr">
        <is>
          <t/>
        </is>
      </c>
      <c r="CB1164" t="inlineStr">
        <is>
          <t/>
        </is>
      </c>
      <c r="CC1164" t="inlineStr">
        <is>
          <t/>
        </is>
      </c>
      <c r="CD1164" s="2" t="inlineStr">
        <is>
          <t>rendimento em gás</t>
        </is>
      </c>
      <c r="CE1164" s="2" t="inlineStr">
        <is>
          <t>3</t>
        </is>
      </c>
      <c r="CF1164" s="2" t="inlineStr">
        <is>
          <t/>
        </is>
      </c>
      <c r="CG1164" t="inlineStr">
        <is>
          <t>volume do gás,obtido na carbonização ou na gaseificação,expresso em M3/t do combustível de alimentação.Devem indicar-se as condições de referência em cada caso</t>
        </is>
      </c>
      <c r="CH1164" t="inlineStr">
        <is>
          <t/>
        </is>
      </c>
      <c r="CI1164" t="inlineStr">
        <is>
          <t/>
        </is>
      </c>
      <c r="CJ1164" t="inlineStr">
        <is>
          <t/>
        </is>
      </c>
      <c r="CK1164" t="inlineStr">
        <is>
          <t/>
        </is>
      </c>
      <c r="CL1164" t="inlineStr">
        <is>
          <t/>
        </is>
      </c>
      <c r="CM1164" t="inlineStr">
        <is>
          <t/>
        </is>
      </c>
      <c r="CN1164" t="inlineStr">
        <is>
          <t/>
        </is>
      </c>
      <c r="CO1164" t="inlineStr">
        <is>
          <t/>
        </is>
      </c>
      <c r="CP1164" t="inlineStr">
        <is>
          <t/>
        </is>
      </c>
      <c r="CQ1164" t="inlineStr">
        <is>
          <t/>
        </is>
      </c>
      <c r="CR1164" t="inlineStr">
        <is>
          <t/>
        </is>
      </c>
      <c r="CS1164" t="inlineStr">
        <is>
          <t/>
        </is>
      </c>
      <c r="CT1164" t="inlineStr">
        <is>
          <t/>
        </is>
      </c>
      <c r="CU1164" t="inlineStr">
        <is>
          <t/>
        </is>
      </c>
      <c r="CV1164" t="inlineStr">
        <is>
          <t/>
        </is>
      </c>
      <c r="CW1164" t="inlineStr">
        <is>
          <t/>
        </is>
      </c>
    </row>
    <row r="1165">
      <c r="A1165" s="1" t="str">
        <f>HYPERLINK("https://iate.europa.eu/entry/result/1407840/all", "1407840")</f>
        <v>1407840</v>
      </c>
      <c r="B1165" t="inlineStr">
        <is>
          <t>SCIENCE;ENERGY</t>
        </is>
      </c>
      <c r="C1165" t="inlineStr">
        <is>
          <t>SCIENCE|natural and applied sciences|earth sciences;ENERGY|coal and mining industries|coal industry</t>
        </is>
      </c>
      <c r="D1165" t="inlineStr">
        <is>
          <t>no</t>
        </is>
      </c>
      <c r="E1165" t="inlineStr">
        <is>
          <t/>
        </is>
      </c>
      <c r="F1165" t="inlineStr">
        <is>
          <t/>
        </is>
      </c>
      <c r="G1165" t="inlineStr">
        <is>
          <t/>
        </is>
      </c>
      <c r="H1165" t="inlineStr">
        <is>
          <t/>
        </is>
      </c>
      <c r="I1165" t="inlineStr">
        <is>
          <t/>
        </is>
      </c>
      <c r="J1165" t="inlineStr">
        <is>
          <t/>
        </is>
      </c>
      <c r="K1165" t="inlineStr">
        <is>
          <t/>
        </is>
      </c>
      <c r="L1165" t="inlineStr">
        <is>
          <t/>
        </is>
      </c>
      <c r="M1165" t="inlineStr">
        <is>
          <t/>
        </is>
      </c>
      <c r="N1165" t="inlineStr">
        <is>
          <t/>
        </is>
      </c>
      <c r="O1165" t="inlineStr">
        <is>
          <t/>
        </is>
      </c>
      <c r="P1165" t="inlineStr">
        <is>
          <t/>
        </is>
      </c>
      <c r="Q1165" t="inlineStr">
        <is>
          <t/>
        </is>
      </c>
      <c r="R1165" s="2" t="inlineStr">
        <is>
          <t>Koksausbringen</t>
        </is>
      </c>
      <c r="S1165" s="2" t="inlineStr">
        <is>
          <t>3</t>
        </is>
      </c>
      <c r="T1165" s="2" t="inlineStr">
        <is>
          <t/>
        </is>
      </c>
      <c r="U1165" t="inlineStr">
        <is>
          <t>Masse an Koks, die bei der technischen Entgasung anfaellt, bezogen auf die Masse des Einsatzgutes und in Prozent ausgedrueckt. Die Bezugszustaende sind jeweils anzugeben</t>
        </is>
      </c>
      <c r="V1165" s="2" t="inlineStr">
        <is>
          <t>απόδοση σε κώκ</t>
        </is>
      </c>
      <c r="W1165" s="2" t="inlineStr">
        <is>
          <t>3</t>
        </is>
      </c>
      <c r="X1165" s="2" t="inlineStr">
        <is>
          <t/>
        </is>
      </c>
      <c r="Y1165" t="inlineStr">
        <is>
          <t/>
        </is>
      </c>
      <c r="Z1165" s="2" t="inlineStr">
        <is>
          <t>coke yield</t>
        </is>
      </c>
      <c r="AA1165" s="2" t="inlineStr">
        <is>
          <t>3</t>
        </is>
      </c>
      <c r="AB1165" s="2" t="inlineStr">
        <is>
          <t/>
        </is>
      </c>
      <c r="AC1165" t="inlineStr">
        <is>
          <t>the amount of coke obtained in the carbonisation process expressed as a percentage of the feed material by weight.Reference conditions should be stated</t>
        </is>
      </c>
      <c r="AD1165" s="2" t="inlineStr">
        <is>
          <t>rendimiento en coque</t>
        </is>
      </c>
      <c r="AE1165" s="2" t="inlineStr">
        <is>
          <t>3</t>
        </is>
      </c>
      <c r="AF1165" s="2" t="inlineStr">
        <is>
          <t/>
        </is>
      </c>
      <c r="AG1165" t="inlineStr">
        <is>
          <t>cantidad de coque obtenida en el proceso de coquización expresada en porcentaje en peso del material introducido en el horno. En cada caso deben de indicarse las condiciones en que se realiza</t>
        </is>
      </c>
      <c r="AH1165" t="inlineStr">
        <is>
          <t/>
        </is>
      </c>
      <c r="AI1165" t="inlineStr">
        <is>
          <t/>
        </is>
      </c>
      <c r="AJ1165" t="inlineStr">
        <is>
          <t/>
        </is>
      </c>
      <c r="AK1165" t="inlineStr">
        <is>
          <t/>
        </is>
      </c>
      <c r="AL1165" t="inlineStr">
        <is>
          <t/>
        </is>
      </c>
      <c r="AM1165" t="inlineStr">
        <is>
          <t/>
        </is>
      </c>
      <c r="AN1165" t="inlineStr">
        <is>
          <t/>
        </is>
      </c>
      <c r="AO1165" t="inlineStr">
        <is>
          <t/>
        </is>
      </c>
      <c r="AP1165" s="2" t="inlineStr">
        <is>
          <t>rendement en coke</t>
        </is>
      </c>
      <c r="AQ1165" s="2" t="inlineStr">
        <is>
          <t>3</t>
        </is>
      </c>
      <c r="AR1165" s="2" t="inlineStr">
        <is>
          <t/>
        </is>
      </c>
      <c r="AS1165" t="inlineStr">
        <is>
          <t>masse de coke produite par la carbonisation rapportée à la masse du produit enfourné et exprimée en pour cent.Les conditions de référence doivent être indiquées dans chaque cas</t>
        </is>
      </c>
      <c r="AT1165" t="inlineStr">
        <is>
          <t/>
        </is>
      </c>
      <c r="AU1165" t="inlineStr">
        <is>
          <t/>
        </is>
      </c>
      <c r="AV1165" t="inlineStr">
        <is>
          <t/>
        </is>
      </c>
      <c r="AW1165" t="inlineStr">
        <is>
          <t/>
        </is>
      </c>
      <c r="AX1165" t="inlineStr">
        <is>
          <t/>
        </is>
      </c>
      <c r="AY1165" t="inlineStr">
        <is>
          <t/>
        </is>
      </c>
      <c r="AZ1165" t="inlineStr">
        <is>
          <t/>
        </is>
      </c>
      <c r="BA1165" t="inlineStr">
        <is>
          <t/>
        </is>
      </c>
      <c r="BB1165" t="inlineStr">
        <is>
          <t/>
        </is>
      </c>
      <c r="BC1165" t="inlineStr">
        <is>
          <t/>
        </is>
      </c>
      <c r="BD1165" t="inlineStr">
        <is>
          <t/>
        </is>
      </c>
      <c r="BE1165" t="inlineStr">
        <is>
          <t/>
        </is>
      </c>
      <c r="BF1165" s="2" t="inlineStr">
        <is>
          <t>resa in coke</t>
        </is>
      </c>
      <c r="BG1165" s="2" t="inlineStr">
        <is>
          <t>3</t>
        </is>
      </c>
      <c r="BH1165" s="2" t="inlineStr">
        <is>
          <t/>
        </is>
      </c>
      <c r="BI1165" t="inlineStr">
        <is>
          <t/>
        </is>
      </c>
      <c r="BJ1165" t="inlineStr">
        <is>
          <t/>
        </is>
      </c>
      <c r="BK1165" t="inlineStr">
        <is>
          <t/>
        </is>
      </c>
      <c r="BL1165" t="inlineStr">
        <is>
          <t/>
        </is>
      </c>
      <c r="BM1165" t="inlineStr">
        <is>
          <t/>
        </is>
      </c>
      <c r="BN1165" t="inlineStr">
        <is>
          <t/>
        </is>
      </c>
      <c r="BO1165" t="inlineStr">
        <is>
          <t/>
        </is>
      </c>
      <c r="BP1165" t="inlineStr">
        <is>
          <t/>
        </is>
      </c>
      <c r="BQ1165" t="inlineStr">
        <is>
          <t/>
        </is>
      </c>
      <c r="BR1165" t="inlineStr">
        <is>
          <t/>
        </is>
      </c>
      <c r="BS1165" t="inlineStr">
        <is>
          <t/>
        </is>
      </c>
      <c r="BT1165" t="inlineStr">
        <is>
          <t/>
        </is>
      </c>
      <c r="BU1165" t="inlineStr">
        <is>
          <t/>
        </is>
      </c>
      <c r="BV1165" t="inlineStr">
        <is>
          <t/>
        </is>
      </c>
      <c r="BW1165" t="inlineStr">
        <is>
          <t/>
        </is>
      </c>
      <c r="BX1165" t="inlineStr">
        <is>
          <t/>
        </is>
      </c>
      <c r="BY1165" t="inlineStr">
        <is>
          <t/>
        </is>
      </c>
      <c r="BZ1165" t="inlineStr">
        <is>
          <t/>
        </is>
      </c>
      <c r="CA1165" t="inlineStr">
        <is>
          <t/>
        </is>
      </c>
      <c r="CB1165" t="inlineStr">
        <is>
          <t/>
        </is>
      </c>
      <c r="CC1165" t="inlineStr">
        <is>
          <t/>
        </is>
      </c>
      <c r="CD1165" s="2" t="inlineStr">
        <is>
          <t>rendimento em coque</t>
        </is>
      </c>
      <c r="CE1165" s="2" t="inlineStr">
        <is>
          <t>3</t>
        </is>
      </c>
      <c r="CF1165" s="2" t="inlineStr">
        <is>
          <t/>
        </is>
      </c>
      <c r="CG1165" t="inlineStr">
        <is>
          <t>quantidade de coque obtida no processo de coquefacção,expressa em percentagem em peso do material introduzido no forno.Devem indicar-se em cada caso as condições em que se realiza</t>
        </is>
      </c>
      <c r="CH1165" t="inlineStr">
        <is>
          <t/>
        </is>
      </c>
      <c r="CI1165" t="inlineStr">
        <is>
          <t/>
        </is>
      </c>
      <c r="CJ1165" t="inlineStr">
        <is>
          <t/>
        </is>
      </c>
      <c r="CK1165" t="inlineStr">
        <is>
          <t/>
        </is>
      </c>
      <c r="CL1165" t="inlineStr">
        <is>
          <t/>
        </is>
      </c>
      <c r="CM1165" t="inlineStr">
        <is>
          <t/>
        </is>
      </c>
      <c r="CN1165" t="inlineStr">
        <is>
          <t/>
        </is>
      </c>
      <c r="CO1165" t="inlineStr">
        <is>
          <t/>
        </is>
      </c>
      <c r="CP1165" t="inlineStr">
        <is>
          <t/>
        </is>
      </c>
      <c r="CQ1165" t="inlineStr">
        <is>
          <t/>
        </is>
      </c>
      <c r="CR1165" t="inlineStr">
        <is>
          <t/>
        </is>
      </c>
      <c r="CS1165" t="inlineStr">
        <is>
          <t/>
        </is>
      </c>
      <c r="CT1165" t="inlineStr">
        <is>
          <t/>
        </is>
      </c>
      <c r="CU1165" t="inlineStr">
        <is>
          <t/>
        </is>
      </c>
      <c r="CV1165" t="inlineStr">
        <is>
          <t/>
        </is>
      </c>
      <c r="CW1165" t="inlineStr">
        <is>
          <t/>
        </is>
      </c>
    </row>
    <row r="1166">
      <c r="A1166" s="1" t="str">
        <f>HYPERLINK("https://iate.europa.eu/entry/result/1407839/all", "1407839")</f>
        <v>1407839</v>
      </c>
      <c r="B1166" t="inlineStr">
        <is>
          <t>ENERGY</t>
        </is>
      </c>
      <c r="C1166" t="inlineStr">
        <is>
          <t>ENERGY|coal and mining industries|coal industry</t>
        </is>
      </c>
      <c r="D1166" t="inlineStr">
        <is>
          <t>no</t>
        </is>
      </c>
      <c r="E1166" t="inlineStr">
        <is>
          <t/>
        </is>
      </c>
      <c r="F1166" t="inlineStr">
        <is>
          <t/>
        </is>
      </c>
      <c r="G1166" t="inlineStr">
        <is>
          <t/>
        </is>
      </c>
      <c r="H1166" t="inlineStr">
        <is>
          <t/>
        </is>
      </c>
      <c r="I1166" t="inlineStr">
        <is>
          <t/>
        </is>
      </c>
      <c r="J1166" t="inlineStr">
        <is>
          <t/>
        </is>
      </c>
      <c r="K1166" t="inlineStr">
        <is>
          <t/>
        </is>
      </c>
      <c r="L1166" t="inlineStr">
        <is>
          <t/>
        </is>
      </c>
      <c r="M1166" t="inlineStr">
        <is>
          <t/>
        </is>
      </c>
      <c r="N1166" t="inlineStr">
        <is>
          <t/>
        </is>
      </c>
      <c r="O1166" t="inlineStr">
        <is>
          <t/>
        </is>
      </c>
      <c r="P1166" t="inlineStr">
        <is>
          <t/>
        </is>
      </c>
      <c r="Q1166" t="inlineStr">
        <is>
          <t/>
        </is>
      </c>
      <c r="R1166" s="2" t="inlineStr">
        <is>
          <t>Unterfeuerungsgas</t>
        </is>
      </c>
      <c r="S1166" s="2" t="inlineStr">
        <is>
          <t>3</t>
        </is>
      </c>
      <c r="T1166" s="2" t="inlineStr">
        <is>
          <t/>
        </is>
      </c>
      <c r="U1166" t="inlineStr">
        <is>
          <t>Gas zur Beheizung von Koks-oder Schweloefen oder anderen thermischen Reaktionsaggregaten.Je nach Ofensystem kommen hierfuer Starkgas(meist Koksofengas)oder Schachgas(z.B.Gichtgas)oder Fluessiggas in Schwachgas</t>
        </is>
      </c>
      <c r="V1166" s="2" t="inlineStr">
        <is>
          <t>αέριο θέρμανσης</t>
        </is>
      </c>
      <c r="W1166" s="2" t="inlineStr">
        <is>
          <t>3</t>
        </is>
      </c>
      <c r="X1166" s="2" t="inlineStr">
        <is>
          <t/>
        </is>
      </c>
      <c r="Y1166" t="inlineStr">
        <is>
          <t/>
        </is>
      </c>
      <c r="Z1166" s="2" t="inlineStr">
        <is>
          <t>heating gas|
underfiring gas</t>
        </is>
      </c>
      <c r="AA1166" s="2" t="inlineStr">
        <is>
          <t>3|
3</t>
        </is>
      </c>
      <c r="AB1166" s="2" t="inlineStr">
        <is>
          <t xml:space="preserve">|
</t>
        </is>
      </c>
      <c r="AC1166" t="inlineStr">
        <is>
          <t>gas used to heat coke-ovens,retort settings or other installations in which endothermic reactions take place.According to the type of plant a high CV gas(e.g.coke-oven gas),a low CV gas(e.g.blast-furnace gas)or liquefied petroleum gases are utilised</t>
        </is>
      </c>
      <c r="AD1166" s="2" t="inlineStr">
        <is>
          <t>gas de caldeo</t>
        </is>
      </c>
      <c r="AE1166" s="2" t="inlineStr">
        <is>
          <t>3</t>
        </is>
      </c>
      <c r="AF1166" s="2" t="inlineStr">
        <is>
          <t/>
        </is>
      </c>
      <c r="AG1166" t="inlineStr">
        <is>
          <t>gas empleado en el calentamiento de los hornos de coque o semicoque o de otras cámaras en las que se producen reacciones térmicas. según el tipo de hornos puede tratarse de gas rico (en general gas de coque), gas pobre (por ejemplo gas de horno alto) o gas licuado de petróleo</t>
        </is>
      </c>
      <c r="AH1166" t="inlineStr">
        <is>
          <t/>
        </is>
      </c>
      <c r="AI1166" t="inlineStr">
        <is>
          <t/>
        </is>
      </c>
      <c r="AJ1166" t="inlineStr">
        <is>
          <t/>
        </is>
      </c>
      <c r="AK1166" t="inlineStr">
        <is>
          <t/>
        </is>
      </c>
      <c r="AL1166" t="inlineStr">
        <is>
          <t/>
        </is>
      </c>
      <c r="AM1166" t="inlineStr">
        <is>
          <t/>
        </is>
      </c>
      <c r="AN1166" t="inlineStr">
        <is>
          <t/>
        </is>
      </c>
      <c r="AO1166" t="inlineStr">
        <is>
          <t/>
        </is>
      </c>
      <c r="AP1166" s="2" t="inlineStr">
        <is>
          <t>gaz de chauffage</t>
        </is>
      </c>
      <c r="AQ1166" s="2" t="inlineStr">
        <is>
          <t>3</t>
        </is>
      </c>
      <c r="AR1166" s="2" t="inlineStr">
        <is>
          <t/>
        </is>
      </c>
      <c r="AS1166" t="inlineStr">
        <is>
          <t>gaz assurant le chauffage des fours à coke ou de fours à semi-coke ou d'autres ensembles dans lesquels s'effectuent des réactions thermiques. On utilise pour cela, selon le système de four, un gaz riche (en général du gaz de cokerie) ou un gaz pauvre (par exemple: du gaz de haut-fourneau) ou des gaz de pétrole liquéfiés</t>
        </is>
      </c>
      <c r="AT1166" t="inlineStr">
        <is>
          <t/>
        </is>
      </c>
      <c r="AU1166" t="inlineStr">
        <is>
          <t/>
        </is>
      </c>
      <c r="AV1166" t="inlineStr">
        <is>
          <t/>
        </is>
      </c>
      <c r="AW1166" t="inlineStr">
        <is>
          <t/>
        </is>
      </c>
      <c r="AX1166" t="inlineStr">
        <is>
          <t/>
        </is>
      </c>
      <c r="AY1166" t="inlineStr">
        <is>
          <t/>
        </is>
      </c>
      <c r="AZ1166" t="inlineStr">
        <is>
          <t/>
        </is>
      </c>
      <c r="BA1166" t="inlineStr">
        <is>
          <t/>
        </is>
      </c>
      <c r="BB1166" t="inlineStr">
        <is>
          <t/>
        </is>
      </c>
      <c r="BC1166" t="inlineStr">
        <is>
          <t/>
        </is>
      </c>
      <c r="BD1166" t="inlineStr">
        <is>
          <t/>
        </is>
      </c>
      <c r="BE1166" t="inlineStr">
        <is>
          <t/>
        </is>
      </c>
      <c r="BF1166" s="2" t="inlineStr">
        <is>
          <t>gas di riscaldamento</t>
        </is>
      </c>
      <c r="BG1166" s="2" t="inlineStr">
        <is>
          <t>3</t>
        </is>
      </c>
      <c r="BH1166" s="2" t="inlineStr">
        <is>
          <t/>
        </is>
      </c>
      <c r="BI1166" t="inlineStr">
        <is>
          <t/>
        </is>
      </c>
      <c r="BJ1166" t="inlineStr">
        <is>
          <t/>
        </is>
      </c>
      <c r="BK1166" t="inlineStr">
        <is>
          <t/>
        </is>
      </c>
      <c r="BL1166" t="inlineStr">
        <is>
          <t/>
        </is>
      </c>
      <c r="BM1166" t="inlineStr">
        <is>
          <t/>
        </is>
      </c>
      <c r="BN1166" t="inlineStr">
        <is>
          <t/>
        </is>
      </c>
      <c r="BO1166" t="inlineStr">
        <is>
          <t/>
        </is>
      </c>
      <c r="BP1166" t="inlineStr">
        <is>
          <t/>
        </is>
      </c>
      <c r="BQ1166" t="inlineStr">
        <is>
          <t/>
        </is>
      </c>
      <c r="BR1166" t="inlineStr">
        <is>
          <t/>
        </is>
      </c>
      <c r="BS1166" t="inlineStr">
        <is>
          <t/>
        </is>
      </c>
      <c r="BT1166" t="inlineStr">
        <is>
          <t/>
        </is>
      </c>
      <c r="BU1166" t="inlineStr">
        <is>
          <t/>
        </is>
      </c>
      <c r="BV1166" t="inlineStr">
        <is>
          <t/>
        </is>
      </c>
      <c r="BW1166" t="inlineStr">
        <is>
          <t/>
        </is>
      </c>
      <c r="BX1166" t="inlineStr">
        <is>
          <t/>
        </is>
      </c>
      <c r="BY1166" t="inlineStr">
        <is>
          <t/>
        </is>
      </c>
      <c r="BZ1166" t="inlineStr">
        <is>
          <t/>
        </is>
      </c>
      <c r="CA1166" t="inlineStr">
        <is>
          <t/>
        </is>
      </c>
      <c r="CB1166" t="inlineStr">
        <is>
          <t/>
        </is>
      </c>
      <c r="CC1166" t="inlineStr">
        <is>
          <t/>
        </is>
      </c>
      <c r="CD1166" s="2" t="inlineStr">
        <is>
          <t>gás de aquecimento</t>
        </is>
      </c>
      <c r="CE1166" s="2" t="inlineStr">
        <is>
          <t>3</t>
        </is>
      </c>
      <c r="CF1166" s="2" t="inlineStr">
        <is>
          <t/>
        </is>
      </c>
      <c r="CG1166" t="inlineStr">
        <is>
          <t>gás usado para aquecer fornos de coque,semi-coque ou outras instalações onde se produzem reacções térmicas.Segundo o tipo de instalações utiliza-se o gás rico(exemplo:gás de forno coque),gás pobre(por exemplo de alto forno)ou gases de petróleo liquefeitos</t>
        </is>
      </c>
      <c r="CH1166" t="inlineStr">
        <is>
          <t/>
        </is>
      </c>
      <c r="CI1166" t="inlineStr">
        <is>
          <t/>
        </is>
      </c>
      <c r="CJ1166" t="inlineStr">
        <is>
          <t/>
        </is>
      </c>
      <c r="CK1166" t="inlineStr">
        <is>
          <t/>
        </is>
      </c>
      <c r="CL1166" t="inlineStr">
        <is>
          <t/>
        </is>
      </c>
      <c r="CM1166" t="inlineStr">
        <is>
          <t/>
        </is>
      </c>
      <c r="CN1166" t="inlineStr">
        <is>
          <t/>
        </is>
      </c>
      <c r="CO1166" t="inlineStr">
        <is>
          <t/>
        </is>
      </c>
      <c r="CP1166" t="inlineStr">
        <is>
          <t/>
        </is>
      </c>
      <c r="CQ1166" t="inlineStr">
        <is>
          <t/>
        </is>
      </c>
      <c r="CR1166" t="inlineStr">
        <is>
          <t/>
        </is>
      </c>
      <c r="CS1166" t="inlineStr">
        <is>
          <t/>
        </is>
      </c>
      <c r="CT1166" t="inlineStr">
        <is>
          <t/>
        </is>
      </c>
      <c r="CU1166" t="inlineStr">
        <is>
          <t/>
        </is>
      </c>
      <c r="CV1166" t="inlineStr">
        <is>
          <t/>
        </is>
      </c>
      <c r="CW1166" t="inlineStr">
        <is>
          <t/>
        </is>
      </c>
    </row>
    <row r="1167">
      <c r="A1167" s="1" t="str">
        <f>HYPERLINK("https://iate.europa.eu/entry/result/1407838/all", "1407838")</f>
        <v>1407838</v>
      </c>
      <c r="B1167" t="inlineStr">
        <is>
          <t>ENERGY</t>
        </is>
      </c>
      <c r="C1167" t="inlineStr">
        <is>
          <t>ENERGY|coal and mining industries|coal industry</t>
        </is>
      </c>
      <c r="D1167" t="inlineStr">
        <is>
          <t>no</t>
        </is>
      </c>
      <c r="E1167" t="inlineStr">
        <is>
          <t/>
        </is>
      </c>
      <c r="F1167" t="inlineStr">
        <is>
          <t/>
        </is>
      </c>
      <c r="G1167" t="inlineStr">
        <is>
          <t/>
        </is>
      </c>
      <c r="H1167" t="inlineStr">
        <is>
          <t/>
        </is>
      </c>
      <c r="I1167" t="inlineStr">
        <is>
          <t/>
        </is>
      </c>
      <c r="J1167" t="inlineStr">
        <is>
          <t/>
        </is>
      </c>
      <c r="K1167" t="inlineStr">
        <is>
          <t/>
        </is>
      </c>
      <c r="L1167" t="inlineStr">
        <is>
          <t/>
        </is>
      </c>
      <c r="M1167" t="inlineStr">
        <is>
          <t/>
        </is>
      </c>
      <c r="N1167" t="inlineStr">
        <is>
          <t/>
        </is>
      </c>
      <c r="O1167" t="inlineStr">
        <is>
          <t/>
        </is>
      </c>
      <c r="P1167" t="inlineStr">
        <is>
          <t/>
        </is>
      </c>
      <c r="Q1167" t="inlineStr">
        <is>
          <t/>
        </is>
      </c>
      <c r="R1167" s="2" t="inlineStr">
        <is>
          <t>Heissbrikettierung</t>
        </is>
      </c>
      <c r="S1167" s="2" t="inlineStr">
        <is>
          <t>3</t>
        </is>
      </c>
      <c r="T1167" s="2" t="inlineStr">
        <is>
          <t/>
        </is>
      </c>
      <c r="U1167" t="inlineStr">
        <is>
          <t>Brikettierung eines feinkoernigen Brennstoffes mit einem Brennstoff, der durch Waermezufuhr erweicht ist und dadurch als Bindemittel wirkt</t>
        </is>
      </c>
      <c r="V1167" s="2" t="inlineStr">
        <is>
          <t>πλινθοποίηση εν θερμώ</t>
        </is>
      </c>
      <c r="W1167" s="2" t="inlineStr">
        <is>
          <t>3</t>
        </is>
      </c>
      <c r="X1167" s="2" t="inlineStr">
        <is>
          <t/>
        </is>
      </c>
      <c r="Y1167" t="inlineStr">
        <is>
          <t/>
        </is>
      </c>
      <c r="Z1167" s="2" t="inlineStr">
        <is>
          <t>hot briquetting</t>
        </is>
      </c>
      <c r="AA1167" s="2" t="inlineStr">
        <is>
          <t>3</t>
        </is>
      </c>
      <c r="AB1167" s="2" t="inlineStr">
        <is>
          <t/>
        </is>
      </c>
      <c r="AC1167" t="inlineStr">
        <is>
          <t>the briquetting of a fuel of fine granular size using a fuel that softens on heating and acts,therefore,as a binder</t>
        </is>
      </c>
      <c r="AD1167" s="2" t="inlineStr">
        <is>
          <t>briqueteado en caliente</t>
        </is>
      </c>
      <c r="AE1167" s="2" t="inlineStr">
        <is>
          <t>3</t>
        </is>
      </c>
      <c r="AF1167" s="2" t="inlineStr">
        <is>
          <t/>
        </is>
      </c>
      <c r="AG1167" t="inlineStr">
        <is>
          <t>aglomerado de un combustible de granulometría fina empleando otro combustible que se reblandece por el calor y actúa como aglomerante</t>
        </is>
      </c>
      <c r="AH1167" t="inlineStr">
        <is>
          <t/>
        </is>
      </c>
      <c r="AI1167" t="inlineStr">
        <is>
          <t/>
        </is>
      </c>
      <c r="AJ1167" t="inlineStr">
        <is>
          <t/>
        </is>
      </c>
      <c r="AK1167" t="inlineStr">
        <is>
          <t/>
        </is>
      </c>
      <c r="AL1167" t="inlineStr">
        <is>
          <t/>
        </is>
      </c>
      <c r="AM1167" t="inlineStr">
        <is>
          <t/>
        </is>
      </c>
      <c r="AN1167" t="inlineStr">
        <is>
          <t/>
        </is>
      </c>
      <c r="AO1167" t="inlineStr">
        <is>
          <t/>
        </is>
      </c>
      <c r="AP1167" s="2" t="inlineStr">
        <is>
          <t>agglomération à chaud</t>
        </is>
      </c>
      <c r="AQ1167" s="2" t="inlineStr">
        <is>
          <t>3</t>
        </is>
      </c>
      <c r="AR1167" s="2" t="inlineStr">
        <is>
          <t/>
        </is>
      </c>
      <c r="AS1167" t="inlineStr">
        <is>
          <t>agglomération d'un combustible de fine granulométrie avec un combustible ramolli par apport de chaleur et agissant ainsi comme liant</t>
        </is>
      </c>
      <c r="AT1167" t="inlineStr">
        <is>
          <t/>
        </is>
      </c>
      <c r="AU1167" t="inlineStr">
        <is>
          <t/>
        </is>
      </c>
      <c r="AV1167" t="inlineStr">
        <is>
          <t/>
        </is>
      </c>
      <c r="AW1167" t="inlineStr">
        <is>
          <t/>
        </is>
      </c>
      <c r="AX1167" t="inlineStr">
        <is>
          <t/>
        </is>
      </c>
      <c r="AY1167" t="inlineStr">
        <is>
          <t/>
        </is>
      </c>
      <c r="AZ1167" t="inlineStr">
        <is>
          <t/>
        </is>
      </c>
      <c r="BA1167" t="inlineStr">
        <is>
          <t/>
        </is>
      </c>
      <c r="BB1167" t="inlineStr">
        <is>
          <t/>
        </is>
      </c>
      <c r="BC1167" t="inlineStr">
        <is>
          <t/>
        </is>
      </c>
      <c r="BD1167" t="inlineStr">
        <is>
          <t/>
        </is>
      </c>
      <c r="BE1167" t="inlineStr">
        <is>
          <t/>
        </is>
      </c>
      <c r="BF1167" s="2" t="inlineStr">
        <is>
          <t>bricchettatura a caldo</t>
        </is>
      </c>
      <c r="BG1167" s="2" t="inlineStr">
        <is>
          <t>3</t>
        </is>
      </c>
      <c r="BH1167" s="2" t="inlineStr">
        <is>
          <t/>
        </is>
      </c>
      <c r="BI1167" t="inlineStr">
        <is>
          <t/>
        </is>
      </c>
      <c r="BJ1167" t="inlineStr">
        <is>
          <t/>
        </is>
      </c>
      <c r="BK1167" t="inlineStr">
        <is>
          <t/>
        </is>
      </c>
      <c r="BL1167" t="inlineStr">
        <is>
          <t/>
        </is>
      </c>
      <c r="BM1167" t="inlineStr">
        <is>
          <t/>
        </is>
      </c>
      <c r="BN1167" t="inlineStr">
        <is>
          <t/>
        </is>
      </c>
      <c r="BO1167" t="inlineStr">
        <is>
          <t/>
        </is>
      </c>
      <c r="BP1167" t="inlineStr">
        <is>
          <t/>
        </is>
      </c>
      <c r="BQ1167" t="inlineStr">
        <is>
          <t/>
        </is>
      </c>
      <c r="BR1167" t="inlineStr">
        <is>
          <t/>
        </is>
      </c>
      <c r="BS1167" t="inlineStr">
        <is>
          <t/>
        </is>
      </c>
      <c r="BT1167" t="inlineStr">
        <is>
          <t/>
        </is>
      </c>
      <c r="BU1167" t="inlineStr">
        <is>
          <t/>
        </is>
      </c>
      <c r="BV1167" t="inlineStr">
        <is>
          <t/>
        </is>
      </c>
      <c r="BW1167" t="inlineStr">
        <is>
          <t/>
        </is>
      </c>
      <c r="BX1167" t="inlineStr">
        <is>
          <t/>
        </is>
      </c>
      <c r="BY1167" t="inlineStr">
        <is>
          <t/>
        </is>
      </c>
      <c r="BZ1167" t="inlineStr">
        <is>
          <t/>
        </is>
      </c>
      <c r="CA1167" t="inlineStr">
        <is>
          <t/>
        </is>
      </c>
      <c r="CB1167" t="inlineStr">
        <is>
          <t/>
        </is>
      </c>
      <c r="CC1167" t="inlineStr">
        <is>
          <t/>
        </is>
      </c>
      <c r="CD1167" s="2" t="inlineStr">
        <is>
          <t>aglomeração a quente</t>
        </is>
      </c>
      <c r="CE1167" s="2" t="inlineStr">
        <is>
          <t>3</t>
        </is>
      </c>
      <c r="CF1167" s="2" t="inlineStr">
        <is>
          <t/>
        </is>
      </c>
      <c r="CG1167" t="inlineStr">
        <is>
          <t>aglomeração de um combustível de granulometria fina com um combustível amolecido pelo calor que actua como aglomerante</t>
        </is>
      </c>
      <c r="CH1167" t="inlineStr">
        <is>
          <t/>
        </is>
      </c>
      <c r="CI1167" t="inlineStr">
        <is>
          <t/>
        </is>
      </c>
      <c r="CJ1167" t="inlineStr">
        <is>
          <t/>
        </is>
      </c>
      <c r="CK1167" t="inlineStr">
        <is>
          <t/>
        </is>
      </c>
      <c r="CL1167" t="inlineStr">
        <is>
          <t/>
        </is>
      </c>
      <c r="CM1167" t="inlineStr">
        <is>
          <t/>
        </is>
      </c>
      <c r="CN1167" t="inlineStr">
        <is>
          <t/>
        </is>
      </c>
      <c r="CO1167" t="inlineStr">
        <is>
          <t/>
        </is>
      </c>
      <c r="CP1167" t="inlineStr">
        <is>
          <t/>
        </is>
      </c>
      <c r="CQ1167" t="inlineStr">
        <is>
          <t/>
        </is>
      </c>
      <c r="CR1167" t="inlineStr">
        <is>
          <t/>
        </is>
      </c>
      <c r="CS1167" t="inlineStr">
        <is>
          <t/>
        </is>
      </c>
      <c r="CT1167" t="inlineStr">
        <is>
          <t/>
        </is>
      </c>
      <c r="CU1167" t="inlineStr">
        <is>
          <t/>
        </is>
      </c>
      <c r="CV1167" t="inlineStr">
        <is>
          <t/>
        </is>
      </c>
      <c r="CW1167" t="inlineStr">
        <is>
          <t/>
        </is>
      </c>
    </row>
    <row r="1168">
      <c r="A1168" s="1" t="str">
        <f>HYPERLINK("https://iate.europa.eu/entry/result/1407837/all", "1407837")</f>
        <v>1407837</v>
      </c>
      <c r="B1168" t="inlineStr">
        <is>
          <t>ENERGY</t>
        </is>
      </c>
      <c r="C1168" t="inlineStr">
        <is>
          <t>ENERGY|coal and mining industries|coal industry</t>
        </is>
      </c>
      <c r="D1168" t="inlineStr">
        <is>
          <t>no</t>
        </is>
      </c>
      <c r="E1168" t="inlineStr">
        <is>
          <t/>
        </is>
      </c>
      <c r="F1168" t="inlineStr">
        <is>
          <t/>
        </is>
      </c>
      <c r="G1168" t="inlineStr">
        <is>
          <t/>
        </is>
      </c>
      <c r="H1168" t="inlineStr">
        <is>
          <t/>
        </is>
      </c>
      <c r="I1168" t="inlineStr">
        <is>
          <t/>
        </is>
      </c>
      <c r="J1168" t="inlineStr">
        <is>
          <t/>
        </is>
      </c>
      <c r="K1168" t="inlineStr">
        <is>
          <t/>
        </is>
      </c>
      <c r="L1168" t="inlineStr">
        <is>
          <t/>
        </is>
      </c>
      <c r="M1168" t="inlineStr">
        <is>
          <t/>
        </is>
      </c>
      <c r="N1168" t="inlineStr">
        <is>
          <t/>
        </is>
      </c>
      <c r="O1168" t="inlineStr">
        <is>
          <t/>
        </is>
      </c>
      <c r="P1168" t="inlineStr">
        <is>
          <t/>
        </is>
      </c>
      <c r="Q1168" t="inlineStr">
        <is>
          <t/>
        </is>
      </c>
      <c r="R1168" s="2" t="inlineStr">
        <is>
          <t>Brikettierung mit Bindemittel</t>
        </is>
      </c>
      <c r="S1168" s="2" t="inlineStr">
        <is>
          <t>3</t>
        </is>
      </c>
      <c r="T1168" s="2" t="inlineStr">
        <is>
          <t/>
        </is>
      </c>
      <c r="U1168" t="inlineStr">
        <is>
          <t>Formgeben und Verfestigen durch Anwendung von Druck unter Zugabe von Bindemittel zum Brikettiergut</t>
        </is>
      </c>
      <c r="V1168" s="2" t="inlineStr">
        <is>
          <t>πλινθοποίηση με χρήση συνδετικής ύλης</t>
        </is>
      </c>
      <c r="W1168" s="2" t="inlineStr">
        <is>
          <t>3</t>
        </is>
      </c>
      <c r="X1168" s="2" t="inlineStr">
        <is>
          <t/>
        </is>
      </c>
      <c r="Y1168" t="inlineStr">
        <is>
          <t/>
        </is>
      </c>
      <c r="Z1168" s="2" t="inlineStr">
        <is>
          <t>briquetting with binders</t>
        </is>
      </c>
      <c r="AA1168" s="2" t="inlineStr">
        <is>
          <t>3</t>
        </is>
      </c>
      <c r="AB1168" s="2" t="inlineStr">
        <is>
          <t/>
        </is>
      </c>
      <c r="AC1168" t="inlineStr">
        <is>
          <t>the shaping and consolidation of the briquetting feedstock using pressure and a binding material</t>
        </is>
      </c>
      <c r="AD1168" s="2" t="inlineStr">
        <is>
          <t>briqueteado con aglomerante</t>
        </is>
      </c>
      <c r="AE1168" s="2" t="inlineStr">
        <is>
          <t>3</t>
        </is>
      </c>
      <c r="AF1168" s="2" t="inlineStr">
        <is>
          <t/>
        </is>
      </c>
      <c r="AG1168" t="inlineStr">
        <is>
          <t>moldeado y consolidación del material menudo, empleando presión y un producto aglomerante</t>
        </is>
      </c>
      <c r="AH1168" t="inlineStr">
        <is>
          <t/>
        </is>
      </c>
      <c r="AI1168" t="inlineStr">
        <is>
          <t/>
        </is>
      </c>
      <c r="AJ1168" t="inlineStr">
        <is>
          <t/>
        </is>
      </c>
      <c r="AK1168" t="inlineStr">
        <is>
          <t/>
        </is>
      </c>
      <c r="AL1168" t="inlineStr">
        <is>
          <t/>
        </is>
      </c>
      <c r="AM1168" t="inlineStr">
        <is>
          <t/>
        </is>
      </c>
      <c r="AN1168" t="inlineStr">
        <is>
          <t/>
        </is>
      </c>
      <c r="AO1168" t="inlineStr">
        <is>
          <t/>
        </is>
      </c>
      <c r="AP1168" s="2" t="inlineStr">
        <is>
          <t>agglomération avec liant</t>
        </is>
      </c>
      <c r="AQ1168" s="2" t="inlineStr">
        <is>
          <t>3</t>
        </is>
      </c>
      <c r="AR1168" s="2" t="inlineStr">
        <is>
          <t/>
        </is>
      </c>
      <c r="AS1168" t="inlineStr">
        <is>
          <t>mise en formes et solidification par utilisation de pression et en ajoutant un liant au produit aggloméré</t>
        </is>
      </c>
      <c r="AT1168" t="inlineStr">
        <is>
          <t/>
        </is>
      </c>
      <c r="AU1168" t="inlineStr">
        <is>
          <t/>
        </is>
      </c>
      <c r="AV1168" t="inlineStr">
        <is>
          <t/>
        </is>
      </c>
      <c r="AW1168" t="inlineStr">
        <is>
          <t/>
        </is>
      </c>
      <c r="AX1168" t="inlineStr">
        <is>
          <t/>
        </is>
      </c>
      <c r="AY1168" t="inlineStr">
        <is>
          <t/>
        </is>
      </c>
      <c r="AZ1168" t="inlineStr">
        <is>
          <t/>
        </is>
      </c>
      <c r="BA1168" t="inlineStr">
        <is>
          <t/>
        </is>
      </c>
      <c r="BB1168" t="inlineStr">
        <is>
          <t/>
        </is>
      </c>
      <c r="BC1168" t="inlineStr">
        <is>
          <t/>
        </is>
      </c>
      <c r="BD1168" t="inlineStr">
        <is>
          <t/>
        </is>
      </c>
      <c r="BE1168" t="inlineStr">
        <is>
          <t/>
        </is>
      </c>
      <c r="BF1168" s="2" t="inlineStr">
        <is>
          <t>bricchettatura con agglomerante</t>
        </is>
      </c>
      <c r="BG1168" s="2" t="inlineStr">
        <is>
          <t>3</t>
        </is>
      </c>
      <c r="BH1168" s="2" t="inlineStr">
        <is>
          <t/>
        </is>
      </c>
      <c r="BI1168" t="inlineStr">
        <is>
          <t/>
        </is>
      </c>
      <c r="BJ1168" t="inlineStr">
        <is>
          <t/>
        </is>
      </c>
      <c r="BK1168" t="inlineStr">
        <is>
          <t/>
        </is>
      </c>
      <c r="BL1168" t="inlineStr">
        <is>
          <t/>
        </is>
      </c>
      <c r="BM1168" t="inlineStr">
        <is>
          <t/>
        </is>
      </c>
      <c r="BN1168" t="inlineStr">
        <is>
          <t/>
        </is>
      </c>
      <c r="BO1168" t="inlineStr">
        <is>
          <t/>
        </is>
      </c>
      <c r="BP1168" t="inlineStr">
        <is>
          <t/>
        </is>
      </c>
      <c r="BQ1168" t="inlineStr">
        <is>
          <t/>
        </is>
      </c>
      <c r="BR1168" t="inlineStr">
        <is>
          <t/>
        </is>
      </c>
      <c r="BS1168" t="inlineStr">
        <is>
          <t/>
        </is>
      </c>
      <c r="BT1168" t="inlineStr">
        <is>
          <t/>
        </is>
      </c>
      <c r="BU1168" t="inlineStr">
        <is>
          <t/>
        </is>
      </c>
      <c r="BV1168" t="inlineStr">
        <is>
          <t/>
        </is>
      </c>
      <c r="BW1168" t="inlineStr">
        <is>
          <t/>
        </is>
      </c>
      <c r="BX1168" t="inlineStr">
        <is>
          <t/>
        </is>
      </c>
      <c r="BY1168" t="inlineStr">
        <is>
          <t/>
        </is>
      </c>
      <c r="BZ1168" t="inlineStr">
        <is>
          <t/>
        </is>
      </c>
      <c r="CA1168" t="inlineStr">
        <is>
          <t/>
        </is>
      </c>
      <c r="CB1168" t="inlineStr">
        <is>
          <t/>
        </is>
      </c>
      <c r="CC1168" t="inlineStr">
        <is>
          <t/>
        </is>
      </c>
      <c r="CD1168" s="2" t="inlineStr">
        <is>
          <t>aglomeração com aglomerante|
briquetagem</t>
        </is>
      </c>
      <c r="CE1168" s="2" t="inlineStr">
        <is>
          <t>3|
3</t>
        </is>
      </c>
      <c r="CF1168" s="2" t="inlineStr">
        <is>
          <t xml:space="preserve">|
</t>
        </is>
      </c>
      <c r="CG1168" t="inlineStr">
        <is>
          <t>moldagem e solidificação por pressão,juntando um aglomerante</t>
        </is>
      </c>
      <c r="CH1168" t="inlineStr">
        <is>
          <t/>
        </is>
      </c>
      <c r="CI1168" t="inlineStr">
        <is>
          <t/>
        </is>
      </c>
      <c r="CJ1168" t="inlineStr">
        <is>
          <t/>
        </is>
      </c>
      <c r="CK1168" t="inlineStr">
        <is>
          <t/>
        </is>
      </c>
      <c r="CL1168" t="inlineStr">
        <is>
          <t/>
        </is>
      </c>
      <c r="CM1168" t="inlineStr">
        <is>
          <t/>
        </is>
      </c>
      <c r="CN1168" t="inlineStr">
        <is>
          <t/>
        </is>
      </c>
      <c r="CO1168" t="inlineStr">
        <is>
          <t/>
        </is>
      </c>
      <c r="CP1168" t="inlineStr">
        <is>
          <t/>
        </is>
      </c>
      <c r="CQ1168" t="inlineStr">
        <is>
          <t/>
        </is>
      </c>
      <c r="CR1168" t="inlineStr">
        <is>
          <t/>
        </is>
      </c>
      <c r="CS1168" t="inlineStr">
        <is>
          <t/>
        </is>
      </c>
      <c r="CT1168" t="inlineStr">
        <is>
          <t/>
        </is>
      </c>
      <c r="CU1168" t="inlineStr">
        <is>
          <t/>
        </is>
      </c>
      <c r="CV1168" t="inlineStr">
        <is>
          <t/>
        </is>
      </c>
      <c r="CW1168" t="inlineStr">
        <is>
          <t/>
        </is>
      </c>
    </row>
    <row r="1169">
      <c r="A1169" s="1" t="str">
        <f>HYPERLINK("https://iate.europa.eu/entry/result/1407836/all", "1407836")</f>
        <v>1407836</v>
      </c>
      <c r="B1169" t="inlineStr">
        <is>
          <t>ENERGY;INDUSTRY</t>
        </is>
      </c>
      <c r="C1169" t="inlineStr">
        <is>
          <t>ENERGY|coal and mining industries|coal industry;INDUSTRY|chemistry|chemical compound</t>
        </is>
      </c>
      <c r="D1169" t="inlineStr">
        <is>
          <t>no</t>
        </is>
      </c>
      <c r="E1169" t="inlineStr">
        <is>
          <t/>
        </is>
      </c>
      <c r="F1169" t="inlineStr">
        <is>
          <t/>
        </is>
      </c>
      <c r="G1169" t="inlineStr">
        <is>
          <t/>
        </is>
      </c>
      <c r="H1169" t="inlineStr">
        <is>
          <t/>
        </is>
      </c>
      <c r="I1169" t="inlineStr">
        <is>
          <t/>
        </is>
      </c>
      <c r="J1169" t="inlineStr">
        <is>
          <t/>
        </is>
      </c>
      <c r="K1169" t="inlineStr">
        <is>
          <t/>
        </is>
      </c>
      <c r="L1169" t="inlineStr">
        <is>
          <t/>
        </is>
      </c>
      <c r="M1169" t="inlineStr">
        <is>
          <t/>
        </is>
      </c>
      <c r="N1169" t="inlineStr">
        <is>
          <t/>
        </is>
      </c>
      <c r="O1169" t="inlineStr">
        <is>
          <t/>
        </is>
      </c>
      <c r="P1169" t="inlineStr">
        <is>
          <t/>
        </is>
      </c>
      <c r="Q1169" t="inlineStr">
        <is>
          <t/>
        </is>
      </c>
      <c r="R1169" s="2" t="inlineStr">
        <is>
          <t>bindemittellose Brikettierung</t>
        </is>
      </c>
      <c r="S1169" s="2" t="inlineStr">
        <is>
          <t>3</t>
        </is>
      </c>
      <c r="T1169" s="2" t="inlineStr">
        <is>
          <t/>
        </is>
      </c>
      <c r="U1169" t="inlineStr">
        <is>
          <t>Formgeben und Verfestigen durch Anwendung von Druck unter Nutzung von Oberflaechenkraeften des Brikettiergutes</t>
        </is>
      </c>
      <c r="V1169" s="2" t="inlineStr">
        <is>
          <t>πλινθοποίηση χωρίς συνδετική ύλη</t>
        </is>
      </c>
      <c r="W1169" s="2" t="inlineStr">
        <is>
          <t>3</t>
        </is>
      </c>
      <c r="X1169" s="2" t="inlineStr">
        <is>
          <t/>
        </is>
      </c>
      <c r="Y1169" t="inlineStr">
        <is>
          <t/>
        </is>
      </c>
      <c r="Z1169" s="2" t="inlineStr">
        <is>
          <t>binderless briquetting</t>
        </is>
      </c>
      <c r="AA1169" s="2" t="inlineStr">
        <is>
          <t>3</t>
        </is>
      </c>
      <c r="AB1169" s="2" t="inlineStr">
        <is>
          <t/>
        </is>
      </c>
      <c r="AC1169" t="inlineStr">
        <is>
          <t>the shaping and consolidation of the briquetting feedstock using pressure and the cohesive properties of the material</t>
        </is>
      </c>
      <c r="AD1169" s="2" t="inlineStr">
        <is>
          <t>briqueteado sin aglomerante</t>
        </is>
      </c>
      <c r="AE1169" s="2" t="inlineStr">
        <is>
          <t>3</t>
        </is>
      </c>
      <c r="AF1169" s="2" t="inlineStr">
        <is>
          <t/>
        </is>
      </c>
      <c r="AG1169" t="inlineStr">
        <is>
          <t>moldeado y consolidación del material menudo tratado, empleando simplemente presión aprovechando las tensiones superficiales del producto aglomerado</t>
        </is>
      </c>
      <c r="AH1169" t="inlineStr">
        <is>
          <t/>
        </is>
      </c>
      <c r="AI1169" t="inlineStr">
        <is>
          <t/>
        </is>
      </c>
      <c r="AJ1169" t="inlineStr">
        <is>
          <t/>
        </is>
      </c>
      <c r="AK1169" t="inlineStr">
        <is>
          <t/>
        </is>
      </c>
      <c r="AL1169" t="inlineStr">
        <is>
          <t/>
        </is>
      </c>
      <c r="AM1169" t="inlineStr">
        <is>
          <t/>
        </is>
      </c>
      <c r="AN1169" t="inlineStr">
        <is>
          <t/>
        </is>
      </c>
      <c r="AO1169" t="inlineStr">
        <is>
          <t/>
        </is>
      </c>
      <c r="AP1169" s="2" t="inlineStr">
        <is>
          <t>agglomération sans liant</t>
        </is>
      </c>
      <c r="AQ1169" s="2" t="inlineStr">
        <is>
          <t>3</t>
        </is>
      </c>
      <c r="AR1169" s="2" t="inlineStr">
        <is>
          <t/>
        </is>
      </c>
      <c r="AS1169" t="inlineStr">
        <is>
          <t>mise en forme et solidification par emploi de pression et en utilisant les tensions superficielles du produit aggloméré</t>
        </is>
      </c>
      <c r="AT1169" t="inlineStr">
        <is>
          <t/>
        </is>
      </c>
      <c r="AU1169" t="inlineStr">
        <is>
          <t/>
        </is>
      </c>
      <c r="AV1169" t="inlineStr">
        <is>
          <t/>
        </is>
      </c>
      <c r="AW1169" t="inlineStr">
        <is>
          <t/>
        </is>
      </c>
      <c r="AX1169" t="inlineStr">
        <is>
          <t/>
        </is>
      </c>
      <c r="AY1169" t="inlineStr">
        <is>
          <t/>
        </is>
      </c>
      <c r="AZ1169" t="inlineStr">
        <is>
          <t/>
        </is>
      </c>
      <c r="BA1169" t="inlineStr">
        <is>
          <t/>
        </is>
      </c>
      <c r="BB1169" t="inlineStr">
        <is>
          <t/>
        </is>
      </c>
      <c r="BC1169" t="inlineStr">
        <is>
          <t/>
        </is>
      </c>
      <c r="BD1169" t="inlineStr">
        <is>
          <t/>
        </is>
      </c>
      <c r="BE1169" t="inlineStr">
        <is>
          <t/>
        </is>
      </c>
      <c r="BF1169" s="2" t="inlineStr">
        <is>
          <t>bricchettatura senza agglomerante</t>
        </is>
      </c>
      <c r="BG1169" s="2" t="inlineStr">
        <is>
          <t>3</t>
        </is>
      </c>
      <c r="BH1169" s="2" t="inlineStr">
        <is>
          <t/>
        </is>
      </c>
      <c r="BI1169" t="inlineStr">
        <is>
          <t/>
        </is>
      </c>
      <c r="BJ1169" t="inlineStr">
        <is>
          <t/>
        </is>
      </c>
      <c r="BK1169" t="inlineStr">
        <is>
          <t/>
        </is>
      </c>
      <c r="BL1169" t="inlineStr">
        <is>
          <t/>
        </is>
      </c>
      <c r="BM1169" t="inlineStr">
        <is>
          <t/>
        </is>
      </c>
      <c r="BN1169" t="inlineStr">
        <is>
          <t/>
        </is>
      </c>
      <c r="BO1169" t="inlineStr">
        <is>
          <t/>
        </is>
      </c>
      <c r="BP1169" t="inlineStr">
        <is>
          <t/>
        </is>
      </c>
      <c r="BQ1169" t="inlineStr">
        <is>
          <t/>
        </is>
      </c>
      <c r="BR1169" t="inlineStr">
        <is>
          <t/>
        </is>
      </c>
      <c r="BS1169" t="inlineStr">
        <is>
          <t/>
        </is>
      </c>
      <c r="BT1169" t="inlineStr">
        <is>
          <t/>
        </is>
      </c>
      <c r="BU1169" t="inlineStr">
        <is>
          <t/>
        </is>
      </c>
      <c r="BV1169" t="inlineStr">
        <is>
          <t/>
        </is>
      </c>
      <c r="BW1169" t="inlineStr">
        <is>
          <t/>
        </is>
      </c>
      <c r="BX1169" t="inlineStr">
        <is>
          <t/>
        </is>
      </c>
      <c r="BY1169" t="inlineStr">
        <is>
          <t/>
        </is>
      </c>
      <c r="BZ1169" t="inlineStr">
        <is>
          <t/>
        </is>
      </c>
      <c r="CA1169" t="inlineStr">
        <is>
          <t/>
        </is>
      </c>
      <c r="CB1169" t="inlineStr">
        <is>
          <t/>
        </is>
      </c>
      <c r="CC1169" t="inlineStr">
        <is>
          <t/>
        </is>
      </c>
      <c r="CD1169" s="2" t="inlineStr">
        <is>
          <t>aglomeração sem aglomerante|
briquetagem</t>
        </is>
      </c>
      <c r="CE1169" s="2" t="inlineStr">
        <is>
          <t>3|
3</t>
        </is>
      </c>
      <c r="CF1169" s="2" t="inlineStr">
        <is>
          <t xml:space="preserve">|
</t>
        </is>
      </c>
      <c r="CG1169" t="inlineStr">
        <is>
          <t>moldagem e solidificação por pressão utilizando as tensões superficiais do produto aglomerado</t>
        </is>
      </c>
      <c r="CH1169" t="inlineStr">
        <is>
          <t/>
        </is>
      </c>
      <c r="CI1169" t="inlineStr">
        <is>
          <t/>
        </is>
      </c>
      <c r="CJ1169" t="inlineStr">
        <is>
          <t/>
        </is>
      </c>
      <c r="CK1169" t="inlineStr">
        <is>
          <t/>
        </is>
      </c>
      <c r="CL1169" t="inlineStr">
        <is>
          <t/>
        </is>
      </c>
      <c r="CM1169" t="inlineStr">
        <is>
          <t/>
        </is>
      </c>
      <c r="CN1169" t="inlineStr">
        <is>
          <t/>
        </is>
      </c>
      <c r="CO1169" t="inlineStr">
        <is>
          <t/>
        </is>
      </c>
      <c r="CP1169" t="inlineStr">
        <is>
          <t/>
        </is>
      </c>
      <c r="CQ1169" t="inlineStr">
        <is>
          <t/>
        </is>
      </c>
      <c r="CR1169" t="inlineStr">
        <is>
          <t/>
        </is>
      </c>
      <c r="CS1169" t="inlineStr">
        <is>
          <t/>
        </is>
      </c>
      <c r="CT1169" t="inlineStr">
        <is>
          <t/>
        </is>
      </c>
      <c r="CU1169" t="inlineStr">
        <is>
          <t/>
        </is>
      </c>
      <c r="CV1169" t="inlineStr">
        <is>
          <t/>
        </is>
      </c>
      <c r="CW1169" t="inlineStr">
        <is>
          <t/>
        </is>
      </c>
    </row>
    <row r="1170">
      <c r="A1170" s="1" t="str">
        <f>HYPERLINK("https://iate.europa.eu/entry/result/1407835/all", "1407835")</f>
        <v>1407835</v>
      </c>
      <c r="B1170" t="inlineStr">
        <is>
          <t>ENERGY;INDUSTRY</t>
        </is>
      </c>
      <c r="C1170" t="inlineStr">
        <is>
          <t>ENERGY|coal and mining industries|coal industry;INDUSTRY|chemistry|chemical compound</t>
        </is>
      </c>
      <c r="D1170" t="inlineStr">
        <is>
          <t>no</t>
        </is>
      </c>
      <c r="E1170" t="inlineStr">
        <is>
          <t/>
        </is>
      </c>
      <c r="F1170" t="inlineStr">
        <is>
          <t/>
        </is>
      </c>
      <c r="G1170" t="inlineStr">
        <is>
          <t/>
        </is>
      </c>
      <c r="H1170" t="inlineStr">
        <is>
          <t/>
        </is>
      </c>
      <c r="I1170" t="inlineStr">
        <is>
          <t/>
        </is>
      </c>
      <c r="J1170" t="inlineStr">
        <is>
          <t/>
        </is>
      </c>
      <c r="K1170" t="inlineStr">
        <is>
          <t/>
        </is>
      </c>
      <c r="L1170" t="inlineStr">
        <is>
          <t/>
        </is>
      </c>
      <c r="M1170" t="inlineStr">
        <is>
          <t/>
        </is>
      </c>
      <c r="N1170" t="inlineStr">
        <is>
          <t/>
        </is>
      </c>
      <c r="O1170" t="inlineStr">
        <is>
          <t/>
        </is>
      </c>
      <c r="P1170" t="inlineStr">
        <is>
          <t/>
        </is>
      </c>
      <c r="Q1170" t="inlineStr">
        <is>
          <t/>
        </is>
      </c>
      <c r="R1170" s="2" t="inlineStr">
        <is>
          <t>Feuergastrocknung</t>
        </is>
      </c>
      <c r="S1170" s="2" t="inlineStr">
        <is>
          <t>3</t>
        </is>
      </c>
      <c r="T1170" s="2" t="inlineStr">
        <is>
          <t/>
        </is>
      </c>
      <c r="U1170" t="inlineStr">
        <is>
          <t>Trocknen durch Waermezufuhr mittels Feuergasen</t>
        </is>
      </c>
      <c r="V1170" s="2" t="inlineStr">
        <is>
          <t>ξήρανση με καυσαέριο|
ξήρανση με αέριο καύσης</t>
        </is>
      </c>
      <c r="W1170" s="2" t="inlineStr">
        <is>
          <t>3|
3</t>
        </is>
      </c>
      <c r="X1170" s="2" t="inlineStr">
        <is>
          <t xml:space="preserve">|
</t>
        </is>
      </c>
      <c r="Y1170" t="inlineStr">
        <is>
          <t/>
        </is>
      </c>
      <c r="Z1170" s="2" t="inlineStr">
        <is>
          <t>flue gas drying</t>
        </is>
      </c>
      <c r="AA1170" s="2" t="inlineStr">
        <is>
          <t>3</t>
        </is>
      </c>
      <c r="AB1170" s="2" t="inlineStr">
        <is>
          <t/>
        </is>
      </c>
      <c r="AC1170" t="inlineStr">
        <is>
          <t>thermal drying using flue gases as the source of heat</t>
        </is>
      </c>
      <c r="AD1170" s="2" t="inlineStr">
        <is>
          <t>secado por humos</t>
        </is>
      </c>
      <c r="AE1170" s="2" t="inlineStr">
        <is>
          <t>3</t>
        </is>
      </c>
      <c r="AF1170" s="2" t="inlineStr">
        <is>
          <t/>
        </is>
      </c>
      <c r="AG1170" t="inlineStr">
        <is>
          <t>secado aportando calor por medio de los gases de combustión</t>
        </is>
      </c>
      <c r="AH1170" t="inlineStr">
        <is>
          <t/>
        </is>
      </c>
      <c r="AI1170" t="inlineStr">
        <is>
          <t/>
        </is>
      </c>
      <c r="AJ1170" t="inlineStr">
        <is>
          <t/>
        </is>
      </c>
      <c r="AK1170" t="inlineStr">
        <is>
          <t/>
        </is>
      </c>
      <c r="AL1170" t="inlineStr">
        <is>
          <t/>
        </is>
      </c>
      <c r="AM1170" t="inlineStr">
        <is>
          <t/>
        </is>
      </c>
      <c r="AN1170" t="inlineStr">
        <is>
          <t/>
        </is>
      </c>
      <c r="AO1170" t="inlineStr">
        <is>
          <t/>
        </is>
      </c>
      <c r="AP1170" s="2" t="inlineStr">
        <is>
          <t>séchage au gaz de combustion</t>
        </is>
      </c>
      <c r="AQ1170" s="2" t="inlineStr">
        <is>
          <t>3</t>
        </is>
      </c>
      <c r="AR1170" s="2" t="inlineStr">
        <is>
          <t/>
        </is>
      </c>
      <c r="AS1170" t="inlineStr">
        <is>
          <t>séchage par apport de chaleur au moyen de gaz de combustion</t>
        </is>
      </c>
      <c r="AT1170" t="inlineStr">
        <is>
          <t/>
        </is>
      </c>
      <c r="AU1170" t="inlineStr">
        <is>
          <t/>
        </is>
      </c>
      <c r="AV1170" t="inlineStr">
        <is>
          <t/>
        </is>
      </c>
      <c r="AW1170" t="inlineStr">
        <is>
          <t/>
        </is>
      </c>
      <c r="AX1170" t="inlineStr">
        <is>
          <t/>
        </is>
      </c>
      <c r="AY1170" t="inlineStr">
        <is>
          <t/>
        </is>
      </c>
      <c r="AZ1170" t="inlineStr">
        <is>
          <t/>
        </is>
      </c>
      <c r="BA1170" t="inlineStr">
        <is>
          <t/>
        </is>
      </c>
      <c r="BB1170" t="inlineStr">
        <is>
          <t/>
        </is>
      </c>
      <c r="BC1170" t="inlineStr">
        <is>
          <t/>
        </is>
      </c>
      <c r="BD1170" t="inlineStr">
        <is>
          <t/>
        </is>
      </c>
      <c r="BE1170" t="inlineStr">
        <is>
          <t/>
        </is>
      </c>
      <c r="BF1170" s="2" t="inlineStr">
        <is>
          <t>essiccamento al gas di combustione</t>
        </is>
      </c>
      <c r="BG1170" s="2" t="inlineStr">
        <is>
          <t>3</t>
        </is>
      </c>
      <c r="BH1170" s="2" t="inlineStr">
        <is>
          <t/>
        </is>
      </c>
      <c r="BI1170" t="inlineStr">
        <is>
          <t/>
        </is>
      </c>
      <c r="BJ1170" t="inlineStr">
        <is>
          <t/>
        </is>
      </c>
      <c r="BK1170" t="inlineStr">
        <is>
          <t/>
        </is>
      </c>
      <c r="BL1170" t="inlineStr">
        <is>
          <t/>
        </is>
      </c>
      <c r="BM1170" t="inlineStr">
        <is>
          <t/>
        </is>
      </c>
      <c r="BN1170" t="inlineStr">
        <is>
          <t/>
        </is>
      </c>
      <c r="BO1170" t="inlineStr">
        <is>
          <t/>
        </is>
      </c>
      <c r="BP1170" t="inlineStr">
        <is>
          <t/>
        </is>
      </c>
      <c r="BQ1170" t="inlineStr">
        <is>
          <t/>
        </is>
      </c>
      <c r="BR1170" t="inlineStr">
        <is>
          <t/>
        </is>
      </c>
      <c r="BS1170" t="inlineStr">
        <is>
          <t/>
        </is>
      </c>
      <c r="BT1170" t="inlineStr">
        <is>
          <t/>
        </is>
      </c>
      <c r="BU1170" t="inlineStr">
        <is>
          <t/>
        </is>
      </c>
      <c r="BV1170" t="inlineStr">
        <is>
          <t/>
        </is>
      </c>
      <c r="BW1170" t="inlineStr">
        <is>
          <t/>
        </is>
      </c>
      <c r="BX1170" t="inlineStr">
        <is>
          <t/>
        </is>
      </c>
      <c r="BY1170" t="inlineStr">
        <is>
          <t/>
        </is>
      </c>
      <c r="BZ1170" t="inlineStr">
        <is>
          <t/>
        </is>
      </c>
      <c r="CA1170" t="inlineStr">
        <is>
          <t/>
        </is>
      </c>
      <c r="CB1170" t="inlineStr">
        <is>
          <t/>
        </is>
      </c>
      <c r="CC1170" t="inlineStr">
        <is>
          <t/>
        </is>
      </c>
      <c r="CD1170" s="2" t="inlineStr">
        <is>
          <t>secagem por gás de combustão</t>
        </is>
      </c>
      <c r="CE1170" s="2" t="inlineStr">
        <is>
          <t>3</t>
        </is>
      </c>
      <c r="CF1170" s="2" t="inlineStr">
        <is>
          <t/>
        </is>
      </c>
      <c r="CG1170" t="inlineStr">
        <is>
          <t>secagem usando gases de combustão como fonte de calor</t>
        </is>
      </c>
      <c r="CH1170" t="inlineStr">
        <is>
          <t/>
        </is>
      </c>
      <c r="CI1170" t="inlineStr">
        <is>
          <t/>
        </is>
      </c>
      <c r="CJ1170" t="inlineStr">
        <is>
          <t/>
        </is>
      </c>
      <c r="CK1170" t="inlineStr">
        <is>
          <t/>
        </is>
      </c>
      <c r="CL1170" t="inlineStr">
        <is>
          <t/>
        </is>
      </c>
      <c r="CM1170" t="inlineStr">
        <is>
          <t/>
        </is>
      </c>
      <c r="CN1170" t="inlineStr">
        <is>
          <t/>
        </is>
      </c>
      <c r="CO1170" t="inlineStr">
        <is>
          <t/>
        </is>
      </c>
      <c r="CP1170" t="inlineStr">
        <is>
          <t/>
        </is>
      </c>
      <c r="CQ1170" t="inlineStr">
        <is>
          <t/>
        </is>
      </c>
      <c r="CR1170" t="inlineStr">
        <is>
          <t/>
        </is>
      </c>
      <c r="CS1170" t="inlineStr">
        <is>
          <t/>
        </is>
      </c>
      <c r="CT1170" t="inlineStr">
        <is>
          <t/>
        </is>
      </c>
      <c r="CU1170" t="inlineStr">
        <is>
          <t/>
        </is>
      </c>
      <c r="CV1170" t="inlineStr">
        <is>
          <t/>
        </is>
      </c>
      <c r="CW1170" t="inlineStr">
        <is>
          <t/>
        </is>
      </c>
    </row>
    <row r="1171">
      <c r="A1171" s="1" t="str">
        <f>HYPERLINK("https://iate.europa.eu/entry/result/1407831/all", "1407831")</f>
        <v>1407831</v>
      </c>
      <c r="B1171" t="inlineStr">
        <is>
          <t>ENERGY</t>
        </is>
      </c>
      <c r="C1171" t="inlineStr">
        <is>
          <t>ENERGY|coal and mining industries|coal industry</t>
        </is>
      </c>
      <c r="D1171" t="inlineStr">
        <is>
          <t>no</t>
        </is>
      </c>
      <c r="E1171" t="inlineStr">
        <is>
          <t/>
        </is>
      </c>
      <c r="F1171" t="inlineStr">
        <is>
          <t/>
        </is>
      </c>
      <c r="G1171" t="inlineStr">
        <is>
          <t/>
        </is>
      </c>
      <c r="H1171" t="inlineStr">
        <is>
          <t/>
        </is>
      </c>
      <c r="I1171" t="inlineStr">
        <is>
          <t/>
        </is>
      </c>
      <c r="J1171" t="inlineStr">
        <is>
          <t/>
        </is>
      </c>
      <c r="K1171" t="inlineStr">
        <is>
          <t/>
        </is>
      </c>
      <c r="L1171" t="inlineStr">
        <is>
          <t/>
        </is>
      </c>
      <c r="M1171" t="inlineStr">
        <is>
          <t/>
        </is>
      </c>
      <c r="N1171" t="inlineStr">
        <is>
          <t/>
        </is>
      </c>
      <c r="O1171" t="inlineStr">
        <is>
          <t/>
        </is>
      </c>
      <c r="P1171" t="inlineStr">
        <is>
          <t/>
        </is>
      </c>
      <c r="Q1171" t="inlineStr">
        <is>
          <t/>
        </is>
      </c>
      <c r="R1171" s="2" t="inlineStr">
        <is>
          <t>Verkippung</t>
        </is>
      </c>
      <c r="S1171" s="2" t="inlineStr">
        <is>
          <t>3</t>
        </is>
      </c>
      <c r="T1171" s="2" t="inlineStr">
        <is>
          <t/>
        </is>
      </c>
      <c r="U1171" t="inlineStr">
        <is>
          <t>Ablagern von Abraum</t>
        </is>
      </c>
      <c r="V1171" s="2" t="inlineStr">
        <is>
          <t>εκφόρτωση|
απόρριψη</t>
        </is>
      </c>
      <c r="W1171" s="2" t="inlineStr">
        <is>
          <t>3|
3</t>
        </is>
      </c>
      <c r="X1171" s="2" t="inlineStr">
        <is>
          <t xml:space="preserve">|
</t>
        </is>
      </c>
      <c r="Y1171" t="inlineStr">
        <is>
          <t/>
        </is>
      </c>
      <c r="Z1171" s="2" t="inlineStr">
        <is>
          <t>dumping|
tipping</t>
        </is>
      </c>
      <c r="AA1171" s="2" t="inlineStr">
        <is>
          <t>3|
3</t>
        </is>
      </c>
      <c r="AB1171" s="2" t="inlineStr">
        <is>
          <t xml:space="preserve">|
</t>
        </is>
      </c>
      <c r="AC1171" t="inlineStr">
        <is>
          <t>the depositing of waste material removed</t>
        </is>
      </c>
      <c r="AD1171" s="2" t="inlineStr">
        <is>
          <t>vertido|
apilado</t>
        </is>
      </c>
      <c r="AE1171" s="2" t="inlineStr">
        <is>
          <t>3|
3</t>
        </is>
      </c>
      <c r="AF1171" s="2" t="inlineStr">
        <is>
          <t xml:space="preserve">|
</t>
        </is>
      </c>
      <c r="AG1171" t="inlineStr">
        <is>
          <t>depósito del recubierto</t>
        </is>
      </c>
      <c r="AH1171" t="inlineStr">
        <is>
          <t/>
        </is>
      </c>
      <c r="AI1171" t="inlineStr">
        <is>
          <t/>
        </is>
      </c>
      <c r="AJ1171" t="inlineStr">
        <is>
          <t/>
        </is>
      </c>
      <c r="AK1171" t="inlineStr">
        <is>
          <t/>
        </is>
      </c>
      <c r="AL1171" t="inlineStr">
        <is>
          <t/>
        </is>
      </c>
      <c r="AM1171" t="inlineStr">
        <is>
          <t/>
        </is>
      </c>
      <c r="AN1171" t="inlineStr">
        <is>
          <t/>
        </is>
      </c>
      <c r="AO1171" t="inlineStr">
        <is>
          <t/>
        </is>
      </c>
      <c r="AP1171" s="2" t="inlineStr">
        <is>
          <t>culbutage</t>
        </is>
      </c>
      <c r="AQ1171" s="2" t="inlineStr">
        <is>
          <t>3</t>
        </is>
      </c>
      <c r="AR1171" s="2" t="inlineStr">
        <is>
          <t/>
        </is>
      </c>
      <c r="AS1171" t="inlineStr">
        <is>
          <t>mise en tas de déblais</t>
        </is>
      </c>
      <c r="AT1171" t="inlineStr">
        <is>
          <t/>
        </is>
      </c>
      <c r="AU1171" t="inlineStr">
        <is>
          <t/>
        </is>
      </c>
      <c r="AV1171" t="inlineStr">
        <is>
          <t/>
        </is>
      </c>
      <c r="AW1171" t="inlineStr">
        <is>
          <t/>
        </is>
      </c>
      <c r="AX1171" t="inlineStr">
        <is>
          <t/>
        </is>
      </c>
      <c r="AY1171" t="inlineStr">
        <is>
          <t/>
        </is>
      </c>
      <c r="AZ1171" t="inlineStr">
        <is>
          <t/>
        </is>
      </c>
      <c r="BA1171" t="inlineStr">
        <is>
          <t/>
        </is>
      </c>
      <c r="BB1171" t="inlineStr">
        <is>
          <t/>
        </is>
      </c>
      <c r="BC1171" t="inlineStr">
        <is>
          <t/>
        </is>
      </c>
      <c r="BD1171" t="inlineStr">
        <is>
          <t/>
        </is>
      </c>
      <c r="BE1171" t="inlineStr">
        <is>
          <t/>
        </is>
      </c>
      <c r="BF1171" s="2" t="inlineStr">
        <is>
          <t>discarica</t>
        </is>
      </c>
      <c r="BG1171" s="2" t="inlineStr">
        <is>
          <t>3</t>
        </is>
      </c>
      <c r="BH1171" s="2" t="inlineStr">
        <is>
          <t/>
        </is>
      </c>
      <c r="BI1171" t="inlineStr">
        <is>
          <t/>
        </is>
      </c>
      <c r="BJ1171" t="inlineStr">
        <is>
          <t/>
        </is>
      </c>
      <c r="BK1171" t="inlineStr">
        <is>
          <t/>
        </is>
      </c>
      <c r="BL1171" t="inlineStr">
        <is>
          <t/>
        </is>
      </c>
      <c r="BM1171" t="inlineStr">
        <is>
          <t/>
        </is>
      </c>
      <c r="BN1171" t="inlineStr">
        <is>
          <t/>
        </is>
      </c>
      <c r="BO1171" t="inlineStr">
        <is>
          <t/>
        </is>
      </c>
      <c r="BP1171" t="inlineStr">
        <is>
          <t/>
        </is>
      </c>
      <c r="BQ1171" t="inlineStr">
        <is>
          <t/>
        </is>
      </c>
      <c r="BR1171" t="inlineStr">
        <is>
          <t/>
        </is>
      </c>
      <c r="BS1171" t="inlineStr">
        <is>
          <t/>
        </is>
      </c>
      <c r="BT1171" t="inlineStr">
        <is>
          <t/>
        </is>
      </c>
      <c r="BU1171" t="inlineStr">
        <is>
          <t/>
        </is>
      </c>
      <c r="BV1171" t="inlineStr">
        <is>
          <t/>
        </is>
      </c>
      <c r="BW1171" t="inlineStr">
        <is>
          <t/>
        </is>
      </c>
      <c r="BX1171" t="inlineStr">
        <is>
          <t/>
        </is>
      </c>
      <c r="BY1171" t="inlineStr">
        <is>
          <t/>
        </is>
      </c>
      <c r="BZ1171" t="inlineStr">
        <is>
          <t/>
        </is>
      </c>
      <c r="CA1171" t="inlineStr">
        <is>
          <t/>
        </is>
      </c>
      <c r="CB1171" t="inlineStr">
        <is>
          <t/>
        </is>
      </c>
      <c r="CC1171" t="inlineStr">
        <is>
          <t/>
        </is>
      </c>
      <c r="CD1171" s="2" t="inlineStr">
        <is>
          <t>deposição</t>
        </is>
      </c>
      <c r="CE1171" s="2" t="inlineStr">
        <is>
          <t>3</t>
        </is>
      </c>
      <c r="CF1171" s="2" t="inlineStr">
        <is>
          <t/>
        </is>
      </c>
      <c r="CG1171" t="inlineStr">
        <is>
          <t>colocação sobre o solo dos produtos extraídos e transportados</t>
        </is>
      </c>
      <c r="CH1171" t="inlineStr">
        <is>
          <t/>
        </is>
      </c>
      <c r="CI1171" t="inlineStr">
        <is>
          <t/>
        </is>
      </c>
      <c r="CJ1171" t="inlineStr">
        <is>
          <t/>
        </is>
      </c>
      <c r="CK1171" t="inlineStr">
        <is>
          <t/>
        </is>
      </c>
      <c r="CL1171" t="inlineStr">
        <is>
          <t/>
        </is>
      </c>
      <c r="CM1171" t="inlineStr">
        <is>
          <t/>
        </is>
      </c>
      <c r="CN1171" t="inlineStr">
        <is>
          <t/>
        </is>
      </c>
      <c r="CO1171" t="inlineStr">
        <is>
          <t/>
        </is>
      </c>
      <c r="CP1171" t="inlineStr">
        <is>
          <t/>
        </is>
      </c>
      <c r="CQ1171" t="inlineStr">
        <is>
          <t/>
        </is>
      </c>
      <c r="CR1171" t="inlineStr">
        <is>
          <t/>
        </is>
      </c>
      <c r="CS1171" t="inlineStr">
        <is>
          <t/>
        </is>
      </c>
      <c r="CT1171" t="inlineStr">
        <is>
          <t/>
        </is>
      </c>
      <c r="CU1171" t="inlineStr">
        <is>
          <t/>
        </is>
      </c>
      <c r="CV1171" t="inlineStr">
        <is>
          <t/>
        </is>
      </c>
      <c r="CW1171" t="inlineStr">
        <is>
          <t/>
        </is>
      </c>
    </row>
    <row r="1172">
      <c r="A1172" s="1" t="str">
        <f>HYPERLINK("https://iate.europa.eu/entry/result/1407827/all", "1407827")</f>
        <v>1407827</v>
      </c>
      <c r="B1172" t="inlineStr">
        <is>
          <t>ENERGY</t>
        </is>
      </c>
      <c r="C1172" t="inlineStr">
        <is>
          <t>ENERGY|coal and mining industries|coal industry</t>
        </is>
      </c>
      <c r="D1172" t="inlineStr">
        <is>
          <t>no</t>
        </is>
      </c>
      <c r="E1172" t="inlineStr">
        <is>
          <t/>
        </is>
      </c>
      <c r="F1172" t="inlineStr">
        <is>
          <t/>
        </is>
      </c>
      <c r="G1172" t="inlineStr">
        <is>
          <t/>
        </is>
      </c>
      <c r="H1172" t="inlineStr">
        <is>
          <t/>
        </is>
      </c>
      <c r="I1172" t="inlineStr">
        <is>
          <t/>
        </is>
      </c>
      <c r="J1172" t="inlineStr">
        <is>
          <t/>
        </is>
      </c>
      <c r="K1172" t="inlineStr">
        <is>
          <t/>
        </is>
      </c>
      <c r="L1172" t="inlineStr">
        <is>
          <t/>
        </is>
      </c>
      <c r="M1172" t="inlineStr">
        <is>
          <t/>
        </is>
      </c>
      <c r="N1172" t="inlineStr">
        <is>
          <t/>
        </is>
      </c>
      <c r="O1172" t="inlineStr">
        <is>
          <t/>
        </is>
      </c>
      <c r="P1172" t="inlineStr">
        <is>
          <t/>
        </is>
      </c>
      <c r="Q1172" t="inlineStr">
        <is>
          <t/>
        </is>
      </c>
      <c r="R1172" s="2" t="inlineStr">
        <is>
          <t>betriebliches Maechtigkeitsverhaeltnis|
A/Kn = Abraummaechtigkeit/Maechtigkeit der nutzbaren Kohle</t>
        </is>
      </c>
      <c r="S1172" s="2" t="inlineStr">
        <is>
          <t>3|
3</t>
        </is>
      </c>
      <c r="T1172" s="2" t="inlineStr">
        <is>
          <t xml:space="preserve">|
</t>
        </is>
      </c>
      <c r="U1172" t="inlineStr">
        <is>
          <t>das aus Bohrungen unmittelbar oder aus diesen oder sonstigen Aufschluessen abgeleitete lineare Verhaeltnis unter Beruecksichtigung der zulaessigen eintretenden linearen Gewinnungsverluste</t>
        </is>
      </c>
      <c r="V1172" s="2" t="inlineStr">
        <is>
          <t>γραμμική σχέση αποκάλυψης</t>
        </is>
      </c>
      <c r="W1172" s="2" t="inlineStr">
        <is>
          <t>3</t>
        </is>
      </c>
      <c r="X1172" s="2" t="inlineStr">
        <is>
          <t/>
        </is>
      </c>
      <c r="Y1172" t="inlineStr">
        <is>
          <t/>
        </is>
      </c>
      <c r="Z1172" s="2" t="inlineStr">
        <is>
          <t>stripping ratio|
overburden ratio|
R = thickness of overburden/thickness of useful coal</t>
        </is>
      </c>
      <c r="AA1172" s="2" t="inlineStr">
        <is>
          <t>3|
3|
3</t>
        </is>
      </c>
      <c r="AB1172" s="2" t="inlineStr">
        <is>
          <t xml:space="preserve">|
|
</t>
        </is>
      </c>
      <c r="AC1172" t="inlineStr">
        <is>
          <t>the linear ratio obtained directly by drilling,or derived from drilling data or from data obtained from other types of working,allowing in each case for admissible mining losses</t>
        </is>
      </c>
      <c r="AD1172" s="2" t="inlineStr">
        <is>
          <t>relación de recubierto</t>
        </is>
      </c>
      <c r="AE1172" s="2" t="inlineStr">
        <is>
          <t>3</t>
        </is>
      </c>
      <c r="AF1172" s="2" t="inlineStr">
        <is>
          <t/>
        </is>
      </c>
      <c r="AG1172" t="inlineStr">
        <is>
          <t>es la relación entre el espesor del recubierto y el espesor del carbón útil; esta relación lineal se obtiene directamente de sondeos o por otros medios debiendo considerarse las perdidas admisibles en la explotación</t>
        </is>
      </c>
      <c r="AH1172" t="inlineStr">
        <is>
          <t/>
        </is>
      </c>
      <c r="AI1172" t="inlineStr">
        <is>
          <t/>
        </is>
      </c>
      <c r="AJ1172" t="inlineStr">
        <is>
          <t/>
        </is>
      </c>
      <c r="AK1172" t="inlineStr">
        <is>
          <t/>
        </is>
      </c>
      <c r="AL1172" t="inlineStr">
        <is>
          <t/>
        </is>
      </c>
      <c r="AM1172" t="inlineStr">
        <is>
          <t/>
        </is>
      </c>
      <c r="AN1172" t="inlineStr">
        <is>
          <t/>
        </is>
      </c>
      <c r="AO1172" t="inlineStr">
        <is>
          <t/>
        </is>
      </c>
      <c r="AP1172" s="2" t="inlineStr">
        <is>
          <t>rapport linéaire de découverture|
rapport de découverture|
R = épaisseur des morts-terrains/épaisseur du charbon utilisable</t>
        </is>
      </c>
      <c r="AQ1172" s="2" t="inlineStr">
        <is>
          <t>3|
3|
3</t>
        </is>
      </c>
      <c r="AR1172" s="2" t="inlineStr">
        <is>
          <t xml:space="preserve">|
|
</t>
        </is>
      </c>
      <c r="AS1172" t="inlineStr">
        <is>
          <t>rapport linéaire obtenu directement par sondage ou par tout autre moyen ou dérivé des sondages de reconnaissance, compte tenu des pertes admises à l'abattage</t>
        </is>
      </c>
      <c r="AT1172" t="inlineStr">
        <is>
          <t/>
        </is>
      </c>
      <c r="AU1172" t="inlineStr">
        <is>
          <t/>
        </is>
      </c>
      <c r="AV1172" t="inlineStr">
        <is>
          <t/>
        </is>
      </c>
      <c r="AW1172" t="inlineStr">
        <is>
          <t/>
        </is>
      </c>
      <c r="AX1172" t="inlineStr">
        <is>
          <t/>
        </is>
      </c>
      <c r="AY1172" t="inlineStr">
        <is>
          <t/>
        </is>
      </c>
      <c r="AZ1172" t="inlineStr">
        <is>
          <t/>
        </is>
      </c>
      <c r="BA1172" t="inlineStr">
        <is>
          <t/>
        </is>
      </c>
      <c r="BB1172" t="inlineStr">
        <is>
          <t/>
        </is>
      </c>
      <c r="BC1172" t="inlineStr">
        <is>
          <t/>
        </is>
      </c>
      <c r="BD1172" t="inlineStr">
        <is>
          <t/>
        </is>
      </c>
      <c r="BE1172" t="inlineStr">
        <is>
          <t/>
        </is>
      </c>
      <c r="BF1172" s="2" t="inlineStr">
        <is>
          <t>rapporto di copertura</t>
        </is>
      </c>
      <c r="BG1172" s="2" t="inlineStr">
        <is>
          <t>3</t>
        </is>
      </c>
      <c r="BH1172" s="2" t="inlineStr">
        <is>
          <t/>
        </is>
      </c>
      <c r="BI1172" t="inlineStr">
        <is>
          <t/>
        </is>
      </c>
      <c r="BJ1172" t="inlineStr">
        <is>
          <t/>
        </is>
      </c>
      <c r="BK1172" t="inlineStr">
        <is>
          <t/>
        </is>
      </c>
      <c r="BL1172" t="inlineStr">
        <is>
          <t/>
        </is>
      </c>
      <c r="BM1172" t="inlineStr">
        <is>
          <t/>
        </is>
      </c>
      <c r="BN1172" t="inlineStr">
        <is>
          <t/>
        </is>
      </c>
      <c r="BO1172" t="inlineStr">
        <is>
          <t/>
        </is>
      </c>
      <c r="BP1172" t="inlineStr">
        <is>
          <t/>
        </is>
      </c>
      <c r="BQ1172" t="inlineStr">
        <is>
          <t/>
        </is>
      </c>
      <c r="BR1172" t="inlineStr">
        <is>
          <t/>
        </is>
      </c>
      <c r="BS1172" t="inlineStr">
        <is>
          <t/>
        </is>
      </c>
      <c r="BT1172" t="inlineStr">
        <is>
          <t/>
        </is>
      </c>
      <c r="BU1172" t="inlineStr">
        <is>
          <t/>
        </is>
      </c>
      <c r="BV1172" t="inlineStr">
        <is>
          <t/>
        </is>
      </c>
      <c r="BW1172" t="inlineStr">
        <is>
          <t/>
        </is>
      </c>
      <c r="BX1172" t="inlineStr">
        <is>
          <t/>
        </is>
      </c>
      <c r="BY1172" t="inlineStr">
        <is>
          <t/>
        </is>
      </c>
      <c r="BZ1172" t="inlineStr">
        <is>
          <t/>
        </is>
      </c>
      <c r="CA1172" t="inlineStr">
        <is>
          <t/>
        </is>
      </c>
      <c r="CB1172" t="inlineStr">
        <is>
          <t/>
        </is>
      </c>
      <c r="CC1172" t="inlineStr">
        <is>
          <t/>
        </is>
      </c>
      <c r="CD1172" s="2" t="inlineStr">
        <is>
          <t>relação linear de descobertura|
relação de descobertura</t>
        </is>
      </c>
      <c r="CE1172" s="2" t="inlineStr">
        <is>
          <t>3|
3</t>
        </is>
      </c>
      <c r="CF1172" s="2" t="inlineStr">
        <is>
          <t xml:space="preserve">|
</t>
        </is>
      </c>
      <c r="CG1172" t="inlineStr">
        <is>
          <t>Relação espessura dos terrenos mortos/espessura do carvão utilizável.</t>
        </is>
      </c>
      <c r="CH1172" t="inlineStr">
        <is>
          <t/>
        </is>
      </c>
      <c r="CI1172" t="inlineStr">
        <is>
          <t/>
        </is>
      </c>
      <c r="CJ1172" t="inlineStr">
        <is>
          <t/>
        </is>
      </c>
      <c r="CK1172" t="inlineStr">
        <is>
          <t/>
        </is>
      </c>
      <c r="CL1172" t="inlineStr">
        <is>
          <t/>
        </is>
      </c>
      <c r="CM1172" t="inlineStr">
        <is>
          <t/>
        </is>
      </c>
      <c r="CN1172" t="inlineStr">
        <is>
          <t/>
        </is>
      </c>
      <c r="CO1172" t="inlineStr">
        <is>
          <t/>
        </is>
      </c>
      <c r="CP1172" t="inlineStr">
        <is>
          <t/>
        </is>
      </c>
      <c r="CQ1172" t="inlineStr">
        <is>
          <t/>
        </is>
      </c>
      <c r="CR1172" t="inlineStr">
        <is>
          <t/>
        </is>
      </c>
      <c r="CS1172" t="inlineStr">
        <is>
          <t/>
        </is>
      </c>
      <c r="CT1172" t="inlineStr">
        <is>
          <t/>
        </is>
      </c>
      <c r="CU1172" t="inlineStr">
        <is>
          <t/>
        </is>
      </c>
      <c r="CV1172" t="inlineStr">
        <is>
          <t/>
        </is>
      </c>
      <c r="CW1172" t="inlineStr">
        <is>
          <t/>
        </is>
      </c>
    </row>
    <row r="1173">
      <c r="A1173" s="1" t="str">
        <f>HYPERLINK("https://iate.europa.eu/entry/result/1407826/all", "1407826")</f>
        <v>1407826</v>
      </c>
      <c r="B1173" t="inlineStr">
        <is>
          <t>SCIENCE;ENERGY</t>
        </is>
      </c>
      <c r="C1173" t="inlineStr">
        <is>
          <t>SCIENCE|natural and applied sciences|life sciences;ENERGY|coal and mining industries|coal industry</t>
        </is>
      </c>
      <c r="D1173" t="inlineStr">
        <is>
          <t>no</t>
        </is>
      </c>
      <c r="E1173" t="inlineStr">
        <is>
          <t/>
        </is>
      </c>
      <c r="F1173" t="inlineStr">
        <is>
          <t/>
        </is>
      </c>
      <c r="G1173" t="inlineStr">
        <is>
          <t/>
        </is>
      </c>
      <c r="H1173" t="inlineStr">
        <is>
          <t/>
        </is>
      </c>
      <c r="I1173" t="inlineStr">
        <is>
          <t/>
        </is>
      </c>
      <c r="J1173" t="inlineStr">
        <is>
          <t/>
        </is>
      </c>
      <c r="K1173" t="inlineStr">
        <is>
          <t/>
        </is>
      </c>
      <c r="L1173" t="inlineStr">
        <is>
          <t/>
        </is>
      </c>
      <c r="M1173" t="inlineStr">
        <is>
          <t/>
        </is>
      </c>
      <c r="N1173" t="inlineStr">
        <is>
          <t/>
        </is>
      </c>
      <c r="O1173" t="inlineStr">
        <is>
          <t/>
        </is>
      </c>
      <c r="P1173" t="inlineStr">
        <is>
          <t/>
        </is>
      </c>
      <c r="Q1173" t="inlineStr">
        <is>
          <t/>
        </is>
      </c>
      <c r="R1173" s="2" t="inlineStr">
        <is>
          <t>Zwischenmittel|
Bergemittel</t>
        </is>
      </c>
      <c r="S1173" s="2" t="inlineStr">
        <is>
          <t>3|
3</t>
        </is>
      </c>
      <c r="T1173" s="2" t="inlineStr">
        <is>
          <t xml:space="preserve">|
</t>
        </is>
      </c>
      <c r="U1173" t="inlineStr">
        <is>
          <t>Gebirgsschichten oder Einlagerungen, die zwischen nutzbaren Floezen, zwischen mehreren Brennstoffbaenken oder im Floez auftreten</t>
        </is>
      </c>
      <c r="V1173" s="2" t="inlineStr">
        <is>
          <t>άγονα|
ενδιαστρώσεις αγόνων</t>
        </is>
      </c>
      <c r="W1173" s="2" t="inlineStr">
        <is>
          <t>3|
3</t>
        </is>
      </c>
      <c r="X1173" s="2" t="inlineStr">
        <is>
          <t xml:space="preserve">|
</t>
        </is>
      </c>
      <c r="Y1173" t="inlineStr">
        <is>
          <t/>
        </is>
      </c>
      <c r="Z1173" s="2" t="inlineStr">
        <is>
          <t>parting|
interseam sediments|
dirtband</t>
        </is>
      </c>
      <c r="AA1173" s="2" t="inlineStr">
        <is>
          <t>3|
3|
3</t>
        </is>
      </c>
      <c r="AB1173" s="2" t="inlineStr">
        <is>
          <t xml:space="preserve">|
|
</t>
        </is>
      </c>
      <c r="AC1173" t="inlineStr">
        <is>
          <t>layers of rock or sediments that occur between useful seams,between strata or in the seam</t>
        </is>
      </c>
      <c r="AD1173" s="2" t="inlineStr">
        <is>
          <t>intercalaciones de estéril</t>
        </is>
      </c>
      <c r="AE1173" s="2" t="inlineStr">
        <is>
          <t>3</t>
        </is>
      </c>
      <c r="AF1173" s="2" t="inlineStr">
        <is>
          <t/>
        </is>
      </c>
      <c r="AG1173" t="inlineStr">
        <is>
          <t>son los estratos de roca estéril que se presentan entre las capas del combustible o dentro de la mismas capas</t>
        </is>
      </c>
      <c r="AH1173" t="inlineStr">
        <is>
          <t/>
        </is>
      </c>
      <c r="AI1173" t="inlineStr">
        <is>
          <t/>
        </is>
      </c>
      <c r="AJ1173" t="inlineStr">
        <is>
          <t/>
        </is>
      </c>
      <c r="AK1173" t="inlineStr">
        <is>
          <t/>
        </is>
      </c>
      <c r="AL1173" t="inlineStr">
        <is>
          <t/>
        </is>
      </c>
      <c r="AM1173" t="inlineStr">
        <is>
          <t/>
        </is>
      </c>
      <c r="AN1173" t="inlineStr">
        <is>
          <t/>
        </is>
      </c>
      <c r="AO1173" t="inlineStr">
        <is>
          <t/>
        </is>
      </c>
      <c r="AP1173" s="2" t="inlineStr">
        <is>
          <t>stampe|
barre</t>
        </is>
      </c>
      <c r="AQ1173" s="2" t="inlineStr">
        <is>
          <t>3|
3</t>
        </is>
      </c>
      <c r="AR1173" s="2" t="inlineStr">
        <is>
          <t xml:space="preserve">|
</t>
        </is>
      </c>
      <c r="AS1173" t="inlineStr">
        <is>
          <t>couches de terrains stériles ou inclusions qui se trouvent entre des veines utilisables, entre plusieurs couches de combustible ou dans une veine</t>
        </is>
      </c>
      <c r="AT1173" t="inlineStr">
        <is>
          <t/>
        </is>
      </c>
      <c r="AU1173" t="inlineStr">
        <is>
          <t/>
        </is>
      </c>
      <c r="AV1173" t="inlineStr">
        <is>
          <t/>
        </is>
      </c>
      <c r="AW1173" t="inlineStr">
        <is>
          <t/>
        </is>
      </c>
      <c r="AX1173" t="inlineStr">
        <is>
          <t/>
        </is>
      </c>
      <c r="AY1173" t="inlineStr">
        <is>
          <t/>
        </is>
      </c>
      <c r="AZ1173" t="inlineStr">
        <is>
          <t/>
        </is>
      </c>
      <c r="BA1173" t="inlineStr">
        <is>
          <t/>
        </is>
      </c>
      <c r="BB1173" t="inlineStr">
        <is>
          <t/>
        </is>
      </c>
      <c r="BC1173" t="inlineStr">
        <is>
          <t/>
        </is>
      </c>
      <c r="BD1173" t="inlineStr">
        <is>
          <t/>
        </is>
      </c>
      <c r="BE1173" t="inlineStr">
        <is>
          <t/>
        </is>
      </c>
      <c r="BF1173" s="2" t="inlineStr">
        <is>
          <t>interclusi</t>
        </is>
      </c>
      <c r="BG1173" s="2" t="inlineStr">
        <is>
          <t>3</t>
        </is>
      </c>
      <c r="BH1173" s="2" t="inlineStr">
        <is>
          <t/>
        </is>
      </c>
      <c r="BI1173" t="inlineStr">
        <is>
          <t/>
        </is>
      </c>
      <c r="BJ1173" t="inlineStr">
        <is>
          <t/>
        </is>
      </c>
      <c r="BK1173" t="inlineStr">
        <is>
          <t/>
        </is>
      </c>
      <c r="BL1173" t="inlineStr">
        <is>
          <t/>
        </is>
      </c>
      <c r="BM1173" t="inlineStr">
        <is>
          <t/>
        </is>
      </c>
      <c r="BN1173" t="inlineStr">
        <is>
          <t/>
        </is>
      </c>
      <c r="BO1173" t="inlineStr">
        <is>
          <t/>
        </is>
      </c>
      <c r="BP1173" t="inlineStr">
        <is>
          <t/>
        </is>
      </c>
      <c r="BQ1173" t="inlineStr">
        <is>
          <t/>
        </is>
      </c>
      <c r="BR1173" t="inlineStr">
        <is>
          <t/>
        </is>
      </c>
      <c r="BS1173" t="inlineStr">
        <is>
          <t/>
        </is>
      </c>
      <c r="BT1173" t="inlineStr">
        <is>
          <t/>
        </is>
      </c>
      <c r="BU1173" t="inlineStr">
        <is>
          <t/>
        </is>
      </c>
      <c r="BV1173" t="inlineStr">
        <is>
          <t/>
        </is>
      </c>
      <c r="BW1173" t="inlineStr">
        <is>
          <t/>
        </is>
      </c>
      <c r="BX1173" t="inlineStr">
        <is>
          <t/>
        </is>
      </c>
      <c r="BY1173" t="inlineStr">
        <is>
          <t/>
        </is>
      </c>
      <c r="BZ1173" t="inlineStr">
        <is>
          <t/>
        </is>
      </c>
      <c r="CA1173" t="inlineStr">
        <is>
          <t/>
        </is>
      </c>
      <c r="CB1173" t="inlineStr">
        <is>
          <t/>
        </is>
      </c>
      <c r="CC1173" t="inlineStr">
        <is>
          <t/>
        </is>
      </c>
      <c r="CD1173" s="2" t="inlineStr">
        <is>
          <t>intercalações estéreis</t>
        </is>
      </c>
      <c r="CE1173" s="2" t="inlineStr">
        <is>
          <t>3</t>
        </is>
      </c>
      <c r="CF1173" s="2" t="inlineStr">
        <is>
          <t/>
        </is>
      </c>
      <c r="CG1173" t="inlineStr">
        <is>
          <t>camadas ou inclusões de material não aproveitável,localizadas entre as camadas produtivas</t>
        </is>
      </c>
      <c r="CH1173" t="inlineStr">
        <is>
          <t/>
        </is>
      </c>
      <c r="CI1173" t="inlineStr">
        <is>
          <t/>
        </is>
      </c>
      <c r="CJ1173" t="inlineStr">
        <is>
          <t/>
        </is>
      </c>
      <c r="CK1173" t="inlineStr">
        <is>
          <t/>
        </is>
      </c>
      <c r="CL1173" t="inlineStr">
        <is>
          <t/>
        </is>
      </c>
      <c r="CM1173" t="inlineStr">
        <is>
          <t/>
        </is>
      </c>
      <c r="CN1173" t="inlineStr">
        <is>
          <t/>
        </is>
      </c>
      <c r="CO1173" t="inlineStr">
        <is>
          <t/>
        </is>
      </c>
      <c r="CP1173" t="inlineStr">
        <is>
          <t/>
        </is>
      </c>
      <c r="CQ1173" t="inlineStr">
        <is>
          <t/>
        </is>
      </c>
      <c r="CR1173" t="inlineStr">
        <is>
          <t/>
        </is>
      </c>
      <c r="CS1173" t="inlineStr">
        <is>
          <t/>
        </is>
      </c>
      <c r="CT1173" t="inlineStr">
        <is>
          <t/>
        </is>
      </c>
      <c r="CU1173" t="inlineStr">
        <is>
          <t/>
        </is>
      </c>
      <c r="CV1173" t="inlineStr">
        <is>
          <t/>
        </is>
      </c>
      <c r="CW1173" t="inlineStr">
        <is>
          <t/>
        </is>
      </c>
    </row>
    <row r="1174">
      <c r="A1174" s="1" t="str">
        <f>HYPERLINK("https://iate.europa.eu/entry/result/1407823/all", "1407823")</f>
        <v>1407823</v>
      </c>
      <c r="B1174" t="inlineStr">
        <is>
          <t>ENERGY;INDUSTRY</t>
        </is>
      </c>
      <c r="C1174" t="inlineStr">
        <is>
          <t>ENERGY|coal and mining industries|coal industry;INDUSTRY|electronics and electrical engineering</t>
        </is>
      </c>
      <c r="D1174" t="inlineStr">
        <is>
          <t>no</t>
        </is>
      </c>
      <c r="E1174" t="inlineStr">
        <is>
          <t/>
        </is>
      </c>
      <c r="F1174" t="inlineStr">
        <is>
          <t/>
        </is>
      </c>
      <c r="G1174" t="inlineStr">
        <is>
          <t/>
        </is>
      </c>
      <c r="H1174" t="inlineStr">
        <is>
          <t/>
        </is>
      </c>
      <c r="I1174" t="inlineStr">
        <is>
          <t/>
        </is>
      </c>
      <c r="J1174" t="inlineStr">
        <is>
          <t/>
        </is>
      </c>
      <c r="K1174" t="inlineStr">
        <is>
          <t/>
        </is>
      </c>
      <c r="L1174" t="inlineStr">
        <is>
          <t/>
        </is>
      </c>
      <c r="M1174" t="inlineStr">
        <is>
          <t/>
        </is>
      </c>
      <c r="N1174" t="inlineStr">
        <is>
          <t/>
        </is>
      </c>
      <c r="O1174" t="inlineStr">
        <is>
          <t/>
        </is>
      </c>
      <c r="P1174" t="inlineStr">
        <is>
          <t/>
        </is>
      </c>
      <c r="Q1174" t="inlineStr">
        <is>
          <t/>
        </is>
      </c>
      <c r="R1174" s="2" t="inlineStr">
        <is>
          <t>verkaufsfaehige Foerdermenge</t>
        </is>
      </c>
      <c r="S1174" s="2" t="inlineStr">
        <is>
          <t>3</t>
        </is>
      </c>
      <c r="T1174" s="2" t="inlineStr">
        <is>
          <t/>
        </is>
      </c>
      <c r="U1174" t="inlineStr">
        <is>
          <t>gefoerderte Menge nach der Aufbereitung. Bei statistischen Angaben ist die Bezugsbasis, z.B.Ballastgehalt, Heizwert zu nennen</t>
        </is>
      </c>
      <c r="V1174" s="2" t="inlineStr">
        <is>
          <t>εμπορεύσιμη παραγωγή</t>
        </is>
      </c>
      <c r="W1174" s="2" t="inlineStr">
        <is>
          <t>3</t>
        </is>
      </c>
      <c r="X1174" s="2" t="inlineStr">
        <is>
          <t/>
        </is>
      </c>
      <c r="Y1174" t="inlineStr">
        <is>
          <t/>
        </is>
      </c>
      <c r="Z1174" s="2" t="inlineStr">
        <is>
          <t>saleable output</t>
        </is>
      </c>
      <c r="AA1174" s="2" t="inlineStr">
        <is>
          <t>3</t>
        </is>
      </c>
      <c r="AB1174" s="2" t="inlineStr">
        <is>
          <t/>
        </is>
      </c>
      <c r="AC1174" t="inlineStr">
        <is>
          <t>the quantity of fuel produced after preparation.In statistical returns the fuel should be classified,e.g.by mineral matter content,calorific value</t>
        </is>
      </c>
      <c r="AD1174" s="2" t="inlineStr">
        <is>
          <t>producción vendible</t>
        </is>
      </c>
      <c r="AE1174" s="2" t="inlineStr">
        <is>
          <t>3</t>
        </is>
      </c>
      <c r="AF1174" s="2" t="inlineStr">
        <is>
          <t/>
        </is>
      </c>
      <c r="AG1174" t="inlineStr">
        <is>
          <t>cantidad considerada después de la preparación. En los datos estadísticos debe indicarse sus características, por ejemplo, su contenido en material inerte, su p.c.i.(poder calorífico inferior)</t>
        </is>
      </c>
      <c r="AH1174" t="inlineStr">
        <is>
          <t/>
        </is>
      </c>
      <c r="AI1174" t="inlineStr">
        <is>
          <t/>
        </is>
      </c>
      <c r="AJ1174" t="inlineStr">
        <is>
          <t/>
        </is>
      </c>
      <c r="AK1174" t="inlineStr">
        <is>
          <t/>
        </is>
      </c>
      <c r="AL1174" t="inlineStr">
        <is>
          <t/>
        </is>
      </c>
      <c r="AM1174" t="inlineStr">
        <is>
          <t/>
        </is>
      </c>
      <c r="AN1174" t="inlineStr">
        <is>
          <t/>
        </is>
      </c>
      <c r="AO1174" t="inlineStr">
        <is>
          <t/>
        </is>
      </c>
      <c r="AP1174" s="2" t="inlineStr">
        <is>
          <t>production marchande</t>
        </is>
      </c>
      <c r="AQ1174" s="2" t="inlineStr">
        <is>
          <t>3</t>
        </is>
      </c>
      <c r="AR1174" s="2" t="inlineStr">
        <is>
          <t/>
        </is>
      </c>
      <c r="AS1174" t="inlineStr">
        <is>
          <t>quantité considérée après la préparation. Dans les données statistiques, il y a lieu d'indiquer la base de référence, par exemple: la teneur en internes, le p.c.i</t>
        </is>
      </c>
      <c r="AT1174" t="inlineStr">
        <is>
          <t/>
        </is>
      </c>
      <c r="AU1174" t="inlineStr">
        <is>
          <t/>
        </is>
      </c>
      <c r="AV1174" t="inlineStr">
        <is>
          <t/>
        </is>
      </c>
      <c r="AW1174" t="inlineStr">
        <is>
          <t/>
        </is>
      </c>
      <c r="AX1174" t="inlineStr">
        <is>
          <t/>
        </is>
      </c>
      <c r="AY1174" t="inlineStr">
        <is>
          <t/>
        </is>
      </c>
      <c r="AZ1174" t="inlineStr">
        <is>
          <t/>
        </is>
      </c>
      <c r="BA1174" t="inlineStr">
        <is>
          <t/>
        </is>
      </c>
      <c r="BB1174" t="inlineStr">
        <is>
          <t/>
        </is>
      </c>
      <c r="BC1174" t="inlineStr">
        <is>
          <t/>
        </is>
      </c>
      <c r="BD1174" t="inlineStr">
        <is>
          <t/>
        </is>
      </c>
      <c r="BE1174" t="inlineStr">
        <is>
          <t/>
        </is>
      </c>
      <c r="BF1174" s="2" t="inlineStr">
        <is>
          <t>produzione commerciabile|
produzione vendibile</t>
        </is>
      </c>
      <c r="BG1174" s="2" t="inlineStr">
        <is>
          <t>3|
3</t>
        </is>
      </c>
      <c r="BH1174" s="2" t="inlineStr">
        <is>
          <t xml:space="preserve">|
</t>
        </is>
      </c>
      <c r="BI1174" t="inlineStr">
        <is>
          <t/>
        </is>
      </c>
      <c r="BJ1174" t="inlineStr">
        <is>
          <t/>
        </is>
      </c>
      <c r="BK1174" t="inlineStr">
        <is>
          <t/>
        </is>
      </c>
      <c r="BL1174" t="inlineStr">
        <is>
          <t/>
        </is>
      </c>
      <c r="BM1174" t="inlineStr">
        <is>
          <t/>
        </is>
      </c>
      <c r="BN1174" t="inlineStr">
        <is>
          <t/>
        </is>
      </c>
      <c r="BO1174" t="inlineStr">
        <is>
          <t/>
        </is>
      </c>
      <c r="BP1174" t="inlineStr">
        <is>
          <t/>
        </is>
      </c>
      <c r="BQ1174" t="inlineStr">
        <is>
          <t/>
        </is>
      </c>
      <c r="BR1174" t="inlineStr">
        <is>
          <t/>
        </is>
      </c>
      <c r="BS1174" t="inlineStr">
        <is>
          <t/>
        </is>
      </c>
      <c r="BT1174" t="inlineStr">
        <is>
          <t/>
        </is>
      </c>
      <c r="BU1174" t="inlineStr">
        <is>
          <t/>
        </is>
      </c>
      <c r="BV1174" t="inlineStr">
        <is>
          <t/>
        </is>
      </c>
      <c r="BW1174" t="inlineStr">
        <is>
          <t/>
        </is>
      </c>
      <c r="BX1174" t="inlineStr">
        <is>
          <t/>
        </is>
      </c>
      <c r="BY1174" t="inlineStr">
        <is>
          <t/>
        </is>
      </c>
      <c r="BZ1174" t="inlineStr">
        <is>
          <t/>
        </is>
      </c>
      <c r="CA1174" t="inlineStr">
        <is>
          <t/>
        </is>
      </c>
      <c r="CB1174" t="inlineStr">
        <is>
          <t/>
        </is>
      </c>
      <c r="CC1174" t="inlineStr">
        <is>
          <t/>
        </is>
      </c>
      <c r="CD1174" s="2" t="inlineStr">
        <is>
          <t>produção comercial</t>
        </is>
      </c>
      <c r="CE1174" s="2" t="inlineStr">
        <is>
          <t>3</t>
        </is>
      </c>
      <c r="CF1174" s="2" t="inlineStr">
        <is>
          <t/>
        </is>
      </c>
      <c r="CG1174" t="inlineStr">
        <is>
          <t>quantidade de carvão com características aceites no mercado respectivo.Em dados estatísticos o combustível deve ser classificado,por exemplo:pelo conteúdo de matéria mineral,pelo poder calorífico inferior,pelo teor em cinzas,etc.</t>
        </is>
      </c>
      <c r="CH1174" t="inlineStr">
        <is>
          <t/>
        </is>
      </c>
      <c r="CI1174" t="inlineStr">
        <is>
          <t/>
        </is>
      </c>
      <c r="CJ1174" t="inlineStr">
        <is>
          <t/>
        </is>
      </c>
      <c r="CK1174" t="inlineStr">
        <is>
          <t/>
        </is>
      </c>
      <c r="CL1174" t="inlineStr">
        <is>
          <t/>
        </is>
      </c>
      <c r="CM1174" t="inlineStr">
        <is>
          <t/>
        </is>
      </c>
      <c r="CN1174" t="inlineStr">
        <is>
          <t/>
        </is>
      </c>
      <c r="CO1174" t="inlineStr">
        <is>
          <t/>
        </is>
      </c>
      <c r="CP1174" t="inlineStr">
        <is>
          <t/>
        </is>
      </c>
      <c r="CQ1174" t="inlineStr">
        <is>
          <t/>
        </is>
      </c>
      <c r="CR1174" t="inlineStr">
        <is>
          <t/>
        </is>
      </c>
      <c r="CS1174" t="inlineStr">
        <is>
          <t/>
        </is>
      </c>
      <c r="CT1174" t="inlineStr">
        <is>
          <t/>
        </is>
      </c>
      <c r="CU1174" t="inlineStr">
        <is>
          <t/>
        </is>
      </c>
      <c r="CV1174" t="inlineStr">
        <is>
          <t/>
        </is>
      </c>
      <c r="CW1174" t="inlineStr">
        <is>
          <t/>
        </is>
      </c>
    </row>
    <row r="1175">
      <c r="A1175" s="1" t="str">
        <f>HYPERLINK("https://iate.europa.eu/entry/result/1407822/all", "1407822")</f>
        <v>1407822</v>
      </c>
      <c r="B1175" t="inlineStr">
        <is>
          <t>ENERGY;INDUSTRY</t>
        </is>
      </c>
      <c r="C1175" t="inlineStr">
        <is>
          <t>ENERGY|coal and mining industries|coal industry;INDUSTRY|electronics and electrical engineering</t>
        </is>
      </c>
      <c r="D1175" t="inlineStr">
        <is>
          <t>no</t>
        </is>
      </c>
      <c r="E1175" t="inlineStr">
        <is>
          <t/>
        </is>
      </c>
      <c r="F1175" t="inlineStr">
        <is>
          <t/>
        </is>
      </c>
      <c r="G1175" t="inlineStr">
        <is>
          <t/>
        </is>
      </c>
      <c r="H1175" t="inlineStr">
        <is>
          <t/>
        </is>
      </c>
      <c r="I1175" t="inlineStr">
        <is>
          <t/>
        </is>
      </c>
      <c r="J1175" t="inlineStr">
        <is>
          <t/>
        </is>
      </c>
      <c r="K1175" t="inlineStr">
        <is>
          <t/>
        </is>
      </c>
      <c r="L1175" t="inlineStr">
        <is>
          <t/>
        </is>
      </c>
      <c r="M1175" t="inlineStr">
        <is>
          <t/>
        </is>
      </c>
      <c r="N1175" t="inlineStr">
        <is>
          <t/>
        </is>
      </c>
      <c r="O1175" t="inlineStr">
        <is>
          <t/>
        </is>
      </c>
      <c r="P1175" t="inlineStr">
        <is>
          <t/>
        </is>
      </c>
      <c r="Q1175" t="inlineStr">
        <is>
          <t/>
        </is>
      </c>
      <c r="R1175" s="2" t="inlineStr">
        <is>
          <t>Rohfoerdermenge</t>
        </is>
      </c>
      <c r="S1175" s="2" t="inlineStr">
        <is>
          <t>3</t>
        </is>
      </c>
      <c r="T1175" s="2" t="inlineStr">
        <is>
          <t/>
        </is>
      </c>
      <c r="U1175" t="inlineStr">
        <is>
          <t>gefoerderte Menge vor der Aufbereitung einschliesslich Berge, jedoch ohne die Berge, die nicht durch die Aufbereitung gehen</t>
        </is>
      </c>
      <c r="V1175" s="2" t="inlineStr">
        <is>
          <t>μικτή παραγωγή</t>
        </is>
      </c>
      <c r="W1175" s="2" t="inlineStr">
        <is>
          <t>3</t>
        </is>
      </c>
      <c r="X1175" s="2" t="inlineStr">
        <is>
          <t/>
        </is>
      </c>
      <c r="Y1175" t="inlineStr">
        <is>
          <t/>
        </is>
      </c>
      <c r="Z1175" s="2" t="inlineStr">
        <is>
          <t>run-of-mine output|
raw fuel output|
as-mined output</t>
        </is>
      </c>
      <c r="AA1175" s="2" t="inlineStr">
        <is>
          <t>3|
3|
3</t>
        </is>
      </c>
      <c r="AB1175" s="2" t="inlineStr">
        <is>
          <t xml:space="preserve">|
|
</t>
        </is>
      </c>
      <c r="AC1175" t="inlineStr">
        <is>
          <t>the quantity of fuel mined before preparation and including inerts,but excluding inerts that do not pass through the preparation stage</t>
        </is>
      </c>
      <c r="AD1175" s="2" t="inlineStr">
        <is>
          <t>producción bruta</t>
        </is>
      </c>
      <c r="AE1175" s="2" t="inlineStr">
        <is>
          <t>3</t>
        </is>
      </c>
      <c r="AF1175" s="2" t="inlineStr">
        <is>
          <t/>
        </is>
      </c>
      <c r="AG1175" t="inlineStr">
        <is>
          <t>cantidad extraída considerada antes de la preparación y que incluye los estériles, salvo aquellos que no han de pasar por la preparación</t>
        </is>
      </c>
      <c r="AH1175" t="inlineStr">
        <is>
          <t/>
        </is>
      </c>
      <c r="AI1175" t="inlineStr">
        <is>
          <t/>
        </is>
      </c>
      <c r="AJ1175" t="inlineStr">
        <is>
          <t/>
        </is>
      </c>
      <c r="AK1175" t="inlineStr">
        <is>
          <t/>
        </is>
      </c>
      <c r="AL1175" t="inlineStr">
        <is>
          <t/>
        </is>
      </c>
      <c r="AM1175" t="inlineStr">
        <is>
          <t/>
        </is>
      </c>
      <c r="AN1175" t="inlineStr">
        <is>
          <t/>
        </is>
      </c>
      <c r="AO1175" t="inlineStr">
        <is>
          <t/>
        </is>
      </c>
      <c r="AP1175" s="2" t="inlineStr">
        <is>
          <t>extraction brute</t>
        </is>
      </c>
      <c r="AQ1175" s="2" t="inlineStr">
        <is>
          <t>3</t>
        </is>
      </c>
      <c r="AR1175" s="2" t="inlineStr">
        <is>
          <t/>
        </is>
      </c>
      <c r="AS1175" t="inlineStr">
        <is>
          <t>quantité extraite considérée avant la préparation et comprenant les stériles, sauf ceux qui ne passent pas par la préparation</t>
        </is>
      </c>
      <c r="AT1175" t="inlineStr">
        <is>
          <t/>
        </is>
      </c>
      <c r="AU1175" t="inlineStr">
        <is>
          <t/>
        </is>
      </c>
      <c r="AV1175" t="inlineStr">
        <is>
          <t/>
        </is>
      </c>
      <c r="AW1175" t="inlineStr">
        <is>
          <t/>
        </is>
      </c>
      <c r="AX1175" t="inlineStr">
        <is>
          <t/>
        </is>
      </c>
      <c r="AY1175" t="inlineStr">
        <is>
          <t/>
        </is>
      </c>
      <c r="AZ1175" t="inlineStr">
        <is>
          <t/>
        </is>
      </c>
      <c r="BA1175" t="inlineStr">
        <is>
          <t/>
        </is>
      </c>
      <c r="BB1175" t="inlineStr">
        <is>
          <t/>
        </is>
      </c>
      <c r="BC1175" t="inlineStr">
        <is>
          <t/>
        </is>
      </c>
      <c r="BD1175" t="inlineStr">
        <is>
          <t/>
        </is>
      </c>
      <c r="BE1175" t="inlineStr">
        <is>
          <t/>
        </is>
      </c>
      <c r="BF1175" s="2" t="inlineStr">
        <is>
          <t>produzione grezza</t>
        </is>
      </c>
      <c r="BG1175" s="2" t="inlineStr">
        <is>
          <t>3</t>
        </is>
      </c>
      <c r="BH1175" s="2" t="inlineStr">
        <is>
          <t/>
        </is>
      </c>
      <c r="BI1175" t="inlineStr">
        <is>
          <t/>
        </is>
      </c>
      <c r="BJ1175" t="inlineStr">
        <is>
          <t/>
        </is>
      </c>
      <c r="BK1175" t="inlineStr">
        <is>
          <t/>
        </is>
      </c>
      <c r="BL1175" t="inlineStr">
        <is>
          <t/>
        </is>
      </c>
      <c r="BM1175" t="inlineStr">
        <is>
          <t/>
        </is>
      </c>
      <c r="BN1175" t="inlineStr">
        <is>
          <t/>
        </is>
      </c>
      <c r="BO1175" t="inlineStr">
        <is>
          <t/>
        </is>
      </c>
      <c r="BP1175" t="inlineStr">
        <is>
          <t/>
        </is>
      </c>
      <c r="BQ1175" t="inlineStr">
        <is>
          <t/>
        </is>
      </c>
      <c r="BR1175" t="inlineStr">
        <is>
          <t/>
        </is>
      </c>
      <c r="BS1175" t="inlineStr">
        <is>
          <t/>
        </is>
      </c>
      <c r="BT1175" t="inlineStr">
        <is>
          <t/>
        </is>
      </c>
      <c r="BU1175" t="inlineStr">
        <is>
          <t/>
        </is>
      </c>
      <c r="BV1175" t="inlineStr">
        <is>
          <t/>
        </is>
      </c>
      <c r="BW1175" t="inlineStr">
        <is>
          <t/>
        </is>
      </c>
      <c r="BX1175" t="inlineStr">
        <is>
          <t/>
        </is>
      </c>
      <c r="BY1175" t="inlineStr">
        <is>
          <t/>
        </is>
      </c>
      <c r="BZ1175" t="inlineStr">
        <is>
          <t/>
        </is>
      </c>
      <c r="CA1175" t="inlineStr">
        <is>
          <t/>
        </is>
      </c>
      <c r="CB1175" t="inlineStr">
        <is>
          <t/>
        </is>
      </c>
      <c r="CC1175" t="inlineStr">
        <is>
          <t/>
        </is>
      </c>
      <c r="CD1175" s="2" t="inlineStr">
        <is>
          <t>extração bruta</t>
        </is>
      </c>
      <c r="CE1175" s="2" t="inlineStr">
        <is>
          <t>3</t>
        </is>
      </c>
      <c r="CF1175" s="2" t="inlineStr">
        <is>
          <t/>
        </is>
      </c>
      <c r="CG1175" t="inlineStr">
        <is>
          <t>quantidade de combustível extraído antes da preparação,incluindo os estéreis,que passam pela fase de tratamento</t>
        </is>
      </c>
      <c r="CH1175" t="inlineStr">
        <is>
          <t/>
        </is>
      </c>
      <c r="CI1175" t="inlineStr">
        <is>
          <t/>
        </is>
      </c>
      <c r="CJ1175" t="inlineStr">
        <is>
          <t/>
        </is>
      </c>
      <c r="CK1175" t="inlineStr">
        <is>
          <t/>
        </is>
      </c>
      <c r="CL1175" t="inlineStr">
        <is>
          <t/>
        </is>
      </c>
      <c r="CM1175" t="inlineStr">
        <is>
          <t/>
        </is>
      </c>
      <c r="CN1175" t="inlineStr">
        <is>
          <t/>
        </is>
      </c>
      <c r="CO1175" t="inlineStr">
        <is>
          <t/>
        </is>
      </c>
      <c r="CP1175" t="inlineStr">
        <is>
          <t/>
        </is>
      </c>
      <c r="CQ1175" t="inlineStr">
        <is>
          <t/>
        </is>
      </c>
      <c r="CR1175" t="inlineStr">
        <is>
          <t/>
        </is>
      </c>
      <c r="CS1175" t="inlineStr">
        <is>
          <t/>
        </is>
      </c>
      <c r="CT1175" t="inlineStr">
        <is>
          <t/>
        </is>
      </c>
      <c r="CU1175" t="inlineStr">
        <is>
          <t/>
        </is>
      </c>
      <c r="CV1175" t="inlineStr">
        <is>
          <t/>
        </is>
      </c>
      <c r="CW1175" t="inlineStr">
        <is>
          <t/>
        </is>
      </c>
    </row>
    <row r="1176">
      <c r="A1176" s="1" t="str">
        <f>HYPERLINK("https://iate.europa.eu/entry/result/1407821/all", "1407821")</f>
        <v>1407821</v>
      </c>
      <c r="B1176" t="inlineStr">
        <is>
          <t>ENERGY;INDUSTRY</t>
        </is>
      </c>
      <c r="C1176" t="inlineStr">
        <is>
          <t>ENERGY|coal and mining industries|coal industry;INDUSTRY|electronics and electrical engineering</t>
        </is>
      </c>
      <c r="D1176" t="inlineStr">
        <is>
          <t>no</t>
        </is>
      </c>
      <c r="E1176" t="inlineStr">
        <is>
          <t/>
        </is>
      </c>
      <c r="F1176" t="inlineStr">
        <is>
          <t/>
        </is>
      </c>
      <c r="G1176" t="inlineStr">
        <is>
          <t/>
        </is>
      </c>
      <c r="H1176" t="inlineStr">
        <is>
          <t/>
        </is>
      </c>
      <c r="I1176" t="inlineStr">
        <is>
          <t/>
        </is>
      </c>
      <c r="J1176" t="inlineStr">
        <is>
          <t/>
        </is>
      </c>
      <c r="K1176" t="inlineStr">
        <is>
          <t/>
        </is>
      </c>
      <c r="L1176" t="inlineStr">
        <is>
          <t/>
        </is>
      </c>
      <c r="M1176" t="inlineStr">
        <is>
          <t/>
        </is>
      </c>
      <c r="N1176" t="inlineStr">
        <is>
          <t/>
        </is>
      </c>
      <c r="O1176" t="inlineStr">
        <is>
          <t/>
        </is>
      </c>
      <c r="P1176" t="inlineStr">
        <is>
          <t/>
        </is>
      </c>
      <c r="Q1176" t="inlineStr">
        <is>
          <t/>
        </is>
      </c>
      <c r="R1176" s="2" t="inlineStr">
        <is>
          <t>raucharmer Brennstoff</t>
        </is>
      </c>
      <c r="S1176" s="2" t="inlineStr">
        <is>
          <t>3</t>
        </is>
      </c>
      <c r="T1176" s="2" t="inlineStr">
        <is>
          <t/>
        </is>
      </c>
      <c r="U1176" t="inlineStr">
        <is>
          <t>Brennstoff mit solchen natuerlichen oder durch besondere Behandlung eingestellten Eigenschaften, dass er bei der Verbrennung in die Abgase (Rauchgase) nur wenig sichtbare feste und fluessige Stoffe, s.B.Asche, Russ, Teer abgibt</t>
        </is>
      </c>
      <c r="V1176" s="2" t="inlineStr">
        <is>
          <t>στερεό καύσιμο απαλλαγμένο καπνού</t>
        </is>
      </c>
      <c r="W1176" s="2" t="inlineStr">
        <is>
          <t>3</t>
        </is>
      </c>
      <c r="X1176" s="2" t="inlineStr">
        <is>
          <t/>
        </is>
      </c>
      <c r="Y1176" t="inlineStr">
        <is>
          <t/>
        </is>
      </c>
      <c r="Z1176" s="2" t="inlineStr">
        <is>
          <t>solid smokeless fuel</t>
        </is>
      </c>
      <c r="AA1176" s="2" t="inlineStr">
        <is>
          <t>3</t>
        </is>
      </c>
      <c r="AB1176" s="2" t="inlineStr">
        <is>
          <t/>
        </is>
      </c>
      <c r="AC1176" t="inlineStr">
        <is>
          <t>a fuel whose natural properties or whose properties resulting from special treatment are such that when burned the fuel emits only limited quantities of visible solid or liquid substances(e.g.ash,soot,tar)in the flue gases</t>
        </is>
      </c>
      <c r="AD1176" s="2" t="inlineStr">
        <is>
          <t>combustible sin humo</t>
        </is>
      </c>
      <c r="AE1176" s="2" t="inlineStr">
        <is>
          <t>3</t>
        </is>
      </c>
      <c r="AF1176" s="2" t="inlineStr">
        <is>
          <t/>
        </is>
      </c>
      <c r="AG1176" t="inlineStr">
        <is>
          <t>combustible que posee características naturales o resultado de un tratamiento particular tal que, los humos producto de su combustión no contienen más que cantidades muy pequeñas de materias visibles sólidas y líquidas, por ejemplo, cenizas, hollín, alquitrán</t>
        </is>
      </c>
      <c r="AH1176" t="inlineStr">
        <is>
          <t/>
        </is>
      </c>
      <c r="AI1176" t="inlineStr">
        <is>
          <t/>
        </is>
      </c>
      <c r="AJ1176" t="inlineStr">
        <is>
          <t/>
        </is>
      </c>
      <c r="AK1176" t="inlineStr">
        <is>
          <t/>
        </is>
      </c>
      <c r="AL1176" t="inlineStr">
        <is>
          <t/>
        </is>
      </c>
      <c r="AM1176" t="inlineStr">
        <is>
          <t/>
        </is>
      </c>
      <c r="AN1176" t="inlineStr">
        <is>
          <t/>
        </is>
      </c>
      <c r="AO1176" t="inlineStr">
        <is>
          <t/>
        </is>
      </c>
      <c r="AP1176" s="2" t="inlineStr">
        <is>
          <t>combustible sans fumée</t>
        </is>
      </c>
      <c r="AQ1176" s="2" t="inlineStr">
        <is>
          <t>3</t>
        </is>
      </c>
      <c r="AR1176" s="2" t="inlineStr">
        <is>
          <t/>
        </is>
      </c>
      <c r="AS1176" t="inlineStr">
        <is>
          <t>combustible possédant des caractéristiques naturelles ou résultant d'un traitement particulier telles que, lors de la combustion, il ne fournit dans les produits de la combustion (fumées) qu'une faible quantité de matières visibles solides et liquides, par exemple: cendres, suies, goudron</t>
        </is>
      </c>
      <c r="AT1176" t="inlineStr">
        <is>
          <t/>
        </is>
      </c>
      <c r="AU1176" t="inlineStr">
        <is>
          <t/>
        </is>
      </c>
      <c r="AV1176" t="inlineStr">
        <is>
          <t/>
        </is>
      </c>
      <c r="AW1176" t="inlineStr">
        <is>
          <t/>
        </is>
      </c>
      <c r="AX1176" t="inlineStr">
        <is>
          <t/>
        </is>
      </c>
      <c r="AY1176" t="inlineStr">
        <is>
          <t/>
        </is>
      </c>
      <c r="AZ1176" t="inlineStr">
        <is>
          <t/>
        </is>
      </c>
      <c r="BA1176" t="inlineStr">
        <is>
          <t/>
        </is>
      </c>
      <c r="BB1176" t="inlineStr">
        <is>
          <t/>
        </is>
      </c>
      <c r="BC1176" t="inlineStr">
        <is>
          <t/>
        </is>
      </c>
      <c r="BD1176" t="inlineStr">
        <is>
          <t/>
        </is>
      </c>
      <c r="BE1176" t="inlineStr">
        <is>
          <t/>
        </is>
      </c>
      <c r="BF1176" s="2" t="inlineStr">
        <is>
          <t>combustibile senza fumo</t>
        </is>
      </c>
      <c r="BG1176" s="2" t="inlineStr">
        <is>
          <t>3</t>
        </is>
      </c>
      <c r="BH1176" s="2" t="inlineStr">
        <is>
          <t/>
        </is>
      </c>
      <c r="BI1176" t="inlineStr">
        <is>
          <t/>
        </is>
      </c>
      <c r="BJ1176" t="inlineStr">
        <is>
          <t/>
        </is>
      </c>
      <c r="BK1176" t="inlineStr">
        <is>
          <t/>
        </is>
      </c>
      <c r="BL1176" t="inlineStr">
        <is>
          <t/>
        </is>
      </c>
      <c r="BM1176" t="inlineStr">
        <is>
          <t/>
        </is>
      </c>
      <c r="BN1176" t="inlineStr">
        <is>
          <t/>
        </is>
      </c>
      <c r="BO1176" t="inlineStr">
        <is>
          <t/>
        </is>
      </c>
      <c r="BP1176" t="inlineStr">
        <is>
          <t/>
        </is>
      </c>
      <c r="BQ1176" t="inlineStr">
        <is>
          <t/>
        </is>
      </c>
      <c r="BR1176" t="inlineStr">
        <is>
          <t/>
        </is>
      </c>
      <c r="BS1176" t="inlineStr">
        <is>
          <t/>
        </is>
      </c>
      <c r="BT1176" t="inlineStr">
        <is>
          <t/>
        </is>
      </c>
      <c r="BU1176" t="inlineStr">
        <is>
          <t/>
        </is>
      </c>
      <c r="BV1176" t="inlineStr">
        <is>
          <t/>
        </is>
      </c>
      <c r="BW1176" t="inlineStr">
        <is>
          <t/>
        </is>
      </c>
      <c r="BX1176" t="inlineStr">
        <is>
          <t/>
        </is>
      </c>
      <c r="BY1176" t="inlineStr">
        <is>
          <t/>
        </is>
      </c>
      <c r="BZ1176" t="inlineStr">
        <is>
          <t/>
        </is>
      </c>
      <c r="CA1176" t="inlineStr">
        <is>
          <t/>
        </is>
      </c>
      <c r="CB1176" t="inlineStr">
        <is>
          <t/>
        </is>
      </c>
      <c r="CC1176" t="inlineStr">
        <is>
          <t/>
        </is>
      </c>
      <c r="CD1176" s="2" t="inlineStr">
        <is>
          <t>combustível sem fumo</t>
        </is>
      </c>
      <c r="CE1176" s="2" t="inlineStr">
        <is>
          <t>3</t>
        </is>
      </c>
      <c r="CF1176" s="2" t="inlineStr">
        <is>
          <t/>
        </is>
      </c>
      <c r="CG1176" t="inlineStr">
        <is>
          <t>combustível cujas propriedades naturais ou resultantes de tratamento especial são tais que,quando da combustão,apenas emite,nos produtos de combustão(fumos),quantidades diminutas de matérias visíveis sólidas ou líquidas(por exemplo:cinza,fuligem,alcatrão)</t>
        </is>
      </c>
      <c r="CH1176" t="inlineStr">
        <is>
          <t/>
        </is>
      </c>
      <c r="CI1176" t="inlineStr">
        <is>
          <t/>
        </is>
      </c>
      <c r="CJ1176" t="inlineStr">
        <is>
          <t/>
        </is>
      </c>
      <c r="CK1176" t="inlineStr">
        <is>
          <t/>
        </is>
      </c>
      <c r="CL1176" t="inlineStr">
        <is>
          <t/>
        </is>
      </c>
      <c r="CM1176" t="inlineStr">
        <is>
          <t/>
        </is>
      </c>
      <c r="CN1176" t="inlineStr">
        <is>
          <t/>
        </is>
      </c>
      <c r="CO1176" t="inlineStr">
        <is>
          <t/>
        </is>
      </c>
      <c r="CP1176" t="inlineStr">
        <is>
          <t/>
        </is>
      </c>
      <c r="CQ1176" t="inlineStr">
        <is>
          <t/>
        </is>
      </c>
      <c r="CR1176" t="inlineStr">
        <is>
          <t/>
        </is>
      </c>
      <c r="CS1176" t="inlineStr">
        <is>
          <t/>
        </is>
      </c>
      <c r="CT1176" t="inlineStr">
        <is>
          <t/>
        </is>
      </c>
      <c r="CU1176" t="inlineStr">
        <is>
          <t/>
        </is>
      </c>
      <c r="CV1176" t="inlineStr">
        <is>
          <t/>
        </is>
      </c>
      <c r="CW1176" t="inlineStr">
        <is>
          <t/>
        </is>
      </c>
    </row>
    <row r="1177">
      <c r="A1177" s="1" t="str">
        <f>HYPERLINK("https://iate.europa.eu/entry/result/1407820/all", "1407820")</f>
        <v>1407820</v>
      </c>
      <c r="B1177" t="inlineStr">
        <is>
          <t>ENERGY;INDUSTRY</t>
        </is>
      </c>
      <c r="C1177" t="inlineStr">
        <is>
          <t>ENERGY|coal and mining industries|coal industry;INDUSTRY|electronics and electrical engineering</t>
        </is>
      </c>
      <c r="D1177" t="inlineStr">
        <is>
          <t>no</t>
        </is>
      </c>
      <c r="E1177" t="inlineStr">
        <is>
          <t/>
        </is>
      </c>
      <c r="F1177" t="inlineStr">
        <is>
          <t/>
        </is>
      </c>
      <c r="G1177" t="inlineStr">
        <is>
          <t/>
        </is>
      </c>
      <c r="H1177" t="inlineStr">
        <is>
          <t/>
        </is>
      </c>
      <c r="I1177" t="inlineStr">
        <is>
          <t/>
        </is>
      </c>
      <c r="J1177" t="inlineStr">
        <is>
          <t/>
        </is>
      </c>
      <c r="K1177" t="inlineStr">
        <is>
          <t/>
        </is>
      </c>
      <c r="L1177" t="inlineStr">
        <is>
          <t/>
        </is>
      </c>
      <c r="M1177" t="inlineStr">
        <is>
          <t/>
        </is>
      </c>
      <c r="N1177" t="inlineStr">
        <is>
          <t/>
        </is>
      </c>
      <c r="O1177" t="inlineStr">
        <is>
          <t/>
        </is>
      </c>
      <c r="P1177" t="inlineStr">
        <is>
          <t/>
        </is>
      </c>
      <c r="Q1177" t="inlineStr">
        <is>
          <t/>
        </is>
      </c>
      <c r="R1177" s="2" t="inlineStr">
        <is>
          <t>Formkoks</t>
        </is>
      </c>
      <c r="S1177" s="2" t="inlineStr">
        <is>
          <t>3</t>
        </is>
      </c>
      <c r="T1177" s="2" t="inlineStr">
        <is>
          <t/>
        </is>
      </c>
      <c r="U1177" t="inlineStr">
        <is>
          <t>aus Kohlenbriketts oder-pellets hergestellter Koks</t>
        </is>
      </c>
      <c r="V1177" s="2" t="inlineStr">
        <is>
          <t>τυποποιημένο κώκ|
χυτευτό κώκ</t>
        </is>
      </c>
      <c r="W1177" s="2" t="inlineStr">
        <is>
          <t>3|
3</t>
        </is>
      </c>
      <c r="X1177" s="2" t="inlineStr">
        <is>
          <t xml:space="preserve">|
</t>
        </is>
      </c>
      <c r="Y1177" t="inlineStr">
        <is>
          <t/>
        </is>
      </c>
      <c r="Z1177" s="2" t="inlineStr">
        <is>
          <t>formed coke</t>
        </is>
      </c>
      <c r="AA1177" s="2" t="inlineStr">
        <is>
          <t>3</t>
        </is>
      </c>
      <c r="AB1177" s="2" t="inlineStr">
        <is>
          <t/>
        </is>
      </c>
      <c r="AC1177" t="inlineStr">
        <is>
          <t>coke made from briquetted or pelletised coal for metallurgical purposes</t>
        </is>
      </c>
      <c r="AD1177" s="2" t="inlineStr">
        <is>
          <t>coque preformado</t>
        </is>
      </c>
      <c r="AE1177" s="2" t="inlineStr">
        <is>
          <t>3</t>
        </is>
      </c>
      <c r="AF1177" s="2" t="inlineStr">
        <is>
          <t/>
        </is>
      </c>
      <c r="AG1177" t="inlineStr">
        <is>
          <t>coque obtenido a partir de aglomerados de carbón</t>
        </is>
      </c>
      <c r="AH1177" t="inlineStr">
        <is>
          <t/>
        </is>
      </c>
      <c r="AI1177" t="inlineStr">
        <is>
          <t/>
        </is>
      </c>
      <c r="AJ1177" t="inlineStr">
        <is>
          <t/>
        </is>
      </c>
      <c r="AK1177" t="inlineStr">
        <is>
          <t/>
        </is>
      </c>
      <c r="AL1177" t="inlineStr">
        <is>
          <t/>
        </is>
      </c>
      <c r="AM1177" t="inlineStr">
        <is>
          <t/>
        </is>
      </c>
      <c r="AN1177" t="inlineStr">
        <is>
          <t/>
        </is>
      </c>
      <c r="AO1177" t="inlineStr">
        <is>
          <t/>
        </is>
      </c>
      <c r="AP1177" s="2" t="inlineStr">
        <is>
          <t>coke moulé</t>
        </is>
      </c>
      <c r="AQ1177" s="2" t="inlineStr">
        <is>
          <t>3</t>
        </is>
      </c>
      <c r="AR1177" s="2" t="inlineStr">
        <is>
          <t/>
        </is>
      </c>
      <c r="AS1177" t="inlineStr">
        <is>
          <t>coke fabriqué à partir d'agglomérés de charbon</t>
        </is>
      </c>
      <c r="AT1177" t="inlineStr">
        <is>
          <t/>
        </is>
      </c>
      <c r="AU1177" t="inlineStr">
        <is>
          <t/>
        </is>
      </c>
      <c r="AV1177" t="inlineStr">
        <is>
          <t/>
        </is>
      </c>
      <c r="AW1177" t="inlineStr">
        <is>
          <t/>
        </is>
      </c>
      <c r="AX1177" t="inlineStr">
        <is>
          <t/>
        </is>
      </c>
      <c r="AY1177" t="inlineStr">
        <is>
          <t/>
        </is>
      </c>
      <c r="AZ1177" t="inlineStr">
        <is>
          <t/>
        </is>
      </c>
      <c r="BA1177" t="inlineStr">
        <is>
          <t/>
        </is>
      </c>
      <c r="BB1177" t="inlineStr">
        <is>
          <t/>
        </is>
      </c>
      <c r="BC1177" t="inlineStr">
        <is>
          <t/>
        </is>
      </c>
      <c r="BD1177" t="inlineStr">
        <is>
          <t/>
        </is>
      </c>
      <c r="BE1177" t="inlineStr">
        <is>
          <t/>
        </is>
      </c>
      <c r="BF1177" s="2" t="inlineStr">
        <is>
          <t>coke compatto</t>
        </is>
      </c>
      <c r="BG1177" s="2" t="inlineStr">
        <is>
          <t>3</t>
        </is>
      </c>
      <c r="BH1177" s="2" t="inlineStr">
        <is>
          <t/>
        </is>
      </c>
      <c r="BI1177" t="inlineStr">
        <is>
          <t/>
        </is>
      </c>
      <c r="BJ1177" t="inlineStr">
        <is>
          <t/>
        </is>
      </c>
      <c r="BK1177" t="inlineStr">
        <is>
          <t/>
        </is>
      </c>
      <c r="BL1177" t="inlineStr">
        <is>
          <t/>
        </is>
      </c>
      <c r="BM1177" t="inlineStr">
        <is>
          <t/>
        </is>
      </c>
      <c r="BN1177" t="inlineStr">
        <is>
          <t/>
        </is>
      </c>
      <c r="BO1177" t="inlineStr">
        <is>
          <t/>
        </is>
      </c>
      <c r="BP1177" t="inlineStr">
        <is>
          <t/>
        </is>
      </c>
      <c r="BQ1177" t="inlineStr">
        <is>
          <t/>
        </is>
      </c>
      <c r="BR1177" t="inlineStr">
        <is>
          <t/>
        </is>
      </c>
      <c r="BS1177" t="inlineStr">
        <is>
          <t/>
        </is>
      </c>
      <c r="BT1177" t="inlineStr">
        <is>
          <t/>
        </is>
      </c>
      <c r="BU1177" t="inlineStr">
        <is>
          <t/>
        </is>
      </c>
      <c r="BV1177" t="inlineStr">
        <is>
          <t/>
        </is>
      </c>
      <c r="BW1177" t="inlineStr">
        <is>
          <t/>
        </is>
      </c>
      <c r="BX1177" t="inlineStr">
        <is>
          <t/>
        </is>
      </c>
      <c r="BY1177" t="inlineStr">
        <is>
          <t/>
        </is>
      </c>
      <c r="BZ1177" t="inlineStr">
        <is>
          <t/>
        </is>
      </c>
      <c r="CA1177" t="inlineStr">
        <is>
          <t/>
        </is>
      </c>
      <c r="CB1177" t="inlineStr">
        <is>
          <t/>
        </is>
      </c>
      <c r="CC1177" t="inlineStr">
        <is>
          <t/>
        </is>
      </c>
      <c r="CD1177" s="2" t="inlineStr">
        <is>
          <t>coque moldado</t>
        </is>
      </c>
      <c r="CE1177" s="2" t="inlineStr">
        <is>
          <t>3</t>
        </is>
      </c>
      <c r="CF1177" s="2" t="inlineStr">
        <is>
          <t/>
        </is>
      </c>
      <c r="CG1177" t="inlineStr">
        <is>
          <t>coque obtido a partir de aglomerados de carvão</t>
        </is>
      </c>
      <c r="CH1177" t="inlineStr">
        <is>
          <t/>
        </is>
      </c>
      <c r="CI1177" t="inlineStr">
        <is>
          <t/>
        </is>
      </c>
      <c r="CJ1177" t="inlineStr">
        <is>
          <t/>
        </is>
      </c>
      <c r="CK1177" t="inlineStr">
        <is>
          <t/>
        </is>
      </c>
      <c r="CL1177" t="inlineStr">
        <is>
          <t/>
        </is>
      </c>
      <c r="CM1177" t="inlineStr">
        <is>
          <t/>
        </is>
      </c>
      <c r="CN1177" t="inlineStr">
        <is>
          <t/>
        </is>
      </c>
      <c r="CO1177" t="inlineStr">
        <is>
          <t/>
        </is>
      </c>
      <c r="CP1177" t="inlineStr">
        <is>
          <t/>
        </is>
      </c>
      <c r="CQ1177" t="inlineStr">
        <is>
          <t/>
        </is>
      </c>
      <c r="CR1177" t="inlineStr">
        <is>
          <t/>
        </is>
      </c>
      <c r="CS1177" t="inlineStr">
        <is>
          <t/>
        </is>
      </c>
      <c r="CT1177" t="inlineStr">
        <is>
          <t/>
        </is>
      </c>
      <c r="CU1177" t="inlineStr">
        <is>
          <t/>
        </is>
      </c>
      <c r="CV1177" t="inlineStr">
        <is>
          <t/>
        </is>
      </c>
      <c r="CW1177" t="inlineStr">
        <is>
          <t/>
        </is>
      </c>
    </row>
    <row r="1178">
      <c r="A1178" s="1" t="str">
        <f>HYPERLINK("https://iate.europa.eu/entry/result/1407817/all", "1407817")</f>
        <v>1407817</v>
      </c>
      <c r="B1178" t="inlineStr">
        <is>
          <t>ENERGY;INDUSTRY</t>
        </is>
      </c>
      <c r="C1178" t="inlineStr">
        <is>
          <t>ENERGY|coal and mining industries|coal industry;INDUSTRY|chemistry|chemical compound</t>
        </is>
      </c>
      <c r="D1178" t="inlineStr">
        <is>
          <t>no</t>
        </is>
      </c>
      <c r="E1178" t="inlineStr">
        <is>
          <t/>
        </is>
      </c>
      <c r="F1178" t="inlineStr">
        <is>
          <t/>
        </is>
      </c>
      <c r="G1178" t="inlineStr">
        <is>
          <t/>
        </is>
      </c>
      <c r="H1178" t="inlineStr">
        <is>
          <t/>
        </is>
      </c>
      <c r="I1178" t="inlineStr">
        <is>
          <t/>
        </is>
      </c>
      <c r="J1178" t="inlineStr">
        <is>
          <t/>
        </is>
      </c>
      <c r="K1178" t="inlineStr">
        <is>
          <t/>
        </is>
      </c>
      <c r="L1178" t="inlineStr">
        <is>
          <t/>
        </is>
      </c>
      <c r="M1178" t="inlineStr">
        <is>
          <t/>
        </is>
      </c>
      <c r="N1178" s="2" t="inlineStr">
        <is>
          <t>briketter</t>
        </is>
      </c>
      <c r="O1178" s="2" t="inlineStr">
        <is>
          <t>3</t>
        </is>
      </c>
      <c r="P1178" s="2" t="inlineStr">
        <is>
          <t/>
        </is>
      </c>
      <c r="Q1178" t="inlineStr">
        <is>
          <t/>
        </is>
      </c>
      <c r="R1178" s="2" t="inlineStr">
        <is>
          <t>Brikett</t>
        </is>
      </c>
      <c r="S1178" s="2" t="inlineStr">
        <is>
          <t>3</t>
        </is>
      </c>
      <c r="T1178" s="2" t="inlineStr">
        <is>
          <t/>
        </is>
      </c>
      <c r="U1178" t="inlineStr">
        <is>
          <t>geformter Brennstoff, der nach Vorbehandlung feinkoerniger Brennstoffe durch Verpressen, gegebenenfalls im Gemenge mit Bindemitteln, hergestellt worden ist. Die Koernung des Brikettiergutes kann je nach Verwendungszweck unterschiedlich sein</t>
        </is>
      </c>
      <c r="V1178" s="2" t="inlineStr">
        <is>
          <t>μπρικέτα|
πλίνθος άνθρακα</t>
        </is>
      </c>
      <c r="W1178" s="2" t="inlineStr">
        <is>
          <t>3|
3</t>
        </is>
      </c>
      <c r="X1178" s="2" t="inlineStr">
        <is>
          <t xml:space="preserve">|
</t>
        </is>
      </c>
      <c r="Y1178" t="inlineStr">
        <is>
          <t/>
        </is>
      </c>
      <c r="Z1178" s="2" t="inlineStr">
        <is>
          <t>ovoid|
briquette</t>
        </is>
      </c>
      <c r="AA1178" s="2" t="inlineStr">
        <is>
          <t>3|
3</t>
        </is>
      </c>
      <c r="AB1178" s="2" t="inlineStr">
        <is>
          <t xml:space="preserve">|
</t>
        </is>
      </c>
      <c r="AC1178" t="inlineStr">
        <is>
          <t>a shaped fuel made by compressing pre-treated solid fuel fines in a press with or without a binder.The granular size of the feed material and the briquette or ovoid itself may be varied to suit the eventual application of the fuel</t>
        </is>
      </c>
      <c r="AD1178" s="2" t="inlineStr">
        <is>
          <t>aglomerado|
briqueta</t>
        </is>
      </c>
      <c r="AE1178" s="2" t="inlineStr">
        <is>
          <t>3|
3</t>
        </is>
      </c>
      <c r="AF1178" s="2" t="inlineStr">
        <is>
          <t xml:space="preserve">|
</t>
        </is>
      </c>
      <c r="AG1178" t="inlineStr">
        <is>
          <t>es un combustible molido fabricado por compresión en una prensa, de finos de combustible sólido con adición o sin ella de un material aglomerante. El tamaño del aglomerado así como su granulometría puede ser distinto según el uso a que se destine</t>
        </is>
      </c>
      <c r="AH1178" t="inlineStr">
        <is>
          <t/>
        </is>
      </c>
      <c r="AI1178" t="inlineStr">
        <is>
          <t/>
        </is>
      </c>
      <c r="AJ1178" t="inlineStr">
        <is>
          <t/>
        </is>
      </c>
      <c r="AK1178" t="inlineStr">
        <is>
          <t/>
        </is>
      </c>
      <c r="AL1178" t="inlineStr">
        <is>
          <t/>
        </is>
      </c>
      <c r="AM1178" t="inlineStr">
        <is>
          <t/>
        </is>
      </c>
      <c r="AN1178" t="inlineStr">
        <is>
          <t/>
        </is>
      </c>
      <c r="AO1178" t="inlineStr">
        <is>
          <t/>
        </is>
      </c>
      <c r="AP1178" s="2" t="inlineStr">
        <is>
          <t>boulet|
aggloméré|
briquette</t>
        </is>
      </c>
      <c r="AQ1178" s="2" t="inlineStr">
        <is>
          <t>3|
3|
3</t>
        </is>
      </c>
      <c r="AR1178" s="2" t="inlineStr">
        <is>
          <t xml:space="preserve">|
|
</t>
        </is>
      </c>
      <c r="AS1178" t="inlineStr">
        <is>
          <t>combustible moulé et obtenu par compression, après préparation préalable d'un combustible de fine granulométrie, éventuellement en mélange avec des liants. La dimension des agglomérés ainsi que leur granulométrie peuvent être variables en fonction de l'utilisation</t>
        </is>
      </c>
      <c r="AT1178" t="inlineStr">
        <is>
          <t/>
        </is>
      </c>
      <c r="AU1178" t="inlineStr">
        <is>
          <t/>
        </is>
      </c>
      <c r="AV1178" t="inlineStr">
        <is>
          <t/>
        </is>
      </c>
      <c r="AW1178" t="inlineStr">
        <is>
          <t/>
        </is>
      </c>
      <c r="AX1178" t="inlineStr">
        <is>
          <t/>
        </is>
      </c>
      <c r="AY1178" t="inlineStr">
        <is>
          <t/>
        </is>
      </c>
      <c r="AZ1178" t="inlineStr">
        <is>
          <t/>
        </is>
      </c>
      <c r="BA1178" t="inlineStr">
        <is>
          <t/>
        </is>
      </c>
      <c r="BB1178" t="inlineStr">
        <is>
          <t/>
        </is>
      </c>
      <c r="BC1178" t="inlineStr">
        <is>
          <t/>
        </is>
      </c>
      <c r="BD1178" t="inlineStr">
        <is>
          <t/>
        </is>
      </c>
      <c r="BE1178" t="inlineStr">
        <is>
          <t/>
        </is>
      </c>
      <c r="BF1178" s="2" t="inlineStr">
        <is>
          <t>mattonelle</t>
        </is>
      </c>
      <c r="BG1178" s="2" t="inlineStr">
        <is>
          <t>3</t>
        </is>
      </c>
      <c r="BH1178" s="2" t="inlineStr">
        <is>
          <t/>
        </is>
      </c>
      <c r="BI1178" t="inlineStr">
        <is>
          <t/>
        </is>
      </c>
      <c r="BJ1178" t="inlineStr">
        <is>
          <t/>
        </is>
      </c>
      <c r="BK1178" t="inlineStr">
        <is>
          <t/>
        </is>
      </c>
      <c r="BL1178" t="inlineStr">
        <is>
          <t/>
        </is>
      </c>
      <c r="BM1178" t="inlineStr">
        <is>
          <t/>
        </is>
      </c>
      <c r="BN1178" t="inlineStr">
        <is>
          <t/>
        </is>
      </c>
      <c r="BO1178" t="inlineStr">
        <is>
          <t/>
        </is>
      </c>
      <c r="BP1178" t="inlineStr">
        <is>
          <t/>
        </is>
      </c>
      <c r="BQ1178" t="inlineStr">
        <is>
          <t/>
        </is>
      </c>
      <c r="BR1178" t="inlineStr">
        <is>
          <t/>
        </is>
      </c>
      <c r="BS1178" t="inlineStr">
        <is>
          <t/>
        </is>
      </c>
      <c r="BT1178" t="inlineStr">
        <is>
          <t/>
        </is>
      </c>
      <c r="BU1178" t="inlineStr">
        <is>
          <t/>
        </is>
      </c>
      <c r="BV1178" s="2" t="inlineStr">
        <is>
          <t>briketten</t>
        </is>
      </c>
      <c r="BW1178" s="2" t="inlineStr">
        <is>
          <t>3</t>
        </is>
      </c>
      <c r="BX1178" s="2" t="inlineStr">
        <is>
          <t/>
        </is>
      </c>
      <c r="BY1178" t="inlineStr">
        <is>
          <t/>
        </is>
      </c>
      <c r="BZ1178" t="inlineStr">
        <is>
          <t/>
        </is>
      </c>
      <c r="CA1178" t="inlineStr">
        <is>
          <t/>
        </is>
      </c>
      <c r="CB1178" t="inlineStr">
        <is>
          <t/>
        </is>
      </c>
      <c r="CC1178" t="inlineStr">
        <is>
          <t/>
        </is>
      </c>
      <c r="CD1178" s="2" t="inlineStr">
        <is>
          <t>bolas|
briquetes|
aglomerados</t>
        </is>
      </c>
      <c r="CE1178" s="2" t="inlineStr">
        <is>
          <t>3|
3|
3</t>
        </is>
      </c>
      <c r="CF1178" s="2" t="inlineStr">
        <is>
          <t xml:space="preserve">|
|
</t>
        </is>
      </c>
      <c r="CG1178" t="inlineStr">
        <is>
          <t>combustível moído obtido por compressão,após preparação preliminar de um combustível de fina granulometria,eventualmente misturado com um aglomerante.A dimensão dos aglomerados assim como a sua granulometria podem ser variáveis em função da sua utilização</t>
        </is>
      </c>
      <c r="CH1178" t="inlineStr">
        <is>
          <t/>
        </is>
      </c>
      <c r="CI1178" t="inlineStr">
        <is>
          <t/>
        </is>
      </c>
      <c r="CJ1178" t="inlineStr">
        <is>
          <t/>
        </is>
      </c>
      <c r="CK1178" t="inlineStr">
        <is>
          <t/>
        </is>
      </c>
      <c r="CL1178" t="inlineStr">
        <is>
          <t/>
        </is>
      </c>
      <c r="CM1178" t="inlineStr">
        <is>
          <t/>
        </is>
      </c>
      <c r="CN1178" t="inlineStr">
        <is>
          <t/>
        </is>
      </c>
      <c r="CO1178" t="inlineStr">
        <is>
          <t/>
        </is>
      </c>
      <c r="CP1178" t="inlineStr">
        <is>
          <t/>
        </is>
      </c>
      <c r="CQ1178" t="inlineStr">
        <is>
          <t/>
        </is>
      </c>
      <c r="CR1178" t="inlineStr">
        <is>
          <t/>
        </is>
      </c>
      <c r="CS1178" t="inlineStr">
        <is>
          <t/>
        </is>
      </c>
      <c r="CT1178" t="inlineStr">
        <is>
          <t/>
        </is>
      </c>
      <c r="CU1178" t="inlineStr">
        <is>
          <t/>
        </is>
      </c>
      <c r="CV1178" t="inlineStr">
        <is>
          <t/>
        </is>
      </c>
      <c r="CW1178" t="inlineStr">
        <is>
          <t/>
        </is>
      </c>
    </row>
    <row r="1179">
      <c r="A1179" s="1" t="str">
        <f>HYPERLINK("https://iate.europa.eu/entry/result/1407815/all", "1407815")</f>
        <v>1407815</v>
      </c>
      <c r="B1179" t="inlineStr">
        <is>
          <t>ENERGY;INDUSTRY</t>
        </is>
      </c>
      <c r="C1179" t="inlineStr">
        <is>
          <t>ENERGY|coal and mining industries|coal industry;INDUSTRY|electronics and electrical engineering</t>
        </is>
      </c>
      <c r="D1179" t="inlineStr">
        <is>
          <t>no</t>
        </is>
      </c>
      <c r="E1179" t="inlineStr">
        <is>
          <t/>
        </is>
      </c>
      <c r="F1179" t="inlineStr">
        <is>
          <t/>
        </is>
      </c>
      <c r="G1179" t="inlineStr">
        <is>
          <t/>
        </is>
      </c>
      <c r="H1179" t="inlineStr">
        <is>
          <t/>
        </is>
      </c>
      <c r="I1179" t="inlineStr">
        <is>
          <t/>
        </is>
      </c>
      <c r="J1179" t="inlineStr">
        <is>
          <t/>
        </is>
      </c>
      <c r="K1179" t="inlineStr">
        <is>
          <t/>
        </is>
      </c>
      <c r="L1179" t="inlineStr">
        <is>
          <t/>
        </is>
      </c>
      <c r="M1179" t="inlineStr">
        <is>
          <t/>
        </is>
      </c>
      <c r="N1179" t="inlineStr">
        <is>
          <t/>
        </is>
      </c>
      <c r="O1179" t="inlineStr">
        <is>
          <t/>
        </is>
      </c>
      <c r="P1179" t="inlineStr">
        <is>
          <t/>
        </is>
      </c>
      <c r="Q1179" t="inlineStr">
        <is>
          <t/>
        </is>
      </c>
      <c r="R1179" s="2" t="inlineStr">
        <is>
          <t>Mittelgut</t>
        </is>
      </c>
      <c r="S1179" s="2" t="inlineStr">
        <is>
          <t>3</t>
        </is>
      </c>
      <c r="T1179" s="2" t="inlineStr">
        <is>
          <t/>
        </is>
      </c>
      <c r="U1179" t="inlineStr">
        <is>
          <t>an Verwachsenem angereichertes Enderzeugnis der mechanischen, trockenen oder nassen Sortierung</t>
        </is>
      </c>
      <c r="V1179" s="2" t="inlineStr">
        <is>
          <t>μικτά</t>
        </is>
      </c>
      <c r="W1179" s="2" t="inlineStr">
        <is>
          <t>3</t>
        </is>
      </c>
      <c r="X1179" s="2" t="inlineStr">
        <is>
          <t/>
        </is>
      </c>
      <c r="Y1179" t="inlineStr">
        <is>
          <t/>
        </is>
      </c>
      <c r="Z1179" s="2" t="inlineStr">
        <is>
          <t>middlings</t>
        </is>
      </c>
      <c r="AA1179" s="2" t="inlineStr">
        <is>
          <t>3</t>
        </is>
      </c>
      <c r="AB1179" s="2" t="inlineStr">
        <is>
          <t/>
        </is>
      </c>
      <c r="AC1179" t="inlineStr">
        <is>
          <t>a product of the preparation of coal which,by reason of its ash content,is too poor in quality for ready sale,but contains too much combustible matter to be discarded</t>
        </is>
      </c>
      <c r="AD1179" s="2" t="inlineStr">
        <is>
          <t>mixtos</t>
        </is>
      </c>
      <c r="AE1179" s="2" t="inlineStr">
        <is>
          <t>3</t>
        </is>
      </c>
      <c r="AF1179" s="2" t="inlineStr">
        <is>
          <t/>
        </is>
      </c>
      <c r="AG1179" t="inlineStr">
        <is>
          <t>producto final, mezclado, resultante de un lavado mecánico, por vía seca o húmeda</t>
        </is>
      </c>
      <c r="AH1179" t="inlineStr">
        <is>
          <t/>
        </is>
      </c>
      <c r="AI1179" t="inlineStr">
        <is>
          <t/>
        </is>
      </c>
      <c r="AJ1179" t="inlineStr">
        <is>
          <t/>
        </is>
      </c>
      <c r="AK1179" t="inlineStr">
        <is>
          <t/>
        </is>
      </c>
      <c r="AL1179" t="inlineStr">
        <is>
          <t/>
        </is>
      </c>
      <c r="AM1179" t="inlineStr">
        <is>
          <t/>
        </is>
      </c>
      <c r="AN1179" t="inlineStr">
        <is>
          <t/>
        </is>
      </c>
      <c r="AO1179" t="inlineStr">
        <is>
          <t/>
        </is>
      </c>
      <c r="AP1179" s="2" t="inlineStr">
        <is>
          <t>mixtes</t>
        </is>
      </c>
      <c r="AQ1179" s="2" t="inlineStr">
        <is>
          <t>3</t>
        </is>
      </c>
      <c r="AR1179" s="2" t="inlineStr">
        <is>
          <t/>
        </is>
      </c>
      <c r="AS1179" t="inlineStr">
        <is>
          <t>produit final mélangé, résultant d'une épuration mécanique, par voie sèche ou humide</t>
        </is>
      </c>
      <c r="AT1179" t="inlineStr">
        <is>
          <t/>
        </is>
      </c>
      <c r="AU1179" t="inlineStr">
        <is>
          <t/>
        </is>
      </c>
      <c r="AV1179" t="inlineStr">
        <is>
          <t/>
        </is>
      </c>
      <c r="AW1179" t="inlineStr">
        <is>
          <t/>
        </is>
      </c>
      <c r="AX1179" t="inlineStr">
        <is>
          <t/>
        </is>
      </c>
      <c r="AY1179" t="inlineStr">
        <is>
          <t/>
        </is>
      </c>
      <c r="AZ1179" t="inlineStr">
        <is>
          <t/>
        </is>
      </c>
      <c r="BA1179" t="inlineStr">
        <is>
          <t/>
        </is>
      </c>
      <c r="BB1179" t="inlineStr">
        <is>
          <t/>
        </is>
      </c>
      <c r="BC1179" t="inlineStr">
        <is>
          <t/>
        </is>
      </c>
      <c r="BD1179" t="inlineStr">
        <is>
          <t/>
        </is>
      </c>
      <c r="BE1179" t="inlineStr">
        <is>
          <t/>
        </is>
      </c>
      <c r="BF1179" s="2" t="inlineStr">
        <is>
          <t>misti</t>
        </is>
      </c>
      <c r="BG1179" s="2" t="inlineStr">
        <is>
          <t>3</t>
        </is>
      </c>
      <c r="BH1179" s="2" t="inlineStr">
        <is>
          <t/>
        </is>
      </c>
      <c r="BI1179" t="inlineStr">
        <is>
          <t/>
        </is>
      </c>
      <c r="BJ1179" t="inlineStr">
        <is>
          <t/>
        </is>
      </c>
      <c r="BK1179" t="inlineStr">
        <is>
          <t/>
        </is>
      </c>
      <c r="BL1179" t="inlineStr">
        <is>
          <t/>
        </is>
      </c>
      <c r="BM1179" t="inlineStr">
        <is>
          <t/>
        </is>
      </c>
      <c r="BN1179" t="inlineStr">
        <is>
          <t/>
        </is>
      </c>
      <c r="BO1179" t="inlineStr">
        <is>
          <t/>
        </is>
      </c>
      <c r="BP1179" t="inlineStr">
        <is>
          <t/>
        </is>
      </c>
      <c r="BQ1179" t="inlineStr">
        <is>
          <t/>
        </is>
      </c>
      <c r="BR1179" t="inlineStr">
        <is>
          <t/>
        </is>
      </c>
      <c r="BS1179" t="inlineStr">
        <is>
          <t/>
        </is>
      </c>
      <c r="BT1179" t="inlineStr">
        <is>
          <t/>
        </is>
      </c>
      <c r="BU1179" t="inlineStr">
        <is>
          <t/>
        </is>
      </c>
      <c r="BV1179" t="inlineStr">
        <is>
          <t/>
        </is>
      </c>
      <c r="BW1179" t="inlineStr">
        <is>
          <t/>
        </is>
      </c>
      <c r="BX1179" t="inlineStr">
        <is>
          <t/>
        </is>
      </c>
      <c r="BY1179" t="inlineStr">
        <is>
          <t/>
        </is>
      </c>
      <c r="BZ1179" t="inlineStr">
        <is>
          <t/>
        </is>
      </c>
      <c r="CA1179" t="inlineStr">
        <is>
          <t/>
        </is>
      </c>
      <c r="CB1179" t="inlineStr">
        <is>
          <t/>
        </is>
      </c>
      <c r="CC1179" t="inlineStr">
        <is>
          <t/>
        </is>
      </c>
      <c r="CD1179" s="2" t="inlineStr">
        <is>
          <t>mistos</t>
        </is>
      </c>
      <c r="CE1179" s="2" t="inlineStr">
        <is>
          <t>3</t>
        </is>
      </c>
      <c r="CF1179" s="2" t="inlineStr">
        <is>
          <t/>
        </is>
      </c>
      <c r="CG1179" t="inlineStr">
        <is>
          <t>mistura de combustível e estéril,resultante de tratamento mecânico por via seca ou húmida</t>
        </is>
      </c>
      <c r="CH1179" t="inlineStr">
        <is>
          <t/>
        </is>
      </c>
      <c r="CI1179" t="inlineStr">
        <is>
          <t/>
        </is>
      </c>
      <c r="CJ1179" t="inlineStr">
        <is>
          <t/>
        </is>
      </c>
      <c r="CK1179" t="inlineStr">
        <is>
          <t/>
        </is>
      </c>
      <c r="CL1179" t="inlineStr">
        <is>
          <t/>
        </is>
      </c>
      <c r="CM1179" t="inlineStr">
        <is>
          <t/>
        </is>
      </c>
      <c r="CN1179" t="inlineStr">
        <is>
          <t/>
        </is>
      </c>
      <c r="CO1179" t="inlineStr">
        <is>
          <t/>
        </is>
      </c>
      <c r="CP1179" t="inlineStr">
        <is>
          <t/>
        </is>
      </c>
      <c r="CQ1179" t="inlineStr">
        <is>
          <t/>
        </is>
      </c>
      <c r="CR1179" t="inlineStr">
        <is>
          <t/>
        </is>
      </c>
      <c r="CS1179" t="inlineStr">
        <is>
          <t/>
        </is>
      </c>
      <c r="CT1179" t="inlineStr">
        <is>
          <t/>
        </is>
      </c>
      <c r="CU1179" t="inlineStr">
        <is>
          <t/>
        </is>
      </c>
      <c r="CV1179" t="inlineStr">
        <is>
          <t/>
        </is>
      </c>
      <c r="CW1179" t="inlineStr">
        <is>
          <t/>
        </is>
      </c>
    </row>
    <row r="1180">
      <c r="A1180" s="1" t="str">
        <f>HYPERLINK("https://iate.europa.eu/entry/result/1407814/all", "1407814")</f>
        <v>1407814</v>
      </c>
      <c r="B1180" t="inlineStr">
        <is>
          <t>ENERGY</t>
        </is>
      </c>
      <c r="C1180" t="inlineStr">
        <is>
          <t>ENERGY|coal and mining industries|coal industry</t>
        </is>
      </c>
      <c r="D1180" t="inlineStr">
        <is>
          <t>no</t>
        </is>
      </c>
      <c r="E1180" t="inlineStr">
        <is>
          <t/>
        </is>
      </c>
      <c r="F1180" t="inlineStr">
        <is>
          <t/>
        </is>
      </c>
      <c r="G1180" t="inlineStr">
        <is>
          <t/>
        </is>
      </c>
      <c r="H1180" t="inlineStr">
        <is>
          <t/>
        </is>
      </c>
      <c r="I1180" t="inlineStr">
        <is>
          <t/>
        </is>
      </c>
      <c r="J1180" t="inlineStr">
        <is>
          <t/>
        </is>
      </c>
      <c r="K1180" t="inlineStr">
        <is>
          <t/>
        </is>
      </c>
      <c r="L1180" t="inlineStr">
        <is>
          <t/>
        </is>
      </c>
      <c r="M1180" t="inlineStr">
        <is>
          <t/>
        </is>
      </c>
      <c r="N1180" t="inlineStr">
        <is>
          <t/>
        </is>
      </c>
      <c r="O1180" t="inlineStr">
        <is>
          <t/>
        </is>
      </c>
      <c r="P1180" t="inlineStr">
        <is>
          <t/>
        </is>
      </c>
      <c r="Q1180" t="inlineStr">
        <is>
          <t/>
        </is>
      </c>
      <c r="R1180" s="2" t="inlineStr">
        <is>
          <t>Waschkohle|
gewaschene Kohle</t>
        </is>
      </c>
      <c r="S1180" s="2" t="inlineStr">
        <is>
          <t>3|
3</t>
        </is>
      </c>
      <c r="T1180" s="2" t="inlineStr">
        <is>
          <t xml:space="preserve">|
</t>
        </is>
      </c>
      <c r="U1180" t="inlineStr">
        <is>
          <t>an Reinkohle angereichertes Enderzeugnis der mechanischen, trockenen oder nassen Sortierung</t>
        </is>
      </c>
      <c r="V1180" s="2" t="inlineStr">
        <is>
          <t>πλυμμένος άνθρακας</t>
        </is>
      </c>
      <c r="W1180" s="2" t="inlineStr">
        <is>
          <t>3</t>
        </is>
      </c>
      <c r="X1180" s="2" t="inlineStr">
        <is>
          <t/>
        </is>
      </c>
      <c r="Y1180" t="inlineStr">
        <is>
          <t/>
        </is>
      </c>
      <c r="Z1180" s="2" t="inlineStr">
        <is>
          <t>washed coal</t>
        </is>
      </c>
      <c r="AA1180" s="2" t="inlineStr">
        <is>
          <t>3</t>
        </is>
      </c>
      <c r="AB1180" s="2" t="inlineStr">
        <is>
          <t/>
        </is>
      </c>
      <c r="AC1180" t="inlineStr">
        <is>
          <t>the end product of mechanical,wet(or dry)cleaning,rich in dry,ash-free coal</t>
        </is>
      </c>
      <c r="AD1180" s="2" t="inlineStr">
        <is>
          <t>carbón lavado</t>
        </is>
      </c>
      <c r="AE1180" s="2" t="inlineStr">
        <is>
          <t>3</t>
        </is>
      </c>
      <c r="AF1180" s="2" t="inlineStr">
        <is>
          <t/>
        </is>
      </c>
      <c r="AG1180" t="inlineStr">
        <is>
          <t>producto final de un proceso de lavado mecánico, por vía seca o húmeda, rico en carbón puro</t>
        </is>
      </c>
      <c r="AH1180" t="inlineStr">
        <is>
          <t/>
        </is>
      </c>
      <c r="AI1180" t="inlineStr">
        <is>
          <t/>
        </is>
      </c>
      <c r="AJ1180" t="inlineStr">
        <is>
          <t/>
        </is>
      </c>
      <c r="AK1180" t="inlineStr">
        <is>
          <t/>
        </is>
      </c>
      <c r="AL1180" t="inlineStr">
        <is>
          <t/>
        </is>
      </c>
      <c r="AM1180" t="inlineStr">
        <is>
          <t/>
        </is>
      </c>
      <c r="AN1180" t="inlineStr">
        <is>
          <t/>
        </is>
      </c>
      <c r="AO1180" t="inlineStr">
        <is>
          <t/>
        </is>
      </c>
      <c r="AP1180" s="2" t="inlineStr">
        <is>
          <t>charbon lavé</t>
        </is>
      </c>
      <c r="AQ1180" s="2" t="inlineStr">
        <is>
          <t>3</t>
        </is>
      </c>
      <c r="AR1180" s="2" t="inlineStr">
        <is>
          <t/>
        </is>
      </c>
      <c r="AS1180" t="inlineStr">
        <is>
          <t>produit final enrichi en charbon pur, résultant d'une épuration mécanique, par voie sèche ou humide</t>
        </is>
      </c>
      <c r="AT1180" t="inlineStr">
        <is>
          <t/>
        </is>
      </c>
      <c r="AU1180" t="inlineStr">
        <is>
          <t/>
        </is>
      </c>
      <c r="AV1180" t="inlineStr">
        <is>
          <t/>
        </is>
      </c>
      <c r="AW1180" t="inlineStr">
        <is>
          <t/>
        </is>
      </c>
      <c r="AX1180" t="inlineStr">
        <is>
          <t/>
        </is>
      </c>
      <c r="AY1180" t="inlineStr">
        <is>
          <t/>
        </is>
      </c>
      <c r="AZ1180" t="inlineStr">
        <is>
          <t/>
        </is>
      </c>
      <c r="BA1180" t="inlineStr">
        <is>
          <t/>
        </is>
      </c>
      <c r="BB1180" t="inlineStr">
        <is>
          <t/>
        </is>
      </c>
      <c r="BC1180" t="inlineStr">
        <is>
          <t/>
        </is>
      </c>
      <c r="BD1180" t="inlineStr">
        <is>
          <t/>
        </is>
      </c>
      <c r="BE1180" t="inlineStr">
        <is>
          <t/>
        </is>
      </c>
      <c r="BF1180" s="2" t="inlineStr">
        <is>
          <t>carbone lavato</t>
        </is>
      </c>
      <c r="BG1180" s="2" t="inlineStr">
        <is>
          <t>3</t>
        </is>
      </c>
      <c r="BH1180" s="2" t="inlineStr">
        <is>
          <t/>
        </is>
      </c>
      <c r="BI1180" t="inlineStr">
        <is>
          <t/>
        </is>
      </c>
      <c r="BJ1180" t="inlineStr">
        <is>
          <t/>
        </is>
      </c>
      <c r="BK1180" t="inlineStr">
        <is>
          <t/>
        </is>
      </c>
      <c r="BL1180" t="inlineStr">
        <is>
          <t/>
        </is>
      </c>
      <c r="BM1180" t="inlineStr">
        <is>
          <t/>
        </is>
      </c>
      <c r="BN1180" t="inlineStr">
        <is>
          <t/>
        </is>
      </c>
      <c r="BO1180" t="inlineStr">
        <is>
          <t/>
        </is>
      </c>
      <c r="BP1180" t="inlineStr">
        <is>
          <t/>
        </is>
      </c>
      <c r="BQ1180" t="inlineStr">
        <is>
          <t/>
        </is>
      </c>
      <c r="BR1180" t="inlineStr">
        <is>
          <t/>
        </is>
      </c>
      <c r="BS1180" t="inlineStr">
        <is>
          <t/>
        </is>
      </c>
      <c r="BT1180" t="inlineStr">
        <is>
          <t/>
        </is>
      </c>
      <c r="BU1180" t="inlineStr">
        <is>
          <t/>
        </is>
      </c>
      <c r="BV1180" t="inlineStr">
        <is>
          <t/>
        </is>
      </c>
      <c r="BW1180" t="inlineStr">
        <is>
          <t/>
        </is>
      </c>
      <c r="BX1180" t="inlineStr">
        <is>
          <t/>
        </is>
      </c>
      <c r="BY1180" t="inlineStr">
        <is>
          <t/>
        </is>
      </c>
      <c r="BZ1180" t="inlineStr">
        <is>
          <t/>
        </is>
      </c>
      <c r="CA1180" t="inlineStr">
        <is>
          <t/>
        </is>
      </c>
      <c r="CB1180" t="inlineStr">
        <is>
          <t/>
        </is>
      </c>
      <c r="CC1180" t="inlineStr">
        <is>
          <t/>
        </is>
      </c>
      <c r="CD1180" s="2" t="inlineStr">
        <is>
          <t>carvão lavado</t>
        </is>
      </c>
      <c r="CE1180" s="2" t="inlineStr">
        <is>
          <t>3</t>
        </is>
      </c>
      <c r="CF1180" s="2" t="inlineStr">
        <is>
          <t/>
        </is>
      </c>
      <c r="CG1180" t="inlineStr">
        <is>
          <t>produto final enriquecido em carvão puro,resultante de tratamento mecânico por via seca ou húmida</t>
        </is>
      </c>
      <c r="CH1180" t="inlineStr">
        <is>
          <t/>
        </is>
      </c>
      <c r="CI1180" t="inlineStr">
        <is>
          <t/>
        </is>
      </c>
      <c r="CJ1180" t="inlineStr">
        <is>
          <t/>
        </is>
      </c>
      <c r="CK1180" t="inlineStr">
        <is>
          <t/>
        </is>
      </c>
      <c r="CL1180" t="inlineStr">
        <is>
          <t/>
        </is>
      </c>
      <c r="CM1180" t="inlineStr">
        <is>
          <t/>
        </is>
      </c>
      <c r="CN1180" t="inlineStr">
        <is>
          <t/>
        </is>
      </c>
      <c r="CO1180" t="inlineStr">
        <is>
          <t/>
        </is>
      </c>
      <c r="CP1180" t="inlineStr">
        <is>
          <t/>
        </is>
      </c>
      <c r="CQ1180" t="inlineStr">
        <is>
          <t/>
        </is>
      </c>
      <c r="CR1180" t="inlineStr">
        <is>
          <t/>
        </is>
      </c>
      <c r="CS1180" t="inlineStr">
        <is>
          <t/>
        </is>
      </c>
      <c r="CT1180" t="inlineStr">
        <is>
          <t/>
        </is>
      </c>
      <c r="CU1180" t="inlineStr">
        <is>
          <t/>
        </is>
      </c>
      <c r="CV1180" t="inlineStr">
        <is>
          <t/>
        </is>
      </c>
      <c r="CW1180" t="inlineStr">
        <is>
          <t/>
        </is>
      </c>
    </row>
    <row r="1181">
      <c r="A1181" s="1" t="str">
        <f>HYPERLINK("https://iate.europa.eu/entry/result/1407812/all", "1407812")</f>
        <v>1407812</v>
      </c>
      <c r="B1181" t="inlineStr">
        <is>
          <t>ENERGY;INDUSTRY</t>
        </is>
      </c>
      <c r="C1181" t="inlineStr">
        <is>
          <t>ENERGY|coal and mining industries|coal industry;INDUSTRY|chemistry|chemical compound</t>
        </is>
      </c>
      <c r="D1181" t="inlineStr">
        <is>
          <t>no</t>
        </is>
      </c>
      <c r="E1181" t="inlineStr">
        <is>
          <t/>
        </is>
      </c>
      <c r="F1181" t="inlineStr">
        <is>
          <t/>
        </is>
      </c>
      <c r="G1181" t="inlineStr">
        <is>
          <t/>
        </is>
      </c>
      <c r="H1181" t="inlineStr">
        <is>
          <t/>
        </is>
      </c>
      <c r="I1181" t="inlineStr">
        <is>
          <t/>
        </is>
      </c>
      <c r="J1181" t="inlineStr">
        <is>
          <t/>
        </is>
      </c>
      <c r="K1181" t="inlineStr">
        <is>
          <t/>
        </is>
      </c>
      <c r="L1181" t="inlineStr">
        <is>
          <t/>
        </is>
      </c>
      <c r="M1181" t="inlineStr">
        <is>
          <t/>
        </is>
      </c>
      <c r="N1181" t="inlineStr">
        <is>
          <t/>
        </is>
      </c>
      <c r="O1181" t="inlineStr">
        <is>
          <t/>
        </is>
      </c>
      <c r="P1181" t="inlineStr">
        <is>
          <t/>
        </is>
      </c>
      <c r="Q1181" t="inlineStr">
        <is>
          <t/>
        </is>
      </c>
      <c r="R1181" s="2" t="inlineStr">
        <is>
          <t>Gewinnung und Verarbeitung fester Brennstoffe</t>
        </is>
      </c>
      <c r="S1181" s="2" t="inlineStr">
        <is>
          <t>3</t>
        </is>
      </c>
      <c r="T1181" s="2" t="inlineStr">
        <is>
          <t/>
        </is>
      </c>
      <c r="U1181" t="inlineStr">
        <is>
          <t/>
        </is>
      </c>
      <c r="V1181" s="2" t="inlineStr">
        <is>
          <t>εξόρυξη και κατεργασία στερεών καυσίμων</t>
        </is>
      </c>
      <c r="W1181" s="2" t="inlineStr">
        <is>
          <t>3</t>
        </is>
      </c>
      <c r="X1181" s="2" t="inlineStr">
        <is>
          <t/>
        </is>
      </c>
      <c r="Y1181" t="inlineStr">
        <is>
          <t/>
        </is>
      </c>
      <c r="Z1181" s="2" t="inlineStr">
        <is>
          <t>mining and processing of solid fuels</t>
        </is>
      </c>
      <c r="AA1181" s="2" t="inlineStr">
        <is>
          <t>3</t>
        </is>
      </c>
      <c r="AB1181" s="2" t="inlineStr">
        <is>
          <t/>
        </is>
      </c>
      <c r="AC1181" t="inlineStr">
        <is>
          <t/>
        </is>
      </c>
      <c r="AD1181" s="2" t="inlineStr">
        <is>
          <t>extracción y preparación de los combustibles sólidos</t>
        </is>
      </c>
      <c r="AE1181" s="2" t="inlineStr">
        <is>
          <t>3</t>
        </is>
      </c>
      <c r="AF1181" s="2" t="inlineStr">
        <is>
          <t/>
        </is>
      </c>
      <c r="AG1181" t="inlineStr">
        <is>
          <t/>
        </is>
      </c>
      <c r="AH1181" t="inlineStr">
        <is>
          <t/>
        </is>
      </c>
      <c r="AI1181" t="inlineStr">
        <is>
          <t/>
        </is>
      </c>
      <c r="AJ1181" t="inlineStr">
        <is>
          <t/>
        </is>
      </c>
      <c r="AK1181" t="inlineStr">
        <is>
          <t/>
        </is>
      </c>
      <c r="AL1181" t="inlineStr">
        <is>
          <t/>
        </is>
      </c>
      <c r="AM1181" t="inlineStr">
        <is>
          <t/>
        </is>
      </c>
      <c r="AN1181" t="inlineStr">
        <is>
          <t/>
        </is>
      </c>
      <c r="AO1181" t="inlineStr">
        <is>
          <t/>
        </is>
      </c>
      <c r="AP1181" s="2" t="inlineStr">
        <is>
          <t>extraction et préparation des combustibles solides</t>
        </is>
      </c>
      <c r="AQ1181" s="2" t="inlineStr">
        <is>
          <t>3</t>
        </is>
      </c>
      <c r="AR1181" s="2" t="inlineStr">
        <is>
          <t/>
        </is>
      </c>
      <c r="AS1181" t="inlineStr">
        <is>
          <t/>
        </is>
      </c>
      <c r="AT1181" t="inlineStr">
        <is>
          <t/>
        </is>
      </c>
      <c r="AU1181" t="inlineStr">
        <is>
          <t/>
        </is>
      </c>
      <c r="AV1181" t="inlineStr">
        <is>
          <t/>
        </is>
      </c>
      <c r="AW1181" t="inlineStr">
        <is>
          <t/>
        </is>
      </c>
      <c r="AX1181" t="inlineStr">
        <is>
          <t/>
        </is>
      </c>
      <c r="AY1181" t="inlineStr">
        <is>
          <t/>
        </is>
      </c>
      <c r="AZ1181" t="inlineStr">
        <is>
          <t/>
        </is>
      </c>
      <c r="BA1181" t="inlineStr">
        <is>
          <t/>
        </is>
      </c>
      <c r="BB1181" t="inlineStr">
        <is>
          <t/>
        </is>
      </c>
      <c r="BC1181" t="inlineStr">
        <is>
          <t/>
        </is>
      </c>
      <c r="BD1181" t="inlineStr">
        <is>
          <t/>
        </is>
      </c>
      <c r="BE1181" t="inlineStr">
        <is>
          <t/>
        </is>
      </c>
      <c r="BF1181" s="2" t="inlineStr">
        <is>
          <t>estrazione e lavorazione dei combustibili solidi</t>
        </is>
      </c>
      <c r="BG1181" s="2" t="inlineStr">
        <is>
          <t>3</t>
        </is>
      </c>
      <c r="BH1181" s="2" t="inlineStr">
        <is>
          <t/>
        </is>
      </c>
      <c r="BI1181" t="inlineStr">
        <is>
          <t/>
        </is>
      </c>
      <c r="BJ1181" t="inlineStr">
        <is>
          <t/>
        </is>
      </c>
      <c r="BK1181" t="inlineStr">
        <is>
          <t/>
        </is>
      </c>
      <c r="BL1181" t="inlineStr">
        <is>
          <t/>
        </is>
      </c>
      <c r="BM1181" t="inlineStr">
        <is>
          <t/>
        </is>
      </c>
      <c r="BN1181" t="inlineStr">
        <is>
          <t/>
        </is>
      </c>
      <c r="BO1181" t="inlineStr">
        <is>
          <t/>
        </is>
      </c>
      <c r="BP1181" t="inlineStr">
        <is>
          <t/>
        </is>
      </c>
      <c r="BQ1181" t="inlineStr">
        <is>
          <t/>
        </is>
      </c>
      <c r="BR1181" t="inlineStr">
        <is>
          <t/>
        </is>
      </c>
      <c r="BS1181" t="inlineStr">
        <is>
          <t/>
        </is>
      </c>
      <c r="BT1181" t="inlineStr">
        <is>
          <t/>
        </is>
      </c>
      <c r="BU1181" t="inlineStr">
        <is>
          <t/>
        </is>
      </c>
      <c r="BV1181" t="inlineStr">
        <is>
          <t/>
        </is>
      </c>
      <c r="BW1181" t="inlineStr">
        <is>
          <t/>
        </is>
      </c>
      <c r="BX1181" t="inlineStr">
        <is>
          <t/>
        </is>
      </c>
      <c r="BY1181" t="inlineStr">
        <is>
          <t/>
        </is>
      </c>
      <c r="BZ1181" t="inlineStr">
        <is>
          <t/>
        </is>
      </c>
      <c r="CA1181" t="inlineStr">
        <is>
          <t/>
        </is>
      </c>
      <c r="CB1181" t="inlineStr">
        <is>
          <t/>
        </is>
      </c>
      <c r="CC1181" t="inlineStr">
        <is>
          <t/>
        </is>
      </c>
      <c r="CD1181" t="inlineStr">
        <is>
          <t/>
        </is>
      </c>
      <c r="CE1181" t="inlineStr">
        <is>
          <t/>
        </is>
      </c>
      <c r="CF1181" t="inlineStr">
        <is>
          <t/>
        </is>
      </c>
      <c r="CG1181" t="inlineStr">
        <is>
          <t/>
        </is>
      </c>
      <c r="CH1181" t="inlineStr">
        <is>
          <t/>
        </is>
      </c>
      <c r="CI1181" t="inlineStr">
        <is>
          <t/>
        </is>
      </c>
      <c r="CJ1181" t="inlineStr">
        <is>
          <t/>
        </is>
      </c>
      <c r="CK1181" t="inlineStr">
        <is>
          <t/>
        </is>
      </c>
      <c r="CL1181" t="inlineStr">
        <is>
          <t/>
        </is>
      </c>
      <c r="CM1181" t="inlineStr">
        <is>
          <t/>
        </is>
      </c>
      <c r="CN1181" t="inlineStr">
        <is>
          <t/>
        </is>
      </c>
      <c r="CO1181" t="inlineStr">
        <is>
          <t/>
        </is>
      </c>
      <c r="CP1181" t="inlineStr">
        <is>
          <t/>
        </is>
      </c>
      <c r="CQ1181" t="inlineStr">
        <is>
          <t/>
        </is>
      </c>
      <c r="CR1181" t="inlineStr">
        <is>
          <t/>
        </is>
      </c>
      <c r="CS1181" t="inlineStr">
        <is>
          <t/>
        </is>
      </c>
      <c r="CT1181" t="inlineStr">
        <is>
          <t/>
        </is>
      </c>
      <c r="CU1181" t="inlineStr">
        <is>
          <t/>
        </is>
      </c>
      <c r="CV1181" t="inlineStr">
        <is>
          <t/>
        </is>
      </c>
      <c r="CW1181" t="inlineStr">
        <is>
          <t/>
        </is>
      </c>
    </row>
    <row r="1182">
      <c r="A1182" s="1" t="str">
        <f>HYPERLINK("https://iate.europa.eu/entry/result/1407811/all", "1407811")</f>
        <v>1407811</v>
      </c>
      <c r="B1182" t="inlineStr">
        <is>
          <t>INDUSTRY</t>
        </is>
      </c>
      <c r="C1182" t="inlineStr">
        <is>
          <t>INDUSTRY|electronics and electrical engineering</t>
        </is>
      </c>
      <c r="D1182" t="inlineStr">
        <is>
          <t>no</t>
        </is>
      </c>
      <c r="E1182" t="inlineStr">
        <is>
          <t/>
        </is>
      </c>
      <c r="F1182" t="inlineStr">
        <is>
          <t/>
        </is>
      </c>
      <c r="G1182" t="inlineStr">
        <is>
          <t/>
        </is>
      </c>
      <c r="H1182" t="inlineStr">
        <is>
          <t/>
        </is>
      </c>
      <c r="I1182" t="inlineStr">
        <is>
          <t/>
        </is>
      </c>
      <c r="J1182" t="inlineStr">
        <is>
          <t/>
        </is>
      </c>
      <c r="K1182" t="inlineStr">
        <is>
          <t/>
        </is>
      </c>
      <c r="L1182" t="inlineStr">
        <is>
          <t/>
        </is>
      </c>
      <c r="M1182" t="inlineStr">
        <is>
          <t/>
        </is>
      </c>
      <c r="N1182" t="inlineStr">
        <is>
          <t/>
        </is>
      </c>
      <c r="O1182" t="inlineStr">
        <is>
          <t/>
        </is>
      </c>
      <c r="P1182" t="inlineStr">
        <is>
          <t/>
        </is>
      </c>
      <c r="Q1182" t="inlineStr">
        <is>
          <t/>
        </is>
      </c>
      <c r="R1182" s="2" t="inlineStr">
        <is>
          <t>Hydraulizitaet</t>
        </is>
      </c>
      <c r="S1182" s="2" t="inlineStr">
        <is>
          <t>3</t>
        </is>
      </c>
      <c r="T1182" s="2" t="inlineStr">
        <is>
          <t/>
        </is>
      </c>
      <c r="U1182" t="inlineStr">
        <is>
          <t>das Verhaeltnis zwischen dem Gesamtabfluss im betrachteten Zeitraum und dem entsprechenden mittleren Gesamtabfluss im Regeljahr</t>
        </is>
      </c>
      <c r="V1182" s="2" t="inlineStr">
        <is>
          <t>υδραυλικότητα|
διαθεσιμότητα υδάτινου φορτίου</t>
        </is>
      </c>
      <c r="W1182" s="2" t="inlineStr">
        <is>
          <t>3|
3</t>
        </is>
      </c>
      <c r="X1182" s="2" t="inlineStr">
        <is>
          <t xml:space="preserve">|
</t>
        </is>
      </c>
      <c r="Y1182" t="inlineStr">
        <is>
          <t/>
        </is>
      </c>
      <c r="Z1182" s="2" t="inlineStr">
        <is>
          <t>water availability|
hydraulicity</t>
        </is>
      </c>
      <c r="AA1182" s="2" t="inlineStr">
        <is>
          <t>3|
3</t>
        </is>
      </c>
      <c r="AB1182" s="2" t="inlineStr">
        <is>
          <t xml:space="preserve">|
</t>
        </is>
      </c>
      <c r="AC1182" t="inlineStr">
        <is>
          <t>the ratio of total flow in an observed period to the total mean flow for the corresponding period over a long series of years(mean year)</t>
        </is>
      </c>
      <c r="AD1182" s="2" t="inlineStr">
        <is>
          <t>hidraulicidad</t>
        </is>
      </c>
      <c r="AE1182" s="2" t="inlineStr">
        <is>
          <t>3</t>
        </is>
      </c>
      <c r="AF1182" s="2" t="inlineStr">
        <is>
          <t/>
        </is>
      </c>
      <c r="AG1182" t="inlineStr">
        <is>
          <t>relación entre las aportaciones dentro del periodo observado y las aportaciones medias correspondientes a un mismo periodo a lo largo de una serie de años (año medio)</t>
        </is>
      </c>
      <c r="AH1182" t="inlineStr">
        <is>
          <t/>
        </is>
      </c>
      <c r="AI1182" t="inlineStr">
        <is>
          <t/>
        </is>
      </c>
      <c r="AJ1182" t="inlineStr">
        <is>
          <t/>
        </is>
      </c>
      <c r="AK1182" t="inlineStr">
        <is>
          <t/>
        </is>
      </c>
      <c r="AL1182" t="inlineStr">
        <is>
          <t/>
        </is>
      </c>
      <c r="AM1182" t="inlineStr">
        <is>
          <t/>
        </is>
      </c>
      <c r="AN1182" t="inlineStr">
        <is>
          <t/>
        </is>
      </c>
      <c r="AO1182" t="inlineStr">
        <is>
          <t/>
        </is>
      </c>
      <c r="AP1182" s="2" t="inlineStr">
        <is>
          <t>hydraulicité</t>
        </is>
      </c>
      <c r="AQ1182" s="2" t="inlineStr">
        <is>
          <t>3</t>
        </is>
      </c>
      <c r="AR1182" s="2" t="inlineStr">
        <is>
          <t/>
        </is>
      </c>
      <c r="AS1182" t="inlineStr">
        <is>
          <t>rapport entre les apports constatés au cours de la période considérée et les apports moyens constatés au cours de la même période sur une longue série d'années(année moyenne)</t>
        </is>
      </c>
      <c r="AT1182" t="inlineStr">
        <is>
          <t/>
        </is>
      </c>
      <c r="AU1182" t="inlineStr">
        <is>
          <t/>
        </is>
      </c>
      <c r="AV1182" t="inlineStr">
        <is>
          <t/>
        </is>
      </c>
      <c r="AW1182" t="inlineStr">
        <is>
          <t/>
        </is>
      </c>
      <c r="AX1182" t="inlineStr">
        <is>
          <t/>
        </is>
      </c>
      <c r="AY1182" t="inlineStr">
        <is>
          <t/>
        </is>
      </c>
      <c r="AZ1182" t="inlineStr">
        <is>
          <t/>
        </is>
      </c>
      <c r="BA1182" t="inlineStr">
        <is>
          <t/>
        </is>
      </c>
      <c r="BB1182" t="inlineStr">
        <is>
          <t/>
        </is>
      </c>
      <c r="BC1182" t="inlineStr">
        <is>
          <t/>
        </is>
      </c>
      <c r="BD1182" t="inlineStr">
        <is>
          <t/>
        </is>
      </c>
      <c r="BE1182" t="inlineStr">
        <is>
          <t/>
        </is>
      </c>
      <c r="BF1182" s="2" t="inlineStr">
        <is>
          <t>idraulicità</t>
        </is>
      </c>
      <c r="BG1182" s="2" t="inlineStr">
        <is>
          <t>3</t>
        </is>
      </c>
      <c r="BH1182" s="2" t="inlineStr">
        <is>
          <t/>
        </is>
      </c>
      <c r="BI1182" t="inlineStr">
        <is>
          <t/>
        </is>
      </c>
      <c r="BJ1182" t="inlineStr">
        <is>
          <t/>
        </is>
      </c>
      <c r="BK1182" t="inlineStr">
        <is>
          <t/>
        </is>
      </c>
      <c r="BL1182" t="inlineStr">
        <is>
          <t/>
        </is>
      </c>
      <c r="BM1182" t="inlineStr">
        <is>
          <t/>
        </is>
      </c>
      <c r="BN1182" t="inlineStr">
        <is>
          <t/>
        </is>
      </c>
      <c r="BO1182" t="inlineStr">
        <is>
          <t/>
        </is>
      </c>
      <c r="BP1182" t="inlineStr">
        <is>
          <t/>
        </is>
      </c>
      <c r="BQ1182" t="inlineStr">
        <is>
          <t/>
        </is>
      </c>
      <c r="BR1182" t="inlineStr">
        <is>
          <t/>
        </is>
      </c>
      <c r="BS1182" t="inlineStr">
        <is>
          <t/>
        </is>
      </c>
      <c r="BT1182" t="inlineStr">
        <is>
          <t/>
        </is>
      </c>
      <c r="BU1182" t="inlineStr">
        <is>
          <t/>
        </is>
      </c>
      <c r="BV1182" t="inlineStr">
        <is>
          <t/>
        </is>
      </c>
      <c r="BW1182" t="inlineStr">
        <is>
          <t/>
        </is>
      </c>
      <c r="BX1182" t="inlineStr">
        <is>
          <t/>
        </is>
      </c>
      <c r="BY1182" t="inlineStr">
        <is>
          <t/>
        </is>
      </c>
      <c r="BZ1182" t="inlineStr">
        <is>
          <t/>
        </is>
      </c>
      <c r="CA1182" t="inlineStr">
        <is>
          <t/>
        </is>
      </c>
      <c r="CB1182" t="inlineStr">
        <is>
          <t/>
        </is>
      </c>
      <c r="CC1182" t="inlineStr">
        <is>
          <t/>
        </is>
      </c>
      <c r="CD1182" s="2" t="inlineStr">
        <is>
          <t>hidraulicidade</t>
        </is>
      </c>
      <c r="CE1182" s="2" t="inlineStr">
        <is>
          <t>3</t>
        </is>
      </c>
      <c r="CF1182" s="2" t="inlineStr">
        <is>
          <t/>
        </is>
      </c>
      <c r="CG1182" t="inlineStr">
        <is>
          <t>relação entre a afluência verificada num período observado e a afluência média em período idêntico durante uma longa série de anos(ano médio)</t>
        </is>
      </c>
      <c r="CH1182" t="inlineStr">
        <is>
          <t/>
        </is>
      </c>
      <c r="CI1182" t="inlineStr">
        <is>
          <t/>
        </is>
      </c>
      <c r="CJ1182" t="inlineStr">
        <is>
          <t/>
        </is>
      </c>
      <c r="CK1182" t="inlineStr">
        <is>
          <t/>
        </is>
      </c>
      <c r="CL1182" t="inlineStr">
        <is>
          <t/>
        </is>
      </c>
      <c r="CM1182" t="inlineStr">
        <is>
          <t/>
        </is>
      </c>
      <c r="CN1182" t="inlineStr">
        <is>
          <t/>
        </is>
      </c>
      <c r="CO1182" t="inlineStr">
        <is>
          <t/>
        </is>
      </c>
      <c r="CP1182" t="inlineStr">
        <is>
          <t/>
        </is>
      </c>
      <c r="CQ1182" t="inlineStr">
        <is>
          <t/>
        </is>
      </c>
      <c r="CR1182" t="inlineStr">
        <is>
          <t/>
        </is>
      </c>
      <c r="CS1182" t="inlineStr">
        <is>
          <t/>
        </is>
      </c>
      <c r="CT1182" t="inlineStr">
        <is>
          <t/>
        </is>
      </c>
      <c r="CU1182" t="inlineStr">
        <is>
          <t/>
        </is>
      </c>
      <c r="CV1182" t="inlineStr">
        <is>
          <t/>
        </is>
      </c>
      <c r="CW1182" t="inlineStr">
        <is>
          <t/>
        </is>
      </c>
    </row>
    <row r="1183">
      <c r="A1183" s="1" t="str">
        <f>HYPERLINK("https://iate.europa.eu/entry/result/1407810/all", "1407810")</f>
        <v>1407810</v>
      </c>
      <c r="B1183" t="inlineStr">
        <is>
          <t>INDUSTRY</t>
        </is>
      </c>
      <c r="C1183" t="inlineStr">
        <is>
          <t>INDUSTRY|electronics and electrical engineering;INDUSTRY|building and public works</t>
        </is>
      </c>
      <c r="D1183" t="inlineStr">
        <is>
          <t>no</t>
        </is>
      </c>
      <c r="E1183" t="inlineStr">
        <is>
          <t/>
        </is>
      </c>
      <c r="F1183" t="inlineStr">
        <is>
          <t/>
        </is>
      </c>
      <c r="G1183" t="inlineStr">
        <is>
          <t/>
        </is>
      </c>
      <c r="H1183" t="inlineStr">
        <is>
          <t/>
        </is>
      </c>
      <c r="I1183" t="inlineStr">
        <is>
          <t/>
        </is>
      </c>
      <c r="J1183" t="inlineStr">
        <is>
          <t/>
        </is>
      </c>
      <c r="K1183" t="inlineStr">
        <is>
          <t/>
        </is>
      </c>
      <c r="L1183" t="inlineStr">
        <is>
          <t/>
        </is>
      </c>
      <c r="M1183" t="inlineStr">
        <is>
          <t/>
        </is>
      </c>
      <c r="N1183" t="inlineStr">
        <is>
          <t/>
        </is>
      </c>
      <c r="O1183" t="inlineStr">
        <is>
          <t/>
        </is>
      </c>
      <c r="P1183" t="inlineStr">
        <is>
          <t/>
        </is>
      </c>
      <c r="Q1183" t="inlineStr">
        <is>
          <t/>
        </is>
      </c>
      <c r="R1183" s="2" t="inlineStr">
        <is>
          <t>Verlusthoehe</t>
        </is>
      </c>
      <c r="S1183" s="2" t="inlineStr">
        <is>
          <t>3</t>
        </is>
      </c>
      <c r="T1183" s="2" t="inlineStr">
        <is>
          <t/>
        </is>
      </c>
      <c r="U1183" t="inlineStr">
        <is>
          <t>der Energiehoehenverlust in einer Wasserfuehrungsstrecke</t>
        </is>
      </c>
      <c r="V1183" s="2" t="inlineStr">
        <is>
          <t>απώλεια φορτίου</t>
        </is>
      </c>
      <c r="W1183" s="2" t="inlineStr">
        <is>
          <t>3</t>
        </is>
      </c>
      <c r="X1183" s="2" t="inlineStr">
        <is>
          <t/>
        </is>
      </c>
      <c r="Y1183" t="inlineStr">
        <is>
          <t/>
        </is>
      </c>
      <c r="Z1183" s="2" t="inlineStr">
        <is>
          <t>lost head|
loss of head|
equivalent loss of head</t>
        </is>
      </c>
      <c r="AA1183" s="2" t="inlineStr">
        <is>
          <t>3|
3|
3</t>
        </is>
      </c>
      <c r="AB1183" s="2" t="inlineStr">
        <is>
          <t xml:space="preserve">|
|
</t>
        </is>
      </c>
      <c r="AC1183" t="inlineStr">
        <is>
          <t>the reduction in useful energy due to friction in the supply conduits,etc.,in a water-power scheme,expressed in terms of the head,equivalent to the amount of energy so lost</t>
        </is>
      </c>
      <c r="AD1183" s="2" t="inlineStr">
        <is>
          <t>pérdida de carga</t>
        </is>
      </c>
      <c r="AE1183" s="2" t="inlineStr">
        <is>
          <t>3</t>
        </is>
      </c>
      <c r="AF1183" s="2" t="inlineStr">
        <is>
          <t/>
        </is>
      </c>
      <c r="AG1183" t="inlineStr">
        <is>
          <t>altura de compensación de las perdidas de carga en un aprovechamiento hidráulico</t>
        </is>
      </c>
      <c r="AH1183" t="inlineStr">
        <is>
          <t/>
        </is>
      </c>
      <c r="AI1183" t="inlineStr">
        <is>
          <t/>
        </is>
      </c>
      <c r="AJ1183" t="inlineStr">
        <is>
          <t/>
        </is>
      </c>
      <c r="AK1183" t="inlineStr">
        <is>
          <t/>
        </is>
      </c>
      <c r="AL1183" t="inlineStr">
        <is>
          <t/>
        </is>
      </c>
      <c r="AM1183" t="inlineStr">
        <is>
          <t/>
        </is>
      </c>
      <c r="AN1183" t="inlineStr">
        <is>
          <t/>
        </is>
      </c>
      <c r="AO1183" t="inlineStr">
        <is>
          <t/>
        </is>
      </c>
      <c r="AP1183" s="2" t="inlineStr">
        <is>
          <t>hauteur équivalente aux pertes</t>
        </is>
      </c>
      <c r="AQ1183" s="2" t="inlineStr">
        <is>
          <t>3</t>
        </is>
      </c>
      <c r="AR1183" s="2" t="inlineStr">
        <is>
          <t/>
        </is>
      </c>
      <c r="AS1183" t="inlineStr">
        <is>
          <t>hauteur de compensation des pertes de charge dans un ouvrage d'amenée d'eau</t>
        </is>
      </c>
      <c r="AT1183" t="inlineStr">
        <is>
          <t/>
        </is>
      </c>
      <c r="AU1183" t="inlineStr">
        <is>
          <t/>
        </is>
      </c>
      <c r="AV1183" t="inlineStr">
        <is>
          <t/>
        </is>
      </c>
      <c r="AW1183" t="inlineStr">
        <is>
          <t/>
        </is>
      </c>
      <c r="AX1183" t="inlineStr">
        <is>
          <t/>
        </is>
      </c>
      <c r="AY1183" t="inlineStr">
        <is>
          <t/>
        </is>
      </c>
      <c r="AZ1183" t="inlineStr">
        <is>
          <t/>
        </is>
      </c>
      <c r="BA1183" t="inlineStr">
        <is>
          <t/>
        </is>
      </c>
      <c r="BB1183" t="inlineStr">
        <is>
          <t/>
        </is>
      </c>
      <c r="BC1183" t="inlineStr">
        <is>
          <t/>
        </is>
      </c>
      <c r="BD1183" t="inlineStr">
        <is>
          <t/>
        </is>
      </c>
      <c r="BE1183" t="inlineStr">
        <is>
          <t/>
        </is>
      </c>
      <c r="BF1183" s="2" t="inlineStr">
        <is>
          <t>perdita di carico</t>
        </is>
      </c>
      <c r="BG1183" s="2" t="inlineStr">
        <is>
          <t>3</t>
        </is>
      </c>
      <c r="BH1183" s="2" t="inlineStr">
        <is>
          <t/>
        </is>
      </c>
      <c r="BI1183" t="inlineStr">
        <is>
          <t/>
        </is>
      </c>
      <c r="BJ1183" t="inlineStr">
        <is>
          <t/>
        </is>
      </c>
      <c r="BK1183" t="inlineStr">
        <is>
          <t/>
        </is>
      </c>
      <c r="BL1183" t="inlineStr">
        <is>
          <t/>
        </is>
      </c>
      <c r="BM1183" t="inlineStr">
        <is>
          <t/>
        </is>
      </c>
      <c r="BN1183" t="inlineStr">
        <is>
          <t/>
        </is>
      </c>
      <c r="BO1183" t="inlineStr">
        <is>
          <t/>
        </is>
      </c>
      <c r="BP1183" t="inlineStr">
        <is>
          <t/>
        </is>
      </c>
      <c r="BQ1183" t="inlineStr">
        <is>
          <t/>
        </is>
      </c>
      <c r="BR1183" t="inlineStr">
        <is>
          <t/>
        </is>
      </c>
      <c r="BS1183" t="inlineStr">
        <is>
          <t/>
        </is>
      </c>
      <c r="BT1183" t="inlineStr">
        <is>
          <t/>
        </is>
      </c>
      <c r="BU1183" t="inlineStr">
        <is>
          <t/>
        </is>
      </c>
      <c r="BV1183" t="inlineStr">
        <is>
          <t/>
        </is>
      </c>
      <c r="BW1183" t="inlineStr">
        <is>
          <t/>
        </is>
      </c>
      <c r="BX1183" t="inlineStr">
        <is>
          <t/>
        </is>
      </c>
      <c r="BY1183" t="inlineStr">
        <is>
          <t/>
        </is>
      </c>
      <c r="BZ1183" t="inlineStr">
        <is>
          <t/>
        </is>
      </c>
      <c r="CA1183" t="inlineStr">
        <is>
          <t/>
        </is>
      </c>
      <c r="CB1183" t="inlineStr">
        <is>
          <t/>
        </is>
      </c>
      <c r="CC1183" t="inlineStr">
        <is>
          <t/>
        </is>
      </c>
      <c r="CD1183" s="2" t="inlineStr">
        <is>
          <t>perda de carga</t>
        </is>
      </c>
      <c r="CE1183" s="2" t="inlineStr">
        <is>
          <t>3</t>
        </is>
      </c>
      <c r="CF1183" s="2" t="inlineStr">
        <is>
          <t/>
        </is>
      </c>
      <c r="CG1183" t="inlineStr">
        <is>
          <t>redução de energia útil provocada pelo escoamento da água num circuito hidráulico expresso em termos de perda de energia</t>
        </is>
      </c>
      <c r="CH1183" t="inlineStr">
        <is>
          <t/>
        </is>
      </c>
      <c r="CI1183" t="inlineStr">
        <is>
          <t/>
        </is>
      </c>
      <c r="CJ1183" t="inlineStr">
        <is>
          <t/>
        </is>
      </c>
      <c r="CK1183" t="inlineStr">
        <is>
          <t/>
        </is>
      </c>
      <c r="CL1183" t="inlineStr">
        <is>
          <t/>
        </is>
      </c>
      <c r="CM1183" t="inlineStr">
        <is>
          <t/>
        </is>
      </c>
      <c r="CN1183" t="inlineStr">
        <is>
          <t/>
        </is>
      </c>
      <c r="CO1183" t="inlineStr">
        <is>
          <t/>
        </is>
      </c>
      <c r="CP1183" t="inlineStr">
        <is>
          <t/>
        </is>
      </c>
      <c r="CQ1183" t="inlineStr">
        <is>
          <t/>
        </is>
      </c>
      <c r="CR1183" t="inlineStr">
        <is>
          <t/>
        </is>
      </c>
      <c r="CS1183" t="inlineStr">
        <is>
          <t/>
        </is>
      </c>
      <c r="CT1183" t="inlineStr">
        <is>
          <t/>
        </is>
      </c>
      <c r="CU1183" t="inlineStr">
        <is>
          <t/>
        </is>
      </c>
      <c r="CV1183" t="inlineStr">
        <is>
          <t/>
        </is>
      </c>
      <c r="CW1183" t="inlineStr">
        <is>
          <t/>
        </is>
      </c>
    </row>
    <row r="1184">
      <c r="A1184" s="1" t="str">
        <f>HYPERLINK("https://iate.europa.eu/entry/result/1407808/all", "1407808")</f>
        <v>1407808</v>
      </c>
      <c r="B1184" t="inlineStr">
        <is>
          <t>INDUSTRY</t>
        </is>
      </c>
      <c r="C1184" t="inlineStr">
        <is>
          <t>INDUSTRY|electronics and electrical engineering;INDUSTRY|building and public works</t>
        </is>
      </c>
      <c r="D1184" t="inlineStr">
        <is>
          <t>no</t>
        </is>
      </c>
      <c r="E1184" t="inlineStr">
        <is>
          <t/>
        </is>
      </c>
      <c r="F1184" t="inlineStr">
        <is>
          <t/>
        </is>
      </c>
      <c r="G1184" t="inlineStr">
        <is>
          <t/>
        </is>
      </c>
      <c r="H1184" t="inlineStr">
        <is>
          <t/>
        </is>
      </c>
      <c r="I1184" t="inlineStr">
        <is>
          <t/>
        </is>
      </c>
      <c r="J1184" t="inlineStr">
        <is>
          <t/>
        </is>
      </c>
      <c r="K1184" t="inlineStr">
        <is>
          <t/>
        </is>
      </c>
      <c r="L1184" t="inlineStr">
        <is>
          <t/>
        </is>
      </c>
      <c r="M1184" t="inlineStr">
        <is>
          <t/>
        </is>
      </c>
      <c r="N1184" t="inlineStr">
        <is>
          <t/>
        </is>
      </c>
      <c r="O1184" t="inlineStr">
        <is>
          <t/>
        </is>
      </c>
      <c r="P1184" t="inlineStr">
        <is>
          <t/>
        </is>
      </c>
      <c r="Q1184" t="inlineStr">
        <is>
          <t/>
        </is>
      </c>
      <c r="R1184" s="2" t="inlineStr">
        <is>
          <t>geodaetische Foerderhoehe</t>
        </is>
      </c>
      <c r="S1184" s="2" t="inlineStr">
        <is>
          <t>3</t>
        </is>
      </c>
      <c r="T1184" s="2" t="inlineStr">
        <is>
          <t/>
        </is>
      </c>
      <c r="U1184" t="inlineStr">
        <is>
          <t>einer Pumpe ist der Niveauunterschied zwischen Ober-und Unterbecken</t>
        </is>
      </c>
      <c r="V1184" s="2" t="inlineStr">
        <is>
          <t>γεωδετικό ύψος κατάθλιψης|
φορτίο πίεσης|
στατικό φορτίο</t>
        </is>
      </c>
      <c r="W1184" s="2" t="inlineStr">
        <is>
          <t>3|
3|
3</t>
        </is>
      </c>
      <c r="X1184" s="2" t="inlineStr">
        <is>
          <t xml:space="preserve">|
|
</t>
        </is>
      </c>
      <c r="Y1184" t="inlineStr">
        <is>
          <t/>
        </is>
      </c>
      <c r="Z1184" s="2" t="inlineStr">
        <is>
          <t>pressure head|
static head|
geodetic delivery head</t>
        </is>
      </c>
      <c r="AA1184" s="2" t="inlineStr">
        <is>
          <t>3|
3|
3</t>
        </is>
      </c>
      <c r="AB1184" s="2" t="inlineStr">
        <is>
          <t xml:space="preserve">|
|
</t>
        </is>
      </c>
      <c r="AC1184" t="inlineStr">
        <is>
          <t>the difference in levels between upper and lower basins in a pumped storage system</t>
        </is>
      </c>
      <c r="AD1184" s="2" t="inlineStr">
        <is>
          <t>altura geodésica</t>
        </is>
      </c>
      <c r="AE1184" s="2" t="inlineStr">
        <is>
          <t>3</t>
        </is>
      </c>
      <c r="AF1184" s="2" t="inlineStr">
        <is>
          <t/>
        </is>
      </c>
      <c r="AG1184" t="inlineStr">
        <is>
          <t>diferencia de nivel entre el embalse superior y el embalse inferior</t>
        </is>
      </c>
      <c r="AH1184" t="inlineStr">
        <is>
          <t/>
        </is>
      </c>
      <c r="AI1184" t="inlineStr">
        <is>
          <t/>
        </is>
      </c>
      <c r="AJ1184" t="inlineStr">
        <is>
          <t/>
        </is>
      </c>
      <c r="AK1184" t="inlineStr">
        <is>
          <t/>
        </is>
      </c>
      <c r="AL1184" t="inlineStr">
        <is>
          <t/>
        </is>
      </c>
      <c r="AM1184" t="inlineStr">
        <is>
          <t/>
        </is>
      </c>
      <c r="AN1184" t="inlineStr">
        <is>
          <t/>
        </is>
      </c>
      <c r="AO1184" t="inlineStr">
        <is>
          <t/>
        </is>
      </c>
      <c r="AP1184" s="2" t="inlineStr">
        <is>
          <t>hauteur géodésique</t>
        </is>
      </c>
      <c r="AQ1184" s="2" t="inlineStr">
        <is>
          <t>3</t>
        </is>
      </c>
      <c r="AR1184" s="2" t="inlineStr">
        <is>
          <t/>
        </is>
      </c>
      <c r="AS1184" t="inlineStr">
        <is>
          <t>différence de niveau entre le bassin supérieur et le bassin inférieur</t>
        </is>
      </c>
      <c r="AT1184" t="inlineStr">
        <is>
          <t/>
        </is>
      </c>
      <c r="AU1184" t="inlineStr">
        <is>
          <t/>
        </is>
      </c>
      <c r="AV1184" t="inlineStr">
        <is>
          <t/>
        </is>
      </c>
      <c r="AW1184" t="inlineStr">
        <is>
          <t/>
        </is>
      </c>
      <c r="AX1184" t="inlineStr">
        <is>
          <t/>
        </is>
      </c>
      <c r="AY1184" t="inlineStr">
        <is>
          <t/>
        </is>
      </c>
      <c r="AZ1184" t="inlineStr">
        <is>
          <t/>
        </is>
      </c>
      <c r="BA1184" t="inlineStr">
        <is>
          <t/>
        </is>
      </c>
      <c r="BB1184" t="inlineStr">
        <is>
          <t/>
        </is>
      </c>
      <c r="BC1184" t="inlineStr">
        <is>
          <t/>
        </is>
      </c>
      <c r="BD1184" t="inlineStr">
        <is>
          <t/>
        </is>
      </c>
      <c r="BE1184" t="inlineStr">
        <is>
          <t/>
        </is>
      </c>
      <c r="BF1184" s="2" t="inlineStr">
        <is>
          <t>altezza geodetica</t>
        </is>
      </c>
      <c r="BG1184" s="2" t="inlineStr">
        <is>
          <t>3</t>
        </is>
      </c>
      <c r="BH1184" s="2" t="inlineStr">
        <is>
          <t/>
        </is>
      </c>
      <c r="BI1184" t="inlineStr">
        <is>
          <t/>
        </is>
      </c>
      <c r="BJ1184" t="inlineStr">
        <is>
          <t/>
        </is>
      </c>
      <c r="BK1184" t="inlineStr">
        <is>
          <t/>
        </is>
      </c>
      <c r="BL1184" t="inlineStr">
        <is>
          <t/>
        </is>
      </c>
      <c r="BM1184" t="inlineStr">
        <is>
          <t/>
        </is>
      </c>
      <c r="BN1184" t="inlineStr">
        <is>
          <t/>
        </is>
      </c>
      <c r="BO1184" t="inlineStr">
        <is>
          <t/>
        </is>
      </c>
      <c r="BP1184" t="inlineStr">
        <is>
          <t/>
        </is>
      </c>
      <c r="BQ1184" t="inlineStr">
        <is>
          <t/>
        </is>
      </c>
      <c r="BR1184" t="inlineStr">
        <is>
          <t/>
        </is>
      </c>
      <c r="BS1184" t="inlineStr">
        <is>
          <t/>
        </is>
      </c>
      <c r="BT1184" t="inlineStr">
        <is>
          <t/>
        </is>
      </c>
      <c r="BU1184" t="inlineStr">
        <is>
          <t/>
        </is>
      </c>
      <c r="BV1184" t="inlineStr">
        <is>
          <t/>
        </is>
      </c>
      <c r="BW1184" t="inlineStr">
        <is>
          <t/>
        </is>
      </c>
      <c r="BX1184" t="inlineStr">
        <is>
          <t/>
        </is>
      </c>
      <c r="BY1184" t="inlineStr">
        <is>
          <t/>
        </is>
      </c>
      <c r="BZ1184" t="inlineStr">
        <is>
          <t/>
        </is>
      </c>
      <c r="CA1184" t="inlineStr">
        <is>
          <t/>
        </is>
      </c>
      <c r="CB1184" t="inlineStr">
        <is>
          <t/>
        </is>
      </c>
      <c r="CC1184" t="inlineStr">
        <is>
          <t/>
        </is>
      </c>
      <c r="CD1184" s="2" t="inlineStr">
        <is>
          <t>altura geodésica</t>
        </is>
      </c>
      <c r="CE1184" s="2" t="inlineStr">
        <is>
          <t>3</t>
        </is>
      </c>
      <c r="CF1184" s="2" t="inlineStr">
        <is>
          <t/>
        </is>
      </c>
      <c r="CG1184" t="inlineStr">
        <is>
          <t>diferença de níveis entre a albufeira superior e a albufeira inferior</t>
        </is>
      </c>
      <c r="CH1184" t="inlineStr">
        <is>
          <t/>
        </is>
      </c>
      <c r="CI1184" t="inlineStr">
        <is>
          <t/>
        </is>
      </c>
      <c r="CJ1184" t="inlineStr">
        <is>
          <t/>
        </is>
      </c>
      <c r="CK1184" t="inlineStr">
        <is>
          <t/>
        </is>
      </c>
      <c r="CL1184" t="inlineStr">
        <is>
          <t/>
        </is>
      </c>
      <c r="CM1184" t="inlineStr">
        <is>
          <t/>
        </is>
      </c>
      <c r="CN1184" t="inlineStr">
        <is>
          <t/>
        </is>
      </c>
      <c r="CO1184" t="inlineStr">
        <is>
          <t/>
        </is>
      </c>
      <c r="CP1184" t="inlineStr">
        <is>
          <t/>
        </is>
      </c>
      <c r="CQ1184" t="inlineStr">
        <is>
          <t/>
        </is>
      </c>
      <c r="CR1184" t="inlineStr">
        <is>
          <t/>
        </is>
      </c>
      <c r="CS1184" t="inlineStr">
        <is>
          <t/>
        </is>
      </c>
      <c r="CT1184" t="inlineStr">
        <is>
          <t/>
        </is>
      </c>
      <c r="CU1184" t="inlineStr">
        <is>
          <t/>
        </is>
      </c>
      <c r="CV1184" t="inlineStr">
        <is>
          <t/>
        </is>
      </c>
      <c r="CW1184" t="inlineStr">
        <is>
          <t/>
        </is>
      </c>
    </row>
    <row r="1185">
      <c r="A1185" s="1" t="str">
        <f>HYPERLINK("https://iate.europa.eu/entry/result/1407807/all", "1407807")</f>
        <v>1407807</v>
      </c>
      <c r="B1185" t="inlineStr">
        <is>
          <t>INDUSTRY</t>
        </is>
      </c>
      <c r="C1185" t="inlineStr">
        <is>
          <t>INDUSTRY|electronics and electrical engineering;INDUSTRY|building and public works</t>
        </is>
      </c>
      <c r="D1185" t="inlineStr">
        <is>
          <t>no</t>
        </is>
      </c>
      <c r="E1185" t="inlineStr">
        <is>
          <t/>
        </is>
      </c>
      <c r="F1185" t="inlineStr">
        <is>
          <t/>
        </is>
      </c>
      <c r="G1185" t="inlineStr">
        <is>
          <t/>
        </is>
      </c>
      <c r="H1185" t="inlineStr">
        <is>
          <t/>
        </is>
      </c>
      <c r="I1185" t="inlineStr">
        <is>
          <t/>
        </is>
      </c>
      <c r="J1185" t="inlineStr">
        <is>
          <t/>
        </is>
      </c>
      <c r="K1185" t="inlineStr">
        <is>
          <t/>
        </is>
      </c>
      <c r="L1185" t="inlineStr">
        <is>
          <t/>
        </is>
      </c>
      <c r="M1185" t="inlineStr">
        <is>
          <t/>
        </is>
      </c>
      <c r="N1185" t="inlineStr">
        <is>
          <t/>
        </is>
      </c>
      <c r="O1185" t="inlineStr">
        <is>
          <t/>
        </is>
      </c>
      <c r="P1185" t="inlineStr">
        <is>
          <t/>
        </is>
      </c>
      <c r="Q1185" t="inlineStr">
        <is>
          <t/>
        </is>
      </c>
      <c r="R1185" s="2" t="inlineStr">
        <is>
          <t>Nettofallhoehe</t>
        </is>
      </c>
      <c r="S1185" s="2" t="inlineStr">
        <is>
          <t>3</t>
        </is>
      </c>
      <c r="T1185" s="2" t="inlineStr">
        <is>
          <t/>
        </is>
      </c>
      <c r="U1185" t="inlineStr">
        <is>
          <t>die Differenz der Energiehoehen beim Ein-und Austritt der Turbine</t>
        </is>
      </c>
      <c r="V1185" s="2" t="inlineStr">
        <is>
          <t>καθαρό ύψος πτώσης|
ωφέλιμο φορτίο</t>
        </is>
      </c>
      <c r="W1185" s="2" t="inlineStr">
        <is>
          <t>3|
3</t>
        </is>
      </c>
      <c r="X1185" s="2" t="inlineStr">
        <is>
          <t xml:space="preserve">|
</t>
        </is>
      </c>
      <c r="Y1185" t="inlineStr">
        <is>
          <t/>
        </is>
      </c>
      <c r="Z1185" s="2" t="inlineStr">
        <is>
          <t>net head|
rated head</t>
        </is>
      </c>
      <c r="AA1185" s="2" t="inlineStr">
        <is>
          <t>3|
3</t>
        </is>
      </c>
      <c r="AB1185" s="2" t="inlineStr">
        <is>
          <t xml:space="preserve">|
</t>
        </is>
      </c>
      <c r="AC1185" t="inlineStr">
        <is>
          <t>the head actually used by the turbines, i.e. the difference between the level corresponding to manometric height at turbine inlet and, depending on the type of turbine, the tailrace level or average jet level, with adjustment for velocity head</t>
        </is>
      </c>
      <c r="AD1185" s="2" t="inlineStr">
        <is>
          <t>salto neto</t>
        </is>
      </c>
      <c r="AE1185" s="2" t="inlineStr">
        <is>
          <t>3</t>
        </is>
      </c>
      <c r="AF1185" s="2" t="inlineStr">
        <is>
          <t/>
        </is>
      </c>
      <c r="AG1185" t="inlineStr">
        <is>
          <t>en unas condiciones determinadas de aportaciones y de funcionamiento es la altura de salto realmente utilizada por las turbinas del aprovechamiento, es decir, la diferencia entre el nivel correspondiente a la altura manométrica a la entrada de las turbinas, teniendo en cuenta el equivalente en altura de agua de la velocidad del agua en este punto y el nivel de la restitución</t>
        </is>
      </c>
      <c r="AH1185" t="inlineStr">
        <is>
          <t/>
        </is>
      </c>
      <c r="AI1185" t="inlineStr">
        <is>
          <t/>
        </is>
      </c>
      <c r="AJ1185" t="inlineStr">
        <is>
          <t/>
        </is>
      </c>
      <c r="AK1185" t="inlineStr">
        <is>
          <t/>
        </is>
      </c>
      <c r="AL1185" t="inlineStr">
        <is>
          <t/>
        </is>
      </c>
      <c r="AM1185" t="inlineStr">
        <is>
          <t/>
        </is>
      </c>
      <c r="AN1185" t="inlineStr">
        <is>
          <t/>
        </is>
      </c>
      <c r="AO1185" t="inlineStr">
        <is>
          <t/>
        </is>
      </c>
      <c r="AP1185" s="2" t="inlineStr">
        <is>
          <t>chute nette d'un aménagement</t>
        </is>
      </c>
      <c r="AQ1185" s="2" t="inlineStr">
        <is>
          <t>3</t>
        </is>
      </c>
      <c r="AR1185" s="2" t="inlineStr">
        <is>
          <t/>
        </is>
      </c>
      <c r="AS1185" t="inlineStr">
        <is>
          <t>hauteur de chute réellement utilisée par les turbines de l'aménagement, c'est-à-dire différence entre le niveau correspondant à la hauteur manométrique à l'entrée des turbines, compte tenu de l'équivalent en hauteur d'eau de la vitesse de l'eau en ce point et:-lorsqu'il s'agit de turbines à réaction, le niveau de la restitution ma oré de l'équivalent en hauteur d'eau de la vitesse de l'eau à ce point; -lorsqu'il s'agit de turbines à injecteurs, le niveau moyen des injections</t>
        </is>
      </c>
      <c r="AT1185" t="inlineStr">
        <is>
          <t/>
        </is>
      </c>
      <c r="AU1185" t="inlineStr">
        <is>
          <t/>
        </is>
      </c>
      <c r="AV1185" t="inlineStr">
        <is>
          <t/>
        </is>
      </c>
      <c r="AW1185" t="inlineStr">
        <is>
          <t/>
        </is>
      </c>
      <c r="AX1185" t="inlineStr">
        <is>
          <t/>
        </is>
      </c>
      <c r="AY1185" t="inlineStr">
        <is>
          <t/>
        </is>
      </c>
      <c r="AZ1185" t="inlineStr">
        <is>
          <t/>
        </is>
      </c>
      <c r="BA1185" t="inlineStr">
        <is>
          <t/>
        </is>
      </c>
      <c r="BB1185" t="inlineStr">
        <is>
          <t/>
        </is>
      </c>
      <c r="BC1185" t="inlineStr">
        <is>
          <t/>
        </is>
      </c>
      <c r="BD1185" t="inlineStr">
        <is>
          <t/>
        </is>
      </c>
      <c r="BE1185" t="inlineStr">
        <is>
          <t/>
        </is>
      </c>
      <c r="BF1185" s="2" t="inlineStr">
        <is>
          <t>salto netto</t>
        </is>
      </c>
      <c r="BG1185" s="2" t="inlineStr">
        <is>
          <t>3</t>
        </is>
      </c>
      <c r="BH1185" s="2" t="inlineStr">
        <is>
          <t/>
        </is>
      </c>
      <c r="BI1185" t="inlineStr">
        <is>
          <t/>
        </is>
      </c>
      <c r="BJ1185" t="inlineStr">
        <is>
          <t/>
        </is>
      </c>
      <c r="BK1185" t="inlineStr">
        <is>
          <t/>
        </is>
      </c>
      <c r="BL1185" t="inlineStr">
        <is>
          <t/>
        </is>
      </c>
      <c r="BM1185" t="inlineStr">
        <is>
          <t/>
        </is>
      </c>
      <c r="BN1185" t="inlineStr">
        <is>
          <t/>
        </is>
      </c>
      <c r="BO1185" t="inlineStr">
        <is>
          <t/>
        </is>
      </c>
      <c r="BP1185" t="inlineStr">
        <is>
          <t/>
        </is>
      </c>
      <c r="BQ1185" t="inlineStr">
        <is>
          <t/>
        </is>
      </c>
      <c r="BR1185" t="inlineStr">
        <is>
          <t/>
        </is>
      </c>
      <c r="BS1185" t="inlineStr">
        <is>
          <t/>
        </is>
      </c>
      <c r="BT1185" t="inlineStr">
        <is>
          <t/>
        </is>
      </c>
      <c r="BU1185" t="inlineStr">
        <is>
          <t/>
        </is>
      </c>
      <c r="BV1185" t="inlineStr">
        <is>
          <t/>
        </is>
      </c>
      <c r="BW1185" t="inlineStr">
        <is>
          <t/>
        </is>
      </c>
      <c r="BX1185" t="inlineStr">
        <is>
          <t/>
        </is>
      </c>
      <c r="BY1185" t="inlineStr">
        <is>
          <t/>
        </is>
      </c>
      <c r="BZ1185" t="inlineStr">
        <is>
          <t/>
        </is>
      </c>
      <c r="CA1185" t="inlineStr">
        <is>
          <t/>
        </is>
      </c>
      <c r="CB1185" t="inlineStr">
        <is>
          <t/>
        </is>
      </c>
      <c r="CC1185" t="inlineStr">
        <is>
          <t/>
        </is>
      </c>
      <c r="CD1185" s="2" t="inlineStr">
        <is>
          <t>queda útil</t>
        </is>
      </c>
      <c r="CE1185" s="2" t="inlineStr">
        <is>
          <t>0</t>
        </is>
      </c>
      <c r="CF1185" s="2" t="inlineStr">
        <is>
          <t/>
        </is>
      </c>
      <c r="CG1185" t="inlineStr">
        <is>
          <t>Altura de queda realmente utilizada pelas turbinas do aproveitamento [hidroeléctrico], isto é, a diferença entre o nível correspondente à altura manométrica à entrada das turbinas, tendo em conta o equivalente em altura de água, da velocidade da água nesse ponto e:&lt;br&gt;–quando se trata de turbinas de reacção, o nível de restituição acrescido do equivalente, em altura de água, da velocidade da água nesse ponto;&lt;br&gt;–quando se trata de turbinas de injecção, o nível médio dos injectores.</t>
        </is>
      </c>
      <c r="CH1185" t="inlineStr">
        <is>
          <t/>
        </is>
      </c>
      <c r="CI1185" t="inlineStr">
        <is>
          <t/>
        </is>
      </c>
      <c r="CJ1185" t="inlineStr">
        <is>
          <t/>
        </is>
      </c>
      <c r="CK1185" t="inlineStr">
        <is>
          <t/>
        </is>
      </c>
      <c r="CL1185" t="inlineStr">
        <is>
          <t/>
        </is>
      </c>
      <c r="CM1185" t="inlineStr">
        <is>
          <t/>
        </is>
      </c>
      <c r="CN1185" t="inlineStr">
        <is>
          <t/>
        </is>
      </c>
      <c r="CO1185" t="inlineStr">
        <is>
          <t/>
        </is>
      </c>
      <c r="CP1185" t="inlineStr">
        <is>
          <t/>
        </is>
      </c>
      <c r="CQ1185" t="inlineStr">
        <is>
          <t/>
        </is>
      </c>
      <c r="CR1185" t="inlineStr">
        <is>
          <t/>
        </is>
      </c>
      <c r="CS1185" t="inlineStr">
        <is>
          <t/>
        </is>
      </c>
      <c r="CT1185" t="inlineStr">
        <is>
          <t/>
        </is>
      </c>
      <c r="CU1185" t="inlineStr">
        <is>
          <t/>
        </is>
      </c>
      <c r="CV1185" t="inlineStr">
        <is>
          <t/>
        </is>
      </c>
      <c r="CW1185" t="inlineStr">
        <is>
          <t/>
        </is>
      </c>
    </row>
    <row r="1186">
      <c r="A1186" s="1" t="str">
        <f>HYPERLINK("https://iate.europa.eu/entry/result/1407806/all", "1407806")</f>
        <v>1407806</v>
      </c>
      <c r="B1186" t="inlineStr">
        <is>
          <t>INDUSTRY</t>
        </is>
      </c>
      <c r="C1186" t="inlineStr">
        <is>
          <t>INDUSTRY|electronics and electrical engineering;INDUSTRY|building and public works</t>
        </is>
      </c>
      <c r="D1186" t="inlineStr">
        <is>
          <t>no</t>
        </is>
      </c>
      <c r="E1186" t="inlineStr">
        <is>
          <t/>
        </is>
      </c>
      <c r="F1186" t="inlineStr">
        <is>
          <t/>
        </is>
      </c>
      <c r="G1186" t="inlineStr">
        <is>
          <t/>
        </is>
      </c>
      <c r="H1186" t="inlineStr">
        <is>
          <t/>
        </is>
      </c>
      <c r="I1186" t="inlineStr">
        <is>
          <t/>
        </is>
      </c>
      <c r="J1186" t="inlineStr">
        <is>
          <t/>
        </is>
      </c>
      <c r="K1186" t="inlineStr">
        <is>
          <t/>
        </is>
      </c>
      <c r="L1186" t="inlineStr">
        <is>
          <t/>
        </is>
      </c>
      <c r="M1186" t="inlineStr">
        <is>
          <t/>
        </is>
      </c>
      <c r="N1186" t="inlineStr">
        <is>
          <t/>
        </is>
      </c>
      <c r="O1186" t="inlineStr">
        <is>
          <t/>
        </is>
      </c>
      <c r="P1186" t="inlineStr">
        <is>
          <t/>
        </is>
      </c>
      <c r="Q1186" t="inlineStr">
        <is>
          <t/>
        </is>
      </c>
      <c r="R1186" s="2" t="inlineStr">
        <is>
          <t>Rohfallhoehe</t>
        </is>
      </c>
      <c r="S1186" s="2" t="inlineStr">
        <is>
          <t>3</t>
        </is>
      </c>
      <c r="T1186" s="2" t="inlineStr">
        <is>
          <t/>
        </is>
      </c>
      <c r="U1186" t="inlineStr">
        <is>
          <t>einer Ausbaustrecke ist der Hoehenunterschied der Wasserspiegel am Anfang und am Ende der Ausbaustrecke</t>
        </is>
      </c>
      <c r="V1186" s="2" t="inlineStr">
        <is>
          <t>ωφέλιμο ύψος πτώσης|
κρίσιμο ύψος πτώσης|
ωφέλιμο φορτίο</t>
        </is>
      </c>
      <c r="W1186" s="2" t="inlineStr">
        <is>
          <t>3|
3|
3</t>
        </is>
      </c>
      <c r="X1186" s="2" t="inlineStr">
        <is>
          <t xml:space="preserve">|
|
</t>
        </is>
      </c>
      <c r="Y1186" t="inlineStr">
        <is>
          <t/>
        </is>
      </c>
      <c r="Z1186" s="2" t="inlineStr">
        <is>
          <t>critical head|
total head difference|
gross head|
total static head|
design head</t>
        </is>
      </c>
      <c r="AA1186" s="2" t="inlineStr">
        <is>
          <t>3|
3|
3|
3|
3</t>
        </is>
      </c>
      <c r="AB1186" s="2" t="inlineStr">
        <is>
          <t xml:space="preserve">|
|
|
|
</t>
        </is>
      </c>
      <c r="AC1186" t="inlineStr">
        <is>
          <t>the difference in the level of water destined for the operation of the hydro-electric station between maximum headrace level(or water intake level if there is no headrace)and the final tailrace level</t>
        </is>
      </c>
      <c r="AD1186" s="2" t="inlineStr">
        <is>
          <t>salto bruto</t>
        </is>
      </c>
      <c r="AE1186" s="2" t="inlineStr">
        <is>
          <t>3</t>
        </is>
      </c>
      <c r="AF1186" s="2" t="inlineStr">
        <is>
          <t/>
        </is>
      </c>
      <c r="AG1186" t="inlineStr">
        <is>
          <t>diferencia, en determinadas condiciones de caudal y funcionamiento del aprovechamiento, entre el nivel de la cola del embalse y el nivel del agua en la sección transversal de la corriente en que tiene lugar la restitución</t>
        </is>
      </c>
      <c r="AH1186" t="inlineStr">
        <is>
          <t/>
        </is>
      </c>
      <c r="AI1186" t="inlineStr">
        <is>
          <t/>
        </is>
      </c>
      <c r="AJ1186" t="inlineStr">
        <is>
          <t/>
        </is>
      </c>
      <c r="AK1186" t="inlineStr">
        <is>
          <t/>
        </is>
      </c>
      <c r="AL1186" t="inlineStr">
        <is>
          <t/>
        </is>
      </c>
      <c r="AM1186" t="inlineStr">
        <is>
          <t/>
        </is>
      </c>
      <c r="AN1186" t="inlineStr">
        <is>
          <t/>
        </is>
      </c>
      <c r="AO1186" t="inlineStr">
        <is>
          <t/>
        </is>
      </c>
      <c r="AP1186" s="2" t="inlineStr">
        <is>
          <t>chute brute d'un aménagement</t>
        </is>
      </c>
      <c r="AQ1186" s="2" t="inlineStr">
        <is>
          <t>3</t>
        </is>
      </c>
      <c r="AR1186" s="2" t="inlineStr">
        <is>
          <t/>
        </is>
      </c>
      <c r="AS1186" t="inlineStr">
        <is>
          <t>différence de niveau affectée au fonctionnement de cet aménagement, depuis l'extrémité du remous de la restitution au cours d'eau</t>
        </is>
      </c>
      <c r="AT1186" t="inlineStr">
        <is>
          <t/>
        </is>
      </c>
      <c r="AU1186" t="inlineStr">
        <is>
          <t/>
        </is>
      </c>
      <c r="AV1186" t="inlineStr">
        <is>
          <t/>
        </is>
      </c>
      <c r="AW1186" t="inlineStr">
        <is>
          <t/>
        </is>
      </c>
      <c r="AX1186" t="inlineStr">
        <is>
          <t/>
        </is>
      </c>
      <c r="AY1186" t="inlineStr">
        <is>
          <t/>
        </is>
      </c>
      <c r="AZ1186" t="inlineStr">
        <is>
          <t/>
        </is>
      </c>
      <c r="BA1186" t="inlineStr">
        <is>
          <t/>
        </is>
      </c>
      <c r="BB1186" t="inlineStr">
        <is>
          <t/>
        </is>
      </c>
      <c r="BC1186" t="inlineStr">
        <is>
          <t/>
        </is>
      </c>
      <c r="BD1186" t="inlineStr">
        <is>
          <t/>
        </is>
      </c>
      <c r="BE1186" t="inlineStr">
        <is>
          <t/>
        </is>
      </c>
      <c r="BF1186" s="2" t="inlineStr">
        <is>
          <t>salto lordo</t>
        </is>
      </c>
      <c r="BG1186" s="2" t="inlineStr">
        <is>
          <t>3</t>
        </is>
      </c>
      <c r="BH1186" s="2" t="inlineStr">
        <is>
          <t/>
        </is>
      </c>
      <c r="BI1186" t="inlineStr">
        <is>
          <t/>
        </is>
      </c>
      <c r="BJ1186" t="inlineStr">
        <is>
          <t/>
        </is>
      </c>
      <c r="BK1186" t="inlineStr">
        <is>
          <t/>
        </is>
      </c>
      <c r="BL1186" t="inlineStr">
        <is>
          <t/>
        </is>
      </c>
      <c r="BM1186" t="inlineStr">
        <is>
          <t/>
        </is>
      </c>
      <c r="BN1186" t="inlineStr">
        <is>
          <t/>
        </is>
      </c>
      <c r="BO1186" t="inlineStr">
        <is>
          <t/>
        </is>
      </c>
      <c r="BP1186" t="inlineStr">
        <is>
          <t/>
        </is>
      </c>
      <c r="BQ1186" t="inlineStr">
        <is>
          <t/>
        </is>
      </c>
      <c r="BR1186" t="inlineStr">
        <is>
          <t/>
        </is>
      </c>
      <c r="BS1186" t="inlineStr">
        <is>
          <t/>
        </is>
      </c>
      <c r="BT1186" t="inlineStr">
        <is>
          <t/>
        </is>
      </c>
      <c r="BU1186" t="inlineStr">
        <is>
          <t/>
        </is>
      </c>
      <c r="BV1186" t="inlineStr">
        <is>
          <t/>
        </is>
      </c>
      <c r="BW1186" t="inlineStr">
        <is>
          <t/>
        </is>
      </c>
      <c r="BX1186" t="inlineStr">
        <is>
          <t/>
        </is>
      </c>
      <c r="BY1186" t="inlineStr">
        <is>
          <t/>
        </is>
      </c>
      <c r="BZ1186" t="inlineStr">
        <is>
          <t/>
        </is>
      </c>
      <c r="CA1186" t="inlineStr">
        <is>
          <t/>
        </is>
      </c>
      <c r="CB1186" t="inlineStr">
        <is>
          <t/>
        </is>
      </c>
      <c r="CC1186" t="inlineStr">
        <is>
          <t/>
        </is>
      </c>
      <c r="CD1186" s="2" t="inlineStr">
        <is>
          <t>queda bruta</t>
        </is>
      </c>
      <c r="CE1186" s="2" t="inlineStr">
        <is>
          <t>3</t>
        </is>
      </c>
      <c r="CF1186" s="2" t="inlineStr">
        <is>
          <t/>
        </is>
      </c>
      <c r="CG1186" t="inlineStr">
        <is>
          <t>diferença entre o nível do plano de água na extremidade da albufeira e o nível de água na secção transversal da corrente em que tem lugar a restituição</t>
        </is>
      </c>
      <c r="CH1186" t="inlineStr">
        <is>
          <t/>
        </is>
      </c>
      <c r="CI1186" t="inlineStr">
        <is>
          <t/>
        </is>
      </c>
      <c r="CJ1186" t="inlineStr">
        <is>
          <t/>
        </is>
      </c>
      <c r="CK1186" t="inlineStr">
        <is>
          <t/>
        </is>
      </c>
      <c r="CL1186" t="inlineStr">
        <is>
          <t/>
        </is>
      </c>
      <c r="CM1186" t="inlineStr">
        <is>
          <t/>
        </is>
      </c>
      <c r="CN1186" t="inlineStr">
        <is>
          <t/>
        </is>
      </c>
      <c r="CO1186" t="inlineStr">
        <is>
          <t/>
        </is>
      </c>
      <c r="CP1186" t="inlineStr">
        <is>
          <t/>
        </is>
      </c>
      <c r="CQ1186" t="inlineStr">
        <is>
          <t/>
        </is>
      </c>
      <c r="CR1186" t="inlineStr">
        <is>
          <t/>
        </is>
      </c>
      <c r="CS1186" t="inlineStr">
        <is>
          <t/>
        </is>
      </c>
      <c r="CT1186" t="inlineStr">
        <is>
          <t/>
        </is>
      </c>
      <c r="CU1186" t="inlineStr">
        <is>
          <t/>
        </is>
      </c>
      <c r="CV1186" t="inlineStr">
        <is>
          <t/>
        </is>
      </c>
      <c r="CW1186" t="inlineStr">
        <is>
          <t/>
        </is>
      </c>
    </row>
    <row r="1187">
      <c r="A1187" s="1" t="str">
        <f>HYPERLINK("https://iate.europa.eu/entry/result/1407805/all", "1407805")</f>
        <v>1407805</v>
      </c>
      <c r="B1187" t="inlineStr">
        <is>
          <t>INDUSTRY</t>
        </is>
      </c>
      <c r="C1187" t="inlineStr">
        <is>
          <t>INDUSTRY|electronics and electrical engineering;INDUSTRY|building and public works</t>
        </is>
      </c>
      <c r="D1187" t="inlineStr">
        <is>
          <t>no</t>
        </is>
      </c>
      <c r="E1187" t="inlineStr">
        <is>
          <t/>
        </is>
      </c>
      <c r="F1187" t="inlineStr">
        <is>
          <t/>
        </is>
      </c>
      <c r="G1187" t="inlineStr">
        <is>
          <t/>
        </is>
      </c>
      <c r="H1187" t="inlineStr">
        <is>
          <t/>
        </is>
      </c>
      <c r="I1187" t="inlineStr">
        <is>
          <t/>
        </is>
      </c>
      <c r="J1187" t="inlineStr">
        <is>
          <t/>
        </is>
      </c>
      <c r="K1187" t="inlineStr">
        <is>
          <t/>
        </is>
      </c>
      <c r="L1187" t="inlineStr">
        <is>
          <t/>
        </is>
      </c>
      <c r="M1187" t="inlineStr">
        <is>
          <t/>
        </is>
      </c>
      <c r="N1187" t="inlineStr">
        <is>
          <t/>
        </is>
      </c>
      <c r="O1187" t="inlineStr">
        <is>
          <t/>
        </is>
      </c>
      <c r="P1187" t="inlineStr">
        <is>
          <t/>
        </is>
      </c>
      <c r="Q1187" t="inlineStr">
        <is>
          <t/>
        </is>
      </c>
      <c r="R1187" s="2" t="inlineStr">
        <is>
          <t>Absenkziel</t>
        </is>
      </c>
      <c r="S1187" s="2" t="inlineStr">
        <is>
          <t>3</t>
        </is>
      </c>
      <c r="T1187" s="2" t="inlineStr">
        <is>
          <t/>
        </is>
      </c>
      <c r="U1187" t="inlineStr">
        <is>
          <t>ein fuer den Betrieb eines Kraftwerkes festgelegter tiefstzulaessiger Wasserspiegel an einer bestimmten Stelle des Stauraumes</t>
        </is>
      </c>
      <c r="V1187" s="2" t="inlineStr">
        <is>
          <t>κατώτερη στάθμη εκμετάλευσης</t>
        </is>
      </c>
      <c r="W1187" s="2" t="inlineStr">
        <is>
          <t>3</t>
        </is>
      </c>
      <c r="X1187" s="2" t="inlineStr">
        <is>
          <t/>
        </is>
      </c>
      <c r="Y1187" t="inlineStr">
        <is>
          <t/>
        </is>
      </c>
      <c r="Z1187" s="2" t="inlineStr">
        <is>
          <t>lowest operating level|
drawdown level</t>
        </is>
      </c>
      <c r="AA1187" s="2" t="inlineStr">
        <is>
          <t>3|
3</t>
        </is>
      </c>
      <c r="AB1187" s="2" t="inlineStr">
        <is>
          <t xml:space="preserve">|
</t>
        </is>
      </c>
      <c r="AC1187" t="inlineStr">
        <is>
          <t>the lowest level normally allowable in the working of a reservoir or other impounding works,measured at a specified point</t>
        </is>
      </c>
      <c r="AD1187" s="2" t="inlineStr">
        <is>
          <t>nivel mínimo de explotación</t>
        </is>
      </c>
      <c r="AE1187" s="2" t="inlineStr">
        <is>
          <t>3</t>
        </is>
      </c>
      <c r="AF1187" s="2" t="inlineStr">
        <is>
          <t/>
        </is>
      </c>
      <c r="AG1187" t="inlineStr">
        <is>
          <t>el nivel más bajo admisible para la explotación de una central, medida en un lugar determinado</t>
        </is>
      </c>
      <c r="AH1187" t="inlineStr">
        <is>
          <t/>
        </is>
      </c>
      <c r="AI1187" t="inlineStr">
        <is>
          <t/>
        </is>
      </c>
      <c r="AJ1187" t="inlineStr">
        <is>
          <t/>
        </is>
      </c>
      <c r="AK1187" t="inlineStr">
        <is>
          <t/>
        </is>
      </c>
      <c r="AL1187" t="inlineStr">
        <is>
          <t/>
        </is>
      </c>
      <c r="AM1187" t="inlineStr">
        <is>
          <t/>
        </is>
      </c>
      <c r="AN1187" t="inlineStr">
        <is>
          <t/>
        </is>
      </c>
      <c r="AO1187" t="inlineStr">
        <is>
          <t/>
        </is>
      </c>
      <c r="AP1187" s="2" t="inlineStr">
        <is>
          <t>niveau le plus bas admis pour l'exploitation d'un réservoir</t>
        </is>
      </c>
      <c r="AQ1187" s="2" t="inlineStr">
        <is>
          <t>3</t>
        </is>
      </c>
      <c r="AR1187" s="2" t="inlineStr">
        <is>
          <t/>
        </is>
      </c>
      <c r="AS1187" t="inlineStr">
        <is>
          <t>niveau le plus bas admissible pour l'exploitation d'un réservoir, mesuré en un endroit déterminé</t>
        </is>
      </c>
      <c r="AT1187" t="inlineStr">
        <is>
          <t/>
        </is>
      </c>
      <c r="AU1187" t="inlineStr">
        <is>
          <t/>
        </is>
      </c>
      <c r="AV1187" t="inlineStr">
        <is>
          <t/>
        </is>
      </c>
      <c r="AW1187" t="inlineStr">
        <is>
          <t/>
        </is>
      </c>
      <c r="AX1187" t="inlineStr">
        <is>
          <t/>
        </is>
      </c>
      <c r="AY1187" t="inlineStr">
        <is>
          <t/>
        </is>
      </c>
      <c r="AZ1187" t="inlineStr">
        <is>
          <t/>
        </is>
      </c>
      <c r="BA1187" t="inlineStr">
        <is>
          <t/>
        </is>
      </c>
      <c r="BB1187" t="inlineStr">
        <is>
          <t/>
        </is>
      </c>
      <c r="BC1187" t="inlineStr">
        <is>
          <t/>
        </is>
      </c>
      <c r="BD1187" t="inlineStr">
        <is>
          <t/>
        </is>
      </c>
      <c r="BE1187" t="inlineStr">
        <is>
          <t/>
        </is>
      </c>
      <c r="BF1187" s="2" t="inlineStr">
        <is>
          <t>livello di minimo invaso</t>
        </is>
      </c>
      <c r="BG1187" s="2" t="inlineStr">
        <is>
          <t>3</t>
        </is>
      </c>
      <c r="BH1187" s="2" t="inlineStr">
        <is>
          <t/>
        </is>
      </c>
      <c r="BI1187" t="inlineStr">
        <is>
          <t/>
        </is>
      </c>
      <c r="BJ1187" t="inlineStr">
        <is>
          <t/>
        </is>
      </c>
      <c r="BK1187" t="inlineStr">
        <is>
          <t/>
        </is>
      </c>
      <c r="BL1187" t="inlineStr">
        <is>
          <t/>
        </is>
      </c>
      <c r="BM1187" t="inlineStr">
        <is>
          <t/>
        </is>
      </c>
      <c r="BN1187" t="inlineStr">
        <is>
          <t/>
        </is>
      </c>
      <c r="BO1187" t="inlineStr">
        <is>
          <t/>
        </is>
      </c>
      <c r="BP1187" t="inlineStr">
        <is>
          <t/>
        </is>
      </c>
      <c r="BQ1187" t="inlineStr">
        <is>
          <t/>
        </is>
      </c>
      <c r="BR1187" t="inlineStr">
        <is>
          <t/>
        </is>
      </c>
      <c r="BS1187" t="inlineStr">
        <is>
          <t/>
        </is>
      </c>
      <c r="BT1187" t="inlineStr">
        <is>
          <t/>
        </is>
      </c>
      <c r="BU1187" t="inlineStr">
        <is>
          <t/>
        </is>
      </c>
      <c r="BV1187" t="inlineStr">
        <is>
          <t/>
        </is>
      </c>
      <c r="BW1187" t="inlineStr">
        <is>
          <t/>
        </is>
      </c>
      <c r="BX1187" t="inlineStr">
        <is>
          <t/>
        </is>
      </c>
      <c r="BY1187" t="inlineStr">
        <is>
          <t/>
        </is>
      </c>
      <c r="BZ1187" t="inlineStr">
        <is>
          <t/>
        </is>
      </c>
      <c r="CA1187" t="inlineStr">
        <is>
          <t/>
        </is>
      </c>
      <c r="CB1187" t="inlineStr">
        <is>
          <t/>
        </is>
      </c>
      <c r="CC1187" t="inlineStr">
        <is>
          <t/>
        </is>
      </c>
      <c r="CD1187" s="2" t="inlineStr">
        <is>
          <t>nível mínimo de exploração</t>
        </is>
      </c>
      <c r="CE1187" s="2" t="inlineStr">
        <is>
          <t>3</t>
        </is>
      </c>
      <c r="CF1187" s="2" t="inlineStr">
        <is>
          <t/>
        </is>
      </c>
      <c r="CG1187" t="inlineStr">
        <is>
          <t>é o nível mínimo admitido para a exploração de uma albufeira,medido num local determinado</t>
        </is>
      </c>
      <c r="CH1187" t="inlineStr">
        <is>
          <t/>
        </is>
      </c>
      <c r="CI1187" t="inlineStr">
        <is>
          <t/>
        </is>
      </c>
      <c r="CJ1187" t="inlineStr">
        <is>
          <t/>
        </is>
      </c>
      <c r="CK1187" t="inlineStr">
        <is>
          <t/>
        </is>
      </c>
      <c r="CL1187" t="inlineStr">
        <is>
          <t/>
        </is>
      </c>
      <c r="CM1187" t="inlineStr">
        <is>
          <t/>
        </is>
      </c>
      <c r="CN1187" t="inlineStr">
        <is>
          <t/>
        </is>
      </c>
      <c r="CO1187" t="inlineStr">
        <is>
          <t/>
        </is>
      </c>
      <c r="CP1187" t="inlineStr">
        <is>
          <t/>
        </is>
      </c>
      <c r="CQ1187" t="inlineStr">
        <is>
          <t/>
        </is>
      </c>
      <c r="CR1187" t="inlineStr">
        <is>
          <t/>
        </is>
      </c>
      <c r="CS1187" t="inlineStr">
        <is>
          <t/>
        </is>
      </c>
      <c r="CT1187" t="inlineStr">
        <is>
          <t/>
        </is>
      </c>
      <c r="CU1187" t="inlineStr">
        <is>
          <t/>
        </is>
      </c>
      <c r="CV1187" t="inlineStr">
        <is>
          <t/>
        </is>
      </c>
      <c r="CW1187" t="inlineStr">
        <is>
          <t/>
        </is>
      </c>
    </row>
    <row r="1188">
      <c r="A1188" s="1" t="str">
        <f>HYPERLINK("https://iate.europa.eu/entry/result/1407804/all", "1407804")</f>
        <v>1407804</v>
      </c>
      <c r="B1188" t="inlineStr">
        <is>
          <t>INDUSTRY</t>
        </is>
      </c>
      <c r="C1188" t="inlineStr">
        <is>
          <t>INDUSTRY|electronics and electrical engineering;INDUSTRY|building and public works</t>
        </is>
      </c>
      <c r="D1188" t="inlineStr">
        <is>
          <t>no</t>
        </is>
      </c>
      <c r="E1188" t="inlineStr">
        <is>
          <t/>
        </is>
      </c>
      <c r="F1188" t="inlineStr">
        <is>
          <t/>
        </is>
      </c>
      <c r="G1188" t="inlineStr">
        <is>
          <t/>
        </is>
      </c>
      <c r="H1188" t="inlineStr">
        <is>
          <t/>
        </is>
      </c>
      <c r="I1188" t="inlineStr">
        <is>
          <t/>
        </is>
      </c>
      <c r="J1188" t="inlineStr">
        <is>
          <t/>
        </is>
      </c>
      <c r="K1188" t="inlineStr">
        <is>
          <t/>
        </is>
      </c>
      <c r="L1188" t="inlineStr">
        <is>
          <t/>
        </is>
      </c>
      <c r="M1188" t="inlineStr">
        <is>
          <t/>
        </is>
      </c>
      <c r="N1188" t="inlineStr">
        <is>
          <t/>
        </is>
      </c>
      <c r="O1188" t="inlineStr">
        <is>
          <t/>
        </is>
      </c>
      <c r="P1188" t="inlineStr">
        <is>
          <t/>
        </is>
      </c>
      <c r="Q1188" t="inlineStr">
        <is>
          <t/>
        </is>
      </c>
      <c r="R1188" s="2" t="inlineStr">
        <is>
          <t>Stauziel</t>
        </is>
      </c>
      <c r="S1188" s="2" t="inlineStr">
        <is>
          <t>3</t>
        </is>
      </c>
      <c r="T1188" s="2" t="inlineStr">
        <is>
          <t/>
        </is>
      </c>
      <c r="U1188" t="inlineStr">
        <is>
          <t>ein festgelegter Normalstau an einer bestimmten Stelle des Stauraumes(ohne Hochwasserschutzraum)</t>
        </is>
      </c>
      <c r="V1188" s="2" t="inlineStr">
        <is>
          <t>μέγιστη κανονική στάθμη υδροταμιευτήρα|
μέγιστη στάθμη εκμετάλευσης</t>
        </is>
      </c>
      <c r="W1188" s="2" t="inlineStr">
        <is>
          <t>3|
3</t>
        </is>
      </c>
      <c r="X1188" s="2" t="inlineStr">
        <is>
          <t xml:space="preserve">|
</t>
        </is>
      </c>
      <c r="Y1188" t="inlineStr">
        <is>
          <t/>
        </is>
      </c>
      <c r="Z1188" s="2" t="inlineStr">
        <is>
          <t>normal reservoir water level|
full reservoir level|
capacity level|
full supply level</t>
        </is>
      </c>
      <c r="AA1188" s="2" t="inlineStr">
        <is>
          <t>3|
3|
3|
3</t>
        </is>
      </c>
      <c r="AB1188" s="2" t="inlineStr">
        <is>
          <t xml:space="preserve">|
|
|
</t>
        </is>
      </c>
      <c r="AC1188" t="inlineStr">
        <is>
          <t>the highest level normally allowable in the working of a reservoir or other impounding works,measured at a specified point.It makes no allowance for exceptional excess due to floods</t>
        </is>
      </c>
      <c r="AD1188" s="2" t="inlineStr">
        <is>
          <t>nivel máximo de explotación</t>
        </is>
      </c>
      <c r="AE1188" s="2" t="inlineStr">
        <is>
          <t>3</t>
        </is>
      </c>
      <c r="AF1188" s="2" t="inlineStr">
        <is>
          <t/>
        </is>
      </c>
      <c r="AG1188" t="inlineStr">
        <is>
          <t>el nivel más alto permitido normalmente en un embalse a medir en un lugar determinado (no tiene en cuenta las sobreelevaciones excepcionales debidas al paso de las avenidas)</t>
        </is>
      </c>
      <c r="AH1188" t="inlineStr">
        <is>
          <t/>
        </is>
      </c>
      <c r="AI1188" t="inlineStr">
        <is>
          <t/>
        </is>
      </c>
      <c r="AJ1188" t="inlineStr">
        <is>
          <t/>
        </is>
      </c>
      <c r="AK1188" t="inlineStr">
        <is>
          <t/>
        </is>
      </c>
      <c r="AL1188" t="inlineStr">
        <is>
          <t/>
        </is>
      </c>
      <c r="AM1188" t="inlineStr">
        <is>
          <t/>
        </is>
      </c>
      <c r="AN1188" t="inlineStr">
        <is>
          <t/>
        </is>
      </c>
      <c r="AO1188" t="inlineStr">
        <is>
          <t/>
        </is>
      </c>
      <c r="AP1188" s="2" t="inlineStr">
        <is>
          <t>niveau le plus haut admis pour l'exploitation d'un réservoir</t>
        </is>
      </c>
      <c r="AQ1188" s="2" t="inlineStr">
        <is>
          <t>3</t>
        </is>
      </c>
      <c r="AR1188" s="2" t="inlineStr">
        <is>
          <t/>
        </is>
      </c>
      <c r="AS1188" t="inlineStr">
        <is>
          <t>niveau le plus haut admis normalement d'un réservoir, mesuré en un endroit déterminé (ne tient pas compte des surélévations exceptionnelles dues au passage des crues)</t>
        </is>
      </c>
      <c r="AT1188" t="inlineStr">
        <is>
          <t/>
        </is>
      </c>
      <c r="AU1188" t="inlineStr">
        <is>
          <t/>
        </is>
      </c>
      <c r="AV1188" t="inlineStr">
        <is>
          <t/>
        </is>
      </c>
      <c r="AW1188" t="inlineStr">
        <is>
          <t/>
        </is>
      </c>
      <c r="AX1188" t="inlineStr">
        <is>
          <t/>
        </is>
      </c>
      <c r="AY1188" t="inlineStr">
        <is>
          <t/>
        </is>
      </c>
      <c r="AZ1188" t="inlineStr">
        <is>
          <t/>
        </is>
      </c>
      <c r="BA1188" t="inlineStr">
        <is>
          <t/>
        </is>
      </c>
      <c r="BB1188" t="inlineStr">
        <is>
          <t/>
        </is>
      </c>
      <c r="BC1188" t="inlineStr">
        <is>
          <t/>
        </is>
      </c>
      <c r="BD1188" t="inlineStr">
        <is>
          <t/>
        </is>
      </c>
      <c r="BE1188" t="inlineStr">
        <is>
          <t/>
        </is>
      </c>
      <c r="BF1188" s="2" t="inlineStr">
        <is>
          <t>livello di massimo invaso</t>
        </is>
      </c>
      <c r="BG1188" s="2" t="inlineStr">
        <is>
          <t>3</t>
        </is>
      </c>
      <c r="BH1188" s="2" t="inlineStr">
        <is>
          <t/>
        </is>
      </c>
      <c r="BI1188" t="inlineStr">
        <is>
          <t>massimo volume disponibile (in m3)per l'immagazzinamento dell'acqua in un serbatoio, in un canale o in un bacino idroelettrico</t>
        </is>
      </c>
      <c r="BJ1188" t="inlineStr">
        <is>
          <t/>
        </is>
      </c>
      <c r="BK1188" t="inlineStr">
        <is>
          <t/>
        </is>
      </c>
      <c r="BL1188" t="inlineStr">
        <is>
          <t/>
        </is>
      </c>
      <c r="BM1188" t="inlineStr">
        <is>
          <t/>
        </is>
      </c>
      <c r="BN1188" t="inlineStr">
        <is>
          <t/>
        </is>
      </c>
      <c r="BO1188" t="inlineStr">
        <is>
          <t/>
        </is>
      </c>
      <c r="BP1188" t="inlineStr">
        <is>
          <t/>
        </is>
      </c>
      <c r="BQ1188" t="inlineStr">
        <is>
          <t/>
        </is>
      </c>
      <c r="BR1188" t="inlineStr">
        <is>
          <t/>
        </is>
      </c>
      <c r="BS1188" t="inlineStr">
        <is>
          <t/>
        </is>
      </c>
      <c r="BT1188" t="inlineStr">
        <is>
          <t/>
        </is>
      </c>
      <c r="BU1188" t="inlineStr">
        <is>
          <t/>
        </is>
      </c>
      <c r="BV1188" t="inlineStr">
        <is>
          <t/>
        </is>
      </c>
      <c r="BW1188" t="inlineStr">
        <is>
          <t/>
        </is>
      </c>
      <c r="BX1188" t="inlineStr">
        <is>
          <t/>
        </is>
      </c>
      <c r="BY1188" t="inlineStr">
        <is>
          <t/>
        </is>
      </c>
      <c r="BZ1188" t="inlineStr">
        <is>
          <t/>
        </is>
      </c>
      <c r="CA1188" t="inlineStr">
        <is>
          <t/>
        </is>
      </c>
      <c r="CB1188" t="inlineStr">
        <is>
          <t/>
        </is>
      </c>
      <c r="CC1188" t="inlineStr">
        <is>
          <t/>
        </is>
      </c>
      <c r="CD1188" s="2" t="inlineStr">
        <is>
          <t>nível máximo de exploração</t>
        </is>
      </c>
      <c r="CE1188" s="2" t="inlineStr">
        <is>
          <t>3</t>
        </is>
      </c>
      <c r="CF1188" s="2" t="inlineStr">
        <is>
          <t/>
        </is>
      </c>
      <c r="CG1188" t="inlineStr">
        <is>
          <t>é o nível mais alto permitido normalmente numa albufeira(sem ter em conta as sobreelevações devidas a cheias)</t>
        </is>
      </c>
      <c r="CH1188" t="inlineStr">
        <is>
          <t/>
        </is>
      </c>
      <c r="CI1188" t="inlineStr">
        <is>
          <t/>
        </is>
      </c>
      <c r="CJ1188" t="inlineStr">
        <is>
          <t/>
        </is>
      </c>
      <c r="CK1188" t="inlineStr">
        <is>
          <t/>
        </is>
      </c>
      <c r="CL1188" t="inlineStr">
        <is>
          <t/>
        </is>
      </c>
      <c r="CM1188" t="inlineStr">
        <is>
          <t/>
        </is>
      </c>
      <c r="CN1188" t="inlineStr">
        <is>
          <t/>
        </is>
      </c>
      <c r="CO1188" t="inlineStr">
        <is>
          <t/>
        </is>
      </c>
      <c r="CP1188" t="inlineStr">
        <is>
          <t/>
        </is>
      </c>
      <c r="CQ1188" t="inlineStr">
        <is>
          <t/>
        </is>
      </c>
      <c r="CR1188" t="inlineStr">
        <is>
          <t/>
        </is>
      </c>
      <c r="CS1188" t="inlineStr">
        <is>
          <t/>
        </is>
      </c>
      <c r="CT1188" t="inlineStr">
        <is>
          <t/>
        </is>
      </c>
      <c r="CU1188" t="inlineStr">
        <is>
          <t/>
        </is>
      </c>
      <c r="CV1188" t="inlineStr">
        <is>
          <t/>
        </is>
      </c>
      <c r="CW1188" t="inlineStr">
        <is>
          <t/>
        </is>
      </c>
    </row>
    <row r="1189">
      <c r="A1189" s="1" t="str">
        <f>HYPERLINK("https://iate.europa.eu/entry/result/1407803/all", "1407803")</f>
        <v>1407803</v>
      </c>
      <c r="B1189" t="inlineStr">
        <is>
          <t>INDUSTRY</t>
        </is>
      </c>
      <c r="C1189" t="inlineStr">
        <is>
          <t>INDUSTRY|electronics and electrical engineering;INDUSTRY|building and public works</t>
        </is>
      </c>
      <c r="D1189" t="inlineStr">
        <is>
          <t>no</t>
        </is>
      </c>
      <c r="E1189" t="inlineStr">
        <is>
          <t/>
        </is>
      </c>
      <c r="F1189" t="inlineStr">
        <is>
          <t/>
        </is>
      </c>
      <c r="G1189" t="inlineStr">
        <is>
          <t/>
        </is>
      </c>
      <c r="H1189" t="inlineStr">
        <is>
          <t/>
        </is>
      </c>
      <c r="I1189" t="inlineStr">
        <is>
          <t/>
        </is>
      </c>
      <c r="J1189" t="inlineStr">
        <is>
          <t/>
        </is>
      </c>
      <c r="K1189" t="inlineStr">
        <is>
          <t/>
        </is>
      </c>
      <c r="L1189" t="inlineStr">
        <is>
          <t/>
        </is>
      </c>
      <c r="M1189" t="inlineStr">
        <is>
          <t/>
        </is>
      </c>
      <c r="N1189" t="inlineStr">
        <is>
          <t/>
        </is>
      </c>
      <c r="O1189" t="inlineStr">
        <is>
          <t/>
        </is>
      </c>
      <c r="P1189" t="inlineStr">
        <is>
          <t/>
        </is>
      </c>
      <c r="Q1189" t="inlineStr">
        <is>
          <t/>
        </is>
      </c>
      <c r="R1189" s="2" t="inlineStr">
        <is>
          <t>Unterwasserspiegel</t>
        </is>
      </c>
      <c r="S1189" s="2" t="inlineStr">
        <is>
          <t>3</t>
        </is>
      </c>
      <c r="T1189" s="2" t="inlineStr">
        <is>
          <t/>
        </is>
      </c>
      <c r="U1189" t="inlineStr">
        <is>
          <t>die Hoehenlage des Unterwassers mit Angabe der Messstelle</t>
        </is>
      </c>
      <c r="V1189" s="2" t="inlineStr">
        <is>
          <t>κατάντη στάθμη νερού</t>
        </is>
      </c>
      <c r="W1189" s="2" t="inlineStr">
        <is>
          <t>3</t>
        </is>
      </c>
      <c r="X1189" s="2" t="inlineStr">
        <is>
          <t/>
        </is>
      </c>
      <c r="Y1189" t="inlineStr">
        <is>
          <t/>
        </is>
      </c>
      <c r="Z1189" s="2" t="inlineStr">
        <is>
          <t>tailwater level</t>
        </is>
      </c>
      <c r="AA1189" s="2" t="inlineStr">
        <is>
          <t>3</t>
        </is>
      </c>
      <c r="AB1189" s="2" t="inlineStr">
        <is>
          <t/>
        </is>
      </c>
      <c r="AC1189" t="inlineStr">
        <is>
          <t>the level of the tailwater as determined at a reference point on its surface</t>
        </is>
      </c>
      <c r="AD1189" s="2" t="inlineStr">
        <is>
          <t>nivel de aguas abajo</t>
        </is>
      </c>
      <c r="AE1189" s="2" t="inlineStr">
        <is>
          <t>3</t>
        </is>
      </c>
      <c r="AF1189" s="2" t="inlineStr">
        <is>
          <t/>
        </is>
      </c>
      <c r="AG1189" t="inlineStr">
        <is>
          <t>nivel de la superficie del agua, aguas abajo, indicando el punto en que se mide</t>
        </is>
      </c>
      <c r="AH1189" t="inlineStr">
        <is>
          <t/>
        </is>
      </c>
      <c r="AI1189" t="inlineStr">
        <is>
          <t/>
        </is>
      </c>
      <c r="AJ1189" t="inlineStr">
        <is>
          <t/>
        </is>
      </c>
      <c r="AK1189" t="inlineStr">
        <is>
          <t/>
        </is>
      </c>
      <c r="AL1189" t="inlineStr">
        <is>
          <t/>
        </is>
      </c>
      <c r="AM1189" t="inlineStr">
        <is>
          <t/>
        </is>
      </c>
      <c r="AN1189" t="inlineStr">
        <is>
          <t/>
        </is>
      </c>
      <c r="AO1189" t="inlineStr">
        <is>
          <t/>
        </is>
      </c>
      <c r="AP1189" s="2" t="inlineStr">
        <is>
          <t>plan d'eau aval</t>
        </is>
      </c>
      <c r="AQ1189" s="2" t="inlineStr">
        <is>
          <t>3</t>
        </is>
      </c>
      <c r="AR1189" s="2" t="inlineStr">
        <is>
          <t/>
        </is>
      </c>
      <c r="AS1189" t="inlineStr">
        <is>
          <t>niveau du plan d'eau d'aval avec indication du point de mesure</t>
        </is>
      </c>
      <c r="AT1189" t="inlineStr">
        <is>
          <t/>
        </is>
      </c>
      <c r="AU1189" t="inlineStr">
        <is>
          <t/>
        </is>
      </c>
      <c r="AV1189" t="inlineStr">
        <is>
          <t/>
        </is>
      </c>
      <c r="AW1189" t="inlineStr">
        <is>
          <t/>
        </is>
      </c>
      <c r="AX1189" t="inlineStr">
        <is>
          <t/>
        </is>
      </c>
      <c r="AY1189" t="inlineStr">
        <is>
          <t/>
        </is>
      </c>
      <c r="AZ1189" t="inlineStr">
        <is>
          <t/>
        </is>
      </c>
      <c r="BA1189" t="inlineStr">
        <is>
          <t/>
        </is>
      </c>
      <c r="BB1189" t="inlineStr">
        <is>
          <t/>
        </is>
      </c>
      <c r="BC1189" t="inlineStr">
        <is>
          <t/>
        </is>
      </c>
      <c r="BD1189" t="inlineStr">
        <is>
          <t/>
        </is>
      </c>
      <c r="BE1189" t="inlineStr">
        <is>
          <t/>
        </is>
      </c>
      <c r="BF1189" s="2" t="inlineStr">
        <is>
          <t>livello dell'acqua a valle</t>
        </is>
      </c>
      <c r="BG1189" s="2" t="inlineStr">
        <is>
          <t>3</t>
        </is>
      </c>
      <c r="BH1189" s="2" t="inlineStr">
        <is>
          <t/>
        </is>
      </c>
      <c r="BI1189" t="inlineStr">
        <is>
          <t/>
        </is>
      </c>
      <c r="BJ1189" t="inlineStr">
        <is>
          <t/>
        </is>
      </c>
      <c r="BK1189" t="inlineStr">
        <is>
          <t/>
        </is>
      </c>
      <c r="BL1189" t="inlineStr">
        <is>
          <t/>
        </is>
      </c>
      <c r="BM1189" t="inlineStr">
        <is>
          <t/>
        </is>
      </c>
      <c r="BN1189" t="inlineStr">
        <is>
          <t/>
        </is>
      </c>
      <c r="BO1189" t="inlineStr">
        <is>
          <t/>
        </is>
      </c>
      <c r="BP1189" t="inlineStr">
        <is>
          <t/>
        </is>
      </c>
      <c r="BQ1189" t="inlineStr">
        <is>
          <t/>
        </is>
      </c>
      <c r="BR1189" t="inlineStr">
        <is>
          <t/>
        </is>
      </c>
      <c r="BS1189" t="inlineStr">
        <is>
          <t/>
        </is>
      </c>
      <c r="BT1189" t="inlineStr">
        <is>
          <t/>
        </is>
      </c>
      <c r="BU1189" t="inlineStr">
        <is>
          <t/>
        </is>
      </c>
      <c r="BV1189" t="inlineStr">
        <is>
          <t/>
        </is>
      </c>
      <c r="BW1189" t="inlineStr">
        <is>
          <t/>
        </is>
      </c>
      <c r="BX1189" t="inlineStr">
        <is>
          <t/>
        </is>
      </c>
      <c r="BY1189" t="inlineStr">
        <is>
          <t/>
        </is>
      </c>
      <c r="BZ1189" t="inlineStr">
        <is>
          <t/>
        </is>
      </c>
      <c r="CA1189" t="inlineStr">
        <is>
          <t/>
        </is>
      </c>
      <c r="CB1189" t="inlineStr">
        <is>
          <t/>
        </is>
      </c>
      <c r="CC1189" t="inlineStr">
        <is>
          <t/>
        </is>
      </c>
      <c r="CD1189" s="2" t="inlineStr">
        <is>
          <t>nível de água a jusante</t>
        </is>
      </c>
      <c r="CE1189" s="2" t="inlineStr">
        <is>
          <t>3</t>
        </is>
      </c>
      <c r="CF1189" s="2" t="inlineStr">
        <is>
          <t/>
        </is>
      </c>
      <c r="CG1189" t="inlineStr">
        <is>
          <t>nível do plano de água a jusante,indicando o ponto onde se mede</t>
        </is>
      </c>
      <c r="CH1189" t="inlineStr">
        <is>
          <t/>
        </is>
      </c>
      <c r="CI1189" t="inlineStr">
        <is>
          <t/>
        </is>
      </c>
      <c r="CJ1189" t="inlineStr">
        <is>
          <t/>
        </is>
      </c>
      <c r="CK1189" t="inlineStr">
        <is>
          <t/>
        </is>
      </c>
      <c r="CL1189" t="inlineStr">
        <is>
          <t/>
        </is>
      </c>
      <c r="CM1189" t="inlineStr">
        <is>
          <t/>
        </is>
      </c>
      <c r="CN1189" t="inlineStr">
        <is>
          <t/>
        </is>
      </c>
      <c r="CO1189" t="inlineStr">
        <is>
          <t/>
        </is>
      </c>
      <c r="CP1189" t="inlineStr">
        <is>
          <t/>
        </is>
      </c>
      <c r="CQ1189" t="inlineStr">
        <is>
          <t/>
        </is>
      </c>
      <c r="CR1189" t="inlineStr">
        <is>
          <t/>
        </is>
      </c>
      <c r="CS1189" t="inlineStr">
        <is>
          <t/>
        </is>
      </c>
      <c r="CT1189" t="inlineStr">
        <is>
          <t/>
        </is>
      </c>
      <c r="CU1189" t="inlineStr">
        <is>
          <t/>
        </is>
      </c>
      <c r="CV1189" t="inlineStr">
        <is>
          <t/>
        </is>
      </c>
      <c r="CW1189" t="inlineStr">
        <is>
          <t/>
        </is>
      </c>
    </row>
    <row r="1190">
      <c r="A1190" s="1" t="str">
        <f>HYPERLINK("https://iate.europa.eu/entry/result/1407802/all", "1407802")</f>
        <v>1407802</v>
      </c>
      <c r="B1190" t="inlineStr">
        <is>
          <t>INDUSTRY</t>
        </is>
      </c>
      <c r="C1190" t="inlineStr">
        <is>
          <t>INDUSTRY|electronics and electrical engineering;INDUSTRY|building and public works</t>
        </is>
      </c>
      <c r="D1190" t="inlineStr">
        <is>
          <t>no</t>
        </is>
      </c>
      <c r="E1190" t="inlineStr">
        <is>
          <t/>
        </is>
      </c>
      <c r="F1190" t="inlineStr">
        <is>
          <t/>
        </is>
      </c>
      <c r="G1190" t="inlineStr">
        <is>
          <t/>
        </is>
      </c>
      <c r="H1190" t="inlineStr">
        <is>
          <t/>
        </is>
      </c>
      <c r="I1190" t="inlineStr">
        <is>
          <t/>
        </is>
      </c>
      <c r="J1190" t="inlineStr">
        <is>
          <t/>
        </is>
      </c>
      <c r="K1190" t="inlineStr">
        <is>
          <t/>
        </is>
      </c>
      <c r="L1190" t="inlineStr">
        <is>
          <t/>
        </is>
      </c>
      <c r="M1190" t="inlineStr">
        <is>
          <t/>
        </is>
      </c>
      <c r="N1190" t="inlineStr">
        <is>
          <t/>
        </is>
      </c>
      <c r="O1190" t="inlineStr">
        <is>
          <t/>
        </is>
      </c>
      <c r="P1190" t="inlineStr">
        <is>
          <t/>
        </is>
      </c>
      <c r="Q1190" t="inlineStr">
        <is>
          <t/>
        </is>
      </c>
      <c r="R1190" s="2" t="inlineStr">
        <is>
          <t>Oberwasserspiegel</t>
        </is>
      </c>
      <c r="S1190" s="2" t="inlineStr">
        <is>
          <t>3</t>
        </is>
      </c>
      <c r="T1190" s="2" t="inlineStr">
        <is>
          <t/>
        </is>
      </c>
      <c r="U1190" t="inlineStr">
        <is>
          <t>die Hoehenlage des Oberwassers mit Angabe der Messstelle</t>
        </is>
      </c>
      <c r="V1190" s="2" t="inlineStr">
        <is>
          <t>ανάντη στάθμη νερού</t>
        </is>
      </c>
      <c r="W1190" s="2" t="inlineStr">
        <is>
          <t>3</t>
        </is>
      </c>
      <c r="X1190" s="2" t="inlineStr">
        <is>
          <t/>
        </is>
      </c>
      <c r="Y1190" t="inlineStr">
        <is>
          <t/>
        </is>
      </c>
      <c r="Z1190" s="2" t="inlineStr">
        <is>
          <t>headwater level</t>
        </is>
      </c>
      <c r="AA1190" s="2" t="inlineStr">
        <is>
          <t>3</t>
        </is>
      </c>
      <c r="AB1190" s="2" t="inlineStr">
        <is>
          <t/>
        </is>
      </c>
      <c r="AC1190" t="inlineStr">
        <is>
          <t>the level of the headwater as determined at a reference point on its surface</t>
        </is>
      </c>
      <c r="AD1190" s="2" t="inlineStr">
        <is>
          <t>nivel de aguas arriba</t>
        </is>
      </c>
      <c r="AE1190" s="2" t="inlineStr">
        <is>
          <t>3</t>
        </is>
      </c>
      <c r="AF1190" s="2" t="inlineStr">
        <is>
          <t/>
        </is>
      </c>
      <c r="AG1190" t="inlineStr">
        <is>
          <t>nivel de la superficie del agua, aguas arriba, indicando el punto en que se mide</t>
        </is>
      </c>
      <c r="AH1190" t="inlineStr">
        <is>
          <t/>
        </is>
      </c>
      <c r="AI1190" t="inlineStr">
        <is>
          <t/>
        </is>
      </c>
      <c r="AJ1190" t="inlineStr">
        <is>
          <t/>
        </is>
      </c>
      <c r="AK1190" t="inlineStr">
        <is>
          <t/>
        </is>
      </c>
      <c r="AL1190" t="inlineStr">
        <is>
          <t/>
        </is>
      </c>
      <c r="AM1190" t="inlineStr">
        <is>
          <t/>
        </is>
      </c>
      <c r="AN1190" t="inlineStr">
        <is>
          <t/>
        </is>
      </c>
      <c r="AO1190" t="inlineStr">
        <is>
          <t/>
        </is>
      </c>
      <c r="AP1190" s="2" t="inlineStr">
        <is>
          <t>plan d'eau d'amont</t>
        </is>
      </c>
      <c r="AQ1190" s="2" t="inlineStr">
        <is>
          <t>3</t>
        </is>
      </c>
      <c r="AR1190" s="2" t="inlineStr">
        <is>
          <t/>
        </is>
      </c>
      <c r="AS1190" t="inlineStr">
        <is>
          <t>niveau du plan d'eau d'amont avec indication du point de mesure</t>
        </is>
      </c>
      <c r="AT1190" t="inlineStr">
        <is>
          <t/>
        </is>
      </c>
      <c r="AU1190" t="inlineStr">
        <is>
          <t/>
        </is>
      </c>
      <c r="AV1190" t="inlineStr">
        <is>
          <t/>
        </is>
      </c>
      <c r="AW1190" t="inlineStr">
        <is>
          <t/>
        </is>
      </c>
      <c r="AX1190" t="inlineStr">
        <is>
          <t/>
        </is>
      </c>
      <c r="AY1190" t="inlineStr">
        <is>
          <t/>
        </is>
      </c>
      <c r="AZ1190" t="inlineStr">
        <is>
          <t/>
        </is>
      </c>
      <c r="BA1190" t="inlineStr">
        <is>
          <t/>
        </is>
      </c>
      <c r="BB1190" t="inlineStr">
        <is>
          <t/>
        </is>
      </c>
      <c r="BC1190" t="inlineStr">
        <is>
          <t/>
        </is>
      </c>
      <c r="BD1190" t="inlineStr">
        <is>
          <t/>
        </is>
      </c>
      <c r="BE1190" t="inlineStr">
        <is>
          <t/>
        </is>
      </c>
      <c r="BF1190" s="2" t="inlineStr">
        <is>
          <t>livello dell'acqua a monte</t>
        </is>
      </c>
      <c r="BG1190" s="2" t="inlineStr">
        <is>
          <t>3</t>
        </is>
      </c>
      <c r="BH1190" s="2" t="inlineStr">
        <is>
          <t/>
        </is>
      </c>
      <c r="BI1190" t="inlineStr">
        <is>
          <t/>
        </is>
      </c>
      <c r="BJ1190" t="inlineStr">
        <is>
          <t/>
        </is>
      </c>
      <c r="BK1190" t="inlineStr">
        <is>
          <t/>
        </is>
      </c>
      <c r="BL1190" t="inlineStr">
        <is>
          <t/>
        </is>
      </c>
      <c r="BM1190" t="inlineStr">
        <is>
          <t/>
        </is>
      </c>
      <c r="BN1190" t="inlineStr">
        <is>
          <t/>
        </is>
      </c>
      <c r="BO1190" t="inlineStr">
        <is>
          <t/>
        </is>
      </c>
      <c r="BP1190" t="inlineStr">
        <is>
          <t/>
        </is>
      </c>
      <c r="BQ1190" t="inlineStr">
        <is>
          <t/>
        </is>
      </c>
      <c r="BR1190" t="inlineStr">
        <is>
          <t/>
        </is>
      </c>
      <c r="BS1190" t="inlineStr">
        <is>
          <t/>
        </is>
      </c>
      <c r="BT1190" t="inlineStr">
        <is>
          <t/>
        </is>
      </c>
      <c r="BU1190" t="inlineStr">
        <is>
          <t/>
        </is>
      </c>
      <c r="BV1190" t="inlineStr">
        <is>
          <t/>
        </is>
      </c>
      <c r="BW1190" t="inlineStr">
        <is>
          <t/>
        </is>
      </c>
      <c r="BX1190" t="inlineStr">
        <is>
          <t/>
        </is>
      </c>
      <c r="BY1190" t="inlineStr">
        <is>
          <t/>
        </is>
      </c>
      <c r="BZ1190" t="inlineStr">
        <is>
          <t/>
        </is>
      </c>
      <c r="CA1190" t="inlineStr">
        <is>
          <t/>
        </is>
      </c>
      <c r="CB1190" t="inlineStr">
        <is>
          <t/>
        </is>
      </c>
      <c r="CC1190" t="inlineStr">
        <is>
          <t/>
        </is>
      </c>
      <c r="CD1190" s="2" t="inlineStr">
        <is>
          <t>nível de água a montante</t>
        </is>
      </c>
      <c r="CE1190" s="2" t="inlineStr">
        <is>
          <t>3</t>
        </is>
      </c>
      <c r="CF1190" s="2" t="inlineStr">
        <is>
          <t/>
        </is>
      </c>
      <c r="CG1190" t="inlineStr">
        <is>
          <t>água a montante,indicando o ponto onde se mede</t>
        </is>
      </c>
      <c r="CH1190" t="inlineStr">
        <is>
          <t/>
        </is>
      </c>
      <c r="CI1190" t="inlineStr">
        <is>
          <t/>
        </is>
      </c>
      <c r="CJ1190" t="inlineStr">
        <is>
          <t/>
        </is>
      </c>
      <c r="CK1190" t="inlineStr">
        <is>
          <t/>
        </is>
      </c>
      <c r="CL1190" t="inlineStr">
        <is>
          <t/>
        </is>
      </c>
      <c r="CM1190" t="inlineStr">
        <is>
          <t/>
        </is>
      </c>
      <c r="CN1190" t="inlineStr">
        <is>
          <t/>
        </is>
      </c>
      <c r="CO1190" t="inlineStr">
        <is>
          <t/>
        </is>
      </c>
      <c r="CP1190" t="inlineStr">
        <is>
          <t/>
        </is>
      </c>
      <c r="CQ1190" t="inlineStr">
        <is>
          <t/>
        </is>
      </c>
      <c r="CR1190" t="inlineStr">
        <is>
          <t/>
        </is>
      </c>
      <c r="CS1190" t="inlineStr">
        <is>
          <t/>
        </is>
      </c>
      <c r="CT1190" t="inlineStr">
        <is>
          <t/>
        </is>
      </c>
      <c r="CU1190" t="inlineStr">
        <is>
          <t/>
        </is>
      </c>
      <c r="CV1190" t="inlineStr">
        <is>
          <t/>
        </is>
      </c>
      <c r="CW1190" t="inlineStr">
        <is>
          <t/>
        </is>
      </c>
    </row>
    <row r="1191">
      <c r="A1191" s="1" t="str">
        <f>HYPERLINK("https://iate.europa.eu/entry/result/1407801/all", "1407801")</f>
        <v>1407801</v>
      </c>
      <c r="B1191" t="inlineStr">
        <is>
          <t>INDUSTRY</t>
        </is>
      </c>
      <c r="C1191" t="inlineStr">
        <is>
          <t>INDUSTRY|electronics and electrical engineering;INDUSTRY|building and public works</t>
        </is>
      </c>
      <c r="D1191" t="inlineStr">
        <is>
          <t>no</t>
        </is>
      </c>
      <c r="E1191" t="inlineStr">
        <is>
          <t/>
        </is>
      </c>
      <c r="F1191" t="inlineStr">
        <is>
          <t/>
        </is>
      </c>
      <c r="G1191" t="inlineStr">
        <is>
          <t/>
        </is>
      </c>
      <c r="H1191" t="inlineStr">
        <is>
          <t/>
        </is>
      </c>
      <c r="I1191" t="inlineStr">
        <is>
          <t/>
        </is>
      </c>
      <c r="J1191" t="inlineStr">
        <is>
          <t/>
        </is>
      </c>
      <c r="K1191" t="inlineStr">
        <is>
          <t/>
        </is>
      </c>
      <c r="L1191" t="inlineStr">
        <is>
          <t/>
        </is>
      </c>
      <c r="M1191" t="inlineStr">
        <is>
          <t/>
        </is>
      </c>
      <c r="N1191" t="inlineStr">
        <is>
          <t/>
        </is>
      </c>
      <c r="O1191" t="inlineStr">
        <is>
          <t/>
        </is>
      </c>
      <c r="P1191" t="inlineStr">
        <is>
          <t/>
        </is>
      </c>
      <c r="Q1191" t="inlineStr">
        <is>
          <t/>
        </is>
      </c>
      <c r="R1191" s="2" t="inlineStr">
        <is>
          <t>Ausbaustrecke</t>
        </is>
      </c>
      <c r="S1191" s="2" t="inlineStr">
        <is>
          <t>3</t>
        </is>
      </c>
      <c r="T1191" s="2" t="inlineStr">
        <is>
          <t/>
        </is>
      </c>
      <c r="U1191" t="inlineStr">
        <is>
          <t>eine Gewaesserstrecke zwischen Stauwurzel und Eintiefungsende oder-falls keine Eintiefung vorhanden-Rueckgabestelle</t>
        </is>
      </c>
      <c r="V1191" s="2" t="inlineStr">
        <is>
          <t>ζώνη διευθέτησης υδατορεύματος</t>
        </is>
      </c>
      <c r="W1191" s="2" t="inlineStr">
        <is>
          <t>3</t>
        </is>
      </c>
      <c r="X1191" s="2" t="inlineStr">
        <is>
          <t/>
        </is>
      </c>
      <c r="Y1191" t="inlineStr">
        <is>
          <t/>
        </is>
      </c>
      <c r="Z1191" s="2" t="inlineStr">
        <is>
          <t>waterways|
development reach</t>
        </is>
      </c>
      <c r="AA1191" s="2" t="inlineStr">
        <is>
          <t>3|
3</t>
        </is>
      </c>
      <c r="AB1191" s="2" t="inlineStr">
        <is>
          <t xml:space="preserve">|
</t>
        </is>
      </c>
      <c r="AC1191" t="inlineStr">
        <is>
          <t>a stretch of water between the end of the backwater or reservoir pool and the end of the deepening or scouring reach or,where there is no deepening or scouring,the tailrace</t>
        </is>
      </c>
      <c r="AD1191" s="2" t="inlineStr">
        <is>
          <t>zona de aprovechamiento|
tramo ocupado</t>
        </is>
      </c>
      <c r="AE1191" s="2" t="inlineStr">
        <is>
          <t>3|
3</t>
        </is>
      </c>
      <c r="AF1191" s="2" t="inlineStr">
        <is>
          <t xml:space="preserve">|
</t>
        </is>
      </c>
      <c r="AG1191" t="inlineStr">
        <is>
          <t>zona del río entre la cola del embalse y el final del tramo de profundización o erosión o (donde no haya profundización o erosión) el punto de restitución</t>
        </is>
      </c>
      <c r="AH1191" t="inlineStr">
        <is>
          <t/>
        </is>
      </c>
      <c r="AI1191" t="inlineStr">
        <is>
          <t/>
        </is>
      </c>
      <c r="AJ1191" t="inlineStr">
        <is>
          <t/>
        </is>
      </c>
      <c r="AK1191" t="inlineStr">
        <is>
          <t/>
        </is>
      </c>
      <c r="AL1191" t="inlineStr">
        <is>
          <t/>
        </is>
      </c>
      <c r="AM1191" t="inlineStr">
        <is>
          <t/>
        </is>
      </c>
      <c r="AN1191" t="inlineStr">
        <is>
          <t/>
        </is>
      </c>
      <c r="AO1191" t="inlineStr">
        <is>
          <t/>
        </is>
      </c>
      <c r="AP1191" s="2" t="inlineStr">
        <is>
          <t>zone d'aménagement</t>
        </is>
      </c>
      <c r="AQ1191" s="2" t="inlineStr">
        <is>
          <t>3</t>
        </is>
      </c>
      <c r="AR1191" s="2" t="inlineStr">
        <is>
          <t/>
        </is>
      </c>
      <c r="AS1191" t="inlineStr">
        <is>
          <t>tronçon de cours d'eau situé entre la racine de la retenue et la fin de la zone d'érosion ou-dans l'hypothèse où il n'y aurait pas d'érosion-le lieu de restitution</t>
        </is>
      </c>
      <c r="AT1191" t="inlineStr">
        <is>
          <t/>
        </is>
      </c>
      <c r="AU1191" t="inlineStr">
        <is>
          <t/>
        </is>
      </c>
      <c r="AV1191" t="inlineStr">
        <is>
          <t/>
        </is>
      </c>
      <c r="AW1191" t="inlineStr">
        <is>
          <t/>
        </is>
      </c>
      <c r="AX1191" t="inlineStr">
        <is>
          <t/>
        </is>
      </c>
      <c r="AY1191" t="inlineStr">
        <is>
          <t/>
        </is>
      </c>
      <c r="AZ1191" t="inlineStr">
        <is>
          <t/>
        </is>
      </c>
      <c r="BA1191" t="inlineStr">
        <is>
          <t/>
        </is>
      </c>
      <c r="BB1191" t="inlineStr">
        <is>
          <t/>
        </is>
      </c>
      <c r="BC1191" t="inlineStr">
        <is>
          <t/>
        </is>
      </c>
      <c r="BD1191" t="inlineStr">
        <is>
          <t/>
        </is>
      </c>
      <c r="BE1191" t="inlineStr">
        <is>
          <t/>
        </is>
      </c>
      <c r="BF1191" t="inlineStr">
        <is>
          <t/>
        </is>
      </c>
      <c r="BG1191" t="inlineStr">
        <is>
          <t/>
        </is>
      </c>
      <c r="BH1191" t="inlineStr">
        <is>
          <t/>
        </is>
      </c>
      <c r="BI1191" t="inlineStr">
        <is>
          <t/>
        </is>
      </c>
      <c r="BJ1191" t="inlineStr">
        <is>
          <t/>
        </is>
      </c>
      <c r="BK1191" t="inlineStr">
        <is>
          <t/>
        </is>
      </c>
      <c r="BL1191" t="inlineStr">
        <is>
          <t/>
        </is>
      </c>
      <c r="BM1191" t="inlineStr">
        <is>
          <t/>
        </is>
      </c>
      <c r="BN1191" t="inlineStr">
        <is>
          <t/>
        </is>
      </c>
      <c r="BO1191" t="inlineStr">
        <is>
          <t/>
        </is>
      </c>
      <c r="BP1191" t="inlineStr">
        <is>
          <t/>
        </is>
      </c>
      <c r="BQ1191" t="inlineStr">
        <is>
          <t/>
        </is>
      </c>
      <c r="BR1191" t="inlineStr">
        <is>
          <t/>
        </is>
      </c>
      <c r="BS1191" t="inlineStr">
        <is>
          <t/>
        </is>
      </c>
      <c r="BT1191" t="inlineStr">
        <is>
          <t/>
        </is>
      </c>
      <c r="BU1191" t="inlineStr">
        <is>
          <t/>
        </is>
      </c>
      <c r="BV1191" t="inlineStr">
        <is>
          <t/>
        </is>
      </c>
      <c r="BW1191" t="inlineStr">
        <is>
          <t/>
        </is>
      </c>
      <c r="BX1191" t="inlineStr">
        <is>
          <t/>
        </is>
      </c>
      <c r="BY1191" t="inlineStr">
        <is>
          <t/>
        </is>
      </c>
      <c r="BZ1191" t="inlineStr">
        <is>
          <t/>
        </is>
      </c>
      <c r="CA1191" t="inlineStr">
        <is>
          <t/>
        </is>
      </c>
      <c r="CB1191" t="inlineStr">
        <is>
          <t/>
        </is>
      </c>
      <c r="CC1191" t="inlineStr">
        <is>
          <t/>
        </is>
      </c>
      <c r="CD1191" s="2" t="inlineStr">
        <is>
          <t>escalão|
troço ocupado</t>
        </is>
      </c>
      <c r="CE1191" s="2" t="inlineStr">
        <is>
          <t>3|
3</t>
        </is>
      </c>
      <c r="CF1191" s="2" t="inlineStr">
        <is>
          <t xml:space="preserve">|
</t>
        </is>
      </c>
      <c r="CG1191" t="inlineStr">
        <is>
          <t>zona do curso de água entre a extremidade da albufeira e o fim da zona de subescavações,ou,no caso de não haver subescavações,o ponto de restituição</t>
        </is>
      </c>
      <c r="CH1191" t="inlineStr">
        <is>
          <t/>
        </is>
      </c>
      <c r="CI1191" t="inlineStr">
        <is>
          <t/>
        </is>
      </c>
      <c r="CJ1191" t="inlineStr">
        <is>
          <t/>
        </is>
      </c>
      <c r="CK1191" t="inlineStr">
        <is>
          <t/>
        </is>
      </c>
      <c r="CL1191" t="inlineStr">
        <is>
          <t/>
        </is>
      </c>
      <c r="CM1191" t="inlineStr">
        <is>
          <t/>
        </is>
      </c>
      <c r="CN1191" t="inlineStr">
        <is>
          <t/>
        </is>
      </c>
      <c r="CO1191" t="inlineStr">
        <is>
          <t/>
        </is>
      </c>
      <c r="CP1191" t="inlineStr">
        <is>
          <t/>
        </is>
      </c>
      <c r="CQ1191" t="inlineStr">
        <is>
          <t/>
        </is>
      </c>
      <c r="CR1191" t="inlineStr">
        <is>
          <t/>
        </is>
      </c>
      <c r="CS1191" t="inlineStr">
        <is>
          <t/>
        </is>
      </c>
      <c r="CT1191" t="inlineStr">
        <is>
          <t/>
        </is>
      </c>
      <c r="CU1191" t="inlineStr">
        <is>
          <t/>
        </is>
      </c>
      <c r="CV1191" t="inlineStr">
        <is>
          <t/>
        </is>
      </c>
      <c r="CW1191" t="inlineStr">
        <is>
          <t/>
        </is>
      </c>
    </row>
    <row r="1192">
      <c r="A1192" s="1" t="str">
        <f>HYPERLINK("https://iate.europa.eu/entry/result/1407800/all", "1407800")</f>
        <v>1407800</v>
      </c>
      <c r="B1192" t="inlineStr">
        <is>
          <t>INDUSTRY</t>
        </is>
      </c>
      <c r="C1192" t="inlineStr">
        <is>
          <t>INDUSTRY|electronics and electrical engineering;INDUSTRY|building and public works</t>
        </is>
      </c>
      <c r="D1192" t="inlineStr">
        <is>
          <t>no</t>
        </is>
      </c>
      <c r="E1192" t="inlineStr">
        <is>
          <t/>
        </is>
      </c>
      <c r="F1192" t="inlineStr">
        <is>
          <t/>
        </is>
      </c>
      <c r="G1192" t="inlineStr">
        <is>
          <t/>
        </is>
      </c>
      <c r="H1192" t="inlineStr">
        <is>
          <t/>
        </is>
      </c>
      <c r="I1192" t="inlineStr">
        <is>
          <t/>
        </is>
      </c>
      <c r="J1192" t="inlineStr">
        <is>
          <t/>
        </is>
      </c>
      <c r="K1192" t="inlineStr">
        <is>
          <t/>
        </is>
      </c>
      <c r="L1192" t="inlineStr">
        <is>
          <t/>
        </is>
      </c>
      <c r="M1192" t="inlineStr">
        <is>
          <t/>
        </is>
      </c>
      <c r="N1192" t="inlineStr">
        <is>
          <t/>
        </is>
      </c>
      <c r="O1192" t="inlineStr">
        <is>
          <t/>
        </is>
      </c>
      <c r="P1192" t="inlineStr">
        <is>
          <t/>
        </is>
      </c>
      <c r="Q1192" t="inlineStr">
        <is>
          <t/>
        </is>
      </c>
      <c r="R1192" s="2" t="inlineStr">
        <is>
          <t>Eintiefungsstrecke</t>
        </is>
      </c>
      <c r="S1192" s="2" t="inlineStr">
        <is>
          <t>3</t>
        </is>
      </c>
      <c r="T1192" s="2" t="inlineStr">
        <is>
          <t/>
        </is>
      </c>
      <c r="U1192" t="inlineStr">
        <is>
          <t>eine durch Eintiefung beeinflusste Strecke des Unterwassers</t>
        </is>
      </c>
      <c r="V1192" s="2" t="inlineStr">
        <is>
          <t>ζώνη εκβάθυνσης|
ζώνη διάβρωσης</t>
        </is>
      </c>
      <c r="W1192" s="2" t="inlineStr">
        <is>
          <t>3|
3</t>
        </is>
      </c>
      <c r="X1192" s="2" t="inlineStr">
        <is>
          <t xml:space="preserve">|
</t>
        </is>
      </c>
      <c r="Y1192" t="inlineStr">
        <is>
          <t/>
        </is>
      </c>
      <c r="Z1192" s="2" t="inlineStr">
        <is>
          <t>scouring reach|
deepening reach</t>
        </is>
      </c>
      <c r="AA1192" s="2" t="inlineStr">
        <is>
          <t>3|
3</t>
        </is>
      </c>
      <c r="AB1192" s="2" t="inlineStr">
        <is>
          <t xml:space="preserve">|
</t>
        </is>
      </c>
      <c r="AC1192" t="inlineStr">
        <is>
          <t>a tailwater reach affected by deepening or scouring</t>
        </is>
      </c>
      <c r="AD1192" s="2" t="inlineStr">
        <is>
          <t>tramo de profundización|
zona de erosión</t>
        </is>
      </c>
      <c r="AE1192" s="2" t="inlineStr">
        <is>
          <t>3|
3</t>
        </is>
      </c>
      <c r="AF1192" s="2" t="inlineStr">
        <is>
          <t xml:space="preserve">|
</t>
        </is>
      </c>
      <c r="AG1192" t="inlineStr">
        <is>
          <t>la zona de la cuenca afectada por profundización o erosión</t>
        </is>
      </c>
      <c r="AH1192" t="inlineStr">
        <is>
          <t/>
        </is>
      </c>
      <c r="AI1192" t="inlineStr">
        <is>
          <t/>
        </is>
      </c>
      <c r="AJ1192" t="inlineStr">
        <is>
          <t/>
        </is>
      </c>
      <c r="AK1192" t="inlineStr">
        <is>
          <t/>
        </is>
      </c>
      <c r="AL1192" t="inlineStr">
        <is>
          <t/>
        </is>
      </c>
      <c r="AM1192" t="inlineStr">
        <is>
          <t/>
        </is>
      </c>
      <c r="AN1192" t="inlineStr">
        <is>
          <t/>
        </is>
      </c>
      <c r="AO1192" t="inlineStr">
        <is>
          <t/>
        </is>
      </c>
      <c r="AP1192" s="2" t="inlineStr">
        <is>
          <t>zone d'approfondissement|
zone d'érosion</t>
        </is>
      </c>
      <c r="AQ1192" s="2" t="inlineStr">
        <is>
          <t>3|
3</t>
        </is>
      </c>
      <c r="AR1192" s="2" t="inlineStr">
        <is>
          <t xml:space="preserve">|
</t>
        </is>
      </c>
      <c r="AS1192" t="inlineStr">
        <is>
          <t>zone de l'eau d'aval influencée par un phénomène d'approfondissement ou d'érosion</t>
        </is>
      </c>
      <c r="AT1192" t="inlineStr">
        <is>
          <t/>
        </is>
      </c>
      <c r="AU1192" t="inlineStr">
        <is>
          <t/>
        </is>
      </c>
      <c r="AV1192" t="inlineStr">
        <is>
          <t/>
        </is>
      </c>
      <c r="AW1192" t="inlineStr">
        <is>
          <t/>
        </is>
      </c>
      <c r="AX1192" t="inlineStr">
        <is>
          <t/>
        </is>
      </c>
      <c r="AY1192" t="inlineStr">
        <is>
          <t/>
        </is>
      </c>
      <c r="AZ1192" t="inlineStr">
        <is>
          <t/>
        </is>
      </c>
      <c r="BA1192" t="inlineStr">
        <is>
          <t/>
        </is>
      </c>
      <c r="BB1192" t="inlineStr">
        <is>
          <t/>
        </is>
      </c>
      <c r="BC1192" t="inlineStr">
        <is>
          <t/>
        </is>
      </c>
      <c r="BD1192" t="inlineStr">
        <is>
          <t/>
        </is>
      </c>
      <c r="BE1192" t="inlineStr">
        <is>
          <t/>
        </is>
      </c>
      <c r="BF1192" s="2" t="inlineStr">
        <is>
          <t>zona d'approfondimento|
zona d'erosione</t>
        </is>
      </c>
      <c r="BG1192" s="2" t="inlineStr">
        <is>
          <t>3|
3</t>
        </is>
      </c>
      <c r="BH1192" s="2" t="inlineStr">
        <is>
          <t xml:space="preserve">|
</t>
        </is>
      </c>
      <c r="BI1192" t="inlineStr">
        <is>
          <t/>
        </is>
      </c>
      <c r="BJ1192" t="inlineStr">
        <is>
          <t/>
        </is>
      </c>
      <c r="BK1192" t="inlineStr">
        <is>
          <t/>
        </is>
      </c>
      <c r="BL1192" t="inlineStr">
        <is>
          <t/>
        </is>
      </c>
      <c r="BM1192" t="inlineStr">
        <is>
          <t/>
        </is>
      </c>
      <c r="BN1192" t="inlineStr">
        <is>
          <t/>
        </is>
      </c>
      <c r="BO1192" t="inlineStr">
        <is>
          <t/>
        </is>
      </c>
      <c r="BP1192" t="inlineStr">
        <is>
          <t/>
        </is>
      </c>
      <c r="BQ1192" t="inlineStr">
        <is>
          <t/>
        </is>
      </c>
      <c r="BR1192" t="inlineStr">
        <is>
          <t/>
        </is>
      </c>
      <c r="BS1192" t="inlineStr">
        <is>
          <t/>
        </is>
      </c>
      <c r="BT1192" t="inlineStr">
        <is>
          <t/>
        </is>
      </c>
      <c r="BU1192" t="inlineStr">
        <is>
          <t/>
        </is>
      </c>
      <c r="BV1192" t="inlineStr">
        <is>
          <t/>
        </is>
      </c>
      <c r="BW1192" t="inlineStr">
        <is>
          <t/>
        </is>
      </c>
      <c r="BX1192" t="inlineStr">
        <is>
          <t/>
        </is>
      </c>
      <c r="BY1192" t="inlineStr">
        <is>
          <t/>
        </is>
      </c>
      <c r="BZ1192" t="inlineStr">
        <is>
          <t/>
        </is>
      </c>
      <c r="CA1192" t="inlineStr">
        <is>
          <t/>
        </is>
      </c>
      <c r="CB1192" t="inlineStr">
        <is>
          <t/>
        </is>
      </c>
      <c r="CC1192" t="inlineStr">
        <is>
          <t/>
        </is>
      </c>
      <c r="CD1192" s="2" t="inlineStr">
        <is>
          <t>zona de erosão|
zona de subescavações</t>
        </is>
      </c>
      <c r="CE1192" s="2" t="inlineStr">
        <is>
          <t>3|
3</t>
        </is>
      </c>
      <c r="CF1192" s="2" t="inlineStr">
        <is>
          <t xml:space="preserve">|
</t>
        </is>
      </c>
      <c r="CG1192" t="inlineStr">
        <is>
          <t>zona a jusante da barragem afectada por subescavações ou erosão</t>
        </is>
      </c>
      <c r="CH1192" t="inlineStr">
        <is>
          <t/>
        </is>
      </c>
      <c r="CI1192" t="inlineStr">
        <is>
          <t/>
        </is>
      </c>
      <c r="CJ1192" t="inlineStr">
        <is>
          <t/>
        </is>
      </c>
      <c r="CK1192" t="inlineStr">
        <is>
          <t/>
        </is>
      </c>
      <c r="CL1192" t="inlineStr">
        <is>
          <t/>
        </is>
      </c>
      <c r="CM1192" t="inlineStr">
        <is>
          <t/>
        </is>
      </c>
      <c r="CN1192" t="inlineStr">
        <is>
          <t/>
        </is>
      </c>
      <c r="CO1192" t="inlineStr">
        <is>
          <t/>
        </is>
      </c>
      <c r="CP1192" t="inlineStr">
        <is>
          <t/>
        </is>
      </c>
      <c r="CQ1192" t="inlineStr">
        <is>
          <t/>
        </is>
      </c>
      <c r="CR1192" t="inlineStr">
        <is>
          <t/>
        </is>
      </c>
      <c r="CS1192" t="inlineStr">
        <is>
          <t/>
        </is>
      </c>
      <c r="CT1192" t="inlineStr">
        <is>
          <t/>
        </is>
      </c>
      <c r="CU1192" t="inlineStr">
        <is>
          <t/>
        </is>
      </c>
      <c r="CV1192" t="inlineStr">
        <is>
          <t/>
        </is>
      </c>
      <c r="CW1192" t="inlineStr">
        <is>
          <t/>
        </is>
      </c>
    </row>
    <row r="1193">
      <c r="A1193" s="1" t="str">
        <f>HYPERLINK("https://iate.europa.eu/entry/result/1407799/all", "1407799")</f>
        <v>1407799</v>
      </c>
      <c r="B1193" t="inlineStr">
        <is>
          <t>INDUSTRY</t>
        </is>
      </c>
      <c r="C1193" t="inlineStr">
        <is>
          <t>INDUSTRY|electronics and electrical engineering</t>
        </is>
      </c>
      <c r="D1193" t="inlineStr">
        <is>
          <t>no</t>
        </is>
      </c>
      <c r="E1193" t="inlineStr">
        <is>
          <t/>
        </is>
      </c>
      <c r="F1193" t="inlineStr">
        <is>
          <t/>
        </is>
      </c>
      <c r="G1193" t="inlineStr">
        <is>
          <t/>
        </is>
      </c>
      <c r="H1193" t="inlineStr">
        <is>
          <t/>
        </is>
      </c>
      <c r="I1193" t="inlineStr">
        <is>
          <t/>
        </is>
      </c>
      <c r="J1193" t="inlineStr">
        <is>
          <t/>
        </is>
      </c>
      <c r="K1193" t="inlineStr">
        <is>
          <t/>
        </is>
      </c>
      <c r="L1193" t="inlineStr">
        <is>
          <t/>
        </is>
      </c>
      <c r="M1193" t="inlineStr">
        <is>
          <t/>
        </is>
      </c>
      <c r="N1193" t="inlineStr">
        <is>
          <t/>
        </is>
      </c>
      <c r="O1193" t="inlineStr">
        <is>
          <t/>
        </is>
      </c>
      <c r="P1193" t="inlineStr">
        <is>
          <t/>
        </is>
      </c>
      <c r="Q1193" t="inlineStr">
        <is>
          <t/>
        </is>
      </c>
      <c r="R1193" s="2" t="inlineStr">
        <is>
          <t>Netzeinspeisung</t>
        </is>
      </c>
      <c r="S1193" s="2" t="inlineStr">
        <is>
          <t>3</t>
        </is>
      </c>
      <c r="T1193" s="2" t="inlineStr">
        <is>
          <t/>
        </is>
      </c>
      <c r="U1193" t="inlineStr">
        <is>
          <t>die elektrische Energie, die als Summe von Nettoerzeugung und Bezug in ein Netz eingespeist wird</t>
        </is>
      </c>
      <c r="V1193" s="2" t="inlineStr">
        <is>
          <t>ενέργεια παροχής στο δίκτυο</t>
        </is>
      </c>
      <c r="W1193" s="2" t="inlineStr">
        <is>
          <t>3</t>
        </is>
      </c>
      <c r="X1193" s="2" t="inlineStr">
        <is>
          <t/>
        </is>
      </c>
      <c r="Y1193" t="inlineStr">
        <is>
          <t/>
        </is>
      </c>
      <c r="Z1193" s="2" t="inlineStr">
        <is>
          <t>input to network</t>
        </is>
      </c>
      <c r="AA1193" s="2" t="inlineStr">
        <is>
          <t>3</t>
        </is>
      </c>
      <c r="AB1193" s="2" t="inlineStr">
        <is>
          <t/>
        </is>
      </c>
      <c r="AC1193" t="inlineStr">
        <is>
          <t>the sum of the electricity supplied by the electricity generators of the network and supplies from other sources</t>
        </is>
      </c>
      <c r="AD1193" s="2" t="inlineStr">
        <is>
          <t>energía entregada a la red</t>
        </is>
      </c>
      <c r="AE1193" s="2" t="inlineStr">
        <is>
          <t>3</t>
        </is>
      </c>
      <c r="AF1193" s="2" t="inlineStr">
        <is>
          <t/>
        </is>
      </c>
      <c r="AG1193" t="inlineStr">
        <is>
          <t>conjunto de la energía suministrada a la red, es decir, suma de la energía neta producida más la recibida de otras fuentes</t>
        </is>
      </c>
      <c r="AH1193" t="inlineStr">
        <is>
          <t/>
        </is>
      </c>
      <c r="AI1193" t="inlineStr">
        <is>
          <t/>
        </is>
      </c>
      <c r="AJ1193" t="inlineStr">
        <is>
          <t/>
        </is>
      </c>
      <c r="AK1193" t="inlineStr">
        <is>
          <t/>
        </is>
      </c>
      <c r="AL1193" t="inlineStr">
        <is>
          <t/>
        </is>
      </c>
      <c r="AM1193" t="inlineStr">
        <is>
          <t/>
        </is>
      </c>
      <c r="AN1193" t="inlineStr">
        <is>
          <t/>
        </is>
      </c>
      <c r="AO1193" t="inlineStr">
        <is>
          <t/>
        </is>
      </c>
      <c r="AP1193" s="2" t="inlineStr">
        <is>
          <t>énergie fournie au réseau</t>
        </is>
      </c>
      <c r="AQ1193" s="2" t="inlineStr">
        <is>
          <t>3</t>
        </is>
      </c>
      <c r="AR1193" s="2" t="inlineStr">
        <is>
          <t/>
        </is>
      </c>
      <c r="AS1193" t="inlineStr">
        <is>
          <t>ensemble de l'énergie électrique fournie au réseau, c'est-à-dire somme de l'énergie produite nette par ses propres centrales et de l'énergie d'autre provenance</t>
        </is>
      </c>
      <c r="AT1193" t="inlineStr">
        <is>
          <t/>
        </is>
      </c>
      <c r="AU1193" t="inlineStr">
        <is>
          <t/>
        </is>
      </c>
      <c r="AV1193" t="inlineStr">
        <is>
          <t/>
        </is>
      </c>
      <c r="AW1193" t="inlineStr">
        <is>
          <t/>
        </is>
      </c>
      <c r="AX1193" t="inlineStr">
        <is>
          <t/>
        </is>
      </c>
      <c r="AY1193" t="inlineStr">
        <is>
          <t/>
        </is>
      </c>
      <c r="AZ1193" t="inlineStr">
        <is>
          <t/>
        </is>
      </c>
      <c r="BA1193" t="inlineStr">
        <is>
          <t/>
        </is>
      </c>
      <c r="BB1193" t="inlineStr">
        <is>
          <t/>
        </is>
      </c>
      <c r="BC1193" t="inlineStr">
        <is>
          <t/>
        </is>
      </c>
      <c r="BD1193" t="inlineStr">
        <is>
          <t/>
        </is>
      </c>
      <c r="BE1193" t="inlineStr">
        <is>
          <t/>
        </is>
      </c>
      <c r="BF1193" s="2" t="inlineStr">
        <is>
          <t>energia fornita alla rete</t>
        </is>
      </c>
      <c r="BG1193" s="2" t="inlineStr">
        <is>
          <t>3</t>
        </is>
      </c>
      <c r="BH1193" s="2" t="inlineStr">
        <is>
          <t/>
        </is>
      </c>
      <c r="BI1193" t="inlineStr">
        <is>
          <t/>
        </is>
      </c>
      <c r="BJ1193" t="inlineStr">
        <is>
          <t/>
        </is>
      </c>
      <c r="BK1193" t="inlineStr">
        <is>
          <t/>
        </is>
      </c>
      <c r="BL1193" t="inlineStr">
        <is>
          <t/>
        </is>
      </c>
      <c r="BM1193" t="inlineStr">
        <is>
          <t/>
        </is>
      </c>
      <c r="BN1193" t="inlineStr">
        <is>
          <t/>
        </is>
      </c>
      <c r="BO1193" t="inlineStr">
        <is>
          <t/>
        </is>
      </c>
      <c r="BP1193" t="inlineStr">
        <is>
          <t/>
        </is>
      </c>
      <c r="BQ1193" t="inlineStr">
        <is>
          <t/>
        </is>
      </c>
      <c r="BR1193" t="inlineStr">
        <is>
          <t/>
        </is>
      </c>
      <c r="BS1193" t="inlineStr">
        <is>
          <t/>
        </is>
      </c>
      <c r="BT1193" t="inlineStr">
        <is>
          <t/>
        </is>
      </c>
      <c r="BU1193" t="inlineStr">
        <is>
          <t/>
        </is>
      </c>
      <c r="BV1193" t="inlineStr">
        <is>
          <t/>
        </is>
      </c>
      <c r="BW1193" t="inlineStr">
        <is>
          <t/>
        </is>
      </c>
      <c r="BX1193" t="inlineStr">
        <is>
          <t/>
        </is>
      </c>
      <c r="BY1193" t="inlineStr">
        <is>
          <t/>
        </is>
      </c>
      <c r="BZ1193" t="inlineStr">
        <is>
          <t/>
        </is>
      </c>
      <c r="CA1193" t="inlineStr">
        <is>
          <t/>
        </is>
      </c>
      <c r="CB1193" t="inlineStr">
        <is>
          <t/>
        </is>
      </c>
      <c r="CC1193" t="inlineStr">
        <is>
          <t/>
        </is>
      </c>
      <c r="CD1193" s="2" t="inlineStr">
        <is>
          <t>energia entregue à rede</t>
        </is>
      </c>
      <c r="CE1193" s="2" t="inlineStr">
        <is>
          <t>3</t>
        </is>
      </c>
      <c r="CF1193" s="2" t="inlineStr">
        <is>
          <t/>
        </is>
      </c>
      <c r="CG1193" t="inlineStr">
        <is>
          <t>soma da energia útil produzida pela própria central com a que é recebida de outras fontes</t>
        </is>
      </c>
      <c r="CH1193" t="inlineStr">
        <is>
          <t/>
        </is>
      </c>
      <c r="CI1193" t="inlineStr">
        <is>
          <t/>
        </is>
      </c>
      <c r="CJ1193" t="inlineStr">
        <is>
          <t/>
        </is>
      </c>
      <c r="CK1193" t="inlineStr">
        <is>
          <t/>
        </is>
      </c>
      <c r="CL1193" t="inlineStr">
        <is>
          <t/>
        </is>
      </c>
      <c r="CM1193" t="inlineStr">
        <is>
          <t/>
        </is>
      </c>
      <c r="CN1193" t="inlineStr">
        <is>
          <t/>
        </is>
      </c>
      <c r="CO1193" t="inlineStr">
        <is>
          <t/>
        </is>
      </c>
      <c r="CP1193" t="inlineStr">
        <is>
          <t/>
        </is>
      </c>
      <c r="CQ1193" t="inlineStr">
        <is>
          <t/>
        </is>
      </c>
      <c r="CR1193" t="inlineStr">
        <is>
          <t/>
        </is>
      </c>
      <c r="CS1193" t="inlineStr">
        <is>
          <t/>
        </is>
      </c>
      <c r="CT1193" t="inlineStr">
        <is>
          <t/>
        </is>
      </c>
      <c r="CU1193" t="inlineStr">
        <is>
          <t/>
        </is>
      </c>
      <c r="CV1193" t="inlineStr">
        <is>
          <t/>
        </is>
      </c>
      <c r="CW1193" t="inlineStr">
        <is>
          <t/>
        </is>
      </c>
    </row>
    <row r="1194">
      <c r="A1194" s="1" t="str">
        <f>HYPERLINK("https://iate.europa.eu/entry/result/1407798/all", "1407798")</f>
        <v>1407798</v>
      </c>
      <c r="B1194" t="inlineStr">
        <is>
          <t>INDUSTRY</t>
        </is>
      </c>
      <c r="C1194" t="inlineStr">
        <is>
          <t>INDUSTRY|electronics and electrical engineering</t>
        </is>
      </c>
      <c r="D1194" t="inlineStr">
        <is>
          <t>no</t>
        </is>
      </c>
      <c r="E1194" t="inlineStr">
        <is>
          <t/>
        </is>
      </c>
      <c r="F1194" t="inlineStr">
        <is>
          <t/>
        </is>
      </c>
      <c r="G1194" t="inlineStr">
        <is>
          <t/>
        </is>
      </c>
      <c r="H1194" t="inlineStr">
        <is>
          <t/>
        </is>
      </c>
      <c r="I1194" t="inlineStr">
        <is>
          <t/>
        </is>
      </c>
      <c r="J1194" t="inlineStr">
        <is>
          <t/>
        </is>
      </c>
      <c r="K1194" t="inlineStr">
        <is>
          <t/>
        </is>
      </c>
      <c r="L1194" t="inlineStr">
        <is>
          <t/>
        </is>
      </c>
      <c r="M1194" t="inlineStr">
        <is>
          <t/>
        </is>
      </c>
      <c r="N1194" t="inlineStr">
        <is>
          <t/>
        </is>
      </c>
      <c r="O1194" t="inlineStr">
        <is>
          <t/>
        </is>
      </c>
      <c r="P1194" t="inlineStr">
        <is>
          <t/>
        </is>
      </c>
      <c r="Q1194" t="inlineStr">
        <is>
          <t/>
        </is>
      </c>
      <c r="R1194" s="2" t="inlineStr">
        <is>
          <t>Nettoerzeugung</t>
        </is>
      </c>
      <c r="S1194" s="2" t="inlineStr">
        <is>
          <t>3</t>
        </is>
      </c>
      <c r="T1194" s="2" t="inlineStr">
        <is>
          <t/>
        </is>
      </c>
      <c r="U1194" t="inlineStr">
        <is>
          <t>die fuer das Netz nutzbare Energie</t>
        </is>
      </c>
      <c r="V1194" s="2" t="inlineStr">
        <is>
          <t>καθαρή παραγόμενη ενέργεια</t>
        </is>
      </c>
      <c r="W1194" s="2" t="inlineStr">
        <is>
          <t>3</t>
        </is>
      </c>
      <c r="X1194" s="2" t="inlineStr">
        <is>
          <t/>
        </is>
      </c>
      <c r="Y1194" t="inlineStr">
        <is>
          <t/>
        </is>
      </c>
      <c r="Z1194" s="2" t="inlineStr">
        <is>
          <t>electricity supplied</t>
        </is>
      </c>
      <c r="AA1194" s="2" t="inlineStr">
        <is>
          <t>3</t>
        </is>
      </c>
      <c r="AB1194" s="2" t="inlineStr">
        <is>
          <t/>
        </is>
      </c>
      <c r="AC1194" t="inlineStr">
        <is>
          <t>the useful electricity supplied to the network</t>
        </is>
      </c>
      <c r="AD1194" s="2" t="inlineStr">
        <is>
          <t>energía neta producida</t>
        </is>
      </c>
      <c r="AE1194" s="2" t="inlineStr">
        <is>
          <t>3</t>
        </is>
      </c>
      <c r="AF1194" s="2" t="inlineStr">
        <is>
          <t/>
        </is>
      </c>
      <c r="AG1194" t="inlineStr">
        <is>
          <t>energía eléctrica medida a la salida de la central</t>
        </is>
      </c>
      <c r="AH1194" t="inlineStr">
        <is>
          <t/>
        </is>
      </c>
      <c r="AI1194" t="inlineStr">
        <is>
          <t/>
        </is>
      </c>
      <c r="AJ1194" t="inlineStr">
        <is>
          <t/>
        </is>
      </c>
      <c r="AK1194" t="inlineStr">
        <is>
          <t/>
        </is>
      </c>
      <c r="AL1194" t="inlineStr">
        <is>
          <t/>
        </is>
      </c>
      <c r="AM1194" t="inlineStr">
        <is>
          <t/>
        </is>
      </c>
      <c r="AN1194" t="inlineStr">
        <is>
          <t/>
        </is>
      </c>
      <c r="AO1194" t="inlineStr">
        <is>
          <t/>
        </is>
      </c>
      <c r="AP1194" s="2" t="inlineStr">
        <is>
          <t>énergie produite nette</t>
        </is>
      </c>
      <c r="AQ1194" s="2" t="inlineStr">
        <is>
          <t>3</t>
        </is>
      </c>
      <c r="AR1194" s="2" t="inlineStr">
        <is>
          <t/>
        </is>
      </c>
      <c r="AS1194" t="inlineStr">
        <is>
          <t>énergie électrique mesurée à la sortie de la centrale</t>
        </is>
      </c>
      <c r="AT1194" t="inlineStr">
        <is>
          <t/>
        </is>
      </c>
      <c r="AU1194" t="inlineStr">
        <is>
          <t/>
        </is>
      </c>
      <c r="AV1194" t="inlineStr">
        <is>
          <t/>
        </is>
      </c>
      <c r="AW1194" t="inlineStr">
        <is>
          <t/>
        </is>
      </c>
      <c r="AX1194" t="inlineStr">
        <is>
          <t/>
        </is>
      </c>
      <c r="AY1194" t="inlineStr">
        <is>
          <t/>
        </is>
      </c>
      <c r="AZ1194" t="inlineStr">
        <is>
          <t/>
        </is>
      </c>
      <c r="BA1194" t="inlineStr">
        <is>
          <t/>
        </is>
      </c>
      <c r="BB1194" t="inlineStr">
        <is>
          <t/>
        </is>
      </c>
      <c r="BC1194" t="inlineStr">
        <is>
          <t/>
        </is>
      </c>
      <c r="BD1194" t="inlineStr">
        <is>
          <t/>
        </is>
      </c>
      <c r="BE1194" t="inlineStr">
        <is>
          <t/>
        </is>
      </c>
      <c r="BF1194" s="2" t="inlineStr">
        <is>
          <t>energia netta prodotta</t>
        </is>
      </c>
      <c r="BG1194" s="2" t="inlineStr">
        <is>
          <t>3</t>
        </is>
      </c>
      <c r="BH1194" s="2" t="inlineStr">
        <is>
          <t/>
        </is>
      </c>
      <c r="BI1194" t="inlineStr">
        <is>
          <t/>
        </is>
      </c>
      <c r="BJ1194" t="inlineStr">
        <is>
          <t/>
        </is>
      </c>
      <c r="BK1194" t="inlineStr">
        <is>
          <t/>
        </is>
      </c>
      <c r="BL1194" t="inlineStr">
        <is>
          <t/>
        </is>
      </c>
      <c r="BM1194" t="inlineStr">
        <is>
          <t/>
        </is>
      </c>
      <c r="BN1194" t="inlineStr">
        <is>
          <t/>
        </is>
      </c>
      <c r="BO1194" t="inlineStr">
        <is>
          <t/>
        </is>
      </c>
      <c r="BP1194" t="inlineStr">
        <is>
          <t/>
        </is>
      </c>
      <c r="BQ1194" t="inlineStr">
        <is>
          <t/>
        </is>
      </c>
      <c r="BR1194" t="inlineStr">
        <is>
          <t/>
        </is>
      </c>
      <c r="BS1194" t="inlineStr">
        <is>
          <t/>
        </is>
      </c>
      <c r="BT1194" t="inlineStr">
        <is>
          <t/>
        </is>
      </c>
      <c r="BU1194" t="inlineStr">
        <is>
          <t/>
        </is>
      </c>
      <c r="BV1194" t="inlineStr">
        <is>
          <t/>
        </is>
      </c>
      <c r="BW1194" t="inlineStr">
        <is>
          <t/>
        </is>
      </c>
      <c r="BX1194" t="inlineStr">
        <is>
          <t/>
        </is>
      </c>
      <c r="BY1194" t="inlineStr">
        <is>
          <t/>
        </is>
      </c>
      <c r="BZ1194" t="inlineStr">
        <is>
          <t/>
        </is>
      </c>
      <c r="CA1194" t="inlineStr">
        <is>
          <t/>
        </is>
      </c>
      <c r="CB1194" t="inlineStr">
        <is>
          <t/>
        </is>
      </c>
      <c r="CC1194" t="inlineStr">
        <is>
          <t/>
        </is>
      </c>
      <c r="CD1194" s="2" t="inlineStr">
        <is>
          <t>energia útil produzida</t>
        </is>
      </c>
      <c r="CE1194" s="2" t="inlineStr">
        <is>
          <t>3</t>
        </is>
      </c>
      <c r="CF1194" s="2" t="inlineStr">
        <is>
          <t/>
        </is>
      </c>
      <c r="CG1194" t="inlineStr">
        <is>
          <t>energia eléctrica medida à saida da central</t>
        </is>
      </c>
      <c r="CH1194" t="inlineStr">
        <is>
          <t/>
        </is>
      </c>
      <c r="CI1194" t="inlineStr">
        <is>
          <t/>
        </is>
      </c>
      <c r="CJ1194" t="inlineStr">
        <is>
          <t/>
        </is>
      </c>
      <c r="CK1194" t="inlineStr">
        <is>
          <t/>
        </is>
      </c>
      <c r="CL1194" t="inlineStr">
        <is>
          <t/>
        </is>
      </c>
      <c r="CM1194" t="inlineStr">
        <is>
          <t/>
        </is>
      </c>
      <c r="CN1194" t="inlineStr">
        <is>
          <t/>
        </is>
      </c>
      <c r="CO1194" t="inlineStr">
        <is>
          <t/>
        </is>
      </c>
      <c r="CP1194" t="inlineStr">
        <is>
          <t/>
        </is>
      </c>
      <c r="CQ1194" t="inlineStr">
        <is>
          <t/>
        </is>
      </c>
      <c r="CR1194" t="inlineStr">
        <is>
          <t/>
        </is>
      </c>
      <c r="CS1194" t="inlineStr">
        <is>
          <t/>
        </is>
      </c>
      <c r="CT1194" t="inlineStr">
        <is>
          <t/>
        </is>
      </c>
      <c r="CU1194" t="inlineStr">
        <is>
          <t/>
        </is>
      </c>
      <c r="CV1194" t="inlineStr">
        <is>
          <t/>
        </is>
      </c>
      <c r="CW1194" t="inlineStr">
        <is>
          <t/>
        </is>
      </c>
    </row>
    <row r="1195">
      <c r="A1195" s="1" t="str">
        <f>HYPERLINK("https://iate.europa.eu/entry/result/1407797/all", "1407797")</f>
        <v>1407797</v>
      </c>
      <c r="B1195" t="inlineStr">
        <is>
          <t>INDUSTRY</t>
        </is>
      </c>
      <c r="C1195" t="inlineStr">
        <is>
          <t>INDUSTRY|electronics and electrical engineering</t>
        </is>
      </c>
      <c r="D1195" t="inlineStr">
        <is>
          <t>no</t>
        </is>
      </c>
      <c r="E1195" t="inlineStr">
        <is>
          <t/>
        </is>
      </c>
      <c r="F1195" t="inlineStr">
        <is>
          <t/>
        </is>
      </c>
      <c r="G1195" t="inlineStr">
        <is>
          <t/>
        </is>
      </c>
      <c r="H1195" t="inlineStr">
        <is>
          <t/>
        </is>
      </c>
      <c r="I1195" t="inlineStr">
        <is>
          <t/>
        </is>
      </c>
      <c r="J1195" t="inlineStr">
        <is>
          <t/>
        </is>
      </c>
      <c r="K1195" t="inlineStr">
        <is>
          <t/>
        </is>
      </c>
      <c r="L1195" t="inlineStr">
        <is>
          <t/>
        </is>
      </c>
      <c r="M1195" t="inlineStr">
        <is>
          <t/>
        </is>
      </c>
      <c r="N1195" t="inlineStr">
        <is>
          <t/>
        </is>
      </c>
      <c r="O1195" t="inlineStr">
        <is>
          <t/>
        </is>
      </c>
      <c r="P1195" t="inlineStr">
        <is>
          <t/>
        </is>
      </c>
      <c r="Q1195" t="inlineStr">
        <is>
          <t/>
        </is>
      </c>
      <c r="R1195" s="2" t="inlineStr">
        <is>
          <t>Bruttoerzeugung</t>
        </is>
      </c>
      <c r="S1195" s="2" t="inlineStr">
        <is>
          <t>3</t>
        </is>
      </c>
      <c r="T1195" s="2" t="inlineStr">
        <is>
          <t/>
        </is>
      </c>
      <c r="U1195" t="inlineStr">
        <is>
          <t>die an den Generatorklemmen gemessene Energie</t>
        </is>
      </c>
      <c r="V1195" s="2" t="inlineStr">
        <is>
          <t>μικτή παραγόμενη ενέργεια</t>
        </is>
      </c>
      <c r="W1195" s="2" t="inlineStr">
        <is>
          <t>3</t>
        </is>
      </c>
      <c r="X1195" s="2" t="inlineStr">
        <is>
          <t/>
        </is>
      </c>
      <c r="Y1195" t="inlineStr">
        <is>
          <t/>
        </is>
      </c>
      <c r="Z1195" s="2" t="inlineStr">
        <is>
          <t>electricity generated</t>
        </is>
      </c>
      <c r="AA1195" s="2" t="inlineStr">
        <is>
          <t>3</t>
        </is>
      </c>
      <c r="AB1195" s="2" t="inlineStr">
        <is>
          <t/>
        </is>
      </c>
      <c r="AC1195" t="inlineStr">
        <is>
          <t>the electricity produced at the generator terminals</t>
        </is>
      </c>
      <c r="AD1195" s="2" t="inlineStr">
        <is>
          <t>energía bruta producida</t>
        </is>
      </c>
      <c r="AE1195" s="2" t="inlineStr">
        <is>
          <t>3</t>
        </is>
      </c>
      <c r="AF1195" s="2" t="inlineStr">
        <is>
          <t/>
        </is>
      </c>
      <c r="AG1195" t="inlineStr">
        <is>
          <t>energía eléctrica medida en los terminales del generador</t>
        </is>
      </c>
      <c r="AH1195" t="inlineStr">
        <is>
          <t/>
        </is>
      </c>
      <c r="AI1195" t="inlineStr">
        <is>
          <t/>
        </is>
      </c>
      <c r="AJ1195" t="inlineStr">
        <is>
          <t/>
        </is>
      </c>
      <c r="AK1195" t="inlineStr">
        <is>
          <t/>
        </is>
      </c>
      <c r="AL1195" t="inlineStr">
        <is>
          <t/>
        </is>
      </c>
      <c r="AM1195" t="inlineStr">
        <is>
          <t/>
        </is>
      </c>
      <c r="AN1195" t="inlineStr">
        <is>
          <t/>
        </is>
      </c>
      <c r="AO1195" t="inlineStr">
        <is>
          <t/>
        </is>
      </c>
      <c r="AP1195" s="2" t="inlineStr">
        <is>
          <t>énergie produite brute</t>
        </is>
      </c>
      <c r="AQ1195" s="2" t="inlineStr">
        <is>
          <t>3</t>
        </is>
      </c>
      <c r="AR1195" s="2" t="inlineStr">
        <is>
          <t/>
        </is>
      </c>
      <c r="AS1195" t="inlineStr">
        <is>
          <t>énergie électrique mesurée aux bornes du générateur</t>
        </is>
      </c>
      <c r="AT1195" t="inlineStr">
        <is>
          <t/>
        </is>
      </c>
      <c r="AU1195" t="inlineStr">
        <is>
          <t/>
        </is>
      </c>
      <c r="AV1195" t="inlineStr">
        <is>
          <t/>
        </is>
      </c>
      <c r="AW1195" t="inlineStr">
        <is>
          <t/>
        </is>
      </c>
      <c r="AX1195" t="inlineStr">
        <is>
          <t/>
        </is>
      </c>
      <c r="AY1195" t="inlineStr">
        <is>
          <t/>
        </is>
      </c>
      <c r="AZ1195" t="inlineStr">
        <is>
          <t/>
        </is>
      </c>
      <c r="BA1195" t="inlineStr">
        <is>
          <t/>
        </is>
      </c>
      <c r="BB1195" t="inlineStr">
        <is>
          <t/>
        </is>
      </c>
      <c r="BC1195" t="inlineStr">
        <is>
          <t/>
        </is>
      </c>
      <c r="BD1195" t="inlineStr">
        <is>
          <t/>
        </is>
      </c>
      <c r="BE1195" t="inlineStr">
        <is>
          <t/>
        </is>
      </c>
      <c r="BF1195" s="2" t="inlineStr">
        <is>
          <t>energia lorda prodotta</t>
        </is>
      </c>
      <c r="BG1195" s="2" t="inlineStr">
        <is>
          <t>3</t>
        </is>
      </c>
      <c r="BH1195" s="2" t="inlineStr">
        <is>
          <t/>
        </is>
      </c>
      <c r="BI1195" t="inlineStr">
        <is>
          <t/>
        </is>
      </c>
      <c r="BJ1195" t="inlineStr">
        <is>
          <t/>
        </is>
      </c>
      <c r="BK1195" t="inlineStr">
        <is>
          <t/>
        </is>
      </c>
      <c r="BL1195" t="inlineStr">
        <is>
          <t/>
        </is>
      </c>
      <c r="BM1195" t="inlineStr">
        <is>
          <t/>
        </is>
      </c>
      <c r="BN1195" t="inlineStr">
        <is>
          <t/>
        </is>
      </c>
      <c r="BO1195" t="inlineStr">
        <is>
          <t/>
        </is>
      </c>
      <c r="BP1195" t="inlineStr">
        <is>
          <t/>
        </is>
      </c>
      <c r="BQ1195" t="inlineStr">
        <is>
          <t/>
        </is>
      </c>
      <c r="BR1195" t="inlineStr">
        <is>
          <t/>
        </is>
      </c>
      <c r="BS1195" t="inlineStr">
        <is>
          <t/>
        </is>
      </c>
      <c r="BT1195" t="inlineStr">
        <is>
          <t/>
        </is>
      </c>
      <c r="BU1195" t="inlineStr">
        <is>
          <t/>
        </is>
      </c>
      <c r="BV1195" t="inlineStr">
        <is>
          <t/>
        </is>
      </c>
      <c r="BW1195" t="inlineStr">
        <is>
          <t/>
        </is>
      </c>
      <c r="BX1195" t="inlineStr">
        <is>
          <t/>
        </is>
      </c>
      <c r="BY1195" t="inlineStr">
        <is>
          <t/>
        </is>
      </c>
      <c r="BZ1195" t="inlineStr">
        <is>
          <t/>
        </is>
      </c>
      <c r="CA1195" t="inlineStr">
        <is>
          <t/>
        </is>
      </c>
      <c r="CB1195" t="inlineStr">
        <is>
          <t/>
        </is>
      </c>
      <c r="CC1195" t="inlineStr">
        <is>
          <t/>
        </is>
      </c>
      <c r="CD1195" s="2" t="inlineStr">
        <is>
          <t>energia bruta produzida</t>
        </is>
      </c>
      <c r="CE1195" s="2" t="inlineStr">
        <is>
          <t>3</t>
        </is>
      </c>
      <c r="CF1195" s="2" t="inlineStr">
        <is>
          <t/>
        </is>
      </c>
      <c r="CG1195" t="inlineStr">
        <is>
          <t>energia eléctrica medida nos terminais do gerador</t>
        </is>
      </c>
      <c r="CH1195" t="inlineStr">
        <is>
          <t/>
        </is>
      </c>
      <c r="CI1195" t="inlineStr">
        <is>
          <t/>
        </is>
      </c>
      <c r="CJ1195" t="inlineStr">
        <is>
          <t/>
        </is>
      </c>
      <c r="CK1195" t="inlineStr">
        <is>
          <t/>
        </is>
      </c>
      <c r="CL1195" t="inlineStr">
        <is>
          <t/>
        </is>
      </c>
      <c r="CM1195" t="inlineStr">
        <is>
          <t/>
        </is>
      </c>
      <c r="CN1195" t="inlineStr">
        <is>
          <t/>
        </is>
      </c>
      <c r="CO1195" t="inlineStr">
        <is>
          <t/>
        </is>
      </c>
      <c r="CP1195" t="inlineStr">
        <is>
          <t/>
        </is>
      </c>
      <c r="CQ1195" t="inlineStr">
        <is>
          <t/>
        </is>
      </c>
      <c r="CR1195" t="inlineStr">
        <is>
          <t/>
        </is>
      </c>
      <c r="CS1195" t="inlineStr">
        <is>
          <t/>
        </is>
      </c>
      <c r="CT1195" t="inlineStr">
        <is>
          <t/>
        </is>
      </c>
      <c r="CU1195" t="inlineStr">
        <is>
          <t/>
        </is>
      </c>
      <c r="CV1195" t="inlineStr">
        <is>
          <t/>
        </is>
      </c>
      <c r="CW1195" t="inlineStr">
        <is>
          <t/>
        </is>
      </c>
    </row>
    <row r="1196">
      <c r="A1196" s="1" t="str">
        <f>HYPERLINK("https://iate.europa.eu/entry/result/1407796/all", "1407796")</f>
        <v>1407796</v>
      </c>
      <c r="B1196" t="inlineStr">
        <is>
          <t>INDUSTRY</t>
        </is>
      </c>
      <c r="C1196" t="inlineStr">
        <is>
          <t>INDUSTRY|electronics and electrical engineering</t>
        </is>
      </c>
      <c r="D1196" t="inlineStr">
        <is>
          <t>no</t>
        </is>
      </c>
      <c r="E1196" t="inlineStr">
        <is>
          <t/>
        </is>
      </c>
      <c r="F1196" t="inlineStr">
        <is>
          <t/>
        </is>
      </c>
      <c r="G1196" t="inlineStr">
        <is>
          <t/>
        </is>
      </c>
      <c r="H1196" t="inlineStr">
        <is>
          <t/>
        </is>
      </c>
      <c r="I1196" t="inlineStr">
        <is>
          <t/>
        </is>
      </c>
      <c r="J1196" t="inlineStr">
        <is>
          <t/>
        </is>
      </c>
      <c r="K1196" t="inlineStr">
        <is>
          <t/>
        </is>
      </c>
      <c r="L1196" t="inlineStr">
        <is>
          <t/>
        </is>
      </c>
      <c r="M1196" t="inlineStr">
        <is>
          <t/>
        </is>
      </c>
      <c r="N1196" t="inlineStr">
        <is>
          <t/>
        </is>
      </c>
      <c r="O1196" t="inlineStr">
        <is>
          <t/>
        </is>
      </c>
      <c r="P1196" t="inlineStr">
        <is>
          <t/>
        </is>
      </c>
      <c r="Q1196" t="inlineStr">
        <is>
          <t/>
        </is>
      </c>
      <c r="R1196" s="2" t="inlineStr">
        <is>
          <t>gesicherte Leistung</t>
        </is>
      </c>
      <c r="S1196" s="2" t="inlineStr">
        <is>
          <t>3</t>
        </is>
      </c>
      <c r="T1196" s="2" t="inlineStr">
        <is>
          <t/>
        </is>
      </c>
      <c r="U1196" t="inlineStr">
        <is>
          <t>die Leistung, die mit einer bestimmten vorzugebenden Versorgungszuverlaessigkeit bereitgestellt werden kann</t>
        </is>
      </c>
      <c r="V1196" s="2" t="inlineStr">
        <is>
          <t>σταθερή ισχύς|
εξασφαλισμένη ισχύς</t>
        </is>
      </c>
      <c r="W1196" s="2" t="inlineStr">
        <is>
          <t>3|
3</t>
        </is>
      </c>
      <c r="X1196" s="2" t="inlineStr">
        <is>
          <t xml:space="preserve">|
</t>
        </is>
      </c>
      <c r="Y1196" t="inlineStr">
        <is>
          <t/>
        </is>
      </c>
      <c r="Z1196" s="2" t="inlineStr">
        <is>
          <t>firm capacity</t>
        </is>
      </c>
      <c r="AA1196" s="2" t="inlineStr">
        <is>
          <t>3</t>
        </is>
      </c>
      <c r="AB1196" s="2" t="inlineStr">
        <is>
          <t/>
        </is>
      </c>
      <c r="AC1196" t="inlineStr">
        <is>
          <t>the capacity which can be made available,whose reliability for the supply system is specified and determined in advance</t>
        </is>
      </c>
      <c r="AD1196" s="2" t="inlineStr">
        <is>
          <t>potencia garantizada|
capacidad firme</t>
        </is>
      </c>
      <c r="AE1196" s="2" t="inlineStr">
        <is>
          <t>3|
3</t>
        </is>
      </c>
      <c r="AF1196" s="2" t="inlineStr">
        <is>
          <t xml:space="preserve">|
</t>
        </is>
      </c>
      <c r="AG1196" t="inlineStr">
        <is>
          <t>potencia que puede ser puesta a disposición con una fiabilidad determinada de antemano</t>
        </is>
      </c>
      <c r="AH1196" t="inlineStr">
        <is>
          <t/>
        </is>
      </c>
      <c r="AI1196" t="inlineStr">
        <is>
          <t/>
        </is>
      </c>
      <c r="AJ1196" t="inlineStr">
        <is>
          <t/>
        </is>
      </c>
      <c r="AK1196" t="inlineStr">
        <is>
          <t/>
        </is>
      </c>
      <c r="AL1196" t="inlineStr">
        <is>
          <t/>
        </is>
      </c>
      <c r="AM1196" t="inlineStr">
        <is>
          <t/>
        </is>
      </c>
      <c r="AN1196" t="inlineStr">
        <is>
          <t/>
        </is>
      </c>
      <c r="AO1196" t="inlineStr">
        <is>
          <t/>
        </is>
      </c>
      <c r="AP1196" s="2" t="inlineStr">
        <is>
          <t>puissance garantie|
puissance assurée</t>
        </is>
      </c>
      <c r="AQ1196" s="2" t="inlineStr">
        <is>
          <t>3|
3</t>
        </is>
      </c>
      <c r="AR1196" s="2" t="inlineStr">
        <is>
          <t xml:space="preserve">|
</t>
        </is>
      </c>
      <c r="AS1196" t="inlineStr">
        <is>
          <t>puissance qui peut être mise à disposition avec une fiabilité prédéterminée</t>
        </is>
      </c>
      <c r="AT1196" t="inlineStr">
        <is>
          <t/>
        </is>
      </c>
      <c r="AU1196" t="inlineStr">
        <is>
          <t/>
        </is>
      </c>
      <c r="AV1196" t="inlineStr">
        <is>
          <t/>
        </is>
      </c>
      <c r="AW1196" t="inlineStr">
        <is>
          <t/>
        </is>
      </c>
      <c r="AX1196" t="inlineStr">
        <is>
          <t/>
        </is>
      </c>
      <c r="AY1196" t="inlineStr">
        <is>
          <t/>
        </is>
      </c>
      <c r="AZ1196" t="inlineStr">
        <is>
          <t/>
        </is>
      </c>
      <c r="BA1196" t="inlineStr">
        <is>
          <t/>
        </is>
      </c>
      <c r="BB1196" t="inlineStr">
        <is>
          <t/>
        </is>
      </c>
      <c r="BC1196" t="inlineStr">
        <is>
          <t/>
        </is>
      </c>
      <c r="BD1196" t="inlineStr">
        <is>
          <t/>
        </is>
      </c>
      <c r="BE1196" t="inlineStr">
        <is>
          <t/>
        </is>
      </c>
      <c r="BF1196" s="2" t="inlineStr">
        <is>
          <t>potenza garantita</t>
        </is>
      </c>
      <c r="BG1196" s="2" t="inlineStr">
        <is>
          <t>3</t>
        </is>
      </c>
      <c r="BH1196" s="2" t="inlineStr">
        <is>
          <t/>
        </is>
      </c>
      <c r="BI1196" t="inlineStr">
        <is>
          <t/>
        </is>
      </c>
      <c r="BJ1196" t="inlineStr">
        <is>
          <t/>
        </is>
      </c>
      <c r="BK1196" t="inlineStr">
        <is>
          <t/>
        </is>
      </c>
      <c r="BL1196" t="inlineStr">
        <is>
          <t/>
        </is>
      </c>
      <c r="BM1196" t="inlineStr">
        <is>
          <t/>
        </is>
      </c>
      <c r="BN1196" t="inlineStr">
        <is>
          <t/>
        </is>
      </c>
      <c r="BO1196" t="inlineStr">
        <is>
          <t/>
        </is>
      </c>
      <c r="BP1196" t="inlineStr">
        <is>
          <t/>
        </is>
      </c>
      <c r="BQ1196" t="inlineStr">
        <is>
          <t/>
        </is>
      </c>
      <c r="BR1196" t="inlineStr">
        <is>
          <t/>
        </is>
      </c>
      <c r="BS1196" t="inlineStr">
        <is>
          <t/>
        </is>
      </c>
      <c r="BT1196" t="inlineStr">
        <is>
          <t/>
        </is>
      </c>
      <c r="BU1196" t="inlineStr">
        <is>
          <t/>
        </is>
      </c>
      <c r="BV1196" s="2" t="inlineStr">
        <is>
          <t>gegarandeerd vermogen</t>
        </is>
      </c>
      <c r="BW1196" s="2" t="inlineStr">
        <is>
          <t>3</t>
        </is>
      </c>
      <c r="BX1196" s="2" t="inlineStr">
        <is>
          <t/>
        </is>
      </c>
      <c r="BY1196" t="inlineStr">
        <is>
          <t/>
        </is>
      </c>
      <c r="BZ1196" t="inlineStr">
        <is>
          <t/>
        </is>
      </c>
      <c r="CA1196" t="inlineStr">
        <is>
          <t/>
        </is>
      </c>
      <c r="CB1196" t="inlineStr">
        <is>
          <t/>
        </is>
      </c>
      <c r="CC1196" t="inlineStr">
        <is>
          <t/>
        </is>
      </c>
      <c r="CD1196" s="2" t="inlineStr">
        <is>
          <t>potência garantida</t>
        </is>
      </c>
      <c r="CE1196" s="2" t="inlineStr">
        <is>
          <t>3</t>
        </is>
      </c>
      <c r="CF1196" s="2" t="inlineStr">
        <is>
          <t/>
        </is>
      </c>
      <c r="CG1196" t="inlineStr">
        <is>
          <t>potência que pode ser posta à disposição,com uma fiabilidade previamente determinada</t>
        </is>
      </c>
      <c r="CH1196" t="inlineStr">
        <is>
          <t/>
        </is>
      </c>
      <c r="CI1196" t="inlineStr">
        <is>
          <t/>
        </is>
      </c>
      <c r="CJ1196" t="inlineStr">
        <is>
          <t/>
        </is>
      </c>
      <c r="CK1196" t="inlineStr">
        <is>
          <t/>
        </is>
      </c>
      <c r="CL1196" t="inlineStr">
        <is>
          <t/>
        </is>
      </c>
      <c r="CM1196" t="inlineStr">
        <is>
          <t/>
        </is>
      </c>
      <c r="CN1196" t="inlineStr">
        <is>
          <t/>
        </is>
      </c>
      <c r="CO1196" t="inlineStr">
        <is>
          <t/>
        </is>
      </c>
      <c r="CP1196" t="inlineStr">
        <is>
          <t/>
        </is>
      </c>
      <c r="CQ1196" t="inlineStr">
        <is>
          <t/>
        </is>
      </c>
      <c r="CR1196" t="inlineStr">
        <is>
          <t/>
        </is>
      </c>
      <c r="CS1196" t="inlineStr">
        <is>
          <t/>
        </is>
      </c>
      <c r="CT1196" t="inlineStr">
        <is>
          <t/>
        </is>
      </c>
      <c r="CU1196" t="inlineStr">
        <is>
          <t/>
        </is>
      </c>
      <c r="CV1196" t="inlineStr">
        <is>
          <t/>
        </is>
      </c>
      <c r="CW1196" t="inlineStr">
        <is>
          <t/>
        </is>
      </c>
    </row>
    <row r="1197">
      <c r="A1197" s="1" t="str">
        <f>HYPERLINK("https://iate.europa.eu/entry/result/1407794/all", "1407794")</f>
        <v>1407794</v>
      </c>
      <c r="B1197" t="inlineStr">
        <is>
          <t>INDUSTRY</t>
        </is>
      </c>
      <c r="C1197" t="inlineStr">
        <is>
          <t>INDUSTRY|electronics and electrical engineering</t>
        </is>
      </c>
      <c r="D1197" t="inlineStr">
        <is>
          <t>no</t>
        </is>
      </c>
      <c r="E1197" t="inlineStr">
        <is>
          <t/>
        </is>
      </c>
      <c r="F1197" t="inlineStr">
        <is>
          <t/>
        </is>
      </c>
      <c r="G1197" t="inlineStr">
        <is>
          <t/>
        </is>
      </c>
      <c r="H1197" t="inlineStr">
        <is>
          <t/>
        </is>
      </c>
      <c r="I1197" t="inlineStr">
        <is>
          <t/>
        </is>
      </c>
      <c r="J1197" t="inlineStr">
        <is>
          <t/>
        </is>
      </c>
      <c r="K1197" t="inlineStr">
        <is>
          <t/>
        </is>
      </c>
      <c r="L1197" t="inlineStr">
        <is>
          <t/>
        </is>
      </c>
      <c r="M1197" t="inlineStr">
        <is>
          <t/>
        </is>
      </c>
      <c r="N1197" t="inlineStr">
        <is>
          <t/>
        </is>
      </c>
      <c r="O1197" t="inlineStr">
        <is>
          <t/>
        </is>
      </c>
      <c r="P1197" t="inlineStr">
        <is>
          <t/>
        </is>
      </c>
      <c r="Q1197" t="inlineStr">
        <is>
          <t/>
        </is>
      </c>
      <c r="R1197" s="2" t="inlineStr">
        <is>
          <t>Hoechstleistung</t>
        </is>
      </c>
      <c r="S1197" s="2" t="inlineStr">
        <is>
          <t>3</t>
        </is>
      </c>
      <c r="T1197" s="2" t="inlineStr">
        <is>
          <t/>
        </is>
      </c>
      <c r="U1197" t="inlineStr">
        <is>
          <t>die hoechste erreichte Leistung in einer bestimmten Zeitspanne</t>
        </is>
      </c>
      <c r="V1197" s="2" t="inlineStr">
        <is>
          <t>μέγιστη παραγόμενη ισχύς</t>
        </is>
      </c>
      <c r="W1197" s="2" t="inlineStr">
        <is>
          <t>3</t>
        </is>
      </c>
      <c r="X1197" s="2" t="inlineStr">
        <is>
          <t/>
        </is>
      </c>
      <c r="Y1197" t="inlineStr">
        <is>
          <t/>
        </is>
      </c>
      <c r="Z1197" s="2" t="inlineStr">
        <is>
          <t>maximum power produced</t>
        </is>
      </c>
      <c r="AA1197" s="2" t="inlineStr">
        <is>
          <t>3</t>
        </is>
      </c>
      <c r="AB1197" s="2" t="inlineStr">
        <is>
          <t/>
        </is>
      </c>
      <c r="AC1197" t="inlineStr">
        <is>
          <t>the maximum value of output or load which can be maintained for a specified period</t>
        </is>
      </c>
      <c r="AD1197" s="2" t="inlineStr">
        <is>
          <t>potencia máxima producida</t>
        </is>
      </c>
      <c r="AE1197" s="2" t="inlineStr">
        <is>
          <t>3</t>
        </is>
      </c>
      <c r="AF1197" s="2" t="inlineStr">
        <is>
          <t/>
        </is>
      </c>
      <c r="AG1197" t="inlineStr">
        <is>
          <t>máximo comprobado, durante un intervalo de tiempo determinado, de la potencia eléctrica alcanzada por una instalación</t>
        </is>
      </c>
      <c r="AH1197" t="inlineStr">
        <is>
          <t/>
        </is>
      </c>
      <c r="AI1197" t="inlineStr">
        <is>
          <t/>
        </is>
      </c>
      <c r="AJ1197" t="inlineStr">
        <is>
          <t/>
        </is>
      </c>
      <c r="AK1197" t="inlineStr">
        <is>
          <t/>
        </is>
      </c>
      <c r="AL1197" t="inlineStr">
        <is>
          <t/>
        </is>
      </c>
      <c r="AM1197" t="inlineStr">
        <is>
          <t/>
        </is>
      </c>
      <c r="AN1197" t="inlineStr">
        <is>
          <t/>
        </is>
      </c>
      <c r="AO1197" t="inlineStr">
        <is>
          <t/>
        </is>
      </c>
      <c r="AP1197" s="2" t="inlineStr">
        <is>
          <t>puissance maximale produite</t>
        </is>
      </c>
      <c r="AQ1197" s="2" t="inlineStr">
        <is>
          <t>3</t>
        </is>
      </c>
      <c r="AR1197" s="2" t="inlineStr">
        <is>
          <t/>
        </is>
      </c>
      <c r="AS1197" t="inlineStr">
        <is>
          <t>maximum constaté, pendant un intervalle de temps déterminé, de la puissance électrique produite par une installation</t>
        </is>
      </c>
      <c r="AT1197" t="inlineStr">
        <is>
          <t/>
        </is>
      </c>
      <c r="AU1197" t="inlineStr">
        <is>
          <t/>
        </is>
      </c>
      <c r="AV1197" t="inlineStr">
        <is>
          <t/>
        </is>
      </c>
      <c r="AW1197" t="inlineStr">
        <is>
          <t/>
        </is>
      </c>
      <c r="AX1197" t="inlineStr">
        <is>
          <t/>
        </is>
      </c>
      <c r="AY1197" t="inlineStr">
        <is>
          <t/>
        </is>
      </c>
      <c r="AZ1197" t="inlineStr">
        <is>
          <t/>
        </is>
      </c>
      <c r="BA1197" t="inlineStr">
        <is>
          <t/>
        </is>
      </c>
      <c r="BB1197" t="inlineStr">
        <is>
          <t/>
        </is>
      </c>
      <c r="BC1197" t="inlineStr">
        <is>
          <t/>
        </is>
      </c>
      <c r="BD1197" t="inlineStr">
        <is>
          <t/>
        </is>
      </c>
      <c r="BE1197" t="inlineStr">
        <is>
          <t/>
        </is>
      </c>
      <c r="BF1197" s="2" t="inlineStr">
        <is>
          <t>massima potenza prodotta</t>
        </is>
      </c>
      <c r="BG1197" s="2" t="inlineStr">
        <is>
          <t>3</t>
        </is>
      </c>
      <c r="BH1197" s="2" t="inlineStr">
        <is>
          <t/>
        </is>
      </c>
      <c r="BI1197" t="inlineStr">
        <is>
          <t/>
        </is>
      </c>
      <c r="BJ1197" t="inlineStr">
        <is>
          <t/>
        </is>
      </c>
      <c r="BK1197" t="inlineStr">
        <is>
          <t/>
        </is>
      </c>
      <c r="BL1197" t="inlineStr">
        <is>
          <t/>
        </is>
      </c>
      <c r="BM1197" t="inlineStr">
        <is>
          <t/>
        </is>
      </c>
      <c r="BN1197" t="inlineStr">
        <is>
          <t/>
        </is>
      </c>
      <c r="BO1197" t="inlineStr">
        <is>
          <t/>
        </is>
      </c>
      <c r="BP1197" t="inlineStr">
        <is>
          <t/>
        </is>
      </c>
      <c r="BQ1197" t="inlineStr">
        <is>
          <t/>
        </is>
      </c>
      <c r="BR1197" t="inlineStr">
        <is>
          <t/>
        </is>
      </c>
      <c r="BS1197" t="inlineStr">
        <is>
          <t/>
        </is>
      </c>
      <c r="BT1197" t="inlineStr">
        <is>
          <t/>
        </is>
      </c>
      <c r="BU1197" t="inlineStr">
        <is>
          <t/>
        </is>
      </c>
      <c r="BV1197" t="inlineStr">
        <is>
          <t/>
        </is>
      </c>
      <c r="BW1197" t="inlineStr">
        <is>
          <t/>
        </is>
      </c>
      <c r="BX1197" t="inlineStr">
        <is>
          <t/>
        </is>
      </c>
      <c r="BY1197" t="inlineStr">
        <is>
          <t/>
        </is>
      </c>
      <c r="BZ1197" t="inlineStr">
        <is>
          <t/>
        </is>
      </c>
      <c r="CA1197" t="inlineStr">
        <is>
          <t/>
        </is>
      </c>
      <c r="CB1197" t="inlineStr">
        <is>
          <t/>
        </is>
      </c>
      <c r="CC1197" t="inlineStr">
        <is>
          <t/>
        </is>
      </c>
      <c r="CD1197" s="2" t="inlineStr">
        <is>
          <t>potência máxima produzida</t>
        </is>
      </c>
      <c r="CE1197" s="2" t="inlineStr">
        <is>
          <t>3</t>
        </is>
      </c>
      <c r="CF1197" s="2" t="inlineStr">
        <is>
          <t/>
        </is>
      </c>
      <c r="CG1197" t="inlineStr">
        <is>
          <t>máximo verificado na potência eléctrica produzida por uma instalação,durante um intervalo de tempo determinado</t>
        </is>
      </c>
      <c r="CH1197" t="inlineStr">
        <is>
          <t/>
        </is>
      </c>
      <c r="CI1197" t="inlineStr">
        <is>
          <t/>
        </is>
      </c>
      <c r="CJ1197" t="inlineStr">
        <is>
          <t/>
        </is>
      </c>
      <c r="CK1197" t="inlineStr">
        <is>
          <t/>
        </is>
      </c>
      <c r="CL1197" t="inlineStr">
        <is>
          <t/>
        </is>
      </c>
      <c r="CM1197" t="inlineStr">
        <is>
          <t/>
        </is>
      </c>
      <c r="CN1197" t="inlineStr">
        <is>
          <t/>
        </is>
      </c>
      <c r="CO1197" t="inlineStr">
        <is>
          <t/>
        </is>
      </c>
      <c r="CP1197" t="inlineStr">
        <is>
          <t/>
        </is>
      </c>
      <c r="CQ1197" t="inlineStr">
        <is>
          <t/>
        </is>
      </c>
      <c r="CR1197" t="inlineStr">
        <is>
          <t/>
        </is>
      </c>
      <c r="CS1197" t="inlineStr">
        <is>
          <t/>
        </is>
      </c>
      <c r="CT1197" t="inlineStr">
        <is>
          <t/>
        </is>
      </c>
      <c r="CU1197" t="inlineStr">
        <is>
          <t/>
        </is>
      </c>
      <c r="CV1197" t="inlineStr">
        <is>
          <t/>
        </is>
      </c>
      <c r="CW1197" t="inlineStr">
        <is>
          <t/>
        </is>
      </c>
    </row>
    <row r="1198">
      <c r="A1198" s="1" t="str">
        <f>HYPERLINK("https://iate.europa.eu/entry/result/1407786/all", "1407786")</f>
        <v>1407786</v>
      </c>
      <c r="B1198" t="inlineStr">
        <is>
          <t>INDUSTRY</t>
        </is>
      </c>
      <c r="C1198" t="inlineStr">
        <is>
          <t>INDUSTRY|electronics and electrical engineering</t>
        </is>
      </c>
      <c r="D1198" t="inlineStr">
        <is>
          <t>no</t>
        </is>
      </c>
      <c r="E1198" t="inlineStr">
        <is>
          <t/>
        </is>
      </c>
      <c r="F1198" t="inlineStr">
        <is>
          <t/>
        </is>
      </c>
      <c r="G1198" t="inlineStr">
        <is>
          <t/>
        </is>
      </c>
      <c r="H1198" t="inlineStr">
        <is>
          <t/>
        </is>
      </c>
      <c r="I1198" t="inlineStr">
        <is>
          <t/>
        </is>
      </c>
      <c r="J1198" t="inlineStr">
        <is>
          <t/>
        </is>
      </c>
      <c r="K1198" t="inlineStr">
        <is>
          <t/>
        </is>
      </c>
      <c r="L1198" t="inlineStr">
        <is>
          <t/>
        </is>
      </c>
      <c r="M1198" t="inlineStr">
        <is>
          <t/>
        </is>
      </c>
      <c r="N1198" t="inlineStr">
        <is>
          <t/>
        </is>
      </c>
      <c r="O1198" t="inlineStr">
        <is>
          <t/>
        </is>
      </c>
      <c r="P1198" t="inlineStr">
        <is>
          <t/>
        </is>
      </c>
      <c r="Q1198" t="inlineStr">
        <is>
          <t/>
        </is>
      </c>
      <c r="R1198" s="2" t="inlineStr">
        <is>
          <t>Ringnetz</t>
        </is>
      </c>
      <c r="S1198" s="2" t="inlineStr">
        <is>
          <t>3</t>
        </is>
      </c>
      <c r="T1198" s="2" t="inlineStr">
        <is>
          <t/>
        </is>
      </c>
      <c r="U1198" t="inlineStr">
        <is>
          <t>Netz, dessen Leitungen von einem Speisepunkt ausgehend wieder zu ihm zurueckfuehren</t>
        </is>
      </c>
      <c r="V1198" s="2" t="inlineStr">
        <is>
          <t>βροχοειδές δίκτυο|
κλειστό δίκτυο</t>
        </is>
      </c>
      <c r="W1198" s="2" t="inlineStr">
        <is>
          <t>3|
3</t>
        </is>
      </c>
      <c r="X1198" s="2" t="inlineStr">
        <is>
          <t xml:space="preserve">|
</t>
        </is>
      </c>
      <c r="Y1198" t="inlineStr">
        <is>
          <t/>
        </is>
      </c>
      <c r="Z1198" s="2" t="inlineStr">
        <is>
          <t>ringed system|
ringed network</t>
        </is>
      </c>
      <c r="AA1198" s="2" t="inlineStr">
        <is>
          <t>3|
3</t>
        </is>
      </c>
      <c r="AB1198" s="2" t="inlineStr">
        <is>
          <t xml:space="preserve">|
</t>
        </is>
      </c>
      <c r="AC1198" t="inlineStr">
        <is>
          <t>a network or part of a network which is wholly or mainly composed of ring circuits,all or most of which individually emanate from and terminate at the same source of supply</t>
        </is>
      </c>
      <c r="AD1198" s="2" t="inlineStr">
        <is>
          <t>red de anillos</t>
        </is>
      </c>
      <c r="AE1198" s="2" t="inlineStr">
        <is>
          <t>3</t>
        </is>
      </c>
      <c r="AF1198" s="2" t="inlineStr">
        <is>
          <t/>
        </is>
      </c>
      <c r="AG1198" t="inlineStr">
        <is>
          <t>red o parte de una red, constituida total o principalmente por anillos cuya totalidad o mayoría están conectados individualmente, por sus extremos, a la misma fuente de alimentación</t>
        </is>
      </c>
      <c r="AH1198" t="inlineStr">
        <is>
          <t/>
        </is>
      </c>
      <c r="AI1198" t="inlineStr">
        <is>
          <t/>
        </is>
      </c>
      <c r="AJ1198" t="inlineStr">
        <is>
          <t/>
        </is>
      </c>
      <c r="AK1198" t="inlineStr">
        <is>
          <t/>
        </is>
      </c>
      <c r="AL1198" t="inlineStr">
        <is>
          <t/>
        </is>
      </c>
      <c r="AM1198" t="inlineStr">
        <is>
          <t/>
        </is>
      </c>
      <c r="AN1198" t="inlineStr">
        <is>
          <t/>
        </is>
      </c>
      <c r="AO1198" t="inlineStr">
        <is>
          <t/>
        </is>
      </c>
      <c r="AP1198" s="2" t="inlineStr">
        <is>
          <t>réseau bouclé</t>
        </is>
      </c>
      <c r="AQ1198" s="2" t="inlineStr">
        <is>
          <t>3</t>
        </is>
      </c>
      <c r="AR1198" s="2" t="inlineStr">
        <is>
          <t/>
        </is>
      </c>
      <c r="AS1198" t="inlineStr">
        <is>
          <t>réseau ou partie de réseau, constitué entièrement ou principalement par des boucles, dont la totalité ou la plupart sont individuellement raccordées, à leurs extrêmités, à la même source d'alimentation</t>
        </is>
      </c>
      <c r="AT1198" t="inlineStr">
        <is>
          <t/>
        </is>
      </c>
      <c r="AU1198" t="inlineStr">
        <is>
          <t/>
        </is>
      </c>
      <c r="AV1198" t="inlineStr">
        <is>
          <t/>
        </is>
      </c>
      <c r="AW1198" t="inlineStr">
        <is>
          <t/>
        </is>
      </c>
      <c r="AX1198" t="inlineStr">
        <is>
          <t/>
        </is>
      </c>
      <c r="AY1198" t="inlineStr">
        <is>
          <t/>
        </is>
      </c>
      <c r="AZ1198" t="inlineStr">
        <is>
          <t/>
        </is>
      </c>
      <c r="BA1198" t="inlineStr">
        <is>
          <t/>
        </is>
      </c>
      <c r="BB1198" t="inlineStr">
        <is>
          <t/>
        </is>
      </c>
      <c r="BC1198" t="inlineStr">
        <is>
          <t/>
        </is>
      </c>
      <c r="BD1198" t="inlineStr">
        <is>
          <t/>
        </is>
      </c>
      <c r="BE1198" t="inlineStr">
        <is>
          <t/>
        </is>
      </c>
      <c r="BF1198" s="2" t="inlineStr">
        <is>
          <t>rete ad anello</t>
        </is>
      </c>
      <c r="BG1198" s="2" t="inlineStr">
        <is>
          <t>3</t>
        </is>
      </c>
      <c r="BH1198" s="2" t="inlineStr">
        <is>
          <t/>
        </is>
      </c>
      <c r="BI1198" t="inlineStr">
        <is>
          <t/>
        </is>
      </c>
      <c r="BJ1198" t="inlineStr">
        <is>
          <t/>
        </is>
      </c>
      <c r="BK1198" t="inlineStr">
        <is>
          <t/>
        </is>
      </c>
      <c r="BL1198" t="inlineStr">
        <is>
          <t/>
        </is>
      </c>
      <c r="BM1198" t="inlineStr">
        <is>
          <t/>
        </is>
      </c>
      <c r="BN1198" t="inlineStr">
        <is>
          <t/>
        </is>
      </c>
      <c r="BO1198" t="inlineStr">
        <is>
          <t/>
        </is>
      </c>
      <c r="BP1198" t="inlineStr">
        <is>
          <t/>
        </is>
      </c>
      <c r="BQ1198" t="inlineStr">
        <is>
          <t/>
        </is>
      </c>
      <c r="BR1198" t="inlineStr">
        <is>
          <t/>
        </is>
      </c>
      <c r="BS1198" t="inlineStr">
        <is>
          <t/>
        </is>
      </c>
      <c r="BT1198" t="inlineStr">
        <is>
          <t/>
        </is>
      </c>
      <c r="BU1198" t="inlineStr">
        <is>
          <t/>
        </is>
      </c>
      <c r="BV1198" t="inlineStr">
        <is>
          <t/>
        </is>
      </c>
      <c r="BW1198" t="inlineStr">
        <is>
          <t/>
        </is>
      </c>
      <c r="BX1198" t="inlineStr">
        <is>
          <t/>
        </is>
      </c>
      <c r="BY1198" t="inlineStr">
        <is>
          <t/>
        </is>
      </c>
      <c r="BZ1198" t="inlineStr">
        <is>
          <t/>
        </is>
      </c>
      <c r="CA1198" t="inlineStr">
        <is>
          <t/>
        </is>
      </c>
      <c r="CB1198" t="inlineStr">
        <is>
          <t/>
        </is>
      </c>
      <c r="CC1198" t="inlineStr">
        <is>
          <t/>
        </is>
      </c>
      <c r="CD1198" s="2" t="inlineStr">
        <is>
          <t>rede em anel</t>
        </is>
      </c>
      <c r="CE1198" s="2" t="inlineStr">
        <is>
          <t>3</t>
        </is>
      </c>
      <c r="CF1198" s="2" t="inlineStr">
        <is>
          <t/>
        </is>
      </c>
      <c r="CG1198" t="inlineStr">
        <is>
          <t>rede,ou parte de uma rede,total ou parcialmente constituída por anéis que na maior parte ou na totalidade estão ligados individualmente,pelos extremos,à mesma fonte de alimentação</t>
        </is>
      </c>
      <c r="CH1198" t="inlineStr">
        <is>
          <t/>
        </is>
      </c>
      <c r="CI1198" t="inlineStr">
        <is>
          <t/>
        </is>
      </c>
      <c r="CJ1198" t="inlineStr">
        <is>
          <t/>
        </is>
      </c>
      <c r="CK1198" t="inlineStr">
        <is>
          <t/>
        </is>
      </c>
      <c r="CL1198" t="inlineStr">
        <is>
          <t/>
        </is>
      </c>
      <c r="CM1198" t="inlineStr">
        <is>
          <t/>
        </is>
      </c>
      <c r="CN1198" t="inlineStr">
        <is>
          <t/>
        </is>
      </c>
      <c r="CO1198" t="inlineStr">
        <is>
          <t/>
        </is>
      </c>
      <c r="CP1198" t="inlineStr">
        <is>
          <t/>
        </is>
      </c>
      <c r="CQ1198" t="inlineStr">
        <is>
          <t/>
        </is>
      </c>
      <c r="CR1198" t="inlineStr">
        <is>
          <t/>
        </is>
      </c>
      <c r="CS1198" t="inlineStr">
        <is>
          <t/>
        </is>
      </c>
      <c r="CT1198" t="inlineStr">
        <is>
          <t/>
        </is>
      </c>
      <c r="CU1198" t="inlineStr">
        <is>
          <t/>
        </is>
      </c>
      <c r="CV1198" t="inlineStr">
        <is>
          <t/>
        </is>
      </c>
      <c r="CW1198" t="inlineStr">
        <is>
          <t/>
        </is>
      </c>
    </row>
    <row r="1199">
      <c r="A1199" s="1" t="str">
        <f>HYPERLINK("https://iate.europa.eu/entry/result/1407785/all", "1407785")</f>
        <v>1407785</v>
      </c>
      <c r="B1199" t="inlineStr">
        <is>
          <t>INDUSTRY</t>
        </is>
      </c>
      <c r="C1199" t="inlineStr">
        <is>
          <t>INDUSTRY|electronics and electrical engineering</t>
        </is>
      </c>
      <c r="D1199" t="inlineStr">
        <is>
          <t>no</t>
        </is>
      </c>
      <c r="E1199" t="inlineStr">
        <is>
          <t/>
        </is>
      </c>
      <c r="F1199" t="inlineStr">
        <is>
          <t/>
        </is>
      </c>
      <c r="G1199" t="inlineStr">
        <is>
          <t/>
        </is>
      </c>
      <c r="H1199" t="inlineStr">
        <is>
          <t/>
        </is>
      </c>
      <c r="I1199" t="inlineStr">
        <is>
          <t/>
        </is>
      </c>
      <c r="J1199" t="inlineStr">
        <is>
          <t/>
        </is>
      </c>
      <c r="K1199" t="inlineStr">
        <is>
          <t/>
        </is>
      </c>
      <c r="L1199" t="inlineStr">
        <is>
          <t/>
        </is>
      </c>
      <c r="M1199" t="inlineStr">
        <is>
          <t/>
        </is>
      </c>
      <c r="N1199" t="inlineStr">
        <is>
          <t/>
        </is>
      </c>
      <c r="O1199" t="inlineStr">
        <is>
          <t/>
        </is>
      </c>
      <c r="P1199" t="inlineStr">
        <is>
          <t/>
        </is>
      </c>
      <c r="Q1199" t="inlineStr">
        <is>
          <t/>
        </is>
      </c>
      <c r="R1199" s="2" t="inlineStr">
        <is>
          <t>Strahlennetz</t>
        </is>
      </c>
      <c r="S1199" s="2" t="inlineStr">
        <is>
          <t>3</t>
        </is>
      </c>
      <c r="T1199" s="2" t="inlineStr">
        <is>
          <t/>
        </is>
      </c>
      <c r="U1199" t="inlineStr">
        <is>
          <t>Netz, in dessen Leitungen nur von einem Ende aus eingespeist werden kann</t>
        </is>
      </c>
      <c r="V1199" s="2" t="inlineStr">
        <is>
          <t>ακτινωτό δίκτυο|
κλειστό δίκτυο</t>
        </is>
      </c>
      <c r="W1199" s="2" t="inlineStr">
        <is>
          <t>3|
3</t>
        </is>
      </c>
      <c r="X1199" s="2" t="inlineStr">
        <is>
          <t xml:space="preserve">|
</t>
        </is>
      </c>
      <c r="Y1199" t="inlineStr">
        <is>
          <t/>
        </is>
      </c>
      <c r="Z1199" s="2" t="inlineStr">
        <is>
          <t>radial system</t>
        </is>
      </c>
      <c r="AA1199" s="2" t="inlineStr">
        <is>
          <t>3</t>
        </is>
      </c>
      <c r="AB1199" s="2" t="inlineStr">
        <is>
          <t/>
        </is>
      </c>
      <c r="AC1199" t="inlineStr">
        <is>
          <t>a system or part of a system which is wholly or mainly composed of radial circuits and hence points to be supplied do not have a supply available to them in more than one direction</t>
        </is>
      </c>
      <c r="AD1199" s="2" t="inlineStr">
        <is>
          <t>red radial</t>
        </is>
      </c>
      <c r="AE1199" s="2" t="inlineStr">
        <is>
          <t>3</t>
        </is>
      </c>
      <c r="AF1199" s="2" t="inlineStr">
        <is>
          <t/>
        </is>
      </c>
      <c r="AG1199" t="inlineStr">
        <is>
          <t>red o parte de una red, total o parcialmente constituida por líneas que parten de un centro</t>
        </is>
      </c>
      <c r="AH1199" t="inlineStr">
        <is>
          <t/>
        </is>
      </c>
      <c r="AI1199" t="inlineStr">
        <is>
          <t/>
        </is>
      </c>
      <c r="AJ1199" t="inlineStr">
        <is>
          <t/>
        </is>
      </c>
      <c r="AK1199" t="inlineStr">
        <is>
          <t/>
        </is>
      </c>
      <c r="AL1199" t="inlineStr">
        <is>
          <t/>
        </is>
      </c>
      <c r="AM1199" t="inlineStr">
        <is>
          <t/>
        </is>
      </c>
      <c r="AN1199" t="inlineStr">
        <is>
          <t/>
        </is>
      </c>
      <c r="AO1199" t="inlineStr">
        <is>
          <t/>
        </is>
      </c>
      <c r="AP1199" s="2" t="inlineStr">
        <is>
          <t>réseau radial</t>
        </is>
      </c>
      <c r="AQ1199" s="2" t="inlineStr">
        <is>
          <t>3</t>
        </is>
      </c>
      <c r="AR1199" s="2" t="inlineStr">
        <is>
          <t/>
        </is>
      </c>
      <c r="AS1199" t="inlineStr">
        <is>
          <t>réseau ou partie d'un réseau, entièrement ou principalement constitué de lignes en antenne</t>
        </is>
      </c>
      <c r="AT1199" t="inlineStr">
        <is>
          <t/>
        </is>
      </c>
      <c r="AU1199" t="inlineStr">
        <is>
          <t/>
        </is>
      </c>
      <c r="AV1199" t="inlineStr">
        <is>
          <t/>
        </is>
      </c>
      <c r="AW1199" t="inlineStr">
        <is>
          <t/>
        </is>
      </c>
      <c r="AX1199" t="inlineStr">
        <is>
          <t/>
        </is>
      </c>
      <c r="AY1199" t="inlineStr">
        <is>
          <t/>
        </is>
      </c>
      <c r="AZ1199" t="inlineStr">
        <is>
          <t/>
        </is>
      </c>
      <c r="BA1199" t="inlineStr">
        <is>
          <t/>
        </is>
      </c>
      <c r="BB1199" t="inlineStr">
        <is>
          <t/>
        </is>
      </c>
      <c r="BC1199" t="inlineStr">
        <is>
          <t/>
        </is>
      </c>
      <c r="BD1199" t="inlineStr">
        <is>
          <t/>
        </is>
      </c>
      <c r="BE1199" t="inlineStr">
        <is>
          <t/>
        </is>
      </c>
      <c r="BF1199" s="2" t="inlineStr">
        <is>
          <t>rete radiale</t>
        </is>
      </c>
      <c r="BG1199" s="2" t="inlineStr">
        <is>
          <t>3</t>
        </is>
      </c>
      <c r="BH1199" s="2" t="inlineStr">
        <is>
          <t/>
        </is>
      </c>
      <c r="BI1199" t="inlineStr">
        <is>
          <t/>
        </is>
      </c>
      <c r="BJ1199" t="inlineStr">
        <is>
          <t/>
        </is>
      </c>
      <c r="BK1199" t="inlineStr">
        <is>
          <t/>
        </is>
      </c>
      <c r="BL1199" t="inlineStr">
        <is>
          <t/>
        </is>
      </c>
      <c r="BM1199" t="inlineStr">
        <is>
          <t/>
        </is>
      </c>
      <c r="BN1199" t="inlineStr">
        <is>
          <t/>
        </is>
      </c>
      <c r="BO1199" t="inlineStr">
        <is>
          <t/>
        </is>
      </c>
      <c r="BP1199" t="inlineStr">
        <is>
          <t/>
        </is>
      </c>
      <c r="BQ1199" t="inlineStr">
        <is>
          <t/>
        </is>
      </c>
      <c r="BR1199" t="inlineStr">
        <is>
          <t/>
        </is>
      </c>
      <c r="BS1199" t="inlineStr">
        <is>
          <t/>
        </is>
      </c>
      <c r="BT1199" t="inlineStr">
        <is>
          <t/>
        </is>
      </c>
      <c r="BU1199" t="inlineStr">
        <is>
          <t/>
        </is>
      </c>
      <c r="BV1199" t="inlineStr">
        <is>
          <t/>
        </is>
      </c>
      <c r="BW1199" t="inlineStr">
        <is>
          <t/>
        </is>
      </c>
      <c r="BX1199" t="inlineStr">
        <is>
          <t/>
        </is>
      </c>
      <c r="BY1199" t="inlineStr">
        <is>
          <t/>
        </is>
      </c>
      <c r="BZ1199" t="inlineStr">
        <is>
          <t/>
        </is>
      </c>
      <c r="CA1199" t="inlineStr">
        <is>
          <t/>
        </is>
      </c>
      <c r="CB1199" t="inlineStr">
        <is>
          <t/>
        </is>
      </c>
      <c r="CC1199" t="inlineStr">
        <is>
          <t/>
        </is>
      </c>
      <c r="CD1199" s="2" t="inlineStr">
        <is>
          <t>rede radial</t>
        </is>
      </c>
      <c r="CE1199" s="2" t="inlineStr">
        <is>
          <t>3</t>
        </is>
      </c>
      <c r="CF1199" s="2" t="inlineStr">
        <is>
          <t/>
        </is>
      </c>
      <c r="CG1199" t="inlineStr">
        <is>
          <t>rede,ou parte de uma rede,total ou parcialmente constituída por linhas que partem de um centro</t>
        </is>
      </c>
      <c r="CH1199" t="inlineStr">
        <is>
          <t/>
        </is>
      </c>
      <c r="CI1199" t="inlineStr">
        <is>
          <t/>
        </is>
      </c>
      <c r="CJ1199" t="inlineStr">
        <is>
          <t/>
        </is>
      </c>
      <c r="CK1199" t="inlineStr">
        <is>
          <t/>
        </is>
      </c>
      <c r="CL1199" t="inlineStr">
        <is>
          <t/>
        </is>
      </c>
      <c r="CM1199" t="inlineStr">
        <is>
          <t/>
        </is>
      </c>
      <c r="CN1199" t="inlineStr">
        <is>
          <t/>
        </is>
      </c>
      <c r="CO1199" t="inlineStr">
        <is>
          <t/>
        </is>
      </c>
      <c r="CP1199" t="inlineStr">
        <is>
          <t/>
        </is>
      </c>
      <c r="CQ1199" t="inlineStr">
        <is>
          <t/>
        </is>
      </c>
      <c r="CR1199" t="inlineStr">
        <is>
          <t/>
        </is>
      </c>
      <c r="CS1199" t="inlineStr">
        <is>
          <t/>
        </is>
      </c>
      <c r="CT1199" t="inlineStr">
        <is>
          <t/>
        </is>
      </c>
      <c r="CU1199" t="inlineStr">
        <is>
          <t/>
        </is>
      </c>
      <c r="CV1199" t="inlineStr">
        <is>
          <t/>
        </is>
      </c>
      <c r="CW1199" t="inlineStr">
        <is>
          <t/>
        </is>
      </c>
    </row>
    <row r="1200">
      <c r="A1200" s="1" t="str">
        <f>HYPERLINK("https://iate.europa.eu/entry/result/1407781/all", "1407781")</f>
        <v>1407781</v>
      </c>
      <c r="B1200" t="inlineStr">
        <is>
          <t>INDUSTRY</t>
        </is>
      </c>
      <c r="C1200" t="inlineStr">
        <is>
          <t>INDUSTRY|electronics and electrical engineering</t>
        </is>
      </c>
      <c r="D1200" t="inlineStr">
        <is>
          <t>no</t>
        </is>
      </c>
      <c r="E1200" t="inlineStr">
        <is>
          <t/>
        </is>
      </c>
      <c r="F1200" t="inlineStr">
        <is>
          <t/>
        </is>
      </c>
      <c r="G1200" t="inlineStr">
        <is>
          <t/>
        </is>
      </c>
      <c r="H1200" t="inlineStr">
        <is>
          <t/>
        </is>
      </c>
      <c r="I1200" t="inlineStr">
        <is>
          <t/>
        </is>
      </c>
      <c r="J1200" t="inlineStr">
        <is>
          <t/>
        </is>
      </c>
      <c r="K1200" t="inlineStr">
        <is>
          <t/>
        </is>
      </c>
      <c r="L1200" t="inlineStr">
        <is>
          <t/>
        </is>
      </c>
      <c r="M1200" t="inlineStr">
        <is>
          <t/>
        </is>
      </c>
      <c r="N1200" t="inlineStr">
        <is>
          <t/>
        </is>
      </c>
      <c r="O1200" t="inlineStr">
        <is>
          <t/>
        </is>
      </c>
      <c r="P1200" t="inlineStr">
        <is>
          <t/>
        </is>
      </c>
      <c r="Q1200" t="inlineStr">
        <is>
          <t/>
        </is>
      </c>
      <c r="R1200" s="2" t="inlineStr">
        <is>
          <t>Gleichrichterstation|
Gleichrichteranlage</t>
        </is>
      </c>
      <c r="S1200" s="2" t="inlineStr">
        <is>
          <t>3|
3</t>
        </is>
      </c>
      <c r="T1200" s="2" t="inlineStr">
        <is>
          <t xml:space="preserve">|
</t>
        </is>
      </c>
      <c r="U1200" t="inlineStr">
        <is>
          <t>Umrichteranlage zur Umformung von ein-oder mehrphasigem Wechselstrom in Gleichstrom</t>
        </is>
      </c>
      <c r="V1200" s="2" t="inlineStr">
        <is>
          <t>ανορθωτής</t>
        </is>
      </c>
      <c r="W1200" s="2" t="inlineStr">
        <is>
          <t>3</t>
        </is>
      </c>
      <c r="X1200" s="2" t="inlineStr">
        <is>
          <t/>
        </is>
      </c>
      <c r="Y1200" t="inlineStr">
        <is>
          <t/>
        </is>
      </c>
      <c r="Z1200" s="2" t="inlineStr">
        <is>
          <t>rectifier station</t>
        </is>
      </c>
      <c r="AA1200" s="2" t="inlineStr">
        <is>
          <t>3</t>
        </is>
      </c>
      <c r="AB1200" s="2" t="inlineStr">
        <is>
          <t/>
        </is>
      </c>
      <c r="AC1200" t="inlineStr">
        <is>
          <t>an installation for converting single or multi-phase alternating current into direct current</t>
        </is>
      </c>
      <c r="AD1200" s="2" t="inlineStr">
        <is>
          <t>central rectificadora|
rectificador|
estación rectificadora</t>
        </is>
      </c>
      <c r="AE1200" s="2" t="inlineStr">
        <is>
          <t>3|
3|
3</t>
        </is>
      </c>
      <c r="AF1200" s="2" t="inlineStr">
        <is>
          <t xml:space="preserve">|
|
</t>
        </is>
      </c>
      <c r="AG1200" t="inlineStr">
        <is>
          <t>conjunto de elementos que componen el equipo de conversión de la corriente alterna en corriente continua</t>
        </is>
      </c>
      <c r="AH1200" t="inlineStr">
        <is>
          <t/>
        </is>
      </c>
      <c r="AI1200" t="inlineStr">
        <is>
          <t/>
        </is>
      </c>
      <c r="AJ1200" t="inlineStr">
        <is>
          <t/>
        </is>
      </c>
      <c r="AK1200" t="inlineStr">
        <is>
          <t/>
        </is>
      </c>
      <c r="AL1200" t="inlineStr">
        <is>
          <t/>
        </is>
      </c>
      <c r="AM1200" t="inlineStr">
        <is>
          <t/>
        </is>
      </c>
      <c r="AN1200" t="inlineStr">
        <is>
          <t/>
        </is>
      </c>
      <c r="AO1200" t="inlineStr">
        <is>
          <t/>
        </is>
      </c>
      <c r="AP1200" s="2" t="inlineStr">
        <is>
          <t>redresseur</t>
        </is>
      </c>
      <c r="AQ1200" s="2" t="inlineStr">
        <is>
          <t>3</t>
        </is>
      </c>
      <c r="AR1200" s="2" t="inlineStr">
        <is>
          <t/>
        </is>
      </c>
      <c r="AS1200" t="inlineStr">
        <is>
          <t>installation dont la fonction est de convertir du courant alternatif(monophasé ou polyphasé)en courant continu</t>
        </is>
      </c>
      <c r="AT1200" t="inlineStr">
        <is>
          <t/>
        </is>
      </c>
      <c r="AU1200" t="inlineStr">
        <is>
          <t/>
        </is>
      </c>
      <c r="AV1200" t="inlineStr">
        <is>
          <t/>
        </is>
      </c>
      <c r="AW1200" t="inlineStr">
        <is>
          <t/>
        </is>
      </c>
      <c r="AX1200" t="inlineStr">
        <is>
          <t/>
        </is>
      </c>
      <c r="AY1200" t="inlineStr">
        <is>
          <t/>
        </is>
      </c>
      <c r="AZ1200" t="inlineStr">
        <is>
          <t/>
        </is>
      </c>
      <c r="BA1200" t="inlineStr">
        <is>
          <t/>
        </is>
      </c>
      <c r="BB1200" t="inlineStr">
        <is>
          <t/>
        </is>
      </c>
      <c r="BC1200" t="inlineStr">
        <is>
          <t/>
        </is>
      </c>
      <c r="BD1200" t="inlineStr">
        <is>
          <t/>
        </is>
      </c>
      <c r="BE1200" t="inlineStr">
        <is>
          <t/>
        </is>
      </c>
      <c r="BF1200" s="2" t="inlineStr">
        <is>
          <t>raddrizzatore|
rettificatore</t>
        </is>
      </c>
      <c r="BG1200" s="2" t="inlineStr">
        <is>
          <t>3|
3</t>
        </is>
      </c>
      <c r="BH1200" s="2" t="inlineStr">
        <is>
          <t xml:space="preserve">|
</t>
        </is>
      </c>
      <c r="BI1200" t="inlineStr">
        <is>
          <t/>
        </is>
      </c>
      <c r="BJ1200" t="inlineStr">
        <is>
          <t/>
        </is>
      </c>
      <c r="BK1200" t="inlineStr">
        <is>
          <t/>
        </is>
      </c>
      <c r="BL1200" t="inlineStr">
        <is>
          <t/>
        </is>
      </c>
      <c r="BM1200" t="inlineStr">
        <is>
          <t/>
        </is>
      </c>
      <c r="BN1200" t="inlineStr">
        <is>
          <t/>
        </is>
      </c>
      <c r="BO1200" t="inlineStr">
        <is>
          <t/>
        </is>
      </c>
      <c r="BP1200" t="inlineStr">
        <is>
          <t/>
        </is>
      </c>
      <c r="BQ1200" t="inlineStr">
        <is>
          <t/>
        </is>
      </c>
      <c r="BR1200" t="inlineStr">
        <is>
          <t/>
        </is>
      </c>
      <c r="BS1200" t="inlineStr">
        <is>
          <t/>
        </is>
      </c>
      <c r="BT1200" t="inlineStr">
        <is>
          <t/>
        </is>
      </c>
      <c r="BU1200" t="inlineStr">
        <is>
          <t/>
        </is>
      </c>
      <c r="BV1200" t="inlineStr">
        <is>
          <t/>
        </is>
      </c>
      <c r="BW1200" t="inlineStr">
        <is>
          <t/>
        </is>
      </c>
      <c r="BX1200" t="inlineStr">
        <is>
          <t/>
        </is>
      </c>
      <c r="BY1200" t="inlineStr">
        <is>
          <t/>
        </is>
      </c>
      <c r="BZ1200" t="inlineStr">
        <is>
          <t/>
        </is>
      </c>
      <c r="CA1200" t="inlineStr">
        <is>
          <t/>
        </is>
      </c>
      <c r="CB1200" t="inlineStr">
        <is>
          <t/>
        </is>
      </c>
      <c r="CC1200" t="inlineStr">
        <is>
          <t/>
        </is>
      </c>
      <c r="CD1200" s="2" t="inlineStr">
        <is>
          <t>retificador</t>
        </is>
      </c>
      <c r="CE1200" s="2" t="inlineStr">
        <is>
          <t>3</t>
        </is>
      </c>
      <c r="CF1200" s="2" t="inlineStr">
        <is>
          <t/>
        </is>
      </c>
      <c r="CG1200" t="inlineStr">
        <is>
          <t>instalação eléctrica destinada a transformar corrente alternada(monofásica ou polifásica)em corrente contínua</t>
        </is>
      </c>
      <c r="CH1200" t="inlineStr">
        <is>
          <t/>
        </is>
      </c>
      <c r="CI1200" t="inlineStr">
        <is>
          <t/>
        </is>
      </c>
      <c r="CJ1200" t="inlineStr">
        <is>
          <t/>
        </is>
      </c>
      <c r="CK1200" t="inlineStr">
        <is>
          <t/>
        </is>
      </c>
      <c r="CL1200" t="inlineStr">
        <is>
          <t/>
        </is>
      </c>
      <c r="CM1200" t="inlineStr">
        <is>
          <t/>
        </is>
      </c>
      <c r="CN1200" t="inlineStr">
        <is>
          <t/>
        </is>
      </c>
      <c r="CO1200" t="inlineStr">
        <is>
          <t/>
        </is>
      </c>
      <c r="CP1200" t="inlineStr">
        <is>
          <t/>
        </is>
      </c>
      <c r="CQ1200" t="inlineStr">
        <is>
          <t/>
        </is>
      </c>
      <c r="CR1200" t="inlineStr">
        <is>
          <t/>
        </is>
      </c>
      <c r="CS1200" t="inlineStr">
        <is>
          <t/>
        </is>
      </c>
      <c r="CT1200" t="inlineStr">
        <is>
          <t/>
        </is>
      </c>
      <c r="CU1200" t="inlineStr">
        <is>
          <t/>
        </is>
      </c>
      <c r="CV1200" t="inlineStr">
        <is>
          <t/>
        </is>
      </c>
      <c r="CW1200" t="inlineStr">
        <is>
          <t/>
        </is>
      </c>
    </row>
    <row r="1201">
      <c r="A1201" s="1" t="str">
        <f>HYPERLINK("https://iate.europa.eu/entry/result/1407779/all", "1407779")</f>
        <v>1407779</v>
      </c>
      <c r="B1201" t="inlineStr">
        <is>
          <t>INDUSTRY</t>
        </is>
      </c>
      <c r="C1201" t="inlineStr">
        <is>
          <t>INDUSTRY|electronics and electrical engineering</t>
        </is>
      </c>
      <c r="D1201" t="inlineStr">
        <is>
          <t>no</t>
        </is>
      </c>
      <c r="E1201" t="inlineStr">
        <is>
          <t/>
        </is>
      </c>
      <c r="F1201" t="inlineStr">
        <is>
          <t/>
        </is>
      </c>
      <c r="G1201" t="inlineStr">
        <is>
          <t/>
        </is>
      </c>
      <c r="H1201" t="inlineStr">
        <is>
          <t/>
        </is>
      </c>
      <c r="I1201" t="inlineStr">
        <is>
          <t/>
        </is>
      </c>
      <c r="J1201" t="inlineStr">
        <is>
          <t/>
        </is>
      </c>
      <c r="K1201" t="inlineStr">
        <is>
          <t/>
        </is>
      </c>
      <c r="L1201" t="inlineStr">
        <is>
          <t/>
        </is>
      </c>
      <c r="M1201" t="inlineStr">
        <is>
          <t/>
        </is>
      </c>
      <c r="N1201" t="inlineStr">
        <is>
          <t/>
        </is>
      </c>
      <c r="O1201" t="inlineStr">
        <is>
          <t/>
        </is>
      </c>
      <c r="P1201" t="inlineStr">
        <is>
          <t/>
        </is>
      </c>
      <c r="Q1201" t="inlineStr">
        <is>
          <t/>
        </is>
      </c>
      <c r="R1201" s="2" t="inlineStr">
        <is>
          <t>Schaltanlage</t>
        </is>
      </c>
      <c r="S1201" s="2" t="inlineStr">
        <is>
          <t>3</t>
        </is>
      </c>
      <c r="T1201" s="2" t="inlineStr">
        <is>
          <t/>
        </is>
      </c>
      <c r="U1201" t="inlineStr">
        <is>
          <t>elektrische Anlage zur wahlweisen Verbindung und Auftrennung von Leitungen eines Netzes und von Abnehmereinrichtungen mittels Schalter</t>
        </is>
      </c>
      <c r="V1201" s="2" t="inlineStr">
        <is>
          <t>υποσταθμός ζεύξης</t>
        </is>
      </c>
      <c r="W1201" s="2" t="inlineStr">
        <is>
          <t>3</t>
        </is>
      </c>
      <c r="X1201" s="2" t="inlineStr">
        <is>
          <t/>
        </is>
      </c>
      <c r="Y1201" t="inlineStr">
        <is>
          <t/>
        </is>
      </c>
      <c r="Z1201" s="2" t="inlineStr">
        <is>
          <t>switching station</t>
        </is>
      </c>
      <c r="AA1201" s="2" t="inlineStr">
        <is>
          <t>3</t>
        </is>
      </c>
      <c r="AB1201" s="2" t="inlineStr">
        <is>
          <t/>
        </is>
      </c>
      <c r="AC1201" t="inlineStr">
        <is>
          <t>an electrical installation for the selective connection and disconnection of the lines of a system/network and of consumer installations by means of switchgear</t>
        </is>
      </c>
      <c r="AD1201" s="2" t="inlineStr">
        <is>
          <t>subestación de seccionamiento</t>
        </is>
      </c>
      <c r="AE1201" s="2" t="inlineStr">
        <is>
          <t>3</t>
        </is>
      </c>
      <c r="AF1201" s="2" t="inlineStr">
        <is>
          <t/>
        </is>
      </c>
      <c r="AG1201" t="inlineStr">
        <is>
          <t>es una instalación eléctrica para la conexión y desconexión selectiva de las líneas de una red o de centros de suministro, por medio de interruptores</t>
        </is>
      </c>
      <c r="AH1201" t="inlineStr">
        <is>
          <t/>
        </is>
      </c>
      <c r="AI1201" t="inlineStr">
        <is>
          <t/>
        </is>
      </c>
      <c r="AJ1201" t="inlineStr">
        <is>
          <t/>
        </is>
      </c>
      <c r="AK1201" t="inlineStr">
        <is>
          <t/>
        </is>
      </c>
      <c r="AL1201" t="inlineStr">
        <is>
          <t/>
        </is>
      </c>
      <c r="AM1201" t="inlineStr">
        <is>
          <t/>
        </is>
      </c>
      <c r="AN1201" t="inlineStr">
        <is>
          <t/>
        </is>
      </c>
      <c r="AO1201" t="inlineStr">
        <is>
          <t/>
        </is>
      </c>
      <c r="AP1201" s="2" t="inlineStr">
        <is>
          <t>poste de sectionnement</t>
        </is>
      </c>
      <c r="AQ1201" s="2" t="inlineStr">
        <is>
          <t>3</t>
        </is>
      </c>
      <c r="AR1201" s="2" t="inlineStr">
        <is>
          <t/>
        </is>
      </c>
      <c r="AS1201" t="inlineStr">
        <is>
          <t>installation électrique dont la fonction est de connecter ou de déconnecter des lignes d'un réseau ou des points de livraison en antenne</t>
        </is>
      </c>
      <c r="AT1201" t="inlineStr">
        <is>
          <t/>
        </is>
      </c>
      <c r="AU1201" t="inlineStr">
        <is>
          <t/>
        </is>
      </c>
      <c r="AV1201" t="inlineStr">
        <is>
          <t/>
        </is>
      </c>
      <c r="AW1201" t="inlineStr">
        <is>
          <t/>
        </is>
      </c>
      <c r="AX1201" t="inlineStr">
        <is>
          <t/>
        </is>
      </c>
      <c r="AY1201" t="inlineStr">
        <is>
          <t/>
        </is>
      </c>
      <c r="AZ1201" t="inlineStr">
        <is>
          <t/>
        </is>
      </c>
      <c r="BA1201" t="inlineStr">
        <is>
          <t/>
        </is>
      </c>
      <c r="BB1201" t="inlineStr">
        <is>
          <t/>
        </is>
      </c>
      <c r="BC1201" t="inlineStr">
        <is>
          <t/>
        </is>
      </c>
      <c r="BD1201" t="inlineStr">
        <is>
          <t/>
        </is>
      </c>
      <c r="BE1201" t="inlineStr">
        <is>
          <t/>
        </is>
      </c>
      <c r="BF1201" s="2" t="inlineStr">
        <is>
          <t>sezionatore</t>
        </is>
      </c>
      <c r="BG1201" s="2" t="inlineStr">
        <is>
          <t>3</t>
        </is>
      </c>
      <c r="BH1201" s="2" t="inlineStr">
        <is>
          <t/>
        </is>
      </c>
      <c r="BI1201" t="inlineStr">
        <is>
          <t/>
        </is>
      </c>
      <c r="BJ1201" t="inlineStr">
        <is>
          <t/>
        </is>
      </c>
      <c r="BK1201" t="inlineStr">
        <is>
          <t/>
        </is>
      </c>
      <c r="BL1201" t="inlineStr">
        <is>
          <t/>
        </is>
      </c>
      <c r="BM1201" t="inlineStr">
        <is>
          <t/>
        </is>
      </c>
      <c r="BN1201" t="inlineStr">
        <is>
          <t/>
        </is>
      </c>
      <c r="BO1201" t="inlineStr">
        <is>
          <t/>
        </is>
      </c>
      <c r="BP1201" t="inlineStr">
        <is>
          <t/>
        </is>
      </c>
      <c r="BQ1201" t="inlineStr">
        <is>
          <t/>
        </is>
      </c>
      <c r="BR1201" t="inlineStr">
        <is>
          <t/>
        </is>
      </c>
      <c r="BS1201" t="inlineStr">
        <is>
          <t/>
        </is>
      </c>
      <c r="BT1201" t="inlineStr">
        <is>
          <t/>
        </is>
      </c>
      <c r="BU1201" t="inlineStr">
        <is>
          <t/>
        </is>
      </c>
      <c r="BV1201" t="inlineStr">
        <is>
          <t/>
        </is>
      </c>
      <c r="BW1201" t="inlineStr">
        <is>
          <t/>
        </is>
      </c>
      <c r="BX1201" t="inlineStr">
        <is>
          <t/>
        </is>
      </c>
      <c r="BY1201" t="inlineStr">
        <is>
          <t/>
        </is>
      </c>
      <c r="BZ1201" t="inlineStr">
        <is>
          <t/>
        </is>
      </c>
      <c r="CA1201" t="inlineStr">
        <is>
          <t/>
        </is>
      </c>
      <c r="CB1201" t="inlineStr">
        <is>
          <t/>
        </is>
      </c>
      <c r="CC1201" t="inlineStr">
        <is>
          <t/>
        </is>
      </c>
      <c r="CD1201" s="2" t="inlineStr">
        <is>
          <t>posto de corte ou posto de seccionamento</t>
        </is>
      </c>
      <c r="CE1201" s="2" t="inlineStr">
        <is>
          <t>3</t>
        </is>
      </c>
      <c r="CF1201" s="2" t="inlineStr">
        <is>
          <t/>
        </is>
      </c>
      <c r="CG1201" t="inlineStr">
        <is>
          <t>instalação eléctrica na qual,por meio de disjuntores,se realiza a ligação ou o corte selectivo das linhas de uma rede ou sistema ou dos pontos de entrega</t>
        </is>
      </c>
      <c r="CH1201" t="inlineStr">
        <is>
          <t/>
        </is>
      </c>
      <c r="CI1201" t="inlineStr">
        <is>
          <t/>
        </is>
      </c>
      <c r="CJ1201" t="inlineStr">
        <is>
          <t/>
        </is>
      </c>
      <c r="CK1201" t="inlineStr">
        <is>
          <t/>
        </is>
      </c>
      <c r="CL1201" t="inlineStr">
        <is>
          <t/>
        </is>
      </c>
      <c r="CM1201" t="inlineStr">
        <is>
          <t/>
        </is>
      </c>
      <c r="CN1201" t="inlineStr">
        <is>
          <t/>
        </is>
      </c>
      <c r="CO1201" t="inlineStr">
        <is>
          <t/>
        </is>
      </c>
      <c r="CP1201" t="inlineStr">
        <is>
          <t/>
        </is>
      </c>
      <c r="CQ1201" t="inlineStr">
        <is>
          <t/>
        </is>
      </c>
      <c r="CR1201" t="inlineStr">
        <is>
          <t/>
        </is>
      </c>
      <c r="CS1201" t="inlineStr">
        <is>
          <t/>
        </is>
      </c>
      <c r="CT1201" t="inlineStr">
        <is>
          <t/>
        </is>
      </c>
      <c r="CU1201" t="inlineStr">
        <is>
          <t/>
        </is>
      </c>
      <c r="CV1201" t="inlineStr">
        <is>
          <t/>
        </is>
      </c>
      <c r="CW1201" t="inlineStr">
        <is>
          <t/>
        </is>
      </c>
    </row>
    <row r="1202">
      <c r="A1202" s="1" t="str">
        <f>HYPERLINK("https://iate.europa.eu/entry/result/1407777/all", "1407777")</f>
        <v>1407777</v>
      </c>
      <c r="B1202" t="inlineStr">
        <is>
          <t>INDUSTRY</t>
        </is>
      </c>
      <c r="C1202" t="inlineStr">
        <is>
          <t>INDUSTRY|electronics and electrical engineering</t>
        </is>
      </c>
      <c r="D1202" t="inlineStr">
        <is>
          <t>no</t>
        </is>
      </c>
      <c r="E1202" t="inlineStr">
        <is>
          <t/>
        </is>
      </c>
      <c r="F1202" t="inlineStr">
        <is>
          <t/>
        </is>
      </c>
      <c r="G1202" t="inlineStr">
        <is>
          <t/>
        </is>
      </c>
      <c r="H1202" t="inlineStr">
        <is>
          <t/>
        </is>
      </c>
      <c r="I1202" t="inlineStr">
        <is>
          <t/>
        </is>
      </c>
      <c r="J1202" t="inlineStr">
        <is>
          <t/>
        </is>
      </c>
      <c r="K1202" t="inlineStr">
        <is>
          <t/>
        </is>
      </c>
      <c r="L1202" t="inlineStr">
        <is>
          <t/>
        </is>
      </c>
      <c r="M1202" t="inlineStr">
        <is>
          <t/>
        </is>
      </c>
      <c r="N1202" t="inlineStr">
        <is>
          <t/>
        </is>
      </c>
      <c r="O1202" t="inlineStr">
        <is>
          <t/>
        </is>
      </c>
      <c r="P1202" t="inlineStr">
        <is>
          <t/>
        </is>
      </c>
      <c r="Q1202" t="inlineStr">
        <is>
          <t/>
        </is>
      </c>
      <c r="R1202" s="2" t="inlineStr">
        <is>
          <t>spezifischer Brennstoffwaermeverbrauch</t>
        </is>
      </c>
      <c r="S1202" s="2" t="inlineStr">
        <is>
          <t>3</t>
        </is>
      </c>
      <c r="T1202" s="2" t="inlineStr">
        <is>
          <t/>
        </is>
      </c>
      <c r="U1202" t="inlineStr">
        <is>
          <t>Quotient aus dem Energieinhalt des verbrauchten Brennstoffs und der erzeugten elektrischen Energie.Er kann auf die Brutto-oder Nettoarbeit bezogen werden</t>
        </is>
      </c>
      <c r="V1202" s="2" t="inlineStr">
        <is>
          <t>ειδική κατανάλωση θερμότητας</t>
        </is>
      </c>
      <c r="W1202" s="2" t="inlineStr">
        <is>
          <t>3</t>
        </is>
      </c>
      <c r="X1202" s="2" t="inlineStr">
        <is>
          <t/>
        </is>
      </c>
      <c r="Y1202" t="inlineStr">
        <is>
          <t/>
        </is>
      </c>
      <c r="Z1202" s="2" t="inlineStr">
        <is>
          <t>heat rate</t>
        </is>
      </c>
      <c r="AA1202" s="2" t="inlineStr">
        <is>
          <t>3</t>
        </is>
      </c>
      <c r="AB1202" s="2" t="inlineStr">
        <is>
          <t/>
        </is>
      </c>
      <c r="AC1202" t="inlineStr">
        <is>
          <t>the ratio of the energy content of the fuel used to the electrical energy produced over a given period; it can be referred to the electricity generated (gross) or the electricity supplied (net).The reciprocal of the heat rate expressed as a percentage is the thermal efficiency of the power station. In the case of the "heat rate" the units should be stated; in the case of the "thermal efficiency" the energy content of the fuel and the electrical energy produced must be expressed in the same unit</t>
        </is>
      </c>
      <c r="AD1202" s="2" t="inlineStr">
        <is>
          <t>consumo específico de calor</t>
        </is>
      </c>
      <c r="AE1202" s="2" t="inlineStr">
        <is>
          <t>3</t>
        </is>
      </c>
      <c r="AF1202" s="2" t="inlineStr">
        <is>
          <t/>
        </is>
      </c>
      <c r="AG1202" t="inlineStr">
        <is>
          <t>el consumo específico medio de calor en un intervalo de tiempo determinado es el cociente entre el equivalente calorífico del combustible consumido y la cantidad de energía eléctrica producida en el intervalo de tiempo considerado. Lo mismo que la energía producida este consumo puede ser bruto o neto</t>
        </is>
      </c>
      <c r="AH1202" t="inlineStr">
        <is>
          <t/>
        </is>
      </c>
      <c r="AI1202" t="inlineStr">
        <is>
          <t/>
        </is>
      </c>
      <c r="AJ1202" t="inlineStr">
        <is>
          <t/>
        </is>
      </c>
      <c r="AK1202" t="inlineStr">
        <is>
          <t/>
        </is>
      </c>
      <c r="AL1202" t="inlineStr">
        <is>
          <t/>
        </is>
      </c>
      <c r="AM1202" t="inlineStr">
        <is>
          <t/>
        </is>
      </c>
      <c r="AN1202" t="inlineStr">
        <is>
          <t/>
        </is>
      </c>
      <c r="AO1202" t="inlineStr">
        <is>
          <t/>
        </is>
      </c>
      <c r="AP1202" s="2" t="inlineStr">
        <is>
          <t>consommation spécifique de chaleur</t>
        </is>
      </c>
      <c r="AQ1202" s="2" t="inlineStr">
        <is>
          <t>3</t>
        </is>
      </c>
      <c r="AR1202" s="2" t="inlineStr">
        <is>
          <t/>
        </is>
      </c>
      <c r="AS1202" t="inlineStr">
        <is>
          <t>la consommation spécifique moyenne de chaleur pendant un intervalle de temps déterminé est le quotient de l'équivalent calorifique de combustible consommé par la quantité d'énergie électrique produite pendant l'intervalle de temps considéré.Cette consommation peut être brute ou nette comme l'énergie produite</t>
        </is>
      </c>
      <c r="AT1202" t="inlineStr">
        <is>
          <t/>
        </is>
      </c>
      <c r="AU1202" t="inlineStr">
        <is>
          <t/>
        </is>
      </c>
      <c r="AV1202" t="inlineStr">
        <is>
          <t/>
        </is>
      </c>
      <c r="AW1202" t="inlineStr">
        <is>
          <t/>
        </is>
      </c>
      <c r="AX1202" t="inlineStr">
        <is>
          <t/>
        </is>
      </c>
      <c r="AY1202" t="inlineStr">
        <is>
          <t/>
        </is>
      </c>
      <c r="AZ1202" t="inlineStr">
        <is>
          <t/>
        </is>
      </c>
      <c r="BA1202" t="inlineStr">
        <is>
          <t/>
        </is>
      </c>
      <c r="BB1202" t="inlineStr">
        <is>
          <t/>
        </is>
      </c>
      <c r="BC1202" t="inlineStr">
        <is>
          <t/>
        </is>
      </c>
      <c r="BD1202" t="inlineStr">
        <is>
          <t/>
        </is>
      </c>
      <c r="BE1202" t="inlineStr">
        <is>
          <t/>
        </is>
      </c>
      <c r="BF1202" s="2" t="inlineStr">
        <is>
          <t>consumo specifico di calore</t>
        </is>
      </c>
      <c r="BG1202" s="2" t="inlineStr">
        <is>
          <t>3</t>
        </is>
      </c>
      <c r="BH1202" s="2" t="inlineStr">
        <is>
          <t/>
        </is>
      </c>
      <c r="BI1202" t="inlineStr">
        <is>
          <t/>
        </is>
      </c>
      <c r="BJ1202" t="inlineStr">
        <is>
          <t/>
        </is>
      </c>
      <c r="BK1202" t="inlineStr">
        <is>
          <t/>
        </is>
      </c>
      <c r="BL1202" t="inlineStr">
        <is>
          <t/>
        </is>
      </c>
      <c r="BM1202" t="inlineStr">
        <is>
          <t/>
        </is>
      </c>
      <c r="BN1202" t="inlineStr">
        <is>
          <t/>
        </is>
      </c>
      <c r="BO1202" t="inlineStr">
        <is>
          <t/>
        </is>
      </c>
      <c r="BP1202" t="inlineStr">
        <is>
          <t/>
        </is>
      </c>
      <c r="BQ1202" t="inlineStr">
        <is>
          <t/>
        </is>
      </c>
      <c r="BR1202" t="inlineStr">
        <is>
          <t/>
        </is>
      </c>
      <c r="BS1202" t="inlineStr">
        <is>
          <t/>
        </is>
      </c>
      <c r="BT1202" t="inlineStr">
        <is>
          <t/>
        </is>
      </c>
      <c r="BU1202" t="inlineStr">
        <is>
          <t/>
        </is>
      </c>
      <c r="BV1202" t="inlineStr">
        <is>
          <t/>
        </is>
      </c>
      <c r="BW1202" t="inlineStr">
        <is>
          <t/>
        </is>
      </c>
      <c r="BX1202" t="inlineStr">
        <is>
          <t/>
        </is>
      </c>
      <c r="BY1202" t="inlineStr">
        <is>
          <t/>
        </is>
      </c>
      <c r="BZ1202" t="inlineStr">
        <is>
          <t/>
        </is>
      </c>
      <c r="CA1202" t="inlineStr">
        <is>
          <t/>
        </is>
      </c>
      <c r="CB1202" t="inlineStr">
        <is>
          <t/>
        </is>
      </c>
      <c r="CC1202" t="inlineStr">
        <is>
          <t/>
        </is>
      </c>
      <c r="CD1202" s="2" t="inlineStr">
        <is>
          <t>consumo específico de calor</t>
        </is>
      </c>
      <c r="CE1202" s="2" t="inlineStr">
        <is>
          <t>3</t>
        </is>
      </c>
      <c r="CF1202" s="2" t="inlineStr">
        <is>
          <t/>
        </is>
      </c>
      <c r="CG1202" t="inlineStr">
        <is>
          <t>o consumo específico médio de calor num dado intervalo de tempo é o quociente entre o equivalente calorífico do combustível consumido e a quantidade de energia eléctrica produzida no intervalo de tempo considerado.Tal como a energia produzida este consumo pode ser bruto ou líquido</t>
        </is>
      </c>
      <c r="CH1202" t="inlineStr">
        <is>
          <t/>
        </is>
      </c>
      <c r="CI1202" t="inlineStr">
        <is>
          <t/>
        </is>
      </c>
      <c r="CJ1202" t="inlineStr">
        <is>
          <t/>
        </is>
      </c>
      <c r="CK1202" t="inlineStr">
        <is>
          <t/>
        </is>
      </c>
      <c r="CL1202" t="inlineStr">
        <is>
          <t/>
        </is>
      </c>
      <c r="CM1202" t="inlineStr">
        <is>
          <t/>
        </is>
      </c>
      <c r="CN1202" t="inlineStr">
        <is>
          <t/>
        </is>
      </c>
      <c r="CO1202" t="inlineStr">
        <is>
          <t/>
        </is>
      </c>
      <c r="CP1202" t="inlineStr">
        <is>
          <t/>
        </is>
      </c>
      <c r="CQ1202" t="inlineStr">
        <is>
          <t/>
        </is>
      </c>
      <c r="CR1202" t="inlineStr">
        <is>
          <t/>
        </is>
      </c>
      <c r="CS1202" t="inlineStr">
        <is>
          <t/>
        </is>
      </c>
      <c r="CT1202" t="inlineStr">
        <is>
          <t/>
        </is>
      </c>
      <c r="CU1202" t="inlineStr">
        <is>
          <t/>
        </is>
      </c>
      <c r="CV1202" t="inlineStr">
        <is>
          <t/>
        </is>
      </c>
      <c r="CW1202" t="inlineStr">
        <is>
          <t/>
        </is>
      </c>
    </row>
    <row r="1203">
      <c r="A1203" s="1" t="str">
        <f>HYPERLINK("https://iate.europa.eu/entry/result/1407776/all", "1407776")</f>
        <v>1407776</v>
      </c>
      <c r="B1203" t="inlineStr">
        <is>
          <t>ECONOMICS;INDUSTRY</t>
        </is>
      </c>
      <c r="C1203" t="inlineStr">
        <is>
          <t>ECONOMICS;INDUSTRY|electronics and electrical engineering</t>
        </is>
      </c>
      <c r="D1203" t="inlineStr">
        <is>
          <t>no</t>
        </is>
      </c>
      <c r="E1203" t="inlineStr">
        <is>
          <t/>
        </is>
      </c>
      <c r="F1203" t="inlineStr">
        <is>
          <t/>
        </is>
      </c>
      <c r="G1203" t="inlineStr">
        <is>
          <t/>
        </is>
      </c>
      <c r="H1203" t="inlineStr">
        <is>
          <t/>
        </is>
      </c>
      <c r="I1203" t="inlineStr">
        <is>
          <t/>
        </is>
      </c>
      <c r="J1203" t="inlineStr">
        <is>
          <t/>
        </is>
      </c>
      <c r="K1203" t="inlineStr">
        <is>
          <t/>
        </is>
      </c>
      <c r="L1203" t="inlineStr">
        <is>
          <t/>
        </is>
      </c>
      <c r="M1203" t="inlineStr">
        <is>
          <t/>
        </is>
      </c>
      <c r="N1203" t="inlineStr">
        <is>
          <t/>
        </is>
      </c>
      <c r="O1203" t="inlineStr">
        <is>
          <t/>
        </is>
      </c>
      <c r="P1203" t="inlineStr">
        <is>
          <t/>
        </is>
      </c>
      <c r="Q1203" t="inlineStr">
        <is>
          <t/>
        </is>
      </c>
      <c r="R1203" s="2" t="inlineStr">
        <is>
          <t>Nennarbeit</t>
        </is>
      </c>
      <c r="S1203" s="2" t="inlineStr">
        <is>
          <t>3</t>
        </is>
      </c>
      <c r="T1203" s="2" t="inlineStr">
        <is>
          <t/>
        </is>
      </c>
      <c r="U1203" t="inlineStr">
        <is>
          <t>das Produkt aus Nennleistung und Nennzeit</t>
        </is>
      </c>
      <c r="V1203" s="2" t="inlineStr">
        <is>
          <t>ονομαστική ενέργεια|
ονομαστική παραγωγή</t>
        </is>
      </c>
      <c r="W1203" s="2" t="inlineStr">
        <is>
          <t>3|
3</t>
        </is>
      </c>
      <c r="X1203" s="2" t="inlineStr">
        <is>
          <t xml:space="preserve">|
</t>
        </is>
      </c>
      <c r="Y1203" t="inlineStr">
        <is>
          <t/>
        </is>
      </c>
      <c r="Z1203" s="2" t="inlineStr">
        <is>
          <t>nominal production|
nominal generation</t>
        </is>
      </c>
      <c r="AA1203" s="2" t="inlineStr">
        <is>
          <t>3|
3</t>
        </is>
      </c>
      <c r="AB1203" s="2" t="inlineStr">
        <is>
          <t xml:space="preserve">|
</t>
        </is>
      </c>
      <c r="AC1203" t="inlineStr">
        <is>
          <t>the product of the nominal capacity and the reference period. The term "nominal output" is sometimes employed; the word "output", however, is imprecise and may mean either production or capacity</t>
        </is>
      </c>
      <c r="AD1203" s="2" t="inlineStr">
        <is>
          <t>producción nominal</t>
        </is>
      </c>
      <c r="AE1203" s="2" t="inlineStr">
        <is>
          <t>3</t>
        </is>
      </c>
      <c r="AF1203" s="2" t="inlineStr">
        <is>
          <t/>
        </is>
      </c>
      <c r="AG1203" t="inlineStr">
        <is>
          <t>producto de la potencia nominal por el periodo de referencia</t>
        </is>
      </c>
      <c r="AH1203" t="inlineStr">
        <is>
          <t/>
        </is>
      </c>
      <c r="AI1203" t="inlineStr">
        <is>
          <t/>
        </is>
      </c>
      <c r="AJ1203" t="inlineStr">
        <is>
          <t/>
        </is>
      </c>
      <c r="AK1203" t="inlineStr">
        <is>
          <t/>
        </is>
      </c>
      <c r="AL1203" t="inlineStr">
        <is>
          <t/>
        </is>
      </c>
      <c r="AM1203" t="inlineStr">
        <is>
          <t/>
        </is>
      </c>
      <c r="AN1203" t="inlineStr">
        <is>
          <t/>
        </is>
      </c>
      <c r="AO1203" t="inlineStr">
        <is>
          <t/>
        </is>
      </c>
      <c r="AP1203" s="2" t="inlineStr">
        <is>
          <t>énergie nominale</t>
        </is>
      </c>
      <c r="AQ1203" s="2" t="inlineStr">
        <is>
          <t>3</t>
        </is>
      </c>
      <c r="AR1203" s="2" t="inlineStr">
        <is>
          <t/>
        </is>
      </c>
      <c r="AS1203" t="inlineStr">
        <is>
          <t>produit de la puissance nominale par la durée de la période de référence</t>
        </is>
      </c>
      <c r="AT1203" t="inlineStr">
        <is>
          <t/>
        </is>
      </c>
      <c r="AU1203" t="inlineStr">
        <is>
          <t/>
        </is>
      </c>
      <c r="AV1203" t="inlineStr">
        <is>
          <t/>
        </is>
      </c>
      <c r="AW1203" t="inlineStr">
        <is>
          <t/>
        </is>
      </c>
      <c r="AX1203" t="inlineStr">
        <is>
          <t/>
        </is>
      </c>
      <c r="AY1203" t="inlineStr">
        <is>
          <t/>
        </is>
      </c>
      <c r="AZ1203" t="inlineStr">
        <is>
          <t/>
        </is>
      </c>
      <c r="BA1203" t="inlineStr">
        <is>
          <t/>
        </is>
      </c>
      <c r="BB1203" t="inlineStr">
        <is>
          <t/>
        </is>
      </c>
      <c r="BC1203" t="inlineStr">
        <is>
          <t/>
        </is>
      </c>
      <c r="BD1203" t="inlineStr">
        <is>
          <t/>
        </is>
      </c>
      <c r="BE1203" t="inlineStr">
        <is>
          <t/>
        </is>
      </c>
      <c r="BF1203" s="2" t="inlineStr">
        <is>
          <t>energia nominale</t>
        </is>
      </c>
      <c r="BG1203" s="2" t="inlineStr">
        <is>
          <t>3</t>
        </is>
      </c>
      <c r="BH1203" s="2" t="inlineStr">
        <is>
          <t/>
        </is>
      </c>
      <c r="BI1203" t="inlineStr">
        <is>
          <t/>
        </is>
      </c>
      <c r="BJ1203" t="inlineStr">
        <is>
          <t/>
        </is>
      </c>
      <c r="BK1203" t="inlineStr">
        <is>
          <t/>
        </is>
      </c>
      <c r="BL1203" t="inlineStr">
        <is>
          <t/>
        </is>
      </c>
      <c r="BM1203" t="inlineStr">
        <is>
          <t/>
        </is>
      </c>
      <c r="BN1203" t="inlineStr">
        <is>
          <t/>
        </is>
      </c>
      <c r="BO1203" t="inlineStr">
        <is>
          <t/>
        </is>
      </c>
      <c r="BP1203" t="inlineStr">
        <is>
          <t/>
        </is>
      </c>
      <c r="BQ1203" t="inlineStr">
        <is>
          <t/>
        </is>
      </c>
      <c r="BR1203" t="inlineStr">
        <is>
          <t/>
        </is>
      </c>
      <c r="BS1203" t="inlineStr">
        <is>
          <t/>
        </is>
      </c>
      <c r="BT1203" t="inlineStr">
        <is>
          <t/>
        </is>
      </c>
      <c r="BU1203" t="inlineStr">
        <is>
          <t/>
        </is>
      </c>
      <c r="BV1203" t="inlineStr">
        <is>
          <t/>
        </is>
      </c>
      <c r="BW1203" t="inlineStr">
        <is>
          <t/>
        </is>
      </c>
      <c r="BX1203" t="inlineStr">
        <is>
          <t/>
        </is>
      </c>
      <c r="BY1203" t="inlineStr">
        <is>
          <t/>
        </is>
      </c>
      <c r="BZ1203" t="inlineStr">
        <is>
          <t/>
        </is>
      </c>
      <c r="CA1203" t="inlineStr">
        <is>
          <t/>
        </is>
      </c>
      <c r="CB1203" t="inlineStr">
        <is>
          <t/>
        </is>
      </c>
      <c r="CC1203" t="inlineStr">
        <is>
          <t/>
        </is>
      </c>
      <c r="CD1203" t="inlineStr">
        <is>
          <t/>
        </is>
      </c>
      <c r="CE1203" t="inlineStr">
        <is>
          <t/>
        </is>
      </c>
      <c r="CF1203" t="inlineStr">
        <is>
          <t/>
        </is>
      </c>
      <c r="CG1203" t="inlineStr">
        <is>
          <t/>
        </is>
      </c>
      <c r="CH1203" t="inlineStr">
        <is>
          <t/>
        </is>
      </c>
      <c r="CI1203" t="inlineStr">
        <is>
          <t/>
        </is>
      </c>
      <c r="CJ1203" t="inlineStr">
        <is>
          <t/>
        </is>
      </c>
      <c r="CK1203" t="inlineStr">
        <is>
          <t/>
        </is>
      </c>
      <c r="CL1203" t="inlineStr">
        <is>
          <t/>
        </is>
      </c>
      <c r="CM1203" t="inlineStr">
        <is>
          <t/>
        </is>
      </c>
      <c r="CN1203" t="inlineStr">
        <is>
          <t/>
        </is>
      </c>
      <c r="CO1203" t="inlineStr">
        <is>
          <t/>
        </is>
      </c>
      <c r="CP1203" t="inlineStr">
        <is>
          <t/>
        </is>
      </c>
      <c r="CQ1203" t="inlineStr">
        <is>
          <t/>
        </is>
      </c>
      <c r="CR1203" t="inlineStr">
        <is>
          <t/>
        </is>
      </c>
      <c r="CS1203" t="inlineStr">
        <is>
          <t/>
        </is>
      </c>
      <c r="CT1203" t="inlineStr">
        <is>
          <t/>
        </is>
      </c>
      <c r="CU1203" t="inlineStr">
        <is>
          <t/>
        </is>
      </c>
      <c r="CV1203" t="inlineStr">
        <is>
          <t/>
        </is>
      </c>
      <c r="CW1203" t="inlineStr">
        <is>
          <t/>
        </is>
      </c>
    </row>
    <row r="1204">
      <c r="A1204" s="1" t="str">
        <f>HYPERLINK("https://iate.europa.eu/entry/result/1407773/all", "1407773")</f>
        <v>1407773</v>
      </c>
      <c r="B1204" t="inlineStr">
        <is>
          <t>INDUSTRY</t>
        </is>
      </c>
      <c r="C1204" t="inlineStr">
        <is>
          <t>INDUSTRY|electronics and electrical engineering</t>
        </is>
      </c>
      <c r="D1204" t="inlineStr">
        <is>
          <t>no</t>
        </is>
      </c>
      <c r="E1204" t="inlineStr">
        <is>
          <t/>
        </is>
      </c>
      <c r="F1204" t="inlineStr">
        <is>
          <t/>
        </is>
      </c>
      <c r="G1204" t="inlineStr">
        <is>
          <t/>
        </is>
      </c>
      <c r="H1204" t="inlineStr">
        <is>
          <t/>
        </is>
      </c>
      <c r="I1204" t="inlineStr">
        <is>
          <t/>
        </is>
      </c>
      <c r="J1204" t="inlineStr">
        <is>
          <t/>
        </is>
      </c>
      <c r="K1204" t="inlineStr">
        <is>
          <t/>
        </is>
      </c>
      <c r="L1204" t="inlineStr">
        <is>
          <t/>
        </is>
      </c>
      <c r="M1204" t="inlineStr">
        <is>
          <t/>
        </is>
      </c>
      <c r="N1204" t="inlineStr">
        <is>
          <t/>
        </is>
      </c>
      <c r="O1204" t="inlineStr">
        <is>
          <t/>
        </is>
      </c>
      <c r="P1204" t="inlineStr">
        <is>
          <t/>
        </is>
      </c>
      <c r="Q1204" t="inlineStr">
        <is>
          <t/>
        </is>
      </c>
      <c r="R1204" s="2" t="inlineStr">
        <is>
          <t>Energieanwendung</t>
        </is>
      </c>
      <c r="S1204" s="2" t="inlineStr">
        <is>
          <t>3</t>
        </is>
      </c>
      <c r="T1204" s="2" t="inlineStr">
        <is>
          <t/>
        </is>
      </c>
      <c r="U1204" t="inlineStr">
        <is>
          <t>Gewinnung von Nutzenergie aus Gebrauchsenergie</t>
        </is>
      </c>
      <c r="V1204" s="2" t="inlineStr">
        <is>
          <t>τελική χρήση της ενέργειας</t>
        </is>
      </c>
      <c r="W1204" s="2" t="inlineStr">
        <is>
          <t>3</t>
        </is>
      </c>
      <c r="X1204" s="2" t="inlineStr">
        <is>
          <t/>
        </is>
      </c>
      <c r="Y1204" t="inlineStr">
        <is>
          <t/>
        </is>
      </c>
      <c r="Z1204" s="2" t="inlineStr">
        <is>
          <t>energy utilisation</t>
        </is>
      </c>
      <c r="AA1204" s="2" t="inlineStr">
        <is>
          <t>3</t>
        </is>
      </c>
      <c r="AB1204" s="2" t="inlineStr">
        <is>
          <t/>
        </is>
      </c>
      <c r="AC1204" t="inlineStr">
        <is>
          <t>obtaining useful energy from the energy supplied</t>
        </is>
      </c>
      <c r="AD1204" s="2" t="inlineStr">
        <is>
          <t>utilización de energía</t>
        </is>
      </c>
      <c r="AE1204" s="2" t="inlineStr">
        <is>
          <t>3</t>
        </is>
      </c>
      <c r="AF1204" s="2" t="inlineStr">
        <is>
          <t/>
        </is>
      </c>
      <c r="AG1204" t="inlineStr">
        <is>
          <t>obtención de energía útil a partir de la energía disponible</t>
        </is>
      </c>
      <c r="AH1204" t="inlineStr">
        <is>
          <t/>
        </is>
      </c>
      <c r="AI1204" t="inlineStr">
        <is>
          <t/>
        </is>
      </c>
      <c r="AJ1204" t="inlineStr">
        <is>
          <t/>
        </is>
      </c>
      <c r="AK1204" t="inlineStr">
        <is>
          <t/>
        </is>
      </c>
      <c r="AL1204" t="inlineStr">
        <is>
          <t/>
        </is>
      </c>
      <c r="AM1204" t="inlineStr">
        <is>
          <t/>
        </is>
      </c>
      <c r="AN1204" t="inlineStr">
        <is>
          <t/>
        </is>
      </c>
      <c r="AO1204" t="inlineStr">
        <is>
          <t/>
        </is>
      </c>
      <c r="AP1204" s="2" t="inlineStr">
        <is>
          <t>utilisation finale de l'énergie|
mise en oeuvre de l'énergie</t>
        </is>
      </c>
      <c r="AQ1204" s="2" t="inlineStr">
        <is>
          <t>3|
3</t>
        </is>
      </c>
      <c r="AR1204" s="2" t="inlineStr">
        <is>
          <t xml:space="preserve">|
</t>
        </is>
      </c>
      <c r="AS1204" t="inlineStr">
        <is>
          <t>production d'énergie utile à partir d'énergie disponible</t>
        </is>
      </c>
      <c r="AT1204" t="inlineStr">
        <is>
          <t/>
        </is>
      </c>
      <c r="AU1204" t="inlineStr">
        <is>
          <t/>
        </is>
      </c>
      <c r="AV1204" t="inlineStr">
        <is>
          <t/>
        </is>
      </c>
      <c r="AW1204" t="inlineStr">
        <is>
          <t/>
        </is>
      </c>
      <c r="AX1204" t="inlineStr">
        <is>
          <t/>
        </is>
      </c>
      <c r="AY1204" t="inlineStr">
        <is>
          <t/>
        </is>
      </c>
      <c r="AZ1204" t="inlineStr">
        <is>
          <t/>
        </is>
      </c>
      <c r="BA1204" t="inlineStr">
        <is>
          <t/>
        </is>
      </c>
      <c r="BB1204" t="inlineStr">
        <is>
          <t/>
        </is>
      </c>
      <c r="BC1204" t="inlineStr">
        <is>
          <t/>
        </is>
      </c>
      <c r="BD1204" t="inlineStr">
        <is>
          <t/>
        </is>
      </c>
      <c r="BE1204" t="inlineStr">
        <is>
          <t/>
        </is>
      </c>
      <c r="BF1204" s="2" t="inlineStr">
        <is>
          <t>utilizzazione finale dell'energia</t>
        </is>
      </c>
      <c r="BG1204" s="2" t="inlineStr">
        <is>
          <t>3</t>
        </is>
      </c>
      <c r="BH1204" s="2" t="inlineStr">
        <is>
          <t/>
        </is>
      </c>
      <c r="BI1204" t="inlineStr">
        <is>
          <t/>
        </is>
      </c>
      <c r="BJ1204" t="inlineStr">
        <is>
          <t/>
        </is>
      </c>
      <c r="BK1204" t="inlineStr">
        <is>
          <t/>
        </is>
      </c>
      <c r="BL1204" t="inlineStr">
        <is>
          <t/>
        </is>
      </c>
      <c r="BM1204" t="inlineStr">
        <is>
          <t/>
        </is>
      </c>
      <c r="BN1204" t="inlineStr">
        <is>
          <t/>
        </is>
      </c>
      <c r="BO1204" t="inlineStr">
        <is>
          <t/>
        </is>
      </c>
      <c r="BP1204" t="inlineStr">
        <is>
          <t/>
        </is>
      </c>
      <c r="BQ1204" t="inlineStr">
        <is>
          <t/>
        </is>
      </c>
      <c r="BR1204" t="inlineStr">
        <is>
          <t/>
        </is>
      </c>
      <c r="BS1204" t="inlineStr">
        <is>
          <t/>
        </is>
      </c>
      <c r="BT1204" t="inlineStr">
        <is>
          <t/>
        </is>
      </c>
      <c r="BU1204" t="inlineStr">
        <is>
          <t/>
        </is>
      </c>
      <c r="BV1204" t="inlineStr">
        <is>
          <t/>
        </is>
      </c>
      <c r="BW1204" t="inlineStr">
        <is>
          <t/>
        </is>
      </c>
      <c r="BX1204" t="inlineStr">
        <is>
          <t/>
        </is>
      </c>
      <c r="BY1204" t="inlineStr">
        <is>
          <t/>
        </is>
      </c>
      <c r="BZ1204" t="inlineStr">
        <is>
          <t/>
        </is>
      </c>
      <c r="CA1204" t="inlineStr">
        <is>
          <t/>
        </is>
      </c>
      <c r="CB1204" t="inlineStr">
        <is>
          <t/>
        </is>
      </c>
      <c r="CC1204" t="inlineStr">
        <is>
          <t/>
        </is>
      </c>
      <c r="CD1204" s="2" t="inlineStr">
        <is>
          <t>utilização final da energia</t>
        </is>
      </c>
      <c r="CE1204" s="2" t="inlineStr">
        <is>
          <t>3</t>
        </is>
      </c>
      <c r="CF1204" s="2" t="inlineStr">
        <is>
          <t/>
        </is>
      </c>
      <c r="CG1204" t="inlineStr">
        <is>
          <t>produção de energia útil a partir de energia final</t>
        </is>
      </c>
      <c r="CH1204" t="inlineStr">
        <is>
          <t/>
        </is>
      </c>
      <c r="CI1204" t="inlineStr">
        <is>
          <t/>
        </is>
      </c>
      <c r="CJ1204" t="inlineStr">
        <is>
          <t/>
        </is>
      </c>
      <c r="CK1204" t="inlineStr">
        <is>
          <t/>
        </is>
      </c>
      <c r="CL1204" t="inlineStr">
        <is>
          <t/>
        </is>
      </c>
      <c r="CM1204" t="inlineStr">
        <is>
          <t/>
        </is>
      </c>
      <c r="CN1204" t="inlineStr">
        <is>
          <t/>
        </is>
      </c>
      <c r="CO1204" t="inlineStr">
        <is>
          <t/>
        </is>
      </c>
      <c r="CP1204" t="inlineStr">
        <is>
          <t/>
        </is>
      </c>
      <c r="CQ1204" t="inlineStr">
        <is>
          <t/>
        </is>
      </c>
      <c r="CR1204" t="inlineStr">
        <is>
          <t/>
        </is>
      </c>
      <c r="CS1204" t="inlineStr">
        <is>
          <t/>
        </is>
      </c>
      <c r="CT1204" t="inlineStr">
        <is>
          <t/>
        </is>
      </c>
      <c r="CU1204" t="inlineStr">
        <is>
          <t/>
        </is>
      </c>
      <c r="CV1204" t="inlineStr">
        <is>
          <t/>
        </is>
      </c>
      <c r="CW1204" t="inlineStr">
        <is>
          <t/>
        </is>
      </c>
    </row>
    <row r="1205">
      <c r="A1205" s="1" t="str">
        <f>HYPERLINK("https://iate.europa.eu/entry/result/1407772/all", "1407772")</f>
        <v>1407772</v>
      </c>
      <c r="B1205" t="inlineStr">
        <is>
          <t>INDUSTRY</t>
        </is>
      </c>
      <c r="C1205" t="inlineStr">
        <is>
          <t>INDUSTRY|electronics and electrical engineering</t>
        </is>
      </c>
      <c r="D1205" t="inlineStr">
        <is>
          <t>no</t>
        </is>
      </c>
      <c r="E1205" t="inlineStr">
        <is>
          <t/>
        </is>
      </c>
      <c r="F1205" t="inlineStr">
        <is>
          <t/>
        </is>
      </c>
      <c r="G1205" t="inlineStr">
        <is>
          <t/>
        </is>
      </c>
      <c r="H1205" t="inlineStr">
        <is>
          <t/>
        </is>
      </c>
      <c r="I1205" t="inlineStr">
        <is>
          <t/>
        </is>
      </c>
      <c r="J1205" t="inlineStr">
        <is>
          <t/>
        </is>
      </c>
      <c r="K1205" t="inlineStr">
        <is>
          <t/>
        </is>
      </c>
      <c r="L1205" t="inlineStr">
        <is>
          <t/>
        </is>
      </c>
      <c r="M1205" t="inlineStr">
        <is>
          <t/>
        </is>
      </c>
      <c r="N1205" t="inlineStr">
        <is>
          <t/>
        </is>
      </c>
      <c r="O1205" t="inlineStr">
        <is>
          <t/>
        </is>
      </c>
      <c r="P1205" t="inlineStr">
        <is>
          <t/>
        </is>
      </c>
      <c r="Q1205" t="inlineStr">
        <is>
          <t/>
        </is>
      </c>
      <c r="R1205" s="2" t="inlineStr">
        <is>
          <t>Energieumformung</t>
        </is>
      </c>
      <c r="S1205" s="2" t="inlineStr">
        <is>
          <t>3</t>
        </is>
      </c>
      <c r="T1205" s="2" t="inlineStr">
        <is>
          <t/>
        </is>
      </c>
      <c r="U1205" t="inlineStr">
        <is>
          <t>die Gewinnung von Energie unter Wahrung der physikalischen Erscheinungsform des Energietraegers</t>
        </is>
      </c>
      <c r="V1205" s="2" t="inlineStr">
        <is>
          <t>μετατροπή της ενέργειας</t>
        </is>
      </c>
      <c r="W1205" s="2" t="inlineStr">
        <is>
          <t>3</t>
        </is>
      </c>
      <c r="X1205" s="2" t="inlineStr">
        <is>
          <t/>
        </is>
      </c>
      <c r="Y1205" t="inlineStr">
        <is>
          <t/>
        </is>
      </c>
      <c r="Z1205" s="2" t="inlineStr">
        <is>
          <t>energy conversion</t>
        </is>
      </c>
      <c r="AA1205" s="2" t="inlineStr">
        <is>
          <t>3</t>
        </is>
      </c>
      <c r="AB1205" s="2" t="inlineStr">
        <is>
          <t/>
        </is>
      </c>
      <c r="AC1205" t="inlineStr">
        <is>
          <t>the recovery or production of energy involving no change in the physical state of the form of energy(e.g.coke from coal)</t>
        </is>
      </c>
      <c r="AD1205" s="2" t="inlineStr">
        <is>
          <t>transformación de energía</t>
        </is>
      </c>
      <c r="AE1205" s="2" t="inlineStr">
        <is>
          <t>3</t>
        </is>
      </c>
      <c r="AF1205" s="2" t="inlineStr">
        <is>
          <t/>
        </is>
      </c>
      <c r="AG1205" t="inlineStr">
        <is>
          <t>producción de energía, conservando el estado físico del agente energético</t>
        </is>
      </c>
      <c r="AH1205" t="inlineStr">
        <is>
          <t/>
        </is>
      </c>
      <c r="AI1205" t="inlineStr">
        <is>
          <t/>
        </is>
      </c>
      <c r="AJ1205" t="inlineStr">
        <is>
          <t/>
        </is>
      </c>
      <c r="AK1205" t="inlineStr">
        <is>
          <t/>
        </is>
      </c>
      <c r="AL1205" t="inlineStr">
        <is>
          <t/>
        </is>
      </c>
      <c r="AM1205" t="inlineStr">
        <is>
          <t/>
        </is>
      </c>
      <c r="AN1205" t="inlineStr">
        <is>
          <t/>
        </is>
      </c>
      <c r="AO1205" t="inlineStr">
        <is>
          <t/>
        </is>
      </c>
      <c r="AP1205" s="2" t="inlineStr">
        <is>
          <t>transformation d'énergie</t>
        </is>
      </c>
      <c r="AQ1205" s="2" t="inlineStr">
        <is>
          <t>3</t>
        </is>
      </c>
      <c r="AR1205" s="2" t="inlineStr">
        <is>
          <t/>
        </is>
      </c>
      <c r="AS1205" t="inlineStr">
        <is>
          <t>production d'énergie avec conservation de l'état physique de l'agent énergétique</t>
        </is>
      </c>
      <c r="AT1205" t="inlineStr">
        <is>
          <t/>
        </is>
      </c>
      <c r="AU1205" t="inlineStr">
        <is>
          <t/>
        </is>
      </c>
      <c r="AV1205" t="inlineStr">
        <is>
          <t/>
        </is>
      </c>
      <c r="AW1205" t="inlineStr">
        <is>
          <t/>
        </is>
      </c>
      <c r="AX1205" t="inlineStr">
        <is>
          <t/>
        </is>
      </c>
      <c r="AY1205" t="inlineStr">
        <is>
          <t/>
        </is>
      </c>
      <c r="AZ1205" t="inlineStr">
        <is>
          <t/>
        </is>
      </c>
      <c r="BA1205" t="inlineStr">
        <is>
          <t/>
        </is>
      </c>
      <c r="BB1205" t="inlineStr">
        <is>
          <t/>
        </is>
      </c>
      <c r="BC1205" t="inlineStr">
        <is>
          <t/>
        </is>
      </c>
      <c r="BD1205" t="inlineStr">
        <is>
          <t/>
        </is>
      </c>
      <c r="BE1205" t="inlineStr">
        <is>
          <t/>
        </is>
      </c>
      <c r="BF1205" s="2" t="inlineStr">
        <is>
          <t>trasformazione di energia</t>
        </is>
      </c>
      <c r="BG1205" s="2" t="inlineStr">
        <is>
          <t>3</t>
        </is>
      </c>
      <c r="BH1205" s="2" t="inlineStr">
        <is>
          <t/>
        </is>
      </c>
      <c r="BI1205" t="inlineStr">
        <is>
          <t/>
        </is>
      </c>
      <c r="BJ1205" t="inlineStr">
        <is>
          <t/>
        </is>
      </c>
      <c r="BK1205" t="inlineStr">
        <is>
          <t/>
        </is>
      </c>
      <c r="BL1205" t="inlineStr">
        <is>
          <t/>
        </is>
      </c>
      <c r="BM1205" t="inlineStr">
        <is>
          <t/>
        </is>
      </c>
      <c r="BN1205" t="inlineStr">
        <is>
          <t/>
        </is>
      </c>
      <c r="BO1205" t="inlineStr">
        <is>
          <t/>
        </is>
      </c>
      <c r="BP1205" t="inlineStr">
        <is>
          <t/>
        </is>
      </c>
      <c r="BQ1205" t="inlineStr">
        <is>
          <t/>
        </is>
      </c>
      <c r="BR1205" t="inlineStr">
        <is>
          <t/>
        </is>
      </c>
      <c r="BS1205" t="inlineStr">
        <is>
          <t/>
        </is>
      </c>
      <c r="BT1205" t="inlineStr">
        <is>
          <t/>
        </is>
      </c>
      <c r="BU1205" t="inlineStr">
        <is>
          <t/>
        </is>
      </c>
      <c r="BV1205" t="inlineStr">
        <is>
          <t/>
        </is>
      </c>
      <c r="BW1205" t="inlineStr">
        <is>
          <t/>
        </is>
      </c>
      <c r="BX1205" t="inlineStr">
        <is>
          <t/>
        </is>
      </c>
      <c r="BY1205" t="inlineStr">
        <is>
          <t/>
        </is>
      </c>
      <c r="BZ1205" t="inlineStr">
        <is>
          <t/>
        </is>
      </c>
      <c r="CA1205" t="inlineStr">
        <is>
          <t/>
        </is>
      </c>
      <c r="CB1205" t="inlineStr">
        <is>
          <t/>
        </is>
      </c>
      <c r="CC1205" t="inlineStr">
        <is>
          <t/>
        </is>
      </c>
      <c r="CD1205" s="2" t="inlineStr">
        <is>
          <t>transformação de energia</t>
        </is>
      </c>
      <c r="CE1205" s="2" t="inlineStr">
        <is>
          <t>3</t>
        </is>
      </c>
      <c r="CF1205" s="2" t="inlineStr">
        <is>
          <t/>
        </is>
      </c>
      <c r="CG1205" t="inlineStr">
        <is>
          <t>produção de energia com conservação do estado fisico do agente energético</t>
        </is>
      </c>
      <c r="CH1205" t="inlineStr">
        <is>
          <t/>
        </is>
      </c>
      <c r="CI1205" t="inlineStr">
        <is>
          <t/>
        </is>
      </c>
      <c r="CJ1205" t="inlineStr">
        <is>
          <t/>
        </is>
      </c>
      <c r="CK1205" t="inlineStr">
        <is>
          <t/>
        </is>
      </c>
      <c r="CL1205" t="inlineStr">
        <is>
          <t/>
        </is>
      </c>
      <c r="CM1205" t="inlineStr">
        <is>
          <t/>
        </is>
      </c>
      <c r="CN1205" t="inlineStr">
        <is>
          <t/>
        </is>
      </c>
      <c r="CO1205" t="inlineStr">
        <is>
          <t/>
        </is>
      </c>
      <c r="CP1205" t="inlineStr">
        <is>
          <t/>
        </is>
      </c>
      <c r="CQ1205" t="inlineStr">
        <is>
          <t/>
        </is>
      </c>
      <c r="CR1205" t="inlineStr">
        <is>
          <t/>
        </is>
      </c>
      <c r="CS1205" t="inlineStr">
        <is>
          <t/>
        </is>
      </c>
      <c r="CT1205" t="inlineStr">
        <is>
          <t/>
        </is>
      </c>
      <c r="CU1205" t="inlineStr">
        <is>
          <t/>
        </is>
      </c>
      <c r="CV1205" t="inlineStr">
        <is>
          <t/>
        </is>
      </c>
      <c r="CW1205" t="inlineStr">
        <is>
          <t/>
        </is>
      </c>
    </row>
    <row r="1206">
      <c r="A1206" s="1" t="str">
        <f>HYPERLINK("https://iate.europa.eu/entry/result/1407768/all", "1407768")</f>
        <v>1407768</v>
      </c>
      <c r="B1206" t="inlineStr">
        <is>
          <t>AGRICULTURE, FORESTRY AND FISHERIES;INDUSTRY</t>
        </is>
      </c>
      <c r="C1206" t="inlineStr">
        <is>
          <t>AGRICULTURE, FORESTRY AND FISHERIES;INDUSTRY|electronics and electrical engineering</t>
        </is>
      </c>
      <c r="D1206" t="inlineStr">
        <is>
          <t>no</t>
        </is>
      </c>
      <c r="E1206" t="inlineStr">
        <is>
          <t/>
        </is>
      </c>
      <c r="F1206" t="inlineStr">
        <is>
          <t/>
        </is>
      </c>
      <c r="G1206" t="inlineStr">
        <is>
          <t/>
        </is>
      </c>
      <c r="H1206" t="inlineStr">
        <is>
          <t/>
        </is>
      </c>
      <c r="I1206" t="inlineStr">
        <is>
          <t/>
        </is>
      </c>
      <c r="J1206" t="inlineStr">
        <is>
          <t/>
        </is>
      </c>
      <c r="K1206" t="inlineStr">
        <is>
          <t/>
        </is>
      </c>
      <c r="L1206" t="inlineStr">
        <is>
          <t/>
        </is>
      </c>
      <c r="M1206" t="inlineStr">
        <is>
          <t/>
        </is>
      </c>
      <c r="N1206" t="inlineStr">
        <is>
          <t/>
        </is>
      </c>
      <c r="O1206" t="inlineStr">
        <is>
          <t/>
        </is>
      </c>
      <c r="P1206" t="inlineStr">
        <is>
          <t/>
        </is>
      </c>
      <c r="Q1206" t="inlineStr">
        <is>
          <t/>
        </is>
      </c>
      <c r="R1206" s="2" t="inlineStr">
        <is>
          <t>Flaechenentzug</t>
        </is>
      </c>
      <c r="S1206" s="2" t="inlineStr">
        <is>
          <t>3</t>
        </is>
      </c>
      <c r="T1206" s="2" t="inlineStr">
        <is>
          <t/>
        </is>
      </c>
      <c r="U1206" t="inlineStr">
        <is>
          <t>gesetzlich geregelte Inanspruchnahme land-,forst-,wasserwirtschaftlicher oder sonstiger Nutzflaechen fuer energiewirtschaftliche Zwecke</t>
        </is>
      </c>
      <c r="V1206" s="2" t="inlineStr">
        <is>
          <t>εκχώρηση|
παραχώρηση</t>
        </is>
      </c>
      <c r="W1206" s="2" t="inlineStr">
        <is>
          <t>3|
3</t>
        </is>
      </c>
      <c r="X1206" s="2" t="inlineStr">
        <is>
          <t xml:space="preserve">|
</t>
        </is>
      </c>
      <c r="Y1206" t="inlineStr">
        <is>
          <t/>
        </is>
      </c>
      <c r="Z1206" s="2" t="inlineStr">
        <is>
          <t>acquisition of land</t>
        </is>
      </c>
      <c r="AA1206" s="2" t="inlineStr">
        <is>
          <t>3</t>
        </is>
      </c>
      <c r="AB1206" s="2" t="inlineStr">
        <is>
          <t/>
        </is>
      </c>
      <c r="AC1206" t="inlineStr">
        <is>
          <t>the acquisition of any right or interest in land(including land covered by buildings,trees or water)whether by agreement or by the exercise of compulsory powers and whether by the Crown,a public or local authority,nationalised industry or any other person,corporate or incorporate.A concession is a special case of the acquisition of land,whereby a lease or license is granted by agreement to operators to prospect for and work mineral deposits</t>
        </is>
      </c>
      <c r="AD1206" s="2" t="inlineStr">
        <is>
          <t>concesión</t>
        </is>
      </c>
      <c r="AE1206" s="2" t="inlineStr">
        <is>
          <t>3</t>
        </is>
      </c>
      <c r="AF1206" s="2" t="inlineStr">
        <is>
          <t/>
        </is>
      </c>
      <c r="AG1206" t="inlineStr">
        <is>
          <t>autorización reglamentaria para la utilización, con fines energéticos, de los terrenos (suelo y agua) objeto de una explotación agrícola, forestal o de alguna otra clase</t>
        </is>
      </c>
      <c r="AH1206" t="inlineStr">
        <is>
          <t/>
        </is>
      </c>
      <c r="AI1206" t="inlineStr">
        <is>
          <t/>
        </is>
      </c>
      <c r="AJ1206" t="inlineStr">
        <is>
          <t/>
        </is>
      </c>
      <c r="AK1206" t="inlineStr">
        <is>
          <t/>
        </is>
      </c>
      <c r="AL1206" t="inlineStr">
        <is>
          <t/>
        </is>
      </c>
      <c r="AM1206" t="inlineStr">
        <is>
          <t/>
        </is>
      </c>
      <c r="AN1206" t="inlineStr">
        <is>
          <t/>
        </is>
      </c>
      <c r="AO1206" t="inlineStr">
        <is>
          <t/>
        </is>
      </c>
      <c r="AP1206" s="2" t="inlineStr">
        <is>
          <t>concession</t>
        </is>
      </c>
      <c r="AQ1206" s="2" t="inlineStr">
        <is>
          <t>3</t>
        </is>
      </c>
      <c r="AR1206" s="2" t="inlineStr">
        <is>
          <t/>
        </is>
      </c>
      <c r="AS1206" t="inlineStr">
        <is>
          <t>autorisation réglementaire d'utiliser des terrains (sol et eau) objets d'une exploitation agricole, forestière ou autre, à des fins énergétiques</t>
        </is>
      </c>
      <c r="AT1206" t="inlineStr">
        <is>
          <t/>
        </is>
      </c>
      <c r="AU1206" t="inlineStr">
        <is>
          <t/>
        </is>
      </c>
      <c r="AV1206" t="inlineStr">
        <is>
          <t/>
        </is>
      </c>
      <c r="AW1206" t="inlineStr">
        <is>
          <t/>
        </is>
      </c>
      <c r="AX1206" t="inlineStr">
        <is>
          <t/>
        </is>
      </c>
      <c r="AY1206" t="inlineStr">
        <is>
          <t/>
        </is>
      </c>
      <c r="AZ1206" t="inlineStr">
        <is>
          <t/>
        </is>
      </c>
      <c r="BA1206" t="inlineStr">
        <is>
          <t/>
        </is>
      </c>
      <c r="BB1206" t="inlineStr">
        <is>
          <t/>
        </is>
      </c>
      <c r="BC1206" t="inlineStr">
        <is>
          <t/>
        </is>
      </c>
      <c r="BD1206" t="inlineStr">
        <is>
          <t/>
        </is>
      </c>
      <c r="BE1206" t="inlineStr">
        <is>
          <t/>
        </is>
      </c>
      <c r="BF1206" s="2" t="inlineStr">
        <is>
          <t>concessione</t>
        </is>
      </c>
      <c r="BG1206" s="2" t="inlineStr">
        <is>
          <t>3</t>
        </is>
      </c>
      <c r="BH1206" s="2" t="inlineStr">
        <is>
          <t/>
        </is>
      </c>
      <c r="BI1206" t="inlineStr">
        <is>
          <t/>
        </is>
      </c>
      <c r="BJ1206" t="inlineStr">
        <is>
          <t/>
        </is>
      </c>
      <c r="BK1206" t="inlineStr">
        <is>
          <t/>
        </is>
      </c>
      <c r="BL1206" t="inlineStr">
        <is>
          <t/>
        </is>
      </c>
      <c r="BM1206" t="inlineStr">
        <is>
          <t/>
        </is>
      </c>
      <c r="BN1206" t="inlineStr">
        <is>
          <t/>
        </is>
      </c>
      <c r="BO1206" t="inlineStr">
        <is>
          <t/>
        </is>
      </c>
      <c r="BP1206" t="inlineStr">
        <is>
          <t/>
        </is>
      </c>
      <c r="BQ1206" t="inlineStr">
        <is>
          <t/>
        </is>
      </c>
      <c r="BR1206" t="inlineStr">
        <is>
          <t/>
        </is>
      </c>
      <c r="BS1206" t="inlineStr">
        <is>
          <t/>
        </is>
      </c>
      <c r="BT1206" t="inlineStr">
        <is>
          <t/>
        </is>
      </c>
      <c r="BU1206" t="inlineStr">
        <is>
          <t/>
        </is>
      </c>
      <c r="BV1206" t="inlineStr">
        <is>
          <t/>
        </is>
      </c>
      <c r="BW1206" t="inlineStr">
        <is>
          <t/>
        </is>
      </c>
      <c r="BX1206" t="inlineStr">
        <is>
          <t/>
        </is>
      </c>
      <c r="BY1206" t="inlineStr">
        <is>
          <t/>
        </is>
      </c>
      <c r="BZ1206" t="inlineStr">
        <is>
          <t/>
        </is>
      </c>
      <c r="CA1206" t="inlineStr">
        <is>
          <t/>
        </is>
      </c>
      <c r="CB1206" t="inlineStr">
        <is>
          <t/>
        </is>
      </c>
      <c r="CC1206" t="inlineStr">
        <is>
          <t/>
        </is>
      </c>
      <c r="CD1206" t="inlineStr">
        <is>
          <t/>
        </is>
      </c>
      <c r="CE1206" t="inlineStr">
        <is>
          <t/>
        </is>
      </c>
      <c r="CF1206" t="inlineStr">
        <is>
          <t/>
        </is>
      </c>
      <c r="CG1206" t="inlineStr">
        <is>
          <t/>
        </is>
      </c>
      <c r="CH1206" t="inlineStr">
        <is>
          <t/>
        </is>
      </c>
      <c r="CI1206" t="inlineStr">
        <is>
          <t/>
        </is>
      </c>
      <c r="CJ1206" t="inlineStr">
        <is>
          <t/>
        </is>
      </c>
      <c r="CK1206" t="inlineStr">
        <is>
          <t/>
        </is>
      </c>
      <c r="CL1206" t="inlineStr">
        <is>
          <t/>
        </is>
      </c>
      <c r="CM1206" t="inlineStr">
        <is>
          <t/>
        </is>
      </c>
      <c r="CN1206" t="inlineStr">
        <is>
          <t/>
        </is>
      </c>
      <c r="CO1206" t="inlineStr">
        <is>
          <t/>
        </is>
      </c>
      <c r="CP1206" t="inlineStr">
        <is>
          <t/>
        </is>
      </c>
      <c r="CQ1206" t="inlineStr">
        <is>
          <t/>
        </is>
      </c>
      <c r="CR1206" t="inlineStr">
        <is>
          <t/>
        </is>
      </c>
      <c r="CS1206" t="inlineStr">
        <is>
          <t/>
        </is>
      </c>
      <c r="CT1206" t="inlineStr">
        <is>
          <t/>
        </is>
      </c>
      <c r="CU1206" t="inlineStr">
        <is>
          <t/>
        </is>
      </c>
      <c r="CV1206" t="inlineStr">
        <is>
          <t/>
        </is>
      </c>
      <c r="CW1206" t="inlineStr">
        <is>
          <t/>
        </is>
      </c>
    </row>
    <row r="1207">
      <c r="A1207" s="1" t="str">
        <f>HYPERLINK("https://iate.europa.eu/entry/result/1407767/all", "1407767")</f>
        <v>1407767</v>
      </c>
      <c r="B1207" t="inlineStr">
        <is>
          <t>ENVIRONMENT</t>
        </is>
      </c>
      <c r="C1207" t="inlineStr">
        <is>
          <t>ENVIRONMENT</t>
        </is>
      </c>
      <c r="D1207" t="inlineStr">
        <is>
          <t>no</t>
        </is>
      </c>
      <c r="E1207" t="inlineStr">
        <is>
          <t/>
        </is>
      </c>
      <c r="F1207" t="inlineStr">
        <is>
          <t/>
        </is>
      </c>
      <c r="G1207" t="inlineStr">
        <is>
          <t/>
        </is>
      </c>
      <c r="H1207" t="inlineStr">
        <is>
          <t/>
        </is>
      </c>
      <c r="I1207" t="inlineStr">
        <is>
          <t/>
        </is>
      </c>
      <c r="J1207" t="inlineStr">
        <is>
          <t/>
        </is>
      </c>
      <c r="K1207" t="inlineStr">
        <is>
          <t/>
        </is>
      </c>
      <c r="L1207" t="inlineStr">
        <is>
          <t/>
        </is>
      </c>
      <c r="M1207" t="inlineStr">
        <is>
          <t/>
        </is>
      </c>
      <c r="N1207" t="inlineStr">
        <is>
          <t/>
        </is>
      </c>
      <c r="O1207" t="inlineStr">
        <is>
          <t/>
        </is>
      </c>
      <c r="P1207" t="inlineStr">
        <is>
          <t/>
        </is>
      </c>
      <c r="Q1207" t="inlineStr">
        <is>
          <t/>
        </is>
      </c>
      <c r="R1207" s="2" t="inlineStr">
        <is>
          <t>Gruppen-Aequivalentdosis</t>
        </is>
      </c>
      <c r="S1207" s="2" t="inlineStr">
        <is>
          <t>3</t>
        </is>
      </c>
      <c r="T1207" s="2" t="inlineStr">
        <is>
          <t/>
        </is>
      </c>
      <c r="U1207" t="inlineStr">
        <is>
          <t>Summe der Aequivalentdosen, die die Angehoerigen einer Personengruppe unter bestimmten Umstaenden erhalten</t>
        </is>
      </c>
      <c r="V1207" s="2" t="inlineStr">
        <is>
          <t>ισοδύναμο δόσης γιά ομάδα ατόμων</t>
        </is>
      </c>
      <c r="W1207" s="2" t="inlineStr">
        <is>
          <t>3</t>
        </is>
      </c>
      <c r="X1207" s="2" t="inlineStr">
        <is>
          <t/>
        </is>
      </c>
      <c r="Y1207" t="inlineStr">
        <is>
          <t/>
        </is>
      </c>
      <c r="Z1207" s="2" t="inlineStr">
        <is>
          <t>group collective dose|
sub-population collective dose</t>
        </is>
      </c>
      <c r="AA1207" s="2" t="inlineStr">
        <is>
          <t>3|
3</t>
        </is>
      </c>
      <c r="AB1207" s="2" t="inlineStr">
        <is>
          <t xml:space="preserve">|
</t>
        </is>
      </c>
      <c r="AC1207" t="inlineStr">
        <is>
          <t>a component of the population dose related to a given sub-population,which,for some purposes,may be the population of a country or region.</t>
        </is>
      </c>
      <c r="AD1207" s="2" t="inlineStr">
        <is>
          <t>dosis equivalentes de un grupo</t>
        </is>
      </c>
      <c r="AE1207" s="2" t="inlineStr">
        <is>
          <t>3</t>
        </is>
      </c>
      <c r="AF1207" s="2" t="inlineStr">
        <is>
          <t/>
        </is>
      </c>
      <c r="AG1207" t="inlineStr">
        <is>
          <t>suma de las dosis equivalentes recibidas por los individuos de un grupo en determinadas condiciones</t>
        </is>
      </c>
      <c r="AH1207" t="inlineStr">
        <is>
          <t/>
        </is>
      </c>
      <c r="AI1207" t="inlineStr">
        <is>
          <t/>
        </is>
      </c>
      <c r="AJ1207" t="inlineStr">
        <is>
          <t/>
        </is>
      </c>
      <c r="AK1207" t="inlineStr">
        <is>
          <t/>
        </is>
      </c>
      <c r="AL1207" t="inlineStr">
        <is>
          <t/>
        </is>
      </c>
      <c r="AM1207" t="inlineStr">
        <is>
          <t/>
        </is>
      </c>
      <c r="AN1207" t="inlineStr">
        <is>
          <t/>
        </is>
      </c>
      <c r="AO1207" t="inlineStr">
        <is>
          <t/>
        </is>
      </c>
      <c r="AP1207" s="2" t="inlineStr">
        <is>
          <t>équivalent de dose pour un groupe</t>
        </is>
      </c>
      <c r="AQ1207" s="2" t="inlineStr">
        <is>
          <t>3</t>
        </is>
      </c>
      <c r="AR1207" s="2" t="inlineStr">
        <is>
          <t/>
        </is>
      </c>
      <c r="AS1207" t="inlineStr">
        <is>
          <t>somme des équivalents de dose reçus par les individus d'un groupe dans des conditions déterminées</t>
        </is>
      </c>
      <c r="AT1207" t="inlineStr">
        <is>
          <t/>
        </is>
      </c>
      <c r="AU1207" t="inlineStr">
        <is>
          <t/>
        </is>
      </c>
      <c r="AV1207" t="inlineStr">
        <is>
          <t/>
        </is>
      </c>
      <c r="AW1207" t="inlineStr">
        <is>
          <t/>
        </is>
      </c>
      <c r="AX1207" t="inlineStr">
        <is>
          <t/>
        </is>
      </c>
      <c r="AY1207" t="inlineStr">
        <is>
          <t/>
        </is>
      </c>
      <c r="AZ1207" t="inlineStr">
        <is>
          <t/>
        </is>
      </c>
      <c r="BA1207" t="inlineStr">
        <is>
          <t/>
        </is>
      </c>
      <c r="BB1207" t="inlineStr">
        <is>
          <t/>
        </is>
      </c>
      <c r="BC1207" t="inlineStr">
        <is>
          <t/>
        </is>
      </c>
      <c r="BD1207" t="inlineStr">
        <is>
          <t/>
        </is>
      </c>
      <c r="BE1207" t="inlineStr">
        <is>
          <t/>
        </is>
      </c>
      <c r="BF1207" s="2" t="inlineStr">
        <is>
          <t>equivalente di dose per un gruppo</t>
        </is>
      </c>
      <c r="BG1207" s="2" t="inlineStr">
        <is>
          <t>3</t>
        </is>
      </c>
      <c r="BH1207" s="2" t="inlineStr">
        <is>
          <t/>
        </is>
      </c>
      <c r="BI1207" t="inlineStr">
        <is>
          <t/>
        </is>
      </c>
      <c r="BJ1207" t="inlineStr">
        <is>
          <t/>
        </is>
      </c>
      <c r="BK1207" t="inlineStr">
        <is>
          <t/>
        </is>
      </c>
      <c r="BL1207" t="inlineStr">
        <is>
          <t/>
        </is>
      </c>
      <c r="BM1207" t="inlineStr">
        <is>
          <t/>
        </is>
      </c>
      <c r="BN1207" t="inlineStr">
        <is>
          <t/>
        </is>
      </c>
      <c r="BO1207" t="inlineStr">
        <is>
          <t/>
        </is>
      </c>
      <c r="BP1207" t="inlineStr">
        <is>
          <t/>
        </is>
      </c>
      <c r="BQ1207" t="inlineStr">
        <is>
          <t/>
        </is>
      </c>
      <c r="BR1207" t="inlineStr">
        <is>
          <t/>
        </is>
      </c>
      <c r="BS1207" t="inlineStr">
        <is>
          <t/>
        </is>
      </c>
      <c r="BT1207" t="inlineStr">
        <is>
          <t/>
        </is>
      </c>
      <c r="BU1207" t="inlineStr">
        <is>
          <t/>
        </is>
      </c>
      <c r="BV1207" t="inlineStr">
        <is>
          <t/>
        </is>
      </c>
      <c r="BW1207" t="inlineStr">
        <is>
          <t/>
        </is>
      </c>
      <c r="BX1207" t="inlineStr">
        <is>
          <t/>
        </is>
      </c>
      <c r="BY1207" t="inlineStr">
        <is>
          <t/>
        </is>
      </c>
      <c r="BZ1207" t="inlineStr">
        <is>
          <t/>
        </is>
      </c>
      <c r="CA1207" t="inlineStr">
        <is>
          <t/>
        </is>
      </c>
      <c r="CB1207" t="inlineStr">
        <is>
          <t/>
        </is>
      </c>
      <c r="CC1207" t="inlineStr">
        <is>
          <t/>
        </is>
      </c>
      <c r="CD1207" s="2" t="inlineStr">
        <is>
          <t>equivalentes de doses para um grupo</t>
        </is>
      </c>
      <c r="CE1207" s="2" t="inlineStr">
        <is>
          <t>3</t>
        </is>
      </c>
      <c r="CF1207" s="2" t="inlineStr">
        <is>
          <t/>
        </is>
      </c>
      <c r="CG1207" t="inlineStr">
        <is>
          <t>soma das doses equivalentes recebidas pelos indivíduos de um grupo,em determinadas condições</t>
        </is>
      </c>
      <c r="CH1207" t="inlineStr">
        <is>
          <t/>
        </is>
      </c>
      <c r="CI1207" t="inlineStr">
        <is>
          <t/>
        </is>
      </c>
      <c r="CJ1207" t="inlineStr">
        <is>
          <t/>
        </is>
      </c>
      <c r="CK1207" t="inlineStr">
        <is>
          <t/>
        </is>
      </c>
      <c r="CL1207" t="inlineStr">
        <is>
          <t/>
        </is>
      </c>
      <c r="CM1207" t="inlineStr">
        <is>
          <t/>
        </is>
      </c>
      <c r="CN1207" t="inlineStr">
        <is>
          <t/>
        </is>
      </c>
      <c r="CO1207" t="inlineStr">
        <is>
          <t/>
        </is>
      </c>
      <c r="CP1207" t="inlineStr">
        <is>
          <t/>
        </is>
      </c>
      <c r="CQ1207" t="inlineStr">
        <is>
          <t/>
        </is>
      </c>
      <c r="CR1207" t="inlineStr">
        <is>
          <t/>
        </is>
      </c>
      <c r="CS1207" t="inlineStr">
        <is>
          <t/>
        </is>
      </c>
      <c r="CT1207" t="inlineStr">
        <is>
          <t/>
        </is>
      </c>
      <c r="CU1207" t="inlineStr">
        <is>
          <t/>
        </is>
      </c>
      <c r="CV1207" t="inlineStr">
        <is>
          <t/>
        </is>
      </c>
      <c r="CW1207" t="inlineStr">
        <is>
          <t/>
        </is>
      </c>
    </row>
    <row r="1208">
      <c r="A1208" s="1" t="str">
        <f>HYPERLINK("https://iate.europa.eu/entry/result/1407766/all", "1407766")</f>
        <v>1407766</v>
      </c>
      <c r="B1208" t="inlineStr">
        <is>
          <t>SCIENCE;ENVIRONMENT</t>
        </is>
      </c>
      <c r="C1208" t="inlineStr">
        <is>
          <t>SCIENCE|natural and applied sciences|earth sciences;ENVIRONMENT</t>
        </is>
      </c>
      <c r="D1208" t="inlineStr">
        <is>
          <t>no</t>
        </is>
      </c>
      <c r="E1208" t="inlineStr">
        <is>
          <t/>
        </is>
      </c>
      <c r="F1208" t="inlineStr">
        <is>
          <t/>
        </is>
      </c>
      <c r="G1208" t="inlineStr">
        <is>
          <t/>
        </is>
      </c>
      <c r="H1208" t="inlineStr">
        <is>
          <t/>
        </is>
      </c>
      <c r="I1208" t="inlineStr">
        <is>
          <t/>
        </is>
      </c>
      <c r="J1208" t="inlineStr">
        <is>
          <t/>
        </is>
      </c>
      <c r="K1208" t="inlineStr">
        <is>
          <t/>
        </is>
      </c>
      <c r="L1208" t="inlineStr">
        <is>
          <t/>
        </is>
      </c>
      <c r="M1208" t="inlineStr">
        <is>
          <t/>
        </is>
      </c>
      <c r="N1208" t="inlineStr">
        <is>
          <t/>
        </is>
      </c>
      <c r="O1208" t="inlineStr">
        <is>
          <t/>
        </is>
      </c>
      <c r="P1208" t="inlineStr">
        <is>
          <t/>
        </is>
      </c>
      <c r="Q1208" t="inlineStr">
        <is>
          <t/>
        </is>
      </c>
      <c r="R1208" s="2" t="inlineStr">
        <is>
          <t>Laermbelastung</t>
        </is>
      </c>
      <c r="S1208" s="2" t="inlineStr">
        <is>
          <t>3</t>
        </is>
      </c>
      <c r="T1208" s="2" t="inlineStr">
        <is>
          <t/>
        </is>
      </c>
      <c r="U1208" t="inlineStr">
        <is>
          <t>der in einer bestimmten Zeitdauer an einem bestimmten Ort gemessene und bewertete Schallpegel</t>
        </is>
      </c>
      <c r="V1208" s="2" t="inlineStr">
        <is>
          <t>δείκτης αξιολόγησης θορύβου</t>
        </is>
      </c>
      <c r="W1208" s="2" t="inlineStr">
        <is>
          <t>3</t>
        </is>
      </c>
      <c r="X1208" s="2" t="inlineStr">
        <is>
          <t/>
        </is>
      </c>
      <c r="Y1208" t="inlineStr">
        <is>
          <t/>
        </is>
      </c>
      <c r="Z1208" s="2" t="inlineStr">
        <is>
          <t>noise immision level|
noise dose</t>
        </is>
      </c>
      <c r="AA1208" s="2" t="inlineStr">
        <is>
          <t>3|
3</t>
        </is>
      </c>
      <c r="AB1208" s="2" t="inlineStr">
        <is>
          <t xml:space="preserve">|
</t>
        </is>
      </c>
      <c r="AC1208" t="inlineStr">
        <is>
          <t>the metered and weighted sound pressure level at a specific place over a specific period of time</t>
        </is>
      </c>
      <c r="AD1208" s="2" t="inlineStr">
        <is>
          <t>índice de evaluación del ruido</t>
        </is>
      </c>
      <c r="AE1208" s="2" t="inlineStr">
        <is>
          <t>3</t>
        </is>
      </c>
      <c r="AF1208" s="2" t="inlineStr">
        <is>
          <t/>
        </is>
      </c>
      <c r="AG1208" t="inlineStr">
        <is>
          <t>nivel sonoro, medido y evaluado, en un lugar determinado, con una duración determinada</t>
        </is>
      </c>
      <c r="AH1208" t="inlineStr">
        <is>
          <t/>
        </is>
      </c>
      <c r="AI1208" t="inlineStr">
        <is>
          <t/>
        </is>
      </c>
      <c r="AJ1208" t="inlineStr">
        <is>
          <t/>
        </is>
      </c>
      <c r="AK1208" t="inlineStr">
        <is>
          <t/>
        </is>
      </c>
      <c r="AL1208" t="inlineStr">
        <is>
          <t/>
        </is>
      </c>
      <c r="AM1208" t="inlineStr">
        <is>
          <t/>
        </is>
      </c>
      <c r="AN1208" t="inlineStr">
        <is>
          <t/>
        </is>
      </c>
      <c r="AO1208" t="inlineStr">
        <is>
          <t/>
        </is>
      </c>
      <c r="AP1208" s="2" t="inlineStr">
        <is>
          <t>indice d'évaluation du bruit</t>
        </is>
      </c>
      <c r="AQ1208" s="2" t="inlineStr">
        <is>
          <t>3</t>
        </is>
      </c>
      <c r="AR1208" s="2" t="inlineStr">
        <is>
          <t/>
        </is>
      </c>
      <c r="AS1208" t="inlineStr">
        <is>
          <t>niveau sonore mesuré et évalué individuellement pendant une durée déterminée à un emplacement donné</t>
        </is>
      </c>
      <c r="AT1208" t="inlineStr">
        <is>
          <t/>
        </is>
      </c>
      <c r="AU1208" t="inlineStr">
        <is>
          <t/>
        </is>
      </c>
      <c r="AV1208" t="inlineStr">
        <is>
          <t/>
        </is>
      </c>
      <c r="AW1208" t="inlineStr">
        <is>
          <t/>
        </is>
      </c>
      <c r="AX1208" t="inlineStr">
        <is>
          <t/>
        </is>
      </c>
      <c r="AY1208" t="inlineStr">
        <is>
          <t/>
        </is>
      </c>
      <c r="AZ1208" t="inlineStr">
        <is>
          <t/>
        </is>
      </c>
      <c r="BA1208" t="inlineStr">
        <is>
          <t/>
        </is>
      </c>
      <c r="BB1208" t="inlineStr">
        <is>
          <t/>
        </is>
      </c>
      <c r="BC1208" t="inlineStr">
        <is>
          <t/>
        </is>
      </c>
      <c r="BD1208" t="inlineStr">
        <is>
          <t/>
        </is>
      </c>
      <c r="BE1208" t="inlineStr">
        <is>
          <t/>
        </is>
      </c>
      <c r="BF1208" s="2" t="inlineStr">
        <is>
          <t>indice di valutazione del rumore</t>
        </is>
      </c>
      <c r="BG1208" s="2" t="inlineStr">
        <is>
          <t>3</t>
        </is>
      </c>
      <c r="BH1208" s="2" t="inlineStr">
        <is>
          <t/>
        </is>
      </c>
      <c r="BI1208" t="inlineStr">
        <is>
          <t/>
        </is>
      </c>
      <c r="BJ1208" t="inlineStr">
        <is>
          <t/>
        </is>
      </c>
      <c r="BK1208" t="inlineStr">
        <is>
          <t/>
        </is>
      </c>
      <c r="BL1208" t="inlineStr">
        <is>
          <t/>
        </is>
      </c>
      <c r="BM1208" t="inlineStr">
        <is>
          <t/>
        </is>
      </c>
      <c r="BN1208" t="inlineStr">
        <is>
          <t/>
        </is>
      </c>
      <c r="BO1208" t="inlineStr">
        <is>
          <t/>
        </is>
      </c>
      <c r="BP1208" t="inlineStr">
        <is>
          <t/>
        </is>
      </c>
      <c r="BQ1208" t="inlineStr">
        <is>
          <t/>
        </is>
      </c>
      <c r="BR1208" t="inlineStr">
        <is>
          <t/>
        </is>
      </c>
      <c r="BS1208" t="inlineStr">
        <is>
          <t/>
        </is>
      </c>
      <c r="BT1208" t="inlineStr">
        <is>
          <t/>
        </is>
      </c>
      <c r="BU1208" t="inlineStr">
        <is>
          <t/>
        </is>
      </c>
      <c r="BV1208" t="inlineStr">
        <is>
          <t/>
        </is>
      </c>
      <c r="BW1208" t="inlineStr">
        <is>
          <t/>
        </is>
      </c>
      <c r="BX1208" t="inlineStr">
        <is>
          <t/>
        </is>
      </c>
      <c r="BY1208" t="inlineStr">
        <is>
          <t/>
        </is>
      </c>
      <c r="BZ1208" t="inlineStr">
        <is>
          <t/>
        </is>
      </c>
      <c r="CA1208" t="inlineStr">
        <is>
          <t/>
        </is>
      </c>
      <c r="CB1208" t="inlineStr">
        <is>
          <t/>
        </is>
      </c>
      <c r="CC1208" t="inlineStr">
        <is>
          <t/>
        </is>
      </c>
      <c r="CD1208" s="2" t="inlineStr">
        <is>
          <t>índice de avaliação do ruído</t>
        </is>
      </c>
      <c r="CE1208" s="2" t="inlineStr">
        <is>
          <t>3</t>
        </is>
      </c>
      <c r="CF1208" s="2" t="inlineStr">
        <is>
          <t/>
        </is>
      </c>
      <c r="CG1208" t="inlineStr">
        <is>
          <t>nível sonoro medido e avaliado individualmente,durante uma determinada duração,num dado local</t>
        </is>
      </c>
      <c r="CH1208" t="inlineStr">
        <is>
          <t/>
        </is>
      </c>
      <c r="CI1208" t="inlineStr">
        <is>
          <t/>
        </is>
      </c>
      <c r="CJ1208" t="inlineStr">
        <is>
          <t/>
        </is>
      </c>
      <c r="CK1208" t="inlineStr">
        <is>
          <t/>
        </is>
      </c>
      <c r="CL1208" t="inlineStr">
        <is>
          <t/>
        </is>
      </c>
      <c r="CM1208" t="inlineStr">
        <is>
          <t/>
        </is>
      </c>
      <c r="CN1208" t="inlineStr">
        <is>
          <t/>
        </is>
      </c>
      <c r="CO1208" t="inlineStr">
        <is>
          <t/>
        </is>
      </c>
      <c r="CP1208" t="inlineStr">
        <is>
          <t/>
        </is>
      </c>
      <c r="CQ1208" t="inlineStr">
        <is>
          <t/>
        </is>
      </c>
      <c r="CR1208" t="inlineStr">
        <is>
          <t/>
        </is>
      </c>
      <c r="CS1208" t="inlineStr">
        <is>
          <t/>
        </is>
      </c>
      <c r="CT1208" t="inlineStr">
        <is>
          <t/>
        </is>
      </c>
      <c r="CU1208" t="inlineStr">
        <is>
          <t/>
        </is>
      </c>
      <c r="CV1208" t="inlineStr">
        <is>
          <t/>
        </is>
      </c>
      <c r="CW1208" t="inlineStr">
        <is>
          <t/>
        </is>
      </c>
    </row>
    <row r="1209">
      <c r="A1209" s="1" t="str">
        <f>HYPERLINK("https://iate.europa.eu/entry/result/1407765/all", "1407765")</f>
        <v>1407765</v>
      </c>
      <c r="B1209" t="inlineStr">
        <is>
          <t>ENVIRONMENT;SCIENCE</t>
        </is>
      </c>
      <c r="C1209" t="inlineStr">
        <is>
          <t>ENVIRONMENT;SCIENCE|natural and applied sciences|life sciences</t>
        </is>
      </c>
      <c r="D1209" t="inlineStr">
        <is>
          <t>no</t>
        </is>
      </c>
      <c r="E1209" t="inlineStr">
        <is>
          <t/>
        </is>
      </c>
      <c r="F1209" t="inlineStr">
        <is>
          <t/>
        </is>
      </c>
      <c r="G1209" t="inlineStr">
        <is>
          <t/>
        </is>
      </c>
      <c r="H1209" t="inlineStr">
        <is>
          <t/>
        </is>
      </c>
      <c r="I1209" t="inlineStr">
        <is>
          <t/>
        </is>
      </c>
      <c r="J1209" t="inlineStr">
        <is>
          <t/>
        </is>
      </c>
      <c r="K1209" t="inlineStr">
        <is>
          <t/>
        </is>
      </c>
      <c r="L1209" t="inlineStr">
        <is>
          <t/>
        </is>
      </c>
      <c r="M1209" t="inlineStr">
        <is>
          <t/>
        </is>
      </c>
      <c r="N1209" t="inlineStr">
        <is>
          <t/>
        </is>
      </c>
      <c r="O1209" t="inlineStr">
        <is>
          <t/>
        </is>
      </c>
      <c r="P1209" t="inlineStr">
        <is>
          <t/>
        </is>
      </c>
      <c r="Q1209" t="inlineStr">
        <is>
          <t/>
        </is>
      </c>
      <c r="R1209" s="2" t="inlineStr">
        <is>
          <t>Waermelastplan|
Wärmelastplan</t>
        </is>
      </c>
      <c r="S1209" s="2" t="inlineStr">
        <is>
          <t>3|
3</t>
        </is>
      </c>
      <c r="T1209" s="2" t="inlineStr">
        <is>
          <t xml:space="preserve">|
</t>
        </is>
      </c>
      <c r="U1209" t="inlineStr">
        <is>
          <t>Plan der bestehenden und zukuenftigen Waermebelastung von Gewaessern, Boden oder Atmosphaere, zur Aufrechterhaltung des biologischen Gleichgewichts</t>
        </is>
      </c>
      <c r="V1209" s="2" t="inlineStr">
        <is>
          <t>πρόγραμμα θερμικής ρύπανσης|
σχέδιο προστασίας από την θερμική μόλυνση</t>
        </is>
      </c>
      <c r="W1209" s="2" t="inlineStr">
        <is>
          <t>3|
3</t>
        </is>
      </c>
      <c r="X1209" s="2" t="inlineStr">
        <is>
          <t xml:space="preserve">|
</t>
        </is>
      </c>
      <c r="Y1209" t="inlineStr">
        <is>
          <t/>
        </is>
      </c>
      <c r="Z1209" s="2" t="inlineStr">
        <is>
          <t>heat load plan</t>
        </is>
      </c>
      <c r="AA1209" s="2" t="inlineStr">
        <is>
          <t>3</t>
        </is>
      </c>
      <c r="AB1209" s="2" t="inlineStr">
        <is>
          <t/>
        </is>
      </c>
      <c r="AC1209" t="inlineStr">
        <is>
          <t>a plan of existing and future thermal loading of waters,soil or the atmosphere so as to maintain biological equilibrium</t>
        </is>
      </c>
      <c r="AD1209" s="2" t="inlineStr">
        <is>
          <t>programa de carga térmica</t>
        </is>
      </c>
      <c r="AE1209" s="2" t="inlineStr">
        <is>
          <t>3</t>
        </is>
      </c>
      <c r="AF1209" s="2" t="inlineStr">
        <is>
          <t/>
        </is>
      </c>
      <c r="AG1209" t="inlineStr">
        <is>
          <t>programa de aportaciones térmicas existentes y futuras, a las aguas, a los suelos o a la atmósfera a fin de salvaguardar el equilibrio biológico</t>
        </is>
      </c>
      <c r="AH1209" t="inlineStr">
        <is>
          <t/>
        </is>
      </c>
      <c r="AI1209" t="inlineStr">
        <is>
          <t/>
        </is>
      </c>
      <c r="AJ1209" t="inlineStr">
        <is>
          <t/>
        </is>
      </c>
      <c r="AK1209" t="inlineStr">
        <is>
          <t/>
        </is>
      </c>
      <c r="AL1209" t="inlineStr">
        <is>
          <t/>
        </is>
      </c>
      <c r="AM1209" t="inlineStr">
        <is>
          <t/>
        </is>
      </c>
      <c r="AN1209" t="inlineStr">
        <is>
          <t/>
        </is>
      </c>
      <c r="AO1209" t="inlineStr">
        <is>
          <t/>
        </is>
      </c>
      <c r="AP1209" s="2" t="inlineStr">
        <is>
          <t>objectif de pollution thermique|
plan de protection contre la pollution thermique</t>
        </is>
      </c>
      <c r="AQ1209" s="2" t="inlineStr">
        <is>
          <t>3|
3</t>
        </is>
      </c>
      <c r="AR1209" s="2" t="inlineStr">
        <is>
          <t xml:space="preserve">|
</t>
        </is>
      </c>
      <c r="AS1209" t="inlineStr">
        <is>
          <t>politique de maîtrise des apports thermiques, actuels et futurs, aux eaux, au sol ou à l'atmosphère et destinée à sauvegarder l'équilibre écologique</t>
        </is>
      </c>
      <c r="AT1209" t="inlineStr">
        <is>
          <t/>
        </is>
      </c>
      <c r="AU1209" t="inlineStr">
        <is>
          <t/>
        </is>
      </c>
      <c r="AV1209" t="inlineStr">
        <is>
          <t/>
        </is>
      </c>
      <c r="AW1209" t="inlineStr">
        <is>
          <t/>
        </is>
      </c>
      <c r="AX1209" t="inlineStr">
        <is>
          <t/>
        </is>
      </c>
      <c r="AY1209" t="inlineStr">
        <is>
          <t/>
        </is>
      </c>
      <c r="AZ1209" t="inlineStr">
        <is>
          <t/>
        </is>
      </c>
      <c r="BA1209" t="inlineStr">
        <is>
          <t/>
        </is>
      </c>
      <c r="BB1209" t="inlineStr">
        <is>
          <t/>
        </is>
      </c>
      <c r="BC1209" t="inlineStr">
        <is>
          <t/>
        </is>
      </c>
      <c r="BD1209" t="inlineStr">
        <is>
          <t/>
        </is>
      </c>
      <c r="BE1209" t="inlineStr">
        <is>
          <t/>
        </is>
      </c>
      <c r="BF1209" s="2" t="inlineStr">
        <is>
          <t>piano di protezione contro l'inquinamento termico|
programma di carica termica</t>
        </is>
      </c>
      <c r="BG1209" s="2" t="inlineStr">
        <is>
          <t>3|
3</t>
        </is>
      </c>
      <c r="BH1209" s="2" t="inlineStr">
        <is>
          <t xml:space="preserve">|
</t>
        </is>
      </c>
      <c r="BI1209" t="inlineStr">
        <is>
          <t/>
        </is>
      </c>
      <c r="BJ1209" t="inlineStr">
        <is>
          <t/>
        </is>
      </c>
      <c r="BK1209" t="inlineStr">
        <is>
          <t/>
        </is>
      </c>
      <c r="BL1209" t="inlineStr">
        <is>
          <t/>
        </is>
      </c>
      <c r="BM1209" t="inlineStr">
        <is>
          <t/>
        </is>
      </c>
      <c r="BN1209" t="inlineStr">
        <is>
          <t/>
        </is>
      </c>
      <c r="BO1209" t="inlineStr">
        <is>
          <t/>
        </is>
      </c>
      <c r="BP1209" t="inlineStr">
        <is>
          <t/>
        </is>
      </c>
      <c r="BQ1209" t="inlineStr">
        <is>
          <t/>
        </is>
      </c>
      <c r="BR1209" t="inlineStr">
        <is>
          <t/>
        </is>
      </c>
      <c r="BS1209" t="inlineStr">
        <is>
          <t/>
        </is>
      </c>
      <c r="BT1209" t="inlineStr">
        <is>
          <t/>
        </is>
      </c>
      <c r="BU1209" t="inlineStr">
        <is>
          <t/>
        </is>
      </c>
      <c r="BV1209" t="inlineStr">
        <is>
          <t/>
        </is>
      </c>
      <c r="BW1209" t="inlineStr">
        <is>
          <t/>
        </is>
      </c>
      <c r="BX1209" t="inlineStr">
        <is>
          <t/>
        </is>
      </c>
      <c r="BY1209" t="inlineStr">
        <is>
          <t/>
        </is>
      </c>
      <c r="BZ1209" t="inlineStr">
        <is>
          <t/>
        </is>
      </c>
      <c r="CA1209" t="inlineStr">
        <is>
          <t/>
        </is>
      </c>
      <c r="CB1209" t="inlineStr">
        <is>
          <t/>
        </is>
      </c>
      <c r="CC1209" t="inlineStr">
        <is>
          <t/>
        </is>
      </c>
      <c r="CD1209" s="2" t="inlineStr">
        <is>
          <t>plano de proteção contra a poluição térmica</t>
        </is>
      </c>
      <c r="CE1209" s="2" t="inlineStr">
        <is>
          <t>3</t>
        </is>
      </c>
      <c r="CF1209" s="2" t="inlineStr">
        <is>
          <t/>
        </is>
      </c>
      <c r="CG1209" t="inlineStr">
        <is>
          <t>política de controlo de descargas térmicas actuais e futuras,nas águas,nos solos ou na atmosfera com o objectivo de salvaguardar o equilíbrio ecológico</t>
        </is>
      </c>
      <c r="CH1209" t="inlineStr">
        <is>
          <t/>
        </is>
      </c>
      <c r="CI1209" t="inlineStr">
        <is>
          <t/>
        </is>
      </c>
      <c r="CJ1209" t="inlineStr">
        <is>
          <t/>
        </is>
      </c>
      <c r="CK1209" t="inlineStr">
        <is>
          <t/>
        </is>
      </c>
      <c r="CL1209" t="inlineStr">
        <is>
          <t/>
        </is>
      </c>
      <c r="CM1209" t="inlineStr">
        <is>
          <t/>
        </is>
      </c>
      <c r="CN1209" t="inlineStr">
        <is>
          <t/>
        </is>
      </c>
      <c r="CO1209" t="inlineStr">
        <is>
          <t/>
        </is>
      </c>
      <c r="CP1209" t="inlineStr">
        <is>
          <t/>
        </is>
      </c>
      <c r="CQ1209" t="inlineStr">
        <is>
          <t/>
        </is>
      </c>
      <c r="CR1209" t="inlineStr">
        <is>
          <t/>
        </is>
      </c>
      <c r="CS1209" t="inlineStr">
        <is>
          <t/>
        </is>
      </c>
      <c r="CT1209" t="inlineStr">
        <is>
          <t/>
        </is>
      </c>
      <c r="CU1209" t="inlineStr">
        <is>
          <t/>
        </is>
      </c>
      <c r="CV1209" t="inlineStr">
        <is>
          <t/>
        </is>
      </c>
      <c r="CW1209" t="inlineStr">
        <is>
          <t/>
        </is>
      </c>
    </row>
    <row r="1210">
      <c r="A1210" s="1" t="str">
        <f>HYPERLINK("https://iate.europa.eu/entry/result/1407764/all", "1407764")</f>
        <v>1407764</v>
      </c>
      <c r="B1210" t="inlineStr">
        <is>
          <t>SCIENCE</t>
        </is>
      </c>
      <c r="C1210" t="inlineStr">
        <is>
          <t>SCIENCE|natural and applied sciences|earth sciences</t>
        </is>
      </c>
      <c r="D1210" t="inlineStr">
        <is>
          <t>no</t>
        </is>
      </c>
      <c r="E1210" t="inlineStr">
        <is>
          <t/>
        </is>
      </c>
      <c r="F1210" t="inlineStr">
        <is>
          <t/>
        </is>
      </c>
      <c r="G1210" t="inlineStr">
        <is>
          <t/>
        </is>
      </c>
      <c r="H1210" t="inlineStr">
        <is>
          <t/>
        </is>
      </c>
      <c r="I1210" t="inlineStr">
        <is>
          <t/>
        </is>
      </c>
      <c r="J1210" t="inlineStr">
        <is>
          <t/>
        </is>
      </c>
      <c r="K1210" t="inlineStr">
        <is>
          <t/>
        </is>
      </c>
      <c r="L1210" t="inlineStr">
        <is>
          <t/>
        </is>
      </c>
      <c r="M1210" t="inlineStr">
        <is>
          <t/>
        </is>
      </c>
      <c r="N1210" t="inlineStr">
        <is>
          <t/>
        </is>
      </c>
      <c r="O1210" t="inlineStr">
        <is>
          <t/>
        </is>
      </c>
      <c r="P1210" t="inlineStr">
        <is>
          <t/>
        </is>
      </c>
      <c r="Q1210" t="inlineStr">
        <is>
          <t/>
        </is>
      </c>
      <c r="R1210" s="2" t="inlineStr">
        <is>
          <t>Aufwärmspanne</t>
        </is>
      </c>
      <c r="S1210" s="2" t="inlineStr">
        <is>
          <t>3</t>
        </is>
      </c>
      <c r="T1210" s="2" t="inlineStr">
        <is>
          <t/>
        </is>
      </c>
      <c r="U1210" t="inlineStr">
        <is>
          <t>Differenz zwischen Aus-und Eintrittstemperatur des Kühlmittels in einem Kühlsystem</t>
        </is>
      </c>
      <c r="V1210" s="2" t="inlineStr">
        <is>
          <t>αύξηση της θερμοκρασίας|
άνοδος της θερμοκρασίας</t>
        </is>
      </c>
      <c r="W1210" s="2" t="inlineStr">
        <is>
          <t>3|
3</t>
        </is>
      </c>
      <c r="X1210" s="2" t="inlineStr">
        <is>
          <t xml:space="preserve">|
</t>
        </is>
      </c>
      <c r="Y1210" t="inlineStr">
        <is>
          <t/>
        </is>
      </c>
      <c r="Z1210" s="2" t="inlineStr">
        <is>
          <t>incremental heating|
temperature rise</t>
        </is>
      </c>
      <c r="AA1210" s="2" t="inlineStr">
        <is>
          <t>3|
3</t>
        </is>
      </c>
      <c r="AB1210" s="2" t="inlineStr">
        <is>
          <t xml:space="preserve">|
</t>
        </is>
      </c>
      <c r="AC1210" t="inlineStr">
        <is>
          <t>the difference between the outlet and inlet temperatures of the cooling medium in a cooling system</t>
        </is>
      </c>
      <c r="AD1210" s="2" t="inlineStr">
        <is>
          <t>elevación de temperatura</t>
        </is>
      </c>
      <c r="AE1210" s="2" t="inlineStr">
        <is>
          <t>3</t>
        </is>
      </c>
      <c r="AF1210" s="2" t="inlineStr">
        <is>
          <t/>
        </is>
      </c>
      <c r="AG1210" t="inlineStr">
        <is>
          <t>diferencia entre las temperaturas a la entrada y salida de un medio refrigerante en un sistema de refrigeración</t>
        </is>
      </c>
      <c r="AH1210" t="inlineStr">
        <is>
          <t/>
        </is>
      </c>
      <c r="AI1210" t="inlineStr">
        <is>
          <t/>
        </is>
      </c>
      <c r="AJ1210" t="inlineStr">
        <is>
          <t/>
        </is>
      </c>
      <c r="AK1210" t="inlineStr">
        <is>
          <t/>
        </is>
      </c>
      <c r="AL1210" t="inlineStr">
        <is>
          <t/>
        </is>
      </c>
      <c r="AM1210" t="inlineStr">
        <is>
          <t/>
        </is>
      </c>
      <c r="AN1210" t="inlineStr">
        <is>
          <t/>
        </is>
      </c>
      <c r="AO1210" t="inlineStr">
        <is>
          <t/>
        </is>
      </c>
      <c r="AP1210" s="2" t="inlineStr">
        <is>
          <t>échauffement</t>
        </is>
      </c>
      <c r="AQ1210" s="2" t="inlineStr">
        <is>
          <t>3</t>
        </is>
      </c>
      <c r="AR1210" s="2" t="inlineStr">
        <is>
          <t/>
        </is>
      </c>
      <c r="AS1210" t="inlineStr">
        <is>
          <t>différence entre la température de sortie et la température d'entrée d'un fluide dans un dispositif de réfrigération</t>
        </is>
      </c>
      <c r="AT1210" t="inlineStr">
        <is>
          <t/>
        </is>
      </c>
      <c r="AU1210" t="inlineStr">
        <is>
          <t/>
        </is>
      </c>
      <c r="AV1210" t="inlineStr">
        <is>
          <t/>
        </is>
      </c>
      <c r="AW1210" t="inlineStr">
        <is>
          <t/>
        </is>
      </c>
      <c r="AX1210" t="inlineStr">
        <is>
          <t/>
        </is>
      </c>
      <c r="AY1210" t="inlineStr">
        <is>
          <t/>
        </is>
      </c>
      <c r="AZ1210" t="inlineStr">
        <is>
          <t/>
        </is>
      </c>
      <c r="BA1210" t="inlineStr">
        <is>
          <t/>
        </is>
      </c>
      <c r="BB1210" t="inlineStr">
        <is>
          <t/>
        </is>
      </c>
      <c r="BC1210" t="inlineStr">
        <is>
          <t/>
        </is>
      </c>
      <c r="BD1210" t="inlineStr">
        <is>
          <t/>
        </is>
      </c>
      <c r="BE1210" t="inlineStr">
        <is>
          <t/>
        </is>
      </c>
      <c r="BF1210" s="2" t="inlineStr">
        <is>
          <t>aumento della temperatura</t>
        </is>
      </c>
      <c r="BG1210" s="2" t="inlineStr">
        <is>
          <t>3</t>
        </is>
      </c>
      <c r="BH1210" s="2" t="inlineStr">
        <is>
          <t/>
        </is>
      </c>
      <c r="BI1210" t="inlineStr">
        <is>
          <t/>
        </is>
      </c>
      <c r="BJ1210" t="inlineStr">
        <is>
          <t/>
        </is>
      </c>
      <c r="BK1210" t="inlineStr">
        <is>
          <t/>
        </is>
      </c>
      <c r="BL1210" t="inlineStr">
        <is>
          <t/>
        </is>
      </c>
      <c r="BM1210" t="inlineStr">
        <is>
          <t/>
        </is>
      </c>
      <c r="BN1210" t="inlineStr">
        <is>
          <t/>
        </is>
      </c>
      <c r="BO1210" t="inlineStr">
        <is>
          <t/>
        </is>
      </c>
      <c r="BP1210" t="inlineStr">
        <is>
          <t/>
        </is>
      </c>
      <c r="BQ1210" t="inlineStr">
        <is>
          <t/>
        </is>
      </c>
      <c r="BR1210" t="inlineStr">
        <is>
          <t/>
        </is>
      </c>
      <c r="BS1210" t="inlineStr">
        <is>
          <t/>
        </is>
      </c>
      <c r="BT1210" t="inlineStr">
        <is>
          <t/>
        </is>
      </c>
      <c r="BU1210" t="inlineStr">
        <is>
          <t/>
        </is>
      </c>
      <c r="BV1210" t="inlineStr">
        <is>
          <t/>
        </is>
      </c>
      <c r="BW1210" t="inlineStr">
        <is>
          <t/>
        </is>
      </c>
      <c r="BX1210" t="inlineStr">
        <is>
          <t/>
        </is>
      </c>
      <c r="BY1210" t="inlineStr">
        <is>
          <t/>
        </is>
      </c>
      <c r="BZ1210" t="inlineStr">
        <is>
          <t/>
        </is>
      </c>
      <c r="CA1210" t="inlineStr">
        <is>
          <t/>
        </is>
      </c>
      <c r="CB1210" t="inlineStr">
        <is>
          <t/>
        </is>
      </c>
      <c r="CC1210" t="inlineStr">
        <is>
          <t/>
        </is>
      </c>
      <c r="CD1210" s="2" t="inlineStr">
        <is>
          <t>elevação de temperaturas</t>
        </is>
      </c>
      <c r="CE1210" s="2" t="inlineStr">
        <is>
          <t>3</t>
        </is>
      </c>
      <c r="CF1210" s="2" t="inlineStr">
        <is>
          <t/>
        </is>
      </c>
      <c r="CG1210" t="inlineStr">
        <is>
          <t>diferença entre as temperaturas de entrada e de saída do fluido refrigerante num dispositivo de refrigeração</t>
        </is>
      </c>
      <c r="CH1210" t="inlineStr">
        <is>
          <t/>
        </is>
      </c>
      <c r="CI1210" t="inlineStr">
        <is>
          <t/>
        </is>
      </c>
      <c r="CJ1210" t="inlineStr">
        <is>
          <t/>
        </is>
      </c>
      <c r="CK1210" t="inlineStr">
        <is>
          <t/>
        </is>
      </c>
      <c r="CL1210" t="inlineStr">
        <is>
          <t/>
        </is>
      </c>
      <c r="CM1210" t="inlineStr">
        <is>
          <t/>
        </is>
      </c>
      <c r="CN1210" t="inlineStr">
        <is>
          <t/>
        </is>
      </c>
      <c r="CO1210" t="inlineStr">
        <is>
          <t/>
        </is>
      </c>
      <c r="CP1210" t="inlineStr">
        <is>
          <t/>
        </is>
      </c>
      <c r="CQ1210" t="inlineStr">
        <is>
          <t/>
        </is>
      </c>
      <c r="CR1210" t="inlineStr">
        <is>
          <t/>
        </is>
      </c>
      <c r="CS1210" t="inlineStr">
        <is>
          <t/>
        </is>
      </c>
      <c r="CT1210" t="inlineStr">
        <is>
          <t/>
        </is>
      </c>
      <c r="CU1210" t="inlineStr">
        <is>
          <t/>
        </is>
      </c>
      <c r="CV1210" t="inlineStr">
        <is>
          <t/>
        </is>
      </c>
      <c r="CW1210" t="inlineStr">
        <is>
          <t/>
        </is>
      </c>
    </row>
    <row r="1211">
      <c r="A1211" s="1" t="str">
        <f>HYPERLINK("https://iate.europa.eu/entry/result/1407763/all", "1407763")</f>
        <v>1407763</v>
      </c>
      <c r="B1211" t="inlineStr">
        <is>
          <t>ENVIRONMENT</t>
        </is>
      </c>
      <c r="C1211" t="inlineStr">
        <is>
          <t>ENVIRONMENT</t>
        </is>
      </c>
      <c r="D1211" t="inlineStr">
        <is>
          <t>no</t>
        </is>
      </c>
      <c r="E1211" t="inlineStr">
        <is>
          <t/>
        </is>
      </c>
      <c r="F1211" t="inlineStr">
        <is>
          <t/>
        </is>
      </c>
      <c r="G1211" t="inlineStr">
        <is>
          <t/>
        </is>
      </c>
      <c r="H1211" t="inlineStr">
        <is>
          <t/>
        </is>
      </c>
      <c r="I1211" t="inlineStr">
        <is>
          <t/>
        </is>
      </c>
      <c r="J1211" t="inlineStr">
        <is>
          <t/>
        </is>
      </c>
      <c r="K1211" t="inlineStr">
        <is>
          <t/>
        </is>
      </c>
      <c r="L1211" t="inlineStr">
        <is>
          <t/>
        </is>
      </c>
      <c r="M1211" t="inlineStr">
        <is>
          <t/>
        </is>
      </c>
      <c r="N1211" t="inlineStr">
        <is>
          <t/>
        </is>
      </c>
      <c r="O1211" t="inlineStr">
        <is>
          <t/>
        </is>
      </c>
      <c r="P1211" t="inlineStr">
        <is>
          <t/>
        </is>
      </c>
      <c r="Q1211" t="inlineStr">
        <is>
          <t/>
        </is>
      </c>
      <c r="R1211" s="2" t="inlineStr">
        <is>
          <t>Waermebelastung</t>
        </is>
      </c>
      <c r="S1211" s="2" t="inlineStr">
        <is>
          <t>3</t>
        </is>
      </c>
      <c r="T1211" s="2" t="inlineStr">
        <is>
          <t/>
        </is>
      </c>
      <c r="U1211" t="inlineStr">
        <is>
          <t>Aufnahme von Abwaerme durch Gewaesser, Boden oder die Atmosphaere</t>
        </is>
      </c>
      <c r="V1211" s="2" t="inlineStr">
        <is>
          <t>θερμικό φορτίο</t>
        </is>
      </c>
      <c r="W1211" s="2" t="inlineStr">
        <is>
          <t>3</t>
        </is>
      </c>
      <c r="X1211" s="2" t="inlineStr">
        <is>
          <t/>
        </is>
      </c>
      <c r="Y1211" t="inlineStr">
        <is>
          <t/>
        </is>
      </c>
      <c r="Z1211" s="2" t="inlineStr">
        <is>
          <t>thermal load</t>
        </is>
      </c>
      <c r="AA1211" s="2" t="inlineStr">
        <is>
          <t>3</t>
        </is>
      </c>
      <c r="AB1211" s="2" t="inlineStr">
        <is>
          <t/>
        </is>
      </c>
      <c r="AC1211" t="inlineStr">
        <is>
          <t>the waste heat absorbed by waters,soil or the atmosphere</t>
        </is>
      </c>
      <c r="AD1211" s="2" t="inlineStr">
        <is>
          <t>carga térmica</t>
        </is>
      </c>
      <c r="AE1211" s="2" t="inlineStr">
        <is>
          <t>3</t>
        </is>
      </c>
      <c r="AF1211" s="2" t="inlineStr">
        <is>
          <t/>
        </is>
      </c>
      <c r="AG1211" t="inlineStr">
        <is>
          <t>cantidad de calores residuales absorbidos por las aguas, suelos o atmósfera</t>
        </is>
      </c>
      <c r="AH1211" t="inlineStr">
        <is>
          <t/>
        </is>
      </c>
      <c r="AI1211" t="inlineStr">
        <is>
          <t/>
        </is>
      </c>
      <c r="AJ1211" t="inlineStr">
        <is>
          <t/>
        </is>
      </c>
      <c r="AK1211" t="inlineStr">
        <is>
          <t/>
        </is>
      </c>
      <c r="AL1211" t="inlineStr">
        <is>
          <t/>
        </is>
      </c>
      <c r="AM1211" t="inlineStr">
        <is>
          <t/>
        </is>
      </c>
      <c r="AN1211" t="inlineStr">
        <is>
          <t/>
        </is>
      </c>
      <c r="AO1211" t="inlineStr">
        <is>
          <t/>
        </is>
      </c>
      <c r="AP1211" s="2" t="inlineStr">
        <is>
          <t>apport thermique</t>
        </is>
      </c>
      <c r="AQ1211" s="2" t="inlineStr">
        <is>
          <t>3</t>
        </is>
      </c>
      <c r="AR1211" s="2" t="inlineStr">
        <is>
          <t/>
        </is>
      </c>
      <c r="AS1211" t="inlineStr">
        <is>
          <t>quantité de chaleurs perdues absorbées par les eaux, les sols ou l'atmosphère</t>
        </is>
      </c>
      <c r="AT1211" t="inlineStr">
        <is>
          <t/>
        </is>
      </c>
      <c r="AU1211" t="inlineStr">
        <is>
          <t/>
        </is>
      </c>
      <c r="AV1211" t="inlineStr">
        <is>
          <t/>
        </is>
      </c>
      <c r="AW1211" t="inlineStr">
        <is>
          <t/>
        </is>
      </c>
      <c r="AX1211" t="inlineStr">
        <is>
          <t/>
        </is>
      </c>
      <c r="AY1211" t="inlineStr">
        <is>
          <t/>
        </is>
      </c>
      <c r="AZ1211" t="inlineStr">
        <is>
          <t/>
        </is>
      </c>
      <c r="BA1211" t="inlineStr">
        <is>
          <t/>
        </is>
      </c>
      <c r="BB1211" t="inlineStr">
        <is>
          <t/>
        </is>
      </c>
      <c r="BC1211" t="inlineStr">
        <is>
          <t/>
        </is>
      </c>
      <c r="BD1211" t="inlineStr">
        <is>
          <t/>
        </is>
      </c>
      <c r="BE1211" t="inlineStr">
        <is>
          <t/>
        </is>
      </c>
      <c r="BF1211" s="2" t="inlineStr">
        <is>
          <t>carico termico|
apporto termico</t>
        </is>
      </c>
      <c r="BG1211" s="2" t="inlineStr">
        <is>
          <t>3|
3</t>
        </is>
      </c>
      <c r="BH1211" s="2" t="inlineStr">
        <is>
          <t xml:space="preserve">|
</t>
        </is>
      </c>
      <c r="BI1211" t="inlineStr">
        <is>
          <t/>
        </is>
      </c>
      <c r="BJ1211" t="inlineStr">
        <is>
          <t/>
        </is>
      </c>
      <c r="BK1211" t="inlineStr">
        <is>
          <t/>
        </is>
      </c>
      <c r="BL1211" t="inlineStr">
        <is>
          <t/>
        </is>
      </c>
      <c r="BM1211" t="inlineStr">
        <is>
          <t/>
        </is>
      </c>
      <c r="BN1211" t="inlineStr">
        <is>
          <t/>
        </is>
      </c>
      <c r="BO1211" t="inlineStr">
        <is>
          <t/>
        </is>
      </c>
      <c r="BP1211" t="inlineStr">
        <is>
          <t/>
        </is>
      </c>
      <c r="BQ1211" t="inlineStr">
        <is>
          <t/>
        </is>
      </c>
      <c r="BR1211" t="inlineStr">
        <is>
          <t/>
        </is>
      </c>
      <c r="BS1211" t="inlineStr">
        <is>
          <t/>
        </is>
      </c>
      <c r="BT1211" t="inlineStr">
        <is>
          <t/>
        </is>
      </c>
      <c r="BU1211" t="inlineStr">
        <is>
          <t/>
        </is>
      </c>
      <c r="BV1211" t="inlineStr">
        <is>
          <t/>
        </is>
      </c>
      <c r="BW1211" t="inlineStr">
        <is>
          <t/>
        </is>
      </c>
      <c r="BX1211" t="inlineStr">
        <is>
          <t/>
        </is>
      </c>
      <c r="BY1211" t="inlineStr">
        <is>
          <t/>
        </is>
      </c>
      <c r="BZ1211" t="inlineStr">
        <is>
          <t/>
        </is>
      </c>
      <c r="CA1211" t="inlineStr">
        <is>
          <t/>
        </is>
      </c>
      <c r="CB1211" t="inlineStr">
        <is>
          <t/>
        </is>
      </c>
      <c r="CC1211" t="inlineStr">
        <is>
          <t/>
        </is>
      </c>
      <c r="CD1211" s="2" t="inlineStr">
        <is>
          <t>carga térmica</t>
        </is>
      </c>
      <c r="CE1211" s="2" t="inlineStr">
        <is>
          <t>3</t>
        </is>
      </c>
      <c r="CF1211" s="2" t="inlineStr">
        <is>
          <t/>
        </is>
      </c>
      <c r="CG1211" t="inlineStr">
        <is>
          <t>calor perdido que é absorvido pelas águas,pelo solo ou pela atmosfera</t>
        </is>
      </c>
      <c r="CH1211" t="inlineStr">
        <is>
          <t/>
        </is>
      </c>
      <c r="CI1211" t="inlineStr">
        <is>
          <t/>
        </is>
      </c>
      <c r="CJ1211" t="inlineStr">
        <is>
          <t/>
        </is>
      </c>
      <c r="CK1211" t="inlineStr">
        <is>
          <t/>
        </is>
      </c>
      <c r="CL1211" t="inlineStr">
        <is>
          <t/>
        </is>
      </c>
      <c r="CM1211" t="inlineStr">
        <is>
          <t/>
        </is>
      </c>
      <c r="CN1211" t="inlineStr">
        <is>
          <t/>
        </is>
      </c>
      <c r="CO1211" t="inlineStr">
        <is>
          <t/>
        </is>
      </c>
      <c r="CP1211" t="inlineStr">
        <is>
          <t/>
        </is>
      </c>
      <c r="CQ1211" t="inlineStr">
        <is>
          <t/>
        </is>
      </c>
      <c r="CR1211" t="inlineStr">
        <is>
          <t/>
        </is>
      </c>
      <c r="CS1211" t="inlineStr">
        <is>
          <t/>
        </is>
      </c>
      <c r="CT1211" t="inlineStr">
        <is>
          <t/>
        </is>
      </c>
      <c r="CU1211" t="inlineStr">
        <is>
          <t/>
        </is>
      </c>
      <c r="CV1211" t="inlineStr">
        <is>
          <t/>
        </is>
      </c>
      <c r="CW1211" t="inlineStr">
        <is>
          <t/>
        </is>
      </c>
    </row>
    <row r="1212">
      <c r="A1212" s="1" t="str">
        <f>HYPERLINK("https://iate.europa.eu/entry/result/1407759/all", "1407759")</f>
        <v>1407759</v>
      </c>
      <c r="B1212" t="inlineStr">
        <is>
          <t>ENVIRONMENT</t>
        </is>
      </c>
      <c r="C1212" t="inlineStr">
        <is>
          <t>ENVIRONMENT</t>
        </is>
      </c>
      <c r="D1212" t="inlineStr">
        <is>
          <t>no</t>
        </is>
      </c>
      <c r="E1212" t="inlineStr">
        <is>
          <t/>
        </is>
      </c>
      <c r="F1212" t="inlineStr">
        <is>
          <t/>
        </is>
      </c>
      <c r="G1212" t="inlineStr">
        <is>
          <t/>
        </is>
      </c>
      <c r="H1212" t="inlineStr">
        <is>
          <t/>
        </is>
      </c>
      <c r="I1212" t="inlineStr">
        <is>
          <t/>
        </is>
      </c>
      <c r="J1212" t="inlineStr">
        <is>
          <t/>
        </is>
      </c>
      <c r="K1212" t="inlineStr">
        <is>
          <t/>
        </is>
      </c>
      <c r="L1212" t="inlineStr">
        <is>
          <t/>
        </is>
      </c>
      <c r="M1212" t="inlineStr">
        <is>
          <t/>
        </is>
      </c>
      <c r="N1212" s="2" t="inlineStr">
        <is>
          <t>emissionsgrænse</t>
        </is>
      </c>
      <c r="O1212" s="2" t="inlineStr">
        <is>
          <t>3</t>
        </is>
      </c>
      <c r="P1212" s="2" t="inlineStr">
        <is>
          <t/>
        </is>
      </c>
      <c r="Q1212" t="inlineStr">
        <is>
          <t>den maksimale stofmængde/energimængde som en given forureningskilde må afgive</t>
        </is>
      </c>
      <c r="R1212" s="2" t="inlineStr">
        <is>
          <t>Emissionsgrenzwert</t>
        </is>
      </c>
      <c r="S1212" s="2" t="inlineStr">
        <is>
          <t>3</t>
        </is>
      </c>
      <c r="T1212" s="2" t="inlineStr">
        <is>
          <t/>
        </is>
      </c>
      <c r="U1212" t="inlineStr">
        <is>
          <t>durch Vorschriften festgelegter Wert fuer eine Emission, der nicht ueberschritten werden darf</t>
        </is>
      </c>
      <c r="V1212" s="2" t="inlineStr">
        <is>
          <t>όριο εκπομπής</t>
        </is>
      </c>
      <c r="W1212" s="2" t="inlineStr">
        <is>
          <t>3</t>
        </is>
      </c>
      <c r="X1212" s="2" t="inlineStr">
        <is>
          <t/>
        </is>
      </c>
      <c r="Y1212" t="inlineStr">
        <is>
          <t/>
        </is>
      </c>
      <c r="Z1212" s="2" t="inlineStr">
        <is>
          <t>emission standard</t>
        </is>
      </c>
      <c r="AA1212" s="2" t="inlineStr">
        <is>
          <t>3</t>
        </is>
      </c>
      <c r="AB1212" s="2" t="inlineStr">
        <is>
          <t/>
        </is>
      </c>
      <c r="AC1212" t="inlineStr">
        <is>
          <t>a level of emission that under the law may not be exceeded</t>
        </is>
      </c>
      <c r="AD1212" s="2" t="inlineStr">
        <is>
          <t>límite de emisión</t>
        </is>
      </c>
      <c r="AE1212" s="2" t="inlineStr">
        <is>
          <t>3</t>
        </is>
      </c>
      <c r="AF1212" s="2" t="inlineStr">
        <is>
          <t/>
        </is>
      </c>
      <c r="AG1212" t="inlineStr">
        <is>
          <t>nivel de emisión que, de acuerdo con las leyes, no debe ser rebasado</t>
        </is>
      </c>
      <c r="AH1212" t="inlineStr">
        <is>
          <t/>
        </is>
      </c>
      <c r="AI1212" t="inlineStr">
        <is>
          <t/>
        </is>
      </c>
      <c r="AJ1212" t="inlineStr">
        <is>
          <t/>
        </is>
      </c>
      <c r="AK1212" t="inlineStr">
        <is>
          <t/>
        </is>
      </c>
      <c r="AL1212" t="inlineStr">
        <is>
          <t/>
        </is>
      </c>
      <c r="AM1212" t="inlineStr">
        <is>
          <t/>
        </is>
      </c>
      <c r="AN1212" t="inlineStr">
        <is>
          <t/>
        </is>
      </c>
      <c r="AO1212" t="inlineStr">
        <is>
          <t/>
        </is>
      </c>
      <c r="AP1212" s="2" t="inlineStr">
        <is>
          <t>limite d'émission</t>
        </is>
      </c>
      <c r="AQ1212" s="2" t="inlineStr">
        <is>
          <t>3</t>
        </is>
      </c>
      <c r="AR1212" s="2" t="inlineStr">
        <is>
          <t/>
        </is>
      </c>
      <c r="AS1212" t="inlineStr">
        <is>
          <t>niveau d'émission qui ne doit pas être dépassé, selon la règlementation</t>
        </is>
      </c>
      <c r="AT1212" t="inlineStr">
        <is>
          <t/>
        </is>
      </c>
      <c r="AU1212" t="inlineStr">
        <is>
          <t/>
        </is>
      </c>
      <c r="AV1212" t="inlineStr">
        <is>
          <t/>
        </is>
      </c>
      <c r="AW1212" t="inlineStr">
        <is>
          <t/>
        </is>
      </c>
      <c r="AX1212" t="inlineStr">
        <is>
          <t/>
        </is>
      </c>
      <c r="AY1212" t="inlineStr">
        <is>
          <t/>
        </is>
      </c>
      <c r="AZ1212" t="inlineStr">
        <is>
          <t/>
        </is>
      </c>
      <c r="BA1212" t="inlineStr">
        <is>
          <t/>
        </is>
      </c>
      <c r="BB1212" t="inlineStr">
        <is>
          <t/>
        </is>
      </c>
      <c r="BC1212" t="inlineStr">
        <is>
          <t/>
        </is>
      </c>
      <c r="BD1212" t="inlineStr">
        <is>
          <t/>
        </is>
      </c>
      <c r="BE1212" t="inlineStr">
        <is>
          <t/>
        </is>
      </c>
      <c r="BF1212" s="2" t="inlineStr">
        <is>
          <t>limite di emissione</t>
        </is>
      </c>
      <c r="BG1212" s="2" t="inlineStr">
        <is>
          <t>3</t>
        </is>
      </c>
      <c r="BH1212" s="2" t="inlineStr">
        <is>
          <t/>
        </is>
      </c>
      <c r="BI1212" t="inlineStr">
        <is>
          <t/>
        </is>
      </c>
      <c r="BJ1212" t="inlineStr">
        <is>
          <t/>
        </is>
      </c>
      <c r="BK1212" t="inlineStr">
        <is>
          <t/>
        </is>
      </c>
      <c r="BL1212" t="inlineStr">
        <is>
          <t/>
        </is>
      </c>
      <c r="BM1212" t="inlineStr">
        <is>
          <t/>
        </is>
      </c>
      <c r="BN1212" t="inlineStr">
        <is>
          <t/>
        </is>
      </c>
      <c r="BO1212" t="inlineStr">
        <is>
          <t/>
        </is>
      </c>
      <c r="BP1212" t="inlineStr">
        <is>
          <t/>
        </is>
      </c>
      <c r="BQ1212" t="inlineStr">
        <is>
          <t/>
        </is>
      </c>
      <c r="BR1212" t="inlineStr">
        <is>
          <t/>
        </is>
      </c>
      <c r="BS1212" t="inlineStr">
        <is>
          <t/>
        </is>
      </c>
      <c r="BT1212" t="inlineStr">
        <is>
          <t/>
        </is>
      </c>
      <c r="BU1212" t="inlineStr">
        <is>
          <t/>
        </is>
      </c>
      <c r="BV1212" t="inlineStr">
        <is>
          <t/>
        </is>
      </c>
      <c r="BW1212" t="inlineStr">
        <is>
          <t/>
        </is>
      </c>
      <c r="BX1212" t="inlineStr">
        <is>
          <t/>
        </is>
      </c>
      <c r="BY1212" t="inlineStr">
        <is>
          <t/>
        </is>
      </c>
      <c r="BZ1212" t="inlineStr">
        <is>
          <t/>
        </is>
      </c>
      <c r="CA1212" t="inlineStr">
        <is>
          <t/>
        </is>
      </c>
      <c r="CB1212" t="inlineStr">
        <is>
          <t/>
        </is>
      </c>
      <c r="CC1212" t="inlineStr">
        <is>
          <t/>
        </is>
      </c>
      <c r="CD1212" s="2" t="inlineStr">
        <is>
          <t>limite de emissão</t>
        </is>
      </c>
      <c r="CE1212" s="2" t="inlineStr">
        <is>
          <t>3</t>
        </is>
      </c>
      <c r="CF1212" s="2" t="inlineStr">
        <is>
          <t/>
        </is>
      </c>
      <c r="CG1212" t="inlineStr">
        <is>
          <t>nível de emissão que,de acordo com os regulamentos,não deve ser excedido</t>
        </is>
      </c>
      <c r="CH1212" t="inlineStr">
        <is>
          <t/>
        </is>
      </c>
      <c r="CI1212" t="inlineStr">
        <is>
          <t/>
        </is>
      </c>
      <c r="CJ1212" t="inlineStr">
        <is>
          <t/>
        </is>
      </c>
      <c r="CK1212" t="inlineStr">
        <is>
          <t/>
        </is>
      </c>
      <c r="CL1212" t="inlineStr">
        <is>
          <t/>
        </is>
      </c>
      <c r="CM1212" t="inlineStr">
        <is>
          <t/>
        </is>
      </c>
      <c r="CN1212" t="inlineStr">
        <is>
          <t/>
        </is>
      </c>
      <c r="CO1212" t="inlineStr">
        <is>
          <t/>
        </is>
      </c>
      <c r="CP1212" t="inlineStr">
        <is>
          <t/>
        </is>
      </c>
      <c r="CQ1212" t="inlineStr">
        <is>
          <t/>
        </is>
      </c>
      <c r="CR1212" t="inlineStr">
        <is>
          <t/>
        </is>
      </c>
      <c r="CS1212" t="inlineStr">
        <is>
          <t/>
        </is>
      </c>
      <c r="CT1212" t="inlineStr">
        <is>
          <t/>
        </is>
      </c>
      <c r="CU1212" t="inlineStr">
        <is>
          <t/>
        </is>
      </c>
      <c r="CV1212" t="inlineStr">
        <is>
          <t/>
        </is>
      </c>
      <c r="CW1212" t="inlineStr">
        <is>
          <t/>
        </is>
      </c>
    </row>
    <row r="1213">
      <c r="A1213" s="1" t="str">
        <f>HYPERLINK("https://iate.europa.eu/entry/result/1407758/all", "1407758")</f>
        <v>1407758</v>
      </c>
      <c r="B1213" t="inlineStr">
        <is>
          <t>ENVIRONMENT</t>
        </is>
      </c>
      <c r="C1213" t="inlineStr">
        <is>
          <t>ENVIRONMENT</t>
        </is>
      </c>
      <c r="D1213" t="inlineStr">
        <is>
          <t>no</t>
        </is>
      </c>
      <c r="E1213" t="inlineStr">
        <is>
          <t/>
        </is>
      </c>
      <c r="F1213" t="inlineStr">
        <is>
          <t/>
        </is>
      </c>
      <c r="G1213" t="inlineStr">
        <is>
          <t/>
        </is>
      </c>
      <c r="H1213" t="inlineStr">
        <is>
          <t/>
        </is>
      </c>
      <c r="I1213" t="inlineStr">
        <is>
          <t/>
        </is>
      </c>
      <c r="J1213" t="inlineStr">
        <is>
          <t/>
        </is>
      </c>
      <c r="K1213" t="inlineStr">
        <is>
          <t/>
        </is>
      </c>
      <c r="L1213" t="inlineStr">
        <is>
          <t/>
        </is>
      </c>
      <c r="M1213" t="inlineStr">
        <is>
          <t/>
        </is>
      </c>
      <c r="N1213" t="inlineStr">
        <is>
          <t/>
        </is>
      </c>
      <c r="O1213" t="inlineStr">
        <is>
          <t/>
        </is>
      </c>
      <c r="P1213" t="inlineStr">
        <is>
          <t/>
        </is>
      </c>
      <c r="Q1213" t="inlineStr">
        <is>
          <t/>
        </is>
      </c>
      <c r="R1213" s="2" t="inlineStr">
        <is>
          <t>Emissionsquelle</t>
        </is>
      </c>
      <c r="S1213" s="2" t="inlineStr">
        <is>
          <t>3</t>
        </is>
      </c>
      <c r="T1213" s="2" t="inlineStr">
        <is>
          <t/>
        </is>
      </c>
      <c r="U1213" t="inlineStr">
        <is>
          <t>Stelle des Austritts von Stoffen oder Energie in die Umwelt</t>
        </is>
      </c>
      <c r="V1213" s="2" t="inlineStr">
        <is>
          <t>πηγή εκπομπής|
σημείο εκπομπής</t>
        </is>
      </c>
      <c r="W1213" s="2" t="inlineStr">
        <is>
          <t>3|
3</t>
        </is>
      </c>
      <c r="X1213" s="2" t="inlineStr">
        <is>
          <t xml:space="preserve">|
</t>
        </is>
      </c>
      <c r="Y1213" t="inlineStr">
        <is>
          <t/>
        </is>
      </c>
      <c r="Z1213" s="2" t="inlineStr">
        <is>
          <t>emission point</t>
        </is>
      </c>
      <c r="AA1213" s="2" t="inlineStr">
        <is>
          <t>3</t>
        </is>
      </c>
      <c r="AB1213" s="2" t="inlineStr">
        <is>
          <t/>
        </is>
      </c>
      <c r="AC1213" t="inlineStr">
        <is>
          <t>a point at which substances or energy are released into the environment</t>
        </is>
      </c>
      <c r="AD1213" s="2" t="inlineStr">
        <is>
          <t>punto de emisión</t>
        </is>
      </c>
      <c r="AE1213" s="2" t="inlineStr">
        <is>
          <t>3</t>
        </is>
      </c>
      <c r="AF1213" s="2" t="inlineStr">
        <is>
          <t/>
        </is>
      </c>
      <c r="AG1213" t="inlineStr">
        <is>
          <t>punto en el que se descargan sustancias o energía al medio ambiente</t>
        </is>
      </c>
      <c r="AH1213" t="inlineStr">
        <is>
          <t/>
        </is>
      </c>
      <c r="AI1213" t="inlineStr">
        <is>
          <t/>
        </is>
      </c>
      <c r="AJ1213" t="inlineStr">
        <is>
          <t/>
        </is>
      </c>
      <c r="AK1213" t="inlineStr">
        <is>
          <t/>
        </is>
      </c>
      <c r="AL1213" t="inlineStr">
        <is>
          <t/>
        </is>
      </c>
      <c r="AM1213" t="inlineStr">
        <is>
          <t/>
        </is>
      </c>
      <c r="AN1213" t="inlineStr">
        <is>
          <t/>
        </is>
      </c>
      <c r="AO1213" t="inlineStr">
        <is>
          <t/>
        </is>
      </c>
      <c r="AP1213" s="2" t="inlineStr">
        <is>
          <t>lieu d'émission</t>
        </is>
      </c>
      <c r="AQ1213" s="2" t="inlineStr">
        <is>
          <t>3</t>
        </is>
      </c>
      <c r="AR1213" s="2" t="inlineStr">
        <is>
          <t/>
        </is>
      </c>
      <c r="AS1213" t="inlineStr">
        <is>
          <t>lieu où des substances ou de l'énergie sont libérées dans un milieu</t>
        </is>
      </c>
      <c r="AT1213" t="inlineStr">
        <is>
          <t/>
        </is>
      </c>
      <c r="AU1213" t="inlineStr">
        <is>
          <t/>
        </is>
      </c>
      <c r="AV1213" t="inlineStr">
        <is>
          <t/>
        </is>
      </c>
      <c r="AW1213" t="inlineStr">
        <is>
          <t/>
        </is>
      </c>
      <c r="AX1213" t="inlineStr">
        <is>
          <t/>
        </is>
      </c>
      <c r="AY1213" t="inlineStr">
        <is>
          <t/>
        </is>
      </c>
      <c r="AZ1213" t="inlineStr">
        <is>
          <t/>
        </is>
      </c>
      <c r="BA1213" t="inlineStr">
        <is>
          <t/>
        </is>
      </c>
      <c r="BB1213" t="inlineStr">
        <is>
          <t/>
        </is>
      </c>
      <c r="BC1213" t="inlineStr">
        <is>
          <t/>
        </is>
      </c>
      <c r="BD1213" t="inlineStr">
        <is>
          <t/>
        </is>
      </c>
      <c r="BE1213" t="inlineStr">
        <is>
          <t/>
        </is>
      </c>
      <c r="BF1213" s="2" t="inlineStr">
        <is>
          <t>sito di emissione</t>
        </is>
      </c>
      <c r="BG1213" s="2" t="inlineStr">
        <is>
          <t>3</t>
        </is>
      </c>
      <c r="BH1213" s="2" t="inlineStr">
        <is>
          <t/>
        </is>
      </c>
      <c r="BI1213" t="inlineStr">
        <is>
          <t/>
        </is>
      </c>
      <c r="BJ1213" t="inlineStr">
        <is>
          <t/>
        </is>
      </c>
      <c r="BK1213" t="inlineStr">
        <is>
          <t/>
        </is>
      </c>
      <c r="BL1213" t="inlineStr">
        <is>
          <t/>
        </is>
      </c>
      <c r="BM1213" t="inlineStr">
        <is>
          <t/>
        </is>
      </c>
      <c r="BN1213" t="inlineStr">
        <is>
          <t/>
        </is>
      </c>
      <c r="BO1213" t="inlineStr">
        <is>
          <t/>
        </is>
      </c>
      <c r="BP1213" t="inlineStr">
        <is>
          <t/>
        </is>
      </c>
      <c r="BQ1213" t="inlineStr">
        <is>
          <t/>
        </is>
      </c>
      <c r="BR1213" t="inlineStr">
        <is>
          <t/>
        </is>
      </c>
      <c r="BS1213" t="inlineStr">
        <is>
          <t/>
        </is>
      </c>
      <c r="BT1213" t="inlineStr">
        <is>
          <t/>
        </is>
      </c>
      <c r="BU1213" t="inlineStr">
        <is>
          <t/>
        </is>
      </c>
      <c r="BV1213" t="inlineStr">
        <is>
          <t/>
        </is>
      </c>
      <c r="BW1213" t="inlineStr">
        <is>
          <t/>
        </is>
      </c>
      <c r="BX1213" t="inlineStr">
        <is>
          <t/>
        </is>
      </c>
      <c r="BY1213" t="inlineStr">
        <is>
          <t/>
        </is>
      </c>
      <c r="BZ1213" t="inlineStr">
        <is>
          <t/>
        </is>
      </c>
      <c r="CA1213" t="inlineStr">
        <is>
          <t/>
        </is>
      </c>
      <c r="CB1213" t="inlineStr">
        <is>
          <t/>
        </is>
      </c>
      <c r="CC1213" t="inlineStr">
        <is>
          <t/>
        </is>
      </c>
      <c r="CD1213" s="2" t="inlineStr">
        <is>
          <t>local de emissão</t>
        </is>
      </c>
      <c r="CE1213" s="2" t="inlineStr">
        <is>
          <t>3</t>
        </is>
      </c>
      <c r="CF1213" s="2" t="inlineStr">
        <is>
          <t/>
        </is>
      </c>
      <c r="CG1213" t="inlineStr">
        <is>
          <t>local em que se libertam substâncias ou energia no ambiente</t>
        </is>
      </c>
      <c r="CH1213" t="inlineStr">
        <is>
          <t/>
        </is>
      </c>
      <c r="CI1213" t="inlineStr">
        <is>
          <t/>
        </is>
      </c>
      <c r="CJ1213" t="inlineStr">
        <is>
          <t/>
        </is>
      </c>
      <c r="CK1213" t="inlineStr">
        <is>
          <t/>
        </is>
      </c>
      <c r="CL1213" t="inlineStr">
        <is>
          <t/>
        </is>
      </c>
      <c r="CM1213" t="inlineStr">
        <is>
          <t/>
        </is>
      </c>
      <c r="CN1213" t="inlineStr">
        <is>
          <t/>
        </is>
      </c>
      <c r="CO1213" t="inlineStr">
        <is>
          <t/>
        </is>
      </c>
      <c r="CP1213" t="inlineStr">
        <is>
          <t/>
        </is>
      </c>
      <c r="CQ1213" t="inlineStr">
        <is>
          <t/>
        </is>
      </c>
      <c r="CR1213" t="inlineStr">
        <is>
          <t/>
        </is>
      </c>
      <c r="CS1213" t="inlineStr">
        <is>
          <t/>
        </is>
      </c>
      <c r="CT1213" t="inlineStr">
        <is>
          <t/>
        </is>
      </c>
      <c r="CU1213" t="inlineStr">
        <is>
          <t/>
        </is>
      </c>
      <c r="CV1213" t="inlineStr">
        <is>
          <t/>
        </is>
      </c>
      <c r="CW1213" t="inlineStr">
        <is>
          <t/>
        </is>
      </c>
    </row>
    <row r="1214">
      <c r="A1214" s="1" t="str">
        <f>HYPERLINK("https://iate.europa.eu/entry/result/1407757/all", "1407757")</f>
        <v>1407757</v>
      </c>
      <c r="B1214" t="inlineStr">
        <is>
          <t>ENVIRONMENT</t>
        </is>
      </c>
      <c r="C1214" t="inlineStr">
        <is>
          <t>ENVIRONMENT</t>
        </is>
      </c>
      <c r="D1214" t="inlineStr">
        <is>
          <t>no</t>
        </is>
      </c>
      <c r="E1214" t="inlineStr">
        <is>
          <t/>
        </is>
      </c>
      <c r="F1214" t="inlineStr">
        <is>
          <t/>
        </is>
      </c>
      <c r="G1214" t="inlineStr">
        <is>
          <t/>
        </is>
      </c>
      <c r="H1214" t="inlineStr">
        <is>
          <t/>
        </is>
      </c>
      <c r="I1214" t="inlineStr">
        <is>
          <t/>
        </is>
      </c>
      <c r="J1214" t="inlineStr">
        <is>
          <t/>
        </is>
      </c>
      <c r="K1214" t="inlineStr">
        <is>
          <t/>
        </is>
      </c>
      <c r="L1214" t="inlineStr">
        <is>
          <t/>
        </is>
      </c>
      <c r="M1214" t="inlineStr">
        <is>
          <t/>
        </is>
      </c>
      <c r="N1214" s="2" t="inlineStr">
        <is>
          <t>immissionskoncentration</t>
        </is>
      </c>
      <c r="O1214" s="2" t="inlineStr">
        <is>
          <t>3</t>
        </is>
      </c>
      <c r="P1214" s="2" t="inlineStr">
        <is>
          <t/>
        </is>
      </c>
      <c r="Q1214" t="inlineStr">
        <is>
          <t/>
        </is>
      </c>
      <c r="R1214" s="2" t="inlineStr">
        <is>
          <t>Immission</t>
        </is>
      </c>
      <c r="S1214" s="2" t="inlineStr">
        <is>
          <t>3</t>
        </is>
      </c>
      <c r="T1214" s="2" t="inlineStr">
        <is>
          <t/>
        </is>
      </c>
      <c r="U1214" t="inlineStr">
        <is>
          <t>Auftreten von Stoffen und Energien (z.B.Schall, Erschuetterung, Strahlung, Waerme) in einem bestimmten Ort, wodurch die Umweltverhaeltnisse fuer Mensch, Tier und Pflanze veraendert werden</t>
        </is>
      </c>
      <c r="V1214" s="2" t="inlineStr">
        <is>
          <t>όχληση</t>
        </is>
      </c>
      <c r="W1214" s="2" t="inlineStr">
        <is>
          <t>3</t>
        </is>
      </c>
      <c r="X1214" s="2" t="inlineStr">
        <is>
          <t/>
        </is>
      </c>
      <c r="Y1214" t="inlineStr">
        <is>
          <t/>
        </is>
      </c>
      <c r="Z1214" s="2" t="inlineStr">
        <is>
          <t>ground level concentration|
ground level concentration of polluants|
immission</t>
        </is>
      </c>
      <c r="AA1214" s="2" t="inlineStr">
        <is>
          <t>3|
3|
3</t>
        </is>
      </c>
      <c r="AB1214" s="2" t="inlineStr">
        <is>
          <t xml:space="preserve">|
|
</t>
        </is>
      </c>
      <c r="AC1214" t="inlineStr">
        <is>
          <t>the incidence of substances or energy(e.g.noise,vibration,radiation,heat)in a specified place,whereby environmental conditions for man,plants and animals become detrimentally altered</t>
        </is>
      </c>
      <c r="AD1214" s="2" t="inlineStr">
        <is>
          <t>inmisión</t>
        </is>
      </c>
      <c r="AE1214" s="2" t="inlineStr">
        <is>
          <t>3</t>
        </is>
      </c>
      <c r="AF1214" s="2" t="inlineStr">
        <is>
          <t/>
        </is>
      </c>
      <c r="AG1214" t="inlineStr">
        <is>
          <t>incidencia de sustancias y energía (ruido, vibración, radioactividad, calor) en lugar determinado, de suerte que quedan alteradas las condiciones del medio ambiente para el hombre, plantas y animales</t>
        </is>
      </c>
      <c r="AH1214" t="inlineStr">
        <is>
          <t/>
        </is>
      </c>
      <c r="AI1214" t="inlineStr">
        <is>
          <t/>
        </is>
      </c>
      <c r="AJ1214" t="inlineStr">
        <is>
          <t/>
        </is>
      </c>
      <c r="AK1214" t="inlineStr">
        <is>
          <t/>
        </is>
      </c>
      <c r="AL1214" t="inlineStr">
        <is>
          <t/>
        </is>
      </c>
      <c r="AM1214" t="inlineStr">
        <is>
          <t/>
        </is>
      </c>
      <c r="AN1214" t="inlineStr">
        <is>
          <t/>
        </is>
      </c>
      <c r="AO1214" t="inlineStr">
        <is>
          <t/>
        </is>
      </c>
      <c r="AP1214" s="2" t="inlineStr">
        <is>
          <t>nuisance</t>
        </is>
      </c>
      <c r="AQ1214" s="2" t="inlineStr">
        <is>
          <t>3</t>
        </is>
      </c>
      <c r="AR1214" s="2" t="inlineStr">
        <is>
          <t/>
        </is>
      </c>
      <c r="AS1214" t="inlineStr">
        <is>
          <t>présence de substances ou d'énergie (bruit, vibration, radio-activité, chaleur) dans un milieu donné, modifiant les conditions ambiantes pour les hommes, les animaux ou les plantes</t>
        </is>
      </c>
      <c r="AT1214" t="inlineStr">
        <is>
          <t/>
        </is>
      </c>
      <c r="AU1214" t="inlineStr">
        <is>
          <t/>
        </is>
      </c>
      <c r="AV1214" t="inlineStr">
        <is>
          <t/>
        </is>
      </c>
      <c r="AW1214" t="inlineStr">
        <is>
          <t/>
        </is>
      </c>
      <c r="AX1214" t="inlineStr">
        <is>
          <t/>
        </is>
      </c>
      <c r="AY1214" t="inlineStr">
        <is>
          <t/>
        </is>
      </c>
      <c r="AZ1214" t="inlineStr">
        <is>
          <t/>
        </is>
      </c>
      <c r="BA1214" t="inlineStr">
        <is>
          <t/>
        </is>
      </c>
      <c r="BB1214" t="inlineStr">
        <is>
          <t/>
        </is>
      </c>
      <c r="BC1214" t="inlineStr">
        <is>
          <t/>
        </is>
      </c>
      <c r="BD1214" t="inlineStr">
        <is>
          <t/>
        </is>
      </c>
      <c r="BE1214" t="inlineStr">
        <is>
          <t/>
        </is>
      </c>
      <c r="BF1214" s="2" t="inlineStr">
        <is>
          <t>nocività</t>
        </is>
      </c>
      <c r="BG1214" s="2" t="inlineStr">
        <is>
          <t>3</t>
        </is>
      </c>
      <c r="BH1214" s="2" t="inlineStr">
        <is>
          <t/>
        </is>
      </c>
      <c r="BI1214" t="inlineStr">
        <is>
          <t/>
        </is>
      </c>
      <c r="BJ1214" t="inlineStr">
        <is>
          <t/>
        </is>
      </c>
      <c r="BK1214" t="inlineStr">
        <is>
          <t/>
        </is>
      </c>
      <c r="BL1214" t="inlineStr">
        <is>
          <t/>
        </is>
      </c>
      <c r="BM1214" t="inlineStr">
        <is>
          <t/>
        </is>
      </c>
      <c r="BN1214" t="inlineStr">
        <is>
          <t/>
        </is>
      </c>
      <c r="BO1214" t="inlineStr">
        <is>
          <t/>
        </is>
      </c>
      <c r="BP1214" t="inlineStr">
        <is>
          <t/>
        </is>
      </c>
      <c r="BQ1214" t="inlineStr">
        <is>
          <t/>
        </is>
      </c>
      <c r="BR1214" t="inlineStr">
        <is>
          <t/>
        </is>
      </c>
      <c r="BS1214" t="inlineStr">
        <is>
          <t/>
        </is>
      </c>
      <c r="BT1214" t="inlineStr">
        <is>
          <t/>
        </is>
      </c>
      <c r="BU1214" t="inlineStr">
        <is>
          <t/>
        </is>
      </c>
      <c r="BV1214" t="inlineStr">
        <is>
          <t/>
        </is>
      </c>
      <c r="BW1214" t="inlineStr">
        <is>
          <t/>
        </is>
      </c>
      <c r="BX1214" t="inlineStr">
        <is>
          <t/>
        </is>
      </c>
      <c r="BY1214" t="inlineStr">
        <is>
          <t/>
        </is>
      </c>
      <c r="BZ1214" t="inlineStr">
        <is>
          <t/>
        </is>
      </c>
      <c r="CA1214" t="inlineStr">
        <is>
          <t/>
        </is>
      </c>
      <c r="CB1214" t="inlineStr">
        <is>
          <t/>
        </is>
      </c>
      <c r="CC1214" t="inlineStr">
        <is>
          <t/>
        </is>
      </c>
      <c r="CD1214" s="2" t="inlineStr">
        <is>
          <t>imissão</t>
        </is>
      </c>
      <c r="CE1214" s="2" t="inlineStr">
        <is>
          <t>3</t>
        </is>
      </c>
      <c r="CF1214" s="2" t="inlineStr">
        <is>
          <t/>
        </is>
      </c>
      <c r="CG1214" t="inlineStr">
        <is>
          <t>Existência de substâncias ou energia(ruído,vibração,radioactividade,calor)num lugar determinado,de modo a provocar alteração das condições ambientais do homem,das plantas ou dos animais</t>
        </is>
      </c>
      <c r="CH1214" t="inlineStr">
        <is>
          <t/>
        </is>
      </c>
      <c r="CI1214" t="inlineStr">
        <is>
          <t/>
        </is>
      </c>
      <c r="CJ1214" t="inlineStr">
        <is>
          <t/>
        </is>
      </c>
      <c r="CK1214" t="inlineStr">
        <is>
          <t/>
        </is>
      </c>
      <c r="CL1214" t="inlineStr">
        <is>
          <t/>
        </is>
      </c>
      <c r="CM1214" t="inlineStr">
        <is>
          <t/>
        </is>
      </c>
      <c r="CN1214" t="inlineStr">
        <is>
          <t/>
        </is>
      </c>
      <c r="CO1214" t="inlineStr">
        <is>
          <t/>
        </is>
      </c>
      <c r="CP1214" t="inlineStr">
        <is>
          <t/>
        </is>
      </c>
      <c r="CQ1214" t="inlineStr">
        <is>
          <t/>
        </is>
      </c>
      <c r="CR1214" t="inlineStr">
        <is>
          <t/>
        </is>
      </c>
      <c r="CS1214" t="inlineStr">
        <is>
          <t/>
        </is>
      </c>
      <c r="CT1214" t="inlineStr">
        <is>
          <t/>
        </is>
      </c>
      <c r="CU1214" t="inlineStr">
        <is>
          <t/>
        </is>
      </c>
      <c r="CV1214" t="inlineStr">
        <is>
          <t/>
        </is>
      </c>
      <c r="CW1214" t="inlineStr">
        <is>
          <t/>
        </is>
      </c>
    </row>
    <row r="1215">
      <c r="A1215" s="1" t="str">
        <f>HYPERLINK("https://iate.europa.eu/entry/result/1407756/all", "1407756")</f>
        <v>1407756</v>
      </c>
      <c r="B1215" t="inlineStr">
        <is>
          <t>INDUSTRY</t>
        </is>
      </c>
      <c r="C1215" t="inlineStr">
        <is>
          <t>INDUSTRY|electronics and electrical engineering</t>
        </is>
      </c>
      <c r="D1215" t="inlineStr">
        <is>
          <t>no</t>
        </is>
      </c>
      <c r="E1215" t="inlineStr">
        <is>
          <t/>
        </is>
      </c>
      <c r="F1215" t="inlineStr">
        <is>
          <t/>
        </is>
      </c>
      <c r="G1215" t="inlineStr">
        <is>
          <t/>
        </is>
      </c>
      <c r="H1215" t="inlineStr">
        <is>
          <t/>
        </is>
      </c>
      <c r="I1215" t="inlineStr">
        <is>
          <t/>
        </is>
      </c>
      <c r="J1215" t="inlineStr">
        <is>
          <t/>
        </is>
      </c>
      <c r="K1215" t="inlineStr">
        <is>
          <t/>
        </is>
      </c>
      <c r="L1215" t="inlineStr">
        <is>
          <t/>
        </is>
      </c>
      <c r="M1215" t="inlineStr">
        <is>
          <t/>
        </is>
      </c>
      <c r="N1215" t="inlineStr">
        <is>
          <t/>
        </is>
      </c>
      <c r="O1215" t="inlineStr">
        <is>
          <t/>
        </is>
      </c>
      <c r="P1215" t="inlineStr">
        <is>
          <t/>
        </is>
      </c>
      <c r="Q1215" t="inlineStr">
        <is>
          <t/>
        </is>
      </c>
      <c r="R1215" s="2" t="inlineStr">
        <is>
          <t>Standortkriterien</t>
        </is>
      </c>
      <c r="S1215" s="2" t="inlineStr">
        <is>
          <t>3</t>
        </is>
      </c>
      <c r="T1215" s="2" t="inlineStr">
        <is>
          <t/>
        </is>
      </c>
      <c r="U1215" t="inlineStr">
        <is>
          <t>Gesamtheit der Faktoren, die bei der Wahl des Standortes einer Energieanlage zu beruecksichtigen sind, z.B.Vorbelastung, Kuehlleistung, Bevoelkerungsdichte, Wirtschaftsstruktur, Topographie, Geologie, Raumplanung, Windrichtung, Erdbebenhaeufigkeit</t>
        </is>
      </c>
      <c r="V1215" s="2" t="inlineStr">
        <is>
          <t>κριτήρια επιλογής θέσης εγκατάστασης</t>
        </is>
      </c>
      <c r="W1215" s="2" t="inlineStr">
        <is>
          <t>3</t>
        </is>
      </c>
      <c r="X1215" s="2" t="inlineStr">
        <is>
          <t/>
        </is>
      </c>
      <c r="Y1215" t="inlineStr">
        <is>
          <t/>
        </is>
      </c>
      <c r="Z1215" s="2" t="inlineStr">
        <is>
          <t>site criteria</t>
        </is>
      </c>
      <c r="AA1215" s="2" t="inlineStr">
        <is>
          <t>3</t>
        </is>
      </c>
      <c r="AB1215" s="2" t="inlineStr">
        <is>
          <t/>
        </is>
      </c>
      <c r="AC1215" t="inlineStr">
        <is>
          <t>those criteria that must be applied when deciding on the suitability of a location for a plant.From the point of view of the environment,such criteria would apply to the effect of the construction and operation of the plant on the health and safety risk to the local population,on levels of air,water and soil pollution and on local amenities in general.Factors to be considered would include:existing levels of pollution,cooling capacity of waters,population density,regional economic structure,topography,geology,nature of regional development,wind direction,earthquake risks</t>
        </is>
      </c>
      <c r="AD1215" s="2" t="inlineStr">
        <is>
          <t>criterios de emplazamiento</t>
        </is>
      </c>
      <c r="AE1215" s="2" t="inlineStr">
        <is>
          <t>3</t>
        </is>
      </c>
      <c r="AF1215" s="2" t="inlineStr">
        <is>
          <t/>
        </is>
      </c>
      <c r="AG1215" t="inlineStr">
        <is>
          <t>conjunto de factores a tener en cuenta a la hora de decidir el emplazamiento de una instalación energética, por ejemplo: nivel de contaminación, capacidad de refrigeración, densidad de población, estructura económica, topografía, geología, ordenación del territorio, dirección de los vientos, riesgos sísmicos</t>
        </is>
      </c>
      <c r="AH1215" t="inlineStr">
        <is>
          <t/>
        </is>
      </c>
      <c r="AI1215" t="inlineStr">
        <is>
          <t/>
        </is>
      </c>
      <c r="AJ1215" t="inlineStr">
        <is>
          <t/>
        </is>
      </c>
      <c r="AK1215" t="inlineStr">
        <is>
          <t/>
        </is>
      </c>
      <c r="AL1215" t="inlineStr">
        <is>
          <t/>
        </is>
      </c>
      <c r="AM1215" t="inlineStr">
        <is>
          <t/>
        </is>
      </c>
      <c r="AN1215" t="inlineStr">
        <is>
          <t/>
        </is>
      </c>
      <c r="AO1215" t="inlineStr">
        <is>
          <t/>
        </is>
      </c>
      <c r="AP1215" s="2" t="inlineStr">
        <is>
          <t>critères d'implantation</t>
        </is>
      </c>
      <c r="AQ1215" s="2" t="inlineStr">
        <is>
          <t>3</t>
        </is>
      </c>
      <c r="AR1215" s="2" t="inlineStr">
        <is>
          <t/>
        </is>
      </c>
      <c r="AS1215" t="inlineStr">
        <is>
          <t>ensemble des facteurs à considérer lors du choix du lieu d'implantation d'une installation énergétique, par exemple: niveau de pollution, capacité de réfrigération, densité de population, structure économique, topographie, géologie, aménagement du territoire, direction des vents, risques sismiques</t>
        </is>
      </c>
      <c r="AT1215" t="inlineStr">
        <is>
          <t/>
        </is>
      </c>
      <c r="AU1215" t="inlineStr">
        <is>
          <t/>
        </is>
      </c>
      <c r="AV1215" t="inlineStr">
        <is>
          <t/>
        </is>
      </c>
      <c r="AW1215" t="inlineStr">
        <is>
          <t/>
        </is>
      </c>
      <c r="AX1215" t="inlineStr">
        <is>
          <t/>
        </is>
      </c>
      <c r="AY1215" t="inlineStr">
        <is>
          <t/>
        </is>
      </c>
      <c r="AZ1215" t="inlineStr">
        <is>
          <t/>
        </is>
      </c>
      <c r="BA1215" t="inlineStr">
        <is>
          <t/>
        </is>
      </c>
      <c r="BB1215" t="inlineStr">
        <is>
          <t/>
        </is>
      </c>
      <c r="BC1215" t="inlineStr">
        <is>
          <t/>
        </is>
      </c>
      <c r="BD1215" t="inlineStr">
        <is>
          <t/>
        </is>
      </c>
      <c r="BE1215" t="inlineStr">
        <is>
          <t/>
        </is>
      </c>
      <c r="BF1215" s="2" t="inlineStr">
        <is>
          <t>criteri di ubicazione</t>
        </is>
      </c>
      <c r="BG1215" s="2" t="inlineStr">
        <is>
          <t>3</t>
        </is>
      </c>
      <c r="BH1215" s="2" t="inlineStr">
        <is>
          <t/>
        </is>
      </c>
      <c r="BI1215" t="inlineStr">
        <is>
          <t/>
        </is>
      </c>
      <c r="BJ1215" t="inlineStr">
        <is>
          <t/>
        </is>
      </c>
      <c r="BK1215" t="inlineStr">
        <is>
          <t/>
        </is>
      </c>
      <c r="BL1215" t="inlineStr">
        <is>
          <t/>
        </is>
      </c>
      <c r="BM1215" t="inlineStr">
        <is>
          <t/>
        </is>
      </c>
      <c r="BN1215" t="inlineStr">
        <is>
          <t/>
        </is>
      </c>
      <c r="BO1215" t="inlineStr">
        <is>
          <t/>
        </is>
      </c>
      <c r="BP1215" t="inlineStr">
        <is>
          <t/>
        </is>
      </c>
      <c r="BQ1215" t="inlineStr">
        <is>
          <t/>
        </is>
      </c>
      <c r="BR1215" t="inlineStr">
        <is>
          <t/>
        </is>
      </c>
      <c r="BS1215" t="inlineStr">
        <is>
          <t/>
        </is>
      </c>
      <c r="BT1215" t="inlineStr">
        <is>
          <t/>
        </is>
      </c>
      <c r="BU1215" t="inlineStr">
        <is>
          <t/>
        </is>
      </c>
      <c r="BV1215" t="inlineStr">
        <is>
          <t/>
        </is>
      </c>
      <c r="BW1215" t="inlineStr">
        <is>
          <t/>
        </is>
      </c>
      <c r="BX1215" t="inlineStr">
        <is>
          <t/>
        </is>
      </c>
      <c r="BY1215" t="inlineStr">
        <is>
          <t/>
        </is>
      </c>
      <c r="BZ1215" t="inlineStr">
        <is>
          <t/>
        </is>
      </c>
      <c r="CA1215" t="inlineStr">
        <is>
          <t/>
        </is>
      </c>
      <c r="CB1215" t="inlineStr">
        <is>
          <t/>
        </is>
      </c>
      <c r="CC1215" t="inlineStr">
        <is>
          <t/>
        </is>
      </c>
      <c r="CD1215" s="2" t="inlineStr">
        <is>
          <t>critérios de implantação</t>
        </is>
      </c>
      <c r="CE1215" s="2" t="inlineStr">
        <is>
          <t>3</t>
        </is>
      </c>
      <c r="CF1215" s="2" t="inlineStr">
        <is>
          <t/>
        </is>
      </c>
      <c r="CG1215" t="inlineStr">
        <is>
          <t>conjunto dos factores a ter em conta quando da implantação de uma instalação energética,por exemplo:níveis existentes de poluição,capacidade de refrigeração das águas,densidade populacional,estrutura económica regional,topografia,geologia,natureza do desenvolvimento regional,direcção dos ventos e riscos sísmicos</t>
        </is>
      </c>
      <c r="CH1215" t="inlineStr">
        <is>
          <t/>
        </is>
      </c>
      <c r="CI1215" t="inlineStr">
        <is>
          <t/>
        </is>
      </c>
      <c r="CJ1215" t="inlineStr">
        <is>
          <t/>
        </is>
      </c>
      <c r="CK1215" t="inlineStr">
        <is>
          <t/>
        </is>
      </c>
      <c r="CL1215" t="inlineStr">
        <is>
          <t/>
        </is>
      </c>
      <c r="CM1215" t="inlineStr">
        <is>
          <t/>
        </is>
      </c>
      <c r="CN1215" t="inlineStr">
        <is>
          <t/>
        </is>
      </c>
      <c r="CO1215" t="inlineStr">
        <is>
          <t/>
        </is>
      </c>
      <c r="CP1215" t="inlineStr">
        <is>
          <t/>
        </is>
      </c>
      <c r="CQ1215" t="inlineStr">
        <is>
          <t/>
        </is>
      </c>
      <c r="CR1215" t="inlineStr">
        <is>
          <t/>
        </is>
      </c>
      <c r="CS1215" t="inlineStr">
        <is>
          <t/>
        </is>
      </c>
      <c r="CT1215" t="inlineStr">
        <is>
          <t/>
        </is>
      </c>
      <c r="CU1215" t="inlineStr">
        <is>
          <t/>
        </is>
      </c>
      <c r="CV1215" t="inlineStr">
        <is>
          <t/>
        </is>
      </c>
      <c r="CW1215" t="inlineStr">
        <is>
          <t/>
        </is>
      </c>
    </row>
    <row r="1216">
      <c r="A1216" s="1" t="str">
        <f>HYPERLINK("https://iate.europa.eu/entry/result/1407753/all", "1407753")</f>
        <v>1407753</v>
      </c>
      <c r="B1216" t="inlineStr">
        <is>
          <t>ENVIRONMENT</t>
        </is>
      </c>
      <c r="C1216" t="inlineStr">
        <is>
          <t>ENVIRONMENT</t>
        </is>
      </c>
      <c r="D1216" t="inlineStr">
        <is>
          <t>no</t>
        </is>
      </c>
      <c r="E1216" t="inlineStr">
        <is>
          <t/>
        </is>
      </c>
      <c r="F1216" t="inlineStr">
        <is>
          <t/>
        </is>
      </c>
      <c r="G1216" t="inlineStr">
        <is>
          <t/>
        </is>
      </c>
      <c r="H1216" t="inlineStr">
        <is>
          <t/>
        </is>
      </c>
      <c r="I1216" t="inlineStr">
        <is>
          <t/>
        </is>
      </c>
      <c r="J1216" t="inlineStr">
        <is>
          <t/>
        </is>
      </c>
      <c r="K1216" t="inlineStr">
        <is>
          <t/>
        </is>
      </c>
      <c r="L1216" t="inlineStr">
        <is>
          <t/>
        </is>
      </c>
      <c r="M1216" t="inlineStr">
        <is>
          <t/>
        </is>
      </c>
      <c r="N1216" t="inlineStr">
        <is>
          <t/>
        </is>
      </c>
      <c r="O1216" t="inlineStr">
        <is>
          <t/>
        </is>
      </c>
      <c r="P1216" t="inlineStr">
        <is>
          <t/>
        </is>
      </c>
      <c r="Q1216" t="inlineStr">
        <is>
          <t/>
        </is>
      </c>
      <c r="R1216" s="2" t="inlineStr">
        <is>
          <t>Zwischenlager</t>
        </is>
      </c>
      <c r="S1216" s="2" t="inlineStr">
        <is>
          <t>3</t>
        </is>
      </c>
      <c r="T1216" s="2" t="inlineStr">
        <is>
          <t/>
        </is>
      </c>
      <c r="U1216" t="inlineStr">
        <is>
          <t>ein Zwischenlager ist ein Lager, in dem radioaktiver Abfall unter kontrollierten Bedingungen vor seinem Transport in das Endlager aufbewahrt wird</t>
        </is>
      </c>
      <c r="V1216" s="2" t="inlineStr">
        <is>
          <t>θέση προσωρινής αποθήκευσης</t>
        </is>
      </c>
      <c r="W1216" s="2" t="inlineStr">
        <is>
          <t>3</t>
        </is>
      </c>
      <c r="X1216" s="2" t="inlineStr">
        <is>
          <t/>
        </is>
      </c>
      <c r="Y1216" t="inlineStr">
        <is>
          <t/>
        </is>
      </c>
      <c r="Z1216" s="2" t="inlineStr">
        <is>
          <t>intermediate storage site</t>
        </is>
      </c>
      <c r="AA1216" s="2" t="inlineStr">
        <is>
          <t>3</t>
        </is>
      </c>
      <c r="AB1216" s="2" t="inlineStr">
        <is>
          <t/>
        </is>
      </c>
      <c r="AC1216" t="inlineStr">
        <is>
          <t>a site where radioactive wastes are stored under controlled conditions prior to their transport to a site for ultimate disposal</t>
        </is>
      </c>
      <c r="AD1216" s="2" t="inlineStr">
        <is>
          <t>zona de almacenamiento provisional</t>
        </is>
      </c>
      <c r="AE1216" s="2" t="inlineStr">
        <is>
          <t>3</t>
        </is>
      </c>
      <c r="AF1216" s="2" t="inlineStr">
        <is>
          <t/>
        </is>
      </c>
      <c r="AG1216" t="inlineStr">
        <is>
          <t>lugar en el que los residuos radiactivos se conservan bajo vigilancia, antes de ser transportados a la zona de almacenamiento definitivo</t>
        </is>
      </c>
      <c r="AH1216" t="inlineStr">
        <is>
          <t/>
        </is>
      </c>
      <c r="AI1216" t="inlineStr">
        <is>
          <t/>
        </is>
      </c>
      <c r="AJ1216" t="inlineStr">
        <is>
          <t/>
        </is>
      </c>
      <c r="AK1216" t="inlineStr">
        <is>
          <t/>
        </is>
      </c>
      <c r="AL1216" t="inlineStr">
        <is>
          <t/>
        </is>
      </c>
      <c r="AM1216" t="inlineStr">
        <is>
          <t/>
        </is>
      </c>
      <c r="AN1216" t="inlineStr">
        <is>
          <t/>
        </is>
      </c>
      <c r="AO1216" t="inlineStr">
        <is>
          <t/>
        </is>
      </c>
      <c r="AP1216" s="2" t="inlineStr">
        <is>
          <t>aire de stockage provisoire</t>
        </is>
      </c>
      <c r="AQ1216" s="2" t="inlineStr">
        <is>
          <t>3</t>
        </is>
      </c>
      <c r="AR1216" s="2" t="inlineStr">
        <is>
          <t/>
        </is>
      </c>
      <c r="AS1216" t="inlineStr">
        <is>
          <t>endroit dans lequel les déchets sont conservés sous surveillance avant d'être transportés vers l'aire de stockage définitive</t>
        </is>
      </c>
      <c r="AT1216" t="inlineStr">
        <is>
          <t/>
        </is>
      </c>
      <c r="AU1216" t="inlineStr">
        <is>
          <t/>
        </is>
      </c>
      <c r="AV1216" t="inlineStr">
        <is>
          <t/>
        </is>
      </c>
      <c r="AW1216" t="inlineStr">
        <is>
          <t/>
        </is>
      </c>
      <c r="AX1216" t="inlineStr">
        <is>
          <t/>
        </is>
      </c>
      <c r="AY1216" t="inlineStr">
        <is>
          <t/>
        </is>
      </c>
      <c r="AZ1216" t="inlineStr">
        <is>
          <t/>
        </is>
      </c>
      <c r="BA1216" t="inlineStr">
        <is>
          <t/>
        </is>
      </c>
      <c r="BB1216" t="inlineStr">
        <is>
          <t/>
        </is>
      </c>
      <c r="BC1216" t="inlineStr">
        <is>
          <t/>
        </is>
      </c>
      <c r="BD1216" t="inlineStr">
        <is>
          <t/>
        </is>
      </c>
      <c r="BE1216" t="inlineStr">
        <is>
          <t/>
        </is>
      </c>
      <c r="BF1216" s="2" t="inlineStr">
        <is>
          <t>deposito provvisorio</t>
        </is>
      </c>
      <c r="BG1216" s="2" t="inlineStr">
        <is>
          <t>3</t>
        </is>
      </c>
      <c r="BH1216" s="2" t="inlineStr">
        <is>
          <t/>
        </is>
      </c>
      <c r="BI1216" t="inlineStr">
        <is>
          <t/>
        </is>
      </c>
      <c r="BJ1216" t="inlineStr">
        <is>
          <t/>
        </is>
      </c>
      <c r="BK1216" t="inlineStr">
        <is>
          <t/>
        </is>
      </c>
      <c r="BL1216" t="inlineStr">
        <is>
          <t/>
        </is>
      </c>
      <c r="BM1216" t="inlineStr">
        <is>
          <t/>
        </is>
      </c>
      <c r="BN1216" t="inlineStr">
        <is>
          <t/>
        </is>
      </c>
      <c r="BO1216" t="inlineStr">
        <is>
          <t/>
        </is>
      </c>
      <c r="BP1216" t="inlineStr">
        <is>
          <t/>
        </is>
      </c>
      <c r="BQ1216" t="inlineStr">
        <is>
          <t/>
        </is>
      </c>
      <c r="BR1216" t="inlineStr">
        <is>
          <t/>
        </is>
      </c>
      <c r="BS1216" t="inlineStr">
        <is>
          <t/>
        </is>
      </c>
      <c r="BT1216" t="inlineStr">
        <is>
          <t/>
        </is>
      </c>
      <c r="BU1216" t="inlineStr">
        <is>
          <t/>
        </is>
      </c>
      <c r="BV1216" t="inlineStr">
        <is>
          <t/>
        </is>
      </c>
      <c r="BW1216" t="inlineStr">
        <is>
          <t/>
        </is>
      </c>
      <c r="BX1216" t="inlineStr">
        <is>
          <t/>
        </is>
      </c>
      <c r="BY1216" t="inlineStr">
        <is>
          <t/>
        </is>
      </c>
      <c r="BZ1216" t="inlineStr">
        <is>
          <t/>
        </is>
      </c>
      <c r="CA1216" t="inlineStr">
        <is>
          <t/>
        </is>
      </c>
      <c r="CB1216" t="inlineStr">
        <is>
          <t/>
        </is>
      </c>
      <c r="CC1216" t="inlineStr">
        <is>
          <t/>
        </is>
      </c>
      <c r="CD1216" s="2" t="inlineStr">
        <is>
          <t>zona de armazenamento provisório</t>
        </is>
      </c>
      <c r="CE1216" s="2" t="inlineStr">
        <is>
          <t>3</t>
        </is>
      </c>
      <c r="CF1216" s="2" t="inlineStr">
        <is>
          <t/>
        </is>
      </c>
      <c r="CG1216" t="inlineStr">
        <is>
          <t>local onde os resíduos radioactivos são armazenados,sob condições controladas,antes de serem transportados para uma zona de armazenamento definitivo</t>
        </is>
      </c>
      <c r="CH1216" t="inlineStr">
        <is>
          <t/>
        </is>
      </c>
      <c r="CI1216" t="inlineStr">
        <is>
          <t/>
        </is>
      </c>
      <c r="CJ1216" t="inlineStr">
        <is>
          <t/>
        </is>
      </c>
      <c r="CK1216" t="inlineStr">
        <is>
          <t/>
        </is>
      </c>
      <c r="CL1216" t="inlineStr">
        <is>
          <t/>
        </is>
      </c>
      <c r="CM1216" t="inlineStr">
        <is>
          <t/>
        </is>
      </c>
      <c r="CN1216" t="inlineStr">
        <is>
          <t/>
        </is>
      </c>
      <c r="CO1216" t="inlineStr">
        <is>
          <t/>
        </is>
      </c>
      <c r="CP1216" t="inlineStr">
        <is>
          <t/>
        </is>
      </c>
      <c r="CQ1216" t="inlineStr">
        <is>
          <t/>
        </is>
      </c>
      <c r="CR1216" t="inlineStr">
        <is>
          <t/>
        </is>
      </c>
      <c r="CS1216" t="inlineStr">
        <is>
          <t/>
        </is>
      </c>
      <c r="CT1216" t="inlineStr">
        <is>
          <t/>
        </is>
      </c>
      <c r="CU1216" t="inlineStr">
        <is>
          <t/>
        </is>
      </c>
      <c r="CV1216" t="inlineStr">
        <is>
          <t/>
        </is>
      </c>
      <c r="CW1216" t="inlineStr">
        <is>
          <t/>
        </is>
      </c>
    </row>
    <row r="1217">
      <c r="A1217" s="1" t="str">
        <f>HYPERLINK("https://iate.europa.eu/entry/result/1407749/all", "1407749")</f>
        <v>1407749</v>
      </c>
      <c r="B1217" t="inlineStr">
        <is>
          <t>Domain code not specified</t>
        </is>
      </c>
      <c r="C1217" t="inlineStr">
        <is>
          <t>Domain code not specified</t>
        </is>
      </c>
      <c r="D1217" t="inlineStr">
        <is>
          <t>no</t>
        </is>
      </c>
      <c r="E1217" t="inlineStr">
        <is>
          <t/>
        </is>
      </c>
      <c r="F1217" t="inlineStr">
        <is>
          <t/>
        </is>
      </c>
      <c r="G1217" t="inlineStr">
        <is>
          <t/>
        </is>
      </c>
      <c r="H1217" t="inlineStr">
        <is>
          <t/>
        </is>
      </c>
      <c r="I1217" t="inlineStr">
        <is>
          <t/>
        </is>
      </c>
      <c r="J1217" t="inlineStr">
        <is>
          <t/>
        </is>
      </c>
      <c r="K1217" t="inlineStr">
        <is>
          <t/>
        </is>
      </c>
      <c r="L1217" t="inlineStr">
        <is>
          <t/>
        </is>
      </c>
      <c r="M1217" t="inlineStr">
        <is>
          <t/>
        </is>
      </c>
      <c r="N1217" t="inlineStr">
        <is>
          <t/>
        </is>
      </c>
      <c r="O1217" t="inlineStr">
        <is>
          <t/>
        </is>
      </c>
      <c r="P1217" t="inlineStr">
        <is>
          <t/>
        </is>
      </c>
      <c r="Q1217" t="inlineStr">
        <is>
          <t/>
        </is>
      </c>
      <c r="R1217" t="inlineStr">
        <is>
          <t/>
        </is>
      </c>
      <c r="S1217" t="inlineStr">
        <is>
          <t/>
        </is>
      </c>
      <c r="T1217" t="inlineStr">
        <is>
          <t/>
        </is>
      </c>
      <c r="U1217" t="inlineStr">
        <is>
          <t/>
        </is>
      </c>
      <c r="V1217" s="2" t="inlineStr">
        <is>
          <t>δόση ακτινοβολίας</t>
        </is>
      </c>
      <c r="W1217" s="2" t="inlineStr">
        <is>
          <t>3</t>
        </is>
      </c>
      <c r="X1217" s="2" t="inlineStr">
        <is>
          <t/>
        </is>
      </c>
      <c r="Y1217" t="inlineStr">
        <is>
          <t/>
        </is>
      </c>
      <c r="Z1217" s="2" t="inlineStr">
        <is>
          <t>dose</t>
        </is>
      </c>
      <c r="AA1217" s="2" t="inlineStr">
        <is>
          <t>3</t>
        </is>
      </c>
      <c r="AB1217" s="2" t="inlineStr">
        <is>
          <t/>
        </is>
      </c>
      <c r="AC1217" t="inlineStr">
        <is>
          <t>a general term denoting the quantity of radiation or energy absorbed.For special purposes,it must be appropriately qualified</t>
        </is>
      </c>
      <c r="AD1217" t="inlineStr">
        <is>
          <t/>
        </is>
      </c>
      <c r="AE1217" t="inlineStr">
        <is>
          <t/>
        </is>
      </c>
      <c r="AF1217" t="inlineStr">
        <is>
          <t/>
        </is>
      </c>
      <c r="AG1217" t="inlineStr">
        <is>
          <t/>
        </is>
      </c>
      <c r="AH1217" t="inlineStr">
        <is>
          <t/>
        </is>
      </c>
      <c r="AI1217" t="inlineStr">
        <is>
          <t/>
        </is>
      </c>
      <c r="AJ1217" t="inlineStr">
        <is>
          <t/>
        </is>
      </c>
      <c r="AK1217" t="inlineStr">
        <is>
          <t/>
        </is>
      </c>
      <c r="AL1217" t="inlineStr">
        <is>
          <t/>
        </is>
      </c>
      <c r="AM1217" t="inlineStr">
        <is>
          <t/>
        </is>
      </c>
      <c r="AN1217" t="inlineStr">
        <is>
          <t/>
        </is>
      </c>
      <c r="AO1217" t="inlineStr">
        <is>
          <t/>
        </is>
      </c>
      <c r="AP1217" s="2" t="inlineStr">
        <is>
          <t>dose de rayonnement|
dose de radiation</t>
        </is>
      </c>
      <c r="AQ1217" s="2" t="inlineStr">
        <is>
          <t>3|
3</t>
        </is>
      </c>
      <c r="AR1217" s="2" t="inlineStr">
        <is>
          <t xml:space="preserve">|
</t>
        </is>
      </c>
      <c r="AS1217" t="inlineStr">
        <is>
          <t>terme général désignant une quantité de rayonnement ou d'énergie absorbée (cf, " dose absorbée" ," dose ionique" ,et " équivalent de dose" ,par exemple)</t>
        </is>
      </c>
      <c r="AT1217" t="inlineStr">
        <is>
          <t/>
        </is>
      </c>
      <c r="AU1217" t="inlineStr">
        <is>
          <t/>
        </is>
      </c>
      <c r="AV1217" t="inlineStr">
        <is>
          <t/>
        </is>
      </c>
      <c r="AW1217" t="inlineStr">
        <is>
          <t/>
        </is>
      </c>
      <c r="AX1217" t="inlineStr">
        <is>
          <t/>
        </is>
      </c>
      <c r="AY1217" t="inlineStr">
        <is>
          <t/>
        </is>
      </c>
      <c r="AZ1217" t="inlineStr">
        <is>
          <t/>
        </is>
      </c>
      <c r="BA1217" t="inlineStr">
        <is>
          <t/>
        </is>
      </c>
      <c r="BB1217" t="inlineStr">
        <is>
          <t/>
        </is>
      </c>
      <c r="BC1217" t="inlineStr">
        <is>
          <t/>
        </is>
      </c>
      <c r="BD1217" t="inlineStr">
        <is>
          <t/>
        </is>
      </c>
      <c r="BE1217" t="inlineStr">
        <is>
          <t/>
        </is>
      </c>
      <c r="BF1217" s="2" t="inlineStr">
        <is>
          <t>dose di irraggiamento</t>
        </is>
      </c>
      <c r="BG1217" s="2" t="inlineStr">
        <is>
          <t>0</t>
        </is>
      </c>
      <c r="BH1217" s="2" t="inlineStr">
        <is>
          <t/>
        </is>
      </c>
      <c r="BI1217" t="inlineStr">
        <is>
          <t>termine che si riferisce alla quantità di radiazione o energia elettromagnetica assorbita</t>
        </is>
      </c>
      <c r="BJ1217" t="inlineStr">
        <is>
          <t/>
        </is>
      </c>
      <c r="BK1217" t="inlineStr">
        <is>
          <t/>
        </is>
      </c>
      <c r="BL1217" t="inlineStr">
        <is>
          <t/>
        </is>
      </c>
      <c r="BM1217" t="inlineStr">
        <is>
          <t/>
        </is>
      </c>
      <c r="BN1217" t="inlineStr">
        <is>
          <t/>
        </is>
      </c>
      <c r="BO1217" t="inlineStr">
        <is>
          <t/>
        </is>
      </c>
      <c r="BP1217" t="inlineStr">
        <is>
          <t/>
        </is>
      </c>
      <c r="BQ1217" t="inlineStr">
        <is>
          <t/>
        </is>
      </c>
      <c r="BR1217" t="inlineStr">
        <is>
          <t/>
        </is>
      </c>
      <c r="BS1217" t="inlineStr">
        <is>
          <t/>
        </is>
      </c>
      <c r="BT1217" t="inlineStr">
        <is>
          <t/>
        </is>
      </c>
      <c r="BU1217" t="inlineStr">
        <is>
          <t/>
        </is>
      </c>
      <c r="BV1217" t="inlineStr">
        <is>
          <t/>
        </is>
      </c>
      <c r="BW1217" t="inlineStr">
        <is>
          <t/>
        </is>
      </c>
      <c r="BX1217" t="inlineStr">
        <is>
          <t/>
        </is>
      </c>
      <c r="BY1217" t="inlineStr">
        <is>
          <t/>
        </is>
      </c>
      <c r="BZ1217" t="inlineStr">
        <is>
          <t/>
        </is>
      </c>
      <c r="CA1217" t="inlineStr">
        <is>
          <t/>
        </is>
      </c>
      <c r="CB1217" t="inlineStr">
        <is>
          <t/>
        </is>
      </c>
      <c r="CC1217" t="inlineStr">
        <is>
          <t/>
        </is>
      </c>
      <c r="CD1217" s="2" t="inlineStr">
        <is>
          <t>dose de radiação</t>
        </is>
      </c>
      <c r="CE1217" s="2" t="inlineStr">
        <is>
          <t>0</t>
        </is>
      </c>
      <c r="CF1217" s="2" t="inlineStr">
        <is>
          <t/>
        </is>
      </c>
      <c r="CG1217" t="inlineStr">
        <is>
          <t>termo genérico que designa a quantidade de radiação ou energia absorvida.(por exemplo "dose absorvida","dose iónica" e "equivalente de dose")</t>
        </is>
      </c>
      <c r="CH1217" t="inlineStr">
        <is>
          <t/>
        </is>
      </c>
      <c r="CI1217" t="inlineStr">
        <is>
          <t/>
        </is>
      </c>
      <c r="CJ1217" t="inlineStr">
        <is>
          <t/>
        </is>
      </c>
      <c r="CK1217" t="inlineStr">
        <is>
          <t/>
        </is>
      </c>
      <c r="CL1217" t="inlineStr">
        <is>
          <t/>
        </is>
      </c>
      <c r="CM1217" t="inlineStr">
        <is>
          <t/>
        </is>
      </c>
      <c r="CN1217" t="inlineStr">
        <is>
          <t/>
        </is>
      </c>
      <c r="CO1217" t="inlineStr">
        <is>
          <t/>
        </is>
      </c>
      <c r="CP1217" t="inlineStr">
        <is>
          <t/>
        </is>
      </c>
      <c r="CQ1217" t="inlineStr">
        <is>
          <t/>
        </is>
      </c>
      <c r="CR1217" t="inlineStr">
        <is>
          <t/>
        </is>
      </c>
      <c r="CS1217" t="inlineStr">
        <is>
          <t/>
        </is>
      </c>
      <c r="CT1217" t="inlineStr">
        <is>
          <t/>
        </is>
      </c>
      <c r="CU1217" t="inlineStr">
        <is>
          <t/>
        </is>
      </c>
      <c r="CV1217" t="inlineStr">
        <is>
          <t/>
        </is>
      </c>
      <c r="CW1217" t="inlineStr">
        <is>
          <t/>
        </is>
      </c>
    </row>
    <row r="1218">
      <c r="A1218" s="1" t="str">
        <f>HYPERLINK("https://iate.europa.eu/entry/result/1407745/all", "1407745")</f>
        <v>1407745</v>
      </c>
      <c r="B1218" t="inlineStr">
        <is>
          <t>Domain code not specified</t>
        </is>
      </c>
      <c r="C1218" t="inlineStr">
        <is>
          <t>Domain code not specified</t>
        </is>
      </c>
      <c r="D1218" t="inlineStr">
        <is>
          <t>no</t>
        </is>
      </c>
      <c r="E1218" t="inlineStr">
        <is>
          <t/>
        </is>
      </c>
      <c r="F1218" t="inlineStr">
        <is>
          <t/>
        </is>
      </c>
      <c r="G1218" t="inlineStr">
        <is>
          <t/>
        </is>
      </c>
      <c r="H1218" t="inlineStr">
        <is>
          <t/>
        </is>
      </c>
      <c r="I1218" t="inlineStr">
        <is>
          <t/>
        </is>
      </c>
      <c r="J1218" t="inlineStr">
        <is>
          <t/>
        </is>
      </c>
      <c r="K1218" t="inlineStr">
        <is>
          <t/>
        </is>
      </c>
      <c r="L1218" t="inlineStr">
        <is>
          <t/>
        </is>
      </c>
      <c r="M1218" t="inlineStr">
        <is>
          <t/>
        </is>
      </c>
      <c r="N1218" t="inlineStr">
        <is>
          <t/>
        </is>
      </c>
      <c r="O1218" t="inlineStr">
        <is>
          <t/>
        </is>
      </c>
      <c r="P1218" t="inlineStr">
        <is>
          <t/>
        </is>
      </c>
      <c r="Q1218" t="inlineStr">
        <is>
          <t/>
        </is>
      </c>
      <c r="R1218" s="2" t="inlineStr">
        <is>
          <t>Druckroehrenreaktor|
Druckrohrreaktor</t>
        </is>
      </c>
      <c r="S1218" s="2" t="inlineStr">
        <is>
          <t>3|
3</t>
        </is>
      </c>
      <c r="T1218" s="2" t="inlineStr">
        <is>
          <t xml:space="preserve">|
</t>
        </is>
      </c>
      <c r="U1218" t="inlineStr">
        <is>
          <t>Reaktor, dessen Brennelementbuendel in Rohren angeordnet sind, in denen sie mit dem unter Druck stehenden Kuehlmittel gekuehlt werden</t>
        </is>
      </c>
      <c r="V1218" s="2" t="inlineStr">
        <is>
          <t>αντιδραστήρας με σωλήνες πίεσης|
αντιδραστήρας ενισχυμένων σωλήνων</t>
        </is>
      </c>
      <c r="W1218" s="2" t="inlineStr">
        <is>
          <t>3|
3</t>
        </is>
      </c>
      <c r="X1218" s="2" t="inlineStr">
        <is>
          <t xml:space="preserve">|
</t>
        </is>
      </c>
      <c r="Y1218" t="inlineStr">
        <is>
          <t/>
        </is>
      </c>
      <c r="Z1218" s="2" t="inlineStr">
        <is>
          <t>pressure tube reactor</t>
        </is>
      </c>
      <c r="AA1218" s="2" t="inlineStr">
        <is>
          <t>3</t>
        </is>
      </c>
      <c r="AB1218" s="2" t="inlineStr">
        <is>
          <t/>
        </is>
      </c>
      <c r="AC1218" t="inlineStr">
        <is>
          <t>a reactor whose fuel assemblies and coolant are confined in tubes that withstand the pressure of the coolant</t>
        </is>
      </c>
      <c r="AD1218" s="2" t="inlineStr">
        <is>
          <t>reactor de tubos de presión</t>
        </is>
      </c>
      <c r="AE1218" s="2" t="inlineStr">
        <is>
          <t>3</t>
        </is>
      </c>
      <c r="AF1218" s="2" t="inlineStr">
        <is>
          <t/>
        </is>
      </c>
      <c r="AG1218" t="inlineStr">
        <is>
          <t>reactor cuyo conjunto combustible y refrigerante están contenidos en tubos que soportan la presión del fluido refrigerante</t>
        </is>
      </c>
      <c r="AH1218" t="inlineStr">
        <is>
          <t/>
        </is>
      </c>
      <c r="AI1218" t="inlineStr">
        <is>
          <t/>
        </is>
      </c>
      <c r="AJ1218" t="inlineStr">
        <is>
          <t/>
        </is>
      </c>
      <c r="AK1218" t="inlineStr">
        <is>
          <t/>
        </is>
      </c>
      <c r="AL1218" t="inlineStr">
        <is>
          <t/>
        </is>
      </c>
      <c r="AM1218" t="inlineStr">
        <is>
          <t/>
        </is>
      </c>
      <c r="AN1218" t="inlineStr">
        <is>
          <t/>
        </is>
      </c>
      <c r="AO1218" t="inlineStr">
        <is>
          <t/>
        </is>
      </c>
      <c r="AP1218" s="2" t="inlineStr">
        <is>
          <t>reacteur a tubes de force|
reacteur a tubes de pression</t>
        </is>
      </c>
      <c r="AQ1218" s="2" t="inlineStr">
        <is>
          <t>3|
3</t>
        </is>
      </c>
      <c r="AR1218" s="2" t="inlineStr">
        <is>
          <t xml:space="preserve">|
</t>
        </is>
      </c>
      <c r="AS1218" t="inlineStr">
        <is>
          <t>réacteur dont les assemblages combustibles et le fluide de refroidissement sont enfermés dans des tubes qui supportent la pression du fluide de refroidissement</t>
        </is>
      </c>
      <c r="AT1218" t="inlineStr">
        <is>
          <t/>
        </is>
      </c>
      <c r="AU1218" t="inlineStr">
        <is>
          <t/>
        </is>
      </c>
      <c r="AV1218" t="inlineStr">
        <is>
          <t/>
        </is>
      </c>
      <c r="AW1218" t="inlineStr">
        <is>
          <t/>
        </is>
      </c>
      <c r="AX1218" t="inlineStr">
        <is>
          <t/>
        </is>
      </c>
      <c r="AY1218" t="inlineStr">
        <is>
          <t/>
        </is>
      </c>
      <c r="AZ1218" t="inlineStr">
        <is>
          <t/>
        </is>
      </c>
      <c r="BA1218" t="inlineStr">
        <is>
          <t/>
        </is>
      </c>
      <c r="BB1218" t="inlineStr">
        <is>
          <t/>
        </is>
      </c>
      <c r="BC1218" t="inlineStr">
        <is>
          <t/>
        </is>
      </c>
      <c r="BD1218" t="inlineStr">
        <is>
          <t/>
        </is>
      </c>
      <c r="BE1218" t="inlineStr">
        <is>
          <t/>
        </is>
      </c>
      <c r="BF1218" s="2" t="inlineStr">
        <is>
          <t>reattore a tubi in pressione</t>
        </is>
      </c>
      <c r="BG1218" s="2" t="inlineStr">
        <is>
          <t>3</t>
        </is>
      </c>
      <c r="BH1218" s="2" t="inlineStr">
        <is>
          <t/>
        </is>
      </c>
      <c r="BI1218" t="inlineStr">
        <is>
          <t/>
        </is>
      </c>
      <c r="BJ1218" t="inlineStr">
        <is>
          <t/>
        </is>
      </c>
      <c r="BK1218" t="inlineStr">
        <is>
          <t/>
        </is>
      </c>
      <c r="BL1218" t="inlineStr">
        <is>
          <t/>
        </is>
      </c>
      <c r="BM1218" t="inlineStr">
        <is>
          <t/>
        </is>
      </c>
      <c r="BN1218" t="inlineStr">
        <is>
          <t/>
        </is>
      </c>
      <c r="BO1218" t="inlineStr">
        <is>
          <t/>
        </is>
      </c>
      <c r="BP1218" t="inlineStr">
        <is>
          <t/>
        </is>
      </c>
      <c r="BQ1218" t="inlineStr">
        <is>
          <t/>
        </is>
      </c>
      <c r="BR1218" t="inlineStr">
        <is>
          <t/>
        </is>
      </c>
      <c r="BS1218" t="inlineStr">
        <is>
          <t/>
        </is>
      </c>
      <c r="BT1218" t="inlineStr">
        <is>
          <t/>
        </is>
      </c>
      <c r="BU1218" t="inlineStr">
        <is>
          <t/>
        </is>
      </c>
      <c r="BV1218" s="2" t="inlineStr">
        <is>
          <t>drukbuizenreactor</t>
        </is>
      </c>
      <c r="BW1218" s="2" t="inlineStr">
        <is>
          <t>3</t>
        </is>
      </c>
      <c r="BX1218" s="2" t="inlineStr">
        <is>
          <t/>
        </is>
      </c>
      <c r="BY1218" t="inlineStr">
        <is>
          <t/>
        </is>
      </c>
      <c r="BZ1218" t="inlineStr">
        <is>
          <t/>
        </is>
      </c>
      <c r="CA1218" t="inlineStr">
        <is>
          <t/>
        </is>
      </c>
      <c r="CB1218" t="inlineStr">
        <is>
          <t/>
        </is>
      </c>
      <c r="CC1218" t="inlineStr">
        <is>
          <t/>
        </is>
      </c>
      <c r="CD1218" s="2" t="inlineStr">
        <is>
          <t>reator de tubos de pressão</t>
        </is>
      </c>
      <c r="CE1218" s="2" t="inlineStr">
        <is>
          <t>3</t>
        </is>
      </c>
      <c r="CF1218" s="2" t="inlineStr">
        <is>
          <t/>
        </is>
      </c>
      <c r="CG1218" t="inlineStr">
        <is>
          <t>reactor cujos elementos de combustível e fluido de arrefecimento estão contidos em tubos que resistem à pressão daquele fluido</t>
        </is>
      </c>
      <c r="CH1218" t="inlineStr">
        <is>
          <t/>
        </is>
      </c>
      <c r="CI1218" t="inlineStr">
        <is>
          <t/>
        </is>
      </c>
      <c r="CJ1218" t="inlineStr">
        <is>
          <t/>
        </is>
      </c>
      <c r="CK1218" t="inlineStr">
        <is>
          <t/>
        </is>
      </c>
      <c r="CL1218" t="inlineStr">
        <is>
          <t/>
        </is>
      </c>
      <c r="CM1218" t="inlineStr">
        <is>
          <t/>
        </is>
      </c>
      <c r="CN1218" t="inlineStr">
        <is>
          <t/>
        </is>
      </c>
      <c r="CO1218" t="inlineStr">
        <is>
          <t/>
        </is>
      </c>
      <c r="CP1218" t="inlineStr">
        <is>
          <t/>
        </is>
      </c>
      <c r="CQ1218" t="inlineStr">
        <is>
          <t/>
        </is>
      </c>
      <c r="CR1218" t="inlineStr">
        <is>
          <t/>
        </is>
      </c>
      <c r="CS1218" t="inlineStr">
        <is>
          <t/>
        </is>
      </c>
      <c r="CT1218" t="inlineStr">
        <is>
          <t/>
        </is>
      </c>
      <c r="CU1218" t="inlineStr">
        <is>
          <t/>
        </is>
      </c>
      <c r="CV1218" t="inlineStr">
        <is>
          <t/>
        </is>
      </c>
      <c r="CW1218" t="inlineStr">
        <is>
          <t/>
        </is>
      </c>
    </row>
    <row r="1219">
      <c r="A1219" s="1" t="str">
        <f>HYPERLINK("https://iate.europa.eu/entry/result/1407741/all", "1407741")</f>
        <v>1407741</v>
      </c>
      <c r="B1219" t="inlineStr">
        <is>
          <t>Domain code not specified</t>
        </is>
      </c>
      <c r="C1219" t="inlineStr">
        <is>
          <t>Domain code not specified</t>
        </is>
      </c>
      <c r="D1219" t="inlineStr">
        <is>
          <t>no</t>
        </is>
      </c>
      <c r="E1219" t="inlineStr">
        <is>
          <t/>
        </is>
      </c>
      <c r="F1219" t="inlineStr">
        <is>
          <t/>
        </is>
      </c>
      <c r="G1219" t="inlineStr">
        <is>
          <t/>
        </is>
      </c>
      <c r="H1219" t="inlineStr">
        <is>
          <t/>
        </is>
      </c>
      <c r="I1219" t="inlineStr">
        <is>
          <t/>
        </is>
      </c>
      <c r="J1219" t="inlineStr">
        <is>
          <t/>
        </is>
      </c>
      <c r="K1219" t="inlineStr">
        <is>
          <t/>
        </is>
      </c>
      <c r="L1219" t="inlineStr">
        <is>
          <t/>
        </is>
      </c>
      <c r="M1219" t="inlineStr">
        <is>
          <t/>
        </is>
      </c>
      <c r="N1219" s="2" t="inlineStr">
        <is>
          <t>kraftreaktor</t>
        </is>
      </c>
      <c r="O1219" s="2" t="inlineStr">
        <is>
          <t>3</t>
        </is>
      </c>
      <c r="P1219" s="2" t="inlineStr">
        <is>
          <t/>
        </is>
      </c>
      <c r="Q1219" t="inlineStr">
        <is>
          <t/>
        </is>
      </c>
      <c r="R1219" s="2" t="inlineStr">
        <is>
          <t>Leistungsreaktor</t>
        </is>
      </c>
      <c r="S1219" s="2" t="inlineStr">
        <is>
          <t>3</t>
        </is>
      </c>
      <c r="T1219" s="2" t="inlineStr">
        <is>
          <t/>
        </is>
      </c>
      <c r="U1219" t="inlineStr">
        <is>
          <t>ein Reaktor, der vorwiegend der Energieerzeugung dient. Zu den Leistungsreaktoren gehoeren: Stromerzeugungsreaktoren Waermeerzeugungsreaktoren Antriebsreaktoren</t>
        </is>
      </c>
      <c r="V1219" s="2" t="inlineStr">
        <is>
          <t>αντιδραστήρας ισχύος</t>
        </is>
      </c>
      <c r="W1219" s="2" t="inlineStr">
        <is>
          <t>3</t>
        </is>
      </c>
      <c r="X1219" s="2" t="inlineStr">
        <is>
          <t/>
        </is>
      </c>
      <c r="Y1219" t="inlineStr">
        <is>
          <t/>
        </is>
      </c>
      <c r="Z1219" s="2" t="inlineStr">
        <is>
          <t>power reactor</t>
        </is>
      </c>
      <c r="AA1219" s="2" t="inlineStr">
        <is>
          <t>3</t>
        </is>
      </c>
      <c r="AB1219" s="2" t="inlineStr">
        <is>
          <t/>
        </is>
      </c>
      <c r="AC1219" t="inlineStr">
        <is>
          <t>a reactor whose primary purpose is to produce energy. Reactors in this class include: a) electric power reactors; b) processheat reactors; and c) propulsion reactors</t>
        </is>
      </c>
      <c r="AD1219" s="2" t="inlineStr">
        <is>
          <t>reactor de potencia</t>
        </is>
      </c>
      <c r="AE1219" s="2" t="inlineStr">
        <is>
          <t>3</t>
        </is>
      </c>
      <c r="AF1219" s="2" t="inlineStr">
        <is>
          <t/>
        </is>
      </c>
      <c r="AG1219" t="inlineStr">
        <is>
          <t>reactor especialmente diseñado para producir energía. Son reactores de este tipo los de producción de electricidad, producción de calor y propulsión</t>
        </is>
      </c>
      <c r="AH1219" t="inlineStr">
        <is>
          <t/>
        </is>
      </c>
      <c r="AI1219" t="inlineStr">
        <is>
          <t/>
        </is>
      </c>
      <c r="AJ1219" t="inlineStr">
        <is>
          <t/>
        </is>
      </c>
      <c r="AK1219" t="inlineStr">
        <is>
          <t/>
        </is>
      </c>
      <c r="AL1219" t="inlineStr">
        <is>
          <t/>
        </is>
      </c>
      <c r="AM1219" t="inlineStr">
        <is>
          <t/>
        </is>
      </c>
      <c r="AN1219" t="inlineStr">
        <is>
          <t/>
        </is>
      </c>
      <c r="AO1219" t="inlineStr">
        <is>
          <t/>
        </is>
      </c>
      <c r="AP1219" s="2" t="inlineStr">
        <is>
          <t>réacteur de puissance</t>
        </is>
      </c>
      <c r="AQ1219" s="2" t="inlineStr">
        <is>
          <t>3</t>
        </is>
      </c>
      <c r="AR1219" s="2" t="inlineStr">
        <is>
          <t/>
        </is>
      </c>
      <c r="AS1219" t="inlineStr">
        <is>
          <t>réacteur conçu principalement pour produire de l'énergie.Parmi les réacteurs de puissance on distingue:-les réacteurs de production d'électricité-les réacteurs de production de chaleur-les réacteurs de propulsion</t>
        </is>
      </c>
      <c r="AT1219" t="inlineStr">
        <is>
          <t/>
        </is>
      </c>
      <c r="AU1219" t="inlineStr">
        <is>
          <t/>
        </is>
      </c>
      <c r="AV1219" t="inlineStr">
        <is>
          <t/>
        </is>
      </c>
      <c r="AW1219" t="inlineStr">
        <is>
          <t/>
        </is>
      </c>
      <c r="AX1219" t="inlineStr">
        <is>
          <t/>
        </is>
      </c>
      <c r="AY1219" t="inlineStr">
        <is>
          <t/>
        </is>
      </c>
      <c r="AZ1219" t="inlineStr">
        <is>
          <t/>
        </is>
      </c>
      <c r="BA1219" t="inlineStr">
        <is>
          <t/>
        </is>
      </c>
      <c r="BB1219" t="inlineStr">
        <is>
          <t/>
        </is>
      </c>
      <c r="BC1219" t="inlineStr">
        <is>
          <t/>
        </is>
      </c>
      <c r="BD1219" t="inlineStr">
        <is>
          <t/>
        </is>
      </c>
      <c r="BE1219" t="inlineStr">
        <is>
          <t/>
        </is>
      </c>
      <c r="BF1219" s="2" t="inlineStr">
        <is>
          <t>reattore di potenza</t>
        </is>
      </c>
      <c r="BG1219" s="2" t="inlineStr">
        <is>
          <t>3</t>
        </is>
      </c>
      <c r="BH1219" s="2" t="inlineStr">
        <is>
          <t/>
        </is>
      </c>
      <c r="BI1219" t="inlineStr">
        <is>
          <t/>
        </is>
      </c>
      <c r="BJ1219" t="inlineStr">
        <is>
          <t/>
        </is>
      </c>
      <c r="BK1219" t="inlineStr">
        <is>
          <t/>
        </is>
      </c>
      <c r="BL1219" t="inlineStr">
        <is>
          <t/>
        </is>
      </c>
      <c r="BM1219" t="inlineStr">
        <is>
          <t/>
        </is>
      </c>
      <c r="BN1219" t="inlineStr">
        <is>
          <t/>
        </is>
      </c>
      <c r="BO1219" t="inlineStr">
        <is>
          <t/>
        </is>
      </c>
      <c r="BP1219" t="inlineStr">
        <is>
          <t/>
        </is>
      </c>
      <c r="BQ1219" t="inlineStr">
        <is>
          <t/>
        </is>
      </c>
      <c r="BR1219" t="inlineStr">
        <is>
          <t/>
        </is>
      </c>
      <c r="BS1219" t="inlineStr">
        <is>
          <t/>
        </is>
      </c>
      <c r="BT1219" t="inlineStr">
        <is>
          <t/>
        </is>
      </c>
      <c r="BU1219" t="inlineStr">
        <is>
          <t/>
        </is>
      </c>
      <c r="BV1219" s="2" t="inlineStr">
        <is>
          <t>energiereactor</t>
        </is>
      </c>
      <c r="BW1219" s="2" t="inlineStr">
        <is>
          <t>3</t>
        </is>
      </c>
      <c r="BX1219" s="2" t="inlineStr">
        <is>
          <t/>
        </is>
      </c>
      <c r="BY1219" t="inlineStr">
        <is>
          <t/>
        </is>
      </c>
      <c r="BZ1219" t="inlineStr">
        <is>
          <t/>
        </is>
      </c>
      <c r="CA1219" t="inlineStr">
        <is>
          <t/>
        </is>
      </c>
      <c r="CB1219" t="inlineStr">
        <is>
          <t/>
        </is>
      </c>
      <c r="CC1219" t="inlineStr">
        <is>
          <t/>
        </is>
      </c>
      <c r="CD1219" s="2" t="inlineStr">
        <is>
          <t>reator de potência</t>
        </is>
      </c>
      <c r="CE1219" s="2" t="inlineStr">
        <is>
          <t>3</t>
        </is>
      </c>
      <c r="CF1219" s="2" t="inlineStr">
        <is>
          <t/>
        </is>
      </c>
      <c r="CG1219" t="inlineStr">
        <is>
          <t>reactor cujo fim primordial é produzir energia.São reactores deste tipo os de produção de electricidade,produção de calor e propulsão</t>
        </is>
      </c>
      <c r="CH1219" s="2" t="inlineStr">
        <is>
          <t>reactor de putere</t>
        </is>
      </c>
      <c r="CI1219" s="2" t="inlineStr">
        <is>
          <t>3</t>
        </is>
      </c>
      <c r="CJ1219" s="2" t="inlineStr">
        <is>
          <t/>
        </is>
      </c>
      <c r="CK1219" t="inlineStr">
        <is>
          <t>Reactor destinat în principal pentru producerea de energie. Din această categorie fac parte: - reactor de producere a energiei electrice; - reactor de propulsie; - reactor pentru producerea căldurii.</t>
        </is>
      </c>
      <c r="CL1219" t="inlineStr">
        <is>
          <t/>
        </is>
      </c>
      <c r="CM1219" t="inlineStr">
        <is>
          <t/>
        </is>
      </c>
      <c r="CN1219" t="inlineStr">
        <is>
          <t/>
        </is>
      </c>
      <c r="CO1219" t="inlineStr">
        <is>
          <t/>
        </is>
      </c>
      <c r="CP1219" t="inlineStr">
        <is>
          <t/>
        </is>
      </c>
      <c r="CQ1219" t="inlineStr">
        <is>
          <t/>
        </is>
      </c>
      <c r="CR1219" t="inlineStr">
        <is>
          <t/>
        </is>
      </c>
      <c r="CS1219" t="inlineStr">
        <is>
          <t/>
        </is>
      </c>
      <c r="CT1219" t="inlineStr">
        <is>
          <t/>
        </is>
      </c>
      <c r="CU1219" t="inlineStr">
        <is>
          <t/>
        </is>
      </c>
      <c r="CV1219" t="inlineStr">
        <is>
          <t/>
        </is>
      </c>
      <c r="CW1219" t="inlineStr">
        <is>
          <t/>
        </is>
      </c>
    </row>
    <row r="1220">
      <c r="A1220" s="1" t="str">
        <f>HYPERLINK("https://iate.europa.eu/entry/result/1407738/all", "1407738")</f>
        <v>1407738</v>
      </c>
      <c r="B1220" t="inlineStr">
        <is>
          <t>SCIENCE;PRODUCTION, TECHNOLOGY AND RESEARCH</t>
        </is>
      </c>
      <c r="C1220" t="inlineStr">
        <is>
          <t>SCIENCE|natural and applied sciences|earth sciences;PRODUCTION, TECHNOLOGY AND RESEARCH|technology and technical regulations|materials technology</t>
        </is>
      </c>
      <c r="D1220" t="inlineStr">
        <is>
          <t>no</t>
        </is>
      </c>
      <c r="E1220" t="inlineStr">
        <is>
          <t/>
        </is>
      </c>
      <c r="F1220" t="inlineStr">
        <is>
          <t/>
        </is>
      </c>
      <c r="G1220" t="inlineStr">
        <is>
          <t/>
        </is>
      </c>
      <c r="H1220" t="inlineStr">
        <is>
          <t/>
        </is>
      </c>
      <c r="I1220" t="inlineStr">
        <is>
          <t/>
        </is>
      </c>
      <c r="J1220" t="inlineStr">
        <is>
          <t/>
        </is>
      </c>
      <c r="K1220" t="inlineStr">
        <is>
          <t/>
        </is>
      </c>
      <c r="L1220" t="inlineStr">
        <is>
          <t/>
        </is>
      </c>
      <c r="M1220" t="inlineStr">
        <is>
          <t/>
        </is>
      </c>
      <c r="N1220" t="inlineStr">
        <is>
          <t/>
        </is>
      </c>
      <c r="O1220" t="inlineStr">
        <is>
          <t/>
        </is>
      </c>
      <c r="P1220" t="inlineStr">
        <is>
          <t/>
        </is>
      </c>
      <c r="Q1220" t="inlineStr">
        <is>
          <t/>
        </is>
      </c>
      <c r="R1220" s="2" t="inlineStr">
        <is>
          <t>Niederdruckgasbehaelter</t>
        </is>
      </c>
      <c r="S1220" s="2" t="inlineStr">
        <is>
          <t>3</t>
        </is>
      </c>
      <c r="T1220" s="2" t="inlineStr">
        <is>
          <t/>
        </is>
      </c>
      <c r="U1220" t="inlineStr">
        <is>
          <t>Sammelbegriff fuer Glocken-und Scheibengasbehaelter</t>
        </is>
      </c>
      <c r="V1220" s="2" t="inlineStr">
        <is>
          <t>δεξαμενή αερίου χαμηλής πίεσης</t>
        </is>
      </c>
      <c r="W1220" s="2" t="inlineStr">
        <is>
          <t>3</t>
        </is>
      </c>
      <c r="X1220" s="2" t="inlineStr">
        <is>
          <t/>
        </is>
      </c>
      <c r="Y1220" t="inlineStr">
        <is>
          <t/>
        </is>
      </c>
      <c r="Z1220" s="2" t="inlineStr">
        <is>
          <t>low-pressure gas holder</t>
        </is>
      </c>
      <c r="AA1220" s="2" t="inlineStr">
        <is>
          <t>3</t>
        </is>
      </c>
      <c r="AB1220" s="2" t="inlineStr">
        <is>
          <t/>
        </is>
      </c>
      <c r="AC1220" t="inlineStr">
        <is>
          <t>a general term for bell-type,piston or waterless gas holders</t>
        </is>
      </c>
      <c r="AD1220" s="2" t="inlineStr">
        <is>
          <t>gasómetro de gas de baja presión</t>
        </is>
      </c>
      <c r="AE1220" s="2" t="inlineStr">
        <is>
          <t>3</t>
        </is>
      </c>
      <c r="AF1220" s="2" t="inlineStr">
        <is>
          <t/>
        </is>
      </c>
      <c r="AG1220" t="inlineStr">
        <is>
          <t>expresión general que designa los gasómetros de campana y los gasómetros secos</t>
        </is>
      </c>
      <c r="AH1220" t="inlineStr">
        <is>
          <t/>
        </is>
      </c>
      <c r="AI1220" t="inlineStr">
        <is>
          <t/>
        </is>
      </c>
      <c r="AJ1220" t="inlineStr">
        <is>
          <t/>
        </is>
      </c>
      <c r="AK1220" t="inlineStr">
        <is>
          <t/>
        </is>
      </c>
      <c r="AL1220" t="inlineStr">
        <is>
          <t/>
        </is>
      </c>
      <c r="AM1220" t="inlineStr">
        <is>
          <t/>
        </is>
      </c>
      <c r="AN1220" t="inlineStr">
        <is>
          <t/>
        </is>
      </c>
      <c r="AO1220" t="inlineStr">
        <is>
          <t/>
        </is>
      </c>
      <c r="AP1220" s="2" t="inlineStr">
        <is>
          <t>réservoir de gaz à basse pression</t>
        </is>
      </c>
      <c r="AQ1220" s="2" t="inlineStr">
        <is>
          <t>3</t>
        </is>
      </c>
      <c r="AR1220" s="2" t="inlineStr">
        <is>
          <t/>
        </is>
      </c>
      <c r="AS1220" t="inlineStr">
        <is>
          <t>terme général qui désigne les gazomètres hydrauliques et les gazomètres secs</t>
        </is>
      </c>
      <c r="AT1220" t="inlineStr">
        <is>
          <t/>
        </is>
      </c>
      <c r="AU1220" t="inlineStr">
        <is>
          <t/>
        </is>
      </c>
      <c r="AV1220" t="inlineStr">
        <is>
          <t/>
        </is>
      </c>
      <c r="AW1220" t="inlineStr">
        <is>
          <t/>
        </is>
      </c>
      <c r="AX1220" t="inlineStr">
        <is>
          <t/>
        </is>
      </c>
      <c r="AY1220" t="inlineStr">
        <is>
          <t/>
        </is>
      </c>
      <c r="AZ1220" t="inlineStr">
        <is>
          <t/>
        </is>
      </c>
      <c r="BA1220" t="inlineStr">
        <is>
          <t/>
        </is>
      </c>
      <c r="BB1220" t="inlineStr">
        <is>
          <t/>
        </is>
      </c>
      <c r="BC1220" t="inlineStr">
        <is>
          <t/>
        </is>
      </c>
      <c r="BD1220" t="inlineStr">
        <is>
          <t/>
        </is>
      </c>
      <c r="BE1220" t="inlineStr">
        <is>
          <t/>
        </is>
      </c>
      <c r="BF1220" s="2" t="inlineStr">
        <is>
          <t>gassometro a bassa pressione</t>
        </is>
      </c>
      <c r="BG1220" s="2" t="inlineStr">
        <is>
          <t>3</t>
        </is>
      </c>
      <c r="BH1220" s="2" t="inlineStr">
        <is>
          <t/>
        </is>
      </c>
      <c r="BI1220" t="inlineStr">
        <is>
          <t>serbatoio impiegato per l'immagazzinamento di gas di capacità variable</t>
        </is>
      </c>
      <c r="BJ1220" t="inlineStr">
        <is>
          <t/>
        </is>
      </c>
      <c r="BK1220" t="inlineStr">
        <is>
          <t/>
        </is>
      </c>
      <c r="BL1220" t="inlineStr">
        <is>
          <t/>
        </is>
      </c>
      <c r="BM1220" t="inlineStr">
        <is>
          <t/>
        </is>
      </c>
      <c r="BN1220" t="inlineStr">
        <is>
          <t/>
        </is>
      </c>
      <c r="BO1220" t="inlineStr">
        <is>
          <t/>
        </is>
      </c>
      <c r="BP1220" t="inlineStr">
        <is>
          <t/>
        </is>
      </c>
      <c r="BQ1220" t="inlineStr">
        <is>
          <t/>
        </is>
      </c>
      <c r="BR1220" t="inlineStr">
        <is>
          <t/>
        </is>
      </c>
      <c r="BS1220" t="inlineStr">
        <is>
          <t/>
        </is>
      </c>
      <c r="BT1220" t="inlineStr">
        <is>
          <t/>
        </is>
      </c>
      <c r="BU1220" t="inlineStr">
        <is>
          <t/>
        </is>
      </c>
      <c r="BV1220" t="inlineStr">
        <is>
          <t/>
        </is>
      </c>
      <c r="BW1220" t="inlineStr">
        <is>
          <t/>
        </is>
      </c>
      <c r="BX1220" t="inlineStr">
        <is>
          <t/>
        </is>
      </c>
      <c r="BY1220" t="inlineStr">
        <is>
          <t/>
        </is>
      </c>
      <c r="BZ1220" t="inlineStr">
        <is>
          <t/>
        </is>
      </c>
      <c r="CA1220" t="inlineStr">
        <is>
          <t/>
        </is>
      </c>
      <c r="CB1220" t="inlineStr">
        <is>
          <t/>
        </is>
      </c>
      <c r="CC1220" t="inlineStr">
        <is>
          <t/>
        </is>
      </c>
      <c r="CD1220" s="2" t="inlineStr">
        <is>
          <t>reservatório de gás de baixa pressão</t>
        </is>
      </c>
      <c r="CE1220" s="2" t="inlineStr">
        <is>
          <t>3</t>
        </is>
      </c>
      <c r="CF1220" s="2" t="inlineStr">
        <is>
          <t/>
        </is>
      </c>
      <c r="CG1220" t="inlineStr">
        <is>
          <t>expressão genérica que designa os gasómetros hidráulicos e os gasómetros secos</t>
        </is>
      </c>
      <c r="CH1220" t="inlineStr">
        <is>
          <t/>
        </is>
      </c>
      <c r="CI1220" t="inlineStr">
        <is>
          <t/>
        </is>
      </c>
      <c r="CJ1220" t="inlineStr">
        <is>
          <t/>
        </is>
      </c>
      <c r="CK1220" t="inlineStr">
        <is>
          <t/>
        </is>
      </c>
      <c r="CL1220" t="inlineStr">
        <is>
          <t/>
        </is>
      </c>
      <c r="CM1220" t="inlineStr">
        <is>
          <t/>
        </is>
      </c>
      <c r="CN1220" t="inlineStr">
        <is>
          <t/>
        </is>
      </c>
      <c r="CO1220" t="inlineStr">
        <is>
          <t/>
        </is>
      </c>
      <c r="CP1220" t="inlineStr">
        <is>
          <t/>
        </is>
      </c>
      <c r="CQ1220" t="inlineStr">
        <is>
          <t/>
        </is>
      </c>
      <c r="CR1220" t="inlineStr">
        <is>
          <t/>
        </is>
      </c>
      <c r="CS1220" t="inlineStr">
        <is>
          <t/>
        </is>
      </c>
      <c r="CT1220" t="inlineStr">
        <is>
          <t/>
        </is>
      </c>
      <c r="CU1220" t="inlineStr">
        <is>
          <t/>
        </is>
      </c>
      <c r="CV1220" t="inlineStr">
        <is>
          <t/>
        </is>
      </c>
      <c r="CW1220" t="inlineStr">
        <is>
          <t/>
        </is>
      </c>
    </row>
    <row r="1221">
      <c r="A1221" s="1" t="str">
        <f>HYPERLINK("https://iate.europa.eu/entry/result/1407737/all", "1407737")</f>
        <v>1407737</v>
      </c>
      <c r="B1221" t="inlineStr">
        <is>
          <t>SCIENCE;PRODUCTION, TECHNOLOGY AND RESEARCH</t>
        </is>
      </c>
      <c r="C1221" t="inlineStr">
        <is>
          <t>SCIENCE|natural and applied sciences|earth sciences;PRODUCTION, TECHNOLOGY AND RESEARCH|technology and technical regulations|materials technology</t>
        </is>
      </c>
      <c r="D1221" t="inlineStr">
        <is>
          <t>no</t>
        </is>
      </c>
      <c r="E1221" t="inlineStr">
        <is>
          <t/>
        </is>
      </c>
      <c r="F1221" t="inlineStr">
        <is>
          <t/>
        </is>
      </c>
      <c r="G1221" t="inlineStr">
        <is>
          <t/>
        </is>
      </c>
      <c r="H1221" t="inlineStr">
        <is>
          <t/>
        </is>
      </c>
      <c r="I1221" t="inlineStr">
        <is>
          <t/>
        </is>
      </c>
      <c r="J1221" t="inlineStr">
        <is>
          <t/>
        </is>
      </c>
      <c r="K1221" t="inlineStr">
        <is>
          <t/>
        </is>
      </c>
      <c r="L1221" t="inlineStr">
        <is>
          <t/>
        </is>
      </c>
      <c r="M1221" t="inlineStr">
        <is>
          <t/>
        </is>
      </c>
      <c r="N1221" t="inlineStr">
        <is>
          <t/>
        </is>
      </c>
      <c r="O1221" t="inlineStr">
        <is>
          <t/>
        </is>
      </c>
      <c r="P1221" t="inlineStr">
        <is>
          <t/>
        </is>
      </c>
      <c r="Q1221" t="inlineStr">
        <is>
          <t/>
        </is>
      </c>
      <c r="R1221" s="2" t="inlineStr">
        <is>
          <t>Kavernenspeicher</t>
        </is>
      </c>
      <c r="S1221" s="2" t="inlineStr">
        <is>
          <t>3</t>
        </is>
      </c>
      <c r="T1221" s="2" t="inlineStr">
        <is>
          <t/>
        </is>
      </c>
      <c r="U1221" t="inlineStr">
        <is>
          <t>kuenstlich geschaffener Hohlraumspeicher, der durch Aussolen wasserloeslicher Gesteinsschichten (z.B.Steinsalz) entsteht</t>
        </is>
      </c>
      <c r="V1221" s="2" t="inlineStr">
        <is>
          <t>αποθήκευση σε σπήλαια</t>
        </is>
      </c>
      <c r="W1221" s="2" t="inlineStr">
        <is>
          <t>3</t>
        </is>
      </c>
      <c r="X1221" s="2" t="inlineStr">
        <is>
          <t/>
        </is>
      </c>
      <c r="Y1221" t="inlineStr">
        <is>
          <t/>
        </is>
      </c>
      <c r="Z1221" s="2" t="inlineStr">
        <is>
          <t>storage in caverns</t>
        </is>
      </c>
      <c r="AA1221" s="2" t="inlineStr">
        <is>
          <t>3</t>
        </is>
      </c>
      <c r="AB1221" s="2" t="inlineStr">
        <is>
          <t/>
        </is>
      </c>
      <c r="AC1221" t="inlineStr">
        <is>
          <t>storage in cavities artificially created by washing out water soluble layers of rock,e.g.rock salt</t>
        </is>
      </c>
      <c r="AD1221" s="2" t="inlineStr">
        <is>
          <t>almacenamiento en cavidad salina</t>
        </is>
      </c>
      <c r="AE1221" s="2" t="inlineStr">
        <is>
          <t>3</t>
        </is>
      </c>
      <c r="AF1221" s="2" t="inlineStr">
        <is>
          <t/>
        </is>
      </c>
      <c r="AG1221" t="inlineStr">
        <is>
          <t>almacenamiento en una cavidad creada artificialmente por lixiviación (disolución) de una capa rocosa soluble en agua (por ejemplo: sal gema)</t>
        </is>
      </c>
      <c r="AH1221" t="inlineStr">
        <is>
          <t/>
        </is>
      </c>
      <c r="AI1221" t="inlineStr">
        <is>
          <t/>
        </is>
      </c>
      <c r="AJ1221" t="inlineStr">
        <is>
          <t/>
        </is>
      </c>
      <c r="AK1221" t="inlineStr">
        <is>
          <t/>
        </is>
      </c>
      <c r="AL1221" t="inlineStr">
        <is>
          <t/>
        </is>
      </c>
      <c r="AM1221" t="inlineStr">
        <is>
          <t/>
        </is>
      </c>
      <c r="AN1221" t="inlineStr">
        <is>
          <t/>
        </is>
      </c>
      <c r="AO1221" t="inlineStr">
        <is>
          <t/>
        </is>
      </c>
      <c r="AP1221" s="2" t="inlineStr">
        <is>
          <t>stockage en cavité saline</t>
        </is>
      </c>
      <c r="AQ1221" s="2" t="inlineStr">
        <is>
          <t>3</t>
        </is>
      </c>
      <c r="AR1221" s="2" t="inlineStr">
        <is>
          <t/>
        </is>
      </c>
      <c r="AS1221" t="inlineStr">
        <is>
          <t>stockage en cavité créée artificiellement, par lessivage d'une couche rocheuse soluble dans l'eau (par exemple: sel gemme)</t>
        </is>
      </c>
      <c r="AT1221" t="inlineStr">
        <is>
          <t/>
        </is>
      </c>
      <c r="AU1221" t="inlineStr">
        <is>
          <t/>
        </is>
      </c>
      <c r="AV1221" t="inlineStr">
        <is>
          <t/>
        </is>
      </c>
      <c r="AW1221" t="inlineStr">
        <is>
          <t/>
        </is>
      </c>
      <c r="AX1221" t="inlineStr">
        <is>
          <t/>
        </is>
      </c>
      <c r="AY1221" t="inlineStr">
        <is>
          <t/>
        </is>
      </c>
      <c r="AZ1221" t="inlineStr">
        <is>
          <t/>
        </is>
      </c>
      <c r="BA1221" t="inlineStr">
        <is>
          <t/>
        </is>
      </c>
      <c r="BB1221" t="inlineStr">
        <is>
          <t/>
        </is>
      </c>
      <c r="BC1221" t="inlineStr">
        <is>
          <t/>
        </is>
      </c>
      <c r="BD1221" t="inlineStr">
        <is>
          <t/>
        </is>
      </c>
      <c r="BE1221" t="inlineStr">
        <is>
          <t/>
        </is>
      </c>
      <c r="BF1221" s="2" t="inlineStr">
        <is>
          <t>stoccaggio in cavità saline</t>
        </is>
      </c>
      <c r="BG1221" s="2" t="inlineStr">
        <is>
          <t>3</t>
        </is>
      </c>
      <c r="BH1221" s="2" t="inlineStr">
        <is>
          <t/>
        </is>
      </c>
      <c r="BI1221" t="inlineStr">
        <is>
          <t/>
        </is>
      </c>
      <c r="BJ1221" t="inlineStr">
        <is>
          <t/>
        </is>
      </c>
      <c r="BK1221" t="inlineStr">
        <is>
          <t/>
        </is>
      </c>
      <c r="BL1221" t="inlineStr">
        <is>
          <t/>
        </is>
      </c>
      <c r="BM1221" t="inlineStr">
        <is>
          <t/>
        </is>
      </c>
      <c r="BN1221" t="inlineStr">
        <is>
          <t/>
        </is>
      </c>
      <c r="BO1221" t="inlineStr">
        <is>
          <t/>
        </is>
      </c>
      <c r="BP1221" t="inlineStr">
        <is>
          <t/>
        </is>
      </c>
      <c r="BQ1221" t="inlineStr">
        <is>
          <t/>
        </is>
      </c>
      <c r="BR1221" t="inlineStr">
        <is>
          <t/>
        </is>
      </c>
      <c r="BS1221" t="inlineStr">
        <is>
          <t/>
        </is>
      </c>
      <c r="BT1221" t="inlineStr">
        <is>
          <t/>
        </is>
      </c>
      <c r="BU1221" t="inlineStr">
        <is>
          <t/>
        </is>
      </c>
      <c r="BV1221" t="inlineStr">
        <is>
          <t/>
        </is>
      </c>
      <c r="BW1221" t="inlineStr">
        <is>
          <t/>
        </is>
      </c>
      <c r="BX1221" t="inlineStr">
        <is>
          <t/>
        </is>
      </c>
      <c r="BY1221" t="inlineStr">
        <is>
          <t/>
        </is>
      </c>
      <c r="BZ1221" t="inlineStr">
        <is>
          <t/>
        </is>
      </c>
      <c r="CA1221" t="inlineStr">
        <is>
          <t/>
        </is>
      </c>
      <c r="CB1221" t="inlineStr">
        <is>
          <t/>
        </is>
      </c>
      <c r="CC1221" t="inlineStr">
        <is>
          <t/>
        </is>
      </c>
      <c r="CD1221" s="2" t="inlineStr">
        <is>
          <t>armazenagem em cavidades salinas</t>
        </is>
      </c>
      <c r="CE1221" s="2" t="inlineStr">
        <is>
          <t>3</t>
        </is>
      </c>
      <c r="CF1221" s="2" t="inlineStr">
        <is>
          <t/>
        </is>
      </c>
      <c r="CG1221" t="inlineStr">
        <is>
          <t>armazenagem em cavidades criadas artificialmente por lavagem de camadas rochosas solúveis em água(por exemplo:sal gema)</t>
        </is>
      </c>
      <c r="CH1221" t="inlineStr">
        <is>
          <t/>
        </is>
      </c>
      <c r="CI1221" t="inlineStr">
        <is>
          <t/>
        </is>
      </c>
      <c r="CJ1221" t="inlineStr">
        <is>
          <t/>
        </is>
      </c>
      <c r="CK1221" t="inlineStr">
        <is>
          <t/>
        </is>
      </c>
      <c r="CL1221" t="inlineStr">
        <is>
          <t/>
        </is>
      </c>
      <c r="CM1221" t="inlineStr">
        <is>
          <t/>
        </is>
      </c>
      <c r="CN1221" t="inlineStr">
        <is>
          <t/>
        </is>
      </c>
      <c r="CO1221" t="inlineStr">
        <is>
          <t/>
        </is>
      </c>
      <c r="CP1221" t="inlineStr">
        <is>
          <t/>
        </is>
      </c>
      <c r="CQ1221" t="inlineStr">
        <is>
          <t/>
        </is>
      </c>
      <c r="CR1221" t="inlineStr">
        <is>
          <t/>
        </is>
      </c>
      <c r="CS1221" t="inlineStr">
        <is>
          <t/>
        </is>
      </c>
      <c r="CT1221" t="inlineStr">
        <is>
          <t/>
        </is>
      </c>
      <c r="CU1221" t="inlineStr">
        <is>
          <t/>
        </is>
      </c>
      <c r="CV1221" t="inlineStr">
        <is>
          <t/>
        </is>
      </c>
      <c r="CW1221" t="inlineStr">
        <is>
          <t/>
        </is>
      </c>
    </row>
    <row r="1222">
      <c r="A1222" s="1" t="str">
        <f>HYPERLINK("https://iate.europa.eu/entry/result/1407735/all", "1407735")</f>
        <v>1407735</v>
      </c>
      <c r="B1222" t="inlineStr">
        <is>
          <t>SCIENCE;INDUSTRY</t>
        </is>
      </c>
      <c r="C1222" t="inlineStr">
        <is>
          <t>SCIENCE|natural and applied sciences|earth sciences;INDUSTRY|electronics and electrical engineering</t>
        </is>
      </c>
      <c r="D1222" t="inlineStr">
        <is>
          <t>no</t>
        </is>
      </c>
      <c r="E1222" t="inlineStr">
        <is>
          <t/>
        </is>
      </c>
      <c r="F1222" t="inlineStr">
        <is>
          <t/>
        </is>
      </c>
      <c r="G1222" t="inlineStr">
        <is>
          <t/>
        </is>
      </c>
      <c r="H1222" t="inlineStr">
        <is>
          <t/>
        </is>
      </c>
      <c r="I1222" t="inlineStr">
        <is>
          <t/>
        </is>
      </c>
      <c r="J1222" t="inlineStr">
        <is>
          <t/>
        </is>
      </c>
      <c r="K1222" t="inlineStr">
        <is>
          <t/>
        </is>
      </c>
      <c r="L1222" t="inlineStr">
        <is>
          <t/>
        </is>
      </c>
      <c r="M1222" t="inlineStr">
        <is>
          <t/>
        </is>
      </c>
      <c r="N1222" t="inlineStr">
        <is>
          <t/>
        </is>
      </c>
      <c r="O1222" t="inlineStr">
        <is>
          <t/>
        </is>
      </c>
      <c r="P1222" t="inlineStr">
        <is>
          <t/>
        </is>
      </c>
      <c r="Q1222" t="inlineStr">
        <is>
          <t/>
        </is>
      </c>
      <c r="R1222" s="2" t="inlineStr">
        <is>
          <t>Gasdruckregelgeraet</t>
        </is>
      </c>
      <c r="S1222" s="2" t="inlineStr">
        <is>
          <t>3</t>
        </is>
      </c>
      <c r="T1222" s="2" t="inlineStr">
        <is>
          <t/>
        </is>
      </c>
      <c r="U1222" t="inlineStr">
        <is>
          <t>selbsttaetig wirkendes Geraet zum Herabsetzen eines hoeheren Gasdruckes auf einen konstanten niederen Wert</t>
        </is>
      </c>
      <c r="V1222" s="2" t="inlineStr">
        <is>
          <t>ρυθμιστής πίεσης αερίου</t>
        </is>
      </c>
      <c r="W1222" s="2" t="inlineStr">
        <is>
          <t>3</t>
        </is>
      </c>
      <c r="X1222" s="2" t="inlineStr">
        <is>
          <t/>
        </is>
      </c>
      <c r="Y1222" t="inlineStr">
        <is>
          <t/>
        </is>
      </c>
      <c r="Z1222" s="2" t="inlineStr">
        <is>
          <t>gas pressure regulator|
gas governor</t>
        </is>
      </c>
      <c r="AA1222" s="2" t="inlineStr">
        <is>
          <t>3|
3</t>
        </is>
      </c>
      <c r="AB1222" s="2" t="inlineStr">
        <is>
          <t xml:space="preserve">|
</t>
        </is>
      </c>
      <c r="AC1222" t="inlineStr">
        <is>
          <t>a device that automatically reduces a higher gas pressure to a constant lower value</t>
        </is>
      </c>
      <c r="AD1222" s="2" t="inlineStr">
        <is>
          <t>regulador de presión del gas</t>
        </is>
      </c>
      <c r="AE1222" s="2" t="inlineStr">
        <is>
          <t>3</t>
        </is>
      </c>
      <c r="AF1222" s="2" t="inlineStr">
        <is>
          <t/>
        </is>
      </c>
      <c r="AG1222" t="inlineStr">
        <is>
          <t>aparato de funcionamiento automático cuyo efecto es el de reducir la presión de gas a un valor más bajo, constante</t>
        </is>
      </c>
      <c r="AH1222" t="inlineStr">
        <is>
          <t/>
        </is>
      </c>
      <c r="AI1222" t="inlineStr">
        <is>
          <t/>
        </is>
      </c>
      <c r="AJ1222" t="inlineStr">
        <is>
          <t/>
        </is>
      </c>
      <c r="AK1222" t="inlineStr">
        <is>
          <t/>
        </is>
      </c>
      <c r="AL1222" t="inlineStr">
        <is>
          <t/>
        </is>
      </c>
      <c r="AM1222" t="inlineStr">
        <is>
          <t/>
        </is>
      </c>
      <c r="AN1222" t="inlineStr">
        <is>
          <t/>
        </is>
      </c>
      <c r="AO1222" t="inlineStr">
        <is>
          <t/>
        </is>
      </c>
      <c r="AP1222" s="2" t="inlineStr">
        <is>
          <t>détenteur-régulateur de gaz</t>
        </is>
      </c>
      <c r="AQ1222" s="2" t="inlineStr">
        <is>
          <t>3</t>
        </is>
      </c>
      <c r="AR1222" s="2" t="inlineStr">
        <is>
          <t/>
        </is>
      </c>
      <c r="AS1222" t="inlineStr">
        <is>
          <t>appareil fonctionnant automatiquement qui a pour effet d'abaisser la pression du gaz à une valeur plus faible et constante</t>
        </is>
      </c>
      <c r="AT1222" t="inlineStr">
        <is>
          <t/>
        </is>
      </c>
      <c r="AU1222" t="inlineStr">
        <is>
          <t/>
        </is>
      </c>
      <c r="AV1222" t="inlineStr">
        <is>
          <t/>
        </is>
      </c>
      <c r="AW1222" t="inlineStr">
        <is>
          <t/>
        </is>
      </c>
      <c r="AX1222" t="inlineStr">
        <is>
          <t/>
        </is>
      </c>
      <c r="AY1222" t="inlineStr">
        <is>
          <t/>
        </is>
      </c>
      <c r="AZ1222" t="inlineStr">
        <is>
          <t/>
        </is>
      </c>
      <c r="BA1222" t="inlineStr">
        <is>
          <t/>
        </is>
      </c>
      <c r="BB1222" t="inlineStr">
        <is>
          <t/>
        </is>
      </c>
      <c r="BC1222" t="inlineStr">
        <is>
          <t/>
        </is>
      </c>
      <c r="BD1222" t="inlineStr">
        <is>
          <t/>
        </is>
      </c>
      <c r="BE1222" t="inlineStr">
        <is>
          <t/>
        </is>
      </c>
      <c r="BF1222" s="2" t="inlineStr">
        <is>
          <t>regolatore della pressione del gas</t>
        </is>
      </c>
      <c r="BG1222" s="2" t="inlineStr">
        <is>
          <t>3</t>
        </is>
      </c>
      <c r="BH1222" s="2" t="inlineStr">
        <is>
          <t/>
        </is>
      </c>
      <c r="BI1222" t="inlineStr">
        <is>
          <t/>
        </is>
      </c>
      <c r="BJ1222" t="inlineStr">
        <is>
          <t/>
        </is>
      </c>
      <c r="BK1222" t="inlineStr">
        <is>
          <t/>
        </is>
      </c>
      <c r="BL1222" t="inlineStr">
        <is>
          <t/>
        </is>
      </c>
      <c r="BM1222" t="inlineStr">
        <is>
          <t/>
        </is>
      </c>
      <c r="BN1222" t="inlineStr">
        <is>
          <t/>
        </is>
      </c>
      <c r="BO1222" t="inlineStr">
        <is>
          <t/>
        </is>
      </c>
      <c r="BP1222" t="inlineStr">
        <is>
          <t/>
        </is>
      </c>
      <c r="BQ1222" t="inlineStr">
        <is>
          <t/>
        </is>
      </c>
      <c r="BR1222" t="inlineStr">
        <is>
          <t/>
        </is>
      </c>
      <c r="BS1222" t="inlineStr">
        <is>
          <t/>
        </is>
      </c>
      <c r="BT1222" t="inlineStr">
        <is>
          <t/>
        </is>
      </c>
      <c r="BU1222" t="inlineStr">
        <is>
          <t/>
        </is>
      </c>
      <c r="BV1222" t="inlineStr">
        <is>
          <t/>
        </is>
      </c>
      <c r="BW1222" t="inlineStr">
        <is>
          <t/>
        </is>
      </c>
      <c r="BX1222" t="inlineStr">
        <is>
          <t/>
        </is>
      </c>
      <c r="BY1222" t="inlineStr">
        <is>
          <t/>
        </is>
      </c>
      <c r="BZ1222" t="inlineStr">
        <is>
          <t/>
        </is>
      </c>
      <c r="CA1222" t="inlineStr">
        <is>
          <t/>
        </is>
      </c>
      <c r="CB1222" t="inlineStr">
        <is>
          <t/>
        </is>
      </c>
      <c r="CC1222" t="inlineStr">
        <is>
          <t/>
        </is>
      </c>
      <c r="CD1222" s="2" t="inlineStr">
        <is>
          <t>regulador de pressão do gás</t>
        </is>
      </c>
      <c r="CE1222" s="2" t="inlineStr">
        <is>
          <t>3</t>
        </is>
      </c>
      <c r="CF1222" s="2" t="inlineStr">
        <is>
          <t/>
        </is>
      </c>
      <c r="CG1222" t="inlineStr">
        <is>
          <t>aparelho que reduz automaticamente a pressão do gás para um valor mais baixo e constante</t>
        </is>
      </c>
      <c r="CH1222" t="inlineStr">
        <is>
          <t/>
        </is>
      </c>
      <c r="CI1222" t="inlineStr">
        <is>
          <t/>
        </is>
      </c>
      <c r="CJ1222" t="inlineStr">
        <is>
          <t/>
        </is>
      </c>
      <c r="CK1222" t="inlineStr">
        <is>
          <t/>
        </is>
      </c>
      <c r="CL1222" t="inlineStr">
        <is>
          <t/>
        </is>
      </c>
      <c r="CM1222" t="inlineStr">
        <is>
          <t/>
        </is>
      </c>
      <c r="CN1222" t="inlineStr">
        <is>
          <t/>
        </is>
      </c>
      <c r="CO1222" t="inlineStr">
        <is>
          <t/>
        </is>
      </c>
      <c r="CP1222" t="inlineStr">
        <is>
          <t/>
        </is>
      </c>
      <c r="CQ1222" t="inlineStr">
        <is>
          <t/>
        </is>
      </c>
      <c r="CR1222" t="inlineStr">
        <is>
          <t/>
        </is>
      </c>
      <c r="CS1222" t="inlineStr">
        <is>
          <t/>
        </is>
      </c>
      <c r="CT1222" t="inlineStr">
        <is>
          <t/>
        </is>
      </c>
      <c r="CU1222" t="inlineStr">
        <is>
          <t/>
        </is>
      </c>
      <c r="CV1222" t="inlineStr">
        <is>
          <t/>
        </is>
      </c>
      <c r="CW1222" t="inlineStr">
        <is>
          <t/>
        </is>
      </c>
    </row>
    <row r="1223">
      <c r="A1223" s="1" t="str">
        <f>HYPERLINK("https://iate.europa.eu/entry/result/1407731/all", "1407731")</f>
        <v>1407731</v>
      </c>
      <c r="B1223" t="inlineStr">
        <is>
          <t>SCIENCE;INDUSTRY</t>
        </is>
      </c>
      <c r="C1223" t="inlineStr">
        <is>
          <t>SCIENCE|natural and applied sciences|earth sciences;INDUSTRY|electronics and electrical engineering</t>
        </is>
      </c>
      <c r="D1223" t="inlineStr">
        <is>
          <t>no</t>
        </is>
      </c>
      <c r="E1223" t="inlineStr">
        <is>
          <t/>
        </is>
      </c>
      <c r="F1223" t="inlineStr">
        <is>
          <t/>
        </is>
      </c>
      <c r="G1223" t="inlineStr">
        <is>
          <t/>
        </is>
      </c>
      <c r="H1223" t="inlineStr">
        <is>
          <t/>
        </is>
      </c>
      <c r="I1223" t="inlineStr">
        <is>
          <t/>
        </is>
      </c>
      <c r="J1223" t="inlineStr">
        <is>
          <t/>
        </is>
      </c>
      <c r="K1223" t="inlineStr">
        <is>
          <t/>
        </is>
      </c>
      <c r="L1223" t="inlineStr">
        <is>
          <t/>
        </is>
      </c>
      <c r="M1223" t="inlineStr">
        <is>
          <t/>
        </is>
      </c>
      <c r="N1223" t="inlineStr">
        <is>
          <t/>
        </is>
      </c>
      <c r="O1223" t="inlineStr">
        <is>
          <t/>
        </is>
      </c>
      <c r="P1223" t="inlineStr">
        <is>
          <t/>
        </is>
      </c>
      <c r="Q1223" t="inlineStr">
        <is>
          <t/>
        </is>
      </c>
      <c r="R1223" s="2" t="inlineStr">
        <is>
          <t>grenzueberschreitende Gasleitung</t>
        </is>
      </c>
      <c r="S1223" s="2" t="inlineStr">
        <is>
          <t>3</t>
        </is>
      </c>
      <c r="T1223" s="2" t="inlineStr">
        <is>
          <t/>
        </is>
      </c>
      <c r="U1223" t="inlineStr">
        <is>
          <t>Gasrohrleitung, die nur eine Staatsgrenze ueberschreitet</t>
        </is>
      </c>
      <c r="V1223" s="2" t="inlineStr">
        <is>
          <t>διεθνής αγωγός εξαγωγής αερίου|
διακρατικός αγωγός</t>
        </is>
      </c>
      <c r="W1223" s="2" t="inlineStr">
        <is>
          <t>3|
3</t>
        </is>
      </c>
      <c r="X1223" s="2" t="inlineStr">
        <is>
          <t xml:space="preserve">|
</t>
        </is>
      </c>
      <c r="Y1223" t="inlineStr">
        <is>
          <t/>
        </is>
      </c>
      <c r="Z1223" s="2" t="inlineStr">
        <is>
          <t>international pipeline|
interstate pipeline|
gas pipeline crossing one frontier</t>
        </is>
      </c>
      <c r="AA1223" s="2" t="inlineStr">
        <is>
          <t>3|
3|
3</t>
        </is>
      </c>
      <c r="AB1223" s="2" t="inlineStr">
        <is>
          <t xml:space="preserve">|
|
</t>
        </is>
      </c>
      <c r="AC1223" t="inlineStr">
        <is>
          <t/>
        </is>
      </c>
      <c r="AD1223" s="2" t="inlineStr">
        <is>
          <t>gasoducto internacional</t>
        </is>
      </c>
      <c r="AE1223" s="2" t="inlineStr">
        <is>
          <t>3</t>
        </is>
      </c>
      <c r="AF1223" s="2" t="inlineStr">
        <is>
          <t/>
        </is>
      </c>
      <c r="AG1223" t="inlineStr">
        <is>
          <t>conducción para el transporte de gas que atraviesa una sola frontera entre dos estados</t>
        </is>
      </c>
      <c r="AH1223" t="inlineStr">
        <is>
          <t/>
        </is>
      </c>
      <c r="AI1223" t="inlineStr">
        <is>
          <t/>
        </is>
      </c>
      <c r="AJ1223" t="inlineStr">
        <is>
          <t/>
        </is>
      </c>
      <c r="AK1223" t="inlineStr">
        <is>
          <t/>
        </is>
      </c>
      <c r="AL1223" t="inlineStr">
        <is>
          <t/>
        </is>
      </c>
      <c r="AM1223" t="inlineStr">
        <is>
          <t/>
        </is>
      </c>
      <c r="AN1223" t="inlineStr">
        <is>
          <t/>
        </is>
      </c>
      <c r="AO1223" t="inlineStr">
        <is>
          <t/>
        </is>
      </c>
      <c r="AP1223" s="2" t="inlineStr">
        <is>
          <t>conduite d'exportation de gaz|
conduite d'exportation</t>
        </is>
      </c>
      <c r="AQ1223" s="2" t="inlineStr">
        <is>
          <t>3|
3</t>
        </is>
      </c>
      <c r="AR1223" s="2" t="inlineStr">
        <is>
          <t xml:space="preserve">|
</t>
        </is>
      </c>
      <c r="AS1223" t="inlineStr">
        <is>
          <t>conduite de transport de gaz qui traverse une seule frontière d'état</t>
        </is>
      </c>
      <c r="AT1223" t="inlineStr">
        <is>
          <t/>
        </is>
      </c>
      <c r="AU1223" t="inlineStr">
        <is>
          <t/>
        </is>
      </c>
      <c r="AV1223" t="inlineStr">
        <is>
          <t/>
        </is>
      </c>
      <c r="AW1223" t="inlineStr">
        <is>
          <t/>
        </is>
      </c>
      <c r="AX1223" t="inlineStr">
        <is>
          <t/>
        </is>
      </c>
      <c r="AY1223" t="inlineStr">
        <is>
          <t/>
        </is>
      </c>
      <c r="AZ1223" t="inlineStr">
        <is>
          <t/>
        </is>
      </c>
      <c r="BA1223" t="inlineStr">
        <is>
          <t/>
        </is>
      </c>
      <c r="BB1223" t="inlineStr">
        <is>
          <t/>
        </is>
      </c>
      <c r="BC1223" t="inlineStr">
        <is>
          <t/>
        </is>
      </c>
      <c r="BD1223" t="inlineStr">
        <is>
          <t/>
        </is>
      </c>
      <c r="BE1223" t="inlineStr">
        <is>
          <t/>
        </is>
      </c>
      <c r="BF1223" s="2" t="inlineStr">
        <is>
          <t>gasdotto internazionale</t>
        </is>
      </c>
      <c r="BG1223" s="2" t="inlineStr">
        <is>
          <t>3</t>
        </is>
      </c>
      <c r="BH1223" s="2" t="inlineStr">
        <is>
          <t/>
        </is>
      </c>
      <c r="BI1223" t="inlineStr">
        <is>
          <t/>
        </is>
      </c>
      <c r="BJ1223" t="inlineStr">
        <is>
          <t/>
        </is>
      </c>
      <c r="BK1223" t="inlineStr">
        <is>
          <t/>
        </is>
      </c>
      <c r="BL1223" t="inlineStr">
        <is>
          <t/>
        </is>
      </c>
      <c r="BM1223" t="inlineStr">
        <is>
          <t/>
        </is>
      </c>
      <c r="BN1223" t="inlineStr">
        <is>
          <t/>
        </is>
      </c>
      <c r="BO1223" t="inlineStr">
        <is>
          <t/>
        </is>
      </c>
      <c r="BP1223" t="inlineStr">
        <is>
          <t/>
        </is>
      </c>
      <c r="BQ1223" t="inlineStr">
        <is>
          <t/>
        </is>
      </c>
      <c r="BR1223" t="inlineStr">
        <is>
          <t/>
        </is>
      </c>
      <c r="BS1223" t="inlineStr">
        <is>
          <t/>
        </is>
      </c>
      <c r="BT1223" t="inlineStr">
        <is>
          <t/>
        </is>
      </c>
      <c r="BU1223" t="inlineStr">
        <is>
          <t/>
        </is>
      </c>
      <c r="BV1223" t="inlineStr">
        <is>
          <t/>
        </is>
      </c>
      <c r="BW1223" t="inlineStr">
        <is>
          <t/>
        </is>
      </c>
      <c r="BX1223" t="inlineStr">
        <is>
          <t/>
        </is>
      </c>
      <c r="BY1223" t="inlineStr">
        <is>
          <t/>
        </is>
      </c>
      <c r="BZ1223" t="inlineStr">
        <is>
          <t/>
        </is>
      </c>
      <c r="CA1223" t="inlineStr">
        <is>
          <t/>
        </is>
      </c>
      <c r="CB1223" t="inlineStr">
        <is>
          <t/>
        </is>
      </c>
      <c r="CC1223" t="inlineStr">
        <is>
          <t/>
        </is>
      </c>
      <c r="CD1223" s="2" t="inlineStr">
        <is>
          <t>gasoduto</t>
        </is>
      </c>
      <c r="CE1223" s="2" t="inlineStr">
        <is>
          <t>3</t>
        </is>
      </c>
      <c r="CF1223" s="2" t="inlineStr">
        <is>
          <t/>
        </is>
      </c>
      <c r="CG1223" t="inlineStr">
        <is>
          <t>conduta para transporte de gases combustíveis a alta pressão e a longa distância</t>
        </is>
      </c>
      <c r="CH1223" t="inlineStr">
        <is>
          <t/>
        </is>
      </c>
      <c r="CI1223" t="inlineStr">
        <is>
          <t/>
        </is>
      </c>
      <c r="CJ1223" t="inlineStr">
        <is>
          <t/>
        </is>
      </c>
      <c r="CK1223" t="inlineStr">
        <is>
          <t/>
        </is>
      </c>
      <c r="CL1223" t="inlineStr">
        <is>
          <t/>
        </is>
      </c>
      <c r="CM1223" t="inlineStr">
        <is>
          <t/>
        </is>
      </c>
      <c r="CN1223" t="inlineStr">
        <is>
          <t/>
        </is>
      </c>
      <c r="CO1223" t="inlineStr">
        <is>
          <t/>
        </is>
      </c>
      <c r="CP1223" t="inlineStr">
        <is>
          <t/>
        </is>
      </c>
      <c r="CQ1223" t="inlineStr">
        <is>
          <t/>
        </is>
      </c>
      <c r="CR1223" t="inlineStr">
        <is>
          <t/>
        </is>
      </c>
      <c r="CS1223" t="inlineStr">
        <is>
          <t/>
        </is>
      </c>
      <c r="CT1223" t="inlineStr">
        <is>
          <t/>
        </is>
      </c>
      <c r="CU1223" t="inlineStr">
        <is>
          <t/>
        </is>
      </c>
      <c r="CV1223" t="inlineStr">
        <is>
          <t/>
        </is>
      </c>
      <c r="CW1223" t="inlineStr">
        <is>
          <t/>
        </is>
      </c>
    </row>
    <row r="1224">
      <c r="A1224" s="1" t="str">
        <f>HYPERLINK("https://iate.europa.eu/entry/result/1407728/all", "1407728")</f>
        <v>1407728</v>
      </c>
      <c r="B1224" t="inlineStr">
        <is>
          <t>SCIENCE;INDUSTRY</t>
        </is>
      </c>
      <c r="C1224" t="inlineStr">
        <is>
          <t>SCIENCE|natural and applied sciences|earth sciences;INDUSTRY|electronics and electrical engineering</t>
        </is>
      </c>
      <c r="D1224" t="inlineStr">
        <is>
          <t>no</t>
        </is>
      </c>
      <c r="E1224" t="inlineStr">
        <is>
          <t/>
        </is>
      </c>
      <c r="F1224" t="inlineStr">
        <is>
          <t/>
        </is>
      </c>
      <c r="G1224" t="inlineStr">
        <is>
          <t/>
        </is>
      </c>
      <c r="H1224" t="inlineStr">
        <is>
          <t/>
        </is>
      </c>
      <c r="I1224" t="inlineStr">
        <is>
          <t/>
        </is>
      </c>
      <c r="J1224" t="inlineStr">
        <is>
          <t/>
        </is>
      </c>
      <c r="K1224" t="inlineStr">
        <is>
          <t/>
        </is>
      </c>
      <c r="L1224" t="inlineStr">
        <is>
          <t/>
        </is>
      </c>
      <c r="M1224" t="inlineStr">
        <is>
          <t/>
        </is>
      </c>
      <c r="N1224" t="inlineStr">
        <is>
          <t/>
        </is>
      </c>
      <c r="O1224" t="inlineStr">
        <is>
          <t/>
        </is>
      </c>
      <c r="P1224" t="inlineStr">
        <is>
          <t/>
        </is>
      </c>
      <c r="Q1224" t="inlineStr">
        <is>
          <t/>
        </is>
      </c>
      <c r="R1224" s="2" t="inlineStr">
        <is>
          <t>Konditionierung</t>
        </is>
      </c>
      <c r="S1224" s="2" t="inlineStr">
        <is>
          <t>3</t>
        </is>
      </c>
      <c r="T1224" s="2" t="inlineStr">
        <is>
          <t/>
        </is>
      </c>
      <c r="U1224" t="inlineStr">
        <is>
          <t>Verfahren zum Einstellen vorgegebener Qualitaetsmerkmale eines Brenngases durch Zumischen von Fremdgasen oder Fluessigkeiten</t>
        </is>
      </c>
      <c r="V1224" s="2" t="inlineStr">
        <is>
          <t>μετασχηματισμός</t>
        </is>
      </c>
      <c r="W1224" s="2" t="inlineStr">
        <is>
          <t>3</t>
        </is>
      </c>
      <c r="X1224" s="2" t="inlineStr">
        <is>
          <t/>
        </is>
      </c>
      <c r="Y1224" t="inlineStr">
        <is>
          <t/>
        </is>
      </c>
      <c r="Z1224" s="2" t="inlineStr">
        <is>
          <t>conditioning</t>
        </is>
      </c>
      <c r="AA1224" s="2" t="inlineStr">
        <is>
          <t>3</t>
        </is>
      </c>
      <c r="AB1224" s="2" t="inlineStr">
        <is>
          <t/>
        </is>
      </c>
      <c r="AC1224" t="inlineStr">
        <is>
          <t>a process of adjusting the characteristics of a gaseous fuel as required,by the admixture of other gases or liquids.In the USA the term embraces both the removal of objectionable constituents and the addition of desirable constituents</t>
        </is>
      </c>
      <c r="AD1224" s="2" t="inlineStr">
        <is>
          <t>acondicionamiento</t>
        </is>
      </c>
      <c r="AE1224" s="2" t="inlineStr">
        <is>
          <t>3</t>
        </is>
      </c>
      <c r="AF1224" s="2" t="inlineStr">
        <is>
          <t/>
        </is>
      </c>
      <c r="AG1224" t="inlineStr">
        <is>
          <t>operación que consiste en proporcionar a un gas combustible determinadas características por mezcla con otros gases o con líquidos</t>
        </is>
      </c>
      <c r="AH1224" t="inlineStr">
        <is>
          <t/>
        </is>
      </c>
      <c r="AI1224" t="inlineStr">
        <is>
          <t/>
        </is>
      </c>
      <c r="AJ1224" t="inlineStr">
        <is>
          <t/>
        </is>
      </c>
      <c r="AK1224" t="inlineStr">
        <is>
          <t/>
        </is>
      </c>
      <c r="AL1224" t="inlineStr">
        <is>
          <t/>
        </is>
      </c>
      <c r="AM1224" t="inlineStr">
        <is>
          <t/>
        </is>
      </c>
      <c r="AN1224" t="inlineStr">
        <is>
          <t/>
        </is>
      </c>
      <c r="AO1224" t="inlineStr">
        <is>
          <t/>
        </is>
      </c>
      <c r="AP1224" s="2" t="inlineStr">
        <is>
          <t>conditionnement</t>
        </is>
      </c>
      <c r="AQ1224" s="2" t="inlineStr">
        <is>
          <t>3</t>
        </is>
      </c>
      <c r="AR1224" s="2" t="inlineStr">
        <is>
          <t/>
        </is>
      </c>
      <c r="AS1224" t="inlineStr">
        <is>
          <t>opération qui consiste à conférer à un gaz combustible des caractéristiques déterminées, par mélange avec d'autres gaz ou de liquides</t>
        </is>
      </c>
      <c r="AT1224" t="inlineStr">
        <is>
          <t/>
        </is>
      </c>
      <c r="AU1224" t="inlineStr">
        <is>
          <t/>
        </is>
      </c>
      <c r="AV1224" t="inlineStr">
        <is>
          <t/>
        </is>
      </c>
      <c r="AW1224" t="inlineStr">
        <is>
          <t/>
        </is>
      </c>
      <c r="AX1224" t="inlineStr">
        <is>
          <t/>
        </is>
      </c>
      <c r="AY1224" t="inlineStr">
        <is>
          <t/>
        </is>
      </c>
      <c r="AZ1224" t="inlineStr">
        <is>
          <t/>
        </is>
      </c>
      <c r="BA1224" t="inlineStr">
        <is>
          <t/>
        </is>
      </c>
      <c r="BB1224" t="inlineStr">
        <is>
          <t/>
        </is>
      </c>
      <c r="BC1224" t="inlineStr">
        <is>
          <t/>
        </is>
      </c>
      <c r="BD1224" t="inlineStr">
        <is>
          <t/>
        </is>
      </c>
      <c r="BE1224" t="inlineStr">
        <is>
          <t/>
        </is>
      </c>
      <c r="BF1224" s="2" t="inlineStr">
        <is>
          <t>condizionamento</t>
        </is>
      </c>
      <c r="BG1224" s="2" t="inlineStr">
        <is>
          <t>3</t>
        </is>
      </c>
      <c r="BH1224" s="2" t="inlineStr">
        <is>
          <t/>
        </is>
      </c>
      <c r="BI1224" t="inlineStr">
        <is>
          <t/>
        </is>
      </c>
      <c r="BJ1224" t="inlineStr">
        <is>
          <t/>
        </is>
      </c>
      <c r="BK1224" t="inlineStr">
        <is>
          <t/>
        </is>
      </c>
      <c r="BL1224" t="inlineStr">
        <is>
          <t/>
        </is>
      </c>
      <c r="BM1224" t="inlineStr">
        <is>
          <t/>
        </is>
      </c>
      <c r="BN1224" t="inlineStr">
        <is>
          <t/>
        </is>
      </c>
      <c r="BO1224" t="inlineStr">
        <is>
          <t/>
        </is>
      </c>
      <c r="BP1224" t="inlineStr">
        <is>
          <t/>
        </is>
      </c>
      <c r="BQ1224" t="inlineStr">
        <is>
          <t/>
        </is>
      </c>
      <c r="BR1224" t="inlineStr">
        <is>
          <t/>
        </is>
      </c>
      <c r="BS1224" t="inlineStr">
        <is>
          <t/>
        </is>
      </c>
      <c r="BT1224" t="inlineStr">
        <is>
          <t/>
        </is>
      </c>
      <c r="BU1224" t="inlineStr">
        <is>
          <t/>
        </is>
      </c>
      <c r="BV1224" t="inlineStr">
        <is>
          <t/>
        </is>
      </c>
      <c r="BW1224" t="inlineStr">
        <is>
          <t/>
        </is>
      </c>
      <c r="BX1224" t="inlineStr">
        <is>
          <t/>
        </is>
      </c>
      <c r="BY1224" t="inlineStr">
        <is>
          <t/>
        </is>
      </c>
      <c r="BZ1224" t="inlineStr">
        <is>
          <t/>
        </is>
      </c>
      <c r="CA1224" t="inlineStr">
        <is>
          <t/>
        </is>
      </c>
      <c r="CB1224" t="inlineStr">
        <is>
          <t/>
        </is>
      </c>
      <c r="CC1224" t="inlineStr">
        <is>
          <t/>
        </is>
      </c>
      <c r="CD1224" s="2" t="inlineStr">
        <is>
          <t>condicionamento</t>
        </is>
      </c>
      <c r="CE1224" s="2" t="inlineStr">
        <is>
          <t>3</t>
        </is>
      </c>
      <c r="CF1224" s="2" t="inlineStr">
        <is>
          <t/>
        </is>
      </c>
      <c r="CG1224" t="inlineStr">
        <is>
          <t>operação que consiste em conferir determinadas características a um gás combustível,pela mistura com outros gases ou com líquidos</t>
        </is>
      </c>
      <c r="CH1224" t="inlineStr">
        <is>
          <t/>
        </is>
      </c>
      <c r="CI1224" t="inlineStr">
        <is>
          <t/>
        </is>
      </c>
      <c r="CJ1224" t="inlineStr">
        <is>
          <t/>
        </is>
      </c>
      <c r="CK1224" t="inlineStr">
        <is>
          <t/>
        </is>
      </c>
      <c r="CL1224" t="inlineStr">
        <is>
          <t/>
        </is>
      </c>
      <c r="CM1224" t="inlineStr">
        <is>
          <t/>
        </is>
      </c>
      <c r="CN1224" t="inlineStr">
        <is>
          <t/>
        </is>
      </c>
      <c r="CO1224" t="inlineStr">
        <is>
          <t/>
        </is>
      </c>
      <c r="CP1224" t="inlineStr">
        <is>
          <t/>
        </is>
      </c>
      <c r="CQ1224" t="inlineStr">
        <is>
          <t/>
        </is>
      </c>
      <c r="CR1224" t="inlineStr">
        <is>
          <t/>
        </is>
      </c>
      <c r="CS1224" t="inlineStr">
        <is>
          <t/>
        </is>
      </c>
      <c r="CT1224" t="inlineStr">
        <is>
          <t/>
        </is>
      </c>
      <c r="CU1224" t="inlineStr">
        <is>
          <t/>
        </is>
      </c>
      <c r="CV1224" t="inlineStr">
        <is>
          <t/>
        </is>
      </c>
      <c r="CW1224" t="inlineStr">
        <is>
          <t/>
        </is>
      </c>
    </row>
    <row r="1225">
      <c r="A1225" s="1" t="str">
        <f>HYPERLINK("https://iate.europa.eu/entry/result/1407727/all", "1407727")</f>
        <v>1407727</v>
      </c>
      <c r="B1225" t="inlineStr">
        <is>
          <t>SCIENCE;INDUSTRY</t>
        </is>
      </c>
      <c r="C1225" t="inlineStr">
        <is>
          <t>SCIENCE|natural and applied sciences|earth sciences;INDUSTRY|electronics and electrical engineering</t>
        </is>
      </c>
      <c r="D1225" t="inlineStr">
        <is>
          <t>no</t>
        </is>
      </c>
      <c r="E1225" t="inlineStr">
        <is>
          <t/>
        </is>
      </c>
      <c r="F1225" t="inlineStr">
        <is>
          <t/>
        </is>
      </c>
      <c r="G1225" t="inlineStr">
        <is>
          <t/>
        </is>
      </c>
      <c r="H1225" t="inlineStr">
        <is>
          <t/>
        </is>
      </c>
      <c r="I1225" t="inlineStr">
        <is>
          <t/>
        </is>
      </c>
      <c r="J1225" t="inlineStr">
        <is>
          <t/>
        </is>
      </c>
      <c r="K1225" t="inlineStr">
        <is>
          <t/>
        </is>
      </c>
      <c r="L1225" t="inlineStr">
        <is>
          <t/>
        </is>
      </c>
      <c r="M1225" t="inlineStr">
        <is>
          <t/>
        </is>
      </c>
      <c r="N1225" t="inlineStr">
        <is>
          <t/>
        </is>
      </c>
      <c r="O1225" t="inlineStr">
        <is>
          <t/>
        </is>
      </c>
      <c r="P1225" t="inlineStr">
        <is>
          <t/>
        </is>
      </c>
      <c r="Q1225" t="inlineStr">
        <is>
          <t/>
        </is>
      </c>
      <c r="R1225" s="2" t="inlineStr">
        <is>
          <t>Entschwefelung</t>
        </is>
      </c>
      <c r="S1225" s="2" t="inlineStr">
        <is>
          <t>3</t>
        </is>
      </c>
      <c r="T1225" s="2" t="inlineStr">
        <is>
          <t/>
        </is>
      </c>
      <c r="U1225" t="inlineStr">
        <is>
          <t>Verfahren zum Entfernen der in Brenngasen enthaltenen Schwefelverbindungen</t>
        </is>
      </c>
      <c r="V1225" s="2" t="inlineStr">
        <is>
          <t>αποθείωση|
απομάκρυνση θείου</t>
        </is>
      </c>
      <c r="W1225" s="2" t="inlineStr">
        <is>
          <t>3|
3</t>
        </is>
      </c>
      <c r="X1225" s="2" t="inlineStr">
        <is>
          <t xml:space="preserve">|
</t>
        </is>
      </c>
      <c r="Y1225" t="inlineStr">
        <is>
          <t/>
        </is>
      </c>
      <c r="Z1225" s="2" t="inlineStr">
        <is>
          <t>desulphurization|
desulphurizing process|
sulphur removal</t>
        </is>
      </c>
      <c r="AA1225" s="2" t="inlineStr">
        <is>
          <t>3|
3|
3</t>
        </is>
      </c>
      <c r="AB1225" s="2" t="inlineStr">
        <is>
          <t xml:space="preserve">|
|
</t>
        </is>
      </c>
      <c r="AC1225" t="inlineStr">
        <is>
          <t>a process for removing sulphur compounds contained in gaseous fuels</t>
        </is>
      </c>
      <c r="AD1225" s="2" t="inlineStr">
        <is>
          <t>desulfuración</t>
        </is>
      </c>
      <c r="AE1225" s="2" t="inlineStr">
        <is>
          <t>3</t>
        </is>
      </c>
      <c r="AF1225" s="2" t="inlineStr">
        <is>
          <t/>
        </is>
      </c>
      <c r="AG1225" t="inlineStr">
        <is>
          <t>operación que consiste en eliminar los compuestos de azufre contenidos en los gases combustibles</t>
        </is>
      </c>
      <c r="AH1225" t="inlineStr">
        <is>
          <t/>
        </is>
      </c>
      <c r="AI1225" t="inlineStr">
        <is>
          <t/>
        </is>
      </c>
      <c r="AJ1225" t="inlineStr">
        <is>
          <t/>
        </is>
      </c>
      <c r="AK1225" t="inlineStr">
        <is>
          <t/>
        </is>
      </c>
      <c r="AL1225" t="inlineStr">
        <is>
          <t/>
        </is>
      </c>
      <c r="AM1225" t="inlineStr">
        <is>
          <t/>
        </is>
      </c>
      <c r="AN1225" t="inlineStr">
        <is>
          <t/>
        </is>
      </c>
      <c r="AO1225" t="inlineStr">
        <is>
          <t/>
        </is>
      </c>
      <c r="AP1225" s="2" t="inlineStr">
        <is>
          <t>désulfuration|
épuration</t>
        </is>
      </c>
      <c r="AQ1225" s="2" t="inlineStr">
        <is>
          <t>3|
3</t>
        </is>
      </c>
      <c r="AR1225" s="2" t="inlineStr">
        <is>
          <t xml:space="preserve">|
</t>
        </is>
      </c>
      <c r="AS1225" t="inlineStr">
        <is>
          <t>opération qui consiste à éliminer les composés du soufre contenus dans des gaz combustibles</t>
        </is>
      </c>
      <c r="AT1225" t="inlineStr">
        <is>
          <t/>
        </is>
      </c>
      <c r="AU1225" t="inlineStr">
        <is>
          <t/>
        </is>
      </c>
      <c r="AV1225" t="inlineStr">
        <is>
          <t/>
        </is>
      </c>
      <c r="AW1225" t="inlineStr">
        <is>
          <t/>
        </is>
      </c>
      <c r="AX1225" t="inlineStr">
        <is>
          <t/>
        </is>
      </c>
      <c r="AY1225" t="inlineStr">
        <is>
          <t/>
        </is>
      </c>
      <c r="AZ1225" t="inlineStr">
        <is>
          <t/>
        </is>
      </c>
      <c r="BA1225" t="inlineStr">
        <is>
          <t/>
        </is>
      </c>
      <c r="BB1225" t="inlineStr">
        <is>
          <t/>
        </is>
      </c>
      <c r="BC1225" t="inlineStr">
        <is>
          <t/>
        </is>
      </c>
      <c r="BD1225" t="inlineStr">
        <is>
          <t/>
        </is>
      </c>
      <c r="BE1225" t="inlineStr">
        <is>
          <t/>
        </is>
      </c>
      <c r="BF1225" s="2" t="inlineStr">
        <is>
          <t>desolforazione</t>
        </is>
      </c>
      <c r="BG1225" s="2" t="inlineStr">
        <is>
          <t>3</t>
        </is>
      </c>
      <c r="BH1225" s="2" t="inlineStr">
        <is>
          <t/>
        </is>
      </c>
      <c r="BI1225" t="inlineStr">
        <is>
          <t>eliminazione di prodotti solforati da gas industriali e da prodotti petroliferi</t>
        </is>
      </c>
      <c r="BJ1225" t="inlineStr">
        <is>
          <t/>
        </is>
      </c>
      <c r="BK1225" t="inlineStr">
        <is>
          <t/>
        </is>
      </c>
      <c r="BL1225" t="inlineStr">
        <is>
          <t/>
        </is>
      </c>
      <c r="BM1225" t="inlineStr">
        <is>
          <t/>
        </is>
      </c>
      <c r="BN1225" s="2" t="inlineStr">
        <is>
          <t>desulfurizācija|
atsērošana</t>
        </is>
      </c>
      <c r="BO1225" s="2" t="inlineStr">
        <is>
          <t>3|
3</t>
        </is>
      </c>
      <c r="BP1225" s="2" t="inlineStr">
        <is>
          <t>|
preferred</t>
        </is>
      </c>
      <c r="BQ1225" t="inlineStr">
        <is>
          <t>vielas attīrīšana no sēra un sēra savienojumiem</t>
        </is>
      </c>
      <c r="BR1225" t="inlineStr">
        <is>
          <t/>
        </is>
      </c>
      <c r="BS1225" t="inlineStr">
        <is>
          <t/>
        </is>
      </c>
      <c r="BT1225" t="inlineStr">
        <is>
          <t/>
        </is>
      </c>
      <c r="BU1225" t="inlineStr">
        <is>
          <t/>
        </is>
      </c>
      <c r="BV1225" t="inlineStr">
        <is>
          <t/>
        </is>
      </c>
      <c r="BW1225" t="inlineStr">
        <is>
          <t/>
        </is>
      </c>
      <c r="BX1225" t="inlineStr">
        <is>
          <t/>
        </is>
      </c>
      <c r="BY1225" t="inlineStr">
        <is>
          <t/>
        </is>
      </c>
      <c r="BZ1225" t="inlineStr">
        <is>
          <t/>
        </is>
      </c>
      <c r="CA1225" t="inlineStr">
        <is>
          <t/>
        </is>
      </c>
      <c r="CB1225" t="inlineStr">
        <is>
          <t/>
        </is>
      </c>
      <c r="CC1225" t="inlineStr">
        <is>
          <t/>
        </is>
      </c>
      <c r="CD1225" s="2" t="inlineStr">
        <is>
          <t>dessulfuração</t>
        </is>
      </c>
      <c r="CE1225" s="2" t="inlineStr">
        <is>
          <t>3</t>
        </is>
      </c>
      <c r="CF1225" s="2" t="inlineStr">
        <is>
          <t/>
        </is>
      </c>
      <c r="CG1225" t="inlineStr">
        <is>
          <t>processo que consiste em reduzir os compostos de enxofre contidos nos gases combustíveis</t>
        </is>
      </c>
      <c r="CH1225" t="inlineStr">
        <is>
          <t/>
        </is>
      </c>
      <c r="CI1225" t="inlineStr">
        <is>
          <t/>
        </is>
      </c>
      <c r="CJ1225" t="inlineStr">
        <is>
          <t/>
        </is>
      </c>
      <c r="CK1225" t="inlineStr">
        <is>
          <t/>
        </is>
      </c>
      <c r="CL1225" t="inlineStr">
        <is>
          <t/>
        </is>
      </c>
      <c r="CM1225" t="inlineStr">
        <is>
          <t/>
        </is>
      </c>
      <c r="CN1225" t="inlineStr">
        <is>
          <t/>
        </is>
      </c>
      <c r="CO1225" t="inlineStr">
        <is>
          <t/>
        </is>
      </c>
      <c r="CP1225" t="inlineStr">
        <is>
          <t/>
        </is>
      </c>
      <c r="CQ1225" t="inlineStr">
        <is>
          <t/>
        </is>
      </c>
      <c r="CR1225" t="inlineStr">
        <is>
          <t/>
        </is>
      </c>
      <c r="CS1225" t="inlineStr">
        <is>
          <t/>
        </is>
      </c>
      <c r="CT1225" t="inlineStr">
        <is>
          <t/>
        </is>
      </c>
      <c r="CU1225" t="inlineStr">
        <is>
          <t/>
        </is>
      </c>
      <c r="CV1225" t="inlineStr">
        <is>
          <t/>
        </is>
      </c>
      <c r="CW1225" t="inlineStr">
        <is>
          <t/>
        </is>
      </c>
    </row>
    <row r="1226">
      <c r="A1226" s="1" t="str">
        <f>HYPERLINK("https://iate.europa.eu/entry/result/1407726/all", "1407726")</f>
        <v>1407726</v>
      </c>
      <c r="B1226" t="inlineStr">
        <is>
          <t>SCIENCE;INDUSTRY</t>
        </is>
      </c>
      <c r="C1226" t="inlineStr">
        <is>
          <t>SCIENCE|natural and applied sciences|earth sciences;INDUSTRY|electronics and electrical engineering</t>
        </is>
      </c>
      <c r="D1226" t="inlineStr">
        <is>
          <t>no</t>
        </is>
      </c>
      <c r="E1226" t="inlineStr">
        <is>
          <t/>
        </is>
      </c>
      <c r="F1226" t="inlineStr">
        <is>
          <t/>
        </is>
      </c>
      <c r="G1226" t="inlineStr">
        <is>
          <t/>
        </is>
      </c>
      <c r="H1226" t="inlineStr">
        <is>
          <t/>
        </is>
      </c>
      <c r="I1226" t="inlineStr">
        <is>
          <t/>
        </is>
      </c>
      <c r="J1226" t="inlineStr">
        <is>
          <t/>
        </is>
      </c>
      <c r="K1226" t="inlineStr">
        <is>
          <t/>
        </is>
      </c>
      <c r="L1226" t="inlineStr">
        <is>
          <t/>
        </is>
      </c>
      <c r="M1226" t="inlineStr">
        <is>
          <t/>
        </is>
      </c>
      <c r="N1226" t="inlineStr">
        <is>
          <t/>
        </is>
      </c>
      <c r="O1226" t="inlineStr">
        <is>
          <t/>
        </is>
      </c>
      <c r="P1226" t="inlineStr">
        <is>
          <t/>
        </is>
      </c>
      <c r="Q1226" t="inlineStr">
        <is>
          <t/>
        </is>
      </c>
      <c r="R1226" s="2" t="inlineStr">
        <is>
          <t>Wasserabscheidung|
Entwaesserung</t>
        </is>
      </c>
      <c r="S1226" s="2" t="inlineStr">
        <is>
          <t>3|
3</t>
        </is>
      </c>
      <c r="T1226" s="2" t="inlineStr">
        <is>
          <t xml:space="preserve">|
</t>
        </is>
      </c>
      <c r="U1226" t="inlineStr">
        <is>
          <t>Verfahren zum Entfernen des im gefoerderten Erdgas enthaltenen tropfbaren Wassers</t>
        </is>
      </c>
      <c r="V1226" s="2" t="inlineStr">
        <is>
          <t>απομάκρυνση νερού</t>
        </is>
      </c>
      <c r="W1226" s="2" t="inlineStr">
        <is>
          <t>3</t>
        </is>
      </c>
      <c r="X1226" s="2" t="inlineStr">
        <is>
          <t/>
        </is>
      </c>
      <c r="Y1226" t="inlineStr">
        <is>
          <t/>
        </is>
      </c>
      <c r="Z1226" s="2" t="inlineStr">
        <is>
          <t>demisting|
water removal|
water knockout</t>
        </is>
      </c>
      <c r="AA1226" s="2" t="inlineStr">
        <is>
          <t>3|
3|
3</t>
        </is>
      </c>
      <c r="AB1226" s="2" t="inlineStr">
        <is>
          <t xml:space="preserve">|
|
</t>
        </is>
      </c>
      <c r="AC1226" t="inlineStr">
        <is>
          <t>a process for removing condensed water from natural gas</t>
        </is>
      </c>
      <c r="AD1226" s="2" t="inlineStr">
        <is>
          <t>separación del agua</t>
        </is>
      </c>
      <c r="AE1226" s="2" t="inlineStr">
        <is>
          <t>3</t>
        </is>
      </c>
      <c r="AF1226" s="2" t="inlineStr">
        <is>
          <t/>
        </is>
      </c>
      <c r="AG1226" t="inlineStr">
        <is>
          <t>operación que consiste en eliminar el agua condensada contenida en un gas natural</t>
        </is>
      </c>
      <c r="AH1226" t="inlineStr">
        <is>
          <t/>
        </is>
      </c>
      <c r="AI1226" t="inlineStr">
        <is>
          <t/>
        </is>
      </c>
      <c r="AJ1226" t="inlineStr">
        <is>
          <t/>
        </is>
      </c>
      <c r="AK1226" t="inlineStr">
        <is>
          <t/>
        </is>
      </c>
      <c r="AL1226" t="inlineStr">
        <is>
          <t/>
        </is>
      </c>
      <c r="AM1226" t="inlineStr">
        <is>
          <t/>
        </is>
      </c>
      <c r="AN1226" t="inlineStr">
        <is>
          <t/>
        </is>
      </c>
      <c r="AO1226" t="inlineStr">
        <is>
          <t/>
        </is>
      </c>
      <c r="AP1226" s="2" t="inlineStr">
        <is>
          <t>opération de séparation de l'eau|
séparation de l'eau</t>
        </is>
      </c>
      <c r="AQ1226" s="2" t="inlineStr">
        <is>
          <t>3|
3</t>
        </is>
      </c>
      <c r="AR1226" s="2" t="inlineStr">
        <is>
          <t xml:space="preserve">|
</t>
        </is>
      </c>
      <c r="AS1226" t="inlineStr">
        <is>
          <t>opération qui consiste à éliminer l'eau condensée contenue dans un gaz naturel</t>
        </is>
      </c>
      <c r="AT1226" t="inlineStr">
        <is>
          <t/>
        </is>
      </c>
      <c r="AU1226" t="inlineStr">
        <is>
          <t/>
        </is>
      </c>
      <c r="AV1226" t="inlineStr">
        <is>
          <t/>
        </is>
      </c>
      <c r="AW1226" t="inlineStr">
        <is>
          <t/>
        </is>
      </c>
      <c r="AX1226" t="inlineStr">
        <is>
          <t/>
        </is>
      </c>
      <c r="AY1226" t="inlineStr">
        <is>
          <t/>
        </is>
      </c>
      <c r="AZ1226" t="inlineStr">
        <is>
          <t/>
        </is>
      </c>
      <c r="BA1226" t="inlineStr">
        <is>
          <t/>
        </is>
      </c>
      <c r="BB1226" t="inlineStr">
        <is>
          <t/>
        </is>
      </c>
      <c r="BC1226" t="inlineStr">
        <is>
          <t/>
        </is>
      </c>
      <c r="BD1226" t="inlineStr">
        <is>
          <t/>
        </is>
      </c>
      <c r="BE1226" t="inlineStr">
        <is>
          <t/>
        </is>
      </c>
      <c r="BF1226" s="2" t="inlineStr">
        <is>
          <t>separazione dell'acqua</t>
        </is>
      </c>
      <c r="BG1226" s="2" t="inlineStr">
        <is>
          <t>3</t>
        </is>
      </c>
      <c r="BH1226" s="2" t="inlineStr">
        <is>
          <t/>
        </is>
      </c>
      <c r="BI1226" t="inlineStr">
        <is>
          <t/>
        </is>
      </c>
      <c r="BJ1226" t="inlineStr">
        <is>
          <t/>
        </is>
      </c>
      <c r="BK1226" t="inlineStr">
        <is>
          <t/>
        </is>
      </c>
      <c r="BL1226" t="inlineStr">
        <is>
          <t/>
        </is>
      </c>
      <c r="BM1226" t="inlineStr">
        <is>
          <t/>
        </is>
      </c>
      <c r="BN1226" t="inlineStr">
        <is>
          <t/>
        </is>
      </c>
      <c r="BO1226" t="inlineStr">
        <is>
          <t/>
        </is>
      </c>
      <c r="BP1226" t="inlineStr">
        <is>
          <t/>
        </is>
      </c>
      <c r="BQ1226" t="inlineStr">
        <is>
          <t/>
        </is>
      </c>
      <c r="BR1226" t="inlineStr">
        <is>
          <t/>
        </is>
      </c>
      <c r="BS1226" t="inlineStr">
        <is>
          <t/>
        </is>
      </c>
      <c r="BT1226" t="inlineStr">
        <is>
          <t/>
        </is>
      </c>
      <c r="BU1226" t="inlineStr">
        <is>
          <t/>
        </is>
      </c>
      <c r="BV1226" t="inlineStr">
        <is>
          <t/>
        </is>
      </c>
      <c r="BW1226" t="inlineStr">
        <is>
          <t/>
        </is>
      </c>
      <c r="BX1226" t="inlineStr">
        <is>
          <t/>
        </is>
      </c>
      <c r="BY1226" t="inlineStr">
        <is>
          <t/>
        </is>
      </c>
      <c r="BZ1226" t="inlineStr">
        <is>
          <t/>
        </is>
      </c>
      <c r="CA1226" t="inlineStr">
        <is>
          <t/>
        </is>
      </c>
      <c r="CB1226" t="inlineStr">
        <is>
          <t/>
        </is>
      </c>
      <c r="CC1226" t="inlineStr">
        <is>
          <t/>
        </is>
      </c>
      <c r="CD1226" s="2" t="inlineStr">
        <is>
          <t>separação da água</t>
        </is>
      </c>
      <c r="CE1226" s="2" t="inlineStr">
        <is>
          <t>3</t>
        </is>
      </c>
      <c r="CF1226" s="2" t="inlineStr">
        <is>
          <t/>
        </is>
      </c>
      <c r="CG1226" t="inlineStr">
        <is>
          <t>processo para eliminar a água condensada existente no gás natural</t>
        </is>
      </c>
      <c r="CH1226" t="inlineStr">
        <is>
          <t/>
        </is>
      </c>
      <c r="CI1226" t="inlineStr">
        <is>
          <t/>
        </is>
      </c>
      <c r="CJ1226" t="inlineStr">
        <is>
          <t/>
        </is>
      </c>
      <c r="CK1226" t="inlineStr">
        <is>
          <t/>
        </is>
      </c>
      <c r="CL1226" t="inlineStr">
        <is>
          <t/>
        </is>
      </c>
      <c r="CM1226" t="inlineStr">
        <is>
          <t/>
        </is>
      </c>
      <c r="CN1226" t="inlineStr">
        <is>
          <t/>
        </is>
      </c>
      <c r="CO1226" t="inlineStr">
        <is>
          <t/>
        </is>
      </c>
      <c r="CP1226" t="inlineStr">
        <is>
          <t/>
        </is>
      </c>
      <c r="CQ1226" t="inlineStr">
        <is>
          <t/>
        </is>
      </c>
      <c r="CR1226" t="inlineStr">
        <is>
          <t/>
        </is>
      </c>
      <c r="CS1226" t="inlineStr">
        <is>
          <t/>
        </is>
      </c>
      <c r="CT1226" t="inlineStr">
        <is>
          <t/>
        </is>
      </c>
      <c r="CU1226" t="inlineStr">
        <is>
          <t/>
        </is>
      </c>
      <c r="CV1226" t="inlineStr">
        <is>
          <t/>
        </is>
      </c>
      <c r="CW1226" t="inlineStr">
        <is>
          <t/>
        </is>
      </c>
    </row>
    <row r="1227">
      <c r="A1227" s="1" t="str">
        <f>HYPERLINK("https://iate.europa.eu/entry/result/1407725/all", "1407725")</f>
        <v>1407725</v>
      </c>
      <c r="B1227" t="inlineStr">
        <is>
          <t>SCIENCE;INDUSTRY</t>
        </is>
      </c>
      <c r="C1227" t="inlineStr">
        <is>
          <t>SCIENCE|natural and applied sciences|earth sciences;INDUSTRY|electronics and electrical engineering</t>
        </is>
      </c>
      <c r="D1227" t="inlineStr">
        <is>
          <t>no</t>
        </is>
      </c>
      <c r="E1227" t="inlineStr">
        <is>
          <t/>
        </is>
      </c>
      <c r="F1227" t="inlineStr">
        <is>
          <t/>
        </is>
      </c>
      <c r="G1227" t="inlineStr">
        <is>
          <t/>
        </is>
      </c>
      <c r="H1227" t="inlineStr">
        <is>
          <t/>
        </is>
      </c>
      <c r="I1227" t="inlineStr">
        <is>
          <t/>
        </is>
      </c>
      <c r="J1227" t="inlineStr">
        <is>
          <t/>
        </is>
      </c>
      <c r="K1227" t="inlineStr">
        <is>
          <t/>
        </is>
      </c>
      <c r="L1227" t="inlineStr">
        <is>
          <t/>
        </is>
      </c>
      <c r="M1227" t="inlineStr">
        <is>
          <t/>
        </is>
      </c>
      <c r="N1227" t="inlineStr">
        <is>
          <t/>
        </is>
      </c>
      <c r="O1227" t="inlineStr">
        <is>
          <t/>
        </is>
      </c>
      <c r="P1227" t="inlineStr">
        <is>
          <t/>
        </is>
      </c>
      <c r="Q1227" t="inlineStr">
        <is>
          <t/>
        </is>
      </c>
      <c r="R1227" s="2" t="inlineStr">
        <is>
          <t>Konvertierung</t>
        </is>
      </c>
      <c r="S1227" s="2" t="inlineStr">
        <is>
          <t>3</t>
        </is>
      </c>
      <c r="T1227" s="2" t="inlineStr">
        <is>
          <t/>
        </is>
      </c>
      <c r="U1227" t="inlineStr">
        <is>
          <t>Verfahren zur Verringerung des CO-Gehaltes im Brenngas durch katalytische Umsetzung mit Wasserdampf</t>
        </is>
      </c>
      <c r="V1227" s="2" t="inlineStr">
        <is>
          <t>μετατροπή</t>
        </is>
      </c>
      <c r="W1227" s="2" t="inlineStr">
        <is>
          <t>3</t>
        </is>
      </c>
      <c r="X1227" s="2" t="inlineStr">
        <is>
          <t/>
        </is>
      </c>
      <c r="Y1227" t="inlineStr">
        <is>
          <t/>
        </is>
      </c>
      <c r="Z1227" s="2" t="inlineStr">
        <is>
          <t>shift reaction|
conversion</t>
        </is>
      </c>
      <c r="AA1227" s="2" t="inlineStr">
        <is>
          <t>3|
3</t>
        </is>
      </c>
      <c r="AB1227" s="2" t="inlineStr">
        <is>
          <t xml:space="preserve">|
</t>
        </is>
      </c>
      <c r="AC1227" t="inlineStr">
        <is>
          <t>a process for reducing the CO-content of a gaseous fuel by catalytically converting it with steam to CO2 and H2</t>
        </is>
      </c>
      <c r="AD1227" s="2" t="inlineStr">
        <is>
          <t>conversión</t>
        </is>
      </c>
      <c r="AE1227" s="2" t="inlineStr">
        <is>
          <t>3</t>
        </is>
      </c>
      <c r="AF1227" s="2" t="inlineStr">
        <is>
          <t/>
        </is>
      </c>
      <c r="AG1227" t="inlineStr">
        <is>
          <t>procedimiento que permite disminuir el contenido en CO de un gas combustible por medio de una transformación catalítica en presencia de vapor de agua</t>
        </is>
      </c>
      <c r="AH1227" t="inlineStr">
        <is>
          <t/>
        </is>
      </c>
      <c r="AI1227" t="inlineStr">
        <is>
          <t/>
        </is>
      </c>
      <c r="AJ1227" t="inlineStr">
        <is>
          <t/>
        </is>
      </c>
      <c r="AK1227" t="inlineStr">
        <is>
          <t/>
        </is>
      </c>
      <c r="AL1227" t="inlineStr">
        <is>
          <t/>
        </is>
      </c>
      <c r="AM1227" t="inlineStr">
        <is>
          <t/>
        </is>
      </c>
      <c r="AN1227" t="inlineStr">
        <is>
          <t/>
        </is>
      </c>
      <c r="AO1227" t="inlineStr">
        <is>
          <t/>
        </is>
      </c>
      <c r="AP1227" s="2" t="inlineStr">
        <is>
          <t>conversion</t>
        </is>
      </c>
      <c r="AQ1227" s="2" t="inlineStr">
        <is>
          <t>3</t>
        </is>
      </c>
      <c r="AR1227" s="2" t="inlineStr">
        <is>
          <t/>
        </is>
      </c>
      <c r="AS1227" t="inlineStr">
        <is>
          <t>procédé permettant de diminuer la teneur en CO d'un gaz combustible par une transformation catalytique en présence de vapeur d'eau</t>
        </is>
      </c>
      <c r="AT1227" t="inlineStr">
        <is>
          <t/>
        </is>
      </c>
      <c r="AU1227" t="inlineStr">
        <is>
          <t/>
        </is>
      </c>
      <c r="AV1227" t="inlineStr">
        <is>
          <t/>
        </is>
      </c>
      <c r="AW1227" t="inlineStr">
        <is>
          <t/>
        </is>
      </c>
      <c r="AX1227" t="inlineStr">
        <is>
          <t/>
        </is>
      </c>
      <c r="AY1227" t="inlineStr">
        <is>
          <t/>
        </is>
      </c>
      <c r="AZ1227" t="inlineStr">
        <is>
          <t/>
        </is>
      </c>
      <c r="BA1227" t="inlineStr">
        <is>
          <t/>
        </is>
      </c>
      <c r="BB1227" t="inlineStr">
        <is>
          <t/>
        </is>
      </c>
      <c r="BC1227" t="inlineStr">
        <is>
          <t/>
        </is>
      </c>
      <c r="BD1227" t="inlineStr">
        <is>
          <t/>
        </is>
      </c>
      <c r="BE1227" t="inlineStr">
        <is>
          <t/>
        </is>
      </c>
      <c r="BF1227" s="2" t="inlineStr">
        <is>
          <t>conversione</t>
        </is>
      </c>
      <c r="BG1227" s="2" t="inlineStr">
        <is>
          <t>3</t>
        </is>
      </c>
      <c r="BH1227" s="2" t="inlineStr">
        <is>
          <t/>
        </is>
      </c>
      <c r="BI1227" t="inlineStr">
        <is>
          <t/>
        </is>
      </c>
      <c r="BJ1227" t="inlineStr">
        <is>
          <t/>
        </is>
      </c>
      <c r="BK1227" t="inlineStr">
        <is>
          <t/>
        </is>
      </c>
      <c r="BL1227" t="inlineStr">
        <is>
          <t/>
        </is>
      </c>
      <c r="BM1227" t="inlineStr">
        <is>
          <t/>
        </is>
      </c>
      <c r="BN1227" t="inlineStr">
        <is>
          <t/>
        </is>
      </c>
      <c r="BO1227" t="inlineStr">
        <is>
          <t/>
        </is>
      </c>
      <c r="BP1227" t="inlineStr">
        <is>
          <t/>
        </is>
      </c>
      <c r="BQ1227" t="inlineStr">
        <is>
          <t/>
        </is>
      </c>
      <c r="BR1227" t="inlineStr">
        <is>
          <t/>
        </is>
      </c>
      <c r="BS1227" t="inlineStr">
        <is>
          <t/>
        </is>
      </c>
      <c r="BT1227" t="inlineStr">
        <is>
          <t/>
        </is>
      </c>
      <c r="BU1227" t="inlineStr">
        <is>
          <t/>
        </is>
      </c>
      <c r="BV1227" t="inlineStr">
        <is>
          <t/>
        </is>
      </c>
      <c r="BW1227" t="inlineStr">
        <is>
          <t/>
        </is>
      </c>
      <c r="BX1227" t="inlineStr">
        <is>
          <t/>
        </is>
      </c>
      <c r="BY1227" t="inlineStr">
        <is>
          <t/>
        </is>
      </c>
      <c r="BZ1227" t="inlineStr">
        <is>
          <t/>
        </is>
      </c>
      <c r="CA1227" t="inlineStr">
        <is>
          <t/>
        </is>
      </c>
      <c r="CB1227" t="inlineStr">
        <is>
          <t/>
        </is>
      </c>
      <c r="CC1227" t="inlineStr">
        <is>
          <t/>
        </is>
      </c>
      <c r="CD1227" s="2" t="inlineStr">
        <is>
          <t>conversão</t>
        </is>
      </c>
      <c r="CE1227" s="2" t="inlineStr">
        <is>
          <t>3</t>
        </is>
      </c>
      <c r="CF1227" s="2" t="inlineStr">
        <is>
          <t/>
        </is>
      </c>
      <c r="CG1227" t="inlineStr">
        <is>
          <t>processo para reduzir o teor em CO de um combustível gasoso por uma transformação catalítica em presença de vapor de água</t>
        </is>
      </c>
      <c r="CH1227" t="inlineStr">
        <is>
          <t/>
        </is>
      </c>
      <c r="CI1227" t="inlineStr">
        <is>
          <t/>
        </is>
      </c>
      <c r="CJ1227" t="inlineStr">
        <is>
          <t/>
        </is>
      </c>
      <c r="CK1227" t="inlineStr">
        <is>
          <t/>
        </is>
      </c>
      <c r="CL1227" t="inlineStr">
        <is>
          <t/>
        </is>
      </c>
      <c r="CM1227" t="inlineStr">
        <is>
          <t/>
        </is>
      </c>
      <c r="CN1227" t="inlineStr">
        <is>
          <t/>
        </is>
      </c>
      <c r="CO1227" t="inlineStr">
        <is>
          <t/>
        </is>
      </c>
      <c r="CP1227" t="inlineStr">
        <is>
          <t/>
        </is>
      </c>
      <c r="CQ1227" t="inlineStr">
        <is>
          <t/>
        </is>
      </c>
      <c r="CR1227" t="inlineStr">
        <is>
          <t/>
        </is>
      </c>
      <c r="CS1227" t="inlineStr">
        <is>
          <t/>
        </is>
      </c>
      <c r="CT1227" t="inlineStr">
        <is>
          <t/>
        </is>
      </c>
      <c r="CU1227" t="inlineStr">
        <is>
          <t/>
        </is>
      </c>
      <c r="CV1227" t="inlineStr">
        <is>
          <t/>
        </is>
      </c>
      <c r="CW1227" t="inlineStr">
        <is>
          <t/>
        </is>
      </c>
    </row>
    <row r="1228">
      <c r="A1228" s="1" t="str">
        <f>HYPERLINK("https://iate.europa.eu/entry/result/1407722/all", "1407722")</f>
        <v>1407722</v>
      </c>
      <c r="B1228" t="inlineStr">
        <is>
          <t>INDUSTRY</t>
        </is>
      </c>
      <c r="C1228" t="inlineStr">
        <is>
          <t>INDUSTRY|chemistry|chemical compound;INDUSTRY|electronics and electrical engineering</t>
        </is>
      </c>
      <c r="D1228" t="inlineStr">
        <is>
          <t>no</t>
        </is>
      </c>
      <c r="E1228" t="inlineStr">
        <is>
          <t/>
        </is>
      </c>
      <c r="F1228" t="inlineStr">
        <is>
          <t/>
        </is>
      </c>
      <c r="G1228" t="inlineStr">
        <is>
          <t/>
        </is>
      </c>
      <c r="H1228" t="inlineStr">
        <is>
          <t/>
        </is>
      </c>
      <c r="I1228" t="inlineStr">
        <is>
          <t/>
        </is>
      </c>
      <c r="J1228" t="inlineStr">
        <is>
          <t/>
        </is>
      </c>
      <c r="K1228" t="inlineStr">
        <is>
          <t/>
        </is>
      </c>
      <c r="L1228" t="inlineStr">
        <is>
          <t/>
        </is>
      </c>
      <c r="M1228" t="inlineStr">
        <is>
          <t/>
        </is>
      </c>
      <c r="N1228" t="inlineStr">
        <is>
          <t/>
        </is>
      </c>
      <c r="O1228" t="inlineStr">
        <is>
          <t/>
        </is>
      </c>
      <c r="P1228" t="inlineStr">
        <is>
          <t/>
        </is>
      </c>
      <c r="Q1228" t="inlineStr">
        <is>
          <t/>
        </is>
      </c>
      <c r="R1228" s="2" t="inlineStr">
        <is>
          <t>Erdgasfeld</t>
        </is>
      </c>
      <c r="S1228" s="2" t="inlineStr">
        <is>
          <t>3</t>
        </is>
      </c>
      <c r="T1228" s="2" t="inlineStr">
        <is>
          <t/>
        </is>
      </c>
      <c r="U1228" t="inlineStr">
        <is>
          <t>Erdgasfeld ist ein auf einer Erdgaslagerstaette liegendes abgegrenztes Gebiet der Erdoberflaeche, auf dem Foerder-,Transport-und ggf. Aufbereitungsanlagen installiert und betrieben werden</t>
        </is>
      </c>
      <c r="V1228" s="2" t="inlineStr">
        <is>
          <t>πεδίο φυσικού αερίου</t>
        </is>
      </c>
      <c r="W1228" s="2" t="inlineStr">
        <is>
          <t>3</t>
        </is>
      </c>
      <c r="X1228" s="2" t="inlineStr">
        <is>
          <t/>
        </is>
      </c>
      <c r="Y1228" t="inlineStr">
        <is>
          <t/>
        </is>
      </c>
      <c r="Z1228" s="2" t="inlineStr">
        <is>
          <t>natural gas field</t>
        </is>
      </c>
      <c r="AA1228" s="2" t="inlineStr">
        <is>
          <t>3</t>
        </is>
      </c>
      <c r="AB1228" s="2" t="inlineStr">
        <is>
          <t/>
        </is>
      </c>
      <c r="AC1228" t="inlineStr">
        <is>
          <t>one or more reservoirs grouped in or related to the same individual geological structured feature.In some countries the term relates to the surface area above a deposit on which is located the equipment for extracting,treating,transporting,etc.,the natural gas</t>
        </is>
      </c>
      <c r="AD1228" s="2" t="inlineStr">
        <is>
          <t>campo de gas natural</t>
        </is>
      </c>
      <c r="AE1228" s="2" t="inlineStr">
        <is>
          <t>3</t>
        </is>
      </c>
      <c r="AF1228" s="2" t="inlineStr">
        <is>
          <t/>
        </is>
      </c>
      <c r="AG1228" t="inlineStr">
        <is>
          <t>zona delimitada de la superficie terrestre que se encuentra sobre un yacimiento de gas natural y sobre la que se encuentran instaladas y en servicio las instalaciones de extracción, transporte y, eventualmente, de tratamiento</t>
        </is>
      </c>
      <c r="AH1228" t="inlineStr">
        <is>
          <t/>
        </is>
      </c>
      <c r="AI1228" t="inlineStr">
        <is>
          <t/>
        </is>
      </c>
      <c r="AJ1228" t="inlineStr">
        <is>
          <t/>
        </is>
      </c>
      <c r="AK1228" t="inlineStr">
        <is>
          <t/>
        </is>
      </c>
      <c r="AL1228" t="inlineStr">
        <is>
          <t/>
        </is>
      </c>
      <c r="AM1228" t="inlineStr">
        <is>
          <t/>
        </is>
      </c>
      <c r="AN1228" t="inlineStr">
        <is>
          <t/>
        </is>
      </c>
      <c r="AO1228" t="inlineStr">
        <is>
          <t/>
        </is>
      </c>
      <c r="AP1228" s="2" t="inlineStr">
        <is>
          <t>champ de gaz naturel</t>
        </is>
      </c>
      <c r="AQ1228" s="2" t="inlineStr">
        <is>
          <t>3</t>
        </is>
      </c>
      <c r="AR1228" s="2" t="inlineStr">
        <is>
          <t/>
        </is>
      </c>
      <c r="AS1228" t="inlineStr">
        <is>
          <t>zone délimitée de la surface terrestre se trouvant au-dessus d'un gisement de gaz naturel et sur laquelle sont installées et en service des installations d'extraction, de transport et, éventuellement, de traitement</t>
        </is>
      </c>
      <c r="AT1228" t="inlineStr">
        <is>
          <t/>
        </is>
      </c>
      <c r="AU1228" t="inlineStr">
        <is>
          <t/>
        </is>
      </c>
      <c r="AV1228" t="inlineStr">
        <is>
          <t/>
        </is>
      </c>
      <c r="AW1228" t="inlineStr">
        <is>
          <t/>
        </is>
      </c>
      <c r="AX1228" t="inlineStr">
        <is>
          <t/>
        </is>
      </c>
      <c r="AY1228" t="inlineStr">
        <is>
          <t/>
        </is>
      </c>
      <c r="AZ1228" t="inlineStr">
        <is>
          <t/>
        </is>
      </c>
      <c r="BA1228" t="inlineStr">
        <is>
          <t/>
        </is>
      </c>
      <c r="BB1228" t="inlineStr">
        <is>
          <t/>
        </is>
      </c>
      <c r="BC1228" t="inlineStr">
        <is>
          <t/>
        </is>
      </c>
      <c r="BD1228" t="inlineStr">
        <is>
          <t/>
        </is>
      </c>
      <c r="BE1228" t="inlineStr">
        <is>
          <t/>
        </is>
      </c>
      <c r="BF1228" s="2" t="inlineStr">
        <is>
          <t>campo di gas naturale</t>
        </is>
      </c>
      <c r="BG1228" s="2" t="inlineStr">
        <is>
          <t>3</t>
        </is>
      </c>
      <c r="BH1228" s="2" t="inlineStr">
        <is>
          <t/>
        </is>
      </c>
      <c r="BI1228" t="inlineStr">
        <is>
          <t/>
        </is>
      </c>
      <c r="BJ1228" t="inlineStr">
        <is>
          <t/>
        </is>
      </c>
      <c r="BK1228" t="inlineStr">
        <is>
          <t/>
        </is>
      </c>
      <c r="BL1228" t="inlineStr">
        <is>
          <t/>
        </is>
      </c>
      <c r="BM1228" t="inlineStr">
        <is>
          <t/>
        </is>
      </c>
      <c r="BN1228" t="inlineStr">
        <is>
          <t/>
        </is>
      </c>
      <c r="BO1228" t="inlineStr">
        <is>
          <t/>
        </is>
      </c>
      <c r="BP1228" t="inlineStr">
        <is>
          <t/>
        </is>
      </c>
      <c r="BQ1228" t="inlineStr">
        <is>
          <t/>
        </is>
      </c>
      <c r="BR1228" t="inlineStr">
        <is>
          <t/>
        </is>
      </c>
      <c r="BS1228" t="inlineStr">
        <is>
          <t/>
        </is>
      </c>
      <c r="BT1228" t="inlineStr">
        <is>
          <t/>
        </is>
      </c>
      <c r="BU1228" t="inlineStr">
        <is>
          <t/>
        </is>
      </c>
      <c r="BV1228" t="inlineStr">
        <is>
          <t/>
        </is>
      </c>
      <c r="BW1228" t="inlineStr">
        <is>
          <t/>
        </is>
      </c>
      <c r="BX1228" t="inlineStr">
        <is>
          <t/>
        </is>
      </c>
      <c r="BY1228" t="inlineStr">
        <is>
          <t/>
        </is>
      </c>
      <c r="BZ1228" t="inlineStr">
        <is>
          <t/>
        </is>
      </c>
      <c r="CA1228" t="inlineStr">
        <is>
          <t/>
        </is>
      </c>
      <c r="CB1228" t="inlineStr">
        <is>
          <t/>
        </is>
      </c>
      <c r="CC1228" t="inlineStr">
        <is>
          <t/>
        </is>
      </c>
      <c r="CD1228" s="2" t="inlineStr">
        <is>
          <t>campo de gás natural</t>
        </is>
      </c>
      <c r="CE1228" s="2" t="inlineStr">
        <is>
          <t>3</t>
        </is>
      </c>
      <c r="CF1228" s="2" t="inlineStr">
        <is>
          <t/>
        </is>
      </c>
      <c r="CG1228" t="inlineStr">
        <is>
          <t>zona que dá lugar a uma produção de gás natural.A noção de campo abrange também a superfície sobre a qual estão instalados e em serviço os equipamentos de extracção e,eventualmente,de tratamento</t>
        </is>
      </c>
      <c r="CH1228" t="inlineStr">
        <is>
          <t/>
        </is>
      </c>
      <c r="CI1228" t="inlineStr">
        <is>
          <t/>
        </is>
      </c>
      <c r="CJ1228" t="inlineStr">
        <is>
          <t/>
        </is>
      </c>
      <c r="CK1228" t="inlineStr">
        <is>
          <t/>
        </is>
      </c>
      <c r="CL1228" t="inlineStr">
        <is>
          <t/>
        </is>
      </c>
      <c r="CM1228" t="inlineStr">
        <is>
          <t/>
        </is>
      </c>
      <c r="CN1228" t="inlineStr">
        <is>
          <t/>
        </is>
      </c>
      <c r="CO1228" t="inlineStr">
        <is>
          <t/>
        </is>
      </c>
      <c r="CP1228" t="inlineStr">
        <is>
          <t/>
        </is>
      </c>
      <c r="CQ1228" t="inlineStr">
        <is>
          <t/>
        </is>
      </c>
      <c r="CR1228" t="inlineStr">
        <is>
          <t/>
        </is>
      </c>
      <c r="CS1228" t="inlineStr">
        <is>
          <t/>
        </is>
      </c>
      <c r="CT1228" t="inlineStr">
        <is>
          <t/>
        </is>
      </c>
      <c r="CU1228" t="inlineStr">
        <is>
          <t/>
        </is>
      </c>
      <c r="CV1228" t="inlineStr">
        <is>
          <t/>
        </is>
      </c>
      <c r="CW1228" t="inlineStr">
        <is>
          <t/>
        </is>
      </c>
    </row>
    <row r="1229">
      <c r="A1229" s="1" t="str">
        <f>HYPERLINK("https://iate.europa.eu/entry/result/1407720/all", "1407720")</f>
        <v>1407720</v>
      </c>
      <c r="B1229" t="inlineStr">
        <is>
          <t>INDUSTRY</t>
        </is>
      </c>
      <c r="C1229" t="inlineStr">
        <is>
          <t>INDUSTRY|chemistry|chemical compound</t>
        </is>
      </c>
      <c r="D1229" t="inlineStr">
        <is>
          <t>no</t>
        </is>
      </c>
      <c r="E1229" t="inlineStr">
        <is>
          <t/>
        </is>
      </c>
      <c r="F1229" t="inlineStr">
        <is>
          <t/>
        </is>
      </c>
      <c r="G1229" t="inlineStr">
        <is>
          <t/>
        </is>
      </c>
      <c r="H1229" t="inlineStr">
        <is>
          <t/>
        </is>
      </c>
      <c r="I1229" t="inlineStr">
        <is>
          <t/>
        </is>
      </c>
      <c r="J1229" t="inlineStr">
        <is>
          <t/>
        </is>
      </c>
      <c r="K1229" t="inlineStr">
        <is>
          <t/>
        </is>
      </c>
      <c r="L1229" t="inlineStr">
        <is>
          <t/>
        </is>
      </c>
      <c r="M1229" t="inlineStr">
        <is>
          <t/>
        </is>
      </c>
      <c r="N1229" t="inlineStr">
        <is>
          <t/>
        </is>
      </c>
      <c r="O1229" t="inlineStr">
        <is>
          <t/>
        </is>
      </c>
      <c r="P1229" t="inlineStr">
        <is>
          <t/>
        </is>
      </c>
      <c r="Q1229" t="inlineStr">
        <is>
          <t/>
        </is>
      </c>
      <c r="R1229" s="2" t="inlineStr">
        <is>
          <t>Lager</t>
        </is>
      </c>
      <c r="S1229" s="2" t="inlineStr">
        <is>
          <t>3</t>
        </is>
      </c>
      <c r="T1229" s="2" t="inlineStr">
        <is>
          <t/>
        </is>
      </c>
      <c r="U1229" t="inlineStr">
        <is>
          <t>Einrichtung, die aus einem oder mehreren Behaeltern fuer die Einlagerung von fluessigen Brennstoffen besteht</t>
        </is>
      </c>
      <c r="V1229" s="2" t="inlineStr">
        <is>
          <t>αποθήκευση</t>
        </is>
      </c>
      <c r="W1229" s="2" t="inlineStr">
        <is>
          <t>3</t>
        </is>
      </c>
      <c r="X1229" s="2" t="inlineStr">
        <is>
          <t/>
        </is>
      </c>
      <c r="Y1229" t="inlineStr">
        <is>
          <t/>
        </is>
      </c>
      <c r="Z1229" s="2" t="inlineStr">
        <is>
          <t>storage</t>
        </is>
      </c>
      <c r="AA1229" s="2" t="inlineStr">
        <is>
          <t>3</t>
        </is>
      </c>
      <c r="AB1229" s="2" t="inlineStr">
        <is>
          <t/>
        </is>
      </c>
      <c r="AC1229" t="inlineStr">
        <is>
          <t>an installation comprising one storage tank or two or more storage tanks(a tank farm)for storing crude oil and/or petroleum products</t>
        </is>
      </c>
      <c r="AD1229" s="2" t="inlineStr">
        <is>
          <t>almacenamiento</t>
        </is>
      </c>
      <c r="AE1229" s="2" t="inlineStr">
        <is>
          <t>3</t>
        </is>
      </c>
      <c r="AF1229" s="2" t="inlineStr">
        <is>
          <t/>
        </is>
      </c>
      <c r="AG1229" t="inlineStr">
        <is>
          <t>instalación que cuenta con uno o varios depósitos con la finalidad de acopiar los combustibles líquidos</t>
        </is>
      </c>
      <c r="AH1229" t="inlineStr">
        <is>
          <t/>
        </is>
      </c>
      <c r="AI1229" t="inlineStr">
        <is>
          <t/>
        </is>
      </c>
      <c r="AJ1229" t="inlineStr">
        <is>
          <t/>
        </is>
      </c>
      <c r="AK1229" t="inlineStr">
        <is>
          <t/>
        </is>
      </c>
      <c r="AL1229" t="inlineStr">
        <is>
          <t/>
        </is>
      </c>
      <c r="AM1229" t="inlineStr">
        <is>
          <t/>
        </is>
      </c>
      <c r="AN1229" t="inlineStr">
        <is>
          <t/>
        </is>
      </c>
      <c r="AO1229" t="inlineStr">
        <is>
          <t/>
        </is>
      </c>
      <c r="AP1229" s="2" t="inlineStr">
        <is>
          <t>stockage</t>
        </is>
      </c>
      <c r="AQ1229" s="2" t="inlineStr">
        <is>
          <t>3</t>
        </is>
      </c>
      <c r="AR1229" s="2" t="inlineStr">
        <is>
          <t/>
        </is>
      </c>
      <c r="AS1229" t="inlineStr">
        <is>
          <t>installation comportant un ou plusieurs réservoirs en vue du stockage de combustibles liquides</t>
        </is>
      </c>
      <c r="AT1229" t="inlineStr">
        <is>
          <t/>
        </is>
      </c>
      <c r="AU1229" t="inlineStr">
        <is>
          <t/>
        </is>
      </c>
      <c r="AV1229" t="inlineStr">
        <is>
          <t/>
        </is>
      </c>
      <c r="AW1229" t="inlineStr">
        <is>
          <t/>
        </is>
      </c>
      <c r="AX1229" t="inlineStr">
        <is>
          <t/>
        </is>
      </c>
      <c r="AY1229" t="inlineStr">
        <is>
          <t/>
        </is>
      </c>
      <c r="AZ1229" t="inlineStr">
        <is>
          <t/>
        </is>
      </c>
      <c r="BA1229" t="inlineStr">
        <is>
          <t/>
        </is>
      </c>
      <c r="BB1229" t="inlineStr">
        <is>
          <t/>
        </is>
      </c>
      <c r="BC1229" t="inlineStr">
        <is>
          <t/>
        </is>
      </c>
      <c r="BD1229" t="inlineStr">
        <is>
          <t/>
        </is>
      </c>
      <c r="BE1229" t="inlineStr">
        <is>
          <t/>
        </is>
      </c>
      <c r="BF1229" s="2" t="inlineStr">
        <is>
          <t>stoccaggio</t>
        </is>
      </c>
      <c r="BG1229" s="2" t="inlineStr">
        <is>
          <t>3</t>
        </is>
      </c>
      <c r="BH1229" s="2" t="inlineStr">
        <is>
          <t/>
        </is>
      </c>
      <c r="BI1229" t="inlineStr">
        <is>
          <t/>
        </is>
      </c>
      <c r="BJ1229" t="inlineStr">
        <is>
          <t/>
        </is>
      </c>
      <c r="BK1229" t="inlineStr">
        <is>
          <t/>
        </is>
      </c>
      <c r="BL1229" t="inlineStr">
        <is>
          <t/>
        </is>
      </c>
      <c r="BM1229" t="inlineStr">
        <is>
          <t/>
        </is>
      </c>
      <c r="BN1229" t="inlineStr">
        <is>
          <t/>
        </is>
      </c>
      <c r="BO1229" t="inlineStr">
        <is>
          <t/>
        </is>
      </c>
      <c r="BP1229" t="inlineStr">
        <is>
          <t/>
        </is>
      </c>
      <c r="BQ1229" t="inlineStr">
        <is>
          <t/>
        </is>
      </c>
      <c r="BR1229" t="inlineStr">
        <is>
          <t/>
        </is>
      </c>
      <c r="BS1229" t="inlineStr">
        <is>
          <t/>
        </is>
      </c>
      <c r="BT1229" t="inlineStr">
        <is>
          <t/>
        </is>
      </c>
      <c r="BU1229" t="inlineStr">
        <is>
          <t/>
        </is>
      </c>
      <c r="BV1229" t="inlineStr">
        <is>
          <t/>
        </is>
      </c>
      <c r="BW1229" t="inlineStr">
        <is>
          <t/>
        </is>
      </c>
      <c r="BX1229" t="inlineStr">
        <is>
          <t/>
        </is>
      </c>
      <c r="BY1229" t="inlineStr">
        <is>
          <t/>
        </is>
      </c>
      <c r="BZ1229" t="inlineStr">
        <is>
          <t/>
        </is>
      </c>
      <c r="CA1229" t="inlineStr">
        <is>
          <t/>
        </is>
      </c>
      <c r="CB1229" t="inlineStr">
        <is>
          <t/>
        </is>
      </c>
      <c r="CC1229" t="inlineStr">
        <is>
          <t/>
        </is>
      </c>
      <c r="CD1229" s="2" t="inlineStr">
        <is>
          <t>parque de armazenagem</t>
        </is>
      </c>
      <c r="CE1229" s="2" t="inlineStr">
        <is>
          <t>3</t>
        </is>
      </c>
      <c r="CF1229" s="2" t="inlineStr">
        <is>
          <t/>
        </is>
      </c>
      <c r="CG1229" t="inlineStr">
        <is>
          <t>instalação compreendendo um ou mais reservatórios,destinada à armazenagem de combustíveis líquidos</t>
        </is>
      </c>
      <c r="CH1229" t="inlineStr">
        <is>
          <t/>
        </is>
      </c>
      <c r="CI1229" t="inlineStr">
        <is>
          <t/>
        </is>
      </c>
      <c r="CJ1229" t="inlineStr">
        <is>
          <t/>
        </is>
      </c>
      <c r="CK1229" t="inlineStr">
        <is>
          <t/>
        </is>
      </c>
      <c r="CL1229" t="inlineStr">
        <is>
          <t/>
        </is>
      </c>
      <c r="CM1229" t="inlineStr">
        <is>
          <t/>
        </is>
      </c>
      <c r="CN1229" t="inlineStr">
        <is>
          <t/>
        </is>
      </c>
      <c r="CO1229" t="inlineStr">
        <is>
          <t/>
        </is>
      </c>
      <c r="CP1229" t="inlineStr">
        <is>
          <t/>
        </is>
      </c>
      <c r="CQ1229" t="inlineStr">
        <is>
          <t/>
        </is>
      </c>
      <c r="CR1229" t="inlineStr">
        <is>
          <t/>
        </is>
      </c>
      <c r="CS1229" t="inlineStr">
        <is>
          <t/>
        </is>
      </c>
      <c r="CT1229" t="inlineStr">
        <is>
          <t/>
        </is>
      </c>
      <c r="CU1229" t="inlineStr">
        <is>
          <t/>
        </is>
      </c>
      <c r="CV1229" t="inlineStr">
        <is>
          <t/>
        </is>
      </c>
      <c r="CW1229" t="inlineStr">
        <is>
          <t/>
        </is>
      </c>
    </row>
    <row r="1230">
      <c r="A1230" s="1" t="str">
        <f>HYPERLINK("https://iate.europa.eu/entry/result/1407714/all", "1407714")</f>
        <v>1407714</v>
      </c>
      <c r="B1230" t="inlineStr">
        <is>
          <t>INDUSTRY</t>
        </is>
      </c>
      <c r="C1230" t="inlineStr">
        <is>
          <t>INDUSTRY|chemistry|chemical compound</t>
        </is>
      </c>
      <c r="D1230" t="inlineStr">
        <is>
          <t>no</t>
        </is>
      </c>
      <c r="E1230" t="inlineStr">
        <is>
          <t/>
        </is>
      </c>
      <c r="F1230" t="inlineStr">
        <is>
          <t/>
        </is>
      </c>
      <c r="G1230" t="inlineStr">
        <is>
          <t/>
        </is>
      </c>
      <c r="H1230" t="inlineStr">
        <is>
          <t/>
        </is>
      </c>
      <c r="I1230" t="inlineStr">
        <is>
          <t/>
        </is>
      </c>
      <c r="J1230" t="inlineStr">
        <is>
          <t/>
        </is>
      </c>
      <c r="K1230" t="inlineStr">
        <is>
          <t/>
        </is>
      </c>
      <c r="L1230" t="inlineStr">
        <is>
          <t/>
        </is>
      </c>
      <c r="M1230" t="inlineStr">
        <is>
          <t/>
        </is>
      </c>
      <c r="N1230" t="inlineStr">
        <is>
          <t/>
        </is>
      </c>
      <c r="O1230" t="inlineStr">
        <is>
          <t/>
        </is>
      </c>
      <c r="P1230" t="inlineStr">
        <is>
          <t/>
        </is>
      </c>
      <c r="Q1230" t="inlineStr">
        <is>
          <t/>
        </is>
      </c>
      <c r="R1230" s="2" t="inlineStr">
        <is>
          <t>Veredlung</t>
        </is>
      </c>
      <c r="S1230" s="2" t="inlineStr">
        <is>
          <t>3</t>
        </is>
      </c>
      <c r="T1230" s="2" t="inlineStr">
        <is>
          <t/>
        </is>
      </c>
      <c r="U1230" t="inlineStr">
        <is>
          <t>Verfahren, bei denen Reaktionen an den Nichtkohlenwasserstoffen-Heteroverbindungen-von Erdoelfraktionen stattfinden, z.B.Suessen, Laugenwaesche, Entschwefelung</t>
        </is>
      </c>
      <c r="V1230" s="2" t="inlineStr">
        <is>
          <t>μέθοδος κάθαρσης|
μέθοδος καθαρισμού</t>
        </is>
      </c>
      <c r="W1230" s="2" t="inlineStr">
        <is>
          <t>3|
3</t>
        </is>
      </c>
      <c r="X1230" s="2" t="inlineStr">
        <is>
          <t xml:space="preserve">|
</t>
        </is>
      </c>
      <c r="Y1230" t="inlineStr">
        <is>
          <t/>
        </is>
      </c>
      <c r="Z1230" s="2" t="inlineStr">
        <is>
          <t>finishing process|
treating process</t>
        </is>
      </c>
      <c r="AA1230" s="2" t="inlineStr">
        <is>
          <t>3|
3</t>
        </is>
      </c>
      <c r="AB1230" s="2" t="inlineStr">
        <is>
          <t xml:space="preserve">|
</t>
        </is>
      </c>
      <c r="AC1230" t="inlineStr">
        <is>
          <t>processes in which reactions take place affecting non-hydrocarbon substances-heterogeneous compounds-in oil fractions,e.g.sweetening,caustic washing,desulphurisation</t>
        </is>
      </c>
      <c r="AD1230" s="2" t="inlineStr">
        <is>
          <t>refino químico</t>
        </is>
      </c>
      <c r="AE1230" s="2" t="inlineStr">
        <is>
          <t>3</t>
        </is>
      </c>
      <c r="AF1230" s="2" t="inlineStr">
        <is>
          <t/>
        </is>
      </c>
      <c r="AG1230" t="inlineStr">
        <is>
          <t>conjunto de tratamientos en los que las reacciones tienen lugar alterando las sustancias que no son hidrocarburos compuestos heterogéneos -en fracciones de petróleo; v.g. desacidificación, lavado alcalino, desulfurización</t>
        </is>
      </c>
      <c r="AH1230" t="inlineStr">
        <is>
          <t/>
        </is>
      </c>
      <c r="AI1230" t="inlineStr">
        <is>
          <t/>
        </is>
      </c>
      <c r="AJ1230" t="inlineStr">
        <is>
          <t/>
        </is>
      </c>
      <c r="AK1230" t="inlineStr">
        <is>
          <t/>
        </is>
      </c>
      <c r="AL1230" t="inlineStr">
        <is>
          <t/>
        </is>
      </c>
      <c r="AM1230" t="inlineStr">
        <is>
          <t/>
        </is>
      </c>
      <c r="AN1230" t="inlineStr">
        <is>
          <t/>
        </is>
      </c>
      <c r="AO1230" t="inlineStr">
        <is>
          <t/>
        </is>
      </c>
      <c r="AP1230" s="2" t="inlineStr">
        <is>
          <t>procédé d'épuration</t>
        </is>
      </c>
      <c r="AQ1230" s="2" t="inlineStr">
        <is>
          <t>3</t>
        </is>
      </c>
      <c r="AR1230" s="2" t="inlineStr">
        <is>
          <t/>
        </is>
      </c>
      <c r="AS1230" t="inlineStr">
        <is>
          <t>ensemble de traitements où les réactions s'effectuent sur les corps autres que des hydrocarbures contenus dans des fractions pétrolières, par exemple: désacidification, lavage alcalin, désulfuration</t>
        </is>
      </c>
      <c r="AT1230" t="inlineStr">
        <is>
          <t/>
        </is>
      </c>
      <c r="AU1230" t="inlineStr">
        <is>
          <t/>
        </is>
      </c>
      <c r="AV1230" t="inlineStr">
        <is>
          <t/>
        </is>
      </c>
      <c r="AW1230" t="inlineStr">
        <is>
          <t/>
        </is>
      </c>
      <c r="AX1230" t="inlineStr">
        <is>
          <t/>
        </is>
      </c>
      <c r="AY1230" t="inlineStr">
        <is>
          <t/>
        </is>
      </c>
      <c r="AZ1230" t="inlineStr">
        <is>
          <t/>
        </is>
      </c>
      <c r="BA1230" t="inlineStr">
        <is>
          <t/>
        </is>
      </c>
      <c r="BB1230" t="inlineStr">
        <is>
          <t/>
        </is>
      </c>
      <c r="BC1230" t="inlineStr">
        <is>
          <t/>
        </is>
      </c>
      <c r="BD1230" t="inlineStr">
        <is>
          <t/>
        </is>
      </c>
      <c r="BE1230" t="inlineStr">
        <is>
          <t/>
        </is>
      </c>
      <c r="BF1230" s="2" t="inlineStr">
        <is>
          <t>processo di purificazione</t>
        </is>
      </c>
      <c r="BG1230" s="2" t="inlineStr">
        <is>
          <t>3</t>
        </is>
      </c>
      <c r="BH1230" s="2" t="inlineStr">
        <is>
          <t/>
        </is>
      </c>
      <c r="BI1230" t="inlineStr">
        <is>
          <t/>
        </is>
      </c>
      <c r="BJ1230" t="inlineStr">
        <is>
          <t/>
        </is>
      </c>
      <c r="BK1230" t="inlineStr">
        <is>
          <t/>
        </is>
      </c>
      <c r="BL1230" t="inlineStr">
        <is>
          <t/>
        </is>
      </c>
      <c r="BM1230" t="inlineStr">
        <is>
          <t/>
        </is>
      </c>
      <c r="BN1230" t="inlineStr">
        <is>
          <t/>
        </is>
      </c>
      <c r="BO1230" t="inlineStr">
        <is>
          <t/>
        </is>
      </c>
      <c r="BP1230" t="inlineStr">
        <is>
          <t/>
        </is>
      </c>
      <c r="BQ1230" t="inlineStr">
        <is>
          <t/>
        </is>
      </c>
      <c r="BR1230" t="inlineStr">
        <is>
          <t/>
        </is>
      </c>
      <c r="BS1230" t="inlineStr">
        <is>
          <t/>
        </is>
      </c>
      <c r="BT1230" t="inlineStr">
        <is>
          <t/>
        </is>
      </c>
      <c r="BU1230" t="inlineStr">
        <is>
          <t/>
        </is>
      </c>
      <c r="BV1230" t="inlineStr">
        <is>
          <t/>
        </is>
      </c>
      <c r="BW1230" t="inlineStr">
        <is>
          <t/>
        </is>
      </c>
      <c r="BX1230" t="inlineStr">
        <is>
          <t/>
        </is>
      </c>
      <c r="BY1230" t="inlineStr">
        <is>
          <t/>
        </is>
      </c>
      <c r="BZ1230" t="inlineStr">
        <is>
          <t/>
        </is>
      </c>
      <c r="CA1230" t="inlineStr">
        <is>
          <t/>
        </is>
      </c>
      <c r="CB1230" t="inlineStr">
        <is>
          <t/>
        </is>
      </c>
      <c r="CC1230" t="inlineStr">
        <is>
          <t/>
        </is>
      </c>
      <c r="CD1230" s="2" t="inlineStr">
        <is>
          <t>processos de purificação</t>
        </is>
      </c>
      <c r="CE1230" s="2" t="inlineStr">
        <is>
          <t>3</t>
        </is>
      </c>
      <c r="CF1230" s="2" t="inlineStr">
        <is>
          <t/>
        </is>
      </c>
      <c r="CG1230" t="inlineStr">
        <is>
          <t>conjunto dos tratamentos em que as reacções afectam as substâncias que não sejam hidrocarbonetos-compostos heterogéneos-contidas nas fracções de petróleo,por exemplo:adoçamento,lavagem cáustica e dessulfuração</t>
        </is>
      </c>
      <c r="CH1230" t="inlineStr">
        <is>
          <t/>
        </is>
      </c>
      <c r="CI1230" t="inlineStr">
        <is>
          <t/>
        </is>
      </c>
      <c r="CJ1230" t="inlineStr">
        <is>
          <t/>
        </is>
      </c>
      <c r="CK1230" t="inlineStr">
        <is>
          <t/>
        </is>
      </c>
      <c r="CL1230" t="inlineStr">
        <is>
          <t/>
        </is>
      </c>
      <c r="CM1230" t="inlineStr">
        <is>
          <t/>
        </is>
      </c>
      <c r="CN1230" t="inlineStr">
        <is>
          <t/>
        </is>
      </c>
      <c r="CO1230" t="inlineStr">
        <is>
          <t/>
        </is>
      </c>
      <c r="CP1230" t="inlineStr">
        <is>
          <t/>
        </is>
      </c>
      <c r="CQ1230" t="inlineStr">
        <is>
          <t/>
        </is>
      </c>
      <c r="CR1230" t="inlineStr">
        <is>
          <t/>
        </is>
      </c>
      <c r="CS1230" t="inlineStr">
        <is>
          <t/>
        </is>
      </c>
      <c r="CT1230" t="inlineStr">
        <is>
          <t/>
        </is>
      </c>
      <c r="CU1230" t="inlineStr">
        <is>
          <t/>
        </is>
      </c>
      <c r="CV1230" t="inlineStr">
        <is>
          <t/>
        </is>
      </c>
      <c r="CW1230" t="inlineStr">
        <is>
          <t/>
        </is>
      </c>
    </row>
    <row r="1231">
      <c r="A1231" s="1" t="str">
        <f>HYPERLINK("https://iate.europa.eu/entry/result/1407713/all", "1407713")</f>
        <v>1407713</v>
      </c>
      <c r="B1231" t="inlineStr">
        <is>
          <t>ENERGY</t>
        </is>
      </c>
      <c r="C1231" t="inlineStr">
        <is>
          <t>ENERGY|coal and mining industries|coal industry</t>
        </is>
      </c>
      <c r="D1231" t="inlineStr">
        <is>
          <t>no</t>
        </is>
      </c>
      <c r="E1231" t="inlineStr">
        <is>
          <t/>
        </is>
      </c>
      <c r="F1231" t="inlineStr">
        <is>
          <t/>
        </is>
      </c>
      <c r="G1231" t="inlineStr">
        <is>
          <t/>
        </is>
      </c>
      <c r="H1231" t="inlineStr">
        <is>
          <t/>
        </is>
      </c>
      <c r="I1231" t="inlineStr">
        <is>
          <t/>
        </is>
      </c>
      <c r="J1231" t="inlineStr">
        <is>
          <t/>
        </is>
      </c>
      <c r="K1231" t="inlineStr">
        <is>
          <t/>
        </is>
      </c>
      <c r="L1231" t="inlineStr">
        <is>
          <t/>
        </is>
      </c>
      <c r="M1231" t="inlineStr">
        <is>
          <t/>
        </is>
      </c>
      <c r="N1231" t="inlineStr">
        <is>
          <t/>
        </is>
      </c>
      <c r="O1231" t="inlineStr">
        <is>
          <t/>
        </is>
      </c>
      <c r="P1231" t="inlineStr">
        <is>
          <t/>
        </is>
      </c>
      <c r="Q1231" t="inlineStr">
        <is>
          <t/>
        </is>
      </c>
      <c r="R1231" s="2" t="inlineStr">
        <is>
          <t>Umwandlungsverfahren</t>
        </is>
      </c>
      <c r="S1231" s="2" t="inlineStr">
        <is>
          <t>3</t>
        </is>
      </c>
      <c r="T1231" s="2" t="inlineStr">
        <is>
          <t/>
        </is>
      </c>
      <c r="U1231" t="inlineStr">
        <is>
          <t>eine Gruppe von Verfahren, bei welchen die Hauptreaktion an den Kohlenstoffbindungen stattfindet</t>
        </is>
      </c>
      <c r="V1231" s="2" t="inlineStr">
        <is>
          <t>μέθοδος μετατροπής</t>
        </is>
      </c>
      <c r="W1231" s="2" t="inlineStr">
        <is>
          <t>3</t>
        </is>
      </c>
      <c r="X1231" s="2" t="inlineStr">
        <is>
          <t/>
        </is>
      </c>
      <c r="Y1231" t="inlineStr">
        <is>
          <t/>
        </is>
      </c>
      <c r="Z1231" s="2" t="inlineStr">
        <is>
          <t>conversion process</t>
        </is>
      </c>
      <c r="AA1231" s="2" t="inlineStr">
        <is>
          <t>3</t>
        </is>
      </c>
      <c r="AB1231" s="2" t="inlineStr">
        <is>
          <t/>
        </is>
      </c>
      <c r="AC1231" t="inlineStr">
        <is>
          <t>processes in which the principal reaction involves the carbon bonds</t>
        </is>
      </c>
      <c r="AD1231" s="2" t="inlineStr">
        <is>
          <t>procedimiento de conversión</t>
        </is>
      </c>
      <c r="AE1231" s="2" t="inlineStr">
        <is>
          <t>3</t>
        </is>
      </c>
      <c r="AF1231" s="2" t="inlineStr">
        <is>
          <t/>
        </is>
      </c>
      <c r="AG1231" t="inlineStr">
        <is>
          <t>conjunto de operaciones químicas en las que la reacción principal implica enlaces del carbono</t>
        </is>
      </c>
      <c r="AH1231" t="inlineStr">
        <is>
          <t/>
        </is>
      </c>
      <c r="AI1231" t="inlineStr">
        <is>
          <t/>
        </is>
      </c>
      <c r="AJ1231" t="inlineStr">
        <is>
          <t/>
        </is>
      </c>
      <c r="AK1231" t="inlineStr">
        <is>
          <t/>
        </is>
      </c>
      <c r="AL1231" t="inlineStr">
        <is>
          <t/>
        </is>
      </c>
      <c r="AM1231" t="inlineStr">
        <is>
          <t/>
        </is>
      </c>
      <c r="AN1231" t="inlineStr">
        <is>
          <t/>
        </is>
      </c>
      <c r="AO1231" t="inlineStr">
        <is>
          <t/>
        </is>
      </c>
      <c r="AP1231" s="2" t="inlineStr">
        <is>
          <t>procédé de conversion</t>
        </is>
      </c>
      <c r="AQ1231" s="2" t="inlineStr">
        <is>
          <t>3</t>
        </is>
      </c>
      <c r="AR1231" s="2" t="inlineStr">
        <is>
          <t/>
        </is>
      </c>
      <c r="AS1231" t="inlineStr">
        <is>
          <t>ensemble des traitements chimiques où la réaction principale s'effectue sur les liaisons du carbone</t>
        </is>
      </c>
      <c r="AT1231" t="inlineStr">
        <is>
          <t/>
        </is>
      </c>
      <c r="AU1231" t="inlineStr">
        <is>
          <t/>
        </is>
      </c>
      <c r="AV1231" t="inlineStr">
        <is>
          <t/>
        </is>
      </c>
      <c r="AW1231" t="inlineStr">
        <is>
          <t/>
        </is>
      </c>
      <c r="AX1231" t="inlineStr">
        <is>
          <t/>
        </is>
      </c>
      <c r="AY1231" t="inlineStr">
        <is>
          <t/>
        </is>
      </c>
      <c r="AZ1231" t="inlineStr">
        <is>
          <t/>
        </is>
      </c>
      <c r="BA1231" t="inlineStr">
        <is>
          <t/>
        </is>
      </c>
      <c r="BB1231" t="inlineStr">
        <is>
          <t/>
        </is>
      </c>
      <c r="BC1231" t="inlineStr">
        <is>
          <t/>
        </is>
      </c>
      <c r="BD1231" t="inlineStr">
        <is>
          <t/>
        </is>
      </c>
      <c r="BE1231" t="inlineStr">
        <is>
          <t/>
        </is>
      </c>
      <c r="BF1231" s="2" t="inlineStr">
        <is>
          <t>conversione</t>
        </is>
      </c>
      <c r="BG1231" s="2" t="inlineStr">
        <is>
          <t>3</t>
        </is>
      </c>
      <c r="BH1231" s="2" t="inlineStr">
        <is>
          <t/>
        </is>
      </c>
      <c r="BI1231" t="inlineStr">
        <is>
          <t>trasformazione chimica</t>
        </is>
      </c>
      <c r="BJ1231" t="inlineStr">
        <is>
          <t/>
        </is>
      </c>
      <c r="BK1231" t="inlineStr">
        <is>
          <t/>
        </is>
      </c>
      <c r="BL1231" t="inlineStr">
        <is>
          <t/>
        </is>
      </c>
      <c r="BM1231" t="inlineStr">
        <is>
          <t/>
        </is>
      </c>
      <c r="BN1231" t="inlineStr">
        <is>
          <t/>
        </is>
      </c>
      <c r="BO1231" t="inlineStr">
        <is>
          <t/>
        </is>
      </c>
      <c r="BP1231" t="inlineStr">
        <is>
          <t/>
        </is>
      </c>
      <c r="BQ1231" t="inlineStr">
        <is>
          <t/>
        </is>
      </c>
      <c r="BR1231" t="inlineStr">
        <is>
          <t/>
        </is>
      </c>
      <c r="BS1231" t="inlineStr">
        <is>
          <t/>
        </is>
      </c>
      <c r="BT1231" t="inlineStr">
        <is>
          <t/>
        </is>
      </c>
      <c r="BU1231" t="inlineStr">
        <is>
          <t/>
        </is>
      </c>
      <c r="BV1231" t="inlineStr">
        <is>
          <t/>
        </is>
      </c>
      <c r="BW1231" t="inlineStr">
        <is>
          <t/>
        </is>
      </c>
      <c r="BX1231" t="inlineStr">
        <is>
          <t/>
        </is>
      </c>
      <c r="BY1231" t="inlineStr">
        <is>
          <t/>
        </is>
      </c>
      <c r="BZ1231" t="inlineStr">
        <is>
          <t/>
        </is>
      </c>
      <c r="CA1231" t="inlineStr">
        <is>
          <t/>
        </is>
      </c>
      <c r="CB1231" t="inlineStr">
        <is>
          <t/>
        </is>
      </c>
      <c r="CC1231" t="inlineStr">
        <is>
          <t/>
        </is>
      </c>
      <c r="CD1231" s="2" t="inlineStr">
        <is>
          <t>processos de conversão</t>
        </is>
      </c>
      <c r="CE1231" s="2" t="inlineStr">
        <is>
          <t>3</t>
        </is>
      </c>
      <c r="CF1231" s="2" t="inlineStr">
        <is>
          <t/>
        </is>
      </c>
      <c r="CG1231" t="inlineStr">
        <is>
          <t>conjunto dos tratamentos químicos em que a reacção principal se efectua sobre as ligações do carbono</t>
        </is>
      </c>
      <c r="CH1231" t="inlineStr">
        <is>
          <t/>
        </is>
      </c>
      <c r="CI1231" t="inlineStr">
        <is>
          <t/>
        </is>
      </c>
      <c r="CJ1231" t="inlineStr">
        <is>
          <t/>
        </is>
      </c>
      <c r="CK1231" t="inlineStr">
        <is>
          <t/>
        </is>
      </c>
      <c r="CL1231" t="inlineStr">
        <is>
          <t/>
        </is>
      </c>
      <c r="CM1231" t="inlineStr">
        <is>
          <t/>
        </is>
      </c>
      <c r="CN1231" t="inlineStr">
        <is>
          <t/>
        </is>
      </c>
      <c r="CO1231" t="inlineStr">
        <is>
          <t/>
        </is>
      </c>
      <c r="CP1231" t="inlineStr">
        <is>
          <t/>
        </is>
      </c>
      <c r="CQ1231" t="inlineStr">
        <is>
          <t/>
        </is>
      </c>
      <c r="CR1231" t="inlineStr">
        <is>
          <t/>
        </is>
      </c>
      <c r="CS1231" t="inlineStr">
        <is>
          <t/>
        </is>
      </c>
      <c r="CT1231" t="inlineStr">
        <is>
          <t/>
        </is>
      </c>
      <c r="CU1231" t="inlineStr">
        <is>
          <t/>
        </is>
      </c>
      <c r="CV1231" t="inlineStr">
        <is>
          <t/>
        </is>
      </c>
      <c r="CW1231" t="inlineStr">
        <is>
          <t/>
        </is>
      </c>
    </row>
    <row r="1232">
      <c r="A1232" s="1" t="str">
        <f>HYPERLINK("https://iate.europa.eu/entry/result/1407711/all", "1407711")</f>
        <v>1407711</v>
      </c>
      <c r="B1232" t="inlineStr">
        <is>
          <t>ENERGY;INDUSTRY</t>
        </is>
      </c>
      <c r="C1232" t="inlineStr">
        <is>
          <t>ENERGY|coal and mining industries|coal industry;INDUSTRY|chemistry|chemical compound</t>
        </is>
      </c>
      <c r="D1232" t="inlineStr">
        <is>
          <t>no</t>
        </is>
      </c>
      <c r="E1232" t="inlineStr">
        <is>
          <t/>
        </is>
      </c>
      <c r="F1232" t="inlineStr">
        <is>
          <t/>
        </is>
      </c>
      <c r="G1232" t="inlineStr">
        <is>
          <t/>
        </is>
      </c>
      <c r="H1232" t="inlineStr">
        <is>
          <t/>
        </is>
      </c>
      <c r="I1232" t="inlineStr">
        <is>
          <t/>
        </is>
      </c>
      <c r="J1232" t="inlineStr">
        <is>
          <t/>
        </is>
      </c>
      <c r="K1232" t="inlineStr">
        <is>
          <t/>
        </is>
      </c>
      <c r="L1232" t="inlineStr">
        <is>
          <t/>
        </is>
      </c>
      <c r="M1232" t="inlineStr">
        <is>
          <t/>
        </is>
      </c>
      <c r="N1232" t="inlineStr">
        <is>
          <t/>
        </is>
      </c>
      <c r="O1232" t="inlineStr">
        <is>
          <t/>
        </is>
      </c>
      <c r="P1232" t="inlineStr">
        <is>
          <t/>
        </is>
      </c>
      <c r="Q1232" t="inlineStr">
        <is>
          <t/>
        </is>
      </c>
      <c r="R1232" s="2" t="inlineStr">
        <is>
          <t>Trennung</t>
        </is>
      </c>
      <c r="S1232" s="2" t="inlineStr">
        <is>
          <t>3</t>
        </is>
      </c>
      <c r="T1232" s="2" t="inlineStr">
        <is>
          <t/>
        </is>
      </c>
      <c r="U1232" t="inlineStr">
        <is>
          <t>Zerlegung von Kohlenwasserstoffgemischen nach chemischem und physikalischem Verhalten</t>
        </is>
      </c>
      <c r="V1232" s="2" t="inlineStr">
        <is>
          <t>διαχωρισμός</t>
        </is>
      </c>
      <c r="W1232" s="2" t="inlineStr">
        <is>
          <t>3</t>
        </is>
      </c>
      <c r="X1232" s="2" t="inlineStr">
        <is>
          <t/>
        </is>
      </c>
      <c r="Y1232" t="inlineStr">
        <is>
          <t/>
        </is>
      </c>
      <c r="Z1232" s="2" t="inlineStr">
        <is>
          <t>separation process</t>
        </is>
      </c>
      <c r="AA1232" s="2" t="inlineStr">
        <is>
          <t>3</t>
        </is>
      </c>
      <c r="AB1232" s="2" t="inlineStr">
        <is>
          <t/>
        </is>
      </c>
      <c r="AC1232" t="inlineStr">
        <is>
          <t>processes for the splitting up of hydrocarbon mixtures on the basis of their chemical and physical properties</t>
        </is>
      </c>
      <c r="AD1232" s="2" t="inlineStr">
        <is>
          <t>separación</t>
        </is>
      </c>
      <c r="AE1232" s="2" t="inlineStr">
        <is>
          <t>3</t>
        </is>
      </c>
      <c r="AF1232" s="2" t="inlineStr">
        <is>
          <t/>
        </is>
      </c>
      <c r="AG1232" t="inlineStr">
        <is>
          <t>descomposición de las mezclas de hidrocarburos por procedimientos físicos y químicos</t>
        </is>
      </c>
      <c r="AH1232" t="inlineStr">
        <is>
          <t/>
        </is>
      </c>
      <c r="AI1232" t="inlineStr">
        <is>
          <t/>
        </is>
      </c>
      <c r="AJ1232" t="inlineStr">
        <is>
          <t/>
        </is>
      </c>
      <c r="AK1232" t="inlineStr">
        <is>
          <t/>
        </is>
      </c>
      <c r="AL1232" t="inlineStr">
        <is>
          <t/>
        </is>
      </c>
      <c r="AM1232" t="inlineStr">
        <is>
          <t/>
        </is>
      </c>
      <c r="AN1232" t="inlineStr">
        <is>
          <t/>
        </is>
      </c>
      <c r="AO1232" t="inlineStr">
        <is>
          <t/>
        </is>
      </c>
      <c r="AP1232" s="2" t="inlineStr">
        <is>
          <t>séparation</t>
        </is>
      </c>
      <c r="AQ1232" s="2" t="inlineStr">
        <is>
          <t>3</t>
        </is>
      </c>
      <c r="AR1232" s="2" t="inlineStr">
        <is>
          <t/>
        </is>
      </c>
      <c r="AS1232" t="inlineStr">
        <is>
          <t>décomposition de mélanges d'hydrocarbures par des procédés physiques et chimiques</t>
        </is>
      </c>
      <c r="AT1232" t="inlineStr">
        <is>
          <t/>
        </is>
      </c>
      <c r="AU1232" t="inlineStr">
        <is>
          <t/>
        </is>
      </c>
      <c r="AV1232" t="inlineStr">
        <is>
          <t/>
        </is>
      </c>
      <c r="AW1232" t="inlineStr">
        <is>
          <t/>
        </is>
      </c>
      <c r="AX1232" t="inlineStr">
        <is>
          <t/>
        </is>
      </c>
      <c r="AY1232" t="inlineStr">
        <is>
          <t/>
        </is>
      </c>
      <c r="AZ1232" t="inlineStr">
        <is>
          <t/>
        </is>
      </c>
      <c r="BA1232" t="inlineStr">
        <is>
          <t/>
        </is>
      </c>
      <c r="BB1232" t="inlineStr">
        <is>
          <t/>
        </is>
      </c>
      <c r="BC1232" t="inlineStr">
        <is>
          <t/>
        </is>
      </c>
      <c r="BD1232" t="inlineStr">
        <is>
          <t/>
        </is>
      </c>
      <c r="BE1232" t="inlineStr">
        <is>
          <t/>
        </is>
      </c>
      <c r="BF1232" s="2" t="inlineStr">
        <is>
          <t>separazione</t>
        </is>
      </c>
      <c r="BG1232" s="2" t="inlineStr">
        <is>
          <t>3</t>
        </is>
      </c>
      <c r="BH1232" s="2" t="inlineStr">
        <is>
          <t/>
        </is>
      </c>
      <c r="BI1232" t="inlineStr">
        <is>
          <t/>
        </is>
      </c>
      <c r="BJ1232" t="inlineStr">
        <is>
          <t/>
        </is>
      </c>
      <c r="BK1232" t="inlineStr">
        <is>
          <t/>
        </is>
      </c>
      <c r="BL1232" t="inlineStr">
        <is>
          <t/>
        </is>
      </c>
      <c r="BM1232" t="inlineStr">
        <is>
          <t/>
        </is>
      </c>
      <c r="BN1232" t="inlineStr">
        <is>
          <t/>
        </is>
      </c>
      <c r="BO1232" t="inlineStr">
        <is>
          <t/>
        </is>
      </c>
      <c r="BP1232" t="inlineStr">
        <is>
          <t/>
        </is>
      </c>
      <c r="BQ1232" t="inlineStr">
        <is>
          <t/>
        </is>
      </c>
      <c r="BR1232" t="inlineStr">
        <is>
          <t/>
        </is>
      </c>
      <c r="BS1232" t="inlineStr">
        <is>
          <t/>
        </is>
      </c>
      <c r="BT1232" t="inlineStr">
        <is>
          <t/>
        </is>
      </c>
      <c r="BU1232" t="inlineStr">
        <is>
          <t/>
        </is>
      </c>
      <c r="BV1232" t="inlineStr">
        <is>
          <t/>
        </is>
      </c>
      <c r="BW1232" t="inlineStr">
        <is>
          <t/>
        </is>
      </c>
      <c r="BX1232" t="inlineStr">
        <is>
          <t/>
        </is>
      </c>
      <c r="BY1232" t="inlineStr">
        <is>
          <t/>
        </is>
      </c>
      <c r="BZ1232" t="inlineStr">
        <is>
          <t/>
        </is>
      </c>
      <c r="CA1232" t="inlineStr">
        <is>
          <t/>
        </is>
      </c>
      <c r="CB1232" t="inlineStr">
        <is>
          <t/>
        </is>
      </c>
      <c r="CC1232" t="inlineStr">
        <is>
          <t/>
        </is>
      </c>
      <c r="CD1232" s="2" t="inlineStr">
        <is>
          <t>separação</t>
        </is>
      </c>
      <c r="CE1232" s="2" t="inlineStr">
        <is>
          <t>3</t>
        </is>
      </c>
      <c r="CF1232" s="2" t="inlineStr">
        <is>
          <t/>
        </is>
      </c>
      <c r="CG1232" t="inlineStr">
        <is>
          <t>decomposição de misturas de hidrocarbonetos por processos físicos e químicos</t>
        </is>
      </c>
      <c r="CH1232" t="inlineStr">
        <is>
          <t/>
        </is>
      </c>
      <c r="CI1232" t="inlineStr">
        <is>
          <t/>
        </is>
      </c>
      <c r="CJ1232" t="inlineStr">
        <is>
          <t/>
        </is>
      </c>
      <c r="CK1232" t="inlineStr">
        <is>
          <t/>
        </is>
      </c>
      <c r="CL1232" t="inlineStr">
        <is>
          <t/>
        </is>
      </c>
      <c r="CM1232" t="inlineStr">
        <is>
          <t/>
        </is>
      </c>
      <c r="CN1232" t="inlineStr">
        <is>
          <t/>
        </is>
      </c>
      <c r="CO1232" t="inlineStr">
        <is>
          <t/>
        </is>
      </c>
      <c r="CP1232" t="inlineStr">
        <is>
          <t/>
        </is>
      </c>
      <c r="CQ1232" t="inlineStr">
        <is>
          <t/>
        </is>
      </c>
      <c r="CR1232" t="inlineStr">
        <is>
          <t/>
        </is>
      </c>
      <c r="CS1232" t="inlineStr">
        <is>
          <t/>
        </is>
      </c>
      <c r="CT1232" t="inlineStr">
        <is>
          <t/>
        </is>
      </c>
      <c r="CU1232" t="inlineStr">
        <is>
          <t/>
        </is>
      </c>
      <c r="CV1232" t="inlineStr">
        <is>
          <t/>
        </is>
      </c>
      <c r="CW1232" t="inlineStr">
        <is>
          <t/>
        </is>
      </c>
    </row>
    <row r="1233">
      <c r="A1233" s="1" t="str">
        <f>HYPERLINK("https://iate.europa.eu/entry/result/1407710/all", "1407710")</f>
        <v>1407710</v>
      </c>
      <c r="B1233" t="inlineStr">
        <is>
          <t>ENERGY;INDUSTRY</t>
        </is>
      </c>
      <c r="C1233" t="inlineStr">
        <is>
          <t>ENERGY|coal and mining industries|coal industry;INDUSTRY|chemistry|chemical compound</t>
        </is>
      </c>
      <c r="D1233" t="inlineStr">
        <is>
          <t>no</t>
        </is>
      </c>
      <c r="E1233" t="inlineStr">
        <is>
          <t/>
        </is>
      </c>
      <c r="F1233" t="inlineStr">
        <is>
          <t/>
        </is>
      </c>
      <c r="G1233" t="inlineStr">
        <is>
          <t/>
        </is>
      </c>
      <c r="H1233" t="inlineStr">
        <is>
          <t/>
        </is>
      </c>
      <c r="I1233" t="inlineStr">
        <is>
          <t/>
        </is>
      </c>
      <c r="J1233" t="inlineStr">
        <is>
          <t/>
        </is>
      </c>
      <c r="K1233" t="inlineStr">
        <is>
          <t/>
        </is>
      </c>
      <c r="L1233" t="inlineStr">
        <is>
          <t/>
        </is>
      </c>
      <c r="M1233" t="inlineStr">
        <is>
          <t/>
        </is>
      </c>
      <c r="N1233" t="inlineStr">
        <is>
          <t/>
        </is>
      </c>
      <c r="O1233" t="inlineStr">
        <is>
          <t/>
        </is>
      </c>
      <c r="P1233" t="inlineStr">
        <is>
          <t/>
        </is>
      </c>
      <c r="Q1233" t="inlineStr">
        <is>
          <t/>
        </is>
      </c>
      <c r="R1233" s="2" t="inlineStr">
        <is>
          <t>Vorbehandlung</t>
        </is>
      </c>
      <c r="S1233" s="2" t="inlineStr">
        <is>
          <t>3</t>
        </is>
      </c>
      <c r="T1233" s="2" t="inlineStr">
        <is>
          <t/>
        </is>
      </c>
      <c r="U1233" t="inlineStr">
        <is>
          <t>Aufbereitung des Erdoels durch Entgasung, Wasserabscheidung, Entsalzung udgl.,um es als Einsatz fuer die Primaerdestillation verwenden zu koennen</t>
        </is>
      </c>
      <c r="V1233" s="2" t="inlineStr">
        <is>
          <t>προκάθαρση</t>
        </is>
      </c>
      <c r="W1233" s="2" t="inlineStr">
        <is>
          <t>3</t>
        </is>
      </c>
      <c r="X1233" s="2" t="inlineStr">
        <is>
          <t/>
        </is>
      </c>
      <c r="Y1233" t="inlineStr">
        <is>
          <t/>
        </is>
      </c>
      <c r="Z1233" s="2" t="inlineStr">
        <is>
          <t>pretreatment</t>
        </is>
      </c>
      <c r="AA1233" s="2" t="inlineStr">
        <is>
          <t>3</t>
        </is>
      </c>
      <c r="AB1233" s="2" t="inlineStr">
        <is>
          <t/>
        </is>
      </c>
      <c r="AC1233" t="inlineStr">
        <is>
          <t>the preparation of crude oil by degasifying it,removing water,salt,etc.,from it,in order to be able to use it as a feedstock for primary distillation</t>
        </is>
      </c>
      <c r="AD1233" s="2" t="inlineStr">
        <is>
          <t>pretratamiento</t>
        </is>
      </c>
      <c r="AE1233" s="2" t="inlineStr">
        <is>
          <t>3</t>
        </is>
      </c>
      <c r="AF1233" s="2" t="inlineStr">
        <is>
          <t/>
        </is>
      </c>
      <c r="AG1233" t="inlineStr">
        <is>
          <t>preparación del crudo de petróleo, que consiste en extraerle el gas, agua, minerales etc. antes de enviarlo a la destilación primaria</t>
        </is>
      </c>
      <c r="AH1233" t="inlineStr">
        <is>
          <t/>
        </is>
      </c>
      <c r="AI1233" t="inlineStr">
        <is>
          <t/>
        </is>
      </c>
      <c r="AJ1233" t="inlineStr">
        <is>
          <t/>
        </is>
      </c>
      <c r="AK1233" t="inlineStr">
        <is>
          <t/>
        </is>
      </c>
      <c r="AL1233" t="inlineStr">
        <is>
          <t/>
        </is>
      </c>
      <c r="AM1233" t="inlineStr">
        <is>
          <t/>
        </is>
      </c>
      <c r="AN1233" t="inlineStr">
        <is>
          <t/>
        </is>
      </c>
      <c r="AO1233" t="inlineStr">
        <is>
          <t/>
        </is>
      </c>
      <c r="AP1233" s="2" t="inlineStr">
        <is>
          <t>traitements préliminaires</t>
        </is>
      </c>
      <c r="AQ1233" s="2" t="inlineStr">
        <is>
          <t>3</t>
        </is>
      </c>
      <c r="AR1233" s="2" t="inlineStr">
        <is>
          <t/>
        </is>
      </c>
      <c r="AS1233" t="inlineStr">
        <is>
          <t>épuration du pétrole par dégazage, séparation de l'eau, déminéralisation, etc...avant son envoi à la distillation primaire</t>
        </is>
      </c>
      <c r="AT1233" t="inlineStr">
        <is>
          <t/>
        </is>
      </c>
      <c r="AU1233" t="inlineStr">
        <is>
          <t/>
        </is>
      </c>
      <c r="AV1233" t="inlineStr">
        <is>
          <t/>
        </is>
      </c>
      <c r="AW1233" t="inlineStr">
        <is>
          <t/>
        </is>
      </c>
      <c r="AX1233" t="inlineStr">
        <is>
          <t/>
        </is>
      </c>
      <c r="AY1233" t="inlineStr">
        <is>
          <t/>
        </is>
      </c>
      <c r="AZ1233" t="inlineStr">
        <is>
          <t/>
        </is>
      </c>
      <c r="BA1233" t="inlineStr">
        <is>
          <t/>
        </is>
      </c>
      <c r="BB1233" t="inlineStr">
        <is>
          <t/>
        </is>
      </c>
      <c r="BC1233" t="inlineStr">
        <is>
          <t/>
        </is>
      </c>
      <c r="BD1233" t="inlineStr">
        <is>
          <t/>
        </is>
      </c>
      <c r="BE1233" t="inlineStr">
        <is>
          <t/>
        </is>
      </c>
      <c r="BF1233" s="2" t="inlineStr">
        <is>
          <t>trattamento preliminare</t>
        </is>
      </c>
      <c r="BG1233" s="2" t="inlineStr">
        <is>
          <t>3</t>
        </is>
      </c>
      <c r="BH1233" s="2" t="inlineStr">
        <is>
          <t/>
        </is>
      </c>
      <c r="BI1233" t="inlineStr">
        <is>
          <t/>
        </is>
      </c>
      <c r="BJ1233" t="inlineStr">
        <is>
          <t/>
        </is>
      </c>
      <c r="BK1233" t="inlineStr">
        <is>
          <t/>
        </is>
      </c>
      <c r="BL1233" t="inlineStr">
        <is>
          <t/>
        </is>
      </c>
      <c r="BM1233" t="inlineStr">
        <is>
          <t/>
        </is>
      </c>
      <c r="BN1233" t="inlineStr">
        <is>
          <t/>
        </is>
      </c>
      <c r="BO1233" t="inlineStr">
        <is>
          <t/>
        </is>
      </c>
      <c r="BP1233" t="inlineStr">
        <is>
          <t/>
        </is>
      </c>
      <c r="BQ1233" t="inlineStr">
        <is>
          <t/>
        </is>
      </c>
      <c r="BR1233" t="inlineStr">
        <is>
          <t/>
        </is>
      </c>
      <c r="BS1233" t="inlineStr">
        <is>
          <t/>
        </is>
      </c>
      <c r="BT1233" t="inlineStr">
        <is>
          <t/>
        </is>
      </c>
      <c r="BU1233" t="inlineStr">
        <is>
          <t/>
        </is>
      </c>
      <c r="BV1233" t="inlineStr">
        <is>
          <t/>
        </is>
      </c>
      <c r="BW1233" t="inlineStr">
        <is>
          <t/>
        </is>
      </c>
      <c r="BX1233" t="inlineStr">
        <is>
          <t/>
        </is>
      </c>
      <c r="BY1233" t="inlineStr">
        <is>
          <t/>
        </is>
      </c>
      <c r="BZ1233" t="inlineStr">
        <is>
          <t/>
        </is>
      </c>
      <c r="CA1233" t="inlineStr">
        <is>
          <t/>
        </is>
      </c>
      <c r="CB1233" t="inlineStr">
        <is>
          <t/>
        </is>
      </c>
      <c r="CC1233" t="inlineStr">
        <is>
          <t/>
        </is>
      </c>
      <c r="CD1233" s="2" t="inlineStr">
        <is>
          <t>tratamentos preliminares</t>
        </is>
      </c>
      <c r="CE1233" s="2" t="inlineStr">
        <is>
          <t>3</t>
        </is>
      </c>
      <c r="CF1233" s="2" t="inlineStr">
        <is>
          <t/>
        </is>
      </c>
      <c r="CG1233" t="inlineStr">
        <is>
          <t>purificação do petróleo bruto por desgaseificação,extracção de água,desmineralização,etc.,antes do seu envio para a destilação primária</t>
        </is>
      </c>
      <c r="CH1233" t="inlineStr">
        <is>
          <t/>
        </is>
      </c>
      <c r="CI1233" t="inlineStr">
        <is>
          <t/>
        </is>
      </c>
      <c r="CJ1233" t="inlineStr">
        <is>
          <t/>
        </is>
      </c>
      <c r="CK1233" t="inlineStr">
        <is>
          <t/>
        </is>
      </c>
      <c r="CL1233" t="inlineStr">
        <is>
          <t/>
        </is>
      </c>
      <c r="CM1233" t="inlineStr">
        <is>
          <t/>
        </is>
      </c>
      <c r="CN1233" t="inlineStr">
        <is>
          <t/>
        </is>
      </c>
      <c r="CO1233" t="inlineStr">
        <is>
          <t/>
        </is>
      </c>
      <c r="CP1233" t="inlineStr">
        <is>
          <t/>
        </is>
      </c>
      <c r="CQ1233" t="inlineStr">
        <is>
          <t/>
        </is>
      </c>
      <c r="CR1233" t="inlineStr">
        <is>
          <t/>
        </is>
      </c>
      <c r="CS1233" t="inlineStr">
        <is>
          <t/>
        </is>
      </c>
      <c r="CT1233" t="inlineStr">
        <is>
          <t/>
        </is>
      </c>
      <c r="CU1233" t="inlineStr">
        <is>
          <t/>
        </is>
      </c>
      <c r="CV1233" t="inlineStr">
        <is>
          <t/>
        </is>
      </c>
      <c r="CW1233" t="inlineStr">
        <is>
          <t/>
        </is>
      </c>
    </row>
    <row r="1234">
      <c r="A1234" s="1" t="str">
        <f>HYPERLINK("https://iate.europa.eu/entry/result/1407708/all", "1407708")</f>
        <v>1407708</v>
      </c>
      <c r="B1234" t="inlineStr">
        <is>
          <t>INDUSTRY</t>
        </is>
      </c>
      <c r="C1234" t="inlineStr">
        <is>
          <t>INDUSTRY|chemistry|chemical compound;INDUSTRY|electronics and electrical engineering</t>
        </is>
      </c>
      <c r="D1234" t="inlineStr">
        <is>
          <t>no</t>
        </is>
      </c>
      <c r="E1234" t="inlineStr">
        <is>
          <t/>
        </is>
      </c>
      <c r="F1234" t="inlineStr">
        <is>
          <t/>
        </is>
      </c>
      <c r="G1234" t="inlineStr">
        <is>
          <t/>
        </is>
      </c>
      <c r="H1234" t="inlineStr">
        <is>
          <t/>
        </is>
      </c>
      <c r="I1234" t="inlineStr">
        <is>
          <t/>
        </is>
      </c>
      <c r="J1234" t="inlineStr">
        <is>
          <t/>
        </is>
      </c>
      <c r="K1234" t="inlineStr">
        <is>
          <t/>
        </is>
      </c>
      <c r="L1234" t="inlineStr">
        <is>
          <t/>
        </is>
      </c>
      <c r="M1234" t="inlineStr">
        <is>
          <t/>
        </is>
      </c>
      <c r="N1234" t="inlineStr">
        <is>
          <t/>
        </is>
      </c>
      <c r="O1234" t="inlineStr">
        <is>
          <t/>
        </is>
      </c>
      <c r="P1234" t="inlineStr">
        <is>
          <t/>
        </is>
      </c>
      <c r="Q1234" t="inlineStr">
        <is>
          <t/>
        </is>
      </c>
      <c r="R1234" s="2" t="inlineStr">
        <is>
          <t>Erdoelvorraete</t>
        </is>
      </c>
      <c r="S1234" s="2" t="inlineStr">
        <is>
          <t>3</t>
        </is>
      </c>
      <c r="T1234" s="2" t="inlineStr">
        <is>
          <t/>
        </is>
      </c>
      <c r="U1234" t="inlineStr">
        <is>
          <t>wirtschaftlich abbaubare Erdoelmenge im Traegergestein</t>
        </is>
      </c>
      <c r="V1234" s="2" t="inlineStr">
        <is>
          <t>αποθέματα πετρελαίου</t>
        </is>
      </c>
      <c r="W1234" s="2" t="inlineStr">
        <is>
          <t>3</t>
        </is>
      </c>
      <c r="X1234" s="2" t="inlineStr">
        <is>
          <t/>
        </is>
      </c>
      <c r="Y1234" t="inlineStr">
        <is>
          <t/>
        </is>
      </c>
      <c r="Z1234" s="2" t="inlineStr">
        <is>
          <t>crude oil reserves</t>
        </is>
      </c>
      <c r="AA1234" s="2" t="inlineStr">
        <is>
          <t>3</t>
        </is>
      </c>
      <c r="AB1234" s="2" t="inlineStr">
        <is>
          <t/>
        </is>
      </c>
      <c r="AC1234" t="inlineStr">
        <is>
          <t>the amount of crude oil or gas expected to be recovered profitably from the reservoir rock</t>
        </is>
      </c>
      <c r="AD1234" s="2" t="inlineStr">
        <is>
          <t>reservas de petróleo</t>
        </is>
      </c>
      <c r="AE1234" s="2" t="inlineStr">
        <is>
          <t>3</t>
        </is>
      </c>
      <c r="AF1234" s="2" t="inlineStr">
        <is>
          <t/>
        </is>
      </c>
      <c r="AG1234" t="inlineStr">
        <is>
          <t>cantidad de petróleo económicamente explotable contenida en una roca almacén</t>
        </is>
      </c>
      <c r="AH1234" t="inlineStr">
        <is>
          <t/>
        </is>
      </c>
      <c r="AI1234" t="inlineStr">
        <is>
          <t/>
        </is>
      </c>
      <c r="AJ1234" t="inlineStr">
        <is>
          <t/>
        </is>
      </c>
      <c r="AK1234" t="inlineStr">
        <is>
          <t/>
        </is>
      </c>
      <c r="AL1234" t="inlineStr">
        <is>
          <t/>
        </is>
      </c>
      <c r="AM1234" t="inlineStr">
        <is>
          <t/>
        </is>
      </c>
      <c r="AN1234" t="inlineStr">
        <is>
          <t/>
        </is>
      </c>
      <c r="AO1234" t="inlineStr">
        <is>
          <t/>
        </is>
      </c>
      <c r="AP1234" s="2" t="inlineStr">
        <is>
          <t>réserves de pétrole</t>
        </is>
      </c>
      <c r="AQ1234" s="2" t="inlineStr">
        <is>
          <t>3</t>
        </is>
      </c>
      <c r="AR1234" s="2" t="inlineStr">
        <is>
          <t/>
        </is>
      </c>
      <c r="AS1234" t="inlineStr">
        <is>
          <t>quantité économiquement exploitable contenue dans la roche-magasin</t>
        </is>
      </c>
      <c r="AT1234" t="inlineStr">
        <is>
          <t/>
        </is>
      </c>
      <c r="AU1234" t="inlineStr">
        <is>
          <t/>
        </is>
      </c>
      <c r="AV1234" t="inlineStr">
        <is>
          <t/>
        </is>
      </c>
      <c r="AW1234" t="inlineStr">
        <is>
          <t/>
        </is>
      </c>
      <c r="AX1234" t="inlineStr">
        <is>
          <t/>
        </is>
      </c>
      <c r="AY1234" t="inlineStr">
        <is>
          <t/>
        </is>
      </c>
      <c r="AZ1234" t="inlineStr">
        <is>
          <t/>
        </is>
      </c>
      <c r="BA1234" t="inlineStr">
        <is>
          <t/>
        </is>
      </c>
      <c r="BB1234" t="inlineStr">
        <is>
          <t/>
        </is>
      </c>
      <c r="BC1234" t="inlineStr">
        <is>
          <t/>
        </is>
      </c>
      <c r="BD1234" t="inlineStr">
        <is>
          <t/>
        </is>
      </c>
      <c r="BE1234" t="inlineStr">
        <is>
          <t/>
        </is>
      </c>
      <c r="BF1234" s="2" t="inlineStr">
        <is>
          <t>riserve di petrolio</t>
        </is>
      </c>
      <c r="BG1234" s="2" t="inlineStr">
        <is>
          <t>3</t>
        </is>
      </c>
      <c r="BH1234" s="2" t="inlineStr">
        <is>
          <t/>
        </is>
      </c>
      <c r="BI1234" t="inlineStr">
        <is>
          <t/>
        </is>
      </c>
      <c r="BJ1234" t="inlineStr">
        <is>
          <t/>
        </is>
      </c>
      <c r="BK1234" t="inlineStr">
        <is>
          <t/>
        </is>
      </c>
      <c r="BL1234" t="inlineStr">
        <is>
          <t/>
        </is>
      </c>
      <c r="BM1234" t="inlineStr">
        <is>
          <t/>
        </is>
      </c>
      <c r="BN1234" t="inlineStr">
        <is>
          <t/>
        </is>
      </c>
      <c r="BO1234" t="inlineStr">
        <is>
          <t/>
        </is>
      </c>
      <c r="BP1234" t="inlineStr">
        <is>
          <t/>
        </is>
      </c>
      <c r="BQ1234" t="inlineStr">
        <is>
          <t/>
        </is>
      </c>
      <c r="BR1234" t="inlineStr">
        <is>
          <t/>
        </is>
      </c>
      <c r="BS1234" t="inlineStr">
        <is>
          <t/>
        </is>
      </c>
      <c r="BT1234" t="inlineStr">
        <is>
          <t/>
        </is>
      </c>
      <c r="BU1234" t="inlineStr">
        <is>
          <t/>
        </is>
      </c>
      <c r="BV1234" t="inlineStr">
        <is>
          <t/>
        </is>
      </c>
      <c r="BW1234" t="inlineStr">
        <is>
          <t/>
        </is>
      </c>
      <c r="BX1234" t="inlineStr">
        <is>
          <t/>
        </is>
      </c>
      <c r="BY1234" t="inlineStr">
        <is>
          <t/>
        </is>
      </c>
      <c r="BZ1234" t="inlineStr">
        <is>
          <t/>
        </is>
      </c>
      <c r="CA1234" t="inlineStr">
        <is>
          <t/>
        </is>
      </c>
      <c r="CB1234" t="inlineStr">
        <is>
          <t/>
        </is>
      </c>
      <c r="CC1234" t="inlineStr">
        <is>
          <t/>
        </is>
      </c>
      <c r="CD1234" t="inlineStr">
        <is>
          <t/>
        </is>
      </c>
      <c r="CE1234" t="inlineStr">
        <is>
          <t/>
        </is>
      </c>
      <c r="CF1234" t="inlineStr">
        <is>
          <t/>
        </is>
      </c>
      <c r="CG1234" t="inlineStr">
        <is>
          <t/>
        </is>
      </c>
      <c r="CH1234" t="inlineStr">
        <is>
          <t/>
        </is>
      </c>
      <c r="CI1234" t="inlineStr">
        <is>
          <t/>
        </is>
      </c>
      <c r="CJ1234" t="inlineStr">
        <is>
          <t/>
        </is>
      </c>
      <c r="CK1234" t="inlineStr">
        <is>
          <t/>
        </is>
      </c>
      <c r="CL1234" t="inlineStr">
        <is>
          <t/>
        </is>
      </c>
      <c r="CM1234" t="inlineStr">
        <is>
          <t/>
        </is>
      </c>
      <c r="CN1234" t="inlineStr">
        <is>
          <t/>
        </is>
      </c>
      <c r="CO1234" t="inlineStr">
        <is>
          <t/>
        </is>
      </c>
      <c r="CP1234" t="inlineStr">
        <is>
          <t/>
        </is>
      </c>
      <c r="CQ1234" t="inlineStr">
        <is>
          <t/>
        </is>
      </c>
      <c r="CR1234" t="inlineStr">
        <is>
          <t/>
        </is>
      </c>
      <c r="CS1234" t="inlineStr">
        <is>
          <t/>
        </is>
      </c>
      <c r="CT1234" t="inlineStr">
        <is>
          <t/>
        </is>
      </c>
      <c r="CU1234" t="inlineStr">
        <is>
          <t/>
        </is>
      </c>
      <c r="CV1234" t="inlineStr">
        <is>
          <t/>
        </is>
      </c>
      <c r="CW1234" t="inlineStr">
        <is>
          <t/>
        </is>
      </c>
    </row>
    <row r="1235">
      <c r="A1235" s="1" t="str">
        <f>HYPERLINK("https://iate.europa.eu/entry/result/1407705/all", "1407705")</f>
        <v>1407705</v>
      </c>
      <c r="B1235" t="inlineStr">
        <is>
          <t>ENERGY</t>
        </is>
      </c>
      <c r="C1235" t="inlineStr">
        <is>
          <t>ENERGY|coal and mining industries|coal industry</t>
        </is>
      </c>
      <c r="D1235" t="inlineStr">
        <is>
          <t>no</t>
        </is>
      </c>
      <c r="E1235" t="inlineStr">
        <is>
          <t/>
        </is>
      </c>
      <c r="F1235" t="inlineStr">
        <is>
          <t/>
        </is>
      </c>
      <c r="G1235" t="inlineStr">
        <is>
          <t/>
        </is>
      </c>
      <c r="H1235" t="inlineStr">
        <is>
          <t/>
        </is>
      </c>
      <c r="I1235" t="inlineStr">
        <is>
          <t/>
        </is>
      </c>
      <c r="J1235" t="inlineStr">
        <is>
          <t/>
        </is>
      </c>
      <c r="K1235" t="inlineStr">
        <is>
          <t/>
        </is>
      </c>
      <c r="L1235" t="inlineStr">
        <is>
          <t/>
        </is>
      </c>
      <c r="M1235" t="inlineStr">
        <is>
          <t/>
        </is>
      </c>
      <c r="N1235" t="inlineStr">
        <is>
          <t/>
        </is>
      </c>
      <c r="O1235" t="inlineStr">
        <is>
          <t/>
        </is>
      </c>
      <c r="P1235" t="inlineStr">
        <is>
          <t/>
        </is>
      </c>
      <c r="Q1235" t="inlineStr">
        <is>
          <t/>
        </is>
      </c>
      <c r="R1235" s="2" t="inlineStr">
        <is>
          <t>Grabenbunker</t>
        </is>
      </c>
      <c r="S1235" s="2" t="inlineStr">
        <is>
          <t>3</t>
        </is>
      </c>
      <c r="T1235" s="2" t="inlineStr">
        <is>
          <t/>
        </is>
      </c>
      <c r="U1235" t="inlineStr">
        <is>
          <t>Speicher zur Gewaehrleistung des Umschlags zwischen Transportmitteln, dessen Wandungen ganz oder teilweise von der natuerlichen Boeschung gebildet werden koennen</t>
        </is>
      </c>
      <c r="V1235" s="2" t="inlineStr">
        <is>
          <t>ενταφιασμένη ανθρακαποθήκη</t>
        </is>
      </c>
      <c r="W1235" s="2" t="inlineStr">
        <is>
          <t>3</t>
        </is>
      </c>
      <c r="X1235" s="2" t="inlineStr">
        <is>
          <t/>
        </is>
      </c>
      <c r="Y1235" t="inlineStr">
        <is>
          <t/>
        </is>
      </c>
      <c r="Z1235" s="2" t="inlineStr">
        <is>
          <t>ditch bunker</t>
        </is>
      </c>
      <c r="AA1235" s="2" t="inlineStr">
        <is>
          <t>3</t>
        </is>
      </c>
      <c r="AB1235" s="2" t="inlineStr">
        <is>
          <t/>
        </is>
      </c>
      <c r="AC1235" t="inlineStr">
        <is>
          <t>a method of stocking coal to allow for transhipment,in which the sides of the stockpile are formed,in whole or in part,by the natural angle of repose</t>
        </is>
      </c>
      <c r="AD1235" s="2" t="inlineStr">
        <is>
          <t>tolva enterrada</t>
        </is>
      </c>
      <c r="AE1235" s="2" t="inlineStr">
        <is>
          <t>3</t>
        </is>
      </c>
      <c r="AF1235" s="2" t="inlineStr">
        <is>
          <t/>
        </is>
      </c>
      <c r="AG1235" t="inlineStr">
        <is>
          <t>almacenaje del carbón intermedio entre diferentes medios de transporte, en los que los laterales de la pila están formados total o parcialmente por taludes naturales</t>
        </is>
      </c>
      <c r="AH1235" t="inlineStr">
        <is>
          <t/>
        </is>
      </c>
      <c r="AI1235" t="inlineStr">
        <is>
          <t/>
        </is>
      </c>
      <c r="AJ1235" t="inlineStr">
        <is>
          <t/>
        </is>
      </c>
      <c r="AK1235" t="inlineStr">
        <is>
          <t/>
        </is>
      </c>
      <c r="AL1235" t="inlineStr">
        <is>
          <t/>
        </is>
      </c>
      <c r="AM1235" t="inlineStr">
        <is>
          <t/>
        </is>
      </c>
      <c r="AN1235" t="inlineStr">
        <is>
          <t/>
        </is>
      </c>
      <c r="AO1235" t="inlineStr">
        <is>
          <t/>
        </is>
      </c>
      <c r="AP1235" s="2" t="inlineStr">
        <is>
          <t>silo enterré</t>
        </is>
      </c>
      <c r="AQ1235" s="2" t="inlineStr">
        <is>
          <t>3</t>
        </is>
      </c>
      <c r="AR1235" s="2" t="inlineStr">
        <is>
          <t/>
        </is>
      </c>
      <c r="AS1235" t="inlineStr">
        <is>
          <t>stock permettant d'assurer le relais entre des moyens de transport, dont les murs sont formés en totalité ou partiellement par des talus naturels</t>
        </is>
      </c>
      <c r="AT1235" t="inlineStr">
        <is>
          <t/>
        </is>
      </c>
      <c r="AU1235" t="inlineStr">
        <is>
          <t/>
        </is>
      </c>
      <c r="AV1235" t="inlineStr">
        <is>
          <t/>
        </is>
      </c>
      <c r="AW1235" t="inlineStr">
        <is>
          <t/>
        </is>
      </c>
      <c r="AX1235" t="inlineStr">
        <is>
          <t/>
        </is>
      </c>
      <c r="AY1235" t="inlineStr">
        <is>
          <t/>
        </is>
      </c>
      <c r="AZ1235" t="inlineStr">
        <is>
          <t/>
        </is>
      </c>
      <c r="BA1235" t="inlineStr">
        <is>
          <t/>
        </is>
      </c>
      <c r="BB1235" t="inlineStr">
        <is>
          <t/>
        </is>
      </c>
      <c r="BC1235" t="inlineStr">
        <is>
          <t/>
        </is>
      </c>
      <c r="BD1235" t="inlineStr">
        <is>
          <t/>
        </is>
      </c>
      <c r="BE1235" t="inlineStr">
        <is>
          <t/>
        </is>
      </c>
      <c r="BF1235" s="2" t="inlineStr">
        <is>
          <t>silo interrato</t>
        </is>
      </c>
      <c r="BG1235" s="2" t="inlineStr">
        <is>
          <t>3</t>
        </is>
      </c>
      <c r="BH1235" s="2" t="inlineStr">
        <is>
          <t/>
        </is>
      </c>
      <c r="BI1235" t="inlineStr">
        <is>
          <t/>
        </is>
      </c>
      <c r="BJ1235" t="inlineStr">
        <is>
          <t/>
        </is>
      </c>
      <c r="BK1235" t="inlineStr">
        <is>
          <t/>
        </is>
      </c>
      <c r="BL1235" t="inlineStr">
        <is>
          <t/>
        </is>
      </c>
      <c r="BM1235" t="inlineStr">
        <is>
          <t/>
        </is>
      </c>
      <c r="BN1235" t="inlineStr">
        <is>
          <t/>
        </is>
      </c>
      <c r="BO1235" t="inlineStr">
        <is>
          <t/>
        </is>
      </c>
      <c r="BP1235" t="inlineStr">
        <is>
          <t/>
        </is>
      </c>
      <c r="BQ1235" t="inlineStr">
        <is>
          <t/>
        </is>
      </c>
      <c r="BR1235" t="inlineStr">
        <is>
          <t/>
        </is>
      </c>
      <c r="BS1235" t="inlineStr">
        <is>
          <t/>
        </is>
      </c>
      <c r="BT1235" t="inlineStr">
        <is>
          <t/>
        </is>
      </c>
      <c r="BU1235" t="inlineStr">
        <is>
          <t/>
        </is>
      </c>
      <c r="BV1235" t="inlineStr">
        <is>
          <t/>
        </is>
      </c>
      <c r="BW1235" t="inlineStr">
        <is>
          <t/>
        </is>
      </c>
      <c r="BX1235" t="inlineStr">
        <is>
          <t/>
        </is>
      </c>
      <c r="BY1235" t="inlineStr">
        <is>
          <t/>
        </is>
      </c>
      <c r="BZ1235" t="inlineStr">
        <is>
          <t/>
        </is>
      </c>
      <c r="CA1235" t="inlineStr">
        <is>
          <t/>
        </is>
      </c>
      <c r="CB1235" t="inlineStr">
        <is>
          <t/>
        </is>
      </c>
      <c r="CC1235" t="inlineStr">
        <is>
          <t/>
        </is>
      </c>
      <c r="CD1235" s="2" t="inlineStr">
        <is>
          <t>silo enterrado|
torva</t>
        </is>
      </c>
      <c r="CE1235" s="2" t="inlineStr">
        <is>
          <t>3|
3</t>
        </is>
      </c>
      <c r="CF1235" s="2" t="inlineStr">
        <is>
          <t xml:space="preserve">|
</t>
        </is>
      </c>
      <c r="CG1235" t="inlineStr">
        <is>
          <t>depósito de carvão intermédio entre os diferentes meios de transporte,em que as paredes são total ou parcialmente formadas por taludes naturais</t>
        </is>
      </c>
      <c r="CH1235" t="inlineStr">
        <is>
          <t/>
        </is>
      </c>
      <c r="CI1235" t="inlineStr">
        <is>
          <t/>
        </is>
      </c>
      <c r="CJ1235" t="inlineStr">
        <is>
          <t/>
        </is>
      </c>
      <c r="CK1235" t="inlineStr">
        <is>
          <t/>
        </is>
      </c>
      <c r="CL1235" t="inlineStr">
        <is>
          <t/>
        </is>
      </c>
      <c r="CM1235" t="inlineStr">
        <is>
          <t/>
        </is>
      </c>
      <c r="CN1235" t="inlineStr">
        <is>
          <t/>
        </is>
      </c>
      <c r="CO1235" t="inlineStr">
        <is>
          <t/>
        </is>
      </c>
      <c r="CP1235" t="inlineStr">
        <is>
          <t/>
        </is>
      </c>
      <c r="CQ1235" t="inlineStr">
        <is>
          <t/>
        </is>
      </c>
      <c r="CR1235" t="inlineStr">
        <is>
          <t/>
        </is>
      </c>
      <c r="CS1235" t="inlineStr">
        <is>
          <t/>
        </is>
      </c>
      <c r="CT1235" t="inlineStr">
        <is>
          <t/>
        </is>
      </c>
      <c r="CU1235" t="inlineStr">
        <is>
          <t/>
        </is>
      </c>
      <c r="CV1235" t="inlineStr">
        <is>
          <t/>
        </is>
      </c>
      <c r="CW1235" t="inlineStr">
        <is>
          <t/>
        </is>
      </c>
    </row>
    <row r="1236">
      <c r="A1236" s="1" t="str">
        <f>HYPERLINK("https://iate.europa.eu/entry/result/1407704/all", "1407704")</f>
        <v>1407704</v>
      </c>
      <c r="B1236" t="inlineStr">
        <is>
          <t>ENERGY</t>
        </is>
      </c>
      <c r="C1236" t="inlineStr">
        <is>
          <t>ENERGY|coal and mining industries|coal industry</t>
        </is>
      </c>
      <c r="D1236" t="inlineStr">
        <is>
          <t>no</t>
        </is>
      </c>
      <c r="E1236" t="inlineStr">
        <is>
          <t/>
        </is>
      </c>
      <c r="F1236" t="inlineStr">
        <is>
          <t/>
        </is>
      </c>
      <c r="G1236" t="inlineStr">
        <is>
          <t/>
        </is>
      </c>
      <c r="H1236" t="inlineStr">
        <is>
          <t/>
        </is>
      </c>
      <c r="I1236" t="inlineStr">
        <is>
          <t/>
        </is>
      </c>
      <c r="J1236" t="inlineStr">
        <is>
          <t/>
        </is>
      </c>
      <c r="K1236" t="inlineStr">
        <is>
          <t/>
        </is>
      </c>
      <c r="L1236" t="inlineStr">
        <is>
          <t/>
        </is>
      </c>
      <c r="M1236" t="inlineStr">
        <is>
          <t/>
        </is>
      </c>
      <c r="N1236" t="inlineStr">
        <is>
          <t/>
        </is>
      </c>
      <c r="O1236" t="inlineStr">
        <is>
          <t/>
        </is>
      </c>
      <c r="P1236" t="inlineStr">
        <is>
          <t/>
        </is>
      </c>
      <c r="Q1236" t="inlineStr">
        <is>
          <t/>
        </is>
      </c>
      <c r="R1236" s="2" t="inlineStr">
        <is>
          <t>Bunker</t>
        </is>
      </c>
      <c r="S1236" s="2" t="inlineStr">
        <is>
          <t>3</t>
        </is>
      </c>
      <c r="T1236" s="2" t="inlineStr">
        <is>
          <t/>
        </is>
      </c>
      <c r="U1236" t="inlineStr">
        <is>
          <t>Behaelter zur Speicherung von bergbaulich anfallenden Produkten und Verarbeitungsprodukten</t>
        </is>
      </c>
      <c r="V1236" s="2" t="inlineStr">
        <is>
          <t>σιλό|
δεξαμενή αποθήκευσης|
ανθρακαποθήκη</t>
        </is>
      </c>
      <c r="W1236" s="2" t="inlineStr">
        <is>
          <t>3|
3|
3</t>
        </is>
      </c>
      <c r="X1236" s="2" t="inlineStr">
        <is>
          <t xml:space="preserve">|
|
</t>
        </is>
      </c>
      <c r="Y1236" t="inlineStr">
        <is>
          <t/>
        </is>
      </c>
      <c r="Z1236" s="2" t="inlineStr">
        <is>
          <t>bunker|
bin</t>
        </is>
      </c>
      <c r="AA1236" s="2" t="inlineStr">
        <is>
          <t>3|
3</t>
        </is>
      </c>
      <c r="AB1236" s="2" t="inlineStr">
        <is>
          <t xml:space="preserve">|
</t>
        </is>
      </c>
      <c r="AC1236" t="inlineStr">
        <is>
          <t>a holder for storing the products and by-products of mining</t>
        </is>
      </c>
      <c r="AD1236" s="2" t="inlineStr">
        <is>
          <t>silo|
tolva</t>
        </is>
      </c>
      <c r="AE1236" s="2" t="inlineStr">
        <is>
          <t>3|
3</t>
        </is>
      </c>
      <c r="AF1236" s="2" t="inlineStr">
        <is>
          <t xml:space="preserve">|
</t>
        </is>
      </c>
      <c r="AG1236" t="inlineStr">
        <is>
          <t>es un depósito destinado al almacenamiento de los productos de la explotación minera y de los productos ya preparados</t>
        </is>
      </c>
      <c r="AH1236" t="inlineStr">
        <is>
          <t/>
        </is>
      </c>
      <c r="AI1236" t="inlineStr">
        <is>
          <t/>
        </is>
      </c>
      <c r="AJ1236" t="inlineStr">
        <is>
          <t/>
        </is>
      </c>
      <c r="AK1236" t="inlineStr">
        <is>
          <t/>
        </is>
      </c>
      <c r="AL1236" t="inlineStr">
        <is>
          <t/>
        </is>
      </c>
      <c r="AM1236" t="inlineStr">
        <is>
          <t/>
        </is>
      </c>
      <c r="AN1236" t="inlineStr">
        <is>
          <t/>
        </is>
      </c>
      <c r="AO1236" t="inlineStr">
        <is>
          <t/>
        </is>
      </c>
      <c r="AP1236" s="2" t="inlineStr">
        <is>
          <t>trémie|
silo</t>
        </is>
      </c>
      <c r="AQ1236" s="2" t="inlineStr">
        <is>
          <t>3|
3</t>
        </is>
      </c>
      <c r="AR1236" s="2" t="inlineStr">
        <is>
          <t xml:space="preserve">|
</t>
        </is>
      </c>
      <c r="AS1236" t="inlineStr">
        <is>
          <t>réservoir destiné au stockage de produits fournis par l'exploitation minière et de produits obtenus après préparation</t>
        </is>
      </c>
      <c r="AT1236" t="inlineStr">
        <is>
          <t/>
        </is>
      </c>
      <c r="AU1236" t="inlineStr">
        <is>
          <t/>
        </is>
      </c>
      <c r="AV1236" t="inlineStr">
        <is>
          <t/>
        </is>
      </c>
      <c r="AW1236" t="inlineStr">
        <is>
          <t/>
        </is>
      </c>
      <c r="AX1236" t="inlineStr">
        <is>
          <t/>
        </is>
      </c>
      <c r="AY1236" t="inlineStr">
        <is>
          <t/>
        </is>
      </c>
      <c r="AZ1236" t="inlineStr">
        <is>
          <t/>
        </is>
      </c>
      <c r="BA1236" t="inlineStr">
        <is>
          <t/>
        </is>
      </c>
      <c r="BB1236" t="inlineStr">
        <is>
          <t/>
        </is>
      </c>
      <c r="BC1236" t="inlineStr">
        <is>
          <t/>
        </is>
      </c>
      <c r="BD1236" t="inlineStr">
        <is>
          <t/>
        </is>
      </c>
      <c r="BE1236" t="inlineStr">
        <is>
          <t/>
        </is>
      </c>
      <c r="BF1236" s="2" t="inlineStr">
        <is>
          <t>silo</t>
        </is>
      </c>
      <c r="BG1236" s="2" t="inlineStr">
        <is>
          <t>3</t>
        </is>
      </c>
      <c r="BH1236" s="2" t="inlineStr">
        <is>
          <t/>
        </is>
      </c>
      <c r="BI1236" t="inlineStr">
        <is>
          <t/>
        </is>
      </c>
      <c r="BJ1236" t="inlineStr">
        <is>
          <t/>
        </is>
      </c>
      <c r="BK1236" t="inlineStr">
        <is>
          <t/>
        </is>
      </c>
      <c r="BL1236" t="inlineStr">
        <is>
          <t/>
        </is>
      </c>
      <c r="BM1236" t="inlineStr">
        <is>
          <t/>
        </is>
      </c>
      <c r="BN1236" t="inlineStr">
        <is>
          <t/>
        </is>
      </c>
      <c r="BO1236" t="inlineStr">
        <is>
          <t/>
        </is>
      </c>
      <c r="BP1236" t="inlineStr">
        <is>
          <t/>
        </is>
      </c>
      <c r="BQ1236" t="inlineStr">
        <is>
          <t/>
        </is>
      </c>
      <c r="BR1236" t="inlineStr">
        <is>
          <t/>
        </is>
      </c>
      <c r="BS1236" t="inlineStr">
        <is>
          <t/>
        </is>
      </c>
      <c r="BT1236" t="inlineStr">
        <is>
          <t/>
        </is>
      </c>
      <c r="BU1236" t="inlineStr">
        <is>
          <t/>
        </is>
      </c>
      <c r="BV1236" t="inlineStr">
        <is>
          <t/>
        </is>
      </c>
      <c r="BW1236" t="inlineStr">
        <is>
          <t/>
        </is>
      </c>
      <c r="BX1236" t="inlineStr">
        <is>
          <t/>
        </is>
      </c>
      <c r="BY1236" t="inlineStr">
        <is>
          <t/>
        </is>
      </c>
      <c r="BZ1236" t="inlineStr">
        <is>
          <t/>
        </is>
      </c>
      <c r="CA1236" t="inlineStr">
        <is>
          <t/>
        </is>
      </c>
      <c r="CB1236" t="inlineStr">
        <is>
          <t/>
        </is>
      </c>
      <c r="CC1236" t="inlineStr">
        <is>
          <t/>
        </is>
      </c>
      <c r="CD1236" s="2" t="inlineStr">
        <is>
          <t>torva|
silo</t>
        </is>
      </c>
      <c r="CE1236" s="2" t="inlineStr">
        <is>
          <t>3|
3</t>
        </is>
      </c>
      <c r="CF1236" s="2" t="inlineStr">
        <is>
          <t xml:space="preserve">|
</t>
        </is>
      </c>
      <c r="CG1236" t="inlineStr">
        <is>
          <t>depósito para armazenagem dos produtos da exploração mineira e dos produtos já preparados</t>
        </is>
      </c>
      <c r="CH1236" t="inlineStr">
        <is>
          <t/>
        </is>
      </c>
      <c r="CI1236" t="inlineStr">
        <is>
          <t/>
        </is>
      </c>
      <c r="CJ1236" t="inlineStr">
        <is>
          <t/>
        </is>
      </c>
      <c r="CK1236" t="inlineStr">
        <is>
          <t/>
        </is>
      </c>
      <c r="CL1236" t="inlineStr">
        <is>
          <t/>
        </is>
      </c>
      <c r="CM1236" t="inlineStr">
        <is>
          <t/>
        </is>
      </c>
      <c r="CN1236" t="inlineStr">
        <is>
          <t/>
        </is>
      </c>
      <c r="CO1236" t="inlineStr">
        <is>
          <t/>
        </is>
      </c>
      <c r="CP1236" t="inlineStr">
        <is>
          <t/>
        </is>
      </c>
      <c r="CQ1236" t="inlineStr">
        <is>
          <t/>
        </is>
      </c>
      <c r="CR1236" t="inlineStr">
        <is>
          <t/>
        </is>
      </c>
      <c r="CS1236" t="inlineStr">
        <is>
          <t/>
        </is>
      </c>
      <c r="CT1236" t="inlineStr">
        <is>
          <t/>
        </is>
      </c>
      <c r="CU1236" t="inlineStr">
        <is>
          <t/>
        </is>
      </c>
      <c r="CV1236" t="inlineStr">
        <is>
          <t/>
        </is>
      </c>
      <c r="CW1236" t="inlineStr">
        <is>
          <t/>
        </is>
      </c>
    </row>
    <row r="1237">
      <c r="A1237" s="1" t="str">
        <f>HYPERLINK("https://iate.europa.eu/entry/result/1407701/all", "1407701")</f>
        <v>1407701</v>
      </c>
      <c r="B1237" t="inlineStr">
        <is>
          <t>ENERGY</t>
        </is>
      </c>
      <c r="C1237" t="inlineStr">
        <is>
          <t>ENERGY|coal and mining industries|coal industry</t>
        </is>
      </c>
      <c r="D1237" t="inlineStr">
        <is>
          <t>no</t>
        </is>
      </c>
      <c r="E1237" t="inlineStr">
        <is>
          <t/>
        </is>
      </c>
      <c r="F1237" t="inlineStr">
        <is>
          <t/>
        </is>
      </c>
      <c r="G1237" t="inlineStr">
        <is>
          <t/>
        </is>
      </c>
      <c r="H1237" t="inlineStr">
        <is>
          <t/>
        </is>
      </c>
      <c r="I1237" t="inlineStr">
        <is>
          <t/>
        </is>
      </c>
      <c r="J1237" t="inlineStr">
        <is>
          <t/>
        </is>
      </c>
      <c r="K1237" t="inlineStr">
        <is>
          <t/>
        </is>
      </c>
      <c r="L1237" t="inlineStr">
        <is>
          <t/>
        </is>
      </c>
      <c r="M1237" t="inlineStr">
        <is>
          <t/>
        </is>
      </c>
      <c r="N1237" t="inlineStr">
        <is>
          <t/>
        </is>
      </c>
      <c r="O1237" t="inlineStr">
        <is>
          <t/>
        </is>
      </c>
      <c r="P1237" t="inlineStr">
        <is>
          <t/>
        </is>
      </c>
      <c r="Q1237" t="inlineStr">
        <is>
          <t/>
        </is>
      </c>
      <c r="R1237" s="2" t="inlineStr">
        <is>
          <t>Teerausbeute</t>
        </is>
      </c>
      <c r="S1237" s="2" t="inlineStr">
        <is>
          <t>3</t>
        </is>
      </c>
      <c r="T1237" s="2" t="inlineStr">
        <is>
          <t/>
        </is>
      </c>
      <c r="U1237" t="inlineStr">
        <is>
          <t>die nach einem bestimmten Untersuchungsverfahren der Trockendestillation entstehende Menge an Teer, bezogen auf die Masseneinheit des Einsatzgutes</t>
        </is>
      </c>
      <c r="V1237" s="2" t="inlineStr">
        <is>
          <t>απόδοση σε πίσσα</t>
        </is>
      </c>
      <c r="W1237" s="2" t="inlineStr">
        <is>
          <t>3</t>
        </is>
      </c>
      <c r="X1237" s="2" t="inlineStr">
        <is>
          <t/>
        </is>
      </c>
      <c r="Y1237" t="inlineStr">
        <is>
          <t/>
        </is>
      </c>
      <c r="Z1237" s="2" t="inlineStr">
        <is>
          <t>tar yield</t>
        </is>
      </c>
      <c r="AA1237" s="2" t="inlineStr">
        <is>
          <t>3</t>
        </is>
      </c>
      <c r="AB1237" s="2" t="inlineStr">
        <is>
          <t/>
        </is>
      </c>
      <c r="AC1237" t="inlineStr">
        <is>
          <t>the amount of tar obtained in a standardised dry distillation test method,expressed as a percentage of the feed material by weight</t>
        </is>
      </c>
      <c r="AD1237" s="2" t="inlineStr">
        <is>
          <t>rendimiento en alquitrán</t>
        </is>
      </c>
      <c r="AE1237" s="2" t="inlineStr">
        <is>
          <t>3</t>
        </is>
      </c>
      <c r="AF1237" s="2" t="inlineStr">
        <is>
          <t/>
        </is>
      </c>
      <c r="AG1237" t="inlineStr">
        <is>
          <t>cantidad de alquitrán obtenida por un método normalizado de destilación seca expresado como porcentaje en masa del material ensayado</t>
        </is>
      </c>
      <c r="AH1237" t="inlineStr">
        <is>
          <t/>
        </is>
      </c>
      <c r="AI1237" t="inlineStr">
        <is>
          <t/>
        </is>
      </c>
      <c r="AJ1237" t="inlineStr">
        <is>
          <t/>
        </is>
      </c>
      <c r="AK1237" t="inlineStr">
        <is>
          <t/>
        </is>
      </c>
      <c r="AL1237" t="inlineStr">
        <is>
          <t/>
        </is>
      </c>
      <c r="AM1237" t="inlineStr">
        <is>
          <t/>
        </is>
      </c>
      <c r="AN1237" t="inlineStr">
        <is>
          <t/>
        </is>
      </c>
      <c r="AO1237" t="inlineStr">
        <is>
          <t/>
        </is>
      </c>
      <c r="AP1237" s="2" t="inlineStr">
        <is>
          <t>rendement en goudron</t>
        </is>
      </c>
      <c r="AQ1237" s="2" t="inlineStr">
        <is>
          <t>3</t>
        </is>
      </c>
      <c r="AR1237" s="2" t="inlineStr">
        <is>
          <t/>
        </is>
      </c>
      <c r="AS1237" t="inlineStr">
        <is>
          <t>quantité de goudron obtenue en appliquant un mode opératoire déterminé de distillation sèche et rapportée à l'unité de masse du produit mis en oeuvre</t>
        </is>
      </c>
      <c r="AT1237" t="inlineStr">
        <is>
          <t/>
        </is>
      </c>
      <c r="AU1237" t="inlineStr">
        <is>
          <t/>
        </is>
      </c>
      <c r="AV1237" t="inlineStr">
        <is>
          <t/>
        </is>
      </c>
      <c r="AW1237" t="inlineStr">
        <is>
          <t/>
        </is>
      </c>
      <c r="AX1237" t="inlineStr">
        <is>
          <t/>
        </is>
      </c>
      <c r="AY1237" t="inlineStr">
        <is>
          <t/>
        </is>
      </c>
      <c r="AZ1237" t="inlineStr">
        <is>
          <t/>
        </is>
      </c>
      <c r="BA1237" t="inlineStr">
        <is>
          <t/>
        </is>
      </c>
      <c r="BB1237" t="inlineStr">
        <is>
          <t/>
        </is>
      </c>
      <c r="BC1237" t="inlineStr">
        <is>
          <t/>
        </is>
      </c>
      <c r="BD1237" t="inlineStr">
        <is>
          <t/>
        </is>
      </c>
      <c r="BE1237" t="inlineStr">
        <is>
          <t/>
        </is>
      </c>
      <c r="BF1237" s="2" t="inlineStr">
        <is>
          <t>resa in carbone</t>
        </is>
      </c>
      <c r="BG1237" s="2" t="inlineStr">
        <is>
          <t>3</t>
        </is>
      </c>
      <c r="BH1237" s="2" t="inlineStr">
        <is>
          <t/>
        </is>
      </c>
      <c r="BI1237" t="inlineStr">
        <is>
          <t/>
        </is>
      </c>
      <c r="BJ1237" t="inlineStr">
        <is>
          <t/>
        </is>
      </c>
      <c r="BK1237" t="inlineStr">
        <is>
          <t/>
        </is>
      </c>
      <c r="BL1237" t="inlineStr">
        <is>
          <t/>
        </is>
      </c>
      <c r="BM1237" t="inlineStr">
        <is>
          <t/>
        </is>
      </c>
      <c r="BN1237" t="inlineStr">
        <is>
          <t/>
        </is>
      </c>
      <c r="BO1237" t="inlineStr">
        <is>
          <t/>
        </is>
      </c>
      <c r="BP1237" t="inlineStr">
        <is>
          <t/>
        </is>
      </c>
      <c r="BQ1237" t="inlineStr">
        <is>
          <t/>
        </is>
      </c>
      <c r="BR1237" t="inlineStr">
        <is>
          <t/>
        </is>
      </c>
      <c r="BS1237" t="inlineStr">
        <is>
          <t/>
        </is>
      </c>
      <c r="BT1237" t="inlineStr">
        <is>
          <t/>
        </is>
      </c>
      <c r="BU1237" t="inlineStr">
        <is>
          <t/>
        </is>
      </c>
      <c r="BV1237" t="inlineStr">
        <is>
          <t/>
        </is>
      </c>
      <c r="BW1237" t="inlineStr">
        <is>
          <t/>
        </is>
      </c>
      <c r="BX1237" t="inlineStr">
        <is>
          <t/>
        </is>
      </c>
      <c r="BY1237" t="inlineStr">
        <is>
          <t/>
        </is>
      </c>
      <c r="BZ1237" t="inlineStr">
        <is>
          <t/>
        </is>
      </c>
      <c r="CA1237" t="inlineStr">
        <is>
          <t/>
        </is>
      </c>
      <c r="CB1237" t="inlineStr">
        <is>
          <t/>
        </is>
      </c>
      <c r="CC1237" t="inlineStr">
        <is>
          <t/>
        </is>
      </c>
      <c r="CD1237" s="2" t="inlineStr">
        <is>
          <t>rendimento em alcatrão</t>
        </is>
      </c>
      <c r="CE1237" s="2" t="inlineStr">
        <is>
          <t>3</t>
        </is>
      </c>
      <c r="CF1237" s="2" t="inlineStr">
        <is>
          <t/>
        </is>
      </c>
      <c r="CG1237" t="inlineStr">
        <is>
          <t>quantidade de alcatrão obtida por um método normalizado de destilação seca,expressa em percentagem de massa do material ensaiado</t>
        </is>
      </c>
      <c r="CH1237" t="inlineStr">
        <is>
          <t/>
        </is>
      </c>
      <c r="CI1237" t="inlineStr">
        <is>
          <t/>
        </is>
      </c>
      <c r="CJ1237" t="inlineStr">
        <is>
          <t/>
        </is>
      </c>
      <c r="CK1237" t="inlineStr">
        <is>
          <t/>
        </is>
      </c>
      <c r="CL1237" t="inlineStr">
        <is>
          <t/>
        </is>
      </c>
      <c r="CM1237" t="inlineStr">
        <is>
          <t/>
        </is>
      </c>
      <c r="CN1237" t="inlineStr">
        <is>
          <t/>
        </is>
      </c>
      <c r="CO1237" t="inlineStr">
        <is>
          <t/>
        </is>
      </c>
      <c r="CP1237" t="inlineStr">
        <is>
          <t/>
        </is>
      </c>
      <c r="CQ1237" t="inlineStr">
        <is>
          <t/>
        </is>
      </c>
      <c r="CR1237" t="inlineStr">
        <is>
          <t/>
        </is>
      </c>
      <c r="CS1237" t="inlineStr">
        <is>
          <t/>
        </is>
      </c>
      <c r="CT1237" t="inlineStr">
        <is>
          <t/>
        </is>
      </c>
      <c r="CU1237" t="inlineStr">
        <is>
          <t/>
        </is>
      </c>
      <c r="CV1237" t="inlineStr">
        <is>
          <t/>
        </is>
      </c>
      <c r="CW1237" t="inlineStr">
        <is>
          <t/>
        </is>
      </c>
    </row>
    <row r="1238">
      <c r="A1238" s="1" t="str">
        <f>HYPERLINK("https://iate.europa.eu/entry/result/1407699/all", "1407699")</f>
        <v>1407699</v>
      </c>
      <c r="B1238" t="inlineStr">
        <is>
          <t>ENERGY;INDUSTRY</t>
        </is>
      </c>
      <c r="C1238" t="inlineStr">
        <is>
          <t>ENERGY|coal and mining industries|coal industry;INDUSTRY|chemistry|chemical compound</t>
        </is>
      </c>
      <c r="D1238" t="inlineStr">
        <is>
          <t>no</t>
        </is>
      </c>
      <c r="E1238" t="inlineStr">
        <is>
          <t/>
        </is>
      </c>
      <c r="F1238" t="inlineStr">
        <is>
          <t/>
        </is>
      </c>
      <c r="G1238" t="inlineStr">
        <is>
          <t/>
        </is>
      </c>
      <c r="H1238" t="inlineStr">
        <is>
          <t/>
        </is>
      </c>
      <c r="I1238" t="inlineStr">
        <is>
          <t/>
        </is>
      </c>
      <c r="J1238" t="inlineStr">
        <is>
          <t/>
        </is>
      </c>
      <c r="K1238" t="inlineStr">
        <is>
          <t/>
        </is>
      </c>
      <c r="L1238" t="inlineStr">
        <is>
          <t/>
        </is>
      </c>
      <c r="M1238" t="inlineStr">
        <is>
          <t/>
        </is>
      </c>
      <c r="N1238" t="inlineStr">
        <is>
          <t/>
        </is>
      </c>
      <c r="O1238" t="inlineStr">
        <is>
          <t/>
        </is>
      </c>
      <c r="P1238" t="inlineStr">
        <is>
          <t/>
        </is>
      </c>
      <c r="Q1238" t="inlineStr">
        <is>
          <t/>
        </is>
      </c>
      <c r="R1238" s="2" t="inlineStr">
        <is>
          <t>Ballastgehalt</t>
        </is>
      </c>
      <c r="S1238" s="2" t="inlineStr">
        <is>
          <t>3</t>
        </is>
      </c>
      <c r="T1238" s="2" t="inlineStr">
        <is>
          <t/>
        </is>
      </c>
      <c r="U1238" t="inlineStr">
        <is>
          <t>Summe aus Gesamtwassergehalt und Aschegehalt, bezogen auf den wasser-und aschehaltigen Brennstoff</t>
        </is>
      </c>
      <c r="V1238" s="2" t="inlineStr">
        <is>
          <t>περιεκτικότητα σε αδρανή</t>
        </is>
      </c>
      <c r="W1238" s="2" t="inlineStr">
        <is>
          <t>3</t>
        </is>
      </c>
      <c r="X1238" s="2" t="inlineStr">
        <is>
          <t/>
        </is>
      </c>
      <c r="Y1238" t="inlineStr">
        <is>
          <t/>
        </is>
      </c>
      <c r="Z1238" s="2" t="inlineStr">
        <is>
          <t>inerts content</t>
        </is>
      </c>
      <c r="AA1238" s="2" t="inlineStr">
        <is>
          <t>3</t>
        </is>
      </c>
      <c r="AB1238" s="2" t="inlineStr">
        <is>
          <t/>
        </is>
      </c>
      <c r="AC1238" t="inlineStr">
        <is>
          <t>the sum of the constituents of a fuel which decrease its efficiency in use,e.g.mineral matter(ash)and moisture in fuel for combustion,or fusain in coal for carbonisation,expressed as a percentage of the fuel as received,by weight</t>
        </is>
      </c>
      <c r="AD1238" s="2" t="inlineStr">
        <is>
          <t>contenido de inertes</t>
        </is>
      </c>
      <c r="AE1238" s="2" t="inlineStr">
        <is>
          <t>3</t>
        </is>
      </c>
      <c r="AF1238" s="2" t="inlineStr">
        <is>
          <t/>
        </is>
      </c>
      <c r="AG1238" t="inlineStr">
        <is>
          <t>suma de la humedad total y del contenido de cenizas consideradas en el combustible hidratado y con sus cenizas</t>
        </is>
      </c>
      <c r="AH1238" t="inlineStr">
        <is>
          <t/>
        </is>
      </c>
      <c r="AI1238" t="inlineStr">
        <is>
          <t/>
        </is>
      </c>
      <c r="AJ1238" t="inlineStr">
        <is>
          <t/>
        </is>
      </c>
      <c r="AK1238" t="inlineStr">
        <is>
          <t/>
        </is>
      </c>
      <c r="AL1238" t="inlineStr">
        <is>
          <t/>
        </is>
      </c>
      <c r="AM1238" t="inlineStr">
        <is>
          <t/>
        </is>
      </c>
      <c r="AN1238" t="inlineStr">
        <is>
          <t/>
        </is>
      </c>
      <c r="AO1238" t="inlineStr">
        <is>
          <t/>
        </is>
      </c>
      <c r="AP1238" s="2" t="inlineStr">
        <is>
          <t>teneur en inertes</t>
        </is>
      </c>
      <c r="AQ1238" s="2" t="inlineStr">
        <is>
          <t>3</t>
        </is>
      </c>
      <c r="AR1238" s="2" t="inlineStr">
        <is>
          <t/>
        </is>
      </c>
      <c r="AS1238" t="inlineStr">
        <is>
          <t>somme de la teneur en humidité totale et de la teneur en cendres considérées dans le combustible hydraté et avec ses cendres</t>
        </is>
      </c>
      <c r="AT1238" t="inlineStr">
        <is>
          <t/>
        </is>
      </c>
      <c r="AU1238" t="inlineStr">
        <is>
          <t/>
        </is>
      </c>
      <c r="AV1238" t="inlineStr">
        <is>
          <t/>
        </is>
      </c>
      <c r="AW1238" t="inlineStr">
        <is>
          <t/>
        </is>
      </c>
      <c r="AX1238" t="inlineStr">
        <is>
          <t/>
        </is>
      </c>
      <c r="AY1238" t="inlineStr">
        <is>
          <t/>
        </is>
      </c>
      <c r="AZ1238" t="inlineStr">
        <is>
          <t/>
        </is>
      </c>
      <c r="BA1238" t="inlineStr">
        <is>
          <t/>
        </is>
      </c>
      <c r="BB1238" t="inlineStr">
        <is>
          <t/>
        </is>
      </c>
      <c r="BC1238" t="inlineStr">
        <is>
          <t/>
        </is>
      </c>
      <c r="BD1238" t="inlineStr">
        <is>
          <t/>
        </is>
      </c>
      <c r="BE1238" t="inlineStr">
        <is>
          <t/>
        </is>
      </c>
      <c r="BF1238" s="2" t="inlineStr">
        <is>
          <t>tenore in inerti</t>
        </is>
      </c>
      <c r="BG1238" s="2" t="inlineStr">
        <is>
          <t>3</t>
        </is>
      </c>
      <c r="BH1238" s="2" t="inlineStr">
        <is>
          <t/>
        </is>
      </c>
      <c r="BI1238" t="inlineStr">
        <is>
          <t/>
        </is>
      </c>
      <c r="BJ1238" t="inlineStr">
        <is>
          <t/>
        </is>
      </c>
      <c r="BK1238" t="inlineStr">
        <is>
          <t/>
        </is>
      </c>
      <c r="BL1238" t="inlineStr">
        <is>
          <t/>
        </is>
      </c>
      <c r="BM1238" t="inlineStr">
        <is>
          <t/>
        </is>
      </c>
      <c r="BN1238" t="inlineStr">
        <is>
          <t/>
        </is>
      </c>
      <c r="BO1238" t="inlineStr">
        <is>
          <t/>
        </is>
      </c>
      <c r="BP1238" t="inlineStr">
        <is>
          <t/>
        </is>
      </c>
      <c r="BQ1238" t="inlineStr">
        <is>
          <t/>
        </is>
      </c>
      <c r="BR1238" t="inlineStr">
        <is>
          <t/>
        </is>
      </c>
      <c r="BS1238" t="inlineStr">
        <is>
          <t/>
        </is>
      </c>
      <c r="BT1238" t="inlineStr">
        <is>
          <t/>
        </is>
      </c>
      <c r="BU1238" t="inlineStr">
        <is>
          <t/>
        </is>
      </c>
      <c r="BV1238" t="inlineStr">
        <is>
          <t/>
        </is>
      </c>
      <c r="BW1238" t="inlineStr">
        <is>
          <t/>
        </is>
      </c>
      <c r="BX1238" t="inlineStr">
        <is>
          <t/>
        </is>
      </c>
      <c r="BY1238" t="inlineStr">
        <is>
          <t/>
        </is>
      </c>
      <c r="BZ1238" t="inlineStr">
        <is>
          <t/>
        </is>
      </c>
      <c r="CA1238" t="inlineStr">
        <is>
          <t/>
        </is>
      </c>
      <c r="CB1238" t="inlineStr">
        <is>
          <t/>
        </is>
      </c>
      <c r="CC1238" t="inlineStr">
        <is>
          <t/>
        </is>
      </c>
      <c r="CD1238" s="2" t="inlineStr">
        <is>
          <t>teor em inertes</t>
        </is>
      </c>
      <c r="CE1238" s="2" t="inlineStr">
        <is>
          <t>3</t>
        </is>
      </c>
      <c r="CF1238" s="2" t="inlineStr">
        <is>
          <t/>
        </is>
      </c>
      <c r="CG1238" t="inlineStr">
        <is>
          <t>soma da humidade total com o conteúdo em cinzas consideradas no combustível hidratado e com as suas cinzas</t>
        </is>
      </c>
      <c r="CH1238" t="inlineStr">
        <is>
          <t/>
        </is>
      </c>
      <c r="CI1238" t="inlineStr">
        <is>
          <t/>
        </is>
      </c>
      <c r="CJ1238" t="inlineStr">
        <is>
          <t/>
        </is>
      </c>
      <c r="CK1238" t="inlineStr">
        <is>
          <t/>
        </is>
      </c>
      <c r="CL1238" t="inlineStr">
        <is>
          <t/>
        </is>
      </c>
      <c r="CM1238" t="inlineStr">
        <is>
          <t/>
        </is>
      </c>
      <c r="CN1238" t="inlineStr">
        <is>
          <t/>
        </is>
      </c>
      <c r="CO1238" t="inlineStr">
        <is>
          <t/>
        </is>
      </c>
      <c r="CP1238" t="inlineStr">
        <is>
          <t/>
        </is>
      </c>
      <c r="CQ1238" t="inlineStr">
        <is>
          <t/>
        </is>
      </c>
      <c r="CR1238" t="inlineStr">
        <is>
          <t/>
        </is>
      </c>
      <c r="CS1238" t="inlineStr">
        <is>
          <t/>
        </is>
      </c>
      <c r="CT1238" t="inlineStr">
        <is>
          <t/>
        </is>
      </c>
      <c r="CU1238" t="inlineStr">
        <is>
          <t/>
        </is>
      </c>
      <c r="CV1238" t="inlineStr">
        <is>
          <t/>
        </is>
      </c>
      <c r="CW1238" t="inlineStr">
        <is>
          <t/>
        </is>
      </c>
    </row>
    <row r="1239">
      <c r="A1239" s="1" t="str">
        <f>HYPERLINK("https://iate.europa.eu/entry/result/1407698/all", "1407698")</f>
        <v>1407698</v>
      </c>
      <c r="B1239" t="inlineStr">
        <is>
          <t>INDUSTRY</t>
        </is>
      </c>
      <c r="C1239" t="inlineStr">
        <is>
          <t>INDUSTRY|chemistry|chemical compound</t>
        </is>
      </c>
      <c r="D1239" t="inlineStr">
        <is>
          <t>no</t>
        </is>
      </c>
      <c r="E1239" t="inlineStr">
        <is>
          <t/>
        </is>
      </c>
      <c r="F1239" t="inlineStr">
        <is>
          <t/>
        </is>
      </c>
      <c r="G1239" t="inlineStr">
        <is>
          <t/>
        </is>
      </c>
      <c r="H1239" t="inlineStr">
        <is>
          <t/>
        </is>
      </c>
      <c r="I1239" t="inlineStr">
        <is>
          <t/>
        </is>
      </c>
      <c r="J1239" t="inlineStr">
        <is>
          <t/>
        </is>
      </c>
      <c r="K1239" t="inlineStr">
        <is>
          <t/>
        </is>
      </c>
      <c r="L1239" t="inlineStr">
        <is>
          <t/>
        </is>
      </c>
      <c r="M1239" t="inlineStr">
        <is>
          <t/>
        </is>
      </c>
      <c r="N1239" s="2" t="inlineStr">
        <is>
          <t>askeindhold</t>
        </is>
      </c>
      <c r="O1239" s="2" t="inlineStr">
        <is>
          <t>3</t>
        </is>
      </c>
      <c r="P1239" s="2" t="inlineStr">
        <is>
          <t/>
        </is>
      </c>
      <c r="Q1239" t="inlineStr">
        <is>
          <t/>
        </is>
      </c>
      <c r="R1239" s="2" t="inlineStr">
        <is>
          <t>Aschengehalt|
Aschegehalt</t>
        </is>
      </c>
      <c r="S1239" s="2" t="inlineStr">
        <is>
          <t>3|
3</t>
        </is>
      </c>
      <c r="T1239" s="2" t="inlineStr">
        <is>
          <t xml:space="preserve">|
</t>
        </is>
      </c>
      <c r="U1239" t="inlineStr">
        <is>
          <t>Verbrennungsrueckstand, der beim Gluehen des Brennstoffes unter festgelegten Bedingungen bei einer Temperatur von 815 Grad Celsius entsteht</t>
        </is>
      </c>
      <c r="V1239" s="2" t="inlineStr">
        <is>
          <t>περιεκτικότητα σε τέφρα</t>
        </is>
      </c>
      <c r="W1239" s="2" t="inlineStr">
        <is>
          <t>3</t>
        </is>
      </c>
      <c r="X1239" s="2" t="inlineStr">
        <is>
          <t/>
        </is>
      </c>
      <c r="Y1239" t="inlineStr">
        <is>
          <t/>
        </is>
      </c>
      <c r="Z1239" s="2" t="inlineStr">
        <is>
          <t>ash content</t>
        </is>
      </c>
      <c r="AA1239" s="2" t="inlineStr">
        <is>
          <t>3</t>
        </is>
      </c>
      <c r="AB1239" s="2" t="inlineStr">
        <is>
          <t/>
        </is>
      </c>
      <c r="AC1239" t="inlineStr">
        <is>
          <t>the residue of combustion obtained when the fuel is incinerated at a temperature of 815 Celsius degrees under specified conditions,expressed as percentage by weight</t>
        </is>
      </c>
      <c r="AD1239" s="2" t="inlineStr">
        <is>
          <t>contenido de cenizas</t>
        </is>
      </c>
      <c r="AE1239" s="2" t="inlineStr">
        <is>
          <t>3</t>
        </is>
      </c>
      <c r="AF1239" s="2" t="inlineStr">
        <is>
          <t/>
        </is>
      </c>
      <c r="AG1239" t="inlineStr">
        <is>
          <t>residuo sólido incombustible que queda después de la calcinación del combustible a una temperatura de 815 grados Celsius en condiciones determinadas</t>
        </is>
      </c>
      <c r="AH1239" t="inlineStr">
        <is>
          <t/>
        </is>
      </c>
      <c r="AI1239" t="inlineStr">
        <is>
          <t/>
        </is>
      </c>
      <c r="AJ1239" t="inlineStr">
        <is>
          <t/>
        </is>
      </c>
      <c r="AK1239" t="inlineStr">
        <is>
          <t/>
        </is>
      </c>
      <c r="AL1239" t="inlineStr">
        <is>
          <t/>
        </is>
      </c>
      <c r="AM1239" t="inlineStr">
        <is>
          <t/>
        </is>
      </c>
      <c r="AN1239" t="inlineStr">
        <is>
          <t/>
        </is>
      </c>
      <c r="AO1239" t="inlineStr">
        <is>
          <t/>
        </is>
      </c>
      <c r="AP1239" s="2" t="inlineStr">
        <is>
          <t>teneur en cendres|
taux de cendres</t>
        </is>
      </c>
      <c r="AQ1239" s="2" t="inlineStr">
        <is>
          <t>3|
3</t>
        </is>
      </c>
      <c r="AR1239" s="2" t="inlineStr">
        <is>
          <t xml:space="preserve">|
</t>
        </is>
      </c>
      <c r="AS1239" t="inlineStr">
        <is>
          <t>résidus de combustion récoltés lorsque le combustible est calciné à une température de 815 degrés Celsius, dans des conditions déterminées</t>
        </is>
      </c>
      <c r="AT1239" t="inlineStr">
        <is>
          <t/>
        </is>
      </c>
      <c r="AU1239" t="inlineStr">
        <is>
          <t/>
        </is>
      </c>
      <c r="AV1239" t="inlineStr">
        <is>
          <t/>
        </is>
      </c>
      <c r="AW1239" t="inlineStr">
        <is>
          <t/>
        </is>
      </c>
      <c r="AX1239" t="inlineStr">
        <is>
          <t/>
        </is>
      </c>
      <c r="AY1239" t="inlineStr">
        <is>
          <t/>
        </is>
      </c>
      <c r="AZ1239" t="inlineStr">
        <is>
          <t/>
        </is>
      </c>
      <c r="BA1239" t="inlineStr">
        <is>
          <t/>
        </is>
      </c>
      <c r="BB1239" t="inlineStr">
        <is>
          <t/>
        </is>
      </c>
      <c r="BC1239" t="inlineStr">
        <is>
          <t/>
        </is>
      </c>
      <c r="BD1239" t="inlineStr">
        <is>
          <t/>
        </is>
      </c>
      <c r="BE1239" t="inlineStr">
        <is>
          <t/>
        </is>
      </c>
      <c r="BF1239" s="2" t="inlineStr">
        <is>
          <t>tenore in ceneri</t>
        </is>
      </c>
      <c r="BG1239" s="2" t="inlineStr">
        <is>
          <t>3</t>
        </is>
      </c>
      <c r="BH1239" s="2" t="inlineStr">
        <is>
          <t/>
        </is>
      </c>
      <c r="BI1239" t="inlineStr">
        <is>
          <t/>
        </is>
      </c>
      <c r="BJ1239" t="inlineStr">
        <is>
          <t/>
        </is>
      </c>
      <c r="BK1239" t="inlineStr">
        <is>
          <t/>
        </is>
      </c>
      <c r="BL1239" t="inlineStr">
        <is>
          <t/>
        </is>
      </c>
      <c r="BM1239" t="inlineStr">
        <is>
          <t/>
        </is>
      </c>
      <c r="BN1239" t="inlineStr">
        <is>
          <t/>
        </is>
      </c>
      <c r="BO1239" t="inlineStr">
        <is>
          <t/>
        </is>
      </c>
      <c r="BP1239" t="inlineStr">
        <is>
          <t/>
        </is>
      </c>
      <c r="BQ1239" t="inlineStr">
        <is>
          <t/>
        </is>
      </c>
      <c r="BR1239" t="inlineStr">
        <is>
          <t/>
        </is>
      </c>
      <c r="BS1239" t="inlineStr">
        <is>
          <t/>
        </is>
      </c>
      <c r="BT1239" t="inlineStr">
        <is>
          <t/>
        </is>
      </c>
      <c r="BU1239" t="inlineStr">
        <is>
          <t/>
        </is>
      </c>
      <c r="BV1239" s="2" t="inlineStr">
        <is>
          <t>asgehalte</t>
        </is>
      </c>
      <c r="BW1239" s="2" t="inlineStr">
        <is>
          <t>3</t>
        </is>
      </c>
      <c r="BX1239" s="2" t="inlineStr">
        <is>
          <t/>
        </is>
      </c>
      <c r="BY1239" t="inlineStr">
        <is>
          <t/>
        </is>
      </c>
      <c r="BZ1239" t="inlineStr">
        <is>
          <t/>
        </is>
      </c>
      <c r="CA1239" t="inlineStr">
        <is>
          <t/>
        </is>
      </c>
      <c r="CB1239" t="inlineStr">
        <is>
          <t/>
        </is>
      </c>
      <c r="CC1239" t="inlineStr">
        <is>
          <t/>
        </is>
      </c>
      <c r="CD1239" s="2" t="inlineStr">
        <is>
          <t>teor em cinzas</t>
        </is>
      </c>
      <c r="CE1239" s="2" t="inlineStr">
        <is>
          <t>3</t>
        </is>
      </c>
      <c r="CF1239" s="2" t="inlineStr">
        <is>
          <t/>
        </is>
      </c>
      <c r="CG1239" t="inlineStr">
        <is>
          <t>resíduos de combustão obtidos quando o combustível é calcinado a uma temperatura de 815 graus Celsius sob determinadas condições</t>
        </is>
      </c>
      <c r="CH1239" t="inlineStr">
        <is>
          <t/>
        </is>
      </c>
      <c r="CI1239" t="inlineStr">
        <is>
          <t/>
        </is>
      </c>
      <c r="CJ1239" t="inlineStr">
        <is>
          <t/>
        </is>
      </c>
      <c r="CK1239" t="inlineStr">
        <is>
          <t/>
        </is>
      </c>
      <c r="CL1239" t="inlineStr">
        <is>
          <t/>
        </is>
      </c>
      <c r="CM1239" t="inlineStr">
        <is>
          <t/>
        </is>
      </c>
      <c r="CN1239" t="inlineStr">
        <is>
          <t/>
        </is>
      </c>
      <c r="CO1239" t="inlineStr">
        <is>
          <t/>
        </is>
      </c>
      <c r="CP1239" t="inlineStr">
        <is>
          <t/>
        </is>
      </c>
      <c r="CQ1239" t="inlineStr">
        <is>
          <t/>
        </is>
      </c>
      <c r="CR1239" t="inlineStr">
        <is>
          <t/>
        </is>
      </c>
      <c r="CS1239" t="inlineStr">
        <is>
          <t/>
        </is>
      </c>
      <c r="CT1239" t="inlineStr">
        <is>
          <t/>
        </is>
      </c>
      <c r="CU1239" t="inlineStr">
        <is>
          <t/>
        </is>
      </c>
      <c r="CV1239" t="inlineStr">
        <is>
          <t/>
        </is>
      </c>
      <c r="CW1239" t="inlineStr">
        <is>
          <t/>
        </is>
      </c>
    </row>
    <row r="1240">
      <c r="A1240" s="1" t="str">
        <f>HYPERLINK("https://iate.europa.eu/entry/result/1407696/all", "1407696")</f>
        <v>1407696</v>
      </c>
      <c r="B1240" t="inlineStr">
        <is>
          <t>PRODUCTION, TECHNOLOGY AND RESEARCH;ENERGY</t>
        </is>
      </c>
      <c r="C1240" t="inlineStr">
        <is>
          <t>PRODUCTION, TECHNOLOGY AND RESEARCH|technology and technical regulations;ENERGY|coal and mining industries|coal industry</t>
        </is>
      </c>
      <c r="D1240" t="inlineStr">
        <is>
          <t>no</t>
        </is>
      </c>
      <c r="E1240" t="inlineStr">
        <is>
          <t/>
        </is>
      </c>
      <c r="F1240" t="inlineStr">
        <is>
          <t/>
        </is>
      </c>
      <c r="G1240" t="inlineStr">
        <is>
          <t/>
        </is>
      </c>
      <c r="H1240" t="inlineStr">
        <is>
          <t/>
        </is>
      </c>
      <c r="I1240" t="inlineStr">
        <is>
          <t/>
        </is>
      </c>
      <c r="J1240" t="inlineStr">
        <is>
          <t/>
        </is>
      </c>
      <c r="K1240" t="inlineStr">
        <is>
          <t/>
        </is>
      </c>
      <c r="L1240" t="inlineStr">
        <is>
          <t/>
        </is>
      </c>
      <c r="M1240" t="inlineStr">
        <is>
          <t/>
        </is>
      </c>
      <c r="N1240" t="inlineStr">
        <is>
          <t/>
        </is>
      </c>
      <c r="O1240" t="inlineStr">
        <is>
          <t/>
        </is>
      </c>
      <c r="P1240" t="inlineStr">
        <is>
          <t/>
        </is>
      </c>
      <c r="Q1240" t="inlineStr">
        <is>
          <t/>
        </is>
      </c>
      <c r="R1240" s="2" t="inlineStr">
        <is>
          <t>Korngroessenverteilung</t>
        </is>
      </c>
      <c r="S1240" s="2" t="inlineStr">
        <is>
          <t>3</t>
        </is>
      </c>
      <c r="T1240" s="2" t="inlineStr">
        <is>
          <t/>
        </is>
      </c>
      <c r="U1240" t="inlineStr">
        <is>
          <t>Zusammenfassender Begriff fuer die Angabe der Mengenanteile der in einem Haufwerk vorkommenden Korngroessen</t>
        </is>
      </c>
      <c r="V1240" s="2" t="inlineStr">
        <is>
          <t>κοκκομετρική κατανομή|
ταξινόμηση κατά μέγεθος</t>
        </is>
      </c>
      <c r="W1240" s="2" t="inlineStr">
        <is>
          <t>3|
3</t>
        </is>
      </c>
      <c r="X1240" s="2" t="inlineStr">
        <is>
          <t xml:space="preserve">|
</t>
        </is>
      </c>
      <c r="Y1240" t="inlineStr">
        <is>
          <t/>
        </is>
      </c>
      <c r="Z1240" s="2" t="inlineStr">
        <is>
          <t>size consist|
size distribution</t>
        </is>
      </c>
      <c r="AA1240" s="2" t="inlineStr">
        <is>
          <t>3|
3</t>
        </is>
      </c>
      <c r="AB1240" s="2" t="inlineStr">
        <is>
          <t xml:space="preserve">|
</t>
        </is>
      </c>
      <c r="AC1240" t="inlineStr">
        <is>
          <t>a collective term for data on the quantitative distribution of granular sizes occurring in aggregate material.The proportion of various sizes in a product</t>
        </is>
      </c>
      <c r="AD1240" s="2" t="inlineStr">
        <is>
          <t>distribución por tamaños</t>
        </is>
      </c>
      <c r="AE1240" s="2" t="inlineStr">
        <is>
          <t>3</t>
        </is>
      </c>
      <c r="AF1240" s="2" t="inlineStr">
        <is>
          <t/>
        </is>
      </c>
      <c r="AG1240" t="inlineStr">
        <is>
          <t>término genérico que indica la proporción de los diferentes calibres presentes en un producto</t>
        </is>
      </c>
      <c r="AH1240" t="inlineStr">
        <is>
          <t/>
        </is>
      </c>
      <c r="AI1240" t="inlineStr">
        <is>
          <t/>
        </is>
      </c>
      <c r="AJ1240" t="inlineStr">
        <is>
          <t/>
        </is>
      </c>
      <c r="AK1240" t="inlineStr">
        <is>
          <t/>
        </is>
      </c>
      <c r="AL1240" t="inlineStr">
        <is>
          <t/>
        </is>
      </c>
      <c r="AM1240" t="inlineStr">
        <is>
          <t/>
        </is>
      </c>
      <c r="AN1240" t="inlineStr">
        <is>
          <t/>
        </is>
      </c>
      <c r="AO1240" t="inlineStr">
        <is>
          <t/>
        </is>
      </c>
      <c r="AP1240" s="2" t="inlineStr">
        <is>
          <t>répartition par grosseur</t>
        </is>
      </c>
      <c r="AQ1240" s="2" t="inlineStr">
        <is>
          <t>3</t>
        </is>
      </c>
      <c r="AR1240" s="2" t="inlineStr">
        <is>
          <t/>
        </is>
      </c>
      <c r="AS1240" t="inlineStr">
        <is>
          <t>expression résumée indiquant la proportion des différents calibres présents dans un produit</t>
        </is>
      </c>
      <c r="AT1240" t="inlineStr">
        <is>
          <t/>
        </is>
      </c>
      <c r="AU1240" t="inlineStr">
        <is>
          <t/>
        </is>
      </c>
      <c r="AV1240" t="inlineStr">
        <is>
          <t/>
        </is>
      </c>
      <c r="AW1240" t="inlineStr">
        <is>
          <t/>
        </is>
      </c>
      <c r="AX1240" t="inlineStr">
        <is>
          <t/>
        </is>
      </c>
      <c r="AY1240" t="inlineStr">
        <is>
          <t/>
        </is>
      </c>
      <c r="AZ1240" t="inlineStr">
        <is>
          <t/>
        </is>
      </c>
      <c r="BA1240" t="inlineStr">
        <is>
          <t/>
        </is>
      </c>
      <c r="BB1240" t="inlineStr">
        <is>
          <t/>
        </is>
      </c>
      <c r="BC1240" t="inlineStr">
        <is>
          <t/>
        </is>
      </c>
      <c r="BD1240" t="inlineStr">
        <is>
          <t/>
        </is>
      </c>
      <c r="BE1240" t="inlineStr">
        <is>
          <t/>
        </is>
      </c>
      <c r="BF1240" s="2" t="inlineStr">
        <is>
          <t>granulometria</t>
        </is>
      </c>
      <c r="BG1240" s="2" t="inlineStr">
        <is>
          <t>3</t>
        </is>
      </c>
      <c r="BH1240" s="2" t="inlineStr">
        <is>
          <t/>
        </is>
      </c>
      <c r="BI1240" t="inlineStr">
        <is>
          <t/>
        </is>
      </c>
      <c r="BJ1240" t="inlineStr">
        <is>
          <t/>
        </is>
      </c>
      <c r="BK1240" t="inlineStr">
        <is>
          <t/>
        </is>
      </c>
      <c r="BL1240" t="inlineStr">
        <is>
          <t/>
        </is>
      </c>
      <c r="BM1240" t="inlineStr">
        <is>
          <t/>
        </is>
      </c>
      <c r="BN1240" t="inlineStr">
        <is>
          <t/>
        </is>
      </c>
      <c r="BO1240" t="inlineStr">
        <is>
          <t/>
        </is>
      </c>
      <c r="BP1240" t="inlineStr">
        <is>
          <t/>
        </is>
      </c>
      <c r="BQ1240" t="inlineStr">
        <is>
          <t/>
        </is>
      </c>
      <c r="BR1240" t="inlineStr">
        <is>
          <t/>
        </is>
      </c>
      <c r="BS1240" t="inlineStr">
        <is>
          <t/>
        </is>
      </c>
      <c r="BT1240" t="inlineStr">
        <is>
          <t/>
        </is>
      </c>
      <c r="BU1240" t="inlineStr">
        <is>
          <t/>
        </is>
      </c>
      <c r="BV1240" t="inlineStr">
        <is>
          <t/>
        </is>
      </c>
      <c r="BW1240" t="inlineStr">
        <is>
          <t/>
        </is>
      </c>
      <c r="BX1240" t="inlineStr">
        <is>
          <t/>
        </is>
      </c>
      <c r="BY1240" t="inlineStr">
        <is>
          <t/>
        </is>
      </c>
      <c r="BZ1240" t="inlineStr">
        <is>
          <t/>
        </is>
      </c>
      <c r="CA1240" t="inlineStr">
        <is>
          <t/>
        </is>
      </c>
      <c r="CB1240" t="inlineStr">
        <is>
          <t/>
        </is>
      </c>
      <c r="CC1240" t="inlineStr">
        <is>
          <t/>
        </is>
      </c>
      <c r="CD1240" s="2" t="inlineStr">
        <is>
          <t>granulometria|
distribuição por tamanhos</t>
        </is>
      </c>
      <c r="CE1240" s="2" t="inlineStr">
        <is>
          <t>3|
3</t>
        </is>
      </c>
      <c r="CF1240" s="2" t="inlineStr">
        <is>
          <t xml:space="preserve">|
</t>
        </is>
      </c>
      <c r="CG1240" t="inlineStr">
        <is>
          <t>termo genérico que indica a proporção dos diferentes calibres presentes num produto</t>
        </is>
      </c>
      <c r="CH1240" t="inlineStr">
        <is>
          <t/>
        </is>
      </c>
      <c r="CI1240" t="inlineStr">
        <is>
          <t/>
        </is>
      </c>
      <c r="CJ1240" t="inlineStr">
        <is>
          <t/>
        </is>
      </c>
      <c r="CK1240" t="inlineStr">
        <is>
          <t/>
        </is>
      </c>
      <c r="CL1240" t="inlineStr">
        <is>
          <t/>
        </is>
      </c>
      <c r="CM1240" t="inlineStr">
        <is>
          <t/>
        </is>
      </c>
      <c r="CN1240" t="inlineStr">
        <is>
          <t/>
        </is>
      </c>
      <c r="CO1240" t="inlineStr">
        <is>
          <t/>
        </is>
      </c>
      <c r="CP1240" t="inlineStr">
        <is>
          <t/>
        </is>
      </c>
      <c r="CQ1240" t="inlineStr">
        <is>
          <t/>
        </is>
      </c>
      <c r="CR1240" t="inlineStr">
        <is>
          <t/>
        </is>
      </c>
      <c r="CS1240" t="inlineStr">
        <is>
          <t/>
        </is>
      </c>
      <c r="CT1240" t="inlineStr">
        <is>
          <t/>
        </is>
      </c>
      <c r="CU1240" t="inlineStr">
        <is>
          <t/>
        </is>
      </c>
      <c r="CV1240" t="inlineStr">
        <is>
          <t/>
        </is>
      </c>
      <c r="CW1240" t="inlineStr">
        <is>
          <t/>
        </is>
      </c>
    </row>
    <row r="1241">
      <c r="A1241" s="1" t="str">
        <f>HYPERLINK("https://iate.europa.eu/entry/result/1407695/all", "1407695")</f>
        <v>1407695</v>
      </c>
      <c r="B1241" t="inlineStr">
        <is>
          <t>ENERGY;INDUSTRY</t>
        </is>
      </c>
      <c r="C1241" t="inlineStr">
        <is>
          <t>ENERGY|coal and mining industries|coal industry;INDUSTRY|chemistry|chemical compound</t>
        </is>
      </c>
      <c r="D1241" t="inlineStr">
        <is>
          <t>no</t>
        </is>
      </c>
      <c r="E1241" t="inlineStr">
        <is>
          <t/>
        </is>
      </c>
      <c r="F1241" t="inlineStr">
        <is>
          <t/>
        </is>
      </c>
      <c r="G1241" t="inlineStr">
        <is>
          <t/>
        </is>
      </c>
      <c r="H1241" t="inlineStr">
        <is>
          <t/>
        </is>
      </c>
      <c r="I1241" t="inlineStr">
        <is>
          <t/>
        </is>
      </c>
      <c r="J1241" t="inlineStr">
        <is>
          <t/>
        </is>
      </c>
      <c r="K1241" t="inlineStr">
        <is>
          <t/>
        </is>
      </c>
      <c r="L1241" t="inlineStr">
        <is>
          <t/>
        </is>
      </c>
      <c r="M1241" t="inlineStr">
        <is>
          <t/>
        </is>
      </c>
      <c r="N1241" t="inlineStr">
        <is>
          <t/>
        </is>
      </c>
      <c r="O1241" t="inlineStr">
        <is>
          <t/>
        </is>
      </c>
      <c r="P1241" t="inlineStr">
        <is>
          <t/>
        </is>
      </c>
      <c r="Q1241" t="inlineStr">
        <is>
          <t/>
        </is>
      </c>
      <c r="R1241" s="2" t="inlineStr">
        <is>
          <t>Masse-Ausbringen</t>
        </is>
      </c>
      <c r="S1241" s="2" t="inlineStr">
        <is>
          <t>3</t>
        </is>
      </c>
      <c r="T1241" s="2" t="inlineStr">
        <is>
          <t/>
        </is>
      </c>
      <c r="U1241" t="inlineStr">
        <is>
          <t>Verhaeltnis der Masse(Massenstrom)an verwertbaren Erzeugnissen zur Masse(Massenstrom)an Aufgabegut in Prozent.Das Masse-Ausbringen kann fuer einzelne Aufbereitungsvorgaenge oder eine gesamte Aufbereitungsanlage angegeben werden</t>
        </is>
      </c>
      <c r="V1241" s="2" t="inlineStr">
        <is>
          <t>απόδοση κατεργασίας</t>
        </is>
      </c>
      <c r="W1241" s="2" t="inlineStr">
        <is>
          <t>3</t>
        </is>
      </c>
      <c r="X1241" s="2" t="inlineStr">
        <is>
          <t/>
        </is>
      </c>
      <c r="Y1241" t="inlineStr">
        <is>
          <t/>
        </is>
      </c>
      <c r="Z1241" s="2" t="inlineStr">
        <is>
          <t>mass yield</t>
        </is>
      </c>
      <c r="AA1241" s="2" t="inlineStr">
        <is>
          <t>3</t>
        </is>
      </c>
      <c r="AB1241" s="2" t="inlineStr">
        <is>
          <t/>
        </is>
      </c>
      <c r="AC1241" t="inlineStr">
        <is>
          <t>the amount of useful product obtained from any operation expressed as a percentage of the feed material by weight.The mass yield may be referred to individual preparation operations or to the preparation plant as a whole</t>
        </is>
      </c>
      <c r="AD1241" s="2" t="inlineStr">
        <is>
          <t>rendimiento en la preparación</t>
        </is>
      </c>
      <c r="AE1241" s="2" t="inlineStr">
        <is>
          <t>3</t>
        </is>
      </c>
      <c r="AF1241" s="2" t="inlineStr">
        <is>
          <t/>
        </is>
      </c>
      <c r="AG1241" t="inlineStr">
        <is>
          <t>relación, expresada en porcentaje, entre la masa del producto evaluable y la masa del material a tratar. El rendimiento puede referirse a cada una de las operaciones o bien al conjunto de una instalación de preparación</t>
        </is>
      </c>
      <c r="AH1241" t="inlineStr">
        <is>
          <t/>
        </is>
      </c>
      <c r="AI1241" t="inlineStr">
        <is>
          <t/>
        </is>
      </c>
      <c r="AJ1241" t="inlineStr">
        <is>
          <t/>
        </is>
      </c>
      <c r="AK1241" t="inlineStr">
        <is>
          <t/>
        </is>
      </c>
      <c r="AL1241" t="inlineStr">
        <is>
          <t/>
        </is>
      </c>
      <c r="AM1241" t="inlineStr">
        <is>
          <t/>
        </is>
      </c>
      <c r="AN1241" t="inlineStr">
        <is>
          <t/>
        </is>
      </c>
      <c r="AO1241" t="inlineStr">
        <is>
          <t/>
        </is>
      </c>
      <c r="AP1241" s="2" t="inlineStr">
        <is>
          <t>rendement à la préparation</t>
        </is>
      </c>
      <c r="AQ1241" s="2" t="inlineStr">
        <is>
          <t>3</t>
        </is>
      </c>
      <c r="AR1241" s="2" t="inlineStr">
        <is>
          <t/>
        </is>
      </c>
      <c r="AS1241" t="inlineStr">
        <is>
          <t>rapport, exprimé en pourcentage, de la masse (débit en masse) du produit valorisable à la masse (débit en masse) du produit à traiter. Le rendement peut être indiqué pour les différentes opérations de préparation ou pour l'ensemble d'une installation de préparation</t>
        </is>
      </c>
      <c r="AT1241" t="inlineStr">
        <is>
          <t/>
        </is>
      </c>
      <c r="AU1241" t="inlineStr">
        <is>
          <t/>
        </is>
      </c>
      <c r="AV1241" t="inlineStr">
        <is>
          <t/>
        </is>
      </c>
      <c r="AW1241" t="inlineStr">
        <is>
          <t/>
        </is>
      </c>
      <c r="AX1241" t="inlineStr">
        <is>
          <t/>
        </is>
      </c>
      <c r="AY1241" t="inlineStr">
        <is>
          <t/>
        </is>
      </c>
      <c r="AZ1241" t="inlineStr">
        <is>
          <t/>
        </is>
      </c>
      <c r="BA1241" t="inlineStr">
        <is>
          <t/>
        </is>
      </c>
      <c r="BB1241" t="inlineStr">
        <is>
          <t/>
        </is>
      </c>
      <c r="BC1241" t="inlineStr">
        <is>
          <t/>
        </is>
      </c>
      <c r="BD1241" t="inlineStr">
        <is>
          <t/>
        </is>
      </c>
      <c r="BE1241" t="inlineStr">
        <is>
          <t/>
        </is>
      </c>
      <c r="BF1241" s="2" t="inlineStr">
        <is>
          <t>resa alla preparazione</t>
        </is>
      </c>
      <c r="BG1241" s="2" t="inlineStr">
        <is>
          <t>3</t>
        </is>
      </c>
      <c r="BH1241" s="2" t="inlineStr">
        <is>
          <t/>
        </is>
      </c>
      <c r="BI1241" t="inlineStr">
        <is>
          <t/>
        </is>
      </c>
      <c r="BJ1241" t="inlineStr">
        <is>
          <t/>
        </is>
      </c>
      <c r="BK1241" t="inlineStr">
        <is>
          <t/>
        </is>
      </c>
      <c r="BL1241" t="inlineStr">
        <is>
          <t/>
        </is>
      </c>
      <c r="BM1241" t="inlineStr">
        <is>
          <t/>
        </is>
      </c>
      <c r="BN1241" t="inlineStr">
        <is>
          <t/>
        </is>
      </c>
      <c r="BO1241" t="inlineStr">
        <is>
          <t/>
        </is>
      </c>
      <c r="BP1241" t="inlineStr">
        <is>
          <t/>
        </is>
      </c>
      <c r="BQ1241" t="inlineStr">
        <is>
          <t/>
        </is>
      </c>
      <c r="BR1241" t="inlineStr">
        <is>
          <t/>
        </is>
      </c>
      <c r="BS1241" t="inlineStr">
        <is>
          <t/>
        </is>
      </c>
      <c r="BT1241" t="inlineStr">
        <is>
          <t/>
        </is>
      </c>
      <c r="BU1241" t="inlineStr">
        <is>
          <t/>
        </is>
      </c>
      <c r="BV1241" t="inlineStr">
        <is>
          <t/>
        </is>
      </c>
      <c r="BW1241" t="inlineStr">
        <is>
          <t/>
        </is>
      </c>
      <c r="BX1241" t="inlineStr">
        <is>
          <t/>
        </is>
      </c>
      <c r="BY1241" t="inlineStr">
        <is>
          <t/>
        </is>
      </c>
      <c r="BZ1241" t="inlineStr">
        <is>
          <t/>
        </is>
      </c>
      <c r="CA1241" t="inlineStr">
        <is>
          <t/>
        </is>
      </c>
      <c r="CB1241" t="inlineStr">
        <is>
          <t/>
        </is>
      </c>
      <c r="CC1241" t="inlineStr">
        <is>
          <t/>
        </is>
      </c>
      <c r="CD1241" s="2" t="inlineStr">
        <is>
          <t>rendimento da preparação</t>
        </is>
      </c>
      <c r="CE1241" s="2" t="inlineStr">
        <is>
          <t>3</t>
        </is>
      </c>
      <c r="CF1241" s="2" t="inlineStr">
        <is>
          <t/>
        </is>
      </c>
      <c r="CG1241" t="inlineStr">
        <is>
          <t>relação,expressa em percentagem,entre a massa do produto valorizável e a massa do produto a tratar.O rendimento pode ser indicado para as diferentes operações de preparação ou para o conjunto de uma instalação de preparação</t>
        </is>
      </c>
      <c r="CH1241" t="inlineStr">
        <is>
          <t/>
        </is>
      </c>
      <c r="CI1241" t="inlineStr">
        <is>
          <t/>
        </is>
      </c>
      <c r="CJ1241" t="inlineStr">
        <is>
          <t/>
        </is>
      </c>
      <c r="CK1241" t="inlineStr">
        <is>
          <t/>
        </is>
      </c>
      <c r="CL1241" t="inlineStr">
        <is>
          <t/>
        </is>
      </c>
      <c r="CM1241" t="inlineStr">
        <is>
          <t/>
        </is>
      </c>
      <c r="CN1241" t="inlineStr">
        <is>
          <t/>
        </is>
      </c>
      <c r="CO1241" t="inlineStr">
        <is>
          <t/>
        </is>
      </c>
      <c r="CP1241" t="inlineStr">
        <is>
          <t/>
        </is>
      </c>
      <c r="CQ1241" t="inlineStr">
        <is>
          <t/>
        </is>
      </c>
      <c r="CR1241" t="inlineStr">
        <is>
          <t/>
        </is>
      </c>
      <c r="CS1241" t="inlineStr">
        <is>
          <t/>
        </is>
      </c>
      <c r="CT1241" t="inlineStr">
        <is>
          <t/>
        </is>
      </c>
      <c r="CU1241" t="inlineStr">
        <is>
          <t/>
        </is>
      </c>
      <c r="CV1241" t="inlineStr">
        <is>
          <t/>
        </is>
      </c>
      <c r="CW1241" t="inlineStr">
        <is>
          <t/>
        </is>
      </c>
    </row>
    <row r="1242">
      <c r="A1242" s="1" t="str">
        <f>HYPERLINK("https://iate.europa.eu/entry/result/1407693/all", "1407693")</f>
        <v>1407693</v>
      </c>
      <c r="B1242" t="inlineStr">
        <is>
          <t>ENERGY;INDUSTRY</t>
        </is>
      </c>
      <c r="C1242" t="inlineStr">
        <is>
          <t>ENERGY|coal and mining industries|coal industry;INDUSTRY|chemistry|chemical compound</t>
        </is>
      </c>
      <c r="D1242" t="inlineStr">
        <is>
          <t>no</t>
        </is>
      </c>
      <c r="E1242" t="inlineStr">
        <is>
          <t/>
        </is>
      </c>
      <c r="F1242" t="inlineStr">
        <is>
          <t/>
        </is>
      </c>
      <c r="G1242" t="inlineStr">
        <is>
          <t/>
        </is>
      </c>
      <c r="H1242" t="inlineStr">
        <is>
          <t/>
        </is>
      </c>
      <c r="I1242" t="inlineStr">
        <is>
          <t/>
        </is>
      </c>
      <c r="J1242" t="inlineStr">
        <is>
          <t/>
        </is>
      </c>
      <c r="K1242" t="inlineStr">
        <is>
          <t/>
        </is>
      </c>
      <c r="L1242" t="inlineStr">
        <is>
          <t/>
        </is>
      </c>
      <c r="M1242" t="inlineStr">
        <is>
          <t/>
        </is>
      </c>
      <c r="N1242" t="inlineStr">
        <is>
          <t/>
        </is>
      </c>
      <c r="O1242" t="inlineStr">
        <is>
          <t/>
        </is>
      </c>
      <c r="P1242" t="inlineStr">
        <is>
          <t/>
        </is>
      </c>
      <c r="Q1242" t="inlineStr">
        <is>
          <t/>
        </is>
      </c>
      <c r="R1242" s="2" t="inlineStr">
        <is>
          <t>Dosierung</t>
        </is>
      </c>
      <c r="S1242" s="2" t="inlineStr">
        <is>
          <t>3</t>
        </is>
      </c>
      <c r="T1242" s="2" t="inlineStr">
        <is>
          <t/>
        </is>
      </c>
      <c r="U1242" t="inlineStr">
        <is>
          <t>Zuteilen eines festen, fluessigen oder gasfoermigen Stoffes nach Volumen oder Masse</t>
        </is>
      </c>
      <c r="V1242" s="2" t="inlineStr">
        <is>
          <t>καθορισμός αναλογιών|
δοσολογία</t>
        </is>
      </c>
      <c r="W1242" s="2" t="inlineStr">
        <is>
          <t>3|
3</t>
        </is>
      </c>
      <c r="X1242" s="2" t="inlineStr">
        <is>
          <t xml:space="preserve">|
</t>
        </is>
      </c>
      <c r="Y1242" t="inlineStr">
        <is>
          <t/>
        </is>
      </c>
      <c r="Z1242" s="2" t="inlineStr">
        <is>
          <t>dosing|
feed regulation|
proportioning</t>
        </is>
      </c>
      <c r="AA1242" s="2" t="inlineStr">
        <is>
          <t>3|
3|
3</t>
        </is>
      </c>
      <c r="AB1242" s="2" t="inlineStr">
        <is>
          <t xml:space="preserve">|
|
</t>
        </is>
      </c>
      <c r="AC1242" t="inlineStr">
        <is>
          <t>feeding a solid,liquid or gaseous substance by volume or weight</t>
        </is>
      </c>
      <c r="AD1242" s="2" t="inlineStr">
        <is>
          <t>dosificación</t>
        </is>
      </c>
      <c r="AE1242" s="2" t="inlineStr">
        <is>
          <t>3</t>
        </is>
      </c>
      <c r="AF1242" s="2" t="inlineStr">
        <is>
          <t/>
        </is>
      </c>
      <c r="AG1242" t="inlineStr">
        <is>
          <t>consiste en introducir un material sólido, líquido o gaseoso, en cantidad determinada, bien por el volumen o bien por el peso</t>
        </is>
      </c>
      <c r="AH1242" t="inlineStr">
        <is>
          <t/>
        </is>
      </c>
      <c r="AI1242" t="inlineStr">
        <is>
          <t/>
        </is>
      </c>
      <c r="AJ1242" t="inlineStr">
        <is>
          <t/>
        </is>
      </c>
      <c r="AK1242" t="inlineStr">
        <is>
          <t/>
        </is>
      </c>
      <c r="AL1242" t="inlineStr">
        <is>
          <t/>
        </is>
      </c>
      <c r="AM1242" t="inlineStr">
        <is>
          <t/>
        </is>
      </c>
      <c r="AN1242" t="inlineStr">
        <is>
          <t/>
        </is>
      </c>
      <c r="AO1242" t="inlineStr">
        <is>
          <t/>
        </is>
      </c>
      <c r="AP1242" s="2" t="inlineStr">
        <is>
          <t>dosage</t>
        </is>
      </c>
      <c r="AQ1242" s="2" t="inlineStr">
        <is>
          <t>3</t>
        </is>
      </c>
      <c r="AR1242" s="2" t="inlineStr">
        <is>
          <t/>
        </is>
      </c>
      <c r="AS1242" t="inlineStr">
        <is>
          <t>consiste à mettre la quantité convenable d'un corps solide, liquide ou gazeux d'après le volume ou la masse</t>
        </is>
      </c>
      <c r="AT1242" t="inlineStr">
        <is>
          <t/>
        </is>
      </c>
      <c r="AU1242" t="inlineStr">
        <is>
          <t/>
        </is>
      </c>
      <c r="AV1242" t="inlineStr">
        <is>
          <t/>
        </is>
      </c>
      <c r="AW1242" t="inlineStr">
        <is>
          <t/>
        </is>
      </c>
      <c r="AX1242" t="inlineStr">
        <is>
          <t/>
        </is>
      </c>
      <c r="AY1242" t="inlineStr">
        <is>
          <t/>
        </is>
      </c>
      <c r="AZ1242" t="inlineStr">
        <is>
          <t/>
        </is>
      </c>
      <c r="BA1242" t="inlineStr">
        <is>
          <t/>
        </is>
      </c>
      <c r="BB1242" t="inlineStr">
        <is>
          <t/>
        </is>
      </c>
      <c r="BC1242" t="inlineStr">
        <is>
          <t/>
        </is>
      </c>
      <c r="BD1242" t="inlineStr">
        <is>
          <t/>
        </is>
      </c>
      <c r="BE1242" t="inlineStr">
        <is>
          <t/>
        </is>
      </c>
      <c r="BF1242" s="2" t="inlineStr">
        <is>
          <t>dosaggio</t>
        </is>
      </c>
      <c r="BG1242" s="2" t="inlineStr">
        <is>
          <t>3</t>
        </is>
      </c>
      <c r="BH1242" s="2" t="inlineStr">
        <is>
          <t/>
        </is>
      </c>
      <c r="BI1242" t="inlineStr">
        <is>
          <t/>
        </is>
      </c>
      <c r="BJ1242" t="inlineStr">
        <is>
          <t/>
        </is>
      </c>
      <c r="BK1242" t="inlineStr">
        <is>
          <t/>
        </is>
      </c>
      <c r="BL1242" t="inlineStr">
        <is>
          <t/>
        </is>
      </c>
      <c r="BM1242" t="inlineStr">
        <is>
          <t/>
        </is>
      </c>
      <c r="BN1242" t="inlineStr">
        <is>
          <t/>
        </is>
      </c>
      <c r="BO1242" t="inlineStr">
        <is>
          <t/>
        </is>
      </c>
      <c r="BP1242" t="inlineStr">
        <is>
          <t/>
        </is>
      </c>
      <c r="BQ1242" t="inlineStr">
        <is>
          <t/>
        </is>
      </c>
      <c r="BR1242" t="inlineStr">
        <is>
          <t/>
        </is>
      </c>
      <c r="BS1242" t="inlineStr">
        <is>
          <t/>
        </is>
      </c>
      <c r="BT1242" t="inlineStr">
        <is>
          <t/>
        </is>
      </c>
      <c r="BU1242" t="inlineStr">
        <is>
          <t/>
        </is>
      </c>
      <c r="BV1242" t="inlineStr">
        <is>
          <t/>
        </is>
      </c>
      <c r="BW1242" t="inlineStr">
        <is>
          <t/>
        </is>
      </c>
      <c r="BX1242" t="inlineStr">
        <is>
          <t/>
        </is>
      </c>
      <c r="BY1242" t="inlineStr">
        <is>
          <t/>
        </is>
      </c>
      <c r="BZ1242" t="inlineStr">
        <is>
          <t/>
        </is>
      </c>
      <c r="CA1242" t="inlineStr">
        <is>
          <t/>
        </is>
      </c>
      <c r="CB1242" t="inlineStr">
        <is>
          <t/>
        </is>
      </c>
      <c r="CC1242" t="inlineStr">
        <is>
          <t/>
        </is>
      </c>
      <c r="CD1242" s="2" t="inlineStr">
        <is>
          <t>dosagem</t>
        </is>
      </c>
      <c r="CE1242" s="2" t="inlineStr">
        <is>
          <t>3</t>
        </is>
      </c>
      <c r="CF1242" s="2" t="inlineStr">
        <is>
          <t/>
        </is>
      </c>
      <c r="CG1242" t="inlineStr">
        <is>
          <t>acção que consiste em fornecer determinada quantidade de uma substância sólida,líquida ou gasosa,por volume ou peso</t>
        </is>
      </c>
      <c r="CH1242" t="inlineStr">
        <is>
          <t/>
        </is>
      </c>
      <c r="CI1242" t="inlineStr">
        <is>
          <t/>
        </is>
      </c>
      <c r="CJ1242" t="inlineStr">
        <is>
          <t/>
        </is>
      </c>
      <c r="CK1242" t="inlineStr">
        <is>
          <t/>
        </is>
      </c>
      <c r="CL1242" t="inlineStr">
        <is>
          <t/>
        </is>
      </c>
      <c r="CM1242" t="inlineStr">
        <is>
          <t/>
        </is>
      </c>
      <c r="CN1242" t="inlineStr">
        <is>
          <t/>
        </is>
      </c>
      <c r="CO1242" t="inlineStr">
        <is>
          <t/>
        </is>
      </c>
      <c r="CP1242" t="inlineStr">
        <is>
          <t/>
        </is>
      </c>
      <c r="CQ1242" t="inlineStr">
        <is>
          <t/>
        </is>
      </c>
      <c r="CR1242" t="inlineStr">
        <is>
          <t/>
        </is>
      </c>
      <c r="CS1242" t="inlineStr">
        <is>
          <t/>
        </is>
      </c>
      <c r="CT1242" t="inlineStr">
        <is>
          <t/>
        </is>
      </c>
      <c r="CU1242" t="inlineStr">
        <is>
          <t/>
        </is>
      </c>
      <c r="CV1242" t="inlineStr">
        <is>
          <t/>
        </is>
      </c>
      <c r="CW1242" t="inlineStr">
        <is>
          <t/>
        </is>
      </c>
    </row>
    <row r="1243">
      <c r="A1243" s="1" t="str">
        <f>HYPERLINK("https://iate.europa.eu/entry/result/1407692/all", "1407692")</f>
        <v>1407692</v>
      </c>
      <c r="B1243" t="inlineStr">
        <is>
          <t>ENERGY;INDUSTRY</t>
        </is>
      </c>
      <c r="C1243" t="inlineStr">
        <is>
          <t>ENERGY|coal and mining industries|coal industry;INDUSTRY|chemistry|chemical compound</t>
        </is>
      </c>
      <c r="D1243" t="inlineStr">
        <is>
          <t>no</t>
        </is>
      </c>
      <c r="E1243" t="inlineStr">
        <is>
          <t/>
        </is>
      </c>
      <c r="F1243" t="inlineStr">
        <is>
          <t/>
        </is>
      </c>
      <c r="G1243" t="inlineStr">
        <is>
          <t/>
        </is>
      </c>
      <c r="H1243" t="inlineStr">
        <is>
          <t/>
        </is>
      </c>
      <c r="I1243" t="inlineStr">
        <is>
          <t/>
        </is>
      </c>
      <c r="J1243" t="inlineStr">
        <is>
          <t/>
        </is>
      </c>
      <c r="K1243" t="inlineStr">
        <is>
          <t/>
        </is>
      </c>
      <c r="L1243" t="inlineStr">
        <is>
          <t/>
        </is>
      </c>
      <c r="M1243" t="inlineStr">
        <is>
          <t/>
        </is>
      </c>
      <c r="N1243" t="inlineStr">
        <is>
          <t/>
        </is>
      </c>
      <c r="O1243" t="inlineStr">
        <is>
          <t/>
        </is>
      </c>
      <c r="P1243" t="inlineStr">
        <is>
          <t/>
        </is>
      </c>
      <c r="Q1243" t="inlineStr">
        <is>
          <t/>
        </is>
      </c>
      <c r="R1243" s="2" t="inlineStr">
        <is>
          <t>Feststoff-Gas-Trennung</t>
        </is>
      </c>
      <c r="S1243" s="2" t="inlineStr">
        <is>
          <t>3</t>
        </is>
      </c>
      <c r="T1243" s="2" t="inlineStr">
        <is>
          <t/>
        </is>
      </c>
      <c r="U1243" t="inlineStr">
        <is>
          <t>Sammelbegriff fuer alle Verfahren zur Erreichung eines feststoffarmen Gases zum Zwecke der Rueckgewinnung des Feststoffes oder der Erzielung staubfreien Gases</t>
        </is>
      </c>
      <c r="V1243" s="2" t="inlineStr">
        <is>
          <t>διαχωρισμός στερεών-αερίων</t>
        </is>
      </c>
      <c r="W1243" s="2" t="inlineStr">
        <is>
          <t>3</t>
        </is>
      </c>
      <c r="X1243" s="2" t="inlineStr">
        <is>
          <t/>
        </is>
      </c>
      <c r="Y1243" t="inlineStr">
        <is>
          <t/>
        </is>
      </c>
      <c r="Z1243" s="2" t="inlineStr">
        <is>
          <t>solids-gas separation</t>
        </is>
      </c>
      <c r="AA1243" s="2" t="inlineStr">
        <is>
          <t>3</t>
        </is>
      </c>
      <c r="AB1243" s="2" t="inlineStr">
        <is>
          <t/>
        </is>
      </c>
      <c r="AC1243" t="inlineStr">
        <is>
          <t>a collective term for all processes aimed at producing a gas low in solids content,with a view to recovering the solids or producing dust-free gas</t>
        </is>
      </c>
      <c r="AD1243" s="2" t="inlineStr">
        <is>
          <t>gas|
separación sólido</t>
        </is>
      </c>
      <c r="AE1243" s="2" t="inlineStr">
        <is>
          <t>3|
3</t>
        </is>
      </c>
      <c r="AF1243" s="2" t="inlineStr">
        <is>
          <t xml:space="preserve">|
</t>
        </is>
      </c>
      <c r="AG1243" t="inlineStr">
        <is>
          <t>término que comprende todos los procesos dirigidos a obtener un gas con poco contenido de sólidos con la finalidad, o bien de recuperar los sólidos arrastrados por el gas, o bien de obtener un gas sin polvo</t>
        </is>
      </c>
      <c r="AH1243" t="inlineStr">
        <is>
          <t/>
        </is>
      </c>
      <c r="AI1243" t="inlineStr">
        <is>
          <t/>
        </is>
      </c>
      <c r="AJ1243" t="inlineStr">
        <is>
          <t/>
        </is>
      </c>
      <c r="AK1243" t="inlineStr">
        <is>
          <t/>
        </is>
      </c>
      <c r="AL1243" t="inlineStr">
        <is>
          <t/>
        </is>
      </c>
      <c r="AM1243" t="inlineStr">
        <is>
          <t/>
        </is>
      </c>
      <c r="AN1243" t="inlineStr">
        <is>
          <t/>
        </is>
      </c>
      <c r="AO1243" t="inlineStr">
        <is>
          <t/>
        </is>
      </c>
      <c r="AP1243" s="2" t="inlineStr">
        <is>
          <t>séparation solides-gaz</t>
        </is>
      </c>
      <c r="AQ1243" s="2" t="inlineStr">
        <is>
          <t>3</t>
        </is>
      </c>
      <c r="AR1243" s="2" t="inlineStr">
        <is>
          <t/>
        </is>
      </c>
      <c r="AS1243" t="inlineStr">
        <is>
          <t>terme générique désignant tous les procédés appliqués en vue d'obtenir un gaz pauvre en solides, dans le but, soit de récupérer les solides, soit d'obtenir un gaz sans poussières</t>
        </is>
      </c>
      <c r="AT1243" t="inlineStr">
        <is>
          <t/>
        </is>
      </c>
      <c r="AU1243" t="inlineStr">
        <is>
          <t/>
        </is>
      </c>
      <c r="AV1243" t="inlineStr">
        <is>
          <t/>
        </is>
      </c>
      <c r="AW1243" t="inlineStr">
        <is>
          <t/>
        </is>
      </c>
      <c r="AX1243" t="inlineStr">
        <is>
          <t/>
        </is>
      </c>
      <c r="AY1243" t="inlineStr">
        <is>
          <t/>
        </is>
      </c>
      <c r="AZ1243" t="inlineStr">
        <is>
          <t/>
        </is>
      </c>
      <c r="BA1243" t="inlineStr">
        <is>
          <t/>
        </is>
      </c>
      <c r="BB1243" t="inlineStr">
        <is>
          <t/>
        </is>
      </c>
      <c r="BC1243" t="inlineStr">
        <is>
          <t/>
        </is>
      </c>
      <c r="BD1243" t="inlineStr">
        <is>
          <t/>
        </is>
      </c>
      <c r="BE1243" t="inlineStr">
        <is>
          <t/>
        </is>
      </c>
      <c r="BF1243" s="2" t="inlineStr">
        <is>
          <t>separazione solidi-gas</t>
        </is>
      </c>
      <c r="BG1243" s="2" t="inlineStr">
        <is>
          <t>3</t>
        </is>
      </c>
      <c r="BH1243" s="2" t="inlineStr">
        <is>
          <t/>
        </is>
      </c>
      <c r="BI1243" t="inlineStr">
        <is>
          <t/>
        </is>
      </c>
      <c r="BJ1243" t="inlineStr">
        <is>
          <t/>
        </is>
      </c>
      <c r="BK1243" t="inlineStr">
        <is>
          <t/>
        </is>
      </c>
      <c r="BL1243" t="inlineStr">
        <is>
          <t/>
        </is>
      </c>
      <c r="BM1243" t="inlineStr">
        <is>
          <t/>
        </is>
      </c>
      <c r="BN1243" t="inlineStr">
        <is>
          <t/>
        </is>
      </c>
      <c r="BO1243" t="inlineStr">
        <is>
          <t/>
        </is>
      </c>
      <c r="BP1243" t="inlineStr">
        <is>
          <t/>
        </is>
      </c>
      <c r="BQ1243" t="inlineStr">
        <is>
          <t/>
        </is>
      </c>
      <c r="BR1243" t="inlineStr">
        <is>
          <t/>
        </is>
      </c>
      <c r="BS1243" t="inlineStr">
        <is>
          <t/>
        </is>
      </c>
      <c r="BT1243" t="inlineStr">
        <is>
          <t/>
        </is>
      </c>
      <c r="BU1243" t="inlineStr">
        <is>
          <t/>
        </is>
      </c>
      <c r="BV1243" t="inlineStr">
        <is>
          <t/>
        </is>
      </c>
      <c r="BW1243" t="inlineStr">
        <is>
          <t/>
        </is>
      </c>
      <c r="BX1243" t="inlineStr">
        <is>
          <t/>
        </is>
      </c>
      <c r="BY1243" t="inlineStr">
        <is>
          <t/>
        </is>
      </c>
      <c r="BZ1243" t="inlineStr">
        <is>
          <t/>
        </is>
      </c>
      <c r="CA1243" t="inlineStr">
        <is>
          <t/>
        </is>
      </c>
      <c r="CB1243" t="inlineStr">
        <is>
          <t/>
        </is>
      </c>
      <c r="CC1243" t="inlineStr">
        <is>
          <t/>
        </is>
      </c>
      <c r="CD1243" s="2" t="inlineStr">
        <is>
          <t>separação sólidos/gás</t>
        </is>
      </c>
      <c r="CE1243" s="2" t="inlineStr">
        <is>
          <t>3</t>
        </is>
      </c>
      <c r="CF1243" s="2" t="inlineStr">
        <is>
          <t/>
        </is>
      </c>
      <c r="CG1243" t="inlineStr">
        <is>
          <t>termo genérico para designar todos os processos respeitantes à produção de um gás com um baixo teor de sólidos,com vista quer a recuperar os sólidos quer a produzir um gás sem poeiras</t>
        </is>
      </c>
      <c r="CH1243" t="inlineStr">
        <is>
          <t/>
        </is>
      </c>
      <c r="CI1243" t="inlineStr">
        <is>
          <t/>
        </is>
      </c>
      <c r="CJ1243" t="inlineStr">
        <is>
          <t/>
        </is>
      </c>
      <c r="CK1243" t="inlineStr">
        <is>
          <t/>
        </is>
      </c>
      <c r="CL1243" t="inlineStr">
        <is>
          <t/>
        </is>
      </c>
      <c r="CM1243" t="inlineStr">
        <is>
          <t/>
        </is>
      </c>
      <c r="CN1243" t="inlineStr">
        <is>
          <t/>
        </is>
      </c>
      <c r="CO1243" t="inlineStr">
        <is>
          <t/>
        </is>
      </c>
      <c r="CP1243" t="inlineStr">
        <is>
          <t/>
        </is>
      </c>
      <c r="CQ1243" t="inlineStr">
        <is>
          <t/>
        </is>
      </c>
      <c r="CR1243" t="inlineStr">
        <is>
          <t/>
        </is>
      </c>
      <c r="CS1243" t="inlineStr">
        <is>
          <t/>
        </is>
      </c>
      <c r="CT1243" t="inlineStr">
        <is>
          <t/>
        </is>
      </c>
      <c r="CU1243" t="inlineStr">
        <is>
          <t/>
        </is>
      </c>
      <c r="CV1243" t="inlineStr">
        <is>
          <t/>
        </is>
      </c>
      <c r="CW1243" t="inlineStr">
        <is>
          <t/>
        </is>
      </c>
    </row>
    <row r="1244">
      <c r="A1244" s="1" t="str">
        <f>HYPERLINK("https://iate.europa.eu/entry/result/1407689/all", "1407689")</f>
        <v>1407689</v>
      </c>
      <c r="B1244" t="inlineStr">
        <is>
          <t>ENERGY;INDUSTRY</t>
        </is>
      </c>
      <c r="C1244" t="inlineStr">
        <is>
          <t>ENERGY|coal and mining industries|coal industry;INDUSTRY|chemistry|chemical compound</t>
        </is>
      </c>
      <c r="D1244" t="inlineStr">
        <is>
          <t>no</t>
        </is>
      </c>
      <c r="E1244" t="inlineStr">
        <is>
          <t/>
        </is>
      </c>
      <c r="F1244" t="inlineStr">
        <is>
          <t/>
        </is>
      </c>
      <c r="G1244" t="inlineStr">
        <is>
          <t/>
        </is>
      </c>
      <c r="H1244" t="inlineStr">
        <is>
          <t/>
        </is>
      </c>
      <c r="I1244" t="inlineStr">
        <is>
          <t/>
        </is>
      </c>
      <c r="J1244" t="inlineStr">
        <is>
          <t/>
        </is>
      </c>
      <c r="K1244" t="inlineStr">
        <is>
          <t/>
        </is>
      </c>
      <c r="L1244" t="inlineStr">
        <is>
          <t/>
        </is>
      </c>
      <c r="M1244" t="inlineStr">
        <is>
          <t/>
        </is>
      </c>
      <c r="N1244" t="inlineStr">
        <is>
          <t/>
        </is>
      </c>
      <c r="O1244" t="inlineStr">
        <is>
          <t/>
        </is>
      </c>
      <c r="P1244" t="inlineStr">
        <is>
          <t/>
        </is>
      </c>
      <c r="Q1244" t="inlineStr">
        <is>
          <t/>
        </is>
      </c>
      <c r="R1244" s="2" t="inlineStr">
        <is>
          <t>Sortierung</t>
        </is>
      </c>
      <c r="S1244" s="2" t="inlineStr">
        <is>
          <t>3</t>
        </is>
      </c>
      <c r="T1244" s="2" t="inlineStr">
        <is>
          <t/>
        </is>
      </c>
      <c r="U1244" t="inlineStr">
        <is>
          <t>Trennung eines Aufgabegutes nach seiner stofflichen Zusammensetzung aufgrund der verschiedenartigen physikalischen oder physikalisch-chemischen Eigenschaften der unterschiedlichen Stoffe</t>
        </is>
      </c>
      <c r="V1244" s="2" t="inlineStr">
        <is>
          <t>καθαρισμός|
διαλογή</t>
        </is>
      </c>
      <c r="W1244" s="2" t="inlineStr">
        <is>
          <t>3|
3</t>
        </is>
      </c>
      <c r="X1244" s="2" t="inlineStr">
        <is>
          <t xml:space="preserve">|
</t>
        </is>
      </c>
      <c r="Y1244" t="inlineStr">
        <is>
          <t/>
        </is>
      </c>
      <c r="Z1244" s="2" t="inlineStr">
        <is>
          <t>cleaning|
separation</t>
        </is>
      </c>
      <c r="AA1244" s="2" t="inlineStr">
        <is>
          <t>3|
3</t>
        </is>
      </c>
      <c r="AB1244" s="2" t="inlineStr">
        <is>
          <t xml:space="preserve">|
</t>
        </is>
      </c>
      <c r="AC1244" t="inlineStr">
        <is>
          <t>the treatment of coal to lower the mineral matter(ash)content.In coal cleaning the feed material is separated into the substances of which it is composed on the basis of the heterogeneous physical or phisico-chemical characteristics of the differing substances</t>
        </is>
      </c>
      <c r="AD1244" s="2" t="inlineStr">
        <is>
          <t>lavado</t>
        </is>
      </c>
      <c r="AE1244" s="2" t="inlineStr">
        <is>
          <t>3</t>
        </is>
      </c>
      <c r="AF1244" s="2" t="inlineStr">
        <is>
          <t/>
        </is>
      </c>
      <c r="AG1244" t="inlineStr">
        <is>
          <t>separación del material tratado según las distintas substancias que lo componen, en base de las diferencias características físicas y fisicoquímicas de cada una</t>
        </is>
      </c>
      <c r="AH1244" t="inlineStr">
        <is>
          <t/>
        </is>
      </c>
      <c r="AI1244" t="inlineStr">
        <is>
          <t/>
        </is>
      </c>
      <c r="AJ1244" t="inlineStr">
        <is>
          <t/>
        </is>
      </c>
      <c r="AK1244" t="inlineStr">
        <is>
          <t/>
        </is>
      </c>
      <c r="AL1244" t="inlineStr">
        <is>
          <t/>
        </is>
      </c>
      <c r="AM1244" t="inlineStr">
        <is>
          <t/>
        </is>
      </c>
      <c r="AN1244" t="inlineStr">
        <is>
          <t/>
        </is>
      </c>
      <c r="AO1244" t="inlineStr">
        <is>
          <t/>
        </is>
      </c>
      <c r="AP1244" s="2" t="inlineStr">
        <is>
          <t>triage|
épuration</t>
        </is>
      </c>
      <c r="AQ1244" s="2" t="inlineStr">
        <is>
          <t>3|
3</t>
        </is>
      </c>
      <c r="AR1244" s="2" t="inlineStr">
        <is>
          <t xml:space="preserve">|
</t>
        </is>
      </c>
      <c r="AS1244" t="inlineStr">
        <is>
          <t>séparation d'un produit à traiter d'après sa composition en différentes matières, en utilisant les différentes caractéristiques physiques ou physico-chimiques des différentes matières</t>
        </is>
      </c>
      <c r="AT1244" t="inlineStr">
        <is>
          <t/>
        </is>
      </c>
      <c r="AU1244" t="inlineStr">
        <is>
          <t/>
        </is>
      </c>
      <c r="AV1244" t="inlineStr">
        <is>
          <t/>
        </is>
      </c>
      <c r="AW1244" t="inlineStr">
        <is>
          <t/>
        </is>
      </c>
      <c r="AX1244" t="inlineStr">
        <is>
          <t/>
        </is>
      </c>
      <c r="AY1244" t="inlineStr">
        <is>
          <t/>
        </is>
      </c>
      <c r="AZ1244" t="inlineStr">
        <is>
          <t/>
        </is>
      </c>
      <c r="BA1244" t="inlineStr">
        <is>
          <t/>
        </is>
      </c>
      <c r="BB1244" t="inlineStr">
        <is>
          <t/>
        </is>
      </c>
      <c r="BC1244" t="inlineStr">
        <is>
          <t/>
        </is>
      </c>
      <c r="BD1244" t="inlineStr">
        <is>
          <t/>
        </is>
      </c>
      <c r="BE1244" t="inlineStr">
        <is>
          <t/>
        </is>
      </c>
      <c r="BF1244" s="2" t="inlineStr">
        <is>
          <t>separazione|
epurazione</t>
        </is>
      </c>
      <c r="BG1244" s="2" t="inlineStr">
        <is>
          <t>3|
3</t>
        </is>
      </c>
      <c r="BH1244" s="2" t="inlineStr">
        <is>
          <t xml:space="preserve">|
</t>
        </is>
      </c>
      <c r="BI1244" t="inlineStr">
        <is>
          <t/>
        </is>
      </c>
      <c r="BJ1244" t="inlineStr">
        <is>
          <t/>
        </is>
      </c>
      <c r="BK1244" t="inlineStr">
        <is>
          <t/>
        </is>
      </c>
      <c r="BL1244" t="inlineStr">
        <is>
          <t/>
        </is>
      </c>
      <c r="BM1244" t="inlineStr">
        <is>
          <t/>
        </is>
      </c>
      <c r="BN1244" t="inlineStr">
        <is>
          <t/>
        </is>
      </c>
      <c r="BO1244" t="inlineStr">
        <is>
          <t/>
        </is>
      </c>
      <c r="BP1244" t="inlineStr">
        <is>
          <t/>
        </is>
      </c>
      <c r="BQ1244" t="inlineStr">
        <is>
          <t/>
        </is>
      </c>
      <c r="BR1244" t="inlineStr">
        <is>
          <t/>
        </is>
      </c>
      <c r="BS1244" t="inlineStr">
        <is>
          <t/>
        </is>
      </c>
      <c r="BT1244" t="inlineStr">
        <is>
          <t/>
        </is>
      </c>
      <c r="BU1244" t="inlineStr">
        <is>
          <t/>
        </is>
      </c>
      <c r="BV1244" t="inlineStr">
        <is>
          <t/>
        </is>
      </c>
      <c r="BW1244" t="inlineStr">
        <is>
          <t/>
        </is>
      </c>
      <c r="BX1244" t="inlineStr">
        <is>
          <t/>
        </is>
      </c>
      <c r="BY1244" t="inlineStr">
        <is>
          <t/>
        </is>
      </c>
      <c r="BZ1244" t="inlineStr">
        <is>
          <t/>
        </is>
      </c>
      <c r="CA1244" t="inlineStr">
        <is>
          <t/>
        </is>
      </c>
      <c r="CB1244" t="inlineStr">
        <is>
          <t/>
        </is>
      </c>
      <c r="CC1244" t="inlineStr">
        <is>
          <t/>
        </is>
      </c>
      <c r="CD1244" s="2" t="inlineStr">
        <is>
          <t>lavagem|
triagem</t>
        </is>
      </c>
      <c r="CE1244" s="2" t="inlineStr">
        <is>
          <t>3|
3</t>
        </is>
      </c>
      <c r="CF1244" s="2" t="inlineStr">
        <is>
          <t xml:space="preserve">|
</t>
        </is>
      </c>
      <c r="CG1244" t="inlineStr">
        <is>
          <t>separação de um produto a tratar segundo a sua composição,em diversos materiais,utilizando crivos ou por meio de correntes de ar ou de água</t>
        </is>
      </c>
      <c r="CH1244" t="inlineStr">
        <is>
          <t/>
        </is>
      </c>
      <c r="CI1244" t="inlineStr">
        <is>
          <t/>
        </is>
      </c>
      <c r="CJ1244" t="inlineStr">
        <is>
          <t/>
        </is>
      </c>
      <c r="CK1244" t="inlineStr">
        <is>
          <t/>
        </is>
      </c>
      <c r="CL1244" t="inlineStr">
        <is>
          <t/>
        </is>
      </c>
      <c r="CM1244" t="inlineStr">
        <is>
          <t/>
        </is>
      </c>
      <c r="CN1244" t="inlineStr">
        <is>
          <t/>
        </is>
      </c>
      <c r="CO1244" t="inlineStr">
        <is>
          <t/>
        </is>
      </c>
      <c r="CP1244" t="inlineStr">
        <is>
          <t/>
        </is>
      </c>
      <c r="CQ1244" t="inlineStr">
        <is>
          <t/>
        </is>
      </c>
      <c r="CR1244" t="inlineStr">
        <is>
          <t/>
        </is>
      </c>
      <c r="CS1244" t="inlineStr">
        <is>
          <t/>
        </is>
      </c>
      <c r="CT1244" t="inlineStr">
        <is>
          <t/>
        </is>
      </c>
      <c r="CU1244" t="inlineStr">
        <is>
          <t/>
        </is>
      </c>
      <c r="CV1244" t="inlineStr">
        <is>
          <t/>
        </is>
      </c>
      <c r="CW1244" t="inlineStr">
        <is>
          <t/>
        </is>
      </c>
    </row>
    <row r="1245">
      <c r="A1245" s="1" t="str">
        <f>HYPERLINK("https://iate.europa.eu/entry/result/1407687/all", "1407687")</f>
        <v>1407687</v>
      </c>
      <c r="B1245" t="inlineStr">
        <is>
          <t>ENERGY</t>
        </is>
      </c>
      <c r="C1245" t="inlineStr">
        <is>
          <t>ENERGY|coal and mining industries|coal industry</t>
        </is>
      </c>
      <c r="D1245" t="inlineStr">
        <is>
          <t>no</t>
        </is>
      </c>
      <c r="E1245" t="inlineStr">
        <is>
          <t/>
        </is>
      </c>
      <c r="F1245" t="inlineStr">
        <is>
          <t/>
        </is>
      </c>
      <c r="G1245" t="inlineStr">
        <is>
          <t/>
        </is>
      </c>
      <c r="H1245" t="inlineStr">
        <is>
          <t/>
        </is>
      </c>
      <c r="I1245" t="inlineStr">
        <is>
          <t/>
        </is>
      </c>
      <c r="J1245" t="inlineStr">
        <is>
          <t/>
        </is>
      </c>
      <c r="K1245" t="inlineStr">
        <is>
          <t/>
        </is>
      </c>
      <c r="L1245" t="inlineStr">
        <is>
          <t/>
        </is>
      </c>
      <c r="M1245" t="inlineStr">
        <is>
          <t/>
        </is>
      </c>
      <c r="N1245" t="inlineStr">
        <is>
          <t/>
        </is>
      </c>
      <c r="O1245" t="inlineStr">
        <is>
          <t/>
        </is>
      </c>
      <c r="P1245" t="inlineStr">
        <is>
          <t/>
        </is>
      </c>
      <c r="Q1245" t="inlineStr">
        <is>
          <t/>
        </is>
      </c>
      <c r="R1245" s="2" t="inlineStr">
        <is>
          <t>Foerdertage</t>
        </is>
      </c>
      <c r="S1245" s="2" t="inlineStr">
        <is>
          <t>3</t>
        </is>
      </c>
      <c r="T1245" s="2" t="inlineStr">
        <is>
          <t/>
        </is>
      </c>
      <c r="U1245" t="inlineStr">
        <is>
          <t>Arbeitstage, an denen tatsaechlich gefoerdert wurde</t>
        </is>
      </c>
      <c r="V1245" s="2" t="inlineStr">
        <is>
          <t>ημέρες εξόρυξης|
ημέρες παραγωγής</t>
        </is>
      </c>
      <c r="W1245" s="2" t="inlineStr">
        <is>
          <t>3|
3</t>
        </is>
      </c>
      <c r="X1245" s="2" t="inlineStr">
        <is>
          <t xml:space="preserve">|
</t>
        </is>
      </c>
      <c r="Y1245" t="inlineStr">
        <is>
          <t/>
        </is>
      </c>
      <c r="Z1245" s="2" t="inlineStr">
        <is>
          <t>production days</t>
        </is>
      </c>
      <c r="AA1245" s="2" t="inlineStr">
        <is>
          <t>3</t>
        </is>
      </c>
      <c r="AB1245" s="2" t="inlineStr">
        <is>
          <t/>
        </is>
      </c>
      <c r="AC1245" t="inlineStr">
        <is>
          <t>working days in which coal,etc.is actually produced</t>
        </is>
      </c>
      <c r="AD1245" s="2" t="inlineStr">
        <is>
          <t>días de producción</t>
        </is>
      </c>
      <c r="AE1245" s="2" t="inlineStr">
        <is>
          <t>3</t>
        </is>
      </c>
      <c r="AF1245" s="2" t="inlineStr">
        <is>
          <t/>
        </is>
      </c>
      <c r="AG1245" t="inlineStr">
        <is>
          <t>días de trabajo en los que, efectivamente, se produce carbón</t>
        </is>
      </c>
      <c r="AH1245" t="inlineStr">
        <is>
          <t/>
        </is>
      </c>
      <c r="AI1245" t="inlineStr">
        <is>
          <t/>
        </is>
      </c>
      <c r="AJ1245" t="inlineStr">
        <is>
          <t/>
        </is>
      </c>
      <c r="AK1245" t="inlineStr">
        <is>
          <t/>
        </is>
      </c>
      <c r="AL1245" t="inlineStr">
        <is>
          <t/>
        </is>
      </c>
      <c r="AM1245" t="inlineStr">
        <is>
          <t/>
        </is>
      </c>
      <c r="AN1245" t="inlineStr">
        <is>
          <t/>
        </is>
      </c>
      <c r="AO1245" t="inlineStr">
        <is>
          <t/>
        </is>
      </c>
      <c r="AP1245" s="2" t="inlineStr">
        <is>
          <t>journées d'extraction</t>
        </is>
      </c>
      <c r="AQ1245" s="2" t="inlineStr">
        <is>
          <t>3</t>
        </is>
      </c>
      <c r="AR1245" s="2" t="inlineStr">
        <is>
          <t/>
        </is>
      </c>
      <c r="AS1245" t="inlineStr">
        <is>
          <t>jours ouvrés pendant lesquels l'extraction fonctionne effectivement</t>
        </is>
      </c>
      <c r="AT1245" t="inlineStr">
        <is>
          <t/>
        </is>
      </c>
      <c r="AU1245" t="inlineStr">
        <is>
          <t/>
        </is>
      </c>
      <c r="AV1245" t="inlineStr">
        <is>
          <t/>
        </is>
      </c>
      <c r="AW1245" t="inlineStr">
        <is>
          <t/>
        </is>
      </c>
      <c r="AX1245" t="inlineStr">
        <is>
          <t/>
        </is>
      </c>
      <c r="AY1245" t="inlineStr">
        <is>
          <t/>
        </is>
      </c>
      <c r="AZ1245" t="inlineStr">
        <is>
          <t/>
        </is>
      </c>
      <c r="BA1245" t="inlineStr">
        <is>
          <t/>
        </is>
      </c>
      <c r="BB1245" t="inlineStr">
        <is>
          <t/>
        </is>
      </c>
      <c r="BC1245" t="inlineStr">
        <is>
          <t/>
        </is>
      </c>
      <c r="BD1245" t="inlineStr">
        <is>
          <t/>
        </is>
      </c>
      <c r="BE1245" t="inlineStr">
        <is>
          <t/>
        </is>
      </c>
      <c r="BF1245" s="2" t="inlineStr">
        <is>
          <t>giorni di produzione|
giorni di estrazione</t>
        </is>
      </c>
      <c r="BG1245" s="2" t="inlineStr">
        <is>
          <t>3|
3</t>
        </is>
      </c>
      <c r="BH1245" s="2" t="inlineStr">
        <is>
          <t xml:space="preserve">|
</t>
        </is>
      </c>
      <c r="BI1245" t="inlineStr">
        <is>
          <t/>
        </is>
      </c>
      <c r="BJ1245" t="inlineStr">
        <is>
          <t/>
        </is>
      </c>
      <c r="BK1245" t="inlineStr">
        <is>
          <t/>
        </is>
      </c>
      <c r="BL1245" t="inlineStr">
        <is>
          <t/>
        </is>
      </c>
      <c r="BM1245" t="inlineStr">
        <is>
          <t/>
        </is>
      </c>
      <c r="BN1245" t="inlineStr">
        <is>
          <t/>
        </is>
      </c>
      <c r="BO1245" t="inlineStr">
        <is>
          <t/>
        </is>
      </c>
      <c r="BP1245" t="inlineStr">
        <is>
          <t/>
        </is>
      </c>
      <c r="BQ1245" t="inlineStr">
        <is>
          <t/>
        </is>
      </c>
      <c r="BR1245" t="inlineStr">
        <is>
          <t/>
        </is>
      </c>
      <c r="BS1245" t="inlineStr">
        <is>
          <t/>
        </is>
      </c>
      <c r="BT1245" t="inlineStr">
        <is>
          <t/>
        </is>
      </c>
      <c r="BU1245" t="inlineStr">
        <is>
          <t/>
        </is>
      </c>
      <c r="BV1245" t="inlineStr">
        <is>
          <t/>
        </is>
      </c>
      <c r="BW1245" t="inlineStr">
        <is>
          <t/>
        </is>
      </c>
      <c r="BX1245" t="inlineStr">
        <is>
          <t/>
        </is>
      </c>
      <c r="BY1245" t="inlineStr">
        <is>
          <t/>
        </is>
      </c>
      <c r="BZ1245" t="inlineStr">
        <is>
          <t/>
        </is>
      </c>
      <c r="CA1245" t="inlineStr">
        <is>
          <t/>
        </is>
      </c>
      <c r="CB1245" t="inlineStr">
        <is>
          <t/>
        </is>
      </c>
      <c r="CC1245" t="inlineStr">
        <is>
          <t/>
        </is>
      </c>
      <c r="CD1245" s="2" t="inlineStr">
        <is>
          <t>dias de extração</t>
        </is>
      </c>
      <c r="CE1245" s="2" t="inlineStr">
        <is>
          <t>3</t>
        </is>
      </c>
      <c r="CF1245" s="2" t="inlineStr">
        <is>
          <t/>
        </is>
      </c>
      <c r="CG1245" t="inlineStr">
        <is>
          <t>dias de trabalho em que a extracção funciona efectivamente</t>
        </is>
      </c>
      <c r="CH1245" t="inlineStr">
        <is>
          <t/>
        </is>
      </c>
      <c r="CI1245" t="inlineStr">
        <is>
          <t/>
        </is>
      </c>
      <c r="CJ1245" t="inlineStr">
        <is>
          <t/>
        </is>
      </c>
      <c r="CK1245" t="inlineStr">
        <is>
          <t/>
        </is>
      </c>
      <c r="CL1245" t="inlineStr">
        <is>
          <t/>
        </is>
      </c>
      <c r="CM1245" t="inlineStr">
        <is>
          <t/>
        </is>
      </c>
      <c r="CN1245" t="inlineStr">
        <is>
          <t/>
        </is>
      </c>
      <c r="CO1245" t="inlineStr">
        <is>
          <t/>
        </is>
      </c>
      <c r="CP1245" t="inlineStr">
        <is>
          <t/>
        </is>
      </c>
      <c r="CQ1245" t="inlineStr">
        <is>
          <t/>
        </is>
      </c>
      <c r="CR1245" t="inlineStr">
        <is>
          <t/>
        </is>
      </c>
      <c r="CS1245" t="inlineStr">
        <is>
          <t/>
        </is>
      </c>
      <c r="CT1245" t="inlineStr">
        <is>
          <t/>
        </is>
      </c>
      <c r="CU1245" t="inlineStr">
        <is>
          <t/>
        </is>
      </c>
      <c r="CV1245" t="inlineStr">
        <is>
          <t/>
        </is>
      </c>
      <c r="CW1245" t="inlineStr">
        <is>
          <t/>
        </is>
      </c>
    </row>
    <row r="1246">
      <c r="A1246" s="1" t="str">
        <f>HYPERLINK("https://iate.europa.eu/entry/result/1407686/all", "1407686")</f>
        <v>1407686</v>
      </c>
      <c r="B1246" t="inlineStr">
        <is>
          <t>ENERGY</t>
        </is>
      </c>
      <c r="C1246" t="inlineStr">
        <is>
          <t>ENERGY|coal and mining industries|coal industry</t>
        </is>
      </c>
      <c r="D1246" t="inlineStr">
        <is>
          <t>no</t>
        </is>
      </c>
      <c r="E1246" t="inlineStr">
        <is>
          <t/>
        </is>
      </c>
      <c r="F1246" t="inlineStr">
        <is>
          <t/>
        </is>
      </c>
      <c r="G1246" t="inlineStr">
        <is>
          <t/>
        </is>
      </c>
      <c r="H1246" t="inlineStr">
        <is>
          <t/>
        </is>
      </c>
      <c r="I1246" t="inlineStr">
        <is>
          <t/>
        </is>
      </c>
      <c r="J1246" t="inlineStr">
        <is>
          <t/>
        </is>
      </c>
      <c r="K1246" t="inlineStr">
        <is>
          <t/>
        </is>
      </c>
      <c r="L1246" t="inlineStr">
        <is>
          <t/>
        </is>
      </c>
      <c r="M1246" t="inlineStr">
        <is>
          <t/>
        </is>
      </c>
      <c r="N1246" t="inlineStr">
        <is>
          <t/>
        </is>
      </c>
      <c r="O1246" t="inlineStr">
        <is>
          <t/>
        </is>
      </c>
      <c r="P1246" t="inlineStr">
        <is>
          <t/>
        </is>
      </c>
      <c r="Q1246" t="inlineStr">
        <is>
          <t/>
        </is>
      </c>
      <c r="R1246" s="2" t="inlineStr">
        <is>
          <t>Bewetterung|
Wetterführung</t>
        </is>
      </c>
      <c r="S1246" s="2" t="inlineStr">
        <is>
          <t>3|
3</t>
        </is>
      </c>
      <c r="T1246" s="2" t="inlineStr">
        <is>
          <t xml:space="preserve">|
</t>
        </is>
      </c>
      <c r="U1246" t="inlineStr">
        <is>
          <t>Gesamtheit aller Vorgaenge und Einrichtungen, die den Grubenbauen die notwendige Frischluft zufuehren, matte, giftige oder schlagende Wetter bis zur Unschaedlichkeit verduennen und abfuehren und das Grubenklima verbessern</t>
        </is>
      </c>
      <c r="V1246" s="2" t="inlineStr">
        <is>
          <t>αερισμός|
εξαερισμός</t>
        </is>
      </c>
      <c r="W1246" s="2" t="inlineStr">
        <is>
          <t>3|
3</t>
        </is>
      </c>
      <c r="X1246" s="2" t="inlineStr">
        <is>
          <t xml:space="preserve">|
</t>
        </is>
      </c>
      <c r="Y1246" t="inlineStr">
        <is>
          <t/>
        </is>
      </c>
      <c r="Z1246" s="2" t="inlineStr">
        <is>
          <t>ventilation</t>
        </is>
      </c>
      <c r="AA1246" s="2" t="inlineStr">
        <is>
          <t>3</t>
        </is>
      </c>
      <c r="AB1246" s="2" t="inlineStr">
        <is>
          <t/>
        </is>
      </c>
      <c r="AC1246" t="inlineStr">
        <is>
          <t>all procedures and installations for providing fresh air to mine workings,diluting and removing toxic and vitiated air and firedamp,and improving the mine climate</t>
        </is>
      </c>
      <c r="AD1246" s="2" t="inlineStr">
        <is>
          <t>ventilación</t>
        </is>
      </c>
      <c r="AE1246" s="2" t="inlineStr">
        <is>
          <t>3</t>
        </is>
      </c>
      <c r="AF1246" s="2" t="inlineStr">
        <is>
          <t/>
        </is>
      </c>
      <c r="AG1246" t="inlineStr">
        <is>
          <t>conjunto de procedimientos e instalaciones destinados a suministrar aire puro a las labores mineras, diluir y eliminar el aire viciado y tóxico, así como las mezclas de grisú y mejorar el clima de la mina</t>
        </is>
      </c>
      <c r="AH1246" t="inlineStr">
        <is>
          <t/>
        </is>
      </c>
      <c r="AI1246" t="inlineStr">
        <is>
          <t/>
        </is>
      </c>
      <c r="AJ1246" t="inlineStr">
        <is>
          <t/>
        </is>
      </c>
      <c r="AK1246" t="inlineStr">
        <is>
          <t/>
        </is>
      </c>
      <c r="AL1246" t="inlineStr">
        <is>
          <t/>
        </is>
      </c>
      <c r="AM1246" t="inlineStr">
        <is>
          <t/>
        </is>
      </c>
      <c r="AN1246" t="inlineStr">
        <is>
          <t/>
        </is>
      </c>
      <c r="AO1246" t="inlineStr">
        <is>
          <t/>
        </is>
      </c>
      <c r="AP1246" s="2" t="inlineStr">
        <is>
          <t>aérage</t>
        </is>
      </c>
      <c r="AQ1246" s="2" t="inlineStr">
        <is>
          <t>3</t>
        </is>
      </c>
      <c r="AR1246" s="2" t="inlineStr">
        <is>
          <t/>
        </is>
      </c>
      <c r="AS1246" t="inlineStr">
        <is>
          <t>ensemble de tous les processus et dispositifs qui ont pour objet d'apporter dans les cavités minières l'air frais nécessaire et de diluer et d'emporter à l'extérieur l'air vicié, toxique, ou les mélanges grisouteux, ainsi que d'améliorer le climat de la mine</t>
        </is>
      </c>
      <c r="AT1246" t="inlineStr">
        <is>
          <t/>
        </is>
      </c>
      <c r="AU1246" t="inlineStr">
        <is>
          <t/>
        </is>
      </c>
      <c r="AV1246" t="inlineStr">
        <is>
          <t/>
        </is>
      </c>
      <c r="AW1246" t="inlineStr">
        <is>
          <t/>
        </is>
      </c>
      <c r="AX1246" t="inlineStr">
        <is>
          <t/>
        </is>
      </c>
      <c r="AY1246" t="inlineStr">
        <is>
          <t/>
        </is>
      </c>
      <c r="AZ1246" t="inlineStr">
        <is>
          <t/>
        </is>
      </c>
      <c r="BA1246" t="inlineStr">
        <is>
          <t/>
        </is>
      </c>
      <c r="BB1246" t="inlineStr">
        <is>
          <t/>
        </is>
      </c>
      <c r="BC1246" t="inlineStr">
        <is>
          <t/>
        </is>
      </c>
      <c r="BD1246" t="inlineStr">
        <is>
          <t/>
        </is>
      </c>
      <c r="BE1246" t="inlineStr">
        <is>
          <t/>
        </is>
      </c>
      <c r="BF1246" s="2" t="inlineStr">
        <is>
          <t>aerazione|
ventilazione</t>
        </is>
      </c>
      <c r="BG1246" s="2" t="inlineStr">
        <is>
          <t>3|
3</t>
        </is>
      </c>
      <c r="BH1246" s="2" t="inlineStr">
        <is>
          <t xml:space="preserve">|
</t>
        </is>
      </c>
      <c r="BI1246" t="inlineStr">
        <is>
          <t/>
        </is>
      </c>
      <c r="BJ1246" t="inlineStr">
        <is>
          <t/>
        </is>
      </c>
      <c r="BK1246" t="inlineStr">
        <is>
          <t/>
        </is>
      </c>
      <c r="BL1246" t="inlineStr">
        <is>
          <t/>
        </is>
      </c>
      <c r="BM1246" t="inlineStr">
        <is>
          <t/>
        </is>
      </c>
      <c r="BN1246" t="inlineStr">
        <is>
          <t/>
        </is>
      </c>
      <c r="BO1246" t="inlineStr">
        <is>
          <t/>
        </is>
      </c>
      <c r="BP1246" t="inlineStr">
        <is>
          <t/>
        </is>
      </c>
      <c r="BQ1246" t="inlineStr">
        <is>
          <t/>
        </is>
      </c>
      <c r="BR1246" t="inlineStr">
        <is>
          <t/>
        </is>
      </c>
      <c r="BS1246" t="inlineStr">
        <is>
          <t/>
        </is>
      </c>
      <c r="BT1246" t="inlineStr">
        <is>
          <t/>
        </is>
      </c>
      <c r="BU1246" t="inlineStr">
        <is>
          <t/>
        </is>
      </c>
      <c r="BV1246" t="inlineStr">
        <is>
          <t/>
        </is>
      </c>
      <c r="BW1246" t="inlineStr">
        <is>
          <t/>
        </is>
      </c>
      <c r="BX1246" t="inlineStr">
        <is>
          <t/>
        </is>
      </c>
      <c r="BY1246" t="inlineStr">
        <is>
          <t/>
        </is>
      </c>
      <c r="BZ1246" t="inlineStr">
        <is>
          <t/>
        </is>
      </c>
      <c r="CA1246" t="inlineStr">
        <is>
          <t/>
        </is>
      </c>
      <c r="CB1246" t="inlineStr">
        <is>
          <t/>
        </is>
      </c>
      <c r="CC1246" t="inlineStr">
        <is>
          <t/>
        </is>
      </c>
      <c r="CD1246" s="2" t="inlineStr">
        <is>
          <t>ventilação</t>
        </is>
      </c>
      <c r="CE1246" s="2" t="inlineStr">
        <is>
          <t>3</t>
        </is>
      </c>
      <c r="CF1246" s="2" t="inlineStr">
        <is>
          <t/>
        </is>
      </c>
      <c r="CG1246" t="inlineStr">
        <is>
          <t>conjunto de processos e dispositivos destinados a proporcionar ar fresco aos trabalhadores mineiros e eliminar ou reduzir até níveis aceitáveis as concentrações de poeiras nocivas ou de gases tóxicos ou explosivos(grisú)e ainda a melhorar o ambiente da mina(temperatura e grau de humidade)</t>
        </is>
      </c>
      <c r="CH1246" t="inlineStr">
        <is>
          <t/>
        </is>
      </c>
      <c r="CI1246" t="inlineStr">
        <is>
          <t/>
        </is>
      </c>
      <c r="CJ1246" t="inlineStr">
        <is>
          <t/>
        </is>
      </c>
      <c r="CK1246" t="inlineStr">
        <is>
          <t/>
        </is>
      </c>
      <c r="CL1246" t="inlineStr">
        <is>
          <t/>
        </is>
      </c>
      <c r="CM1246" t="inlineStr">
        <is>
          <t/>
        </is>
      </c>
      <c r="CN1246" t="inlineStr">
        <is>
          <t/>
        </is>
      </c>
      <c r="CO1246" t="inlineStr">
        <is>
          <t/>
        </is>
      </c>
      <c r="CP1246" t="inlineStr">
        <is>
          <t/>
        </is>
      </c>
      <c r="CQ1246" t="inlineStr">
        <is>
          <t/>
        </is>
      </c>
      <c r="CR1246" t="inlineStr">
        <is>
          <t/>
        </is>
      </c>
      <c r="CS1246" t="inlineStr">
        <is>
          <t/>
        </is>
      </c>
      <c r="CT1246" t="inlineStr">
        <is>
          <t/>
        </is>
      </c>
      <c r="CU1246" t="inlineStr">
        <is>
          <t/>
        </is>
      </c>
      <c r="CV1246" t="inlineStr">
        <is>
          <t/>
        </is>
      </c>
      <c r="CW1246" t="inlineStr">
        <is>
          <t/>
        </is>
      </c>
    </row>
    <row r="1247">
      <c r="A1247" s="1" t="str">
        <f>HYPERLINK("https://iate.europa.eu/entry/result/1407684/all", "1407684")</f>
        <v>1407684</v>
      </c>
      <c r="B1247" t="inlineStr">
        <is>
          <t>ENERGY</t>
        </is>
      </c>
      <c r="C1247" t="inlineStr">
        <is>
          <t>ENERGY|coal and mining industries|coal industry</t>
        </is>
      </c>
      <c r="D1247" t="inlineStr">
        <is>
          <t>no</t>
        </is>
      </c>
      <c r="E1247" t="inlineStr">
        <is>
          <t/>
        </is>
      </c>
      <c r="F1247" t="inlineStr">
        <is>
          <t/>
        </is>
      </c>
      <c r="G1247" t="inlineStr">
        <is>
          <t/>
        </is>
      </c>
      <c r="H1247" t="inlineStr">
        <is>
          <t/>
        </is>
      </c>
      <c r="I1247" t="inlineStr">
        <is>
          <t/>
        </is>
      </c>
      <c r="J1247" t="inlineStr">
        <is>
          <t/>
        </is>
      </c>
      <c r="K1247" t="inlineStr">
        <is>
          <t/>
        </is>
      </c>
      <c r="L1247" t="inlineStr">
        <is>
          <t/>
        </is>
      </c>
      <c r="M1247" t="inlineStr">
        <is>
          <t/>
        </is>
      </c>
      <c r="N1247" t="inlineStr">
        <is>
          <t/>
        </is>
      </c>
      <c r="O1247" t="inlineStr">
        <is>
          <t/>
        </is>
      </c>
      <c r="P1247" t="inlineStr">
        <is>
          <t/>
        </is>
      </c>
      <c r="Q1247" t="inlineStr">
        <is>
          <t/>
        </is>
      </c>
      <c r="R1247" s="2" t="inlineStr">
        <is>
          <t>Ausbau</t>
        </is>
      </c>
      <c r="S1247" s="2" t="inlineStr">
        <is>
          <t>3</t>
        </is>
      </c>
      <c r="T1247" s="2" t="inlineStr">
        <is>
          <t/>
        </is>
      </c>
      <c r="U1247" t="inlineStr">
        <is>
          <t>Sammelbegriff fuer alle Mittel, die zum Offenhalten und Sichern von Grubenbauen in diese eingebracht werden</t>
        </is>
      </c>
      <c r="V1247" s="2" t="inlineStr">
        <is>
          <t>υποστήριξη</t>
        </is>
      </c>
      <c r="W1247" s="2" t="inlineStr">
        <is>
          <t>3</t>
        </is>
      </c>
      <c r="X1247" s="2" t="inlineStr">
        <is>
          <t/>
        </is>
      </c>
      <c r="Y1247" t="inlineStr">
        <is>
          <t/>
        </is>
      </c>
      <c r="Z1247" s="2" t="inlineStr">
        <is>
          <t>support</t>
        </is>
      </c>
      <c r="AA1247" s="2" t="inlineStr">
        <is>
          <t>3</t>
        </is>
      </c>
      <c r="AB1247" s="2" t="inlineStr">
        <is>
          <t/>
        </is>
      </c>
      <c r="AC1247" t="inlineStr">
        <is>
          <t>equipment for ensuring roadways,galleries,etc.,in mines against collapse</t>
        </is>
      </c>
      <c r="AD1247" s="2" t="inlineStr">
        <is>
          <t>unidad de entibación|
sostenimiento</t>
        </is>
      </c>
      <c r="AE1247" s="2" t="inlineStr">
        <is>
          <t>3|
3</t>
        </is>
      </c>
      <c r="AF1247" s="2" t="inlineStr">
        <is>
          <t xml:space="preserve">|
</t>
        </is>
      </c>
      <c r="AG1247" t="inlineStr">
        <is>
          <t>término genérico referente a todos los medios empleados para mantener abiertas y seguras las excavaciones mineras</t>
        </is>
      </c>
      <c r="AH1247" t="inlineStr">
        <is>
          <t/>
        </is>
      </c>
      <c r="AI1247" t="inlineStr">
        <is>
          <t/>
        </is>
      </c>
      <c r="AJ1247" t="inlineStr">
        <is>
          <t/>
        </is>
      </c>
      <c r="AK1247" t="inlineStr">
        <is>
          <t/>
        </is>
      </c>
      <c r="AL1247" t="inlineStr">
        <is>
          <t/>
        </is>
      </c>
      <c r="AM1247" t="inlineStr">
        <is>
          <t/>
        </is>
      </c>
      <c r="AN1247" t="inlineStr">
        <is>
          <t/>
        </is>
      </c>
      <c r="AO1247" t="inlineStr">
        <is>
          <t/>
        </is>
      </c>
      <c r="AP1247" s="2" t="inlineStr">
        <is>
          <t>soutènement</t>
        </is>
      </c>
      <c r="AQ1247" s="2" t="inlineStr">
        <is>
          <t>3</t>
        </is>
      </c>
      <c r="AR1247" s="2" t="inlineStr">
        <is>
          <t/>
        </is>
      </c>
      <c r="AS1247" t="inlineStr">
        <is>
          <t>terme générique désignant tous les moyens mis en oeuvre pour maintenir ouvertes et sûres les excavations minières</t>
        </is>
      </c>
      <c r="AT1247" t="inlineStr">
        <is>
          <t/>
        </is>
      </c>
      <c r="AU1247" t="inlineStr">
        <is>
          <t/>
        </is>
      </c>
      <c r="AV1247" t="inlineStr">
        <is>
          <t/>
        </is>
      </c>
      <c r="AW1247" t="inlineStr">
        <is>
          <t/>
        </is>
      </c>
      <c r="AX1247" t="inlineStr">
        <is>
          <t/>
        </is>
      </c>
      <c r="AY1247" t="inlineStr">
        <is>
          <t/>
        </is>
      </c>
      <c r="AZ1247" t="inlineStr">
        <is>
          <t/>
        </is>
      </c>
      <c r="BA1247" t="inlineStr">
        <is>
          <t/>
        </is>
      </c>
      <c r="BB1247" t="inlineStr">
        <is>
          <t/>
        </is>
      </c>
      <c r="BC1247" t="inlineStr">
        <is>
          <t/>
        </is>
      </c>
      <c r="BD1247" t="inlineStr">
        <is>
          <t/>
        </is>
      </c>
      <c r="BE1247" t="inlineStr">
        <is>
          <t/>
        </is>
      </c>
      <c r="BF1247" s="2" t="inlineStr">
        <is>
          <t>sostegno</t>
        </is>
      </c>
      <c r="BG1247" s="2" t="inlineStr">
        <is>
          <t>3</t>
        </is>
      </c>
      <c r="BH1247" s="2" t="inlineStr">
        <is>
          <t/>
        </is>
      </c>
      <c r="BI1247" t="inlineStr">
        <is>
          <t/>
        </is>
      </c>
      <c r="BJ1247" t="inlineStr">
        <is>
          <t/>
        </is>
      </c>
      <c r="BK1247" t="inlineStr">
        <is>
          <t/>
        </is>
      </c>
      <c r="BL1247" t="inlineStr">
        <is>
          <t/>
        </is>
      </c>
      <c r="BM1247" t="inlineStr">
        <is>
          <t/>
        </is>
      </c>
      <c r="BN1247" t="inlineStr">
        <is>
          <t/>
        </is>
      </c>
      <c r="BO1247" t="inlineStr">
        <is>
          <t/>
        </is>
      </c>
      <c r="BP1247" t="inlineStr">
        <is>
          <t/>
        </is>
      </c>
      <c r="BQ1247" t="inlineStr">
        <is>
          <t/>
        </is>
      </c>
      <c r="BR1247" t="inlineStr">
        <is>
          <t/>
        </is>
      </c>
      <c r="BS1247" t="inlineStr">
        <is>
          <t/>
        </is>
      </c>
      <c r="BT1247" t="inlineStr">
        <is>
          <t/>
        </is>
      </c>
      <c r="BU1247" t="inlineStr">
        <is>
          <t/>
        </is>
      </c>
      <c r="BV1247" t="inlineStr">
        <is>
          <t/>
        </is>
      </c>
      <c r="BW1247" t="inlineStr">
        <is>
          <t/>
        </is>
      </c>
      <c r="BX1247" t="inlineStr">
        <is>
          <t/>
        </is>
      </c>
      <c r="BY1247" t="inlineStr">
        <is>
          <t/>
        </is>
      </c>
      <c r="BZ1247" t="inlineStr">
        <is>
          <t/>
        </is>
      </c>
      <c r="CA1247" t="inlineStr">
        <is>
          <t/>
        </is>
      </c>
      <c r="CB1247" t="inlineStr">
        <is>
          <t/>
        </is>
      </c>
      <c r="CC1247" t="inlineStr">
        <is>
          <t/>
        </is>
      </c>
      <c r="CD1247" s="2" t="inlineStr">
        <is>
          <t>entivação</t>
        </is>
      </c>
      <c r="CE1247" s="2" t="inlineStr">
        <is>
          <t>3</t>
        </is>
      </c>
      <c r="CF1247" s="2" t="inlineStr">
        <is>
          <t/>
        </is>
      </c>
      <c r="CG1247" t="inlineStr">
        <is>
          <t>termo genérico que designa todos os dispositivos que permitem manter abertas as escavações mineiras em condições de segurança quanto à estabilidade dos terrenos que as rodeiam</t>
        </is>
      </c>
      <c r="CH1247" t="inlineStr">
        <is>
          <t/>
        </is>
      </c>
      <c r="CI1247" t="inlineStr">
        <is>
          <t/>
        </is>
      </c>
      <c r="CJ1247" t="inlineStr">
        <is>
          <t/>
        </is>
      </c>
      <c r="CK1247" t="inlineStr">
        <is>
          <t/>
        </is>
      </c>
      <c r="CL1247" t="inlineStr">
        <is>
          <t/>
        </is>
      </c>
      <c r="CM1247" t="inlineStr">
        <is>
          <t/>
        </is>
      </c>
      <c r="CN1247" t="inlineStr">
        <is>
          <t/>
        </is>
      </c>
      <c r="CO1247" t="inlineStr">
        <is>
          <t/>
        </is>
      </c>
      <c r="CP1247" t="inlineStr">
        <is>
          <t/>
        </is>
      </c>
      <c r="CQ1247" t="inlineStr">
        <is>
          <t/>
        </is>
      </c>
      <c r="CR1247" t="inlineStr">
        <is>
          <t/>
        </is>
      </c>
      <c r="CS1247" t="inlineStr">
        <is>
          <t/>
        </is>
      </c>
      <c r="CT1247" t="inlineStr">
        <is>
          <t/>
        </is>
      </c>
      <c r="CU1247" t="inlineStr">
        <is>
          <t/>
        </is>
      </c>
      <c r="CV1247" t="inlineStr">
        <is>
          <t/>
        </is>
      </c>
      <c r="CW1247" t="inlineStr">
        <is>
          <t/>
        </is>
      </c>
    </row>
    <row r="1248">
      <c r="A1248" s="1" t="str">
        <f>HYPERLINK("https://iate.europa.eu/entry/result/1407683/all", "1407683")</f>
        <v>1407683</v>
      </c>
      <c r="B1248" t="inlineStr">
        <is>
          <t>ENERGY</t>
        </is>
      </c>
      <c r="C1248" t="inlineStr">
        <is>
          <t>ENERGY|coal and mining industries|coal industry</t>
        </is>
      </c>
      <c r="D1248" t="inlineStr">
        <is>
          <t>no</t>
        </is>
      </c>
      <c r="E1248" t="inlineStr">
        <is>
          <t/>
        </is>
      </c>
      <c r="F1248" t="inlineStr">
        <is>
          <t/>
        </is>
      </c>
      <c r="G1248" t="inlineStr">
        <is>
          <t/>
        </is>
      </c>
      <c r="H1248" t="inlineStr">
        <is>
          <t/>
        </is>
      </c>
      <c r="I1248" t="inlineStr">
        <is>
          <t/>
        </is>
      </c>
      <c r="J1248" t="inlineStr">
        <is>
          <t/>
        </is>
      </c>
      <c r="K1248" t="inlineStr">
        <is>
          <t/>
        </is>
      </c>
      <c r="L1248" t="inlineStr">
        <is>
          <t/>
        </is>
      </c>
      <c r="M1248" t="inlineStr">
        <is>
          <t/>
        </is>
      </c>
      <c r="N1248" t="inlineStr">
        <is>
          <t/>
        </is>
      </c>
      <c r="O1248" t="inlineStr">
        <is>
          <t/>
        </is>
      </c>
      <c r="P1248" t="inlineStr">
        <is>
          <t/>
        </is>
      </c>
      <c r="Q1248" t="inlineStr">
        <is>
          <t/>
        </is>
      </c>
      <c r="R1248" s="2" t="inlineStr">
        <is>
          <t>Foerderung</t>
        </is>
      </c>
      <c r="S1248" s="2" t="inlineStr">
        <is>
          <t>3</t>
        </is>
      </c>
      <c r="T1248" s="2" t="inlineStr">
        <is>
          <t/>
        </is>
      </c>
      <c r="U1248" t="inlineStr">
        <is>
          <t>Sammelbegriff fuer das Fortbewegen der hereingewonnenen Massen.Bei statistischen Angaben sind die Grenzen des Betriebsbereiches anzugeben</t>
        </is>
      </c>
      <c r="V1248" s="2" t="inlineStr">
        <is>
          <t>μεταφορά|
εξόρυξη</t>
        </is>
      </c>
      <c r="W1248" s="2" t="inlineStr">
        <is>
          <t>3|
3</t>
        </is>
      </c>
      <c r="X1248" s="2" t="inlineStr">
        <is>
          <t xml:space="preserve">|
</t>
        </is>
      </c>
      <c r="Y1248" t="inlineStr">
        <is>
          <t/>
        </is>
      </c>
      <c r="Z1248" s="2" t="inlineStr">
        <is>
          <t>haulage|
transportation|
transport|
conveying</t>
        </is>
      </c>
      <c r="AA1248" s="2" t="inlineStr">
        <is>
          <t>3|
3|
3|
3</t>
        </is>
      </c>
      <c r="AB1248" s="2" t="inlineStr">
        <is>
          <t xml:space="preserve">|
|
|
</t>
        </is>
      </c>
      <c r="AC1248" t="inlineStr">
        <is>
          <t>collective terms for the forward transport from the point of extraction of the substance mined.In statistical returns the limits of the zone of operations should be entered</t>
        </is>
      </c>
      <c r="AD1248" s="2" t="inlineStr">
        <is>
          <t>arrastre|
transporte</t>
        </is>
      </c>
      <c r="AE1248" s="2" t="inlineStr">
        <is>
          <t>3|
3</t>
        </is>
      </c>
      <c r="AF1248" s="2" t="inlineStr">
        <is>
          <t xml:space="preserve">|
</t>
        </is>
      </c>
      <c r="AG1248" t="inlineStr">
        <is>
          <t>término genérico aplicado al movimiento de los productos obtenidos en la mina desde el punto de arranque. En los datos estadísticos deben señalarse los límites de la zona a que se refieren</t>
        </is>
      </c>
      <c r="AH1248" t="inlineStr">
        <is>
          <t/>
        </is>
      </c>
      <c r="AI1248" t="inlineStr">
        <is>
          <t/>
        </is>
      </c>
      <c r="AJ1248" t="inlineStr">
        <is>
          <t/>
        </is>
      </c>
      <c r="AK1248" t="inlineStr">
        <is>
          <t/>
        </is>
      </c>
      <c r="AL1248" t="inlineStr">
        <is>
          <t/>
        </is>
      </c>
      <c r="AM1248" t="inlineStr">
        <is>
          <t/>
        </is>
      </c>
      <c r="AN1248" t="inlineStr">
        <is>
          <t/>
        </is>
      </c>
      <c r="AO1248" t="inlineStr">
        <is>
          <t/>
        </is>
      </c>
      <c r="AP1248" s="2" t="inlineStr">
        <is>
          <t>transport|
extraction</t>
        </is>
      </c>
      <c r="AQ1248" s="2" t="inlineStr">
        <is>
          <t>3|
3</t>
        </is>
      </c>
      <c r="AR1248" s="2" t="inlineStr">
        <is>
          <t xml:space="preserve">|
</t>
        </is>
      </c>
      <c r="AS1248" t="inlineStr">
        <is>
          <t>terme générique désignant le déplacement des tonnages abattus. Dans les indications statistiques, les limites opératoires doivent être indiquées</t>
        </is>
      </c>
      <c r="AT1248" t="inlineStr">
        <is>
          <t/>
        </is>
      </c>
      <c r="AU1248" t="inlineStr">
        <is>
          <t/>
        </is>
      </c>
      <c r="AV1248" t="inlineStr">
        <is>
          <t/>
        </is>
      </c>
      <c r="AW1248" t="inlineStr">
        <is>
          <t/>
        </is>
      </c>
      <c r="AX1248" t="inlineStr">
        <is>
          <t/>
        </is>
      </c>
      <c r="AY1248" t="inlineStr">
        <is>
          <t/>
        </is>
      </c>
      <c r="AZ1248" t="inlineStr">
        <is>
          <t/>
        </is>
      </c>
      <c r="BA1248" t="inlineStr">
        <is>
          <t/>
        </is>
      </c>
      <c r="BB1248" t="inlineStr">
        <is>
          <t/>
        </is>
      </c>
      <c r="BC1248" t="inlineStr">
        <is>
          <t/>
        </is>
      </c>
      <c r="BD1248" t="inlineStr">
        <is>
          <t/>
        </is>
      </c>
      <c r="BE1248" t="inlineStr">
        <is>
          <t/>
        </is>
      </c>
      <c r="BF1248" s="2" t="inlineStr">
        <is>
          <t>estrazione|
trasporto</t>
        </is>
      </c>
      <c r="BG1248" s="2" t="inlineStr">
        <is>
          <t>3|
3</t>
        </is>
      </c>
      <c r="BH1248" s="2" t="inlineStr">
        <is>
          <t xml:space="preserve">|
</t>
        </is>
      </c>
      <c r="BI1248" t="inlineStr">
        <is>
          <t/>
        </is>
      </c>
      <c r="BJ1248" t="inlineStr">
        <is>
          <t/>
        </is>
      </c>
      <c r="BK1248" t="inlineStr">
        <is>
          <t/>
        </is>
      </c>
      <c r="BL1248" t="inlineStr">
        <is>
          <t/>
        </is>
      </c>
      <c r="BM1248" t="inlineStr">
        <is>
          <t/>
        </is>
      </c>
      <c r="BN1248" t="inlineStr">
        <is>
          <t/>
        </is>
      </c>
      <c r="BO1248" t="inlineStr">
        <is>
          <t/>
        </is>
      </c>
      <c r="BP1248" t="inlineStr">
        <is>
          <t/>
        </is>
      </c>
      <c r="BQ1248" t="inlineStr">
        <is>
          <t/>
        </is>
      </c>
      <c r="BR1248" t="inlineStr">
        <is>
          <t/>
        </is>
      </c>
      <c r="BS1248" t="inlineStr">
        <is>
          <t/>
        </is>
      </c>
      <c r="BT1248" t="inlineStr">
        <is>
          <t/>
        </is>
      </c>
      <c r="BU1248" t="inlineStr">
        <is>
          <t/>
        </is>
      </c>
      <c r="BV1248" t="inlineStr">
        <is>
          <t/>
        </is>
      </c>
      <c r="BW1248" t="inlineStr">
        <is>
          <t/>
        </is>
      </c>
      <c r="BX1248" t="inlineStr">
        <is>
          <t/>
        </is>
      </c>
      <c r="BY1248" t="inlineStr">
        <is>
          <t/>
        </is>
      </c>
      <c r="BZ1248" t="inlineStr">
        <is>
          <t/>
        </is>
      </c>
      <c r="CA1248" t="inlineStr">
        <is>
          <t/>
        </is>
      </c>
      <c r="CB1248" t="inlineStr">
        <is>
          <t/>
        </is>
      </c>
      <c r="CC1248" t="inlineStr">
        <is>
          <t/>
        </is>
      </c>
      <c r="CD1248" s="2" t="inlineStr">
        <is>
          <t>extração|
transporte</t>
        </is>
      </c>
      <c r="CE1248" s="2" t="inlineStr">
        <is>
          <t>3|
3</t>
        </is>
      </c>
      <c r="CF1248" s="2" t="inlineStr">
        <is>
          <t xml:space="preserve">|
</t>
        </is>
      </c>
      <c r="CG1248" t="inlineStr">
        <is>
          <t>termo genérico que designa a deslocação dos produtos abatidos na mina.Os dados estatísticos devem ser acompanhados da indicação dos limites operatórios correspondentes</t>
        </is>
      </c>
      <c r="CH1248" t="inlineStr">
        <is>
          <t/>
        </is>
      </c>
      <c r="CI1248" t="inlineStr">
        <is>
          <t/>
        </is>
      </c>
      <c r="CJ1248" t="inlineStr">
        <is>
          <t/>
        </is>
      </c>
      <c r="CK1248" t="inlineStr">
        <is>
          <t/>
        </is>
      </c>
      <c r="CL1248" t="inlineStr">
        <is>
          <t/>
        </is>
      </c>
      <c r="CM1248" t="inlineStr">
        <is>
          <t/>
        </is>
      </c>
      <c r="CN1248" t="inlineStr">
        <is>
          <t/>
        </is>
      </c>
      <c r="CO1248" t="inlineStr">
        <is>
          <t/>
        </is>
      </c>
      <c r="CP1248" t="inlineStr">
        <is>
          <t/>
        </is>
      </c>
      <c r="CQ1248" t="inlineStr">
        <is>
          <t/>
        </is>
      </c>
      <c r="CR1248" t="inlineStr">
        <is>
          <t/>
        </is>
      </c>
      <c r="CS1248" t="inlineStr">
        <is>
          <t/>
        </is>
      </c>
      <c r="CT1248" t="inlineStr">
        <is>
          <t/>
        </is>
      </c>
      <c r="CU1248" t="inlineStr">
        <is>
          <t/>
        </is>
      </c>
      <c r="CV1248" t="inlineStr">
        <is>
          <t/>
        </is>
      </c>
      <c r="CW1248" t="inlineStr">
        <is>
          <t/>
        </is>
      </c>
    </row>
    <row r="1249">
      <c r="A1249" s="1" t="str">
        <f>HYPERLINK("https://iate.europa.eu/entry/result/1407682/all", "1407682")</f>
        <v>1407682</v>
      </c>
      <c r="B1249" t="inlineStr">
        <is>
          <t>ENERGY</t>
        </is>
      </c>
      <c r="C1249" t="inlineStr">
        <is>
          <t>ENERGY|coal and mining industries|coal industry</t>
        </is>
      </c>
      <c r="D1249" t="inlineStr">
        <is>
          <t>no</t>
        </is>
      </c>
      <c r="E1249" t="inlineStr">
        <is>
          <t/>
        </is>
      </c>
      <c r="F1249" t="inlineStr">
        <is>
          <t/>
        </is>
      </c>
      <c r="G1249" t="inlineStr">
        <is>
          <t/>
        </is>
      </c>
      <c r="H1249" t="inlineStr">
        <is>
          <t/>
        </is>
      </c>
      <c r="I1249" t="inlineStr">
        <is>
          <t/>
        </is>
      </c>
      <c r="J1249" t="inlineStr">
        <is>
          <t/>
        </is>
      </c>
      <c r="K1249" t="inlineStr">
        <is>
          <t/>
        </is>
      </c>
      <c r="L1249" t="inlineStr">
        <is>
          <t/>
        </is>
      </c>
      <c r="M1249" t="inlineStr">
        <is>
          <t/>
        </is>
      </c>
      <c r="N1249" t="inlineStr">
        <is>
          <t/>
        </is>
      </c>
      <c r="O1249" t="inlineStr">
        <is>
          <t/>
        </is>
      </c>
      <c r="P1249" t="inlineStr">
        <is>
          <t/>
        </is>
      </c>
      <c r="Q1249" t="inlineStr">
        <is>
          <t/>
        </is>
      </c>
      <c r="R1249" s="2" t="inlineStr">
        <is>
          <t>Vorrichtung</t>
        </is>
      </c>
      <c r="S1249" s="2" t="inlineStr">
        <is>
          <t>3</t>
        </is>
      </c>
      <c r="T1249" s="2" t="inlineStr">
        <is>
          <t/>
        </is>
      </c>
      <c r="U1249" t="inlineStr">
        <is>
          <t>Sammelbegriff fuer die Herstellung aller Grubenbaue, welche die durch die Ausrichtung aufgeschlossene Lagerstaette oder Teile derselben planmaessig in einzelne Baufelder unterteilen, um diese fuer den Abbau vorzubereiten</t>
        </is>
      </c>
      <c r="V1249" s="2" t="inlineStr">
        <is>
          <t>εργασίες περιχάραξης|
προπαρασκευαστικές εργασίες σχεδιασμού εκσκαφών</t>
        </is>
      </c>
      <c r="W1249" s="2" t="inlineStr">
        <is>
          <t>3|
3</t>
        </is>
      </c>
      <c r="X1249" s="2" t="inlineStr">
        <is>
          <t xml:space="preserve">|
</t>
        </is>
      </c>
      <c r="Y1249" t="inlineStr">
        <is>
          <t/>
        </is>
      </c>
      <c r="Z1249" s="2" t="inlineStr">
        <is>
          <t>development work|
preparatory development work</t>
        </is>
      </c>
      <c r="AA1249" s="2" t="inlineStr">
        <is>
          <t>3|
3</t>
        </is>
      </c>
      <c r="AB1249" s="2" t="inlineStr">
        <is>
          <t xml:space="preserve">|
</t>
        </is>
      </c>
      <c r="AC1249" t="inlineStr">
        <is>
          <t>mining works whose purpose is to open up proven coal deposits,by planning the layout of the mine and establishing access to the coal deposit in preparation for the actual extraction</t>
        </is>
      </c>
      <c r="AD1249" s="2" t="inlineStr">
        <is>
          <t>trabajos de preparación</t>
        </is>
      </c>
      <c r="AE1249" s="2" t="inlineStr">
        <is>
          <t>3</t>
        </is>
      </c>
      <c r="AF1249" s="2" t="inlineStr">
        <is>
          <t/>
        </is>
      </c>
      <c r="AG1249" t="inlineStr">
        <is>
          <t>labores mineras sistemáticas realizadas para abrir los yacimientos de carbón reconocidos, y preparar su arranque y explotación</t>
        </is>
      </c>
      <c r="AH1249" t="inlineStr">
        <is>
          <t/>
        </is>
      </c>
      <c r="AI1249" t="inlineStr">
        <is>
          <t/>
        </is>
      </c>
      <c r="AJ1249" t="inlineStr">
        <is>
          <t/>
        </is>
      </c>
      <c r="AK1249" t="inlineStr">
        <is>
          <t/>
        </is>
      </c>
      <c r="AL1249" t="inlineStr">
        <is>
          <t/>
        </is>
      </c>
      <c r="AM1249" t="inlineStr">
        <is>
          <t/>
        </is>
      </c>
      <c r="AN1249" t="inlineStr">
        <is>
          <t/>
        </is>
      </c>
      <c r="AO1249" t="inlineStr">
        <is>
          <t/>
        </is>
      </c>
      <c r="AP1249" s="2" t="inlineStr">
        <is>
          <t>travaux préparatoires en veine</t>
        </is>
      </c>
      <c r="AQ1249" s="2" t="inlineStr">
        <is>
          <t>3</t>
        </is>
      </c>
      <c r="AR1249" s="2" t="inlineStr">
        <is>
          <t/>
        </is>
      </c>
      <c r="AS1249" t="inlineStr">
        <is>
          <t>terme générique désignant la réalisation de toutes excavations minières qui subdivisent systématiquement en différents panneaux les gîtes ou parties de ceux-ci, qui ont été reconnus grâce aux travaux de préparation au rocher, afin de les préparer en vue de l'exploitation</t>
        </is>
      </c>
      <c r="AT1249" t="inlineStr">
        <is>
          <t/>
        </is>
      </c>
      <c r="AU1249" t="inlineStr">
        <is>
          <t/>
        </is>
      </c>
      <c r="AV1249" t="inlineStr">
        <is>
          <t/>
        </is>
      </c>
      <c r="AW1249" t="inlineStr">
        <is>
          <t/>
        </is>
      </c>
      <c r="AX1249" t="inlineStr">
        <is>
          <t/>
        </is>
      </c>
      <c r="AY1249" t="inlineStr">
        <is>
          <t/>
        </is>
      </c>
      <c r="AZ1249" t="inlineStr">
        <is>
          <t/>
        </is>
      </c>
      <c r="BA1249" t="inlineStr">
        <is>
          <t/>
        </is>
      </c>
      <c r="BB1249" t="inlineStr">
        <is>
          <t/>
        </is>
      </c>
      <c r="BC1249" t="inlineStr">
        <is>
          <t/>
        </is>
      </c>
      <c r="BD1249" t="inlineStr">
        <is>
          <t/>
        </is>
      </c>
      <c r="BE1249" t="inlineStr">
        <is>
          <t/>
        </is>
      </c>
      <c r="BF1249" s="2" t="inlineStr">
        <is>
          <t>preparazione|
lavoro di preparazione</t>
        </is>
      </c>
      <c r="BG1249" s="2" t="inlineStr">
        <is>
          <t>3|
3</t>
        </is>
      </c>
      <c r="BH1249" s="2" t="inlineStr">
        <is>
          <t xml:space="preserve">|
</t>
        </is>
      </c>
      <c r="BI1249" t="inlineStr">
        <is>
          <t/>
        </is>
      </c>
      <c r="BJ1249" t="inlineStr">
        <is>
          <t/>
        </is>
      </c>
      <c r="BK1249" t="inlineStr">
        <is>
          <t/>
        </is>
      </c>
      <c r="BL1249" t="inlineStr">
        <is>
          <t/>
        </is>
      </c>
      <c r="BM1249" t="inlineStr">
        <is>
          <t/>
        </is>
      </c>
      <c r="BN1249" t="inlineStr">
        <is>
          <t/>
        </is>
      </c>
      <c r="BO1249" t="inlineStr">
        <is>
          <t/>
        </is>
      </c>
      <c r="BP1249" t="inlineStr">
        <is>
          <t/>
        </is>
      </c>
      <c r="BQ1249" t="inlineStr">
        <is>
          <t/>
        </is>
      </c>
      <c r="BR1249" t="inlineStr">
        <is>
          <t/>
        </is>
      </c>
      <c r="BS1249" t="inlineStr">
        <is>
          <t/>
        </is>
      </c>
      <c r="BT1249" t="inlineStr">
        <is>
          <t/>
        </is>
      </c>
      <c r="BU1249" t="inlineStr">
        <is>
          <t/>
        </is>
      </c>
      <c r="BV1249" t="inlineStr">
        <is>
          <t/>
        </is>
      </c>
      <c r="BW1249" t="inlineStr">
        <is>
          <t/>
        </is>
      </c>
      <c r="BX1249" t="inlineStr">
        <is>
          <t/>
        </is>
      </c>
      <c r="BY1249" t="inlineStr">
        <is>
          <t/>
        </is>
      </c>
      <c r="BZ1249" t="inlineStr">
        <is>
          <t/>
        </is>
      </c>
      <c r="CA1249" t="inlineStr">
        <is>
          <t/>
        </is>
      </c>
      <c r="CB1249" t="inlineStr">
        <is>
          <t/>
        </is>
      </c>
      <c r="CC1249" t="inlineStr">
        <is>
          <t/>
        </is>
      </c>
      <c r="CD1249" s="2" t="inlineStr">
        <is>
          <t>trabalhos preparatórios de exploração</t>
        </is>
      </c>
      <c r="CE1249" s="2" t="inlineStr">
        <is>
          <t>3</t>
        </is>
      </c>
      <c r="CF1249" s="2" t="inlineStr">
        <is>
          <t/>
        </is>
      </c>
      <c r="CG1249" t="inlineStr">
        <is>
          <t>termo genérico que designa a realização de todos os trabalhos mineiros estabelecendo o acesso ao jazigo em preparação para a exploração</t>
        </is>
      </c>
      <c r="CH1249" t="inlineStr">
        <is>
          <t/>
        </is>
      </c>
      <c r="CI1249" t="inlineStr">
        <is>
          <t/>
        </is>
      </c>
      <c r="CJ1249" t="inlineStr">
        <is>
          <t/>
        </is>
      </c>
      <c r="CK1249" t="inlineStr">
        <is>
          <t/>
        </is>
      </c>
      <c r="CL1249" t="inlineStr">
        <is>
          <t/>
        </is>
      </c>
      <c r="CM1249" t="inlineStr">
        <is>
          <t/>
        </is>
      </c>
      <c r="CN1249" t="inlineStr">
        <is>
          <t/>
        </is>
      </c>
      <c r="CO1249" t="inlineStr">
        <is>
          <t/>
        </is>
      </c>
      <c r="CP1249" t="inlineStr">
        <is>
          <t/>
        </is>
      </c>
      <c r="CQ1249" t="inlineStr">
        <is>
          <t/>
        </is>
      </c>
      <c r="CR1249" t="inlineStr">
        <is>
          <t/>
        </is>
      </c>
      <c r="CS1249" t="inlineStr">
        <is>
          <t/>
        </is>
      </c>
      <c r="CT1249" t="inlineStr">
        <is>
          <t/>
        </is>
      </c>
      <c r="CU1249" t="inlineStr">
        <is>
          <t/>
        </is>
      </c>
      <c r="CV1249" t="inlineStr">
        <is>
          <t/>
        </is>
      </c>
      <c r="CW1249" t="inlineStr">
        <is>
          <t/>
        </is>
      </c>
    </row>
    <row r="1250">
      <c r="A1250" s="1" t="str">
        <f>HYPERLINK("https://iate.europa.eu/entry/result/1407680/all", "1407680")</f>
        <v>1407680</v>
      </c>
      <c r="B1250" t="inlineStr">
        <is>
          <t>ENERGY</t>
        </is>
      </c>
      <c r="C1250" t="inlineStr">
        <is>
          <t>ENERGY|coal and mining industries|coal industry</t>
        </is>
      </c>
      <c r="D1250" t="inlineStr">
        <is>
          <t>no</t>
        </is>
      </c>
      <c r="E1250" t="inlineStr">
        <is>
          <t/>
        </is>
      </c>
      <c r="F1250" t="inlineStr">
        <is>
          <t/>
        </is>
      </c>
      <c r="G1250" t="inlineStr">
        <is>
          <t/>
        </is>
      </c>
      <c r="H1250" t="inlineStr">
        <is>
          <t/>
        </is>
      </c>
      <c r="I1250" t="inlineStr">
        <is>
          <t/>
        </is>
      </c>
      <c r="J1250" t="inlineStr">
        <is>
          <t/>
        </is>
      </c>
      <c r="K1250" t="inlineStr">
        <is>
          <t/>
        </is>
      </c>
      <c r="L1250" t="inlineStr">
        <is>
          <t/>
        </is>
      </c>
      <c r="M1250" t="inlineStr">
        <is>
          <t/>
        </is>
      </c>
      <c r="N1250" t="inlineStr">
        <is>
          <t/>
        </is>
      </c>
      <c r="O1250" t="inlineStr">
        <is>
          <t/>
        </is>
      </c>
      <c r="P1250" t="inlineStr">
        <is>
          <t/>
        </is>
      </c>
      <c r="Q1250" t="inlineStr">
        <is>
          <t/>
        </is>
      </c>
      <c r="R1250" s="2" t="inlineStr">
        <is>
          <t>aufbereitete Kohle</t>
        </is>
      </c>
      <c r="S1250" s="2" t="inlineStr">
        <is>
          <t>3</t>
        </is>
      </c>
      <c r="T1250" s="2" t="inlineStr">
        <is>
          <t/>
        </is>
      </c>
      <c r="U1250" t="inlineStr">
        <is>
          <t>aus der Rohkohle hergestelltes Erzeugnis, das durch Verfahren und Vorgaenge in der Aufbereitung wie Klassieren, Sortieren, Zerkleinern, Aufschliessen, Entwaessern, Mischen fuer den jeweiligen Verwendungszweck geeignet gemacht worden ist</t>
        </is>
      </c>
      <c r="V1250" s="2" t="inlineStr">
        <is>
          <t>κατεργασμένος άνθρακας</t>
        </is>
      </c>
      <c r="W1250" s="2" t="inlineStr">
        <is>
          <t>3</t>
        </is>
      </c>
      <c r="X1250" s="2" t="inlineStr">
        <is>
          <t/>
        </is>
      </c>
      <c r="Y1250" t="inlineStr">
        <is>
          <t/>
        </is>
      </c>
      <c r="Z1250" s="2" t="inlineStr">
        <is>
          <t>treated coal|
prepared coal|
processed coal</t>
        </is>
      </c>
      <c r="AA1250" s="2" t="inlineStr">
        <is>
          <t>3|
3|
3</t>
        </is>
      </c>
      <c r="AB1250" s="2" t="inlineStr">
        <is>
          <t xml:space="preserve">|
|
</t>
        </is>
      </c>
      <c r="AC1250" t="inlineStr">
        <is>
          <t>a product obtained from raw coal,which by processes of preparation,such as grading,cleaning,grinding,crushing,dewatering,blending,is made suitable for its specific application</t>
        </is>
      </c>
      <c r="AD1250" s="2" t="inlineStr">
        <is>
          <t>carbón preparado</t>
        </is>
      </c>
      <c r="AE1250" s="2" t="inlineStr">
        <is>
          <t>3</t>
        </is>
      </c>
      <c r="AF1250" s="2" t="inlineStr">
        <is>
          <t/>
        </is>
      </c>
      <c r="AG1250" t="inlineStr">
        <is>
          <t>producto obtenido a partir del carbón bruto, convertido en utilizable al haber sido sometido a procedimientos y procesos de preparación, tales como clasificación, cribado, limpieza, machaqueo, secado, mezcla</t>
        </is>
      </c>
      <c r="AH1250" t="inlineStr">
        <is>
          <t/>
        </is>
      </c>
      <c r="AI1250" t="inlineStr">
        <is>
          <t/>
        </is>
      </c>
      <c r="AJ1250" t="inlineStr">
        <is>
          <t/>
        </is>
      </c>
      <c r="AK1250" t="inlineStr">
        <is>
          <t/>
        </is>
      </c>
      <c r="AL1250" t="inlineStr">
        <is>
          <t/>
        </is>
      </c>
      <c r="AM1250" t="inlineStr">
        <is>
          <t/>
        </is>
      </c>
      <c r="AN1250" t="inlineStr">
        <is>
          <t/>
        </is>
      </c>
      <c r="AO1250" t="inlineStr">
        <is>
          <t/>
        </is>
      </c>
      <c r="AP1250" s="2" t="inlineStr">
        <is>
          <t>charbon préparé</t>
        </is>
      </c>
      <c r="AQ1250" s="2" t="inlineStr">
        <is>
          <t>3</t>
        </is>
      </c>
      <c r="AR1250" s="2" t="inlineStr">
        <is>
          <t/>
        </is>
      </c>
      <c r="AS1250" t="inlineStr">
        <is>
          <t>produit obtenu à partir du charbon brut, qui a été rendu propre à l'utilisation concernée par des procédés et des processus de préparation tels que le classement par calibres, le tirage, l'épuration, la comminution, l'égouttage, le mélange</t>
        </is>
      </c>
      <c r="AT1250" t="inlineStr">
        <is>
          <t/>
        </is>
      </c>
      <c r="AU1250" t="inlineStr">
        <is>
          <t/>
        </is>
      </c>
      <c r="AV1250" t="inlineStr">
        <is>
          <t/>
        </is>
      </c>
      <c r="AW1250" t="inlineStr">
        <is>
          <t/>
        </is>
      </c>
      <c r="AX1250" t="inlineStr">
        <is>
          <t/>
        </is>
      </c>
      <c r="AY1250" t="inlineStr">
        <is>
          <t/>
        </is>
      </c>
      <c r="AZ1250" t="inlineStr">
        <is>
          <t/>
        </is>
      </c>
      <c r="BA1250" t="inlineStr">
        <is>
          <t/>
        </is>
      </c>
      <c r="BB1250" t="inlineStr">
        <is>
          <t/>
        </is>
      </c>
      <c r="BC1250" t="inlineStr">
        <is>
          <t/>
        </is>
      </c>
      <c r="BD1250" t="inlineStr">
        <is>
          <t/>
        </is>
      </c>
      <c r="BE1250" t="inlineStr">
        <is>
          <t/>
        </is>
      </c>
      <c r="BF1250" s="2" t="inlineStr">
        <is>
          <t>carbone preparato</t>
        </is>
      </c>
      <c r="BG1250" s="2" t="inlineStr">
        <is>
          <t>3</t>
        </is>
      </c>
      <c r="BH1250" s="2" t="inlineStr">
        <is>
          <t/>
        </is>
      </c>
      <c r="BI1250" t="inlineStr">
        <is>
          <t/>
        </is>
      </c>
      <c r="BJ1250" t="inlineStr">
        <is>
          <t/>
        </is>
      </c>
      <c r="BK1250" t="inlineStr">
        <is>
          <t/>
        </is>
      </c>
      <c r="BL1250" t="inlineStr">
        <is>
          <t/>
        </is>
      </c>
      <c r="BM1250" t="inlineStr">
        <is>
          <t/>
        </is>
      </c>
      <c r="BN1250" t="inlineStr">
        <is>
          <t/>
        </is>
      </c>
      <c r="BO1250" t="inlineStr">
        <is>
          <t/>
        </is>
      </c>
      <c r="BP1250" t="inlineStr">
        <is>
          <t/>
        </is>
      </c>
      <c r="BQ1250" t="inlineStr">
        <is>
          <t/>
        </is>
      </c>
      <c r="BR1250" t="inlineStr">
        <is>
          <t/>
        </is>
      </c>
      <c r="BS1250" t="inlineStr">
        <is>
          <t/>
        </is>
      </c>
      <c r="BT1250" t="inlineStr">
        <is>
          <t/>
        </is>
      </c>
      <c r="BU1250" t="inlineStr">
        <is>
          <t/>
        </is>
      </c>
      <c r="BV1250" t="inlineStr">
        <is>
          <t/>
        </is>
      </c>
      <c r="BW1250" t="inlineStr">
        <is>
          <t/>
        </is>
      </c>
      <c r="BX1250" t="inlineStr">
        <is>
          <t/>
        </is>
      </c>
      <c r="BY1250" t="inlineStr">
        <is>
          <t/>
        </is>
      </c>
      <c r="BZ1250" t="inlineStr">
        <is>
          <t/>
        </is>
      </c>
      <c r="CA1250" t="inlineStr">
        <is>
          <t/>
        </is>
      </c>
      <c r="CB1250" t="inlineStr">
        <is>
          <t/>
        </is>
      </c>
      <c r="CC1250" t="inlineStr">
        <is>
          <t/>
        </is>
      </c>
      <c r="CD1250" s="2" t="inlineStr">
        <is>
          <t>carvão preparado</t>
        </is>
      </c>
      <c r="CE1250" s="2" t="inlineStr">
        <is>
          <t>3</t>
        </is>
      </c>
      <c r="CF1250" s="2" t="inlineStr">
        <is>
          <t/>
        </is>
      </c>
      <c r="CG1250" t="inlineStr">
        <is>
          <t>produto obtido a partir do carvão bruto que,por processos de preparação tais como classificação por calibragem,escolha,selecção,limpeza,tratamentos mecânicos,britagem,secagem e mistura,foi convertido em carvão utilizável</t>
        </is>
      </c>
      <c r="CH1250" t="inlineStr">
        <is>
          <t/>
        </is>
      </c>
      <c r="CI1250" t="inlineStr">
        <is>
          <t/>
        </is>
      </c>
      <c r="CJ1250" t="inlineStr">
        <is>
          <t/>
        </is>
      </c>
      <c r="CK1250" t="inlineStr">
        <is>
          <t/>
        </is>
      </c>
      <c r="CL1250" t="inlineStr">
        <is>
          <t/>
        </is>
      </c>
      <c r="CM1250" t="inlineStr">
        <is>
          <t/>
        </is>
      </c>
      <c r="CN1250" t="inlineStr">
        <is>
          <t/>
        </is>
      </c>
      <c r="CO1250" t="inlineStr">
        <is>
          <t/>
        </is>
      </c>
      <c r="CP1250" t="inlineStr">
        <is>
          <t/>
        </is>
      </c>
      <c r="CQ1250" t="inlineStr">
        <is>
          <t/>
        </is>
      </c>
      <c r="CR1250" t="inlineStr">
        <is>
          <t/>
        </is>
      </c>
      <c r="CS1250" t="inlineStr">
        <is>
          <t/>
        </is>
      </c>
      <c r="CT1250" t="inlineStr">
        <is>
          <t/>
        </is>
      </c>
      <c r="CU1250" t="inlineStr">
        <is>
          <t/>
        </is>
      </c>
      <c r="CV1250" t="inlineStr">
        <is>
          <t/>
        </is>
      </c>
      <c r="CW1250" t="inlineStr">
        <is>
          <t/>
        </is>
      </c>
    </row>
    <row r="1251">
      <c r="A1251" s="1" t="str">
        <f>HYPERLINK("https://iate.europa.eu/entry/result/1407679/all", "1407679")</f>
        <v>1407679</v>
      </c>
      <c r="B1251" t="inlineStr">
        <is>
          <t>ENERGY;INDUSTRY</t>
        </is>
      </c>
      <c r="C1251" t="inlineStr">
        <is>
          <t>ENERGY|coal and mining industries|coal industry;INDUSTRY|electronics and electrical engineering</t>
        </is>
      </c>
      <c r="D1251" t="inlineStr">
        <is>
          <t>no</t>
        </is>
      </c>
      <c r="E1251" t="inlineStr">
        <is>
          <t/>
        </is>
      </c>
      <c r="F1251" t="inlineStr">
        <is>
          <t/>
        </is>
      </c>
      <c r="G1251" t="inlineStr">
        <is>
          <t/>
        </is>
      </c>
      <c r="H1251" t="inlineStr">
        <is>
          <t/>
        </is>
      </c>
      <c r="I1251" t="inlineStr">
        <is>
          <t/>
        </is>
      </c>
      <c r="J1251" t="inlineStr">
        <is>
          <t/>
        </is>
      </c>
      <c r="K1251" t="inlineStr">
        <is>
          <t/>
        </is>
      </c>
      <c r="L1251" t="inlineStr">
        <is>
          <t/>
        </is>
      </c>
      <c r="M1251" t="inlineStr">
        <is>
          <t/>
        </is>
      </c>
      <c r="N1251" t="inlineStr">
        <is>
          <t/>
        </is>
      </c>
      <c r="O1251" t="inlineStr">
        <is>
          <t/>
        </is>
      </c>
      <c r="P1251" t="inlineStr">
        <is>
          <t/>
        </is>
      </c>
      <c r="Q1251" t="inlineStr">
        <is>
          <t/>
        </is>
      </c>
      <c r="R1251" s="2" t="inlineStr">
        <is>
          <t>Verarbeitungsprodukt</t>
        </is>
      </c>
      <c r="S1251" s="2" t="inlineStr">
        <is>
          <t>3</t>
        </is>
      </c>
      <c r="T1251" s="2" t="inlineStr">
        <is>
          <t/>
        </is>
      </c>
      <c r="U1251" t="inlineStr">
        <is>
          <t>Erzeugnis, das aus bestimmten Verarbeitungsverfahren von Rohbrennstoffen hervorgegangen ist</t>
        </is>
      </c>
      <c r="V1251" s="2" t="inlineStr">
        <is>
          <t>επεξεργασμένο προϊόν|
κατεργασμένο προϊόν</t>
        </is>
      </c>
      <c r="W1251" s="2" t="inlineStr">
        <is>
          <t>3|
3</t>
        </is>
      </c>
      <c r="X1251" s="2" t="inlineStr">
        <is>
          <t xml:space="preserve">|
</t>
        </is>
      </c>
      <c r="Y1251" t="inlineStr">
        <is>
          <t/>
        </is>
      </c>
      <c r="Z1251" s="2" t="inlineStr">
        <is>
          <t>product of processing</t>
        </is>
      </c>
      <c r="AA1251" s="2" t="inlineStr">
        <is>
          <t>3</t>
        </is>
      </c>
      <c r="AB1251" s="2" t="inlineStr">
        <is>
          <t/>
        </is>
      </c>
      <c r="AC1251" t="inlineStr">
        <is>
          <t>the product derived from subjecting the raw fuel to established processing steps.In normal contexts a more specific term would be used,e.g."coal products" or "peat products"</t>
        </is>
      </c>
      <c r="AD1251" s="2" t="inlineStr">
        <is>
          <t>producto preparado</t>
        </is>
      </c>
      <c r="AE1251" s="2" t="inlineStr">
        <is>
          <t>3</t>
        </is>
      </c>
      <c r="AF1251" s="2" t="inlineStr">
        <is>
          <t/>
        </is>
      </c>
      <c r="AG1251" t="inlineStr">
        <is>
          <t>producto obtenido al tratar los combustibles brutos por procesos determinados</t>
        </is>
      </c>
      <c r="AH1251" t="inlineStr">
        <is>
          <t/>
        </is>
      </c>
      <c r="AI1251" t="inlineStr">
        <is>
          <t/>
        </is>
      </c>
      <c r="AJ1251" t="inlineStr">
        <is>
          <t/>
        </is>
      </c>
      <c r="AK1251" t="inlineStr">
        <is>
          <t/>
        </is>
      </c>
      <c r="AL1251" t="inlineStr">
        <is>
          <t/>
        </is>
      </c>
      <c r="AM1251" t="inlineStr">
        <is>
          <t/>
        </is>
      </c>
      <c r="AN1251" t="inlineStr">
        <is>
          <t/>
        </is>
      </c>
      <c r="AO1251" t="inlineStr">
        <is>
          <t/>
        </is>
      </c>
      <c r="AP1251" s="2" t="inlineStr">
        <is>
          <t>produit préparé</t>
        </is>
      </c>
      <c r="AQ1251" s="2" t="inlineStr">
        <is>
          <t>3</t>
        </is>
      </c>
      <c r="AR1251" s="2" t="inlineStr">
        <is>
          <t/>
        </is>
      </c>
      <c r="AS1251" t="inlineStr">
        <is>
          <t>produit provenant d'un opération déterminée de préparation de combustibles bruts</t>
        </is>
      </c>
      <c r="AT1251" t="inlineStr">
        <is>
          <t/>
        </is>
      </c>
      <c r="AU1251" t="inlineStr">
        <is>
          <t/>
        </is>
      </c>
      <c r="AV1251" t="inlineStr">
        <is>
          <t/>
        </is>
      </c>
      <c r="AW1251" t="inlineStr">
        <is>
          <t/>
        </is>
      </c>
      <c r="AX1251" t="inlineStr">
        <is>
          <t/>
        </is>
      </c>
      <c r="AY1251" t="inlineStr">
        <is>
          <t/>
        </is>
      </c>
      <c r="AZ1251" t="inlineStr">
        <is>
          <t/>
        </is>
      </c>
      <c r="BA1251" t="inlineStr">
        <is>
          <t/>
        </is>
      </c>
      <c r="BB1251" t="inlineStr">
        <is>
          <t/>
        </is>
      </c>
      <c r="BC1251" t="inlineStr">
        <is>
          <t/>
        </is>
      </c>
      <c r="BD1251" t="inlineStr">
        <is>
          <t/>
        </is>
      </c>
      <c r="BE1251" t="inlineStr">
        <is>
          <t/>
        </is>
      </c>
      <c r="BF1251" s="2" t="inlineStr">
        <is>
          <t>prodotto preparato</t>
        </is>
      </c>
      <c r="BG1251" s="2" t="inlineStr">
        <is>
          <t>3</t>
        </is>
      </c>
      <c r="BH1251" s="2" t="inlineStr">
        <is>
          <t/>
        </is>
      </c>
      <c r="BI1251" t="inlineStr">
        <is>
          <t/>
        </is>
      </c>
      <c r="BJ1251" t="inlineStr">
        <is>
          <t/>
        </is>
      </c>
      <c r="BK1251" t="inlineStr">
        <is>
          <t/>
        </is>
      </c>
      <c r="BL1251" t="inlineStr">
        <is>
          <t/>
        </is>
      </c>
      <c r="BM1251" t="inlineStr">
        <is>
          <t/>
        </is>
      </c>
      <c r="BN1251" t="inlineStr">
        <is>
          <t/>
        </is>
      </c>
      <c r="BO1251" t="inlineStr">
        <is>
          <t/>
        </is>
      </c>
      <c r="BP1251" t="inlineStr">
        <is>
          <t/>
        </is>
      </c>
      <c r="BQ1251" t="inlineStr">
        <is>
          <t/>
        </is>
      </c>
      <c r="BR1251" t="inlineStr">
        <is>
          <t/>
        </is>
      </c>
      <c r="BS1251" t="inlineStr">
        <is>
          <t/>
        </is>
      </c>
      <c r="BT1251" t="inlineStr">
        <is>
          <t/>
        </is>
      </c>
      <c r="BU1251" t="inlineStr">
        <is>
          <t/>
        </is>
      </c>
      <c r="BV1251" t="inlineStr">
        <is>
          <t/>
        </is>
      </c>
      <c r="BW1251" t="inlineStr">
        <is>
          <t/>
        </is>
      </c>
      <c r="BX1251" t="inlineStr">
        <is>
          <t/>
        </is>
      </c>
      <c r="BY1251" t="inlineStr">
        <is>
          <t/>
        </is>
      </c>
      <c r="BZ1251" t="inlineStr">
        <is>
          <t/>
        </is>
      </c>
      <c r="CA1251" t="inlineStr">
        <is>
          <t/>
        </is>
      </c>
      <c r="CB1251" t="inlineStr">
        <is>
          <t/>
        </is>
      </c>
      <c r="CC1251" t="inlineStr">
        <is>
          <t/>
        </is>
      </c>
      <c r="CD1251" s="2" t="inlineStr">
        <is>
          <t>produto preparado</t>
        </is>
      </c>
      <c r="CE1251" s="2" t="inlineStr">
        <is>
          <t>3</t>
        </is>
      </c>
      <c r="CF1251" s="2" t="inlineStr">
        <is>
          <t/>
        </is>
      </c>
      <c r="CG1251" t="inlineStr">
        <is>
          <t>produto obtido submetendo os combustíveis brutos a processos de preparação</t>
        </is>
      </c>
      <c r="CH1251" t="inlineStr">
        <is>
          <t/>
        </is>
      </c>
      <c r="CI1251" t="inlineStr">
        <is>
          <t/>
        </is>
      </c>
      <c r="CJ1251" t="inlineStr">
        <is>
          <t/>
        </is>
      </c>
      <c r="CK1251" t="inlineStr">
        <is>
          <t/>
        </is>
      </c>
      <c r="CL1251" t="inlineStr">
        <is>
          <t/>
        </is>
      </c>
      <c r="CM1251" t="inlineStr">
        <is>
          <t/>
        </is>
      </c>
      <c r="CN1251" t="inlineStr">
        <is>
          <t/>
        </is>
      </c>
      <c r="CO1251" t="inlineStr">
        <is>
          <t/>
        </is>
      </c>
      <c r="CP1251" t="inlineStr">
        <is>
          <t/>
        </is>
      </c>
      <c r="CQ1251" t="inlineStr">
        <is>
          <t/>
        </is>
      </c>
      <c r="CR1251" t="inlineStr">
        <is>
          <t/>
        </is>
      </c>
      <c r="CS1251" t="inlineStr">
        <is>
          <t/>
        </is>
      </c>
      <c r="CT1251" t="inlineStr">
        <is>
          <t/>
        </is>
      </c>
      <c r="CU1251" t="inlineStr">
        <is>
          <t/>
        </is>
      </c>
      <c r="CV1251" t="inlineStr">
        <is>
          <t/>
        </is>
      </c>
      <c r="CW1251" t="inlineStr">
        <is>
          <t/>
        </is>
      </c>
    </row>
    <row r="1252">
      <c r="A1252" s="1" t="str">
        <f>HYPERLINK("https://iate.europa.eu/entry/result/1407678/all", "1407678")</f>
        <v>1407678</v>
      </c>
      <c r="B1252" t="inlineStr">
        <is>
          <t>INDUSTRY</t>
        </is>
      </c>
      <c r="C1252" t="inlineStr">
        <is>
          <t>INDUSTRY|chemistry|chemical compound</t>
        </is>
      </c>
      <c r="D1252" t="inlineStr">
        <is>
          <t>no</t>
        </is>
      </c>
      <c r="E1252" t="inlineStr">
        <is>
          <t/>
        </is>
      </c>
      <c r="F1252" t="inlineStr">
        <is>
          <t/>
        </is>
      </c>
      <c r="G1252" t="inlineStr">
        <is>
          <t/>
        </is>
      </c>
      <c r="H1252" t="inlineStr">
        <is>
          <t/>
        </is>
      </c>
      <c r="I1252" t="inlineStr">
        <is>
          <t/>
        </is>
      </c>
      <c r="J1252" t="inlineStr">
        <is>
          <t/>
        </is>
      </c>
      <c r="K1252" t="inlineStr">
        <is>
          <t/>
        </is>
      </c>
      <c r="L1252" t="inlineStr">
        <is>
          <t/>
        </is>
      </c>
      <c r="M1252" t="inlineStr">
        <is>
          <t/>
        </is>
      </c>
      <c r="N1252" t="inlineStr">
        <is>
          <t/>
        </is>
      </c>
      <c r="O1252" t="inlineStr">
        <is>
          <t/>
        </is>
      </c>
      <c r="P1252" t="inlineStr">
        <is>
          <t/>
        </is>
      </c>
      <c r="Q1252" t="inlineStr">
        <is>
          <t/>
        </is>
      </c>
      <c r="R1252" s="2" t="inlineStr">
        <is>
          <t>Rohbrennstoff</t>
        </is>
      </c>
      <c r="S1252" s="2" t="inlineStr">
        <is>
          <t>3</t>
        </is>
      </c>
      <c r="T1252" s="2" t="inlineStr">
        <is>
          <t/>
        </is>
      </c>
      <c r="U1252" t="inlineStr">
        <is>
          <t>Brennstoff unmittelbar nach seiner Gewinnung, vor seiner weiteren Verarbeitung</t>
        </is>
      </c>
      <c r="V1252" s="2" t="inlineStr">
        <is>
          <t>ακατέργαστο καύσιμο</t>
        </is>
      </c>
      <c r="W1252" s="2" t="inlineStr">
        <is>
          <t>3</t>
        </is>
      </c>
      <c r="X1252" s="2" t="inlineStr">
        <is>
          <t/>
        </is>
      </c>
      <c r="Y1252" t="inlineStr">
        <is>
          <t/>
        </is>
      </c>
      <c r="Z1252" s="2" t="inlineStr">
        <is>
          <t>run of mine fuel|
fuel as mined|
raw fuel</t>
        </is>
      </c>
      <c r="AA1252" s="2" t="inlineStr">
        <is>
          <t>3|
3|
3</t>
        </is>
      </c>
      <c r="AB1252" s="2" t="inlineStr">
        <is>
          <t xml:space="preserve">|
|
</t>
        </is>
      </c>
      <c r="AC1252" t="inlineStr">
        <is>
          <t>the fuel immediately after it has been mined,before any subsequent processing</t>
        </is>
      </c>
      <c r="AD1252" s="2" t="inlineStr">
        <is>
          <t>combustible bruto</t>
        </is>
      </c>
      <c r="AE1252" s="2" t="inlineStr">
        <is>
          <t>3</t>
        </is>
      </c>
      <c r="AF1252" s="2" t="inlineStr">
        <is>
          <t/>
        </is>
      </c>
      <c r="AG1252" t="inlineStr">
        <is>
          <t>combustible inmediatamente después de su extracción, antes de cualquier tratamiento ulterior</t>
        </is>
      </c>
      <c r="AH1252" t="inlineStr">
        <is>
          <t/>
        </is>
      </c>
      <c r="AI1252" t="inlineStr">
        <is>
          <t/>
        </is>
      </c>
      <c r="AJ1252" t="inlineStr">
        <is>
          <t/>
        </is>
      </c>
      <c r="AK1252" t="inlineStr">
        <is>
          <t/>
        </is>
      </c>
      <c r="AL1252" t="inlineStr">
        <is>
          <t/>
        </is>
      </c>
      <c r="AM1252" t="inlineStr">
        <is>
          <t/>
        </is>
      </c>
      <c r="AN1252" t="inlineStr">
        <is>
          <t/>
        </is>
      </c>
      <c r="AO1252" t="inlineStr">
        <is>
          <t/>
        </is>
      </c>
      <c r="AP1252" s="2" t="inlineStr">
        <is>
          <t>combustible brut</t>
        </is>
      </c>
      <c r="AQ1252" s="2" t="inlineStr">
        <is>
          <t>3</t>
        </is>
      </c>
      <c r="AR1252" s="2" t="inlineStr">
        <is>
          <t/>
        </is>
      </c>
      <c r="AS1252" t="inlineStr">
        <is>
          <t>combustible considéré immédiatement après son extraction, avant tout traitement ultérieur</t>
        </is>
      </c>
      <c r="AT1252" t="inlineStr">
        <is>
          <t/>
        </is>
      </c>
      <c r="AU1252" t="inlineStr">
        <is>
          <t/>
        </is>
      </c>
      <c r="AV1252" t="inlineStr">
        <is>
          <t/>
        </is>
      </c>
      <c r="AW1252" t="inlineStr">
        <is>
          <t/>
        </is>
      </c>
      <c r="AX1252" t="inlineStr">
        <is>
          <t/>
        </is>
      </c>
      <c r="AY1252" t="inlineStr">
        <is>
          <t/>
        </is>
      </c>
      <c r="AZ1252" t="inlineStr">
        <is>
          <t/>
        </is>
      </c>
      <c r="BA1252" t="inlineStr">
        <is>
          <t/>
        </is>
      </c>
      <c r="BB1252" t="inlineStr">
        <is>
          <t/>
        </is>
      </c>
      <c r="BC1252" t="inlineStr">
        <is>
          <t/>
        </is>
      </c>
      <c r="BD1252" t="inlineStr">
        <is>
          <t/>
        </is>
      </c>
      <c r="BE1252" t="inlineStr">
        <is>
          <t/>
        </is>
      </c>
      <c r="BF1252" s="2" t="inlineStr">
        <is>
          <t>combustibile grezzo</t>
        </is>
      </c>
      <c r="BG1252" s="2" t="inlineStr">
        <is>
          <t>3</t>
        </is>
      </c>
      <c r="BH1252" s="2" t="inlineStr">
        <is>
          <t/>
        </is>
      </c>
      <c r="BI1252" t="inlineStr">
        <is>
          <t/>
        </is>
      </c>
      <c r="BJ1252" t="inlineStr">
        <is>
          <t/>
        </is>
      </c>
      <c r="BK1252" t="inlineStr">
        <is>
          <t/>
        </is>
      </c>
      <c r="BL1252" t="inlineStr">
        <is>
          <t/>
        </is>
      </c>
      <c r="BM1252" t="inlineStr">
        <is>
          <t/>
        </is>
      </c>
      <c r="BN1252" t="inlineStr">
        <is>
          <t/>
        </is>
      </c>
      <c r="BO1252" t="inlineStr">
        <is>
          <t/>
        </is>
      </c>
      <c r="BP1252" t="inlineStr">
        <is>
          <t/>
        </is>
      </c>
      <c r="BQ1252" t="inlineStr">
        <is>
          <t/>
        </is>
      </c>
      <c r="BR1252" t="inlineStr">
        <is>
          <t/>
        </is>
      </c>
      <c r="BS1252" t="inlineStr">
        <is>
          <t/>
        </is>
      </c>
      <c r="BT1252" t="inlineStr">
        <is>
          <t/>
        </is>
      </c>
      <c r="BU1252" t="inlineStr">
        <is>
          <t/>
        </is>
      </c>
      <c r="BV1252" t="inlineStr">
        <is>
          <t/>
        </is>
      </c>
      <c r="BW1252" t="inlineStr">
        <is>
          <t/>
        </is>
      </c>
      <c r="BX1252" t="inlineStr">
        <is>
          <t/>
        </is>
      </c>
      <c r="BY1252" t="inlineStr">
        <is>
          <t/>
        </is>
      </c>
      <c r="BZ1252" t="inlineStr">
        <is>
          <t/>
        </is>
      </c>
      <c r="CA1252" t="inlineStr">
        <is>
          <t/>
        </is>
      </c>
      <c r="CB1252" t="inlineStr">
        <is>
          <t/>
        </is>
      </c>
      <c r="CC1252" t="inlineStr">
        <is>
          <t/>
        </is>
      </c>
      <c r="CD1252" s="2" t="inlineStr">
        <is>
          <t>combustível bruto</t>
        </is>
      </c>
      <c r="CE1252" s="2" t="inlineStr">
        <is>
          <t>3</t>
        </is>
      </c>
      <c r="CF1252" s="2" t="inlineStr">
        <is>
          <t/>
        </is>
      </c>
      <c r="CG1252" t="inlineStr">
        <is>
          <t>combustível considerado imediatamente após ter sido extraído,antes de qualquer tratamento posterior</t>
        </is>
      </c>
      <c r="CH1252" t="inlineStr">
        <is>
          <t/>
        </is>
      </c>
      <c r="CI1252" t="inlineStr">
        <is>
          <t/>
        </is>
      </c>
      <c r="CJ1252" t="inlineStr">
        <is>
          <t/>
        </is>
      </c>
      <c r="CK1252" t="inlineStr">
        <is>
          <t/>
        </is>
      </c>
      <c r="CL1252" t="inlineStr">
        <is>
          <t/>
        </is>
      </c>
      <c r="CM1252" t="inlineStr">
        <is>
          <t/>
        </is>
      </c>
      <c r="CN1252" t="inlineStr">
        <is>
          <t/>
        </is>
      </c>
      <c r="CO1252" t="inlineStr">
        <is>
          <t/>
        </is>
      </c>
      <c r="CP1252" t="inlineStr">
        <is>
          <t/>
        </is>
      </c>
      <c r="CQ1252" t="inlineStr">
        <is>
          <t/>
        </is>
      </c>
      <c r="CR1252" t="inlineStr">
        <is>
          <t/>
        </is>
      </c>
      <c r="CS1252" t="inlineStr">
        <is>
          <t/>
        </is>
      </c>
      <c r="CT1252" t="inlineStr">
        <is>
          <t/>
        </is>
      </c>
      <c r="CU1252" t="inlineStr">
        <is>
          <t/>
        </is>
      </c>
      <c r="CV1252" t="inlineStr">
        <is>
          <t/>
        </is>
      </c>
      <c r="CW1252" t="inlineStr">
        <is>
          <t/>
        </is>
      </c>
    </row>
    <row r="1253">
      <c r="A1253" s="1" t="str">
        <f>HYPERLINK("https://iate.europa.eu/entry/result/1407676/all", "1407676")</f>
        <v>1407676</v>
      </c>
      <c r="B1253" t="inlineStr">
        <is>
          <t>SCIENCE;INDUSTRY</t>
        </is>
      </c>
      <c r="C1253" t="inlineStr">
        <is>
          <t>SCIENCE|natural and applied sciences|life sciences;INDUSTRY|electronics and electrical engineering</t>
        </is>
      </c>
      <c r="D1253" t="inlineStr">
        <is>
          <t>no</t>
        </is>
      </c>
      <c r="E1253" t="inlineStr">
        <is>
          <t/>
        </is>
      </c>
      <c r="F1253" t="inlineStr">
        <is>
          <t/>
        </is>
      </c>
      <c r="G1253" t="inlineStr">
        <is>
          <t/>
        </is>
      </c>
      <c r="H1253" t="inlineStr">
        <is>
          <t/>
        </is>
      </c>
      <c r="I1253" t="inlineStr">
        <is>
          <t/>
        </is>
      </c>
      <c r="J1253" t="inlineStr">
        <is>
          <t/>
        </is>
      </c>
      <c r="K1253" t="inlineStr">
        <is>
          <t/>
        </is>
      </c>
      <c r="L1253" t="inlineStr">
        <is>
          <t/>
        </is>
      </c>
      <c r="M1253" t="inlineStr">
        <is>
          <t/>
        </is>
      </c>
      <c r="N1253" t="inlineStr">
        <is>
          <t/>
        </is>
      </c>
      <c r="O1253" t="inlineStr">
        <is>
          <t/>
        </is>
      </c>
      <c r="P1253" t="inlineStr">
        <is>
          <t/>
        </is>
      </c>
      <c r="Q1253" t="inlineStr">
        <is>
          <t/>
        </is>
      </c>
      <c r="R1253" s="2" t="inlineStr">
        <is>
          <t>Ueberjahresspeicher</t>
        </is>
      </c>
      <c r="S1253" s="2" t="inlineStr">
        <is>
          <t>3</t>
        </is>
      </c>
      <c r="T1253" s="2" t="inlineStr">
        <is>
          <t/>
        </is>
      </c>
      <c r="U1253" t="inlineStr">
        <is>
          <t>ein Speicher, der die Schwankungen des Wasserdargebotes ueber ein Jahr hinaus auszugleichen gestattet</t>
        </is>
      </c>
      <c r="V1253" s="2" t="inlineStr">
        <is>
          <t>ταμιευτήρας υπερετήσιας βάσης|
ταμιευτήρας υπερετήσιας ρύθμισης</t>
        </is>
      </c>
      <c r="W1253" s="2" t="inlineStr">
        <is>
          <t>3|
3</t>
        </is>
      </c>
      <c r="X1253" s="2" t="inlineStr">
        <is>
          <t xml:space="preserve">|
</t>
        </is>
      </c>
      <c r="Y1253" t="inlineStr">
        <is>
          <t/>
        </is>
      </c>
      <c r="Z1253" s="2" t="inlineStr">
        <is>
          <t>storage of more than one year</t>
        </is>
      </c>
      <c r="AA1253" s="2" t="inlineStr">
        <is>
          <t>3</t>
        </is>
      </c>
      <c r="AB1253" s="2" t="inlineStr">
        <is>
          <t/>
        </is>
      </c>
      <c r="AC1253" t="inlineStr">
        <is>
          <t>storage in which the reservoir is able to even out fluctuations in water availability over a period in excess of one year</t>
        </is>
      </c>
      <c r="AD1253" s="2" t="inlineStr">
        <is>
          <t>embalse hiperanual</t>
        </is>
      </c>
      <c r="AE1253" s="2" t="inlineStr">
        <is>
          <t>3</t>
        </is>
      </c>
      <c r="AF1253" s="2" t="inlineStr">
        <is>
          <t/>
        </is>
      </c>
      <c r="AG1253" t="inlineStr">
        <is>
          <t>embalse que permite compensar las variaciones de hidraulicidad en ciclos de más de un año de duración</t>
        </is>
      </c>
      <c r="AH1253" t="inlineStr">
        <is>
          <t/>
        </is>
      </c>
      <c r="AI1253" t="inlineStr">
        <is>
          <t/>
        </is>
      </c>
      <c r="AJ1253" t="inlineStr">
        <is>
          <t/>
        </is>
      </c>
      <c r="AK1253" t="inlineStr">
        <is>
          <t/>
        </is>
      </c>
      <c r="AL1253" t="inlineStr">
        <is>
          <t/>
        </is>
      </c>
      <c r="AM1253" t="inlineStr">
        <is>
          <t/>
        </is>
      </c>
      <c r="AN1253" t="inlineStr">
        <is>
          <t/>
        </is>
      </c>
      <c r="AO1253" t="inlineStr">
        <is>
          <t/>
        </is>
      </c>
      <c r="AP1253" s="2" t="inlineStr">
        <is>
          <t>réservoir pluri-annuel</t>
        </is>
      </c>
      <c r="AQ1253" s="2" t="inlineStr">
        <is>
          <t>3</t>
        </is>
      </c>
      <c r="AR1253" s="2" t="inlineStr">
        <is>
          <t/>
        </is>
      </c>
      <c r="AS1253" t="inlineStr">
        <is>
          <t>réservoir qui permet de compenser au-delà d'une année les variations de l'hydraulicité</t>
        </is>
      </c>
      <c r="AT1253" t="inlineStr">
        <is>
          <t/>
        </is>
      </c>
      <c r="AU1253" t="inlineStr">
        <is>
          <t/>
        </is>
      </c>
      <c r="AV1253" t="inlineStr">
        <is>
          <t/>
        </is>
      </c>
      <c r="AW1253" t="inlineStr">
        <is>
          <t/>
        </is>
      </c>
      <c r="AX1253" t="inlineStr">
        <is>
          <t/>
        </is>
      </c>
      <c r="AY1253" t="inlineStr">
        <is>
          <t/>
        </is>
      </c>
      <c r="AZ1253" t="inlineStr">
        <is>
          <t/>
        </is>
      </c>
      <c r="BA1253" t="inlineStr">
        <is>
          <t/>
        </is>
      </c>
      <c r="BB1253" t="inlineStr">
        <is>
          <t/>
        </is>
      </c>
      <c r="BC1253" t="inlineStr">
        <is>
          <t/>
        </is>
      </c>
      <c r="BD1253" t="inlineStr">
        <is>
          <t/>
        </is>
      </c>
      <c r="BE1253" t="inlineStr">
        <is>
          <t/>
        </is>
      </c>
      <c r="BF1253" s="2" t="inlineStr">
        <is>
          <t>serbatoio pluriannuale</t>
        </is>
      </c>
      <c r="BG1253" s="2" t="inlineStr">
        <is>
          <t>3</t>
        </is>
      </c>
      <c r="BH1253" s="2" t="inlineStr">
        <is>
          <t/>
        </is>
      </c>
      <c r="BI1253" t="inlineStr">
        <is>
          <t/>
        </is>
      </c>
      <c r="BJ1253" t="inlineStr">
        <is>
          <t/>
        </is>
      </c>
      <c r="BK1253" t="inlineStr">
        <is>
          <t/>
        </is>
      </c>
      <c r="BL1253" t="inlineStr">
        <is>
          <t/>
        </is>
      </c>
      <c r="BM1253" t="inlineStr">
        <is>
          <t/>
        </is>
      </c>
      <c r="BN1253" t="inlineStr">
        <is>
          <t/>
        </is>
      </c>
      <c r="BO1253" t="inlineStr">
        <is>
          <t/>
        </is>
      </c>
      <c r="BP1253" t="inlineStr">
        <is>
          <t/>
        </is>
      </c>
      <c r="BQ1253" t="inlineStr">
        <is>
          <t/>
        </is>
      </c>
      <c r="BR1253" t="inlineStr">
        <is>
          <t/>
        </is>
      </c>
      <c r="BS1253" t="inlineStr">
        <is>
          <t/>
        </is>
      </c>
      <c r="BT1253" t="inlineStr">
        <is>
          <t/>
        </is>
      </c>
      <c r="BU1253" t="inlineStr">
        <is>
          <t/>
        </is>
      </c>
      <c r="BV1253" t="inlineStr">
        <is>
          <t/>
        </is>
      </c>
      <c r="BW1253" t="inlineStr">
        <is>
          <t/>
        </is>
      </c>
      <c r="BX1253" t="inlineStr">
        <is>
          <t/>
        </is>
      </c>
      <c r="BY1253" t="inlineStr">
        <is>
          <t/>
        </is>
      </c>
      <c r="BZ1253" t="inlineStr">
        <is>
          <t/>
        </is>
      </c>
      <c r="CA1253" t="inlineStr">
        <is>
          <t/>
        </is>
      </c>
      <c r="CB1253" t="inlineStr">
        <is>
          <t/>
        </is>
      </c>
      <c r="CC1253" t="inlineStr">
        <is>
          <t/>
        </is>
      </c>
      <c r="CD1253" s="2" t="inlineStr">
        <is>
          <t>armazenamento interanual</t>
        </is>
      </c>
      <c r="CE1253" s="2" t="inlineStr">
        <is>
          <t>3</t>
        </is>
      </c>
      <c r="CF1253" s="2" t="inlineStr">
        <is>
          <t/>
        </is>
      </c>
      <c r="CG1253" t="inlineStr">
        <is>
          <t>armazenamento em que a albufeira permite uma compensação das variações de hidraulicidade em ciclos de mais de um ano de duração</t>
        </is>
      </c>
      <c r="CH1253" t="inlineStr">
        <is>
          <t/>
        </is>
      </c>
      <c r="CI1253" t="inlineStr">
        <is>
          <t/>
        </is>
      </c>
      <c r="CJ1253" t="inlineStr">
        <is>
          <t/>
        </is>
      </c>
      <c r="CK1253" t="inlineStr">
        <is>
          <t/>
        </is>
      </c>
      <c r="CL1253" t="inlineStr">
        <is>
          <t/>
        </is>
      </c>
      <c r="CM1253" t="inlineStr">
        <is>
          <t/>
        </is>
      </c>
      <c r="CN1253" t="inlineStr">
        <is>
          <t/>
        </is>
      </c>
      <c r="CO1253" t="inlineStr">
        <is>
          <t/>
        </is>
      </c>
      <c r="CP1253" t="inlineStr">
        <is>
          <t/>
        </is>
      </c>
      <c r="CQ1253" t="inlineStr">
        <is>
          <t/>
        </is>
      </c>
      <c r="CR1253" t="inlineStr">
        <is>
          <t/>
        </is>
      </c>
      <c r="CS1253" t="inlineStr">
        <is>
          <t/>
        </is>
      </c>
      <c r="CT1253" t="inlineStr">
        <is>
          <t/>
        </is>
      </c>
      <c r="CU1253" t="inlineStr">
        <is>
          <t/>
        </is>
      </c>
      <c r="CV1253" t="inlineStr">
        <is>
          <t/>
        </is>
      </c>
      <c r="CW1253" t="inlineStr">
        <is>
          <t/>
        </is>
      </c>
    </row>
    <row r="1254">
      <c r="A1254" s="1" t="str">
        <f>HYPERLINK("https://iate.europa.eu/entry/result/1407675/all", "1407675")</f>
        <v>1407675</v>
      </c>
      <c r="B1254" t="inlineStr">
        <is>
          <t>SCIENCE;INDUSTRY</t>
        </is>
      </c>
      <c r="C1254" t="inlineStr">
        <is>
          <t>SCIENCE|natural and applied sciences|life sciences;INDUSTRY|electronics and electrical engineering</t>
        </is>
      </c>
      <c r="D1254" t="inlineStr">
        <is>
          <t>no</t>
        </is>
      </c>
      <c r="E1254" t="inlineStr">
        <is>
          <t/>
        </is>
      </c>
      <c r="F1254" t="inlineStr">
        <is>
          <t/>
        </is>
      </c>
      <c r="G1254" t="inlineStr">
        <is>
          <t/>
        </is>
      </c>
      <c r="H1254" t="inlineStr">
        <is>
          <t/>
        </is>
      </c>
      <c r="I1254" t="inlineStr">
        <is>
          <t/>
        </is>
      </c>
      <c r="J1254" t="inlineStr">
        <is>
          <t/>
        </is>
      </c>
      <c r="K1254" t="inlineStr">
        <is>
          <t/>
        </is>
      </c>
      <c r="L1254" t="inlineStr">
        <is>
          <t/>
        </is>
      </c>
      <c r="M1254" t="inlineStr">
        <is>
          <t/>
        </is>
      </c>
      <c r="N1254" t="inlineStr">
        <is>
          <t/>
        </is>
      </c>
      <c r="O1254" t="inlineStr">
        <is>
          <t/>
        </is>
      </c>
      <c r="P1254" t="inlineStr">
        <is>
          <t/>
        </is>
      </c>
      <c r="Q1254" t="inlineStr">
        <is>
          <t/>
        </is>
      </c>
      <c r="R1254" s="2" t="inlineStr">
        <is>
          <t>Jahresspeicher</t>
        </is>
      </c>
      <c r="S1254" s="2" t="inlineStr">
        <is>
          <t>3</t>
        </is>
      </c>
      <c r="T1254" s="2" t="inlineStr">
        <is>
          <t/>
        </is>
      </c>
      <c r="U1254" t="inlineStr">
        <is>
          <t>ein Speicher mit ausgepraegtem Jahreszyklus des Aufstauens und Entleerens</t>
        </is>
      </c>
      <c r="V1254" s="2" t="inlineStr">
        <is>
          <t>ταμιευτήρας ετήσιας βάσης|
ταμιευτήρας ετήσιας ρύθμισης</t>
        </is>
      </c>
      <c r="W1254" s="2" t="inlineStr">
        <is>
          <t>3|
3</t>
        </is>
      </c>
      <c r="X1254" s="2" t="inlineStr">
        <is>
          <t xml:space="preserve">|
</t>
        </is>
      </c>
      <c r="Y1254" t="inlineStr">
        <is>
          <t/>
        </is>
      </c>
      <c r="Z1254" s="2" t="inlineStr">
        <is>
          <t>annual storage</t>
        </is>
      </c>
      <c r="AA1254" s="2" t="inlineStr">
        <is>
          <t>3</t>
        </is>
      </c>
      <c r="AB1254" s="2" t="inlineStr">
        <is>
          <t/>
        </is>
      </c>
      <c r="AC1254" t="inlineStr">
        <is>
          <t>storage in which the reservoir has an annual filling and emptying cycle</t>
        </is>
      </c>
      <c r="AD1254" s="2" t="inlineStr">
        <is>
          <t>embalse anual</t>
        </is>
      </c>
      <c r="AE1254" s="2" t="inlineStr">
        <is>
          <t>3</t>
        </is>
      </c>
      <c r="AF1254" s="2" t="inlineStr">
        <is>
          <t/>
        </is>
      </c>
      <c r="AG1254" t="inlineStr">
        <is>
          <t>embalse cuyo ciclo de llenado y vaciado dura un año</t>
        </is>
      </c>
      <c r="AH1254" t="inlineStr">
        <is>
          <t/>
        </is>
      </c>
      <c r="AI1254" t="inlineStr">
        <is>
          <t/>
        </is>
      </c>
      <c r="AJ1254" t="inlineStr">
        <is>
          <t/>
        </is>
      </c>
      <c r="AK1254" t="inlineStr">
        <is>
          <t/>
        </is>
      </c>
      <c r="AL1254" t="inlineStr">
        <is>
          <t/>
        </is>
      </c>
      <c r="AM1254" t="inlineStr">
        <is>
          <t/>
        </is>
      </c>
      <c r="AN1254" t="inlineStr">
        <is>
          <t/>
        </is>
      </c>
      <c r="AO1254" t="inlineStr">
        <is>
          <t/>
        </is>
      </c>
      <c r="AP1254" s="2" t="inlineStr">
        <is>
          <t>réservoir annuel</t>
        </is>
      </c>
      <c r="AQ1254" s="2" t="inlineStr">
        <is>
          <t>3</t>
        </is>
      </c>
      <c r="AR1254" s="2" t="inlineStr">
        <is>
          <t/>
        </is>
      </c>
      <c r="AS1254" t="inlineStr">
        <is>
          <t>réservoir ayant un cycle annuel pour le remplissage et la vidange</t>
        </is>
      </c>
      <c r="AT1254" t="inlineStr">
        <is>
          <t/>
        </is>
      </c>
      <c r="AU1254" t="inlineStr">
        <is>
          <t/>
        </is>
      </c>
      <c r="AV1254" t="inlineStr">
        <is>
          <t/>
        </is>
      </c>
      <c r="AW1254" t="inlineStr">
        <is>
          <t/>
        </is>
      </c>
      <c r="AX1254" t="inlineStr">
        <is>
          <t/>
        </is>
      </c>
      <c r="AY1254" t="inlineStr">
        <is>
          <t/>
        </is>
      </c>
      <c r="AZ1254" t="inlineStr">
        <is>
          <t/>
        </is>
      </c>
      <c r="BA1254" t="inlineStr">
        <is>
          <t/>
        </is>
      </c>
      <c r="BB1254" t="inlineStr">
        <is>
          <t/>
        </is>
      </c>
      <c r="BC1254" t="inlineStr">
        <is>
          <t/>
        </is>
      </c>
      <c r="BD1254" t="inlineStr">
        <is>
          <t/>
        </is>
      </c>
      <c r="BE1254" t="inlineStr">
        <is>
          <t/>
        </is>
      </c>
      <c r="BF1254" s="2" t="inlineStr">
        <is>
          <t>serbatoio annuale</t>
        </is>
      </c>
      <c r="BG1254" s="2" t="inlineStr">
        <is>
          <t>3</t>
        </is>
      </c>
      <c r="BH1254" s="2" t="inlineStr">
        <is>
          <t/>
        </is>
      </c>
      <c r="BI1254" t="inlineStr">
        <is>
          <t/>
        </is>
      </c>
      <c r="BJ1254" t="inlineStr">
        <is>
          <t/>
        </is>
      </c>
      <c r="BK1254" t="inlineStr">
        <is>
          <t/>
        </is>
      </c>
      <c r="BL1254" t="inlineStr">
        <is>
          <t/>
        </is>
      </c>
      <c r="BM1254" t="inlineStr">
        <is>
          <t/>
        </is>
      </c>
      <c r="BN1254" t="inlineStr">
        <is>
          <t/>
        </is>
      </c>
      <c r="BO1254" t="inlineStr">
        <is>
          <t/>
        </is>
      </c>
      <c r="BP1254" t="inlineStr">
        <is>
          <t/>
        </is>
      </c>
      <c r="BQ1254" t="inlineStr">
        <is>
          <t/>
        </is>
      </c>
      <c r="BR1254" t="inlineStr">
        <is>
          <t/>
        </is>
      </c>
      <c r="BS1254" t="inlineStr">
        <is>
          <t/>
        </is>
      </c>
      <c r="BT1254" t="inlineStr">
        <is>
          <t/>
        </is>
      </c>
      <c r="BU1254" t="inlineStr">
        <is>
          <t/>
        </is>
      </c>
      <c r="BV1254" t="inlineStr">
        <is>
          <t/>
        </is>
      </c>
      <c r="BW1254" t="inlineStr">
        <is>
          <t/>
        </is>
      </c>
      <c r="BX1254" t="inlineStr">
        <is>
          <t/>
        </is>
      </c>
      <c r="BY1254" t="inlineStr">
        <is>
          <t/>
        </is>
      </c>
      <c r="BZ1254" t="inlineStr">
        <is>
          <t/>
        </is>
      </c>
      <c r="CA1254" t="inlineStr">
        <is>
          <t/>
        </is>
      </c>
      <c r="CB1254" t="inlineStr">
        <is>
          <t/>
        </is>
      </c>
      <c r="CC1254" t="inlineStr">
        <is>
          <t/>
        </is>
      </c>
      <c r="CD1254" s="2" t="inlineStr">
        <is>
          <t>armazenamento anual</t>
        </is>
      </c>
      <c r="CE1254" s="2" t="inlineStr">
        <is>
          <t>3</t>
        </is>
      </c>
      <c r="CF1254" s="2" t="inlineStr">
        <is>
          <t/>
        </is>
      </c>
      <c r="CG1254" t="inlineStr">
        <is>
          <t>armazenamento em que a albufeira tem um ciclo de enchimento e esvaziamento anual</t>
        </is>
      </c>
      <c r="CH1254" t="inlineStr">
        <is>
          <t/>
        </is>
      </c>
      <c r="CI1254" t="inlineStr">
        <is>
          <t/>
        </is>
      </c>
      <c r="CJ1254" t="inlineStr">
        <is>
          <t/>
        </is>
      </c>
      <c r="CK1254" t="inlineStr">
        <is>
          <t/>
        </is>
      </c>
      <c r="CL1254" t="inlineStr">
        <is>
          <t/>
        </is>
      </c>
      <c r="CM1254" t="inlineStr">
        <is>
          <t/>
        </is>
      </c>
      <c r="CN1254" t="inlineStr">
        <is>
          <t/>
        </is>
      </c>
      <c r="CO1254" t="inlineStr">
        <is>
          <t/>
        </is>
      </c>
      <c r="CP1254" t="inlineStr">
        <is>
          <t/>
        </is>
      </c>
      <c r="CQ1254" t="inlineStr">
        <is>
          <t/>
        </is>
      </c>
      <c r="CR1254" t="inlineStr">
        <is>
          <t/>
        </is>
      </c>
      <c r="CS1254" t="inlineStr">
        <is>
          <t/>
        </is>
      </c>
      <c r="CT1254" t="inlineStr">
        <is>
          <t/>
        </is>
      </c>
      <c r="CU1254" t="inlineStr">
        <is>
          <t/>
        </is>
      </c>
      <c r="CV1254" t="inlineStr">
        <is>
          <t/>
        </is>
      </c>
      <c r="CW1254" t="inlineStr">
        <is>
          <t/>
        </is>
      </c>
    </row>
    <row r="1255">
      <c r="A1255" s="1" t="str">
        <f>HYPERLINK("https://iate.europa.eu/entry/result/1407674/all", "1407674")</f>
        <v>1407674</v>
      </c>
      <c r="B1255" t="inlineStr">
        <is>
          <t>SCIENCE;INDUSTRY</t>
        </is>
      </c>
      <c r="C1255" t="inlineStr">
        <is>
          <t>SCIENCE|natural and applied sciences|life sciences;INDUSTRY|electronics and electrical engineering</t>
        </is>
      </c>
      <c r="D1255" t="inlineStr">
        <is>
          <t>no</t>
        </is>
      </c>
      <c r="E1255" t="inlineStr">
        <is>
          <t/>
        </is>
      </c>
      <c r="F1255" t="inlineStr">
        <is>
          <t/>
        </is>
      </c>
      <c r="G1255" t="inlineStr">
        <is>
          <t/>
        </is>
      </c>
      <c r="H1255" t="inlineStr">
        <is>
          <t/>
        </is>
      </c>
      <c r="I1255" t="inlineStr">
        <is>
          <t/>
        </is>
      </c>
      <c r="J1255" t="inlineStr">
        <is>
          <t/>
        </is>
      </c>
      <c r="K1255" t="inlineStr">
        <is>
          <t/>
        </is>
      </c>
      <c r="L1255" t="inlineStr">
        <is>
          <t/>
        </is>
      </c>
      <c r="M1255" t="inlineStr">
        <is>
          <t/>
        </is>
      </c>
      <c r="N1255" t="inlineStr">
        <is>
          <t/>
        </is>
      </c>
      <c r="O1255" t="inlineStr">
        <is>
          <t/>
        </is>
      </c>
      <c r="P1255" t="inlineStr">
        <is>
          <t/>
        </is>
      </c>
      <c r="Q1255" t="inlineStr">
        <is>
          <t/>
        </is>
      </c>
      <c r="R1255" s="2" t="inlineStr">
        <is>
          <t>Saisonspeicher</t>
        </is>
      </c>
      <c r="S1255" s="2" t="inlineStr">
        <is>
          <t>3</t>
        </is>
      </c>
      <c r="T1255" s="2" t="inlineStr">
        <is>
          <t/>
        </is>
      </c>
      <c r="U1255" t="inlineStr">
        <is>
          <t>ein Speicher mit ausgepraegtem Saisonzyklus des Aufstauens und Entleerens</t>
        </is>
      </c>
      <c r="V1255" s="2" t="inlineStr">
        <is>
          <t>ταμιευτήρας εποχιακής ρύθμισης|
ταμιευτήρας εποχιακής βάσης</t>
        </is>
      </c>
      <c r="W1255" s="2" t="inlineStr">
        <is>
          <t>3|
3</t>
        </is>
      </c>
      <c r="X1255" s="2" t="inlineStr">
        <is>
          <t xml:space="preserve">|
</t>
        </is>
      </c>
      <c r="Y1255" t="inlineStr">
        <is>
          <t/>
        </is>
      </c>
      <c r="Z1255" s="2" t="inlineStr">
        <is>
          <t>seasonal storage</t>
        </is>
      </c>
      <c r="AA1255" s="2" t="inlineStr">
        <is>
          <t>3</t>
        </is>
      </c>
      <c r="AB1255" s="2" t="inlineStr">
        <is>
          <t/>
        </is>
      </c>
      <c r="AC1255" t="inlineStr">
        <is>
          <t>storage in which the reservoir has a seasonal filling and emptying cycle</t>
        </is>
      </c>
      <c r="AD1255" s="2" t="inlineStr">
        <is>
          <t>embalse estacional</t>
        </is>
      </c>
      <c r="AE1255" s="2" t="inlineStr">
        <is>
          <t>3</t>
        </is>
      </c>
      <c r="AF1255" s="2" t="inlineStr">
        <is>
          <t/>
        </is>
      </c>
      <c r="AG1255" t="inlineStr">
        <is>
          <t>embalse cuyo ciclo de llenado y vaciado dura una estación</t>
        </is>
      </c>
      <c r="AH1255" t="inlineStr">
        <is>
          <t/>
        </is>
      </c>
      <c r="AI1255" t="inlineStr">
        <is>
          <t/>
        </is>
      </c>
      <c r="AJ1255" t="inlineStr">
        <is>
          <t/>
        </is>
      </c>
      <c r="AK1255" t="inlineStr">
        <is>
          <t/>
        </is>
      </c>
      <c r="AL1255" t="inlineStr">
        <is>
          <t/>
        </is>
      </c>
      <c r="AM1255" t="inlineStr">
        <is>
          <t/>
        </is>
      </c>
      <c r="AN1255" t="inlineStr">
        <is>
          <t/>
        </is>
      </c>
      <c r="AO1255" t="inlineStr">
        <is>
          <t/>
        </is>
      </c>
      <c r="AP1255" s="2" t="inlineStr">
        <is>
          <t>réservoir saisonnier</t>
        </is>
      </c>
      <c r="AQ1255" s="2" t="inlineStr">
        <is>
          <t>3</t>
        </is>
      </c>
      <c r="AR1255" s="2" t="inlineStr">
        <is>
          <t/>
        </is>
      </c>
      <c r="AS1255" t="inlineStr">
        <is>
          <t>réservoir ayant un cycle saisonnier pour le remplissage et la vidange</t>
        </is>
      </c>
      <c r="AT1255" t="inlineStr">
        <is>
          <t/>
        </is>
      </c>
      <c r="AU1255" t="inlineStr">
        <is>
          <t/>
        </is>
      </c>
      <c r="AV1255" t="inlineStr">
        <is>
          <t/>
        </is>
      </c>
      <c r="AW1255" t="inlineStr">
        <is>
          <t/>
        </is>
      </c>
      <c r="AX1255" t="inlineStr">
        <is>
          <t/>
        </is>
      </c>
      <c r="AY1255" t="inlineStr">
        <is>
          <t/>
        </is>
      </c>
      <c r="AZ1255" t="inlineStr">
        <is>
          <t/>
        </is>
      </c>
      <c r="BA1255" t="inlineStr">
        <is>
          <t/>
        </is>
      </c>
      <c r="BB1255" t="inlineStr">
        <is>
          <t/>
        </is>
      </c>
      <c r="BC1255" t="inlineStr">
        <is>
          <t/>
        </is>
      </c>
      <c r="BD1255" t="inlineStr">
        <is>
          <t/>
        </is>
      </c>
      <c r="BE1255" t="inlineStr">
        <is>
          <t/>
        </is>
      </c>
      <c r="BF1255" s="2" t="inlineStr">
        <is>
          <t>serbatoio stagionale</t>
        </is>
      </c>
      <c r="BG1255" s="2" t="inlineStr">
        <is>
          <t>3</t>
        </is>
      </c>
      <c r="BH1255" s="2" t="inlineStr">
        <is>
          <t/>
        </is>
      </c>
      <c r="BI1255" t="inlineStr">
        <is>
          <t/>
        </is>
      </c>
      <c r="BJ1255" t="inlineStr">
        <is>
          <t/>
        </is>
      </c>
      <c r="BK1255" t="inlineStr">
        <is>
          <t/>
        </is>
      </c>
      <c r="BL1255" t="inlineStr">
        <is>
          <t/>
        </is>
      </c>
      <c r="BM1255" t="inlineStr">
        <is>
          <t/>
        </is>
      </c>
      <c r="BN1255" t="inlineStr">
        <is>
          <t/>
        </is>
      </c>
      <c r="BO1255" t="inlineStr">
        <is>
          <t/>
        </is>
      </c>
      <c r="BP1255" t="inlineStr">
        <is>
          <t/>
        </is>
      </c>
      <c r="BQ1255" t="inlineStr">
        <is>
          <t/>
        </is>
      </c>
      <c r="BR1255" t="inlineStr">
        <is>
          <t/>
        </is>
      </c>
      <c r="BS1255" t="inlineStr">
        <is>
          <t/>
        </is>
      </c>
      <c r="BT1255" t="inlineStr">
        <is>
          <t/>
        </is>
      </c>
      <c r="BU1255" t="inlineStr">
        <is>
          <t/>
        </is>
      </c>
      <c r="BV1255" t="inlineStr">
        <is>
          <t/>
        </is>
      </c>
      <c r="BW1255" t="inlineStr">
        <is>
          <t/>
        </is>
      </c>
      <c r="BX1255" t="inlineStr">
        <is>
          <t/>
        </is>
      </c>
      <c r="BY1255" t="inlineStr">
        <is>
          <t/>
        </is>
      </c>
      <c r="BZ1255" t="inlineStr">
        <is>
          <t/>
        </is>
      </c>
      <c r="CA1255" t="inlineStr">
        <is>
          <t/>
        </is>
      </c>
      <c r="CB1255" t="inlineStr">
        <is>
          <t/>
        </is>
      </c>
      <c r="CC1255" t="inlineStr">
        <is>
          <t/>
        </is>
      </c>
      <c r="CD1255" s="2" t="inlineStr">
        <is>
          <t>armazenamento sazonal</t>
        </is>
      </c>
      <c r="CE1255" s="2" t="inlineStr">
        <is>
          <t>3</t>
        </is>
      </c>
      <c r="CF1255" s="2" t="inlineStr">
        <is>
          <t/>
        </is>
      </c>
      <c r="CG1255" t="inlineStr">
        <is>
          <t>armazenamento em que a albufeira tem um ciclo de enchimento e esvaziamento sazonal</t>
        </is>
      </c>
      <c r="CH1255" t="inlineStr">
        <is>
          <t/>
        </is>
      </c>
      <c r="CI1255" t="inlineStr">
        <is>
          <t/>
        </is>
      </c>
      <c r="CJ1255" t="inlineStr">
        <is>
          <t/>
        </is>
      </c>
      <c r="CK1255" t="inlineStr">
        <is>
          <t/>
        </is>
      </c>
      <c r="CL1255" t="inlineStr">
        <is>
          <t/>
        </is>
      </c>
      <c r="CM1255" t="inlineStr">
        <is>
          <t/>
        </is>
      </c>
      <c r="CN1255" t="inlineStr">
        <is>
          <t/>
        </is>
      </c>
      <c r="CO1255" t="inlineStr">
        <is>
          <t/>
        </is>
      </c>
      <c r="CP1255" t="inlineStr">
        <is>
          <t/>
        </is>
      </c>
      <c r="CQ1255" t="inlineStr">
        <is>
          <t/>
        </is>
      </c>
      <c r="CR1255" t="inlineStr">
        <is>
          <t/>
        </is>
      </c>
      <c r="CS1255" t="inlineStr">
        <is>
          <t/>
        </is>
      </c>
      <c r="CT1255" t="inlineStr">
        <is>
          <t/>
        </is>
      </c>
      <c r="CU1255" t="inlineStr">
        <is>
          <t/>
        </is>
      </c>
      <c r="CV1255" t="inlineStr">
        <is>
          <t/>
        </is>
      </c>
      <c r="CW1255" t="inlineStr">
        <is>
          <t/>
        </is>
      </c>
    </row>
    <row r="1256">
      <c r="A1256" s="1" t="str">
        <f>HYPERLINK("https://iate.europa.eu/entry/result/1407673/all", "1407673")</f>
        <v>1407673</v>
      </c>
      <c r="B1256" t="inlineStr">
        <is>
          <t>SCIENCE;INDUSTRY</t>
        </is>
      </c>
      <c r="C1256" t="inlineStr">
        <is>
          <t>SCIENCE|natural and applied sciences|life sciences;INDUSTRY|electronics and electrical engineering</t>
        </is>
      </c>
      <c r="D1256" t="inlineStr">
        <is>
          <t>no</t>
        </is>
      </c>
      <c r="E1256" t="inlineStr">
        <is>
          <t/>
        </is>
      </c>
      <c r="F1256" t="inlineStr">
        <is>
          <t/>
        </is>
      </c>
      <c r="G1256" t="inlineStr">
        <is>
          <t/>
        </is>
      </c>
      <c r="H1256" t="inlineStr">
        <is>
          <t/>
        </is>
      </c>
      <c r="I1256" t="inlineStr">
        <is>
          <t/>
        </is>
      </c>
      <c r="J1256" t="inlineStr">
        <is>
          <t/>
        </is>
      </c>
      <c r="K1256" t="inlineStr">
        <is>
          <t/>
        </is>
      </c>
      <c r="L1256" t="inlineStr">
        <is>
          <t/>
        </is>
      </c>
      <c r="M1256" t="inlineStr">
        <is>
          <t/>
        </is>
      </c>
      <c r="N1256" t="inlineStr">
        <is>
          <t/>
        </is>
      </c>
      <c r="O1256" t="inlineStr">
        <is>
          <t/>
        </is>
      </c>
      <c r="P1256" t="inlineStr">
        <is>
          <t/>
        </is>
      </c>
      <c r="Q1256" t="inlineStr">
        <is>
          <t/>
        </is>
      </c>
      <c r="R1256" s="2" t="inlineStr">
        <is>
          <t>Wochenspeicher</t>
        </is>
      </c>
      <c r="S1256" s="2" t="inlineStr">
        <is>
          <t>3</t>
        </is>
      </c>
      <c r="T1256" s="2" t="inlineStr">
        <is>
          <t/>
        </is>
      </c>
      <c r="U1256" t="inlineStr">
        <is>
          <t>ein Speicher mit ausgepraegtem Wochenzyklus des Aufstauens und Entleerens</t>
        </is>
      </c>
      <c r="V1256" s="2" t="inlineStr">
        <is>
          <t>ταμιευτήρας εβδομαδιαίας βάσης|
ταμιευτήρας εβδομαδιαίας ρύθμισης</t>
        </is>
      </c>
      <c r="W1256" s="2" t="inlineStr">
        <is>
          <t>3|
3</t>
        </is>
      </c>
      <c r="X1256" s="2" t="inlineStr">
        <is>
          <t xml:space="preserve">|
</t>
        </is>
      </c>
      <c r="Y1256" t="inlineStr">
        <is>
          <t/>
        </is>
      </c>
      <c r="Z1256" s="2" t="inlineStr">
        <is>
          <t>weekly storage</t>
        </is>
      </c>
      <c r="AA1256" s="2" t="inlineStr">
        <is>
          <t>3</t>
        </is>
      </c>
      <c r="AB1256" s="2" t="inlineStr">
        <is>
          <t/>
        </is>
      </c>
      <c r="AC1256" t="inlineStr">
        <is>
          <t>storage in which the reservoir has a weekly filling and emptying cycle</t>
        </is>
      </c>
      <c r="AD1256" s="2" t="inlineStr">
        <is>
          <t>embalse semanal</t>
        </is>
      </c>
      <c r="AE1256" s="2" t="inlineStr">
        <is>
          <t>3</t>
        </is>
      </c>
      <c r="AF1256" s="2" t="inlineStr">
        <is>
          <t/>
        </is>
      </c>
      <c r="AG1256" t="inlineStr">
        <is>
          <t>embalse cuyo ciclo de llenado y vaciado es una semana</t>
        </is>
      </c>
      <c r="AH1256" t="inlineStr">
        <is>
          <t/>
        </is>
      </c>
      <c r="AI1256" t="inlineStr">
        <is>
          <t/>
        </is>
      </c>
      <c r="AJ1256" t="inlineStr">
        <is>
          <t/>
        </is>
      </c>
      <c r="AK1256" t="inlineStr">
        <is>
          <t/>
        </is>
      </c>
      <c r="AL1256" t="inlineStr">
        <is>
          <t/>
        </is>
      </c>
      <c r="AM1256" t="inlineStr">
        <is>
          <t/>
        </is>
      </c>
      <c r="AN1256" t="inlineStr">
        <is>
          <t/>
        </is>
      </c>
      <c r="AO1256" t="inlineStr">
        <is>
          <t/>
        </is>
      </c>
      <c r="AP1256" s="2" t="inlineStr">
        <is>
          <t>réservoir hebdomadaire</t>
        </is>
      </c>
      <c r="AQ1256" s="2" t="inlineStr">
        <is>
          <t>3</t>
        </is>
      </c>
      <c r="AR1256" s="2" t="inlineStr">
        <is>
          <t/>
        </is>
      </c>
      <c r="AS1256" t="inlineStr">
        <is>
          <t>réservoir ayant un cycle hebdomadaire pour le remplissage et la vidange</t>
        </is>
      </c>
      <c r="AT1256" t="inlineStr">
        <is>
          <t/>
        </is>
      </c>
      <c r="AU1256" t="inlineStr">
        <is>
          <t/>
        </is>
      </c>
      <c r="AV1256" t="inlineStr">
        <is>
          <t/>
        </is>
      </c>
      <c r="AW1256" t="inlineStr">
        <is>
          <t/>
        </is>
      </c>
      <c r="AX1256" t="inlineStr">
        <is>
          <t/>
        </is>
      </c>
      <c r="AY1256" t="inlineStr">
        <is>
          <t/>
        </is>
      </c>
      <c r="AZ1256" t="inlineStr">
        <is>
          <t/>
        </is>
      </c>
      <c r="BA1256" t="inlineStr">
        <is>
          <t/>
        </is>
      </c>
      <c r="BB1256" t="inlineStr">
        <is>
          <t/>
        </is>
      </c>
      <c r="BC1256" t="inlineStr">
        <is>
          <t/>
        </is>
      </c>
      <c r="BD1256" t="inlineStr">
        <is>
          <t/>
        </is>
      </c>
      <c r="BE1256" t="inlineStr">
        <is>
          <t/>
        </is>
      </c>
      <c r="BF1256" s="2" t="inlineStr">
        <is>
          <t>serbatoio settimanale</t>
        </is>
      </c>
      <c r="BG1256" s="2" t="inlineStr">
        <is>
          <t>3</t>
        </is>
      </c>
      <c r="BH1256" s="2" t="inlineStr">
        <is>
          <t/>
        </is>
      </c>
      <c r="BI1256" t="inlineStr">
        <is>
          <t/>
        </is>
      </c>
      <c r="BJ1256" t="inlineStr">
        <is>
          <t/>
        </is>
      </c>
      <c r="BK1256" t="inlineStr">
        <is>
          <t/>
        </is>
      </c>
      <c r="BL1256" t="inlineStr">
        <is>
          <t/>
        </is>
      </c>
      <c r="BM1256" t="inlineStr">
        <is>
          <t/>
        </is>
      </c>
      <c r="BN1256" t="inlineStr">
        <is>
          <t/>
        </is>
      </c>
      <c r="BO1256" t="inlineStr">
        <is>
          <t/>
        </is>
      </c>
      <c r="BP1256" t="inlineStr">
        <is>
          <t/>
        </is>
      </c>
      <c r="BQ1256" t="inlineStr">
        <is>
          <t/>
        </is>
      </c>
      <c r="BR1256" t="inlineStr">
        <is>
          <t/>
        </is>
      </c>
      <c r="BS1256" t="inlineStr">
        <is>
          <t/>
        </is>
      </c>
      <c r="BT1256" t="inlineStr">
        <is>
          <t/>
        </is>
      </c>
      <c r="BU1256" t="inlineStr">
        <is>
          <t/>
        </is>
      </c>
      <c r="BV1256" t="inlineStr">
        <is>
          <t/>
        </is>
      </c>
      <c r="BW1256" t="inlineStr">
        <is>
          <t/>
        </is>
      </c>
      <c r="BX1256" t="inlineStr">
        <is>
          <t/>
        </is>
      </c>
      <c r="BY1256" t="inlineStr">
        <is>
          <t/>
        </is>
      </c>
      <c r="BZ1256" t="inlineStr">
        <is>
          <t/>
        </is>
      </c>
      <c r="CA1256" t="inlineStr">
        <is>
          <t/>
        </is>
      </c>
      <c r="CB1256" t="inlineStr">
        <is>
          <t/>
        </is>
      </c>
      <c r="CC1256" t="inlineStr">
        <is>
          <t/>
        </is>
      </c>
      <c r="CD1256" s="2" t="inlineStr">
        <is>
          <t>armazenamento semanal</t>
        </is>
      </c>
      <c r="CE1256" s="2" t="inlineStr">
        <is>
          <t>3</t>
        </is>
      </c>
      <c r="CF1256" s="2" t="inlineStr">
        <is>
          <t/>
        </is>
      </c>
      <c r="CG1256" t="inlineStr">
        <is>
          <t>armazenamento para o qual a albufeira tem um ciclo de enchimento e esvaziamento semanal</t>
        </is>
      </c>
      <c r="CH1256" t="inlineStr">
        <is>
          <t/>
        </is>
      </c>
      <c r="CI1256" t="inlineStr">
        <is>
          <t/>
        </is>
      </c>
      <c r="CJ1256" t="inlineStr">
        <is>
          <t/>
        </is>
      </c>
      <c r="CK1256" t="inlineStr">
        <is>
          <t/>
        </is>
      </c>
      <c r="CL1256" t="inlineStr">
        <is>
          <t/>
        </is>
      </c>
      <c r="CM1256" t="inlineStr">
        <is>
          <t/>
        </is>
      </c>
      <c r="CN1256" t="inlineStr">
        <is>
          <t/>
        </is>
      </c>
      <c r="CO1256" t="inlineStr">
        <is>
          <t/>
        </is>
      </c>
      <c r="CP1256" t="inlineStr">
        <is>
          <t/>
        </is>
      </c>
      <c r="CQ1256" t="inlineStr">
        <is>
          <t/>
        </is>
      </c>
      <c r="CR1256" t="inlineStr">
        <is>
          <t/>
        </is>
      </c>
      <c r="CS1256" t="inlineStr">
        <is>
          <t/>
        </is>
      </c>
      <c r="CT1256" t="inlineStr">
        <is>
          <t/>
        </is>
      </c>
      <c r="CU1256" t="inlineStr">
        <is>
          <t/>
        </is>
      </c>
      <c r="CV1256" t="inlineStr">
        <is>
          <t/>
        </is>
      </c>
      <c r="CW1256" t="inlineStr">
        <is>
          <t/>
        </is>
      </c>
    </row>
    <row r="1257">
      <c r="A1257" s="1" t="str">
        <f>HYPERLINK("https://iate.europa.eu/entry/result/1407672/all", "1407672")</f>
        <v>1407672</v>
      </c>
      <c r="B1257" t="inlineStr">
        <is>
          <t>SCIENCE;INDUSTRY</t>
        </is>
      </c>
      <c r="C1257" t="inlineStr">
        <is>
          <t>SCIENCE|natural and applied sciences|life sciences;INDUSTRY|electronics and electrical engineering</t>
        </is>
      </c>
      <c r="D1257" t="inlineStr">
        <is>
          <t>no</t>
        </is>
      </c>
      <c r="E1257" t="inlineStr">
        <is>
          <t/>
        </is>
      </c>
      <c r="F1257" t="inlineStr">
        <is>
          <t/>
        </is>
      </c>
      <c r="G1257" t="inlineStr">
        <is>
          <t/>
        </is>
      </c>
      <c r="H1257" t="inlineStr">
        <is>
          <t/>
        </is>
      </c>
      <c r="I1257" t="inlineStr">
        <is>
          <t/>
        </is>
      </c>
      <c r="J1257" t="inlineStr">
        <is>
          <t/>
        </is>
      </c>
      <c r="K1257" t="inlineStr">
        <is>
          <t/>
        </is>
      </c>
      <c r="L1257" t="inlineStr">
        <is>
          <t/>
        </is>
      </c>
      <c r="M1257" t="inlineStr">
        <is>
          <t/>
        </is>
      </c>
      <c r="N1257" t="inlineStr">
        <is>
          <t/>
        </is>
      </c>
      <c r="O1257" t="inlineStr">
        <is>
          <t/>
        </is>
      </c>
      <c r="P1257" t="inlineStr">
        <is>
          <t/>
        </is>
      </c>
      <c r="Q1257" t="inlineStr">
        <is>
          <t/>
        </is>
      </c>
      <c r="R1257" s="2" t="inlineStr">
        <is>
          <t>Tagesspeicher</t>
        </is>
      </c>
      <c r="S1257" s="2" t="inlineStr">
        <is>
          <t>3</t>
        </is>
      </c>
      <c r="T1257" s="2" t="inlineStr">
        <is>
          <t/>
        </is>
      </c>
      <c r="U1257" t="inlineStr">
        <is>
          <t>ein Speicher mit ausgepraegtem Tageszyklus des Aufstauens und Entleerens</t>
        </is>
      </c>
      <c r="V1257" s="2" t="inlineStr">
        <is>
          <t>ταμιευτήρας ημερήσιας ρύθμισης|
ταμιευτήρας ημερήσιας βάσης</t>
        </is>
      </c>
      <c r="W1257" s="2" t="inlineStr">
        <is>
          <t>3|
3</t>
        </is>
      </c>
      <c r="X1257" s="2" t="inlineStr">
        <is>
          <t xml:space="preserve">|
</t>
        </is>
      </c>
      <c r="Y1257" t="inlineStr">
        <is>
          <t/>
        </is>
      </c>
      <c r="Z1257" s="2" t="inlineStr">
        <is>
          <t>daily storage</t>
        </is>
      </c>
      <c r="AA1257" s="2" t="inlineStr">
        <is>
          <t>3</t>
        </is>
      </c>
      <c r="AB1257" s="2" t="inlineStr">
        <is>
          <t/>
        </is>
      </c>
      <c r="AC1257" t="inlineStr">
        <is>
          <t>storage in which the reservoir has a daily filling and emptying cycle</t>
        </is>
      </c>
      <c r="AD1257" s="2" t="inlineStr">
        <is>
          <t>embalse diario</t>
        </is>
      </c>
      <c r="AE1257" s="2" t="inlineStr">
        <is>
          <t>3</t>
        </is>
      </c>
      <c r="AF1257" s="2" t="inlineStr">
        <is>
          <t/>
        </is>
      </c>
      <c r="AG1257" t="inlineStr">
        <is>
          <t>embalse cuyo ciclo de llenado y vaciado es de un día</t>
        </is>
      </c>
      <c r="AH1257" t="inlineStr">
        <is>
          <t/>
        </is>
      </c>
      <c r="AI1257" t="inlineStr">
        <is>
          <t/>
        </is>
      </c>
      <c r="AJ1257" t="inlineStr">
        <is>
          <t/>
        </is>
      </c>
      <c r="AK1257" t="inlineStr">
        <is>
          <t/>
        </is>
      </c>
      <c r="AL1257" t="inlineStr">
        <is>
          <t/>
        </is>
      </c>
      <c r="AM1257" t="inlineStr">
        <is>
          <t/>
        </is>
      </c>
      <c r="AN1257" t="inlineStr">
        <is>
          <t/>
        </is>
      </c>
      <c r="AO1257" t="inlineStr">
        <is>
          <t/>
        </is>
      </c>
      <c r="AP1257" s="2" t="inlineStr">
        <is>
          <t>réservoir journalier</t>
        </is>
      </c>
      <c r="AQ1257" s="2" t="inlineStr">
        <is>
          <t>3</t>
        </is>
      </c>
      <c r="AR1257" s="2" t="inlineStr">
        <is>
          <t/>
        </is>
      </c>
      <c r="AS1257" t="inlineStr">
        <is>
          <t>réservoir ayant un cycle journalier pour le remplissage et la vidange</t>
        </is>
      </c>
      <c r="AT1257" t="inlineStr">
        <is>
          <t/>
        </is>
      </c>
      <c r="AU1257" t="inlineStr">
        <is>
          <t/>
        </is>
      </c>
      <c r="AV1257" t="inlineStr">
        <is>
          <t/>
        </is>
      </c>
      <c r="AW1257" t="inlineStr">
        <is>
          <t/>
        </is>
      </c>
      <c r="AX1257" t="inlineStr">
        <is>
          <t/>
        </is>
      </c>
      <c r="AY1257" t="inlineStr">
        <is>
          <t/>
        </is>
      </c>
      <c r="AZ1257" t="inlineStr">
        <is>
          <t/>
        </is>
      </c>
      <c r="BA1257" t="inlineStr">
        <is>
          <t/>
        </is>
      </c>
      <c r="BB1257" t="inlineStr">
        <is>
          <t/>
        </is>
      </c>
      <c r="BC1257" t="inlineStr">
        <is>
          <t/>
        </is>
      </c>
      <c r="BD1257" t="inlineStr">
        <is>
          <t/>
        </is>
      </c>
      <c r="BE1257" t="inlineStr">
        <is>
          <t/>
        </is>
      </c>
      <c r="BF1257" s="2" t="inlineStr">
        <is>
          <t>serbatoio giornaliero</t>
        </is>
      </c>
      <c r="BG1257" s="2" t="inlineStr">
        <is>
          <t>3</t>
        </is>
      </c>
      <c r="BH1257" s="2" t="inlineStr">
        <is>
          <t/>
        </is>
      </c>
      <c r="BI1257" t="inlineStr">
        <is>
          <t/>
        </is>
      </c>
      <c r="BJ1257" t="inlineStr">
        <is>
          <t/>
        </is>
      </c>
      <c r="BK1257" t="inlineStr">
        <is>
          <t/>
        </is>
      </c>
      <c r="BL1257" t="inlineStr">
        <is>
          <t/>
        </is>
      </c>
      <c r="BM1257" t="inlineStr">
        <is>
          <t/>
        </is>
      </c>
      <c r="BN1257" t="inlineStr">
        <is>
          <t/>
        </is>
      </c>
      <c r="BO1257" t="inlineStr">
        <is>
          <t/>
        </is>
      </c>
      <c r="BP1257" t="inlineStr">
        <is>
          <t/>
        </is>
      </c>
      <c r="BQ1257" t="inlineStr">
        <is>
          <t/>
        </is>
      </c>
      <c r="BR1257" t="inlineStr">
        <is>
          <t/>
        </is>
      </c>
      <c r="BS1257" t="inlineStr">
        <is>
          <t/>
        </is>
      </c>
      <c r="BT1257" t="inlineStr">
        <is>
          <t/>
        </is>
      </c>
      <c r="BU1257" t="inlineStr">
        <is>
          <t/>
        </is>
      </c>
      <c r="BV1257" t="inlineStr">
        <is>
          <t/>
        </is>
      </c>
      <c r="BW1257" t="inlineStr">
        <is>
          <t/>
        </is>
      </c>
      <c r="BX1257" t="inlineStr">
        <is>
          <t/>
        </is>
      </c>
      <c r="BY1257" t="inlineStr">
        <is>
          <t/>
        </is>
      </c>
      <c r="BZ1257" t="inlineStr">
        <is>
          <t/>
        </is>
      </c>
      <c r="CA1257" t="inlineStr">
        <is>
          <t/>
        </is>
      </c>
      <c r="CB1257" t="inlineStr">
        <is>
          <t/>
        </is>
      </c>
      <c r="CC1257" t="inlineStr">
        <is>
          <t/>
        </is>
      </c>
      <c r="CD1257" s="2" t="inlineStr">
        <is>
          <t>armazenamento diário</t>
        </is>
      </c>
      <c r="CE1257" s="2" t="inlineStr">
        <is>
          <t>3</t>
        </is>
      </c>
      <c r="CF1257" s="2" t="inlineStr">
        <is>
          <t/>
        </is>
      </c>
      <c r="CG1257" t="inlineStr">
        <is>
          <t>armazenamento para o qual a albufeira tem um ciclo díario de enchimento e esvaziamento</t>
        </is>
      </c>
      <c r="CH1257" t="inlineStr">
        <is>
          <t/>
        </is>
      </c>
      <c r="CI1257" t="inlineStr">
        <is>
          <t/>
        </is>
      </c>
      <c r="CJ1257" t="inlineStr">
        <is>
          <t/>
        </is>
      </c>
      <c r="CK1257" t="inlineStr">
        <is>
          <t/>
        </is>
      </c>
      <c r="CL1257" t="inlineStr">
        <is>
          <t/>
        </is>
      </c>
      <c r="CM1257" t="inlineStr">
        <is>
          <t/>
        </is>
      </c>
      <c r="CN1257" t="inlineStr">
        <is>
          <t/>
        </is>
      </c>
      <c r="CO1257" t="inlineStr">
        <is>
          <t/>
        </is>
      </c>
      <c r="CP1257" t="inlineStr">
        <is>
          <t/>
        </is>
      </c>
      <c r="CQ1257" t="inlineStr">
        <is>
          <t/>
        </is>
      </c>
      <c r="CR1257" t="inlineStr">
        <is>
          <t/>
        </is>
      </c>
      <c r="CS1257" t="inlineStr">
        <is>
          <t/>
        </is>
      </c>
      <c r="CT1257" t="inlineStr">
        <is>
          <t/>
        </is>
      </c>
      <c r="CU1257" t="inlineStr">
        <is>
          <t/>
        </is>
      </c>
      <c r="CV1257" t="inlineStr">
        <is>
          <t/>
        </is>
      </c>
      <c r="CW1257" t="inlineStr">
        <is>
          <t/>
        </is>
      </c>
    </row>
    <row r="1258">
      <c r="A1258" s="1" t="str">
        <f>HYPERLINK("https://iate.europa.eu/entry/result/1407669/all", "1407669")</f>
        <v>1407669</v>
      </c>
      <c r="B1258" t="inlineStr">
        <is>
          <t>INDUSTRY</t>
        </is>
      </c>
      <c r="C1258" t="inlineStr">
        <is>
          <t>INDUSTRY|electronics and electrical engineering</t>
        </is>
      </c>
      <c r="D1258" t="inlineStr">
        <is>
          <t>no</t>
        </is>
      </c>
      <c r="E1258" t="inlineStr">
        <is>
          <t/>
        </is>
      </c>
      <c r="F1258" t="inlineStr">
        <is>
          <t/>
        </is>
      </c>
      <c r="G1258" t="inlineStr">
        <is>
          <t/>
        </is>
      </c>
      <c r="H1258" t="inlineStr">
        <is>
          <t/>
        </is>
      </c>
      <c r="I1258" t="inlineStr">
        <is>
          <t/>
        </is>
      </c>
      <c r="J1258" t="inlineStr">
        <is>
          <t/>
        </is>
      </c>
      <c r="K1258" t="inlineStr">
        <is>
          <t/>
        </is>
      </c>
      <c r="L1258" t="inlineStr">
        <is>
          <t/>
        </is>
      </c>
      <c r="M1258" t="inlineStr">
        <is>
          <t/>
        </is>
      </c>
      <c r="N1258" t="inlineStr">
        <is>
          <t/>
        </is>
      </c>
      <c r="O1258" t="inlineStr">
        <is>
          <t/>
        </is>
      </c>
      <c r="P1258" t="inlineStr">
        <is>
          <t/>
        </is>
      </c>
      <c r="Q1258" t="inlineStr">
        <is>
          <t/>
        </is>
      </c>
      <c r="R1258" s="2" t="inlineStr">
        <is>
          <t>Arbeitsvermoegen eines Wasserkraftwerkes</t>
        </is>
      </c>
      <c r="S1258" s="2" t="inlineStr">
        <is>
          <t>3</t>
        </is>
      </c>
      <c r="T1258" s="2" t="inlineStr">
        <is>
          <t/>
        </is>
      </c>
      <c r="U1258" t="inlineStr">
        <is>
          <t>die innerhalb eines bestimmten Zeitabschnittes aus dem nutzbaren Zufluss erzeugbare elektrische Arbeit</t>
        </is>
      </c>
      <c r="V1258" s="2" t="inlineStr">
        <is>
          <t>παραγωγικότητα υδροηλεκτρικής εγκατάστασης</t>
        </is>
      </c>
      <c r="W1258" s="2" t="inlineStr">
        <is>
          <t>3</t>
        </is>
      </c>
      <c r="X1258" s="2" t="inlineStr">
        <is>
          <t/>
        </is>
      </c>
      <c r="Y1258" t="inlineStr">
        <is>
          <t/>
        </is>
      </c>
      <c r="Z1258" s="2" t="inlineStr">
        <is>
          <t>energy capability of a hydro-electric power station</t>
        </is>
      </c>
      <c r="AA1258" s="2" t="inlineStr">
        <is>
          <t>3</t>
        </is>
      </c>
      <c r="AB1258" s="2" t="inlineStr">
        <is>
          <t/>
        </is>
      </c>
      <c r="AC1258" t="inlineStr">
        <is>
          <t>the maximum amount of electricity which the cumulative corrected flow,recorded during a given period,would allow it to produce under the best conditions during that period</t>
        </is>
      </c>
      <c r="AD1258" s="2" t="inlineStr">
        <is>
          <t>producibilidad de un aprovechamiento hidroeléctrico</t>
        </is>
      </c>
      <c r="AE1258" s="2" t="inlineStr">
        <is>
          <t>3</t>
        </is>
      </c>
      <c r="AF1258" s="2" t="inlineStr">
        <is>
          <t/>
        </is>
      </c>
      <c r="AG1258" t="inlineStr">
        <is>
          <t>en un intervalo de tiempo determinado es la máxima cantidad de energía que le permitirían producir, en las condiciones más favorables, el conjunto de aportaciones corregidas correspondientes al intervalo de tiempo considerado</t>
        </is>
      </c>
      <c r="AH1258" t="inlineStr">
        <is>
          <t/>
        </is>
      </c>
      <c r="AI1258" t="inlineStr">
        <is>
          <t/>
        </is>
      </c>
      <c r="AJ1258" t="inlineStr">
        <is>
          <t/>
        </is>
      </c>
      <c r="AK1258" t="inlineStr">
        <is>
          <t/>
        </is>
      </c>
      <c r="AL1258" t="inlineStr">
        <is>
          <t/>
        </is>
      </c>
      <c r="AM1258" t="inlineStr">
        <is>
          <t/>
        </is>
      </c>
      <c r="AN1258" t="inlineStr">
        <is>
          <t/>
        </is>
      </c>
      <c r="AO1258" t="inlineStr">
        <is>
          <t/>
        </is>
      </c>
      <c r="AP1258" s="2" t="inlineStr">
        <is>
          <t>productibilité d'un aménagement hydro-electrique</t>
        </is>
      </c>
      <c r="AQ1258" s="2" t="inlineStr">
        <is>
          <t>3</t>
        </is>
      </c>
      <c r="AR1258" s="2" t="inlineStr">
        <is>
          <t/>
        </is>
      </c>
      <c r="AS1258" t="inlineStr">
        <is>
          <t>la productibilité d'un aménagement hydro-électrique pendant un intervalle de temps déterminé, est la quantité maximale d'énergie électrique que l'ensemble des apports corrigés constatés pendant l'intervalle de temps considéré lui permettrait de produire dans les conditions les plus favorables</t>
        </is>
      </c>
      <c r="AT1258" t="inlineStr">
        <is>
          <t/>
        </is>
      </c>
      <c r="AU1258" t="inlineStr">
        <is>
          <t/>
        </is>
      </c>
      <c r="AV1258" t="inlineStr">
        <is>
          <t/>
        </is>
      </c>
      <c r="AW1258" t="inlineStr">
        <is>
          <t/>
        </is>
      </c>
      <c r="AX1258" t="inlineStr">
        <is>
          <t/>
        </is>
      </c>
      <c r="AY1258" t="inlineStr">
        <is>
          <t/>
        </is>
      </c>
      <c r="AZ1258" t="inlineStr">
        <is>
          <t/>
        </is>
      </c>
      <c r="BA1258" t="inlineStr">
        <is>
          <t/>
        </is>
      </c>
      <c r="BB1258" t="inlineStr">
        <is>
          <t/>
        </is>
      </c>
      <c r="BC1258" t="inlineStr">
        <is>
          <t/>
        </is>
      </c>
      <c r="BD1258" t="inlineStr">
        <is>
          <t/>
        </is>
      </c>
      <c r="BE1258" t="inlineStr">
        <is>
          <t/>
        </is>
      </c>
      <c r="BF1258" s="2" t="inlineStr">
        <is>
          <t>produttibilità di una centrale idroelettrica</t>
        </is>
      </c>
      <c r="BG1258" s="2" t="inlineStr">
        <is>
          <t>3</t>
        </is>
      </c>
      <c r="BH1258" s="2" t="inlineStr">
        <is>
          <t/>
        </is>
      </c>
      <c r="BI1258" t="inlineStr">
        <is>
          <t/>
        </is>
      </c>
      <c r="BJ1258" t="inlineStr">
        <is>
          <t/>
        </is>
      </c>
      <c r="BK1258" t="inlineStr">
        <is>
          <t/>
        </is>
      </c>
      <c r="BL1258" t="inlineStr">
        <is>
          <t/>
        </is>
      </c>
      <c r="BM1258" t="inlineStr">
        <is>
          <t/>
        </is>
      </c>
      <c r="BN1258" t="inlineStr">
        <is>
          <t/>
        </is>
      </c>
      <c r="BO1258" t="inlineStr">
        <is>
          <t/>
        </is>
      </c>
      <c r="BP1258" t="inlineStr">
        <is>
          <t/>
        </is>
      </c>
      <c r="BQ1258" t="inlineStr">
        <is>
          <t/>
        </is>
      </c>
      <c r="BR1258" t="inlineStr">
        <is>
          <t/>
        </is>
      </c>
      <c r="BS1258" t="inlineStr">
        <is>
          <t/>
        </is>
      </c>
      <c r="BT1258" t="inlineStr">
        <is>
          <t/>
        </is>
      </c>
      <c r="BU1258" t="inlineStr">
        <is>
          <t/>
        </is>
      </c>
      <c r="BV1258" t="inlineStr">
        <is>
          <t/>
        </is>
      </c>
      <c r="BW1258" t="inlineStr">
        <is>
          <t/>
        </is>
      </c>
      <c r="BX1258" t="inlineStr">
        <is>
          <t/>
        </is>
      </c>
      <c r="BY1258" t="inlineStr">
        <is>
          <t/>
        </is>
      </c>
      <c r="BZ1258" t="inlineStr">
        <is>
          <t/>
        </is>
      </c>
      <c r="CA1258" t="inlineStr">
        <is>
          <t/>
        </is>
      </c>
      <c r="CB1258" t="inlineStr">
        <is>
          <t/>
        </is>
      </c>
      <c r="CC1258" t="inlineStr">
        <is>
          <t/>
        </is>
      </c>
      <c r="CD1258" s="2" t="inlineStr">
        <is>
          <t>produtibilidade de um aproveitamento hidráulico</t>
        </is>
      </c>
      <c r="CE1258" s="2" t="inlineStr">
        <is>
          <t>3</t>
        </is>
      </c>
      <c r="CF1258" s="2" t="inlineStr">
        <is>
          <t/>
        </is>
      </c>
      <c r="CG1258" t="inlineStr">
        <is>
          <t>volume máximo de energia que o valor acumulado das afluências durante um dado período permitiria produzir nesse período,nas condições mais favoráveis</t>
        </is>
      </c>
      <c r="CH1258" t="inlineStr">
        <is>
          <t/>
        </is>
      </c>
      <c r="CI1258" t="inlineStr">
        <is>
          <t/>
        </is>
      </c>
      <c r="CJ1258" t="inlineStr">
        <is>
          <t/>
        </is>
      </c>
      <c r="CK1258" t="inlineStr">
        <is>
          <t/>
        </is>
      </c>
      <c r="CL1258" t="inlineStr">
        <is>
          <t/>
        </is>
      </c>
      <c r="CM1258" t="inlineStr">
        <is>
          <t/>
        </is>
      </c>
      <c r="CN1258" t="inlineStr">
        <is>
          <t/>
        </is>
      </c>
      <c r="CO1258" t="inlineStr">
        <is>
          <t/>
        </is>
      </c>
      <c r="CP1258" t="inlineStr">
        <is>
          <t/>
        </is>
      </c>
      <c r="CQ1258" t="inlineStr">
        <is>
          <t/>
        </is>
      </c>
      <c r="CR1258" t="inlineStr">
        <is>
          <t/>
        </is>
      </c>
      <c r="CS1258" t="inlineStr">
        <is>
          <t/>
        </is>
      </c>
      <c r="CT1258" t="inlineStr">
        <is>
          <t/>
        </is>
      </c>
      <c r="CU1258" t="inlineStr">
        <is>
          <t/>
        </is>
      </c>
      <c r="CV1258" t="inlineStr">
        <is>
          <t/>
        </is>
      </c>
      <c r="CW1258" t="inlineStr">
        <is>
          <t/>
        </is>
      </c>
    </row>
    <row r="1259">
      <c r="A1259" s="1" t="str">
        <f>HYPERLINK("https://iate.europa.eu/entry/result/1407668/all", "1407668")</f>
        <v>1407668</v>
      </c>
      <c r="B1259" t="inlineStr">
        <is>
          <t>INDUSTRY</t>
        </is>
      </c>
      <c r="C1259" t="inlineStr">
        <is>
          <t>INDUSTRY|electronics and electrical engineering</t>
        </is>
      </c>
      <c r="D1259" t="inlineStr">
        <is>
          <t>no</t>
        </is>
      </c>
      <c r="E1259" t="inlineStr">
        <is>
          <t/>
        </is>
      </c>
      <c r="F1259" t="inlineStr">
        <is>
          <t/>
        </is>
      </c>
      <c r="G1259" t="inlineStr">
        <is>
          <t/>
        </is>
      </c>
      <c r="H1259" t="inlineStr">
        <is>
          <t/>
        </is>
      </c>
      <c r="I1259" t="inlineStr">
        <is>
          <t/>
        </is>
      </c>
      <c r="J1259" t="inlineStr">
        <is>
          <t/>
        </is>
      </c>
      <c r="K1259" t="inlineStr">
        <is>
          <t/>
        </is>
      </c>
      <c r="L1259" t="inlineStr">
        <is>
          <t/>
        </is>
      </c>
      <c r="M1259" t="inlineStr">
        <is>
          <t/>
        </is>
      </c>
      <c r="N1259" t="inlineStr">
        <is>
          <t/>
        </is>
      </c>
      <c r="O1259" t="inlineStr">
        <is>
          <t/>
        </is>
      </c>
      <c r="P1259" t="inlineStr">
        <is>
          <t/>
        </is>
      </c>
      <c r="Q1259" t="inlineStr">
        <is>
          <t/>
        </is>
      </c>
      <c r="R1259" s="2" t="inlineStr">
        <is>
          <t>oekonomisches energetisches Potential</t>
        </is>
      </c>
      <c r="S1259" s="2" t="inlineStr">
        <is>
          <t>3</t>
        </is>
      </c>
      <c r="T1259" s="2" t="inlineStr">
        <is>
          <t/>
        </is>
      </c>
      <c r="U1259" t="inlineStr">
        <is>
          <t>die Wasserkraft, die unter gegebenen Umstaenden wirtschaftlich ausbaufaehig ist</t>
        </is>
      </c>
      <c r="V1259" s="2" t="inlineStr">
        <is>
          <t>ενεργειακό δυναμικό οικονομικά εκμεταλεύσιμο</t>
        </is>
      </c>
      <c r="W1259" s="2" t="inlineStr">
        <is>
          <t>3</t>
        </is>
      </c>
      <c r="X1259" s="2" t="inlineStr">
        <is>
          <t/>
        </is>
      </c>
      <c r="Y1259" t="inlineStr">
        <is>
          <t/>
        </is>
      </c>
      <c r="Z1259" s="2" t="inlineStr">
        <is>
          <t>economic energy potential</t>
        </is>
      </c>
      <c r="AA1259" s="2" t="inlineStr">
        <is>
          <t>3</t>
        </is>
      </c>
      <c r="AB1259" s="2" t="inlineStr">
        <is>
          <t/>
        </is>
      </c>
      <c r="AC1259" t="inlineStr">
        <is>
          <t>the water power that is economically exploitable under given conditions</t>
        </is>
      </c>
      <c r="AD1259" s="2" t="inlineStr">
        <is>
          <t>potencial económicamente explotable</t>
        </is>
      </c>
      <c r="AE1259" s="2" t="inlineStr">
        <is>
          <t>3</t>
        </is>
      </c>
      <c r="AF1259" s="2" t="inlineStr">
        <is>
          <t/>
        </is>
      </c>
      <c r="AG1259" t="inlineStr">
        <is>
          <t>energía hidráulica que puede aprovecharse rentablemente en determinadas condiciones</t>
        </is>
      </c>
      <c r="AH1259" t="inlineStr">
        <is>
          <t/>
        </is>
      </c>
      <c r="AI1259" t="inlineStr">
        <is>
          <t/>
        </is>
      </c>
      <c r="AJ1259" t="inlineStr">
        <is>
          <t/>
        </is>
      </c>
      <c r="AK1259" t="inlineStr">
        <is>
          <t/>
        </is>
      </c>
      <c r="AL1259" t="inlineStr">
        <is>
          <t/>
        </is>
      </c>
      <c r="AM1259" t="inlineStr">
        <is>
          <t/>
        </is>
      </c>
      <c r="AN1259" t="inlineStr">
        <is>
          <t/>
        </is>
      </c>
      <c r="AO1259" t="inlineStr">
        <is>
          <t/>
        </is>
      </c>
      <c r="AP1259" s="2" t="inlineStr">
        <is>
          <t>potentiel énergétique économique</t>
        </is>
      </c>
      <c r="AQ1259" s="2" t="inlineStr">
        <is>
          <t>3</t>
        </is>
      </c>
      <c r="AR1259" s="2" t="inlineStr">
        <is>
          <t/>
        </is>
      </c>
      <c r="AS1259" t="inlineStr">
        <is>
          <t>énergie hydraulique qui, dans des conditions données, pourrait être rentablement aménagée</t>
        </is>
      </c>
      <c r="AT1259" t="inlineStr">
        <is>
          <t/>
        </is>
      </c>
      <c r="AU1259" t="inlineStr">
        <is>
          <t/>
        </is>
      </c>
      <c r="AV1259" t="inlineStr">
        <is>
          <t/>
        </is>
      </c>
      <c r="AW1259" t="inlineStr">
        <is>
          <t/>
        </is>
      </c>
      <c r="AX1259" t="inlineStr">
        <is>
          <t/>
        </is>
      </c>
      <c r="AY1259" t="inlineStr">
        <is>
          <t/>
        </is>
      </c>
      <c r="AZ1259" t="inlineStr">
        <is>
          <t/>
        </is>
      </c>
      <c r="BA1259" t="inlineStr">
        <is>
          <t/>
        </is>
      </c>
      <c r="BB1259" t="inlineStr">
        <is>
          <t/>
        </is>
      </c>
      <c r="BC1259" t="inlineStr">
        <is>
          <t/>
        </is>
      </c>
      <c r="BD1259" t="inlineStr">
        <is>
          <t/>
        </is>
      </c>
      <c r="BE1259" t="inlineStr">
        <is>
          <t/>
        </is>
      </c>
      <c r="BF1259" s="2" t="inlineStr">
        <is>
          <t>potenziale energetico sfruttabile economicamente</t>
        </is>
      </c>
      <c r="BG1259" s="2" t="inlineStr">
        <is>
          <t>3</t>
        </is>
      </c>
      <c r="BH1259" s="2" t="inlineStr">
        <is>
          <t/>
        </is>
      </c>
      <c r="BI1259" t="inlineStr">
        <is>
          <t/>
        </is>
      </c>
      <c r="BJ1259" t="inlineStr">
        <is>
          <t/>
        </is>
      </c>
      <c r="BK1259" t="inlineStr">
        <is>
          <t/>
        </is>
      </c>
      <c r="BL1259" t="inlineStr">
        <is>
          <t/>
        </is>
      </c>
      <c r="BM1259" t="inlineStr">
        <is>
          <t/>
        </is>
      </c>
      <c r="BN1259" t="inlineStr">
        <is>
          <t/>
        </is>
      </c>
      <c r="BO1259" t="inlineStr">
        <is>
          <t/>
        </is>
      </c>
      <c r="BP1259" t="inlineStr">
        <is>
          <t/>
        </is>
      </c>
      <c r="BQ1259" t="inlineStr">
        <is>
          <t/>
        </is>
      </c>
      <c r="BR1259" t="inlineStr">
        <is>
          <t/>
        </is>
      </c>
      <c r="BS1259" t="inlineStr">
        <is>
          <t/>
        </is>
      </c>
      <c r="BT1259" t="inlineStr">
        <is>
          <t/>
        </is>
      </c>
      <c r="BU1259" t="inlineStr">
        <is>
          <t/>
        </is>
      </c>
      <c r="BV1259" t="inlineStr">
        <is>
          <t/>
        </is>
      </c>
      <c r="BW1259" t="inlineStr">
        <is>
          <t/>
        </is>
      </c>
      <c r="BX1259" t="inlineStr">
        <is>
          <t/>
        </is>
      </c>
      <c r="BY1259" t="inlineStr">
        <is>
          <t/>
        </is>
      </c>
      <c r="BZ1259" t="inlineStr">
        <is>
          <t/>
        </is>
      </c>
      <c r="CA1259" t="inlineStr">
        <is>
          <t/>
        </is>
      </c>
      <c r="CB1259" t="inlineStr">
        <is>
          <t/>
        </is>
      </c>
      <c r="CC1259" t="inlineStr">
        <is>
          <t/>
        </is>
      </c>
      <c r="CD1259" s="2" t="inlineStr">
        <is>
          <t>potencial hidráulico economicamente explorável</t>
        </is>
      </c>
      <c r="CE1259" s="2" t="inlineStr">
        <is>
          <t>3</t>
        </is>
      </c>
      <c r="CF1259" s="2" t="inlineStr">
        <is>
          <t/>
        </is>
      </c>
      <c r="CG1259" t="inlineStr">
        <is>
          <t>energia hidráulica que pode aproveitar-se em condições económicas</t>
        </is>
      </c>
      <c r="CH1259" t="inlineStr">
        <is>
          <t/>
        </is>
      </c>
      <c r="CI1259" t="inlineStr">
        <is>
          <t/>
        </is>
      </c>
      <c r="CJ1259" t="inlineStr">
        <is>
          <t/>
        </is>
      </c>
      <c r="CK1259" t="inlineStr">
        <is>
          <t/>
        </is>
      </c>
      <c r="CL1259" t="inlineStr">
        <is>
          <t/>
        </is>
      </c>
      <c r="CM1259" t="inlineStr">
        <is>
          <t/>
        </is>
      </c>
      <c r="CN1259" t="inlineStr">
        <is>
          <t/>
        </is>
      </c>
      <c r="CO1259" t="inlineStr">
        <is>
          <t/>
        </is>
      </c>
      <c r="CP1259" t="inlineStr">
        <is>
          <t/>
        </is>
      </c>
      <c r="CQ1259" t="inlineStr">
        <is>
          <t/>
        </is>
      </c>
      <c r="CR1259" t="inlineStr">
        <is>
          <t/>
        </is>
      </c>
      <c r="CS1259" t="inlineStr">
        <is>
          <t/>
        </is>
      </c>
      <c r="CT1259" t="inlineStr">
        <is>
          <t/>
        </is>
      </c>
      <c r="CU1259" t="inlineStr">
        <is>
          <t/>
        </is>
      </c>
      <c r="CV1259" t="inlineStr">
        <is>
          <t/>
        </is>
      </c>
      <c r="CW1259" t="inlineStr">
        <is>
          <t/>
        </is>
      </c>
    </row>
    <row r="1260">
      <c r="A1260" s="1" t="str">
        <f>HYPERLINK("https://iate.europa.eu/entry/result/1407667/all", "1407667")</f>
        <v>1407667</v>
      </c>
      <c r="B1260" t="inlineStr">
        <is>
          <t>PRODUCTION, TECHNOLOGY AND RESEARCH;INDUSTRY</t>
        </is>
      </c>
      <c r="C1260" t="inlineStr">
        <is>
          <t>PRODUCTION, TECHNOLOGY AND RESEARCH|technology and technical regulations;INDUSTRY|electronics and electrical engineering</t>
        </is>
      </c>
      <c r="D1260" t="inlineStr">
        <is>
          <t>no</t>
        </is>
      </c>
      <c r="E1260" t="inlineStr">
        <is>
          <t/>
        </is>
      </c>
      <c r="F1260" t="inlineStr">
        <is>
          <t/>
        </is>
      </c>
      <c r="G1260" t="inlineStr">
        <is>
          <t/>
        </is>
      </c>
      <c r="H1260" t="inlineStr">
        <is>
          <t/>
        </is>
      </c>
      <c r="I1260" t="inlineStr">
        <is>
          <t/>
        </is>
      </c>
      <c r="J1260" t="inlineStr">
        <is>
          <t/>
        </is>
      </c>
      <c r="K1260" t="inlineStr">
        <is>
          <t/>
        </is>
      </c>
      <c r="L1260" t="inlineStr">
        <is>
          <t/>
        </is>
      </c>
      <c r="M1260" t="inlineStr">
        <is>
          <t/>
        </is>
      </c>
      <c r="N1260" t="inlineStr">
        <is>
          <t/>
        </is>
      </c>
      <c r="O1260" t="inlineStr">
        <is>
          <t/>
        </is>
      </c>
      <c r="P1260" t="inlineStr">
        <is>
          <t/>
        </is>
      </c>
      <c r="Q1260" t="inlineStr">
        <is>
          <t/>
        </is>
      </c>
      <c r="R1260" s="2" t="inlineStr">
        <is>
          <t>Summenlinie</t>
        </is>
      </c>
      <c r="S1260" s="2" t="inlineStr">
        <is>
          <t>3</t>
        </is>
      </c>
      <c r="T1260" s="2" t="inlineStr">
        <is>
          <t/>
        </is>
      </c>
      <c r="U1260" t="inlineStr">
        <is>
          <t>eine Integralkurve einer Ganglinie</t>
        </is>
      </c>
      <c r="V1260" s="2" t="inlineStr">
        <is>
          <t>αθροιστικό διάγραμμα|
αθροιστική καμπύλη</t>
        </is>
      </c>
      <c r="W1260" s="2" t="inlineStr">
        <is>
          <t>3|
3</t>
        </is>
      </c>
      <c r="X1260" s="2" t="inlineStr">
        <is>
          <t xml:space="preserve">|
</t>
        </is>
      </c>
      <c r="Y1260" t="inlineStr">
        <is>
          <t/>
        </is>
      </c>
      <c r="Z1260" s="2" t="inlineStr">
        <is>
          <t>mass curve|
summation curve|
cumulative curve</t>
        </is>
      </c>
      <c r="AA1260" s="2" t="inlineStr">
        <is>
          <t>3|
3|
3</t>
        </is>
      </c>
      <c r="AB1260" s="2" t="inlineStr">
        <is>
          <t xml:space="preserve">|
|
</t>
        </is>
      </c>
      <c r="AC1260" t="inlineStr">
        <is>
          <t>a hydrograph replotted to give cumulative values</t>
        </is>
      </c>
      <c r="AD1260" s="2" t="inlineStr">
        <is>
          <t>curva de valores acumulados</t>
        </is>
      </c>
      <c r="AE1260" s="2" t="inlineStr">
        <is>
          <t>3</t>
        </is>
      </c>
      <c r="AF1260" s="2" t="inlineStr">
        <is>
          <t/>
        </is>
      </c>
      <c r="AG1260" t="inlineStr">
        <is>
          <t>curva integral de una curva cronológica</t>
        </is>
      </c>
      <c r="AH1260" t="inlineStr">
        <is>
          <t/>
        </is>
      </c>
      <c r="AI1260" t="inlineStr">
        <is>
          <t/>
        </is>
      </c>
      <c r="AJ1260" t="inlineStr">
        <is>
          <t/>
        </is>
      </c>
      <c r="AK1260" t="inlineStr">
        <is>
          <t/>
        </is>
      </c>
      <c r="AL1260" t="inlineStr">
        <is>
          <t/>
        </is>
      </c>
      <c r="AM1260" t="inlineStr">
        <is>
          <t/>
        </is>
      </c>
      <c r="AN1260" t="inlineStr">
        <is>
          <t/>
        </is>
      </c>
      <c r="AO1260" t="inlineStr">
        <is>
          <t/>
        </is>
      </c>
      <c r="AP1260" s="2" t="inlineStr">
        <is>
          <t>courbe cumulée</t>
        </is>
      </c>
      <c r="AQ1260" s="2" t="inlineStr">
        <is>
          <t>3</t>
        </is>
      </c>
      <c r="AR1260" s="2" t="inlineStr">
        <is>
          <t/>
        </is>
      </c>
      <c r="AS1260" t="inlineStr">
        <is>
          <t>courbe intégrale d'une courbe chronologique</t>
        </is>
      </c>
      <c r="AT1260" t="inlineStr">
        <is>
          <t/>
        </is>
      </c>
      <c r="AU1260" t="inlineStr">
        <is>
          <t/>
        </is>
      </c>
      <c r="AV1260" t="inlineStr">
        <is>
          <t/>
        </is>
      </c>
      <c r="AW1260" t="inlineStr">
        <is>
          <t/>
        </is>
      </c>
      <c r="AX1260" t="inlineStr">
        <is>
          <t/>
        </is>
      </c>
      <c r="AY1260" t="inlineStr">
        <is>
          <t/>
        </is>
      </c>
      <c r="AZ1260" t="inlineStr">
        <is>
          <t/>
        </is>
      </c>
      <c r="BA1260" t="inlineStr">
        <is>
          <t/>
        </is>
      </c>
      <c r="BB1260" t="inlineStr">
        <is>
          <t/>
        </is>
      </c>
      <c r="BC1260" t="inlineStr">
        <is>
          <t/>
        </is>
      </c>
      <c r="BD1260" t="inlineStr">
        <is>
          <t/>
        </is>
      </c>
      <c r="BE1260" t="inlineStr">
        <is>
          <t/>
        </is>
      </c>
      <c r="BF1260" s="2" t="inlineStr">
        <is>
          <t>curva di valori accumulati</t>
        </is>
      </c>
      <c r="BG1260" s="2" t="inlineStr">
        <is>
          <t>3</t>
        </is>
      </c>
      <c r="BH1260" s="2" t="inlineStr">
        <is>
          <t/>
        </is>
      </c>
      <c r="BI1260" t="inlineStr">
        <is>
          <t/>
        </is>
      </c>
      <c r="BJ1260" t="inlineStr">
        <is>
          <t/>
        </is>
      </c>
      <c r="BK1260" t="inlineStr">
        <is>
          <t/>
        </is>
      </c>
      <c r="BL1260" t="inlineStr">
        <is>
          <t/>
        </is>
      </c>
      <c r="BM1260" t="inlineStr">
        <is>
          <t/>
        </is>
      </c>
      <c r="BN1260" t="inlineStr">
        <is>
          <t/>
        </is>
      </c>
      <c r="BO1260" t="inlineStr">
        <is>
          <t/>
        </is>
      </c>
      <c r="BP1260" t="inlineStr">
        <is>
          <t/>
        </is>
      </c>
      <c r="BQ1260" t="inlineStr">
        <is>
          <t/>
        </is>
      </c>
      <c r="BR1260" t="inlineStr">
        <is>
          <t/>
        </is>
      </c>
      <c r="BS1260" t="inlineStr">
        <is>
          <t/>
        </is>
      </c>
      <c r="BT1260" t="inlineStr">
        <is>
          <t/>
        </is>
      </c>
      <c r="BU1260" t="inlineStr">
        <is>
          <t/>
        </is>
      </c>
      <c r="BV1260" t="inlineStr">
        <is>
          <t/>
        </is>
      </c>
      <c r="BW1260" t="inlineStr">
        <is>
          <t/>
        </is>
      </c>
      <c r="BX1260" t="inlineStr">
        <is>
          <t/>
        </is>
      </c>
      <c r="BY1260" t="inlineStr">
        <is>
          <t/>
        </is>
      </c>
      <c r="BZ1260" t="inlineStr">
        <is>
          <t/>
        </is>
      </c>
      <c r="CA1260" t="inlineStr">
        <is>
          <t/>
        </is>
      </c>
      <c r="CB1260" t="inlineStr">
        <is>
          <t/>
        </is>
      </c>
      <c r="CC1260" t="inlineStr">
        <is>
          <t/>
        </is>
      </c>
      <c r="CD1260" s="2" t="inlineStr">
        <is>
          <t>curva de caudais acumulados</t>
        </is>
      </c>
      <c r="CE1260" s="2" t="inlineStr">
        <is>
          <t>3</t>
        </is>
      </c>
      <c r="CF1260" s="2" t="inlineStr">
        <is>
          <t/>
        </is>
      </c>
      <c r="CG1260" t="inlineStr">
        <is>
          <t>representação gráfica da integral dos valores dos caudais escoados</t>
        </is>
      </c>
      <c r="CH1260" t="inlineStr">
        <is>
          <t/>
        </is>
      </c>
      <c r="CI1260" t="inlineStr">
        <is>
          <t/>
        </is>
      </c>
      <c r="CJ1260" t="inlineStr">
        <is>
          <t/>
        </is>
      </c>
      <c r="CK1260" t="inlineStr">
        <is>
          <t/>
        </is>
      </c>
      <c r="CL1260" t="inlineStr">
        <is>
          <t/>
        </is>
      </c>
      <c r="CM1260" t="inlineStr">
        <is>
          <t/>
        </is>
      </c>
      <c r="CN1260" t="inlineStr">
        <is>
          <t/>
        </is>
      </c>
      <c r="CO1260" t="inlineStr">
        <is>
          <t/>
        </is>
      </c>
      <c r="CP1260" t="inlineStr">
        <is>
          <t/>
        </is>
      </c>
      <c r="CQ1260" t="inlineStr">
        <is>
          <t/>
        </is>
      </c>
      <c r="CR1260" t="inlineStr">
        <is>
          <t/>
        </is>
      </c>
      <c r="CS1260" t="inlineStr">
        <is>
          <t/>
        </is>
      </c>
      <c r="CT1260" t="inlineStr">
        <is>
          <t/>
        </is>
      </c>
      <c r="CU1260" t="inlineStr">
        <is>
          <t/>
        </is>
      </c>
      <c r="CV1260" t="inlineStr">
        <is>
          <t/>
        </is>
      </c>
      <c r="CW1260" t="inlineStr">
        <is>
          <t/>
        </is>
      </c>
    </row>
    <row r="1261">
      <c r="A1261" s="1" t="str">
        <f>HYPERLINK("https://iate.europa.eu/entry/result/1407666/all", "1407666")</f>
        <v>1407666</v>
      </c>
      <c r="B1261" t="inlineStr">
        <is>
          <t>PRODUCTION, TECHNOLOGY AND RESEARCH;INDUSTRY</t>
        </is>
      </c>
      <c r="C1261" t="inlineStr">
        <is>
          <t>PRODUCTION, TECHNOLOGY AND RESEARCH|technology and technical regulations;INDUSTRY|electronics and electrical engineering</t>
        </is>
      </c>
      <c r="D1261" t="inlineStr">
        <is>
          <t>no</t>
        </is>
      </c>
      <c r="E1261" t="inlineStr">
        <is>
          <t/>
        </is>
      </c>
      <c r="F1261" t="inlineStr">
        <is>
          <t/>
        </is>
      </c>
      <c r="G1261" t="inlineStr">
        <is>
          <t/>
        </is>
      </c>
      <c r="H1261" t="inlineStr">
        <is>
          <t/>
        </is>
      </c>
      <c r="I1261" t="inlineStr">
        <is>
          <t/>
        </is>
      </c>
      <c r="J1261" t="inlineStr">
        <is>
          <t/>
        </is>
      </c>
      <c r="K1261" t="inlineStr">
        <is>
          <t/>
        </is>
      </c>
      <c r="L1261" t="inlineStr">
        <is>
          <t/>
        </is>
      </c>
      <c r="M1261" t="inlineStr">
        <is>
          <t/>
        </is>
      </c>
      <c r="N1261" t="inlineStr">
        <is>
          <t/>
        </is>
      </c>
      <c r="O1261" t="inlineStr">
        <is>
          <t/>
        </is>
      </c>
      <c r="P1261" t="inlineStr">
        <is>
          <t/>
        </is>
      </c>
      <c r="Q1261" t="inlineStr">
        <is>
          <t/>
        </is>
      </c>
      <c r="R1261" s="2" t="inlineStr">
        <is>
          <t>Dauerlinie</t>
        </is>
      </c>
      <c r="S1261" s="2" t="inlineStr">
        <is>
          <t>3</t>
        </is>
      </c>
      <c r="T1261" s="2" t="inlineStr">
        <is>
          <t/>
        </is>
      </c>
      <c r="U1261" t="inlineStr">
        <is>
          <t>eine nach der Groesse der Beobachtungswerte geordnete Ganglinie</t>
        </is>
      </c>
      <c r="V1261" s="2" t="inlineStr">
        <is>
          <t>καμπύλη διάρκειας|
καμπύλη κατανομής συχνοτήτων</t>
        </is>
      </c>
      <c r="W1261" s="2" t="inlineStr">
        <is>
          <t>3|
3</t>
        </is>
      </c>
      <c r="X1261" s="2" t="inlineStr">
        <is>
          <t xml:space="preserve">|
</t>
        </is>
      </c>
      <c r="Y1261" t="inlineStr">
        <is>
          <t/>
        </is>
      </c>
      <c r="Z1261" s="2" t="inlineStr">
        <is>
          <t>frequency distribution curve|
duration curve</t>
        </is>
      </c>
      <c r="AA1261" s="2" t="inlineStr">
        <is>
          <t>3|
3</t>
        </is>
      </c>
      <c r="AB1261" s="2" t="inlineStr">
        <is>
          <t xml:space="preserve">|
</t>
        </is>
      </c>
      <c r="AC1261" t="inlineStr">
        <is>
          <t>a hydrograph replotted according to the magnitude of the observed data</t>
        </is>
      </c>
      <c r="AD1261" s="2" t="inlineStr">
        <is>
          <t>curva de caudales clasificados|
curva de frecuencia</t>
        </is>
      </c>
      <c r="AE1261" s="2" t="inlineStr">
        <is>
          <t>3|
3</t>
        </is>
      </c>
      <c r="AF1261" s="2" t="inlineStr">
        <is>
          <t xml:space="preserve">|
</t>
        </is>
      </c>
      <c r="AG1261" t="inlineStr">
        <is>
          <t>representación gráfica de los valores observados clasificados en orden de su magnitud</t>
        </is>
      </c>
      <c r="AH1261" t="inlineStr">
        <is>
          <t/>
        </is>
      </c>
      <c r="AI1261" t="inlineStr">
        <is>
          <t/>
        </is>
      </c>
      <c r="AJ1261" t="inlineStr">
        <is>
          <t/>
        </is>
      </c>
      <c r="AK1261" t="inlineStr">
        <is>
          <t/>
        </is>
      </c>
      <c r="AL1261" t="inlineStr">
        <is>
          <t/>
        </is>
      </c>
      <c r="AM1261" t="inlineStr">
        <is>
          <t/>
        </is>
      </c>
      <c r="AN1261" t="inlineStr">
        <is>
          <t/>
        </is>
      </c>
      <c r="AO1261" t="inlineStr">
        <is>
          <t/>
        </is>
      </c>
      <c r="AP1261" s="2" t="inlineStr">
        <is>
          <t>courbe de fréquence|
courbe de distribution</t>
        </is>
      </c>
      <c r="AQ1261" s="2" t="inlineStr">
        <is>
          <t>3|
3</t>
        </is>
      </c>
      <c r="AR1261" s="2" t="inlineStr">
        <is>
          <t xml:space="preserve">|
</t>
        </is>
      </c>
      <c r="AS1261" t="inlineStr">
        <is>
          <t>valeurs observées classées en fonction de leur importance</t>
        </is>
      </c>
      <c r="AT1261" t="inlineStr">
        <is>
          <t/>
        </is>
      </c>
      <c r="AU1261" t="inlineStr">
        <is>
          <t/>
        </is>
      </c>
      <c r="AV1261" t="inlineStr">
        <is>
          <t/>
        </is>
      </c>
      <c r="AW1261" t="inlineStr">
        <is>
          <t/>
        </is>
      </c>
      <c r="AX1261" t="inlineStr">
        <is>
          <t/>
        </is>
      </c>
      <c r="AY1261" t="inlineStr">
        <is>
          <t/>
        </is>
      </c>
      <c r="AZ1261" t="inlineStr">
        <is>
          <t/>
        </is>
      </c>
      <c r="BA1261" t="inlineStr">
        <is>
          <t/>
        </is>
      </c>
      <c r="BB1261" t="inlineStr">
        <is>
          <t/>
        </is>
      </c>
      <c r="BC1261" t="inlineStr">
        <is>
          <t/>
        </is>
      </c>
      <c r="BD1261" t="inlineStr">
        <is>
          <t/>
        </is>
      </c>
      <c r="BE1261" t="inlineStr">
        <is>
          <t/>
        </is>
      </c>
      <c r="BF1261" s="2" t="inlineStr">
        <is>
          <t>curva di frequenza</t>
        </is>
      </c>
      <c r="BG1261" s="2" t="inlineStr">
        <is>
          <t>3</t>
        </is>
      </c>
      <c r="BH1261" s="2" t="inlineStr">
        <is>
          <t/>
        </is>
      </c>
      <c r="BI1261" t="inlineStr">
        <is>
          <t/>
        </is>
      </c>
      <c r="BJ1261" t="inlineStr">
        <is>
          <t/>
        </is>
      </c>
      <c r="BK1261" t="inlineStr">
        <is>
          <t/>
        </is>
      </c>
      <c r="BL1261" t="inlineStr">
        <is>
          <t/>
        </is>
      </c>
      <c r="BM1261" t="inlineStr">
        <is>
          <t/>
        </is>
      </c>
      <c r="BN1261" t="inlineStr">
        <is>
          <t/>
        </is>
      </c>
      <c r="BO1261" t="inlineStr">
        <is>
          <t/>
        </is>
      </c>
      <c r="BP1261" t="inlineStr">
        <is>
          <t/>
        </is>
      </c>
      <c r="BQ1261" t="inlineStr">
        <is>
          <t/>
        </is>
      </c>
      <c r="BR1261" t="inlineStr">
        <is>
          <t/>
        </is>
      </c>
      <c r="BS1261" t="inlineStr">
        <is>
          <t/>
        </is>
      </c>
      <c r="BT1261" t="inlineStr">
        <is>
          <t/>
        </is>
      </c>
      <c r="BU1261" t="inlineStr">
        <is>
          <t/>
        </is>
      </c>
      <c r="BV1261" t="inlineStr">
        <is>
          <t/>
        </is>
      </c>
      <c r="BW1261" t="inlineStr">
        <is>
          <t/>
        </is>
      </c>
      <c r="BX1261" t="inlineStr">
        <is>
          <t/>
        </is>
      </c>
      <c r="BY1261" t="inlineStr">
        <is>
          <t/>
        </is>
      </c>
      <c r="BZ1261" t="inlineStr">
        <is>
          <t/>
        </is>
      </c>
      <c r="CA1261" t="inlineStr">
        <is>
          <t/>
        </is>
      </c>
      <c r="CB1261" t="inlineStr">
        <is>
          <t/>
        </is>
      </c>
      <c r="CC1261" t="inlineStr">
        <is>
          <t/>
        </is>
      </c>
      <c r="CD1261" s="2" t="inlineStr">
        <is>
          <t>curva de caudais classificados|
curva de frequência</t>
        </is>
      </c>
      <c r="CE1261" s="2" t="inlineStr">
        <is>
          <t>3|
3</t>
        </is>
      </c>
      <c r="CF1261" s="2" t="inlineStr">
        <is>
          <t xml:space="preserve">|
</t>
        </is>
      </c>
      <c r="CG1261" t="inlineStr">
        <is>
          <t>representação gráfica dos valores observados segundo a respectiva ordem de grandeza</t>
        </is>
      </c>
      <c r="CH1261" t="inlineStr">
        <is>
          <t/>
        </is>
      </c>
      <c r="CI1261" t="inlineStr">
        <is>
          <t/>
        </is>
      </c>
      <c r="CJ1261" t="inlineStr">
        <is>
          <t/>
        </is>
      </c>
      <c r="CK1261" t="inlineStr">
        <is>
          <t/>
        </is>
      </c>
      <c r="CL1261" t="inlineStr">
        <is>
          <t/>
        </is>
      </c>
      <c r="CM1261" t="inlineStr">
        <is>
          <t/>
        </is>
      </c>
      <c r="CN1261" t="inlineStr">
        <is>
          <t/>
        </is>
      </c>
      <c r="CO1261" t="inlineStr">
        <is>
          <t/>
        </is>
      </c>
      <c r="CP1261" t="inlineStr">
        <is>
          <t/>
        </is>
      </c>
      <c r="CQ1261" t="inlineStr">
        <is>
          <t/>
        </is>
      </c>
      <c r="CR1261" t="inlineStr">
        <is>
          <t/>
        </is>
      </c>
      <c r="CS1261" t="inlineStr">
        <is>
          <t/>
        </is>
      </c>
      <c r="CT1261" t="inlineStr">
        <is>
          <t/>
        </is>
      </c>
      <c r="CU1261" t="inlineStr">
        <is>
          <t/>
        </is>
      </c>
      <c r="CV1261" t="inlineStr">
        <is>
          <t/>
        </is>
      </c>
      <c r="CW1261" t="inlineStr">
        <is>
          <t/>
        </is>
      </c>
    </row>
    <row r="1262">
      <c r="A1262" s="1" t="str">
        <f>HYPERLINK("https://iate.europa.eu/entry/result/1407665/all", "1407665")</f>
        <v>1407665</v>
      </c>
      <c r="B1262" t="inlineStr">
        <is>
          <t>PRODUCTION, TECHNOLOGY AND RESEARCH;INDUSTRY</t>
        </is>
      </c>
      <c r="C1262" t="inlineStr">
        <is>
          <t>PRODUCTION, TECHNOLOGY AND RESEARCH|technology and technical regulations;INDUSTRY|electronics and electrical engineering</t>
        </is>
      </c>
      <c r="D1262" t="inlineStr">
        <is>
          <t>no</t>
        </is>
      </c>
      <c r="E1262" t="inlineStr">
        <is>
          <t/>
        </is>
      </c>
      <c r="F1262" t="inlineStr">
        <is>
          <t/>
        </is>
      </c>
      <c r="G1262" t="inlineStr">
        <is>
          <t/>
        </is>
      </c>
      <c r="H1262" t="inlineStr">
        <is>
          <t/>
        </is>
      </c>
      <c r="I1262" t="inlineStr">
        <is>
          <t/>
        </is>
      </c>
      <c r="J1262" t="inlineStr">
        <is>
          <t/>
        </is>
      </c>
      <c r="K1262" t="inlineStr">
        <is>
          <t/>
        </is>
      </c>
      <c r="L1262" t="inlineStr">
        <is>
          <t/>
        </is>
      </c>
      <c r="M1262" t="inlineStr">
        <is>
          <t/>
        </is>
      </c>
      <c r="N1262" t="inlineStr">
        <is>
          <t/>
        </is>
      </c>
      <c r="O1262" t="inlineStr">
        <is>
          <t/>
        </is>
      </c>
      <c r="P1262" t="inlineStr">
        <is>
          <t/>
        </is>
      </c>
      <c r="Q1262" t="inlineStr">
        <is>
          <t/>
        </is>
      </c>
      <c r="R1262" s="2" t="inlineStr">
        <is>
          <t>Ganglinie</t>
        </is>
      </c>
      <c r="S1262" s="2" t="inlineStr">
        <is>
          <t>3</t>
        </is>
      </c>
      <c r="T1262" s="2" t="inlineStr">
        <is>
          <t/>
        </is>
      </c>
      <c r="U1262" t="inlineStr">
        <is>
          <t>eine zeichnerische Darstellung von Beobachtungswerten in der Reihenfolge ihres zeitlichen Auftretens</t>
        </is>
      </c>
      <c r="V1262" s="2" t="inlineStr">
        <is>
          <t>διάγραμμα υδραυλικού μεγέθους συναρτήσει του χρόνου|
υδρογράφημα</t>
        </is>
      </c>
      <c r="W1262" s="2" t="inlineStr">
        <is>
          <t>3|
3</t>
        </is>
      </c>
      <c r="X1262" s="2" t="inlineStr">
        <is>
          <t xml:space="preserve">|
</t>
        </is>
      </c>
      <c r="Y1262" t="inlineStr">
        <is>
          <t/>
        </is>
      </c>
      <c r="Z1262" s="2" t="inlineStr">
        <is>
          <t>hydrograph</t>
        </is>
      </c>
      <c r="AA1262" s="2" t="inlineStr">
        <is>
          <t>3</t>
        </is>
      </c>
      <c r="AB1262" s="2" t="inlineStr">
        <is>
          <t/>
        </is>
      </c>
      <c r="AC1262" t="inlineStr">
        <is>
          <t>a diagrammatic presentation of observed data in the sequence of their occurence in time,in the context of water flow</t>
        </is>
      </c>
      <c r="AD1262" s="2" t="inlineStr">
        <is>
          <t>curva cronológica</t>
        </is>
      </c>
      <c r="AE1262" s="2" t="inlineStr">
        <is>
          <t>3</t>
        </is>
      </c>
      <c r="AF1262" s="2" t="inlineStr">
        <is>
          <t/>
        </is>
      </c>
      <c r="AG1262" t="inlineStr">
        <is>
          <t>representación gráfica de los datos observados, en el mismo orden cronológico en que se presentan</t>
        </is>
      </c>
      <c r="AH1262" t="inlineStr">
        <is>
          <t/>
        </is>
      </c>
      <c r="AI1262" t="inlineStr">
        <is>
          <t/>
        </is>
      </c>
      <c r="AJ1262" t="inlineStr">
        <is>
          <t/>
        </is>
      </c>
      <c r="AK1262" t="inlineStr">
        <is>
          <t/>
        </is>
      </c>
      <c r="AL1262" t="inlineStr">
        <is>
          <t/>
        </is>
      </c>
      <c r="AM1262" t="inlineStr">
        <is>
          <t/>
        </is>
      </c>
      <c r="AN1262" t="inlineStr">
        <is>
          <t/>
        </is>
      </c>
      <c r="AO1262" t="inlineStr">
        <is>
          <t/>
        </is>
      </c>
      <c r="AP1262" s="2" t="inlineStr">
        <is>
          <t>courbe chronologique</t>
        </is>
      </c>
      <c r="AQ1262" s="2" t="inlineStr">
        <is>
          <t>3</t>
        </is>
      </c>
      <c r="AR1262" s="2" t="inlineStr">
        <is>
          <t/>
        </is>
      </c>
      <c r="AS1262" t="inlineStr">
        <is>
          <t>représentation des valeurs observées dans l'ordre chronologique où elles se présentent</t>
        </is>
      </c>
      <c r="AT1262" t="inlineStr">
        <is>
          <t/>
        </is>
      </c>
      <c r="AU1262" t="inlineStr">
        <is>
          <t/>
        </is>
      </c>
      <c r="AV1262" t="inlineStr">
        <is>
          <t/>
        </is>
      </c>
      <c r="AW1262" t="inlineStr">
        <is>
          <t/>
        </is>
      </c>
      <c r="AX1262" t="inlineStr">
        <is>
          <t/>
        </is>
      </c>
      <c r="AY1262" t="inlineStr">
        <is>
          <t/>
        </is>
      </c>
      <c r="AZ1262" t="inlineStr">
        <is>
          <t/>
        </is>
      </c>
      <c r="BA1262" t="inlineStr">
        <is>
          <t/>
        </is>
      </c>
      <c r="BB1262" t="inlineStr">
        <is>
          <t/>
        </is>
      </c>
      <c r="BC1262" t="inlineStr">
        <is>
          <t/>
        </is>
      </c>
      <c r="BD1262" t="inlineStr">
        <is>
          <t/>
        </is>
      </c>
      <c r="BE1262" t="inlineStr">
        <is>
          <t/>
        </is>
      </c>
      <c r="BF1262" s="2" t="inlineStr">
        <is>
          <t>curva cronologica</t>
        </is>
      </c>
      <c r="BG1262" s="2" t="inlineStr">
        <is>
          <t>3</t>
        </is>
      </c>
      <c r="BH1262" s="2" t="inlineStr">
        <is>
          <t/>
        </is>
      </c>
      <c r="BI1262" t="inlineStr">
        <is>
          <t/>
        </is>
      </c>
      <c r="BJ1262" t="inlineStr">
        <is>
          <t/>
        </is>
      </c>
      <c r="BK1262" t="inlineStr">
        <is>
          <t/>
        </is>
      </c>
      <c r="BL1262" t="inlineStr">
        <is>
          <t/>
        </is>
      </c>
      <c r="BM1262" t="inlineStr">
        <is>
          <t/>
        </is>
      </c>
      <c r="BN1262" t="inlineStr">
        <is>
          <t/>
        </is>
      </c>
      <c r="BO1262" t="inlineStr">
        <is>
          <t/>
        </is>
      </c>
      <c r="BP1262" t="inlineStr">
        <is>
          <t/>
        </is>
      </c>
      <c r="BQ1262" t="inlineStr">
        <is>
          <t/>
        </is>
      </c>
      <c r="BR1262" t="inlineStr">
        <is>
          <t/>
        </is>
      </c>
      <c r="BS1262" t="inlineStr">
        <is>
          <t/>
        </is>
      </c>
      <c r="BT1262" t="inlineStr">
        <is>
          <t/>
        </is>
      </c>
      <c r="BU1262" t="inlineStr">
        <is>
          <t/>
        </is>
      </c>
      <c r="BV1262" t="inlineStr">
        <is>
          <t/>
        </is>
      </c>
      <c r="BW1262" t="inlineStr">
        <is>
          <t/>
        </is>
      </c>
      <c r="BX1262" t="inlineStr">
        <is>
          <t/>
        </is>
      </c>
      <c r="BY1262" t="inlineStr">
        <is>
          <t/>
        </is>
      </c>
      <c r="BZ1262" t="inlineStr">
        <is>
          <t/>
        </is>
      </c>
      <c r="CA1262" t="inlineStr">
        <is>
          <t/>
        </is>
      </c>
      <c r="CB1262" t="inlineStr">
        <is>
          <t/>
        </is>
      </c>
      <c r="CC1262" t="inlineStr">
        <is>
          <t/>
        </is>
      </c>
      <c r="CD1262" s="2" t="inlineStr">
        <is>
          <t>curva cronológica</t>
        </is>
      </c>
      <c r="CE1262" s="2" t="inlineStr">
        <is>
          <t>3</t>
        </is>
      </c>
      <c r="CF1262" s="2" t="inlineStr">
        <is>
          <t/>
        </is>
      </c>
      <c r="CG1262" t="inlineStr">
        <is>
          <t>representação gráfica dos dados observados na ordem cronológica da sua ocorrência</t>
        </is>
      </c>
      <c r="CH1262" t="inlineStr">
        <is>
          <t/>
        </is>
      </c>
      <c r="CI1262" t="inlineStr">
        <is>
          <t/>
        </is>
      </c>
      <c r="CJ1262" t="inlineStr">
        <is>
          <t/>
        </is>
      </c>
      <c r="CK1262" t="inlineStr">
        <is>
          <t/>
        </is>
      </c>
      <c r="CL1262" t="inlineStr">
        <is>
          <t/>
        </is>
      </c>
      <c r="CM1262" t="inlineStr">
        <is>
          <t/>
        </is>
      </c>
      <c r="CN1262" t="inlineStr">
        <is>
          <t/>
        </is>
      </c>
      <c r="CO1262" t="inlineStr">
        <is>
          <t/>
        </is>
      </c>
      <c r="CP1262" t="inlineStr">
        <is>
          <t/>
        </is>
      </c>
      <c r="CQ1262" t="inlineStr">
        <is>
          <t/>
        </is>
      </c>
      <c r="CR1262" t="inlineStr">
        <is>
          <t/>
        </is>
      </c>
      <c r="CS1262" t="inlineStr">
        <is>
          <t/>
        </is>
      </c>
      <c r="CT1262" t="inlineStr">
        <is>
          <t/>
        </is>
      </c>
      <c r="CU1262" t="inlineStr">
        <is>
          <t/>
        </is>
      </c>
      <c r="CV1262" t="inlineStr">
        <is>
          <t/>
        </is>
      </c>
      <c r="CW1262" t="inlineStr">
        <is>
          <t/>
        </is>
      </c>
    </row>
    <row r="1263">
      <c r="A1263" s="1" t="str">
        <f>HYPERLINK("https://iate.europa.eu/entry/result/1407664/all", "1407664")</f>
        <v>1407664</v>
      </c>
      <c r="B1263" t="inlineStr">
        <is>
          <t>INDUSTRY</t>
        </is>
      </c>
      <c r="C1263" t="inlineStr">
        <is>
          <t>INDUSTRY|mechanical engineering;INDUSTRY|electronics and electrical engineering</t>
        </is>
      </c>
      <c r="D1263" t="inlineStr">
        <is>
          <t>no</t>
        </is>
      </c>
      <c r="E1263" t="inlineStr">
        <is>
          <t/>
        </is>
      </c>
      <c r="F1263" t="inlineStr">
        <is>
          <t/>
        </is>
      </c>
      <c r="G1263" t="inlineStr">
        <is>
          <t/>
        </is>
      </c>
      <c r="H1263" t="inlineStr">
        <is>
          <t/>
        </is>
      </c>
      <c r="I1263" t="inlineStr">
        <is>
          <t/>
        </is>
      </c>
      <c r="J1263" t="inlineStr">
        <is>
          <t/>
        </is>
      </c>
      <c r="K1263" t="inlineStr">
        <is>
          <t/>
        </is>
      </c>
      <c r="L1263" t="inlineStr">
        <is>
          <t/>
        </is>
      </c>
      <c r="M1263" t="inlineStr">
        <is>
          <t/>
        </is>
      </c>
      <c r="N1263" t="inlineStr">
        <is>
          <t/>
        </is>
      </c>
      <c r="O1263" t="inlineStr">
        <is>
          <t/>
        </is>
      </c>
      <c r="P1263" t="inlineStr">
        <is>
          <t/>
        </is>
      </c>
      <c r="Q1263" t="inlineStr">
        <is>
          <t/>
        </is>
      </c>
      <c r="R1263" s="2" t="inlineStr">
        <is>
          <t>Nennfoerderstrom</t>
        </is>
      </c>
      <c r="S1263" s="2" t="inlineStr">
        <is>
          <t>3</t>
        </is>
      </c>
      <c r="T1263" s="2" t="inlineStr">
        <is>
          <t/>
        </is>
      </c>
      <c r="U1263" t="inlineStr">
        <is>
          <t>der Foerderstrom, fuer den eine Pumpe ausgelegt ist</t>
        </is>
      </c>
      <c r="V1263" s="2" t="inlineStr">
        <is>
          <t>ονομαστική παροχή</t>
        </is>
      </c>
      <c r="W1263" s="2" t="inlineStr">
        <is>
          <t>3</t>
        </is>
      </c>
      <c r="X1263" s="2" t="inlineStr">
        <is>
          <t/>
        </is>
      </c>
      <c r="Y1263" t="inlineStr">
        <is>
          <t/>
        </is>
      </c>
      <c r="Z1263" s="2" t="inlineStr">
        <is>
          <t>nominal delivery|
nominal discharge|
rated discharge|
rated delivery</t>
        </is>
      </c>
      <c r="AA1263" s="2" t="inlineStr">
        <is>
          <t>3|
3|
3|
3</t>
        </is>
      </c>
      <c r="AB1263" s="2" t="inlineStr">
        <is>
          <t xml:space="preserve">|
|
|
</t>
        </is>
      </c>
      <c r="AC1263" t="inlineStr">
        <is>
          <t>the rate of flow for which the pump is designed</t>
        </is>
      </c>
      <c r="AD1263" s="2" t="inlineStr">
        <is>
          <t>caudal nominal</t>
        </is>
      </c>
      <c r="AE1263" s="2" t="inlineStr">
        <is>
          <t>3</t>
        </is>
      </c>
      <c r="AF1263" s="2" t="inlineStr">
        <is>
          <t/>
        </is>
      </c>
      <c r="AG1263" t="inlineStr">
        <is>
          <t>caudal para el que esta prevista una bomba</t>
        </is>
      </c>
      <c r="AH1263" t="inlineStr">
        <is>
          <t/>
        </is>
      </c>
      <c r="AI1263" t="inlineStr">
        <is>
          <t/>
        </is>
      </c>
      <c r="AJ1263" t="inlineStr">
        <is>
          <t/>
        </is>
      </c>
      <c r="AK1263" t="inlineStr">
        <is>
          <t/>
        </is>
      </c>
      <c r="AL1263" t="inlineStr">
        <is>
          <t/>
        </is>
      </c>
      <c r="AM1263" t="inlineStr">
        <is>
          <t/>
        </is>
      </c>
      <c r="AN1263" t="inlineStr">
        <is>
          <t/>
        </is>
      </c>
      <c r="AO1263" t="inlineStr">
        <is>
          <t/>
        </is>
      </c>
      <c r="AP1263" s="2" t="inlineStr">
        <is>
          <t>débit nominal</t>
        </is>
      </c>
      <c r="AQ1263" s="2" t="inlineStr">
        <is>
          <t>3</t>
        </is>
      </c>
      <c r="AR1263" s="2" t="inlineStr">
        <is>
          <t/>
        </is>
      </c>
      <c r="AS1263" t="inlineStr">
        <is>
          <t>débit pour lequel une pompe a été prévue</t>
        </is>
      </c>
      <c r="AT1263" t="inlineStr">
        <is>
          <t/>
        </is>
      </c>
      <c r="AU1263" t="inlineStr">
        <is>
          <t/>
        </is>
      </c>
      <c r="AV1263" t="inlineStr">
        <is>
          <t/>
        </is>
      </c>
      <c r="AW1263" t="inlineStr">
        <is>
          <t/>
        </is>
      </c>
      <c r="AX1263" t="inlineStr">
        <is>
          <t/>
        </is>
      </c>
      <c r="AY1263" t="inlineStr">
        <is>
          <t/>
        </is>
      </c>
      <c r="AZ1263" t="inlineStr">
        <is>
          <t/>
        </is>
      </c>
      <c r="BA1263" t="inlineStr">
        <is>
          <t/>
        </is>
      </c>
      <c r="BB1263" t="inlineStr">
        <is>
          <t/>
        </is>
      </c>
      <c r="BC1263" t="inlineStr">
        <is>
          <t/>
        </is>
      </c>
      <c r="BD1263" t="inlineStr">
        <is>
          <t/>
        </is>
      </c>
      <c r="BE1263" t="inlineStr">
        <is>
          <t/>
        </is>
      </c>
      <c r="BF1263" s="2" t="inlineStr">
        <is>
          <t>deflusso nominale</t>
        </is>
      </c>
      <c r="BG1263" s="2" t="inlineStr">
        <is>
          <t>3</t>
        </is>
      </c>
      <c r="BH1263" s="2" t="inlineStr">
        <is>
          <t/>
        </is>
      </c>
      <c r="BI1263" t="inlineStr">
        <is>
          <t/>
        </is>
      </c>
      <c r="BJ1263" t="inlineStr">
        <is>
          <t/>
        </is>
      </c>
      <c r="BK1263" t="inlineStr">
        <is>
          <t/>
        </is>
      </c>
      <c r="BL1263" t="inlineStr">
        <is>
          <t/>
        </is>
      </c>
      <c r="BM1263" t="inlineStr">
        <is>
          <t/>
        </is>
      </c>
      <c r="BN1263" t="inlineStr">
        <is>
          <t/>
        </is>
      </c>
      <c r="BO1263" t="inlineStr">
        <is>
          <t/>
        </is>
      </c>
      <c r="BP1263" t="inlineStr">
        <is>
          <t/>
        </is>
      </c>
      <c r="BQ1263" t="inlineStr">
        <is>
          <t/>
        </is>
      </c>
      <c r="BR1263" t="inlineStr">
        <is>
          <t/>
        </is>
      </c>
      <c r="BS1263" t="inlineStr">
        <is>
          <t/>
        </is>
      </c>
      <c r="BT1263" t="inlineStr">
        <is>
          <t/>
        </is>
      </c>
      <c r="BU1263" t="inlineStr">
        <is>
          <t/>
        </is>
      </c>
      <c r="BV1263" t="inlineStr">
        <is>
          <t/>
        </is>
      </c>
      <c r="BW1263" t="inlineStr">
        <is>
          <t/>
        </is>
      </c>
      <c r="BX1263" t="inlineStr">
        <is>
          <t/>
        </is>
      </c>
      <c r="BY1263" t="inlineStr">
        <is>
          <t/>
        </is>
      </c>
      <c r="BZ1263" t="inlineStr">
        <is>
          <t/>
        </is>
      </c>
      <c r="CA1263" t="inlineStr">
        <is>
          <t/>
        </is>
      </c>
      <c r="CB1263" t="inlineStr">
        <is>
          <t/>
        </is>
      </c>
      <c r="CC1263" t="inlineStr">
        <is>
          <t/>
        </is>
      </c>
      <c r="CD1263" s="2" t="inlineStr">
        <is>
          <t>caudal nominal</t>
        </is>
      </c>
      <c r="CE1263" s="2" t="inlineStr">
        <is>
          <t>3</t>
        </is>
      </c>
      <c r="CF1263" s="2" t="inlineStr">
        <is>
          <t/>
        </is>
      </c>
      <c r="CG1263" t="inlineStr">
        <is>
          <t>caudal para o qual a bomba é dimensionada</t>
        </is>
      </c>
      <c r="CH1263" t="inlineStr">
        <is>
          <t/>
        </is>
      </c>
      <c r="CI1263" t="inlineStr">
        <is>
          <t/>
        </is>
      </c>
      <c r="CJ1263" t="inlineStr">
        <is>
          <t/>
        </is>
      </c>
      <c r="CK1263" t="inlineStr">
        <is>
          <t/>
        </is>
      </c>
      <c r="CL1263" t="inlineStr">
        <is>
          <t/>
        </is>
      </c>
      <c r="CM1263" t="inlineStr">
        <is>
          <t/>
        </is>
      </c>
      <c r="CN1263" t="inlineStr">
        <is>
          <t/>
        </is>
      </c>
      <c r="CO1263" t="inlineStr">
        <is>
          <t/>
        </is>
      </c>
      <c r="CP1263" t="inlineStr">
        <is>
          <t/>
        </is>
      </c>
      <c r="CQ1263" t="inlineStr">
        <is>
          <t/>
        </is>
      </c>
      <c r="CR1263" t="inlineStr">
        <is>
          <t/>
        </is>
      </c>
      <c r="CS1263" t="inlineStr">
        <is>
          <t/>
        </is>
      </c>
      <c r="CT1263" t="inlineStr">
        <is>
          <t/>
        </is>
      </c>
      <c r="CU1263" t="inlineStr">
        <is>
          <t/>
        </is>
      </c>
      <c r="CV1263" t="inlineStr">
        <is>
          <t/>
        </is>
      </c>
      <c r="CW1263" t="inlineStr">
        <is>
          <t/>
        </is>
      </c>
    </row>
    <row r="1264">
      <c r="A1264" s="1" t="str">
        <f>HYPERLINK("https://iate.europa.eu/entry/result/1407663/all", "1407663")</f>
        <v>1407663</v>
      </c>
      <c r="B1264" t="inlineStr">
        <is>
          <t>INDUSTRY</t>
        </is>
      </c>
      <c r="C1264" t="inlineStr">
        <is>
          <t>INDUSTRY|mechanical engineering;INDUSTRY|electronics and electrical engineering</t>
        </is>
      </c>
      <c r="D1264" t="inlineStr">
        <is>
          <t>no</t>
        </is>
      </c>
      <c r="E1264" t="inlineStr">
        <is>
          <t/>
        </is>
      </c>
      <c r="F1264" t="inlineStr">
        <is>
          <t/>
        </is>
      </c>
      <c r="G1264" t="inlineStr">
        <is>
          <t/>
        </is>
      </c>
      <c r="H1264" t="inlineStr">
        <is>
          <t/>
        </is>
      </c>
      <c r="I1264" t="inlineStr">
        <is>
          <t/>
        </is>
      </c>
      <c r="J1264" t="inlineStr">
        <is>
          <t/>
        </is>
      </c>
      <c r="K1264" t="inlineStr">
        <is>
          <t/>
        </is>
      </c>
      <c r="L1264" t="inlineStr">
        <is>
          <t/>
        </is>
      </c>
      <c r="M1264" t="inlineStr">
        <is>
          <t/>
        </is>
      </c>
      <c r="N1264" t="inlineStr">
        <is>
          <t/>
        </is>
      </c>
      <c r="O1264" t="inlineStr">
        <is>
          <t/>
        </is>
      </c>
      <c r="P1264" t="inlineStr">
        <is>
          <t/>
        </is>
      </c>
      <c r="Q1264" t="inlineStr">
        <is>
          <t/>
        </is>
      </c>
      <c r="R1264" s="2" t="inlineStr">
        <is>
          <t>Nenndurchfluss</t>
        </is>
      </c>
      <c r="S1264" s="2" t="inlineStr">
        <is>
          <t>3</t>
        </is>
      </c>
      <c r="T1264" s="2" t="inlineStr">
        <is>
          <t/>
        </is>
      </c>
      <c r="U1264" t="inlineStr">
        <is>
          <t>jener Durchfluss, fuer den die Turbine ausgelegt ist</t>
        </is>
      </c>
      <c r="V1264" s="2" t="inlineStr">
        <is>
          <t>ροή υδροστροβίλου|
ονομαστική παροχή</t>
        </is>
      </c>
      <c r="W1264" s="2" t="inlineStr">
        <is>
          <t>3|
3</t>
        </is>
      </c>
      <c r="X1264" s="2" t="inlineStr">
        <is>
          <t xml:space="preserve">|
</t>
        </is>
      </c>
      <c r="Y1264" t="inlineStr">
        <is>
          <t/>
        </is>
      </c>
      <c r="Z1264" s="2" t="inlineStr">
        <is>
          <t>turbine flow|
nominal discharge|
operating-flow|
rated discharge</t>
        </is>
      </c>
      <c r="AA1264" s="2" t="inlineStr">
        <is>
          <t>3|
3|
3|
3</t>
        </is>
      </c>
      <c r="AB1264" s="2" t="inlineStr">
        <is>
          <t xml:space="preserve">|
|
|
</t>
        </is>
      </c>
      <c r="AC1264" t="inlineStr">
        <is>
          <t>the rate of flow for which the turbine is designed</t>
        </is>
      </c>
      <c r="AD1264" s="2" t="inlineStr">
        <is>
          <t>caudal nominal</t>
        </is>
      </c>
      <c r="AE1264" s="2" t="inlineStr">
        <is>
          <t>3</t>
        </is>
      </c>
      <c r="AF1264" s="2" t="inlineStr">
        <is>
          <t/>
        </is>
      </c>
      <c r="AG1264" t="inlineStr">
        <is>
          <t>caudal para el que esta prevista la turbina</t>
        </is>
      </c>
      <c r="AH1264" t="inlineStr">
        <is>
          <t/>
        </is>
      </c>
      <c r="AI1264" t="inlineStr">
        <is>
          <t/>
        </is>
      </c>
      <c r="AJ1264" t="inlineStr">
        <is>
          <t/>
        </is>
      </c>
      <c r="AK1264" t="inlineStr">
        <is>
          <t/>
        </is>
      </c>
      <c r="AL1264" t="inlineStr">
        <is>
          <t/>
        </is>
      </c>
      <c r="AM1264" t="inlineStr">
        <is>
          <t/>
        </is>
      </c>
      <c r="AN1264" t="inlineStr">
        <is>
          <t/>
        </is>
      </c>
      <c r="AO1264" t="inlineStr">
        <is>
          <t/>
        </is>
      </c>
      <c r="AP1264" s="2" t="inlineStr">
        <is>
          <t>débit nominal</t>
        </is>
      </c>
      <c r="AQ1264" s="2" t="inlineStr">
        <is>
          <t>3</t>
        </is>
      </c>
      <c r="AR1264" s="2" t="inlineStr">
        <is>
          <t/>
        </is>
      </c>
      <c r="AS1264" t="inlineStr">
        <is>
          <t>débit pour lequel la turbine a été prévue</t>
        </is>
      </c>
      <c r="AT1264" t="inlineStr">
        <is>
          <t/>
        </is>
      </c>
      <c r="AU1264" t="inlineStr">
        <is>
          <t/>
        </is>
      </c>
      <c r="AV1264" t="inlineStr">
        <is>
          <t/>
        </is>
      </c>
      <c r="AW1264" t="inlineStr">
        <is>
          <t/>
        </is>
      </c>
      <c r="AX1264" t="inlineStr">
        <is>
          <t/>
        </is>
      </c>
      <c r="AY1264" t="inlineStr">
        <is>
          <t/>
        </is>
      </c>
      <c r="AZ1264" t="inlineStr">
        <is>
          <t/>
        </is>
      </c>
      <c r="BA1264" t="inlineStr">
        <is>
          <t/>
        </is>
      </c>
      <c r="BB1264" t="inlineStr">
        <is>
          <t/>
        </is>
      </c>
      <c r="BC1264" t="inlineStr">
        <is>
          <t/>
        </is>
      </c>
      <c r="BD1264" t="inlineStr">
        <is>
          <t/>
        </is>
      </c>
      <c r="BE1264" t="inlineStr">
        <is>
          <t/>
        </is>
      </c>
      <c r="BF1264" s="2" t="inlineStr">
        <is>
          <t>deflusso nominale</t>
        </is>
      </c>
      <c r="BG1264" s="2" t="inlineStr">
        <is>
          <t>3</t>
        </is>
      </c>
      <c r="BH1264" s="2" t="inlineStr">
        <is>
          <t/>
        </is>
      </c>
      <c r="BI1264" t="inlineStr">
        <is>
          <t/>
        </is>
      </c>
      <c r="BJ1264" t="inlineStr">
        <is>
          <t/>
        </is>
      </c>
      <c r="BK1264" t="inlineStr">
        <is>
          <t/>
        </is>
      </c>
      <c r="BL1264" t="inlineStr">
        <is>
          <t/>
        </is>
      </c>
      <c r="BM1264" t="inlineStr">
        <is>
          <t/>
        </is>
      </c>
      <c r="BN1264" t="inlineStr">
        <is>
          <t/>
        </is>
      </c>
      <c r="BO1264" t="inlineStr">
        <is>
          <t/>
        </is>
      </c>
      <c r="BP1264" t="inlineStr">
        <is>
          <t/>
        </is>
      </c>
      <c r="BQ1264" t="inlineStr">
        <is>
          <t/>
        </is>
      </c>
      <c r="BR1264" t="inlineStr">
        <is>
          <t/>
        </is>
      </c>
      <c r="BS1264" t="inlineStr">
        <is>
          <t/>
        </is>
      </c>
      <c r="BT1264" t="inlineStr">
        <is>
          <t/>
        </is>
      </c>
      <c r="BU1264" t="inlineStr">
        <is>
          <t/>
        </is>
      </c>
      <c r="BV1264" t="inlineStr">
        <is>
          <t/>
        </is>
      </c>
      <c r="BW1264" t="inlineStr">
        <is>
          <t/>
        </is>
      </c>
      <c r="BX1264" t="inlineStr">
        <is>
          <t/>
        </is>
      </c>
      <c r="BY1264" t="inlineStr">
        <is>
          <t/>
        </is>
      </c>
      <c r="BZ1264" t="inlineStr">
        <is>
          <t/>
        </is>
      </c>
      <c r="CA1264" t="inlineStr">
        <is>
          <t/>
        </is>
      </c>
      <c r="CB1264" t="inlineStr">
        <is>
          <t/>
        </is>
      </c>
      <c r="CC1264" t="inlineStr">
        <is>
          <t/>
        </is>
      </c>
      <c r="CD1264" s="2" t="inlineStr">
        <is>
          <t>caudal nominal</t>
        </is>
      </c>
      <c r="CE1264" s="2" t="inlineStr">
        <is>
          <t>3</t>
        </is>
      </c>
      <c r="CF1264" s="2" t="inlineStr">
        <is>
          <t/>
        </is>
      </c>
      <c r="CG1264" t="inlineStr">
        <is>
          <t>caudal para o qual a turbina é dimensionada</t>
        </is>
      </c>
      <c r="CH1264" t="inlineStr">
        <is>
          <t/>
        </is>
      </c>
      <c r="CI1264" t="inlineStr">
        <is>
          <t/>
        </is>
      </c>
      <c r="CJ1264" t="inlineStr">
        <is>
          <t/>
        </is>
      </c>
      <c r="CK1264" t="inlineStr">
        <is>
          <t/>
        </is>
      </c>
      <c r="CL1264" t="inlineStr">
        <is>
          <t/>
        </is>
      </c>
      <c r="CM1264" t="inlineStr">
        <is>
          <t/>
        </is>
      </c>
      <c r="CN1264" t="inlineStr">
        <is>
          <t/>
        </is>
      </c>
      <c r="CO1264" t="inlineStr">
        <is>
          <t/>
        </is>
      </c>
      <c r="CP1264" t="inlineStr">
        <is>
          <t/>
        </is>
      </c>
      <c r="CQ1264" t="inlineStr">
        <is>
          <t/>
        </is>
      </c>
      <c r="CR1264" t="inlineStr">
        <is>
          <t/>
        </is>
      </c>
      <c r="CS1264" t="inlineStr">
        <is>
          <t/>
        </is>
      </c>
      <c r="CT1264" t="inlineStr">
        <is>
          <t/>
        </is>
      </c>
      <c r="CU1264" t="inlineStr">
        <is>
          <t/>
        </is>
      </c>
      <c r="CV1264" t="inlineStr">
        <is>
          <t/>
        </is>
      </c>
      <c r="CW1264" t="inlineStr">
        <is>
          <t/>
        </is>
      </c>
    </row>
    <row r="1265">
      <c r="A1265" s="1" t="str">
        <f>HYPERLINK("https://iate.europa.eu/entry/result/1407662/all", "1407662")</f>
        <v>1407662</v>
      </c>
      <c r="B1265" t="inlineStr">
        <is>
          <t>SCIENCE;INDUSTRY</t>
        </is>
      </c>
      <c r="C1265" t="inlineStr">
        <is>
          <t>SCIENCE|natural and applied sciences|life sciences;INDUSTRY|electronics and electrical engineering</t>
        </is>
      </c>
      <c r="D1265" t="inlineStr">
        <is>
          <t>no</t>
        </is>
      </c>
      <c r="E1265" t="inlineStr">
        <is>
          <t/>
        </is>
      </c>
      <c r="F1265" t="inlineStr">
        <is>
          <t/>
        </is>
      </c>
      <c r="G1265" t="inlineStr">
        <is>
          <t/>
        </is>
      </c>
      <c r="H1265" t="inlineStr">
        <is>
          <t/>
        </is>
      </c>
      <c r="I1265" t="inlineStr">
        <is>
          <t/>
        </is>
      </c>
      <c r="J1265" t="inlineStr">
        <is>
          <t/>
        </is>
      </c>
      <c r="K1265" t="inlineStr">
        <is>
          <t/>
        </is>
      </c>
      <c r="L1265" t="inlineStr">
        <is>
          <t/>
        </is>
      </c>
      <c r="M1265" t="inlineStr">
        <is>
          <t/>
        </is>
      </c>
      <c r="N1265" t="inlineStr">
        <is>
          <t/>
        </is>
      </c>
      <c r="O1265" t="inlineStr">
        <is>
          <t/>
        </is>
      </c>
      <c r="P1265" t="inlineStr">
        <is>
          <t/>
        </is>
      </c>
      <c r="Q1265" t="inlineStr">
        <is>
          <t/>
        </is>
      </c>
      <c r="R1265" s="2" t="inlineStr">
        <is>
          <t>nutzbarer Zufluss</t>
        </is>
      </c>
      <c r="S1265" s="2" t="inlineStr">
        <is>
          <t>3</t>
        </is>
      </c>
      <c r="T1265" s="2" t="inlineStr">
        <is>
          <t/>
        </is>
      </c>
      <c r="U1265" t="inlineStr">
        <is>
          <t>jener Teil des Gesamtzuflusses, der nach Abzug der Pflichtwassermenge und unvermeidbarer Verluste fuer die Energiegewinnung verfuegbar ist</t>
        </is>
      </c>
      <c r="V1265" s="2" t="inlineStr">
        <is>
          <t>καθαρή παροχή|
ωφέλιμη παροχή</t>
        </is>
      </c>
      <c r="W1265" s="2" t="inlineStr">
        <is>
          <t>3|
3</t>
        </is>
      </c>
      <c r="X1265" s="2" t="inlineStr">
        <is>
          <t xml:space="preserve">|
</t>
        </is>
      </c>
      <c r="Y1265" t="inlineStr">
        <is>
          <t/>
        </is>
      </c>
      <c r="Z1265" s="2" t="inlineStr">
        <is>
          <t>useful inflow|
effective inflow</t>
        </is>
      </c>
      <c r="AA1265" s="2" t="inlineStr">
        <is>
          <t>3|
3</t>
        </is>
      </c>
      <c r="AB1265" s="2" t="inlineStr">
        <is>
          <t xml:space="preserve">|
</t>
        </is>
      </c>
      <c r="AC1265" t="inlineStr">
        <is>
          <t>that part of the available flow which after subtracting compensation water and unavoidable losses,is available for generating electricity</t>
        </is>
      </c>
      <c r="AD1265" s="2" t="inlineStr">
        <is>
          <t>caudal utilizable</t>
        </is>
      </c>
      <c r="AE1265" s="2" t="inlineStr">
        <is>
          <t>3</t>
        </is>
      </c>
      <c r="AF1265" s="2" t="inlineStr">
        <is>
          <t/>
        </is>
      </c>
      <c r="AG1265" t="inlineStr">
        <is>
          <t>parte del caudal total que queda disponible para la producción de energía, una vez deducidos el caudal no utilizable según las condiciones de la concesión y las perdidas inevitables</t>
        </is>
      </c>
      <c r="AH1265" t="inlineStr">
        <is>
          <t/>
        </is>
      </c>
      <c r="AI1265" t="inlineStr">
        <is>
          <t/>
        </is>
      </c>
      <c r="AJ1265" t="inlineStr">
        <is>
          <t/>
        </is>
      </c>
      <c r="AK1265" t="inlineStr">
        <is>
          <t/>
        </is>
      </c>
      <c r="AL1265" t="inlineStr">
        <is>
          <t/>
        </is>
      </c>
      <c r="AM1265" t="inlineStr">
        <is>
          <t/>
        </is>
      </c>
      <c r="AN1265" t="inlineStr">
        <is>
          <t/>
        </is>
      </c>
      <c r="AO1265" t="inlineStr">
        <is>
          <t/>
        </is>
      </c>
      <c r="AP1265" s="2" t="inlineStr">
        <is>
          <t>débit utilisable</t>
        </is>
      </c>
      <c r="AQ1265" s="2" t="inlineStr">
        <is>
          <t>3</t>
        </is>
      </c>
      <c r="AR1265" s="2" t="inlineStr">
        <is>
          <t/>
        </is>
      </c>
      <c r="AS1265" t="inlineStr">
        <is>
          <t>partie du débit total qui, après déduction d'un volume d'eau obligatoire prévu dans le cahier des charges et des pertes inévitables, reste disponible pour la production d'énergie</t>
        </is>
      </c>
      <c r="AT1265" t="inlineStr">
        <is>
          <t/>
        </is>
      </c>
      <c r="AU1265" t="inlineStr">
        <is>
          <t/>
        </is>
      </c>
      <c r="AV1265" t="inlineStr">
        <is>
          <t/>
        </is>
      </c>
      <c r="AW1265" t="inlineStr">
        <is>
          <t/>
        </is>
      </c>
      <c r="AX1265" t="inlineStr">
        <is>
          <t/>
        </is>
      </c>
      <c r="AY1265" t="inlineStr">
        <is>
          <t/>
        </is>
      </c>
      <c r="AZ1265" t="inlineStr">
        <is>
          <t/>
        </is>
      </c>
      <c r="BA1265" t="inlineStr">
        <is>
          <t/>
        </is>
      </c>
      <c r="BB1265" t="inlineStr">
        <is>
          <t/>
        </is>
      </c>
      <c r="BC1265" t="inlineStr">
        <is>
          <t/>
        </is>
      </c>
      <c r="BD1265" t="inlineStr">
        <is>
          <t/>
        </is>
      </c>
      <c r="BE1265" t="inlineStr">
        <is>
          <t/>
        </is>
      </c>
      <c r="BF1265" s="2" t="inlineStr">
        <is>
          <t>deflusso utilizzabile</t>
        </is>
      </c>
      <c r="BG1265" s="2" t="inlineStr">
        <is>
          <t>3</t>
        </is>
      </c>
      <c r="BH1265" s="2" t="inlineStr">
        <is>
          <t/>
        </is>
      </c>
      <c r="BI1265" t="inlineStr">
        <is>
          <t/>
        </is>
      </c>
      <c r="BJ1265" t="inlineStr">
        <is>
          <t/>
        </is>
      </c>
      <c r="BK1265" t="inlineStr">
        <is>
          <t/>
        </is>
      </c>
      <c r="BL1265" t="inlineStr">
        <is>
          <t/>
        </is>
      </c>
      <c r="BM1265" t="inlineStr">
        <is>
          <t/>
        </is>
      </c>
      <c r="BN1265" t="inlineStr">
        <is>
          <t/>
        </is>
      </c>
      <c r="BO1265" t="inlineStr">
        <is>
          <t/>
        </is>
      </c>
      <c r="BP1265" t="inlineStr">
        <is>
          <t/>
        </is>
      </c>
      <c r="BQ1265" t="inlineStr">
        <is>
          <t/>
        </is>
      </c>
      <c r="BR1265" t="inlineStr">
        <is>
          <t/>
        </is>
      </c>
      <c r="BS1265" t="inlineStr">
        <is>
          <t/>
        </is>
      </c>
      <c r="BT1265" t="inlineStr">
        <is>
          <t/>
        </is>
      </c>
      <c r="BU1265" t="inlineStr">
        <is>
          <t/>
        </is>
      </c>
      <c r="BV1265" t="inlineStr">
        <is>
          <t/>
        </is>
      </c>
      <c r="BW1265" t="inlineStr">
        <is>
          <t/>
        </is>
      </c>
      <c r="BX1265" t="inlineStr">
        <is>
          <t/>
        </is>
      </c>
      <c r="BY1265" t="inlineStr">
        <is>
          <t/>
        </is>
      </c>
      <c r="BZ1265" t="inlineStr">
        <is>
          <t/>
        </is>
      </c>
      <c r="CA1265" t="inlineStr">
        <is>
          <t/>
        </is>
      </c>
      <c r="CB1265" t="inlineStr">
        <is>
          <t/>
        </is>
      </c>
      <c r="CC1265" t="inlineStr">
        <is>
          <t/>
        </is>
      </c>
      <c r="CD1265" s="2" t="inlineStr">
        <is>
          <t>caudal utilizável</t>
        </is>
      </c>
      <c r="CE1265" s="2" t="inlineStr">
        <is>
          <t>3</t>
        </is>
      </c>
      <c r="CF1265" s="2" t="inlineStr">
        <is>
          <t/>
        </is>
      </c>
      <c r="CG1265" t="inlineStr">
        <is>
          <t>parte do caudal total que,após as deduções de água obrigatórias previstas no caderno de encargos e das perdas inevitáveis,fica disponível para a produção de energia</t>
        </is>
      </c>
      <c r="CH1265" t="inlineStr">
        <is>
          <t/>
        </is>
      </c>
      <c r="CI1265" t="inlineStr">
        <is>
          <t/>
        </is>
      </c>
      <c r="CJ1265" t="inlineStr">
        <is>
          <t/>
        </is>
      </c>
      <c r="CK1265" t="inlineStr">
        <is>
          <t/>
        </is>
      </c>
      <c r="CL1265" t="inlineStr">
        <is>
          <t/>
        </is>
      </c>
      <c r="CM1265" t="inlineStr">
        <is>
          <t/>
        </is>
      </c>
      <c r="CN1265" t="inlineStr">
        <is>
          <t/>
        </is>
      </c>
      <c r="CO1265" t="inlineStr">
        <is>
          <t/>
        </is>
      </c>
      <c r="CP1265" t="inlineStr">
        <is>
          <t/>
        </is>
      </c>
      <c r="CQ1265" t="inlineStr">
        <is>
          <t/>
        </is>
      </c>
      <c r="CR1265" t="inlineStr">
        <is>
          <t/>
        </is>
      </c>
      <c r="CS1265" t="inlineStr">
        <is>
          <t/>
        </is>
      </c>
      <c r="CT1265" t="inlineStr">
        <is>
          <t/>
        </is>
      </c>
      <c r="CU1265" t="inlineStr">
        <is>
          <t/>
        </is>
      </c>
      <c r="CV1265" t="inlineStr">
        <is>
          <t/>
        </is>
      </c>
      <c r="CW1265" t="inlineStr">
        <is>
          <t/>
        </is>
      </c>
    </row>
    <row r="1266">
      <c r="A1266" s="1" t="str">
        <f>HYPERLINK("https://iate.europa.eu/entry/result/1407661/all", "1407661")</f>
        <v>1407661</v>
      </c>
      <c r="B1266" t="inlineStr">
        <is>
          <t>INDUSTRY</t>
        </is>
      </c>
      <c r="C1266" t="inlineStr">
        <is>
          <t>INDUSTRY|electronics and electrical engineering;INDUSTRY|building and public works</t>
        </is>
      </c>
      <c r="D1266" t="inlineStr">
        <is>
          <t>no</t>
        </is>
      </c>
      <c r="E1266" t="inlineStr">
        <is>
          <t/>
        </is>
      </c>
      <c r="F1266" t="inlineStr">
        <is>
          <t/>
        </is>
      </c>
      <c r="G1266" t="inlineStr">
        <is>
          <t/>
        </is>
      </c>
      <c r="H1266" t="inlineStr">
        <is>
          <t/>
        </is>
      </c>
      <c r="I1266" t="inlineStr">
        <is>
          <t/>
        </is>
      </c>
      <c r="J1266" t="inlineStr">
        <is>
          <t/>
        </is>
      </c>
      <c r="K1266" t="inlineStr">
        <is>
          <t/>
        </is>
      </c>
      <c r="L1266" t="inlineStr">
        <is>
          <t/>
        </is>
      </c>
      <c r="M1266" t="inlineStr">
        <is>
          <t/>
        </is>
      </c>
      <c r="N1266" t="inlineStr">
        <is>
          <t/>
        </is>
      </c>
      <c r="O1266" t="inlineStr">
        <is>
          <t/>
        </is>
      </c>
      <c r="P1266" t="inlineStr">
        <is>
          <t/>
        </is>
      </c>
      <c r="Q1266" t="inlineStr">
        <is>
          <t/>
        </is>
      </c>
      <c r="R1266" s="2" t="inlineStr">
        <is>
          <t>Rueckgabestelle</t>
        </is>
      </c>
      <c r="S1266" s="2" t="inlineStr">
        <is>
          <t>3</t>
        </is>
      </c>
      <c r="T1266" s="2" t="inlineStr">
        <is>
          <t/>
        </is>
      </c>
      <c r="U1266" t="inlineStr">
        <is>
          <t>der Ort, an dem das der Energiegewinnung dienende Wasser wieder in ein natuerliches Gewaesser eingeleitet wird</t>
        </is>
      </c>
      <c r="V1266" s="2" t="inlineStr">
        <is>
          <t>σημείο επιστροφής|
σημείο απαγωγής</t>
        </is>
      </c>
      <c r="W1266" s="2" t="inlineStr">
        <is>
          <t>3|
3</t>
        </is>
      </c>
      <c r="X1266" s="2" t="inlineStr">
        <is>
          <t xml:space="preserve">|
</t>
        </is>
      </c>
      <c r="Y1266" t="inlineStr">
        <is>
          <t/>
        </is>
      </c>
      <c r="Z1266" s="2" t="inlineStr">
        <is>
          <t>tailrace|
return point|
outlet</t>
        </is>
      </c>
      <c r="AA1266" s="2" t="inlineStr">
        <is>
          <t>3|
3|
3</t>
        </is>
      </c>
      <c r="AB1266" s="2" t="inlineStr">
        <is>
          <t xml:space="preserve">|
|
</t>
        </is>
      </c>
      <c r="AC1266" t="inlineStr">
        <is>
          <t>the point at which the water after serving to generate electricity is returned to the watercourse</t>
        </is>
      </c>
      <c r="AD1266" s="2" t="inlineStr">
        <is>
          <t>punto de restitución</t>
        </is>
      </c>
      <c r="AE1266" s="2" t="inlineStr">
        <is>
          <t>3</t>
        </is>
      </c>
      <c r="AF1266" s="2" t="inlineStr">
        <is>
          <t/>
        </is>
      </c>
      <c r="AG1266" t="inlineStr">
        <is>
          <t>punto donde el agua es devuelta al río, curso de agua etc., después de haber servido para producir energía</t>
        </is>
      </c>
      <c r="AH1266" t="inlineStr">
        <is>
          <t/>
        </is>
      </c>
      <c r="AI1266" t="inlineStr">
        <is>
          <t/>
        </is>
      </c>
      <c r="AJ1266" t="inlineStr">
        <is>
          <t/>
        </is>
      </c>
      <c r="AK1266" t="inlineStr">
        <is>
          <t/>
        </is>
      </c>
      <c r="AL1266" t="inlineStr">
        <is>
          <t/>
        </is>
      </c>
      <c r="AM1266" t="inlineStr">
        <is>
          <t/>
        </is>
      </c>
      <c r="AN1266" t="inlineStr">
        <is>
          <t/>
        </is>
      </c>
      <c r="AO1266" t="inlineStr">
        <is>
          <t/>
        </is>
      </c>
      <c r="AP1266" s="2" t="inlineStr">
        <is>
          <t>point de restitution</t>
        </is>
      </c>
      <c r="AQ1266" s="2" t="inlineStr">
        <is>
          <t>3</t>
        </is>
      </c>
      <c r="AR1266" s="2" t="inlineStr">
        <is>
          <t/>
        </is>
      </c>
      <c r="AS1266" t="inlineStr">
        <is>
          <t>point où l'eau ayant servi à produire de l'énergie est rejetée dans un cours d'eau naturel</t>
        </is>
      </c>
      <c r="AT1266" t="inlineStr">
        <is>
          <t/>
        </is>
      </c>
      <c r="AU1266" t="inlineStr">
        <is>
          <t/>
        </is>
      </c>
      <c r="AV1266" t="inlineStr">
        <is>
          <t/>
        </is>
      </c>
      <c r="AW1266" t="inlineStr">
        <is>
          <t/>
        </is>
      </c>
      <c r="AX1266" t="inlineStr">
        <is>
          <t/>
        </is>
      </c>
      <c r="AY1266" t="inlineStr">
        <is>
          <t/>
        </is>
      </c>
      <c r="AZ1266" t="inlineStr">
        <is>
          <t/>
        </is>
      </c>
      <c r="BA1266" t="inlineStr">
        <is>
          <t/>
        </is>
      </c>
      <c r="BB1266" t="inlineStr">
        <is>
          <t/>
        </is>
      </c>
      <c r="BC1266" t="inlineStr">
        <is>
          <t/>
        </is>
      </c>
      <c r="BD1266" t="inlineStr">
        <is>
          <t/>
        </is>
      </c>
      <c r="BE1266" t="inlineStr">
        <is>
          <t/>
        </is>
      </c>
      <c r="BF1266" s="2" t="inlineStr">
        <is>
          <t>punto di resa|
posto di resa</t>
        </is>
      </c>
      <c r="BG1266" s="2" t="inlineStr">
        <is>
          <t>3|
3</t>
        </is>
      </c>
      <c r="BH1266" s="2" t="inlineStr">
        <is>
          <t xml:space="preserve">|
</t>
        </is>
      </c>
      <c r="BI1266" t="inlineStr">
        <is>
          <t/>
        </is>
      </c>
      <c r="BJ1266" t="inlineStr">
        <is>
          <t/>
        </is>
      </c>
      <c r="BK1266" t="inlineStr">
        <is>
          <t/>
        </is>
      </c>
      <c r="BL1266" t="inlineStr">
        <is>
          <t/>
        </is>
      </c>
      <c r="BM1266" t="inlineStr">
        <is>
          <t/>
        </is>
      </c>
      <c r="BN1266" t="inlineStr">
        <is>
          <t/>
        </is>
      </c>
      <c r="BO1266" t="inlineStr">
        <is>
          <t/>
        </is>
      </c>
      <c r="BP1266" t="inlineStr">
        <is>
          <t/>
        </is>
      </c>
      <c r="BQ1266" t="inlineStr">
        <is>
          <t/>
        </is>
      </c>
      <c r="BR1266" t="inlineStr">
        <is>
          <t/>
        </is>
      </c>
      <c r="BS1266" t="inlineStr">
        <is>
          <t/>
        </is>
      </c>
      <c r="BT1266" t="inlineStr">
        <is>
          <t/>
        </is>
      </c>
      <c r="BU1266" t="inlineStr">
        <is>
          <t/>
        </is>
      </c>
      <c r="BV1266" t="inlineStr">
        <is>
          <t/>
        </is>
      </c>
      <c r="BW1266" t="inlineStr">
        <is>
          <t/>
        </is>
      </c>
      <c r="BX1266" t="inlineStr">
        <is>
          <t/>
        </is>
      </c>
      <c r="BY1266" t="inlineStr">
        <is>
          <t/>
        </is>
      </c>
      <c r="BZ1266" t="inlineStr">
        <is>
          <t/>
        </is>
      </c>
      <c r="CA1266" t="inlineStr">
        <is>
          <t/>
        </is>
      </c>
      <c r="CB1266" t="inlineStr">
        <is>
          <t/>
        </is>
      </c>
      <c r="CC1266" t="inlineStr">
        <is>
          <t/>
        </is>
      </c>
      <c r="CD1266" s="2" t="inlineStr">
        <is>
          <t>ponto de restituição</t>
        </is>
      </c>
      <c r="CE1266" s="2" t="inlineStr">
        <is>
          <t>3</t>
        </is>
      </c>
      <c r="CF1266" s="2" t="inlineStr">
        <is>
          <t/>
        </is>
      </c>
      <c r="CG1266" t="inlineStr">
        <is>
          <t>ponto no qual a água depois de turbinada é restituída ao curso de água</t>
        </is>
      </c>
      <c r="CH1266" t="inlineStr">
        <is>
          <t/>
        </is>
      </c>
      <c r="CI1266" t="inlineStr">
        <is>
          <t/>
        </is>
      </c>
      <c r="CJ1266" t="inlineStr">
        <is>
          <t/>
        </is>
      </c>
      <c r="CK1266" t="inlineStr">
        <is>
          <t/>
        </is>
      </c>
      <c r="CL1266" t="inlineStr">
        <is>
          <t/>
        </is>
      </c>
      <c r="CM1266" t="inlineStr">
        <is>
          <t/>
        </is>
      </c>
      <c r="CN1266" t="inlineStr">
        <is>
          <t/>
        </is>
      </c>
      <c r="CO1266" t="inlineStr">
        <is>
          <t/>
        </is>
      </c>
      <c r="CP1266" t="inlineStr">
        <is>
          <t/>
        </is>
      </c>
      <c r="CQ1266" t="inlineStr">
        <is>
          <t/>
        </is>
      </c>
      <c r="CR1266" t="inlineStr">
        <is>
          <t/>
        </is>
      </c>
      <c r="CS1266" t="inlineStr">
        <is>
          <t/>
        </is>
      </c>
      <c r="CT1266" t="inlineStr">
        <is>
          <t/>
        </is>
      </c>
      <c r="CU1266" t="inlineStr">
        <is>
          <t/>
        </is>
      </c>
      <c r="CV1266" t="inlineStr">
        <is>
          <t/>
        </is>
      </c>
      <c r="CW1266" t="inlineStr">
        <is>
          <t/>
        </is>
      </c>
    </row>
    <row r="1267">
      <c r="A1267" s="1" t="str">
        <f>HYPERLINK("https://iate.europa.eu/entry/result/1407660/all", "1407660")</f>
        <v>1407660</v>
      </c>
      <c r="B1267" t="inlineStr">
        <is>
          <t>INDUSTRY</t>
        </is>
      </c>
      <c r="C1267" t="inlineStr">
        <is>
          <t>INDUSTRY|electronics and electrical engineering;INDUSTRY|building and public works</t>
        </is>
      </c>
      <c r="D1267" t="inlineStr">
        <is>
          <t>no</t>
        </is>
      </c>
      <c r="E1267" t="inlineStr">
        <is>
          <t/>
        </is>
      </c>
      <c r="F1267" t="inlineStr">
        <is>
          <t/>
        </is>
      </c>
      <c r="G1267" t="inlineStr">
        <is>
          <t/>
        </is>
      </c>
      <c r="H1267" t="inlineStr">
        <is>
          <t/>
        </is>
      </c>
      <c r="I1267" t="inlineStr">
        <is>
          <t/>
        </is>
      </c>
      <c r="J1267" t="inlineStr">
        <is>
          <t/>
        </is>
      </c>
      <c r="K1267" t="inlineStr">
        <is>
          <t/>
        </is>
      </c>
      <c r="L1267" t="inlineStr">
        <is>
          <t/>
        </is>
      </c>
      <c r="M1267" t="inlineStr">
        <is>
          <t/>
        </is>
      </c>
      <c r="N1267" t="inlineStr">
        <is>
          <t/>
        </is>
      </c>
      <c r="O1267" t="inlineStr">
        <is>
          <t/>
        </is>
      </c>
      <c r="P1267" t="inlineStr">
        <is>
          <t/>
        </is>
      </c>
      <c r="Q1267" t="inlineStr">
        <is>
          <t/>
        </is>
      </c>
      <c r="R1267" s="2" t="inlineStr">
        <is>
          <t>Entnahmestelle</t>
        </is>
      </c>
      <c r="S1267" s="2" t="inlineStr">
        <is>
          <t>3</t>
        </is>
      </c>
      <c r="T1267" s="2" t="inlineStr">
        <is>
          <t/>
        </is>
      </c>
      <c r="U1267" t="inlineStr">
        <is>
          <t>der Ort, an dem das der Energiegewinnung dienende Wasser aus dem Wasserlauf entnommen wird</t>
        </is>
      </c>
      <c r="V1267" s="2" t="inlineStr">
        <is>
          <t>σημείο προσαγωγής</t>
        </is>
      </c>
      <c r="W1267" s="2" t="inlineStr">
        <is>
          <t>3</t>
        </is>
      </c>
      <c r="X1267" s="2" t="inlineStr">
        <is>
          <t/>
        </is>
      </c>
      <c r="Y1267" t="inlineStr">
        <is>
          <t/>
        </is>
      </c>
      <c r="Z1267" s="2" t="inlineStr">
        <is>
          <t>headrace|
intake|
intake point</t>
        </is>
      </c>
      <c r="AA1267" s="2" t="inlineStr">
        <is>
          <t>3|
3|
3</t>
        </is>
      </c>
      <c r="AB1267" s="2" t="inlineStr">
        <is>
          <t xml:space="preserve">|
|
</t>
        </is>
      </c>
      <c r="AC1267" t="inlineStr">
        <is>
          <t>any structure on the upstream dam face or within the reservoir,or in the watercourse,for the purpose of directing water into a confined conduit,tunnel or channel for power production</t>
        </is>
      </c>
      <c r="AD1267" s="2" t="inlineStr">
        <is>
          <t>punto de toma|
toma</t>
        </is>
      </c>
      <c r="AE1267" s="2" t="inlineStr">
        <is>
          <t>3|
3</t>
        </is>
      </c>
      <c r="AF1267" s="2" t="inlineStr">
        <is>
          <t xml:space="preserve">|
</t>
        </is>
      </c>
      <c r="AG1267" t="inlineStr">
        <is>
          <t>lugar (situado en la cara aguas arriba de la central o en el embalse) donde se recoge el agua que ha deservir para producir energía, a fin de encauzarla por una conducción forzada, un túnel o un canal</t>
        </is>
      </c>
      <c r="AH1267" t="inlineStr">
        <is>
          <t/>
        </is>
      </c>
      <c r="AI1267" t="inlineStr">
        <is>
          <t/>
        </is>
      </c>
      <c r="AJ1267" t="inlineStr">
        <is>
          <t/>
        </is>
      </c>
      <c r="AK1267" t="inlineStr">
        <is>
          <t/>
        </is>
      </c>
      <c r="AL1267" t="inlineStr">
        <is>
          <t/>
        </is>
      </c>
      <c r="AM1267" t="inlineStr">
        <is>
          <t/>
        </is>
      </c>
      <c r="AN1267" t="inlineStr">
        <is>
          <t/>
        </is>
      </c>
      <c r="AO1267" t="inlineStr">
        <is>
          <t/>
        </is>
      </c>
      <c r="AP1267" s="2" t="inlineStr">
        <is>
          <t>point de destockage|
point de prélèvement</t>
        </is>
      </c>
      <c r="AQ1267" s="2" t="inlineStr">
        <is>
          <t>3|
3</t>
        </is>
      </c>
      <c r="AR1267" s="2" t="inlineStr">
        <is>
          <t xml:space="preserve">|
</t>
        </is>
      </c>
      <c r="AS1267" t="inlineStr">
        <is>
          <t>lieu (situé sur la face amont du barrage ou dans le réservoir) où l'eau servant à produire de l'énergie est prélevée pour la diriger dans une conduite forcée, un tunnel ou un canal</t>
        </is>
      </c>
      <c r="AT1267" t="inlineStr">
        <is>
          <t/>
        </is>
      </c>
      <c r="AU1267" t="inlineStr">
        <is>
          <t/>
        </is>
      </c>
      <c r="AV1267" t="inlineStr">
        <is>
          <t/>
        </is>
      </c>
      <c r="AW1267" t="inlineStr">
        <is>
          <t/>
        </is>
      </c>
      <c r="AX1267" t="inlineStr">
        <is>
          <t/>
        </is>
      </c>
      <c r="AY1267" t="inlineStr">
        <is>
          <t/>
        </is>
      </c>
      <c r="AZ1267" t="inlineStr">
        <is>
          <t/>
        </is>
      </c>
      <c r="BA1267" t="inlineStr">
        <is>
          <t/>
        </is>
      </c>
      <c r="BB1267" t="inlineStr">
        <is>
          <t/>
        </is>
      </c>
      <c r="BC1267" t="inlineStr">
        <is>
          <t/>
        </is>
      </c>
      <c r="BD1267" t="inlineStr">
        <is>
          <t/>
        </is>
      </c>
      <c r="BE1267" t="inlineStr">
        <is>
          <t/>
        </is>
      </c>
      <c r="BF1267" s="2" t="inlineStr">
        <is>
          <t>posto di prelievo|
punto di prelievo</t>
        </is>
      </c>
      <c r="BG1267" s="2" t="inlineStr">
        <is>
          <t>3|
3</t>
        </is>
      </c>
      <c r="BH1267" s="2" t="inlineStr">
        <is>
          <t xml:space="preserve">|
</t>
        </is>
      </c>
      <c r="BI1267" t="inlineStr">
        <is>
          <t/>
        </is>
      </c>
      <c r="BJ1267" t="inlineStr">
        <is>
          <t/>
        </is>
      </c>
      <c r="BK1267" t="inlineStr">
        <is>
          <t/>
        </is>
      </c>
      <c r="BL1267" t="inlineStr">
        <is>
          <t/>
        </is>
      </c>
      <c r="BM1267" t="inlineStr">
        <is>
          <t/>
        </is>
      </c>
      <c r="BN1267" t="inlineStr">
        <is>
          <t/>
        </is>
      </c>
      <c r="BO1267" t="inlineStr">
        <is>
          <t/>
        </is>
      </c>
      <c r="BP1267" t="inlineStr">
        <is>
          <t/>
        </is>
      </c>
      <c r="BQ1267" t="inlineStr">
        <is>
          <t/>
        </is>
      </c>
      <c r="BR1267" t="inlineStr">
        <is>
          <t/>
        </is>
      </c>
      <c r="BS1267" t="inlineStr">
        <is>
          <t/>
        </is>
      </c>
      <c r="BT1267" t="inlineStr">
        <is>
          <t/>
        </is>
      </c>
      <c r="BU1267" t="inlineStr">
        <is>
          <t/>
        </is>
      </c>
      <c r="BV1267" t="inlineStr">
        <is>
          <t/>
        </is>
      </c>
      <c r="BW1267" t="inlineStr">
        <is>
          <t/>
        </is>
      </c>
      <c r="BX1267" t="inlineStr">
        <is>
          <t/>
        </is>
      </c>
      <c r="BY1267" t="inlineStr">
        <is>
          <t/>
        </is>
      </c>
      <c r="BZ1267" t="inlineStr">
        <is>
          <t/>
        </is>
      </c>
      <c r="CA1267" t="inlineStr">
        <is>
          <t/>
        </is>
      </c>
      <c r="CB1267" t="inlineStr">
        <is>
          <t/>
        </is>
      </c>
      <c r="CC1267" t="inlineStr">
        <is>
          <t/>
        </is>
      </c>
      <c r="CD1267" s="2" t="inlineStr">
        <is>
          <t>tomada de água</t>
        </is>
      </c>
      <c r="CE1267" s="2" t="inlineStr">
        <is>
          <t>3</t>
        </is>
      </c>
      <c r="CF1267" s="2" t="inlineStr">
        <is>
          <t/>
        </is>
      </c>
      <c r="CG1267" t="inlineStr">
        <is>
          <t>estrutura dentro da albufeira ou no curso de água,com o fim de captar a água para produção de energia</t>
        </is>
      </c>
      <c r="CH1267" t="inlineStr">
        <is>
          <t/>
        </is>
      </c>
      <c r="CI1267" t="inlineStr">
        <is>
          <t/>
        </is>
      </c>
      <c r="CJ1267" t="inlineStr">
        <is>
          <t/>
        </is>
      </c>
      <c r="CK1267" t="inlineStr">
        <is>
          <t/>
        </is>
      </c>
      <c r="CL1267" t="inlineStr">
        <is>
          <t/>
        </is>
      </c>
      <c r="CM1267" t="inlineStr">
        <is>
          <t/>
        </is>
      </c>
      <c r="CN1267" t="inlineStr">
        <is>
          <t/>
        </is>
      </c>
      <c r="CO1267" t="inlineStr">
        <is>
          <t/>
        </is>
      </c>
      <c r="CP1267" t="inlineStr">
        <is>
          <t/>
        </is>
      </c>
      <c r="CQ1267" t="inlineStr">
        <is>
          <t/>
        </is>
      </c>
      <c r="CR1267" t="inlineStr">
        <is>
          <t/>
        </is>
      </c>
      <c r="CS1267" t="inlineStr">
        <is>
          <t/>
        </is>
      </c>
      <c r="CT1267" t="inlineStr">
        <is>
          <t/>
        </is>
      </c>
      <c r="CU1267" t="inlineStr">
        <is>
          <t/>
        </is>
      </c>
      <c r="CV1267" t="inlineStr">
        <is>
          <t/>
        </is>
      </c>
      <c r="CW1267" t="inlineStr">
        <is>
          <t/>
        </is>
      </c>
    </row>
    <row r="1268">
      <c r="A1268" s="1" t="str">
        <f>HYPERLINK("https://iate.europa.eu/entry/result/1407659/all", "1407659")</f>
        <v>1407659</v>
      </c>
      <c r="B1268" t="inlineStr">
        <is>
          <t>INDUSTRY</t>
        </is>
      </c>
      <c r="C1268" t="inlineStr">
        <is>
          <t>INDUSTRY|electronics and electrical engineering;INDUSTRY|building and public works</t>
        </is>
      </c>
      <c r="D1268" t="inlineStr">
        <is>
          <t>no</t>
        </is>
      </c>
      <c r="E1268" t="inlineStr">
        <is>
          <t/>
        </is>
      </c>
      <c r="F1268" t="inlineStr">
        <is>
          <t/>
        </is>
      </c>
      <c r="G1268" t="inlineStr">
        <is>
          <t/>
        </is>
      </c>
      <c r="H1268" t="inlineStr">
        <is>
          <t/>
        </is>
      </c>
      <c r="I1268" t="inlineStr">
        <is>
          <t/>
        </is>
      </c>
      <c r="J1268" t="inlineStr">
        <is>
          <t/>
        </is>
      </c>
      <c r="K1268" t="inlineStr">
        <is>
          <t/>
        </is>
      </c>
      <c r="L1268" t="inlineStr">
        <is>
          <t/>
        </is>
      </c>
      <c r="M1268" t="inlineStr">
        <is>
          <t/>
        </is>
      </c>
      <c r="N1268" t="inlineStr">
        <is>
          <t/>
        </is>
      </c>
      <c r="O1268" t="inlineStr">
        <is>
          <t/>
        </is>
      </c>
      <c r="P1268" t="inlineStr">
        <is>
          <t/>
        </is>
      </c>
      <c r="Q1268" t="inlineStr">
        <is>
          <t/>
        </is>
      </c>
      <c r="R1268" s="2" t="inlineStr">
        <is>
          <t>Unterwasser</t>
        </is>
      </c>
      <c r="S1268" s="2" t="inlineStr">
        <is>
          <t>3</t>
        </is>
      </c>
      <c r="T1268" s="2" t="inlineStr">
        <is>
          <t/>
        </is>
      </c>
      <c r="U1268" t="inlineStr">
        <is>
          <t>das Wasser unterhalb einer Staustelle bzw.nach der Wasserkraftnutzung</t>
        </is>
      </c>
      <c r="V1268" s="2" t="inlineStr">
        <is>
          <t>κατάντη στάθμη νερού|
νερό στα κατάντη</t>
        </is>
      </c>
      <c r="W1268" s="2" t="inlineStr">
        <is>
          <t>3|
3</t>
        </is>
      </c>
      <c r="X1268" s="2" t="inlineStr">
        <is>
          <t xml:space="preserve">|
</t>
        </is>
      </c>
      <c r="Y1268" t="inlineStr">
        <is>
          <t/>
        </is>
      </c>
      <c r="Z1268" s="2" t="inlineStr">
        <is>
          <t>tailwater</t>
        </is>
      </c>
      <c r="AA1268" s="2" t="inlineStr">
        <is>
          <t>3</t>
        </is>
      </c>
      <c r="AB1268" s="2" t="inlineStr">
        <is>
          <t/>
        </is>
      </c>
      <c r="AC1268" t="inlineStr">
        <is>
          <t>water downstream of the retaining works or power plant</t>
        </is>
      </c>
      <c r="AD1268" s="2" t="inlineStr">
        <is>
          <t>aguas abajo</t>
        </is>
      </c>
      <c r="AE1268" s="2" t="inlineStr">
        <is>
          <t>3</t>
        </is>
      </c>
      <c r="AF1268" s="2" t="inlineStr">
        <is>
          <t/>
        </is>
      </c>
      <c r="AG1268" t="inlineStr">
        <is>
          <t>es la zona aguas abajo de la presa o central que utiliza la energía hidráulica</t>
        </is>
      </c>
      <c r="AH1268" t="inlineStr">
        <is>
          <t/>
        </is>
      </c>
      <c r="AI1268" t="inlineStr">
        <is>
          <t/>
        </is>
      </c>
      <c r="AJ1268" t="inlineStr">
        <is>
          <t/>
        </is>
      </c>
      <c r="AK1268" t="inlineStr">
        <is>
          <t/>
        </is>
      </c>
      <c r="AL1268" t="inlineStr">
        <is>
          <t/>
        </is>
      </c>
      <c r="AM1268" t="inlineStr">
        <is>
          <t/>
        </is>
      </c>
      <c r="AN1268" t="inlineStr">
        <is>
          <t/>
        </is>
      </c>
      <c r="AO1268" t="inlineStr">
        <is>
          <t/>
        </is>
      </c>
      <c r="AP1268" s="2" t="inlineStr">
        <is>
          <t>eau d'aval</t>
        </is>
      </c>
      <c r="AQ1268" s="2" t="inlineStr">
        <is>
          <t>3</t>
        </is>
      </c>
      <c r="AR1268" s="2" t="inlineStr">
        <is>
          <t/>
        </is>
      </c>
      <c r="AS1268" t="inlineStr">
        <is>
          <t>eau en aval d'un lieu de retenue ou après utilisation de l'énergie hydraulique</t>
        </is>
      </c>
      <c r="AT1268" t="inlineStr">
        <is>
          <t/>
        </is>
      </c>
      <c r="AU1268" t="inlineStr">
        <is>
          <t/>
        </is>
      </c>
      <c r="AV1268" t="inlineStr">
        <is>
          <t/>
        </is>
      </c>
      <c r="AW1268" t="inlineStr">
        <is>
          <t/>
        </is>
      </c>
      <c r="AX1268" t="inlineStr">
        <is>
          <t/>
        </is>
      </c>
      <c r="AY1268" t="inlineStr">
        <is>
          <t/>
        </is>
      </c>
      <c r="AZ1268" t="inlineStr">
        <is>
          <t/>
        </is>
      </c>
      <c r="BA1268" t="inlineStr">
        <is>
          <t/>
        </is>
      </c>
      <c r="BB1268" t="inlineStr">
        <is>
          <t/>
        </is>
      </c>
      <c r="BC1268" t="inlineStr">
        <is>
          <t/>
        </is>
      </c>
      <c r="BD1268" t="inlineStr">
        <is>
          <t/>
        </is>
      </c>
      <c r="BE1268" t="inlineStr">
        <is>
          <t/>
        </is>
      </c>
      <c r="BF1268" s="2" t="inlineStr">
        <is>
          <t>acqua di valle</t>
        </is>
      </c>
      <c r="BG1268" s="2" t="inlineStr">
        <is>
          <t>3</t>
        </is>
      </c>
      <c r="BH1268" s="2" t="inlineStr">
        <is>
          <t/>
        </is>
      </c>
      <c r="BI1268" t="inlineStr">
        <is>
          <t/>
        </is>
      </c>
      <c r="BJ1268" t="inlineStr">
        <is>
          <t/>
        </is>
      </c>
      <c r="BK1268" t="inlineStr">
        <is>
          <t/>
        </is>
      </c>
      <c r="BL1268" t="inlineStr">
        <is>
          <t/>
        </is>
      </c>
      <c r="BM1268" t="inlineStr">
        <is>
          <t/>
        </is>
      </c>
      <c r="BN1268" t="inlineStr">
        <is>
          <t/>
        </is>
      </c>
      <c r="BO1268" t="inlineStr">
        <is>
          <t/>
        </is>
      </c>
      <c r="BP1268" t="inlineStr">
        <is>
          <t/>
        </is>
      </c>
      <c r="BQ1268" t="inlineStr">
        <is>
          <t/>
        </is>
      </c>
      <c r="BR1268" t="inlineStr">
        <is>
          <t/>
        </is>
      </c>
      <c r="BS1268" t="inlineStr">
        <is>
          <t/>
        </is>
      </c>
      <c r="BT1268" t="inlineStr">
        <is>
          <t/>
        </is>
      </c>
      <c r="BU1268" t="inlineStr">
        <is>
          <t/>
        </is>
      </c>
      <c r="BV1268" t="inlineStr">
        <is>
          <t/>
        </is>
      </c>
      <c r="BW1268" t="inlineStr">
        <is>
          <t/>
        </is>
      </c>
      <c r="BX1268" t="inlineStr">
        <is>
          <t/>
        </is>
      </c>
      <c r="BY1268" t="inlineStr">
        <is>
          <t/>
        </is>
      </c>
      <c r="BZ1268" t="inlineStr">
        <is>
          <t/>
        </is>
      </c>
      <c r="CA1268" t="inlineStr">
        <is>
          <t/>
        </is>
      </c>
      <c r="CB1268" t="inlineStr">
        <is>
          <t/>
        </is>
      </c>
      <c r="CC1268" t="inlineStr">
        <is>
          <t/>
        </is>
      </c>
      <c r="CD1268" s="2" t="inlineStr">
        <is>
          <t>água a jusante</t>
        </is>
      </c>
      <c r="CE1268" s="2" t="inlineStr">
        <is>
          <t>3</t>
        </is>
      </c>
      <c r="CF1268" s="2" t="inlineStr">
        <is>
          <t/>
        </is>
      </c>
      <c r="CG1268" t="inlineStr">
        <is>
          <t>água que se encontra a jusante da barragem</t>
        </is>
      </c>
      <c r="CH1268" t="inlineStr">
        <is>
          <t/>
        </is>
      </c>
      <c r="CI1268" t="inlineStr">
        <is>
          <t/>
        </is>
      </c>
      <c r="CJ1268" t="inlineStr">
        <is>
          <t/>
        </is>
      </c>
      <c r="CK1268" t="inlineStr">
        <is>
          <t/>
        </is>
      </c>
      <c r="CL1268" t="inlineStr">
        <is>
          <t/>
        </is>
      </c>
      <c r="CM1268" t="inlineStr">
        <is>
          <t/>
        </is>
      </c>
      <c r="CN1268" t="inlineStr">
        <is>
          <t/>
        </is>
      </c>
      <c r="CO1268" t="inlineStr">
        <is>
          <t/>
        </is>
      </c>
      <c r="CP1268" t="inlineStr">
        <is>
          <t/>
        </is>
      </c>
      <c r="CQ1268" t="inlineStr">
        <is>
          <t/>
        </is>
      </c>
      <c r="CR1268" t="inlineStr">
        <is>
          <t/>
        </is>
      </c>
      <c r="CS1268" t="inlineStr">
        <is>
          <t/>
        </is>
      </c>
      <c r="CT1268" t="inlineStr">
        <is>
          <t/>
        </is>
      </c>
      <c r="CU1268" t="inlineStr">
        <is>
          <t/>
        </is>
      </c>
      <c r="CV1268" t="inlineStr">
        <is>
          <t/>
        </is>
      </c>
      <c r="CW1268" t="inlineStr">
        <is>
          <t/>
        </is>
      </c>
    </row>
    <row r="1269">
      <c r="A1269" s="1" t="str">
        <f>HYPERLINK("https://iate.europa.eu/entry/result/1407658/all", "1407658")</f>
        <v>1407658</v>
      </c>
      <c r="B1269" t="inlineStr">
        <is>
          <t>INDUSTRY</t>
        </is>
      </c>
      <c r="C1269" t="inlineStr">
        <is>
          <t>INDUSTRY|electronics and electrical engineering;INDUSTRY|building and public works</t>
        </is>
      </c>
      <c r="D1269" t="inlineStr">
        <is>
          <t>no</t>
        </is>
      </c>
      <c r="E1269" t="inlineStr">
        <is>
          <t/>
        </is>
      </c>
      <c r="F1269" t="inlineStr">
        <is>
          <t/>
        </is>
      </c>
      <c r="G1269" t="inlineStr">
        <is>
          <t/>
        </is>
      </c>
      <c r="H1269" t="inlineStr">
        <is>
          <t/>
        </is>
      </c>
      <c r="I1269" t="inlineStr">
        <is>
          <t/>
        </is>
      </c>
      <c r="J1269" t="inlineStr">
        <is>
          <t/>
        </is>
      </c>
      <c r="K1269" t="inlineStr">
        <is>
          <t/>
        </is>
      </c>
      <c r="L1269" t="inlineStr">
        <is>
          <t/>
        </is>
      </c>
      <c r="M1269" t="inlineStr">
        <is>
          <t/>
        </is>
      </c>
      <c r="N1269" t="inlineStr">
        <is>
          <t/>
        </is>
      </c>
      <c r="O1269" t="inlineStr">
        <is>
          <t/>
        </is>
      </c>
      <c r="P1269" t="inlineStr">
        <is>
          <t/>
        </is>
      </c>
      <c r="Q1269" t="inlineStr">
        <is>
          <t/>
        </is>
      </c>
      <c r="R1269" s="2" t="inlineStr">
        <is>
          <t>Oberwasser</t>
        </is>
      </c>
      <c r="S1269" s="2" t="inlineStr">
        <is>
          <t>3</t>
        </is>
      </c>
      <c r="T1269" s="2" t="inlineStr">
        <is>
          <t/>
        </is>
      </c>
      <c r="U1269" t="inlineStr">
        <is>
          <t>das Wasser oberhalb einer Staustelle bzw.vor der Wasserkraftnutzung</t>
        </is>
      </c>
      <c r="V1269" s="2" t="inlineStr">
        <is>
          <t>νερό στά ανάντη|
ανάντη στάθμη νερού</t>
        </is>
      </c>
      <c r="W1269" s="2" t="inlineStr">
        <is>
          <t>3|
3</t>
        </is>
      </c>
      <c r="X1269" s="2" t="inlineStr">
        <is>
          <t xml:space="preserve">|
</t>
        </is>
      </c>
      <c r="Y1269" t="inlineStr">
        <is>
          <t/>
        </is>
      </c>
      <c r="Z1269" s="2" t="inlineStr">
        <is>
          <t>headwater</t>
        </is>
      </c>
      <c r="AA1269" s="2" t="inlineStr">
        <is>
          <t>3</t>
        </is>
      </c>
      <c r="AB1269" s="2" t="inlineStr">
        <is>
          <t/>
        </is>
      </c>
      <c r="AC1269" t="inlineStr">
        <is>
          <t>water upstream of the retaining works or power plant</t>
        </is>
      </c>
      <c r="AD1269" s="2" t="inlineStr">
        <is>
          <t>aguas arriba</t>
        </is>
      </c>
      <c r="AE1269" s="2" t="inlineStr">
        <is>
          <t>3</t>
        </is>
      </c>
      <c r="AF1269" s="2" t="inlineStr">
        <is>
          <t/>
        </is>
      </c>
      <c r="AG1269" t="inlineStr">
        <is>
          <t>es la zona aguas arriba de la presa o central</t>
        </is>
      </c>
      <c r="AH1269" t="inlineStr">
        <is>
          <t/>
        </is>
      </c>
      <c r="AI1269" t="inlineStr">
        <is>
          <t/>
        </is>
      </c>
      <c r="AJ1269" t="inlineStr">
        <is>
          <t/>
        </is>
      </c>
      <c r="AK1269" t="inlineStr">
        <is>
          <t/>
        </is>
      </c>
      <c r="AL1269" t="inlineStr">
        <is>
          <t/>
        </is>
      </c>
      <c r="AM1269" t="inlineStr">
        <is>
          <t/>
        </is>
      </c>
      <c r="AN1269" t="inlineStr">
        <is>
          <t/>
        </is>
      </c>
      <c r="AO1269" t="inlineStr">
        <is>
          <t/>
        </is>
      </c>
      <c r="AP1269" s="2" t="inlineStr">
        <is>
          <t>eau d'amont</t>
        </is>
      </c>
      <c r="AQ1269" s="2" t="inlineStr">
        <is>
          <t>3</t>
        </is>
      </c>
      <c r="AR1269" s="2" t="inlineStr">
        <is>
          <t/>
        </is>
      </c>
      <c r="AS1269" t="inlineStr">
        <is>
          <t>eau se trouvant en amont d'un lieu de retenue</t>
        </is>
      </c>
      <c r="AT1269" t="inlineStr">
        <is>
          <t/>
        </is>
      </c>
      <c r="AU1269" t="inlineStr">
        <is>
          <t/>
        </is>
      </c>
      <c r="AV1269" t="inlineStr">
        <is>
          <t/>
        </is>
      </c>
      <c r="AW1269" t="inlineStr">
        <is>
          <t/>
        </is>
      </c>
      <c r="AX1269" t="inlineStr">
        <is>
          <t/>
        </is>
      </c>
      <c r="AY1269" t="inlineStr">
        <is>
          <t/>
        </is>
      </c>
      <c r="AZ1269" t="inlineStr">
        <is>
          <t/>
        </is>
      </c>
      <c r="BA1269" t="inlineStr">
        <is>
          <t/>
        </is>
      </c>
      <c r="BB1269" t="inlineStr">
        <is>
          <t/>
        </is>
      </c>
      <c r="BC1269" t="inlineStr">
        <is>
          <t/>
        </is>
      </c>
      <c r="BD1269" t="inlineStr">
        <is>
          <t/>
        </is>
      </c>
      <c r="BE1269" t="inlineStr">
        <is>
          <t/>
        </is>
      </c>
      <c r="BF1269" s="2" t="inlineStr">
        <is>
          <t>acqua di monte</t>
        </is>
      </c>
      <c r="BG1269" s="2" t="inlineStr">
        <is>
          <t>3</t>
        </is>
      </c>
      <c r="BH1269" s="2" t="inlineStr">
        <is>
          <t/>
        </is>
      </c>
      <c r="BI1269" t="inlineStr">
        <is>
          <t/>
        </is>
      </c>
      <c r="BJ1269" t="inlineStr">
        <is>
          <t/>
        </is>
      </c>
      <c r="BK1269" t="inlineStr">
        <is>
          <t/>
        </is>
      </c>
      <c r="BL1269" t="inlineStr">
        <is>
          <t/>
        </is>
      </c>
      <c r="BM1269" t="inlineStr">
        <is>
          <t/>
        </is>
      </c>
      <c r="BN1269" t="inlineStr">
        <is>
          <t/>
        </is>
      </c>
      <c r="BO1269" t="inlineStr">
        <is>
          <t/>
        </is>
      </c>
      <c r="BP1269" t="inlineStr">
        <is>
          <t/>
        </is>
      </c>
      <c r="BQ1269" t="inlineStr">
        <is>
          <t/>
        </is>
      </c>
      <c r="BR1269" t="inlineStr">
        <is>
          <t/>
        </is>
      </c>
      <c r="BS1269" t="inlineStr">
        <is>
          <t/>
        </is>
      </c>
      <c r="BT1269" t="inlineStr">
        <is>
          <t/>
        </is>
      </c>
      <c r="BU1269" t="inlineStr">
        <is>
          <t/>
        </is>
      </c>
      <c r="BV1269" t="inlineStr">
        <is>
          <t/>
        </is>
      </c>
      <c r="BW1269" t="inlineStr">
        <is>
          <t/>
        </is>
      </c>
      <c r="BX1269" t="inlineStr">
        <is>
          <t/>
        </is>
      </c>
      <c r="BY1269" t="inlineStr">
        <is>
          <t/>
        </is>
      </c>
      <c r="BZ1269" t="inlineStr">
        <is>
          <t/>
        </is>
      </c>
      <c r="CA1269" t="inlineStr">
        <is>
          <t/>
        </is>
      </c>
      <c r="CB1269" t="inlineStr">
        <is>
          <t/>
        </is>
      </c>
      <c r="CC1269" t="inlineStr">
        <is>
          <t/>
        </is>
      </c>
      <c r="CD1269" s="2" t="inlineStr">
        <is>
          <t>água a montante</t>
        </is>
      </c>
      <c r="CE1269" s="2" t="inlineStr">
        <is>
          <t>3</t>
        </is>
      </c>
      <c r="CF1269" s="2" t="inlineStr">
        <is>
          <t/>
        </is>
      </c>
      <c r="CG1269" t="inlineStr">
        <is>
          <t>água que se encontra a montante da barragem</t>
        </is>
      </c>
      <c r="CH1269" t="inlineStr">
        <is>
          <t/>
        </is>
      </c>
      <c r="CI1269" t="inlineStr">
        <is>
          <t/>
        </is>
      </c>
      <c r="CJ1269" t="inlineStr">
        <is>
          <t/>
        </is>
      </c>
      <c r="CK1269" t="inlineStr">
        <is>
          <t/>
        </is>
      </c>
      <c r="CL1269" t="inlineStr">
        <is>
          <t/>
        </is>
      </c>
      <c r="CM1269" t="inlineStr">
        <is>
          <t/>
        </is>
      </c>
      <c r="CN1269" t="inlineStr">
        <is>
          <t/>
        </is>
      </c>
      <c r="CO1269" t="inlineStr">
        <is>
          <t/>
        </is>
      </c>
      <c r="CP1269" t="inlineStr">
        <is>
          <t/>
        </is>
      </c>
      <c r="CQ1269" t="inlineStr">
        <is>
          <t/>
        </is>
      </c>
      <c r="CR1269" t="inlineStr">
        <is>
          <t/>
        </is>
      </c>
      <c r="CS1269" t="inlineStr">
        <is>
          <t/>
        </is>
      </c>
      <c r="CT1269" t="inlineStr">
        <is>
          <t/>
        </is>
      </c>
      <c r="CU1269" t="inlineStr">
        <is>
          <t/>
        </is>
      </c>
      <c r="CV1269" t="inlineStr">
        <is>
          <t/>
        </is>
      </c>
      <c r="CW1269" t="inlineStr">
        <is>
          <t/>
        </is>
      </c>
    </row>
    <row r="1270">
      <c r="A1270" s="1" t="str">
        <f>HYPERLINK("https://iate.europa.eu/entry/result/1407657/all", "1407657")</f>
        <v>1407657</v>
      </c>
      <c r="B1270" t="inlineStr">
        <is>
          <t>INDUSTRY</t>
        </is>
      </c>
      <c r="C1270" t="inlineStr">
        <is>
          <t>INDUSTRY|electronics and electrical engineering;INDUSTRY|building and public works</t>
        </is>
      </c>
      <c r="D1270" t="inlineStr">
        <is>
          <t>no</t>
        </is>
      </c>
      <c r="E1270" t="inlineStr">
        <is>
          <t/>
        </is>
      </c>
      <c r="F1270" t="inlineStr">
        <is>
          <t/>
        </is>
      </c>
      <c r="G1270" t="inlineStr">
        <is>
          <t/>
        </is>
      </c>
      <c r="H1270" t="inlineStr">
        <is>
          <t/>
        </is>
      </c>
      <c r="I1270" t="inlineStr">
        <is>
          <t/>
        </is>
      </c>
      <c r="J1270" t="inlineStr">
        <is>
          <t/>
        </is>
      </c>
      <c r="K1270" t="inlineStr">
        <is>
          <t/>
        </is>
      </c>
      <c r="L1270" t="inlineStr">
        <is>
          <t/>
        </is>
      </c>
      <c r="M1270" t="inlineStr">
        <is>
          <t/>
        </is>
      </c>
      <c r="N1270" t="inlineStr">
        <is>
          <t/>
        </is>
      </c>
      <c r="O1270" t="inlineStr">
        <is>
          <t/>
        </is>
      </c>
      <c r="P1270" t="inlineStr">
        <is>
          <t/>
        </is>
      </c>
      <c r="Q1270" t="inlineStr">
        <is>
          <t/>
        </is>
      </c>
      <c r="R1270" s="2" t="inlineStr">
        <is>
          <t>Staulinie</t>
        </is>
      </c>
      <c r="S1270" s="2" t="inlineStr">
        <is>
          <t>3</t>
        </is>
      </c>
      <c r="T1270" s="2" t="inlineStr">
        <is>
          <t/>
        </is>
      </c>
      <c r="U1270" t="inlineStr">
        <is>
          <t>ein Wasserspiegel im Laengsschnitt der Staulaenge</t>
        </is>
      </c>
      <c r="V1270" s="2" t="inlineStr">
        <is>
          <t>καμπύλη υπερύψωσης</t>
        </is>
      </c>
      <c r="W1270" s="2" t="inlineStr">
        <is>
          <t>3</t>
        </is>
      </c>
      <c r="X1270" s="2" t="inlineStr">
        <is>
          <t/>
        </is>
      </c>
      <c r="Y1270" t="inlineStr">
        <is>
          <t/>
        </is>
      </c>
      <c r="Z1270" s="2" t="inlineStr">
        <is>
          <t>backwater curve</t>
        </is>
      </c>
      <c r="AA1270" s="2" t="inlineStr">
        <is>
          <t>3</t>
        </is>
      </c>
      <c r="AB1270" s="2" t="inlineStr">
        <is>
          <t/>
        </is>
      </c>
      <c r="AC1270" t="inlineStr">
        <is>
          <t>a curve representing the increasing elevation of the water surface in the reservoir from the dam,barrage,weir,etc.,to the end of the reservoir pool,caused by inflow of water</t>
        </is>
      </c>
      <c r="AD1270" s="2" t="inlineStr">
        <is>
          <t>curva del embalse</t>
        </is>
      </c>
      <c r="AE1270" s="2" t="inlineStr">
        <is>
          <t>3</t>
        </is>
      </c>
      <c r="AF1270" s="2" t="inlineStr">
        <is>
          <t/>
        </is>
      </c>
      <c r="AG1270" t="inlineStr">
        <is>
          <t>curva que representa el nivel de la superficie del agua en el embalse desde la presa hasta la cola del embalse</t>
        </is>
      </c>
      <c r="AH1270" t="inlineStr">
        <is>
          <t/>
        </is>
      </c>
      <c r="AI1270" t="inlineStr">
        <is>
          <t/>
        </is>
      </c>
      <c r="AJ1270" t="inlineStr">
        <is>
          <t/>
        </is>
      </c>
      <c r="AK1270" t="inlineStr">
        <is>
          <t/>
        </is>
      </c>
      <c r="AL1270" t="inlineStr">
        <is>
          <t/>
        </is>
      </c>
      <c r="AM1270" t="inlineStr">
        <is>
          <t/>
        </is>
      </c>
      <c r="AN1270" t="inlineStr">
        <is>
          <t/>
        </is>
      </c>
      <c r="AO1270" t="inlineStr">
        <is>
          <t/>
        </is>
      </c>
      <c r="AP1270" s="2" t="inlineStr">
        <is>
          <t>ligne de la retenue</t>
        </is>
      </c>
      <c r="AQ1270" s="2" t="inlineStr">
        <is>
          <t>3</t>
        </is>
      </c>
      <c r="AR1270" s="2" t="inlineStr">
        <is>
          <t/>
        </is>
      </c>
      <c r="AS1270" t="inlineStr">
        <is>
          <t>ligne représentant le niveau de la surface de l'eau dans le réservoir depuis le lieu de la retenue jusqu'à la racine de la retenue</t>
        </is>
      </c>
      <c r="AT1270" t="inlineStr">
        <is>
          <t/>
        </is>
      </c>
      <c r="AU1270" t="inlineStr">
        <is>
          <t/>
        </is>
      </c>
      <c r="AV1270" t="inlineStr">
        <is>
          <t/>
        </is>
      </c>
      <c r="AW1270" t="inlineStr">
        <is>
          <t/>
        </is>
      </c>
      <c r="AX1270" t="inlineStr">
        <is>
          <t/>
        </is>
      </c>
      <c r="AY1270" t="inlineStr">
        <is>
          <t/>
        </is>
      </c>
      <c r="AZ1270" t="inlineStr">
        <is>
          <t/>
        </is>
      </c>
      <c r="BA1270" t="inlineStr">
        <is>
          <t/>
        </is>
      </c>
      <c r="BB1270" t="inlineStr">
        <is>
          <t/>
        </is>
      </c>
      <c r="BC1270" t="inlineStr">
        <is>
          <t/>
        </is>
      </c>
      <c r="BD1270" t="inlineStr">
        <is>
          <t/>
        </is>
      </c>
      <c r="BE1270" t="inlineStr">
        <is>
          <t/>
        </is>
      </c>
      <c r="BF1270" s="2" t="inlineStr">
        <is>
          <t>curva della ritenuta</t>
        </is>
      </c>
      <c r="BG1270" s="2" t="inlineStr">
        <is>
          <t>3</t>
        </is>
      </c>
      <c r="BH1270" s="2" t="inlineStr">
        <is>
          <t/>
        </is>
      </c>
      <c r="BI1270" t="inlineStr">
        <is>
          <t/>
        </is>
      </c>
      <c r="BJ1270" t="inlineStr">
        <is>
          <t/>
        </is>
      </c>
      <c r="BK1270" t="inlineStr">
        <is>
          <t/>
        </is>
      </c>
      <c r="BL1270" t="inlineStr">
        <is>
          <t/>
        </is>
      </c>
      <c r="BM1270" t="inlineStr">
        <is>
          <t/>
        </is>
      </c>
      <c r="BN1270" t="inlineStr">
        <is>
          <t/>
        </is>
      </c>
      <c r="BO1270" t="inlineStr">
        <is>
          <t/>
        </is>
      </c>
      <c r="BP1270" t="inlineStr">
        <is>
          <t/>
        </is>
      </c>
      <c r="BQ1270" t="inlineStr">
        <is>
          <t/>
        </is>
      </c>
      <c r="BR1270" t="inlineStr">
        <is>
          <t/>
        </is>
      </c>
      <c r="BS1270" t="inlineStr">
        <is>
          <t/>
        </is>
      </c>
      <c r="BT1270" t="inlineStr">
        <is>
          <t/>
        </is>
      </c>
      <c r="BU1270" t="inlineStr">
        <is>
          <t/>
        </is>
      </c>
      <c r="BV1270" t="inlineStr">
        <is>
          <t/>
        </is>
      </c>
      <c r="BW1270" t="inlineStr">
        <is>
          <t/>
        </is>
      </c>
      <c r="BX1270" t="inlineStr">
        <is>
          <t/>
        </is>
      </c>
      <c r="BY1270" t="inlineStr">
        <is>
          <t/>
        </is>
      </c>
      <c r="BZ1270" t="inlineStr">
        <is>
          <t/>
        </is>
      </c>
      <c r="CA1270" t="inlineStr">
        <is>
          <t/>
        </is>
      </c>
      <c r="CB1270" t="inlineStr">
        <is>
          <t/>
        </is>
      </c>
      <c r="CC1270" t="inlineStr">
        <is>
          <t/>
        </is>
      </c>
      <c r="CD1270" s="2" t="inlineStr">
        <is>
          <t>curva de regolfo</t>
        </is>
      </c>
      <c r="CE1270" s="2" t="inlineStr">
        <is>
          <t>3</t>
        </is>
      </c>
      <c r="CF1270" s="2" t="inlineStr">
        <is>
          <t/>
        </is>
      </c>
      <c r="CG1270" t="inlineStr">
        <is>
          <t>curva que representa o nível da superfície da água na albufeira desde a barragem até à extremidade da albufeira</t>
        </is>
      </c>
      <c r="CH1270" t="inlineStr">
        <is>
          <t/>
        </is>
      </c>
      <c r="CI1270" t="inlineStr">
        <is>
          <t/>
        </is>
      </c>
      <c r="CJ1270" t="inlineStr">
        <is>
          <t/>
        </is>
      </c>
      <c r="CK1270" t="inlineStr">
        <is>
          <t/>
        </is>
      </c>
      <c r="CL1270" t="inlineStr">
        <is>
          <t/>
        </is>
      </c>
      <c r="CM1270" t="inlineStr">
        <is>
          <t/>
        </is>
      </c>
      <c r="CN1270" t="inlineStr">
        <is>
          <t/>
        </is>
      </c>
      <c r="CO1270" t="inlineStr">
        <is>
          <t/>
        </is>
      </c>
      <c r="CP1270" t="inlineStr">
        <is>
          <t/>
        </is>
      </c>
      <c r="CQ1270" t="inlineStr">
        <is>
          <t/>
        </is>
      </c>
      <c r="CR1270" t="inlineStr">
        <is>
          <t/>
        </is>
      </c>
      <c r="CS1270" t="inlineStr">
        <is>
          <t/>
        </is>
      </c>
      <c r="CT1270" t="inlineStr">
        <is>
          <t/>
        </is>
      </c>
      <c r="CU1270" t="inlineStr">
        <is>
          <t/>
        </is>
      </c>
      <c r="CV1270" t="inlineStr">
        <is>
          <t/>
        </is>
      </c>
      <c r="CW1270" t="inlineStr">
        <is>
          <t/>
        </is>
      </c>
    </row>
    <row r="1271">
      <c r="A1271" s="1" t="str">
        <f>HYPERLINK("https://iate.europa.eu/entry/result/1407656/all", "1407656")</f>
        <v>1407656</v>
      </c>
      <c r="B1271" t="inlineStr">
        <is>
          <t>INDUSTRY</t>
        </is>
      </c>
      <c r="C1271" t="inlineStr">
        <is>
          <t>INDUSTRY|electronics and electrical engineering;INDUSTRY|building and public works</t>
        </is>
      </c>
      <c r="D1271" t="inlineStr">
        <is>
          <t>no</t>
        </is>
      </c>
      <c r="E1271" t="inlineStr">
        <is>
          <t/>
        </is>
      </c>
      <c r="F1271" t="inlineStr">
        <is>
          <t/>
        </is>
      </c>
      <c r="G1271" t="inlineStr">
        <is>
          <t/>
        </is>
      </c>
      <c r="H1271" t="inlineStr">
        <is>
          <t/>
        </is>
      </c>
      <c r="I1271" t="inlineStr">
        <is>
          <t/>
        </is>
      </c>
      <c r="J1271" t="inlineStr">
        <is>
          <t/>
        </is>
      </c>
      <c r="K1271" t="inlineStr">
        <is>
          <t/>
        </is>
      </c>
      <c r="L1271" t="inlineStr">
        <is>
          <t/>
        </is>
      </c>
      <c r="M1271" t="inlineStr">
        <is>
          <t/>
        </is>
      </c>
      <c r="N1271" t="inlineStr">
        <is>
          <t/>
        </is>
      </c>
      <c r="O1271" t="inlineStr">
        <is>
          <t/>
        </is>
      </c>
      <c r="P1271" t="inlineStr">
        <is>
          <t/>
        </is>
      </c>
      <c r="Q1271" t="inlineStr">
        <is>
          <t/>
        </is>
      </c>
      <c r="R1271" s="2" t="inlineStr">
        <is>
          <t>Stauwurzel|
Staugrenze</t>
        </is>
      </c>
      <c r="S1271" s="2" t="inlineStr">
        <is>
          <t>3|
3</t>
        </is>
      </c>
      <c r="T1271" s="2" t="inlineStr">
        <is>
          <t xml:space="preserve">|
</t>
        </is>
      </c>
      <c r="U1271" t="inlineStr">
        <is>
          <t>eine Uebergangstelle vom ungestauten zum gestauten Wasserlauf</t>
        </is>
      </c>
      <c r="V1271" s="2" t="inlineStr">
        <is>
          <t>άκρο υπερύψωσης</t>
        </is>
      </c>
      <c r="W1271" s="2" t="inlineStr">
        <is>
          <t>3</t>
        </is>
      </c>
      <c r="X1271" s="2" t="inlineStr">
        <is>
          <t/>
        </is>
      </c>
      <c r="Y1271" t="inlineStr">
        <is>
          <t/>
        </is>
      </c>
      <c r="Z1271" s="2" t="inlineStr">
        <is>
          <t>end of reservoir pool|
end of upstream reach|
end of backwater</t>
        </is>
      </c>
      <c r="AA1271" s="2" t="inlineStr">
        <is>
          <t>3|
3|
3</t>
        </is>
      </c>
      <c r="AB1271" s="2" t="inlineStr">
        <is>
          <t xml:space="preserve">|
|
</t>
        </is>
      </c>
      <c r="AC1271" t="inlineStr">
        <is>
          <t>the transition point at which the watercourse starts to become impounded</t>
        </is>
      </c>
      <c r="AD1271" s="2" t="inlineStr">
        <is>
          <t>cola del embalse</t>
        </is>
      </c>
      <c r="AE1271" s="2" t="inlineStr">
        <is>
          <t>3</t>
        </is>
      </c>
      <c r="AF1271" s="2" t="inlineStr">
        <is>
          <t/>
        </is>
      </c>
      <c r="AG1271" t="inlineStr">
        <is>
          <t>punto de transición donde el curso del agua empieza a ser almacenada</t>
        </is>
      </c>
      <c r="AH1271" t="inlineStr">
        <is>
          <t/>
        </is>
      </c>
      <c r="AI1271" t="inlineStr">
        <is>
          <t/>
        </is>
      </c>
      <c r="AJ1271" t="inlineStr">
        <is>
          <t/>
        </is>
      </c>
      <c r="AK1271" t="inlineStr">
        <is>
          <t/>
        </is>
      </c>
      <c r="AL1271" t="inlineStr">
        <is>
          <t/>
        </is>
      </c>
      <c r="AM1271" t="inlineStr">
        <is>
          <t/>
        </is>
      </c>
      <c r="AN1271" t="inlineStr">
        <is>
          <t/>
        </is>
      </c>
      <c r="AO1271" t="inlineStr">
        <is>
          <t/>
        </is>
      </c>
      <c r="AP1271" s="2" t="inlineStr">
        <is>
          <t>racine de la retenue</t>
        </is>
      </c>
      <c r="AQ1271" s="2" t="inlineStr">
        <is>
          <t>3</t>
        </is>
      </c>
      <c r="AR1271" s="2" t="inlineStr">
        <is>
          <t/>
        </is>
      </c>
      <c r="AS1271" t="inlineStr">
        <is>
          <t>point de raccordement au cours d'eau barré</t>
        </is>
      </c>
      <c r="AT1271" t="inlineStr">
        <is>
          <t/>
        </is>
      </c>
      <c r="AU1271" t="inlineStr">
        <is>
          <t/>
        </is>
      </c>
      <c r="AV1271" t="inlineStr">
        <is>
          <t/>
        </is>
      </c>
      <c r="AW1271" t="inlineStr">
        <is>
          <t/>
        </is>
      </c>
      <c r="AX1271" t="inlineStr">
        <is>
          <t/>
        </is>
      </c>
      <c r="AY1271" t="inlineStr">
        <is>
          <t/>
        </is>
      </c>
      <c r="AZ1271" t="inlineStr">
        <is>
          <t/>
        </is>
      </c>
      <c r="BA1271" t="inlineStr">
        <is>
          <t/>
        </is>
      </c>
      <c r="BB1271" t="inlineStr">
        <is>
          <t/>
        </is>
      </c>
      <c r="BC1271" t="inlineStr">
        <is>
          <t/>
        </is>
      </c>
      <c r="BD1271" t="inlineStr">
        <is>
          <t/>
        </is>
      </c>
      <c r="BE1271" t="inlineStr">
        <is>
          <t/>
        </is>
      </c>
      <c r="BF1271" s="2" t="inlineStr">
        <is>
          <t>estremita'della ritenuta</t>
        </is>
      </c>
      <c r="BG1271" s="2" t="inlineStr">
        <is>
          <t>3</t>
        </is>
      </c>
      <c r="BH1271" s="2" t="inlineStr">
        <is>
          <t/>
        </is>
      </c>
      <c r="BI1271" t="inlineStr">
        <is>
          <t/>
        </is>
      </c>
      <c r="BJ1271" t="inlineStr">
        <is>
          <t/>
        </is>
      </c>
      <c r="BK1271" t="inlineStr">
        <is>
          <t/>
        </is>
      </c>
      <c r="BL1271" t="inlineStr">
        <is>
          <t/>
        </is>
      </c>
      <c r="BM1271" t="inlineStr">
        <is>
          <t/>
        </is>
      </c>
      <c r="BN1271" t="inlineStr">
        <is>
          <t/>
        </is>
      </c>
      <c r="BO1271" t="inlineStr">
        <is>
          <t/>
        </is>
      </c>
      <c r="BP1271" t="inlineStr">
        <is>
          <t/>
        </is>
      </c>
      <c r="BQ1271" t="inlineStr">
        <is>
          <t/>
        </is>
      </c>
      <c r="BR1271" t="inlineStr">
        <is>
          <t/>
        </is>
      </c>
      <c r="BS1271" t="inlineStr">
        <is>
          <t/>
        </is>
      </c>
      <c r="BT1271" t="inlineStr">
        <is>
          <t/>
        </is>
      </c>
      <c r="BU1271" t="inlineStr">
        <is>
          <t/>
        </is>
      </c>
      <c r="BV1271" t="inlineStr">
        <is>
          <t/>
        </is>
      </c>
      <c r="BW1271" t="inlineStr">
        <is>
          <t/>
        </is>
      </c>
      <c r="BX1271" t="inlineStr">
        <is>
          <t/>
        </is>
      </c>
      <c r="BY1271" t="inlineStr">
        <is>
          <t/>
        </is>
      </c>
      <c r="BZ1271" t="inlineStr">
        <is>
          <t/>
        </is>
      </c>
      <c r="CA1271" t="inlineStr">
        <is>
          <t/>
        </is>
      </c>
      <c r="CB1271" t="inlineStr">
        <is>
          <t/>
        </is>
      </c>
      <c r="CC1271" t="inlineStr">
        <is>
          <t/>
        </is>
      </c>
      <c r="CD1271" s="2" t="inlineStr">
        <is>
          <t>extremidade de albufeira</t>
        </is>
      </c>
      <c r="CE1271" s="2" t="inlineStr">
        <is>
          <t>3</t>
        </is>
      </c>
      <c r="CF1271" s="2" t="inlineStr">
        <is>
          <t/>
        </is>
      </c>
      <c r="CG1271" t="inlineStr">
        <is>
          <t>limite de montante da albufeira sobre o curso de água</t>
        </is>
      </c>
      <c r="CH1271" t="inlineStr">
        <is>
          <t/>
        </is>
      </c>
      <c r="CI1271" t="inlineStr">
        <is>
          <t/>
        </is>
      </c>
      <c r="CJ1271" t="inlineStr">
        <is>
          <t/>
        </is>
      </c>
      <c r="CK1271" t="inlineStr">
        <is>
          <t/>
        </is>
      </c>
      <c r="CL1271" t="inlineStr">
        <is>
          <t/>
        </is>
      </c>
      <c r="CM1271" t="inlineStr">
        <is>
          <t/>
        </is>
      </c>
      <c r="CN1271" t="inlineStr">
        <is>
          <t/>
        </is>
      </c>
      <c r="CO1271" t="inlineStr">
        <is>
          <t/>
        </is>
      </c>
      <c r="CP1271" t="inlineStr">
        <is>
          <t/>
        </is>
      </c>
      <c r="CQ1271" t="inlineStr">
        <is>
          <t/>
        </is>
      </c>
      <c r="CR1271" t="inlineStr">
        <is>
          <t/>
        </is>
      </c>
      <c r="CS1271" t="inlineStr">
        <is>
          <t/>
        </is>
      </c>
      <c r="CT1271" t="inlineStr">
        <is>
          <t/>
        </is>
      </c>
      <c r="CU1271" t="inlineStr">
        <is>
          <t/>
        </is>
      </c>
      <c r="CV1271" t="inlineStr">
        <is>
          <t/>
        </is>
      </c>
      <c r="CW1271" t="inlineStr">
        <is>
          <t/>
        </is>
      </c>
    </row>
    <row r="1272">
      <c r="A1272" s="1" t="str">
        <f>HYPERLINK("https://iate.europa.eu/entry/result/1407655/all", "1407655")</f>
        <v>1407655</v>
      </c>
      <c r="B1272" t="inlineStr">
        <is>
          <t>INDUSTRY</t>
        </is>
      </c>
      <c r="C1272" t="inlineStr">
        <is>
          <t>INDUSTRY|electronics and electrical engineering;INDUSTRY|building and public works</t>
        </is>
      </c>
      <c r="D1272" t="inlineStr">
        <is>
          <t>no</t>
        </is>
      </c>
      <c r="E1272" t="inlineStr">
        <is>
          <t/>
        </is>
      </c>
      <c r="F1272" t="inlineStr">
        <is>
          <t/>
        </is>
      </c>
      <c r="G1272" t="inlineStr">
        <is>
          <t/>
        </is>
      </c>
      <c r="H1272" t="inlineStr">
        <is>
          <t/>
        </is>
      </c>
      <c r="I1272" t="inlineStr">
        <is>
          <t/>
        </is>
      </c>
      <c r="J1272" t="inlineStr">
        <is>
          <t/>
        </is>
      </c>
      <c r="K1272" t="inlineStr">
        <is>
          <t/>
        </is>
      </c>
      <c r="L1272" t="inlineStr">
        <is>
          <t/>
        </is>
      </c>
      <c r="M1272" t="inlineStr">
        <is>
          <t/>
        </is>
      </c>
      <c r="N1272" t="inlineStr">
        <is>
          <t/>
        </is>
      </c>
      <c r="O1272" t="inlineStr">
        <is>
          <t/>
        </is>
      </c>
      <c r="P1272" t="inlineStr">
        <is>
          <t/>
        </is>
      </c>
      <c r="Q1272" t="inlineStr">
        <is>
          <t/>
        </is>
      </c>
      <c r="R1272" s="2" t="inlineStr">
        <is>
          <t>Fallstufe|
Staustelle|
Sperrenstelle</t>
        </is>
      </c>
      <c r="S1272" s="2" t="inlineStr">
        <is>
          <t>3|
3|
3</t>
        </is>
      </c>
      <c r="T1272" s="2" t="inlineStr">
        <is>
          <t xml:space="preserve">|
|
</t>
        </is>
      </c>
      <c r="U1272" t="inlineStr">
        <is>
          <t>der Standort eines Absperrbauwerkes (Talsperre, Wehr, Krafthaus) zur Schaffung einer Fallhoehe</t>
        </is>
      </c>
      <c r="V1272" s="2" t="inlineStr">
        <is>
          <t>θέση φράγματος</t>
        </is>
      </c>
      <c r="W1272" s="2" t="inlineStr">
        <is>
          <t>3</t>
        </is>
      </c>
      <c r="X1272" s="2" t="inlineStr">
        <is>
          <t/>
        </is>
      </c>
      <c r="Y1272" t="inlineStr">
        <is>
          <t/>
        </is>
      </c>
      <c r="Z1272" s="2" t="inlineStr">
        <is>
          <t>dam site</t>
        </is>
      </c>
      <c r="AA1272" s="2" t="inlineStr">
        <is>
          <t>3</t>
        </is>
      </c>
      <c r="AB1272" s="2" t="inlineStr">
        <is>
          <t/>
        </is>
      </c>
      <c r="AC1272" t="inlineStr">
        <is>
          <t>the location of the retaining works(dam,barrage,weir or power plant)of a reservoir,constructed so as to create a head of water</t>
        </is>
      </c>
      <c r="AD1272" s="2" t="inlineStr">
        <is>
          <t>emplazamiento de la presa</t>
        </is>
      </c>
      <c r="AE1272" s="2" t="inlineStr">
        <is>
          <t>3</t>
        </is>
      </c>
      <c r="AF1272" s="2" t="inlineStr">
        <is>
          <t/>
        </is>
      </c>
      <c r="AG1272" t="inlineStr">
        <is>
          <t>es el lugar ocupado por las obras de la presa de un embalse, construidas para crear un depósito de agua</t>
        </is>
      </c>
      <c r="AH1272" t="inlineStr">
        <is>
          <t/>
        </is>
      </c>
      <c r="AI1272" t="inlineStr">
        <is>
          <t/>
        </is>
      </c>
      <c r="AJ1272" t="inlineStr">
        <is>
          <t/>
        </is>
      </c>
      <c r="AK1272" t="inlineStr">
        <is>
          <t/>
        </is>
      </c>
      <c r="AL1272" t="inlineStr">
        <is>
          <t/>
        </is>
      </c>
      <c r="AM1272" t="inlineStr">
        <is>
          <t/>
        </is>
      </c>
      <c r="AN1272" t="inlineStr">
        <is>
          <t/>
        </is>
      </c>
      <c r="AO1272" t="inlineStr">
        <is>
          <t/>
        </is>
      </c>
      <c r="AP1272" s="2" t="inlineStr">
        <is>
          <t>lieu de la retenue</t>
        </is>
      </c>
      <c r="AQ1272" s="2" t="inlineStr">
        <is>
          <t>3</t>
        </is>
      </c>
      <c r="AR1272" s="2" t="inlineStr">
        <is>
          <t/>
        </is>
      </c>
      <c r="AS1272" t="inlineStr">
        <is>
          <t>point d'implantation de l'ouvrage de retenue d'un barrage destiné à créer une hauteur de chute</t>
        </is>
      </c>
      <c r="AT1272" t="inlineStr">
        <is>
          <t/>
        </is>
      </c>
      <c r="AU1272" t="inlineStr">
        <is>
          <t/>
        </is>
      </c>
      <c r="AV1272" t="inlineStr">
        <is>
          <t/>
        </is>
      </c>
      <c r="AW1272" t="inlineStr">
        <is>
          <t/>
        </is>
      </c>
      <c r="AX1272" t="inlineStr">
        <is>
          <t/>
        </is>
      </c>
      <c r="AY1272" t="inlineStr">
        <is>
          <t/>
        </is>
      </c>
      <c r="AZ1272" t="inlineStr">
        <is>
          <t/>
        </is>
      </c>
      <c r="BA1272" t="inlineStr">
        <is>
          <t/>
        </is>
      </c>
      <c r="BB1272" t="inlineStr">
        <is>
          <t/>
        </is>
      </c>
      <c r="BC1272" t="inlineStr">
        <is>
          <t/>
        </is>
      </c>
      <c r="BD1272" t="inlineStr">
        <is>
          <t/>
        </is>
      </c>
      <c r="BE1272" t="inlineStr">
        <is>
          <t/>
        </is>
      </c>
      <c r="BF1272" s="2" t="inlineStr">
        <is>
          <t>sito della ritenuta</t>
        </is>
      </c>
      <c r="BG1272" s="2" t="inlineStr">
        <is>
          <t>3</t>
        </is>
      </c>
      <c r="BH1272" s="2" t="inlineStr">
        <is>
          <t/>
        </is>
      </c>
      <c r="BI1272" t="inlineStr">
        <is>
          <t/>
        </is>
      </c>
      <c r="BJ1272" t="inlineStr">
        <is>
          <t/>
        </is>
      </c>
      <c r="BK1272" t="inlineStr">
        <is>
          <t/>
        </is>
      </c>
      <c r="BL1272" t="inlineStr">
        <is>
          <t/>
        </is>
      </c>
      <c r="BM1272" t="inlineStr">
        <is>
          <t/>
        </is>
      </c>
      <c r="BN1272" t="inlineStr">
        <is>
          <t/>
        </is>
      </c>
      <c r="BO1272" t="inlineStr">
        <is>
          <t/>
        </is>
      </c>
      <c r="BP1272" t="inlineStr">
        <is>
          <t/>
        </is>
      </c>
      <c r="BQ1272" t="inlineStr">
        <is>
          <t/>
        </is>
      </c>
      <c r="BR1272" t="inlineStr">
        <is>
          <t/>
        </is>
      </c>
      <c r="BS1272" t="inlineStr">
        <is>
          <t/>
        </is>
      </c>
      <c r="BT1272" t="inlineStr">
        <is>
          <t/>
        </is>
      </c>
      <c r="BU1272" t="inlineStr">
        <is>
          <t/>
        </is>
      </c>
      <c r="BV1272" t="inlineStr">
        <is>
          <t/>
        </is>
      </c>
      <c r="BW1272" t="inlineStr">
        <is>
          <t/>
        </is>
      </c>
      <c r="BX1272" t="inlineStr">
        <is>
          <t/>
        </is>
      </c>
      <c r="BY1272" t="inlineStr">
        <is>
          <t/>
        </is>
      </c>
      <c r="BZ1272" t="inlineStr">
        <is>
          <t/>
        </is>
      </c>
      <c r="CA1272" t="inlineStr">
        <is>
          <t/>
        </is>
      </c>
      <c r="CB1272" t="inlineStr">
        <is>
          <t/>
        </is>
      </c>
      <c r="CC1272" t="inlineStr">
        <is>
          <t/>
        </is>
      </c>
      <c r="CD1272" s="2" t="inlineStr">
        <is>
          <t>localização de barragem</t>
        </is>
      </c>
      <c r="CE1272" s="2" t="inlineStr">
        <is>
          <t>3</t>
        </is>
      </c>
      <c r="CF1272" s="2" t="inlineStr">
        <is>
          <t/>
        </is>
      </c>
      <c r="CG1272" t="inlineStr">
        <is>
          <t>lugar de implantação da obra destinada a criar um desnível no leito do curso de água</t>
        </is>
      </c>
      <c r="CH1272" t="inlineStr">
        <is>
          <t/>
        </is>
      </c>
      <c r="CI1272" t="inlineStr">
        <is>
          <t/>
        </is>
      </c>
      <c r="CJ1272" t="inlineStr">
        <is>
          <t/>
        </is>
      </c>
      <c r="CK1272" t="inlineStr">
        <is>
          <t/>
        </is>
      </c>
      <c r="CL1272" t="inlineStr">
        <is>
          <t/>
        </is>
      </c>
      <c r="CM1272" t="inlineStr">
        <is>
          <t/>
        </is>
      </c>
      <c r="CN1272" t="inlineStr">
        <is>
          <t/>
        </is>
      </c>
      <c r="CO1272" t="inlineStr">
        <is>
          <t/>
        </is>
      </c>
      <c r="CP1272" t="inlineStr">
        <is>
          <t/>
        </is>
      </c>
      <c r="CQ1272" t="inlineStr">
        <is>
          <t/>
        </is>
      </c>
      <c r="CR1272" t="inlineStr">
        <is>
          <t/>
        </is>
      </c>
      <c r="CS1272" t="inlineStr">
        <is>
          <t/>
        </is>
      </c>
      <c r="CT1272" t="inlineStr">
        <is>
          <t/>
        </is>
      </c>
      <c r="CU1272" t="inlineStr">
        <is>
          <t/>
        </is>
      </c>
      <c r="CV1272" t="inlineStr">
        <is>
          <t/>
        </is>
      </c>
      <c r="CW1272" t="inlineStr">
        <is>
          <t/>
        </is>
      </c>
    </row>
    <row r="1273">
      <c r="A1273" s="1" t="str">
        <f>HYPERLINK("https://iate.europa.eu/entry/result/1407654/all", "1407654")</f>
        <v>1407654</v>
      </c>
      <c r="B1273" t="inlineStr">
        <is>
          <t>INDUSTRY</t>
        </is>
      </c>
      <c r="C1273" t="inlineStr">
        <is>
          <t>INDUSTRY|mechanical engineering;INDUSTRY|electronics and electrical engineering</t>
        </is>
      </c>
      <c r="D1273" t="inlineStr">
        <is>
          <t>no</t>
        </is>
      </c>
      <c r="E1273" t="inlineStr">
        <is>
          <t/>
        </is>
      </c>
      <c r="F1273" t="inlineStr">
        <is>
          <t/>
        </is>
      </c>
      <c r="G1273" t="inlineStr">
        <is>
          <t/>
        </is>
      </c>
      <c r="H1273" t="inlineStr">
        <is>
          <t/>
        </is>
      </c>
      <c r="I1273" t="inlineStr">
        <is>
          <t/>
        </is>
      </c>
      <c r="J1273" t="inlineStr">
        <is>
          <t/>
        </is>
      </c>
      <c r="K1273" t="inlineStr">
        <is>
          <t/>
        </is>
      </c>
      <c r="L1273" t="inlineStr">
        <is>
          <t/>
        </is>
      </c>
      <c r="M1273" t="inlineStr">
        <is>
          <t/>
        </is>
      </c>
      <c r="N1273" t="inlineStr">
        <is>
          <t/>
        </is>
      </c>
      <c r="O1273" t="inlineStr">
        <is>
          <t/>
        </is>
      </c>
      <c r="P1273" t="inlineStr">
        <is>
          <t/>
        </is>
      </c>
      <c r="Q1273" t="inlineStr">
        <is>
          <t/>
        </is>
      </c>
      <c r="R1273" s="2" t="inlineStr">
        <is>
          <t>Fuellzeit eines Pumpspeicherbeckens</t>
        </is>
      </c>
      <c r="S1273" s="2" t="inlineStr">
        <is>
          <t>3</t>
        </is>
      </c>
      <c r="T1273" s="2" t="inlineStr">
        <is>
          <t/>
        </is>
      </c>
      <c r="U1273" t="inlineStr">
        <is>
          <t>die Zeitspanne, die zum Fuellen des Oberbeckens vom niedrigsten bis zum hoechsten betrieblich zulaessigen Wasserstand eines Pumpspeicherwerkes bei voller Pumpenleistung (ohne Zufluesse) benoetigt wird</t>
        </is>
      </c>
      <c r="V1273" s="2" t="inlineStr">
        <is>
          <t>διάρκεια πλήρωσης ταμιευτήρα με άντληση|
χρόνος άντλησης</t>
        </is>
      </c>
      <c r="W1273" s="2" t="inlineStr">
        <is>
          <t>3|
3</t>
        </is>
      </c>
      <c r="X1273" s="2" t="inlineStr">
        <is>
          <t xml:space="preserve">|
</t>
        </is>
      </c>
      <c r="Y1273" t="inlineStr">
        <is>
          <t/>
        </is>
      </c>
      <c r="Z1273" s="2" t="inlineStr">
        <is>
          <t>filling period of a pumped storage reservoir|
pumping time</t>
        </is>
      </c>
      <c r="AA1273" s="2" t="inlineStr">
        <is>
          <t>3|
3</t>
        </is>
      </c>
      <c r="AB1273" s="2" t="inlineStr">
        <is>
          <t xml:space="preserve">|
</t>
        </is>
      </c>
      <c r="AC1273" t="inlineStr">
        <is>
          <t>the time taken to fill the upper basin of a pumped storage reservoir from the lowest to the highest level normally allowable in use,assuming the absence of all natural inflows,when the pumps are working at full capacity</t>
        </is>
      </c>
      <c r="AD1273" s="2" t="inlineStr">
        <is>
          <t>tiempo de llenado de un embalse en acumulación por bombeo</t>
        </is>
      </c>
      <c r="AE1273" s="2" t="inlineStr">
        <is>
          <t>3</t>
        </is>
      </c>
      <c r="AF1273" s="2" t="inlineStr">
        <is>
          <t/>
        </is>
      </c>
      <c r="AG1273" t="inlineStr">
        <is>
          <t>tiempo necesario para llenar el embalse superior vacío de un aprovechamiento hidráulico de acumulación por bombeo, desde el nivel más bajo hasta el más alto admitidos para su explotación normal, trabajando las bombas a plena capacidad</t>
        </is>
      </c>
      <c r="AH1273" t="inlineStr">
        <is>
          <t/>
        </is>
      </c>
      <c r="AI1273" t="inlineStr">
        <is>
          <t/>
        </is>
      </c>
      <c r="AJ1273" t="inlineStr">
        <is>
          <t/>
        </is>
      </c>
      <c r="AK1273" t="inlineStr">
        <is>
          <t/>
        </is>
      </c>
      <c r="AL1273" t="inlineStr">
        <is>
          <t/>
        </is>
      </c>
      <c r="AM1273" t="inlineStr">
        <is>
          <t/>
        </is>
      </c>
      <c r="AN1273" t="inlineStr">
        <is>
          <t/>
        </is>
      </c>
      <c r="AO1273" t="inlineStr">
        <is>
          <t/>
        </is>
      </c>
      <c r="AP1273" s="2" t="inlineStr">
        <is>
          <t>temps de remplissage d'un réservoir à accumulation par pompage</t>
        </is>
      </c>
      <c r="AQ1273" s="2" t="inlineStr">
        <is>
          <t>3</t>
        </is>
      </c>
      <c r="AR1273" s="2" t="inlineStr">
        <is>
          <t/>
        </is>
      </c>
      <c r="AS1273" t="inlineStr">
        <is>
          <t>temps nécessaire pour remplir le réservoir supérieur d'un aménagement hydraulique à accumulation par pompage depuis le niveau le plus bas jusqu'au niveau le plus haut admis pour son exploitation normale lorsque les pompes travaillent à plein régime</t>
        </is>
      </c>
      <c r="AT1273" t="inlineStr">
        <is>
          <t/>
        </is>
      </c>
      <c r="AU1273" t="inlineStr">
        <is>
          <t/>
        </is>
      </c>
      <c r="AV1273" t="inlineStr">
        <is>
          <t/>
        </is>
      </c>
      <c r="AW1273" t="inlineStr">
        <is>
          <t/>
        </is>
      </c>
      <c r="AX1273" t="inlineStr">
        <is>
          <t/>
        </is>
      </c>
      <c r="AY1273" t="inlineStr">
        <is>
          <t/>
        </is>
      </c>
      <c r="AZ1273" t="inlineStr">
        <is>
          <t/>
        </is>
      </c>
      <c r="BA1273" t="inlineStr">
        <is>
          <t/>
        </is>
      </c>
      <c r="BB1273" t="inlineStr">
        <is>
          <t/>
        </is>
      </c>
      <c r="BC1273" t="inlineStr">
        <is>
          <t/>
        </is>
      </c>
      <c r="BD1273" t="inlineStr">
        <is>
          <t/>
        </is>
      </c>
      <c r="BE1273" t="inlineStr">
        <is>
          <t/>
        </is>
      </c>
      <c r="BF1273" s="2" t="inlineStr">
        <is>
          <t>durata di riempimento di un serbatoio ad accumulazione mediante pompaggio</t>
        </is>
      </c>
      <c r="BG1273" s="2" t="inlineStr">
        <is>
          <t>3</t>
        </is>
      </c>
      <c r="BH1273" s="2" t="inlineStr">
        <is>
          <t/>
        </is>
      </c>
      <c r="BI1273" t="inlineStr">
        <is>
          <t/>
        </is>
      </c>
      <c r="BJ1273" t="inlineStr">
        <is>
          <t/>
        </is>
      </c>
      <c r="BK1273" t="inlineStr">
        <is>
          <t/>
        </is>
      </c>
      <c r="BL1273" t="inlineStr">
        <is>
          <t/>
        </is>
      </c>
      <c r="BM1273" t="inlineStr">
        <is>
          <t/>
        </is>
      </c>
      <c r="BN1273" t="inlineStr">
        <is>
          <t/>
        </is>
      </c>
      <c r="BO1273" t="inlineStr">
        <is>
          <t/>
        </is>
      </c>
      <c r="BP1273" t="inlineStr">
        <is>
          <t/>
        </is>
      </c>
      <c r="BQ1273" t="inlineStr">
        <is>
          <t/>
        </is>
      </c>
      <c r="BR1273" t="inlineStr">
        <is>
          <t/>
        </is>
      </c>
      <c r="BS1273" t="inlineStr">
        <is>
          <t/>
        </is>
      </c>
      <c r="BT1273" t="inlineStr">
        <is>
          <t/>
        </is>
      </c>
      <c r="BU1273" t="inlineStr">
        <is>
          <t/>
        </is>
      </c>
      <c r="BV1273" t="inlineStr">
        <is>
          <t/>
        </is>
      </c>
      <c r="BW1273" t="inlineStr">
        <is>
          <t/>
        </is>
      </c>
      <c r="BX1273" t="inlineStr">
        <is>
          <t/>
        </is>
      </c>
      <c r="BY1273" t="inlineStr">
        <is>
          <t/>
        </is>
      </c>
      <c r="BZ1273" t="inlineStr">
        <is>
          <t/>
        </is>
      </c>
      <c r="CA1273" t="inlineStr">
        <is>
          <t/>
        </is>
      </c>
      <c r="CB1273" t="inlineStr">
        <is>
          <t/>
        </is>
      </c>
      <c r="CC1273" t="inlineStr">
        <is>
          <t/>
        </is>
      </c>
      <c r="CD1273" s="2" t="inlineStr">
        <is>
          <t>tempo de enchimento de uma albufeira de acumulação por bombagem</t>
        </is>
      </c>
      <c r="CE1273" s="2" t="inlineStr">
        <is>
          <t>3</t>
        </is>
      </c>
      <c r="CF1273" s="2" t="inlineStr">
        <is>
          <t/>
        </is>
      </c>
      <c r="CG1273" t="inlineStr">
        <is>
          <t>tempo necessário para encher a albufeira superior de um aproveitamento hidroeléctrico de bombagem de acumulação,desde o nível mínimo de exploração ao nível de pleno armazenamento,com a instalação de bombagem a trabalhar a plena carga</t>
        </is>
      </c>
      <c r="CH1273" t="inlineStr">
        <is>
          <t/>
        </is>
      </c>
      <c r="CI1273" t="inlineStr">
        <is>
          <t/>
        </is>
      </c>
      <c r="CJ1273" t="inlineStr">
        <is>
          <t/>
        </is>
      </c>
      <c r="CK1273" t="inlineStr">
        <is>
          <t/>
        </is>
      </c>
      <c r="CL1273" t="inlineStr">
        <is>
          <t/>
        </is>
      </c>
      <c r="CM1273" t="inlineStr">
        <is>
          <t/>
        </is>
      </c>
      <c r="CN1273" t="inlineStr">
        <is>
          <t/>
        </is>
      </c>
      <c r="CO1273" t="inlineStr">
        <is>
          <t/>
        </is>
      </c>
      <c r="CP1273" t="inlineStr">
        <is>
          <t/>
        </is>
      </c>
      <c r="CQ1273" t="inlineStr">
        <is>
          <t/>
        </is>
      </c>
      <c r="CR1273" t="inlineStr">
        <is>
          <t/>
        </is>
      </c>
      <c r="CS1273" t="inlineStr">
        <is>
          <t/>
        </is>
      </c>
      <c r="CT1273" t="inlineStr">
        <is>
          <t/>
        </is>
      </c>
      <c r="CU1273" t="inlineStr">
        <is>
          <t/>
        </is>
      </c>
      <c r="CV1273" t="inlineStr">
        <is>
          <t/>
        </is>
      </c>
      <c r="CW1273" t="inlineStr">
        <is>
          <t/>
        </is>
      </c>
    </row>
    <row r="1274">
      <c r="A1274" s="1" t="str">
        <f>HYPERLINK("https://iate.europa.eu/entry/result/1407653/all", "1407653")</f>
        <v>1407653</v>
      </c>
      <c r="B1274" t="inlineStr">
        <is>
          <t>SCIENCE</t>
        </is>
      </c>
      <c r="C1274" t="inlineStr">
        <is>
          <t>SCIENCE|natural and applied sciences|life sciences</t>
        </is>
      </c>
      <c r="D1274" t="inlineStr">
        <is>
          <t>no</t>
        </is>
      </c>
      <c r="E1274" t="inlineStr">
        <is>
          <t/>
        </is>
      </c>
      <c r="F1274" t="inlineStr">
        <is>
          <t/>
        </is>
      </c>
      <c r="G1274" t="inlineStr">
        <is>
          <t/>
        </is>
      </c>
      <c r="H1274" t="inlineStr">
        <is>
          <t/>
        </is>
      </c>
      <c r="I1274" t="inlineStr">
        <is>
          <t/>
        </is>
      </c>
      <c r="J1274" t="inlineStr">
        <is>
          <t/>
        </is>
      </c>
      <c r="K1274" t="inlineStr">
        <is>
          <t/>
        </is>
      </c>
      <c r="L1274" t="inlineStr">
        <is>
          <t/>
        </is>
      </c>
      <c r="M1274" t="inlineStr">
        <is>
          <t/>
        </is>
      </c>
      <c r="N1274" t="inlineStr">
        <is>
          <t/>
        </is>
      </c>
      <c r="O1274" t="inlineStr">
        <is>
          <t/>
        </is>
      </c>
      <c r="P1274" t="inlineStr">
        <is>
          <t/>
        </is>
      </c>
      <c r="Q1274" t="inlineStr">
        <is>
          <t/>
        </is>
      </c>
      <c r="R1274" s="2" t="inlineStr">
        <is>
          <t>Trockenjahr|
trockenes Jahr</t>
        </is>
      </c>
      <c r="S1274" s="2" t="inlineStr">
        <is>
          <t>3|
3</t>
        </is>
      </c>
      <c r="T1274" s="2" t="inlineStr">
        <is>
          <t xml:space="preserve">|
</t>
        </is>
      </c>
      <c r="U1274" t="inlineStr">
        <is>
          <t>ein nach statistischen Kriterien festgelegtes (fiktives) Jahr mit unterdurchschnittlicher Wasserfuehrung</t>
        </is>
      </c>
      <c r="V1274" s="2" t="inlineStr">
        <is>
          <t>ξηρό έτος</t>
        </is>
      </c>
      <c r="W1274" s="2" t="inlineStr">
        <is>
          <t>3</t>
        </is>
      </c>
      <c r="X1274" s="2" t="inlineStr">
        <is>
          <t/>
        </is>
      </c>
      <c r="Y1274" t="inlineStr">
        <is>
          <t/>
        </is>
      </c>
      <c r="Z1274" s="2" t="inlineStr">
        <is>
          <t>minimum run-off year|
dry year</t>
        </is>
      </c>
      <c r="AA1274" s="2" t="inlineStr">
        <is>
          <t>3|
3</t>
        </is>
      </c>
      <c r="AB1274" s="2" t="inlineStr">
        <is>
          <t xml:space="preserve">|
</t>
        </is>
      </c>
      <c r="AC1274" t="inlineStr">
        <is>
          <t>a (hypothetical) year in which the flow of water is less than that of a hypothetical average year based on statistical criteria</t>
        </is>
      </c>
      <c r="AD1274" s="2" t="inlineStr">
        <is>
          <t>año seco</t>
        </is>
      </c>
      <c r="AE1274" s="2" t="inlineStr">
        <is>
          <t>3</t>
        </is>
      </c>
      <c r="AF1274" s="2" t="inlineStr">
        <is>
          <t/>
        </is>
      </c>
      <c r="AG1274" t="inlineStr">
        <is>
          <t>año (ficticio) basado en criterios estadísticos, con aportación de agua inferior a la media anual</t>
        </is>
      </c>
      <c r="AH1274" t="inlineStr">
        <is>
          <t/>
        </is>
      </c>
      <c r="AI1274" t="inlineStr">
        <is>
          <t/>
        </is>
      </c>
      <c r="AJ1274" t="inlineStr">
        <is>
          <t/>
        </is>
      </c>
      <c r="AK1274" t="inlineStr">
        <is>
          <t/>
        </is>
      </c>
      <c r="AL1274" t="inlineStr">
        <is>
          <t/>
        </is>
      </c>
      <c r="AM1274" t="inlineStr">
        <is>
          <t/>
        </is>
      </c>
      <c r="AN1274" t="inlineStr">
        <is>
          <t/>
        </is>
      </c>
      <c r="AO1274" t="inlineStr">
        <is>
          <t/>
        </is>
      </c>
      <c r="AP1274" s="2" t="inlineStr">
        <is>
          <t>année sèche</t>
        </is>
      </c>
      <c r="AQ1274" s="2" t="inlineStr">
        <is>
          <t>3</t>
        </is>
      </c>
      <c r="AR1274" s="2" t="inlineStr">
        <is>
          <t/>
        </is>
      </c>
      <c r="AS1274" t="inlineStr">
        <is>
          <t>année (fictive) en fonction de critères statistiques, au cours de laquelle les fleuves et les rivières ont un débit inférieur à la moyenne</t>
        </is>
      </c>
      <c r="AT1274" t="inlineStr">
        <is>
          <t/>
        </is>
      </c>
      <c r="AU1274" t="inlineStr">
        <is>
          <t/>
        </is>
      </c>
      <c r="AV1274" t="inlineStr">
        <is>
          <t/>
        </is>
      </c>
      <c r="AW1274" t="inlineStr">
        <is>
          <t/>
        </is>
      </c>
      <c r="AX1274" t="inlineStr">
        <is>
          <t/>
        </is>
      </c>
      <c r="AY1274" t="inlineStr">
        <is>
          <t/>
        </is>
      </c>
      <c r="AZ1274" t="inlineStr">
        <is>
          <t/>
        </is>
      </c>
      <c r="BA1274" t="inlineStr">
        <is>
          <t/>
        </is>
      </c>
      <c r="BB1274" t="inlineStr">
        <is>
          <t/>
        </is>
      </c>
      <c r="BC1274" t="inlineStr">
        <is>
          <t/>
        </is>
      </c>
      <c r="BD1274" t="inlineStr">
        <is>
          <t/>
        </is>
      </c>
      <c r="BE1274" t="inlineStr">
        <is>
          <t/>
        </is>
      </c>
      <c r="BF1274" s="2" t="inlineStr">
        <is>
          <t>annata siccitosa</t>
        </is>
      </c>
      <c r="BG1274" s="2" t="inlineStr">
        <is>
          <t>3</t>
        </is>
      </c>
      <c r="BH1274" s="2" t="inlineStr">
        <is>
          <t/>
        </is>
      </c>
      <c r="BI1274" t="inlineStr">
        <is>
          <t/>
        </is>
      </c>
      <c r="BJ1274" t="inlineStr">
        <is>
          <t/>
        </is>
      </c>
      <c r="BK1274" t="inlineStr">
        <is>
          <t/>
        </is>
      </c>
      <c r="BL1274" t="inlineStr">
        <is>
          <t/>
        </is>
      </c>
      <c r="BM1274" t="inlineStr">
        <is>
          <t/>
        </is>
      </c>
      <c r="BN1274" t="inlineStr">
        <is>
          <t/>
        </is>
      </c>
      <c r="BO1274" t="inlineStr">
        <is>
          <t/>
        </is>
      </c>
      <c r="BP1274" t="inlineStr">
        <is>
          <t/>
        </is>
      </c>
      <c r="BQ1274" t="inlineStr">
        <is>
          <t/>
        </is>
      </c>
      <c r="BR1274" t="inlineStr">
        <is>
          <t/>
        </is>
      </c>
      <c r="BS1274" t="inlineStr">
        <is>
          <t/>
        </is>
      </c>
      <c r="BT1274" t="inlineStr">
        <is>
          <t/>
        </is>
      </c>
      <c r="BU1274" t="inlineStr">
        <is>
          <t/>
        </is>
      </c>
      <c r="BV1274" t="inlineStr">
        <is>
          <t/>
        </is>
      </c>
      <c r="BW1274" t="inlineStr">
        <is>
          <t/>
        </is>
      </c>
      <c r="BX1274" t="inlineStr">
        <is>
          <t/>
        </is>
      </c>
      <c r="BY1274" t="inlineStr">
        <is>
          <t/>
        </is>
      </c>
      <c r="BZ1274" t="inlineStr">
        <is>
          <t/>
        </is>
      </c>
      <c r="CA1274" t="inlineStr">
        <is>
          <t/>
        </is>
      </c>
      <c r="CB1274" t="inlineStr">
        <is>
          <t/>
        </is>
      </c>
      <c r="CC1274" t="inlineStr">
        <is>
          <t/>
        </is>
      </c>
      <c r="CD1274" s="2" t="inlineStr">
        <is>
          <t>ano seco</t>
        </is>
      </c>
      <c r="CE1274" s="2" t="inlineStr">
        <is>
          <t>3</t>
        </is>
      </c>
      <c r="CF1274" s="2" t="inlineStr">
        <is>
          <t/>
        </is>
      </c>
      <c r="CG1274" t="inlineStr">
        <is>
          <t>ano (fictício) baseado em critérios estatísticos, em que o curso de água tem afluências inferiores à média</t>
        </is>
      </c>
      <c r="CH1274" t="inlineStr">
        <is>
          <t/>
        </is>
      </c>
      <c r="CI1274" t="inlineStr">
        <is>
          <t/>
        </is>
      </c>
      <c r="CJ1274" t="inlineStr">
        <is>
          <t/>
        </is>
      </c>
      <c r="CK1274" t="inlineStr">
        <is>
          <t/>
        </is>
      </c>
      <c r="CL1274" t="inlineStr">
        <is>
          <t/>
        </is>
      </c>
      <c r="CM1274" t="inlineStr">
        <is>
          <t/>
        </is>
      </c>
      <c r="CN1274" t="inlineStr">
        <is>
          <t/>
        </is>
      </c>
      <c r="CO1274" t="inlineStr">
        <is>
          <t/>
        </is>
      </c>
      <c r="CP1274" t="inlineStr">
        <is>
          <t/>
        </is>
      </c>
      <c r="CQ1274" t="inlineStr">
        <is>
          <t/>
        </is>
      </c>
      <c r="CR1274" t="inlineStr">
        <is>
          <t/>
        </is>
      </c>
      <c r="CS1274" t="inlineStr">
        <is>
          <t/>
        </is>
      </c>
      <c r="CT1274" t="inlineStr">
        <is>
          <t/>
        </is>
      </c>
      <c r="CU1274" t="inlineStr">
        <is>
          <t/>
        </is>
      </c>
      <c r="CV1274" t="inlineStr">
        <is>
          <t/>
        </is>
      </c>
      <c r="CW1274" t="inlineStr">
        <is>
          <t/>
        </is>
      </c>
    </row>
    <row r="1275">
      <c r="A1275" s="1" t="str">
        <f>HYPERLINK("https://iate.europa.eu/entry/result/1407652/all", "1407652")</f>
        <v>1407652</v>
      </c>
      <c r="B1275" t="inlineStr">
        <is>
          <t>SCIENCE</t>
        </is>
      </c>
      <c r="C1275" t="inlineStr">
        <is>
          <t>SCIENCE|natural and applied sciences|life sciences</t>
        </is>
      </c>
      <c r="D1275" t="inlineStr">
        <is>
          <t>no</t>
        </is>
      </c>
      <c r="E1275" t="inlineStr">
        <is>
          <t/>
        </is>
      </c>
      <c r="F1275" t="inlineStr">
        <is>
          <t/>
        </is>
      </c>
      <c r="G1275" t="inlineStr">
        <is>
          <t/>
        </is>
      </c>
      <c r="H1275" t="inlineStr">
        <is>
          <t/>
        </is>
      </c>
      <c r="I1275" t="inlineStr">
        <is>
          <t/>
        </is>
      </c>
      <c r="J1275" t="inlineStr">
        <is>
          <t/>
        </is>
      </c>
      <c r="K1275" t="inlineStr">
        <is>
          <t/>
        </is>
      </c>
      <c r="L1275" t="inlineStr">
        <is>
          <t/>
        </is>
      </c>
      <c r="M1275" t="inlineStr">
        <is>
          <t/>
        </is>
      </c>
      <c r="N1275" t="inlineStr">
        <is>
          <t/>
        </is>
      </c>
      <c r="O1275" t="inlineStr">
        <is>
          <t/>
        </is>
      </c>
      <c r="P1275" t="inlineStr">
        <is>
          <t/>
        </is>
      </c>
      <c r="Q1275" t="inlineStr">
        <is>
          <t/>
        </is>
      </c>
      <c r="R1275" s="2" t="inlineStr">
        <is>
          <t>Mitteljahr|
Regeljahr|
durchschnittliches Jahr</t>
        </is>
      </c>
      <c r="S1275" s="2" t="inlineStr">
        <is>
          <t>3|
3|
3</t>
        </is>
      </c>
      <c r="T1275" s="2" t="inlineStr">
        <is>
          <t xml:space="preserve">|
|
</t>
        </is>
      </c>
      <c r="U1275" t="inlineStr">
        <is>
          <t>ein fiktives Jahr, dessen wasserwirtschaftliche Groessen Mittelwerte einer zusammenhaegenden Reihe von moeglichst vielen Jahren sind. Die dem Regeljahr (Mitteljahr) zugrundeliegende Jahresreihe ist jeweils anzugeben</t>
        </is>
      </c>
      <c r="V1275" s="2" t="inlineStr">
        <is>
          <t>μέσο έτος</t>
        </is>
      </c>
      <c r="W1275" s="2" t="inlineStr">
        <is>
          <t>3</t>
        </is>
      </c>
      <c r="X1275" s="2" t="inlineStr">
        <is>
          <t/>
        </is>
      </c>
      <c r="Y1275" t="inlineStr">
        <is>
          <t/>
        </is>
      </c>
      <c r="Z1275" s="2" t="inlineStr">
        <is>
          <t>mean year|
normal year|
average year</t>
        </is>
      </c>
      <c r="AA1275" s="2" t="inlineStr">
        <is>
          <t>3|
3|
3</t>
        </is>
      </c>
      <c r="AB1275" s="2" t="inlineStr">
        <is>
          <t xml:space="preserve">|
|
</t>
        </is>
      </c>
      <c r="AC1275" t="inlineStr">
        <is>
          <t>a hypothetical year whose hydrological data are,for the purposes of water power,averages of a consecutive series of as many years as possible.The number of consecutive years upon which the mean year or normal year is based must be stated in each case</t>
        </is>
      </c>
      <c r="AD1275" s="2" t="inlineStr">
        <is>
          <t>año medio</t>
        </is>
      </c>
      <c r="AE1275" s="2" t="inlineStr">
        <is>
          <t>3</t>
        </is>
      </c>
      <c r="AF1275" s="2" t="inlineStr">
        <is>
          <t/>
        </is>
      </c>
      <c r="AG1275" t="inlineStr">
        <is>
          <t>año (ficticio) cuyas características hidráulicas son medias de una serie coherente del mayor número posible de años consecutivos. La serie de años consecutivos en que se basa el año medio o normal ha de ser especificado en cada caso</t>
        </is>
      </c>
      <c r="AH1275" t="inlineStr">
        <is>
          <t/>
        </is>
      </c>
      <c r="AI1275" t="inlineStr">
        <is>
          <t/>
        </is>
      </c>
      <c r="AJ1275" t="inlineStr">
        <is>
          <t/>
        </is>
      </c>
      <c r="AK1275" t="inlineStr">
        <is>
          <t/>
        </is>
      </c>
      <c r="AL1275" t="inlineStr">
        <is>
          <t/>
        </is>
      </c>
      <c r="AM1275" t="inlineStr">
        <is>
          <t/>
        </is>
      </c>
      <c r="AN1275" t="inlineStr">
        <is>
          <t/>
        </is>
      </c>
      <c r="AO1275" t="inlineStr">
        <is>
          <t/>
        </is>
      </c>
      <c r="AP1275" s="2" t="inlineStr">
        <is>
          <t>année moyenne</t>
        </is>
      </c>
      <c r="AQ1275" s="2" t="inlineStr">
        <is>
          <t>3</t>
        </is>
      </c>
      <c r="AR1275" s="2" t="inlineStr">
        <is>
          <t/>
        </is>
      </c>
      <c r="AS1275" t="inlineStr">
        <is>
          <t>année(fictive)dont les grandeurs hydrauliques constituent les moyennes d'une série cohérente comprenant le plus grand nombre possible d'années.La série annuelle d'après laquelle est calculée l'année moyenne doit être indiquée dans chaque cas</t>
        </is>
      </c>
      <c r="AT1275" t="inlineStr">
        <is>
          <t/>
        </is>
      </c>
      <c r="AU1275" t="inlineStr">
        <is>
          <t/>
        </is>
      </c>
      <c r="AV1275" t="inlineStr">
        <is>
          <t/>
        </is>
      </c>
      <c r="AW1275" t="inlineStr">
        <is>
          <t/>
        </is>
      </c>
      <c r="AX1275" t="inlineStr">
        <is>
          <t/>
        </is>
      </c>
      <c r="AY1275" t="inlineStr">
        <is>
          <t/>
        </is>
      </c>
      <c r="AZ1275" t="inlineStr">
        <is>
          <t/>
        </is>
      </c>
      <c r="BA1275" t="inlineStr">
        <is>
          <t/>
        </is>
      </c>
      <c r="BB1275" t="inlineStr">
        <is>
          <t/>
        </is>
      </c>
      <c r="BC1275" t="inlineStr">
        <is>
          <t/>
        </is>
      </c>
      <c r="BD1275" t="inlineStr">
        <is>
          <t/>
        </is>
      </c>
      <c r="BE1275" t="inlineStr">
        <is>
          <t/>
        </is>
      </c>
      <c r="BF1275" s="2" t="inlineStr">
        <is>
          <t>anno medio|
annata media</t>
        </is>
      </c>
      <c r="BG1275" s="2" t="inlineStr">
        <is>
          <t>3|
3</t>
        </is>
      </c>
      <c r="BH1275" s="2" t="inlineStr">
        <is>
          <t xml:space="preserve">|
</t>
        </is>
      </c>
      <c r="BI1275" t="inlineStr">
        <is>
          <t/>
        </is>
      </c>
      <c r="BJ1275" t="inlineStr">
        <is>
          <t/>
        </is>
      </c>
      <c r="BK1275" t="inlineStr">
        <is>
          <t/>
        </is>
      </c>
      <c r="BL1275" t="inlineStr">
        <is>
          <t/>
        </is>
      </c>
      <c r="BM1275" t="inlineStr">
        <is>
          <t/>
        </is>
      </c>
      <c r="BN1275" t="inlineStr">
        <is>
          <t/>
        </is>
      </c>
      <c r="BO1275" t="inlineStr">
        <is>
          <t/>
        </is>
      </c>
      <c r="BP1275" t="inlineStr">
        <is>
          <t/>
        </is>
      </c>
      <c r="BQ1275" t="inlineStr">
        <is>
          <t/>
        </is>
      </c>
      <c r="BR1275" t="inlineStr">
        <is>
          <t/>
        </is>
      </c>
      <c r="BS1275" t="inlineStr">
        <is>
          <t/>
        </is>
      </c>
      <c r="BT1275" t="inlineStr">
        <is>
          <t/>
        </is>
      </c>
      <c r="BU1275" t="inlineStr">
        <is>
          <t/>
        </is>
      </c>
      <c r="BV1275" t="inlineStr">
        <is>
          <t/>
        </is>
      </c>
      <c r="BW1275" t="inlineStr">
        <is>
          <t/>
        </is>
      </c>
      <c r="BX1275" t="inlineStr">
        <is>
          <t/>
        </is>
      </c>
      <c r="BY1275" t="inlineStr">
        <is>
          <t/>
        </is>
      </c>
      <c r="BZ1275" t="inlineStr">
        <is>
          <t/>
        </is>
      </c>
      <c r="CA1275" t="inlineStr">
        <is>
          <t/>
        </is>
      </c>
      <c r="CB1275" t="inlineStr">
        <is>
          <t/>
        </is>
      </c>
      <c r="CC1275" t="inlineStr">
        <is>
          <t/>
        </is>
      </c>
      <c r="CD1275" s="2" t="inlineStr">
        <is>
          <t>ano médio</t>
        </is>
      </c>
      <c r="CE1275" s="2" t="inlineStr">
        <is>
          <t>3</t>
        </is>
      </c>
      <c r="CF1275" s="2" t="inlineStr">
        <is>
          <t/>
        </is>
      </c>
      <c r="CG1275" t="inlineStr">
        <is>
          <t>ano(fictício)cujas características hidráulicas correspondem à média de uma série coerente do maior número de anos possível.A série em que se baseia o ano médio ou normal deve ser especificada em cada caso</t>
        </is>
      </c>
      <c r="CH1275" t="inlineStr">
        <is>
          <t/>
        </is>
      </c>
      <c r="CI1275" t="inlineStr">
        <is>
          <t/>
        </is>
      </c>
      <c r="CJ1275" t="inlineStr">
        <is>
          <t/>
        </is>
      </c>
      <c r="CK1275" t="inlineStr">
        <is>
          <t/>
        </is>
      </c>
      <c r="CL1275" t="inlineStr">
        <is>
          <t/>
        </is>
      </c>
      <c r="CM1275" t="inlineStr">
        <is>
          <t/>
        </is>
      </c>
      <c r="CN1275" t="inlineStr">
        <is>
          <t/>
        </is>
      </c>
      <c r="CO1275" t="inlineStr">
        <is>
          <t/>
        </is>
      </c>
      <c r="CP1275" t="inlineStr">
        <is>
          <t/>
        </is>
      </c>
      <c r="CQ1275" t="inlineStr">
        <is>
          <t/>
        </is>
      </c>
      <c r="CR1275" t="inlineStr">
        <is>
          <t/>
        </is>
      </c>
      <c r="CS1275" t="inlineStr">
        <is>
          <t/>
        </is>
      </c>
      <c r="CT1275" t="inlineStr">
        <is>
          <t/>
        </is>
      </c>
      <c r="CU1275" t="inlineStr">
        <is>
          <t/>
        </is>
      </c>
      <c r="CV1275" t="inlineStr">
        <is>
          <t/>
        </is>
      </c>
      <c r="CW1275" t="inlineStr">
        <is>
          <t/>
        </is>
      </c>
    </row>
    <row r="1276">
      <c r="A1276" s="1" t="str">
        <f>HYPERLINK("https://iate.europa.eu/entry/result/1407650/all", "1407650")</f>
        <v>1407650</v>
      </c>
      <c r="B1276" t="inlineStr">
        <is>
          <t>INDUSTRY</t>
        </is>
      </c>
      <c r="C1276" t="inlineStr">
        <is>
          <t>INDUSTRY|electronics and electrical engineering</t>
        </is>
      </c>
      <c r="D1276" t="inlineStr">
        <is>
          <t>no</t>
        </is>
      </c>
      <c r="E1276" t="inlineStr">
        <is>
          <t/>
        </is>
      </c>
      <c r="F1276" t="inlineStr">
        <is>
          <t/>
        </is>
      </c>
      <c r="G1276" t="inlineStr">
        <is>
          <t/>
        </is>
      </c>
      <c r="H1276" t="inlineStr">
        <is>
          <t/>
        </is>
      </c>
      <c r="I1276" t="inlineStr">
        <is>
          <t/>
        </is>
      </c>
      <c r="J1276" t="inlineStr">
        <is>
          <t/>
        </is>
      </c>
      <c r="K1276" t="inlineStr">
        <is>
          <t/>
        </is>
      </c>
      <c r="L1276" t="inlineStr">
        <is>
          <t/>
        </is>
      </c>
      <c r="M1276" t="inlineStr">
        <is>
          <t/>
        </is>
      </c>
      <c r="N1276" t="inlineStr">
        <is>
          <t/>
        </is>
      </c>
      <c r="O1276" t="inlineStr">
        <is>
          <t/>
        </is>
      </c>
      <c r="P1276" t="inlineStr">
        <is>
          <t/>
        </is>
      </c>
      <c r="Q1276" t="inlineStr">
        <is>
          <t/>
        </is>
      </c>
      <c r="R1276" s="2" t="inlineStr">
        <is>
          <t>regelbare Verbraucher</t>
        </is>
      </c>
      <c r="S1276" s="2" t="inlineStr">
        <is>
          <t>3</t>
        </is>
      </c>
      <c r="T1276" s="2" t="inlineStr">
        <is>
          <t/>
        </is>
      </c>
      <c r="U1276" t="inlineStr">
        <is>
          <t>Verbraucher von elektrischer Energie, bei denen die Moeglichkeit besteht, sie an der Vergleichmaessigung der Belastungsganglinie des elektrischen Netzes zu beteiligen</t>
        </is>
      </c>
      <c r="V1276" s="2" t="inlineStr">
        <is>
          <t>καταναλωτής ελεγχόμενου φορτίου</t>
        </is>
      </c>
      <c r="W1276" s="2" t="inlineStr">
        <is>
          <t>3</t>
        </is>
      </c>
      <c r="X1276" s="2" t="inlineStr">
        <is>
          <t/>
        </is>
      </c>
      <c r="Y1276" t="inlineStr">
        <is>
          <t/>
        </is>
      </c>
      <c r="Z1276" s="2" t="inlineStr">
        <is>
          <t>load-controlled consumer</t>
        </is>
      </c>
      <c r="AA1276" s="2" t="inlineStr">
        <is>
          <t>3</t>
        </is>
      </c>
      <c r="AB1276" s="2" t="inlineStr">
        <is>
          <t/>
        </is>
      </c>
      <c r="AC1276" t="inlineStr">
        <is>
          <t>a consumer of electricity whose demand may be regulated in such a way that it contributes to flattening the load curve of the electricity supply network/system</t>
        </is>
      </c>
      <c r="AD1276" s="2" t="inlineStr">
        <is>
          <t>abonado de consumo regulable</t>
        </is>
      </c>
      <c r="AE1276" s="2" t="inlineStr">
        <is>
          <t>3</t>
        </is>
      </c>
      <c r="AF1276" s="2" t="inlineStr">
        <is>
          <t/>
        </is>
      </c>
      <c r="AG1276" t="inlineStr">
        <is>
          <t>consumidor de energía eléctrica cuya demanda puede ser regulada de tal manera que contribuye a aplanar la curva de carga</t>
        </is>
      </c>
      <c r="AH1276" t="inlineStr">
        <is>
          <t/>
        </is>
      </c>
      <c r="AI1276" t="inlineStr">
        <is>
          <t/>
        </is>
      </c>
      <c r="AJ1276" t="inlineStr">
        <is>
          <t/>
        </is>
      </c>
      <c r="AK1276" t="inlineStr">
        <is>
          <t/>
        </is>
      </c>
      <c r="AL1276" t="inlineStr">
        <is>
          <t/>
        </is>
      </c>
      <c r="AM1276" t="inlineStr">
        <is>
          <t/>
        </is>
      </c>
      <c r="AN1276" t="inlineStr">
        <is>
          <t/>
        </is>
      </c>
      <c r="AO1276" t="inlineStr">
        <is>
          <t/>
        </is>
      </c>
      <c r="AP1276" s="2" t="inlineStr">
        <is>
          <t>consommateur modulable</t>
        </is>
      </c>
      <c r="AQ1276" s="2" t="inlineStr">
        <is>
          <t>3</t>
        </is>
      </c>
      <c r="AR1276" s="2" t="inlineStr">
        <is>
          <t/>
        </is>
      </c>
      <c r="AS1276" t="inlineStr">
        <is>
          <t>consommateur d'énergie électrique dont on peut moduler la demande de puissance afin de le faire contribuer à la régularisation de la courbe de charge</t>
        </is>
      </c>
      <c r="AT1276" t="inlineStr">
        <is>
          <t/>
        </is>
      </c>
      <c r="AU1276" t="inlineStr">
        <is>
          <t/>
        </is>
      </c>
      <c r="AV1276" t="inlineStr">
        <is>
          <t/>
        </is>
      </c>
      <c r="AW1276" t="inlineStr">
        <is>
          <t/>
        </is>
      </c>
      <c r="AX1276" t="inlineStr">
        <is>
          <t/>
        </is>
      </c>
      <c r="AY1276" t="inlineStr">
        <is>
          <t/>
        </is>
      </c>
      <c r="AZ1276" t="inlineStr">
        <is>
          <t/>
        </is>
      </c>
      <c r="BA1276" t="inlineStr">
        <is>
          <t/>
        </is>
      </c>
      <c r="BB1276" t="inlineStr">
        <is>
          <t/>
        </is>
      </c>
      <c r="BC1276" t="inlineStr">
        <is>
          <t/>
        </is>
      </c>
      <c r="BD1276" t="inlineStr">
        <is>
          <t/>
        </is>
      </c>
      <c r="BE1276" t="inlineStr">
        <is>
          <t/>
        </is>
      </c>
      <c r="BF1276" s="2" t="inlineStr">
        <is>
          <t>consumatore "regolabile"|
consumatore "modulabile"</t>
        </is>
      </c>
      <c r="BG1276" s="2" t="inlineStr">
        <is>
          <t>3|
3</t>
        </is>
      </c>
      <c r="BH1276" s="2" t="inlineStr">
        <is>
          <t xml:space="preserve">|
</t>
        </is>
      </c>
      <c r="BI1276" t="inlineStr">
        <is>
          <t/>
        </is>
      </c>
      <c r="BJ1276" t="inlineStr">
        <is>
          <t/>
        </is>
      </c>
      <c r="BK1276" t="inlineStr">
        <is>
          <t/>
        </is>
      </c>
      <c r="BL1276" t="inlineStr">
        <is>
          <t/>
        </is>
      </c>
      <c r="BM1276" t="inlineStr">
        <is>
          <t/>
        </is>
      </c>
      <c r="BN1276" t="inlineStr">
        <is>
          <t/>
        </is>
      </c>
      <c r="BO1276" t="inlineStr">
        <is>
          <t/>
        </is>
      </c>
      <c r="BP1276" t="inlineStr">
        <is>
          <t/>
        </is>
      </c>
      <c r="BQ1276" t="inlineStr">
        <is>
          <t/>
        </is>
      </c>
      <c r="BR1276" t="inlineStr">
        <is>
          <t/>
        </is>
      </c>
      <c r="BS1276" t="inlineStr">
        <is>
          <t/>
        </is>
      </c>
      <c r="BT1276" t="inlineStr">
        <is>
          <t/>
        </is>
      </c>
      <c r="BU1276" t="inlineStr">
        <is>
          <t/>
        </is>
      </c>
      <c r="BV1276" t="inlineStr">
        <is>
          <t/>
        </is>
      </c>
      <c r="BW1276" t="inlineStr">
        <is>
          <t/>
        </is>
      </c>
      <c r="BX1276" t="inlineStr">
        <is>
          <t/>
        </is>
      </c>
      <c r="BY1276" t="inlineStr">
        <is>
          <t/>
        </is>
      </c>
      <c r="BZ1276" t="inlineStr">
        <is>
          <t/>
        </is>
      </c>
      <c r="CA1276" t="inlineStr">
        <is>
          <t/>
        </is>
      </c>
      <c r="CB1276" t="inlineStr">
        <is>
          <t/>
        </is>
      </c>
      <c r="CC1276" t="inlineStr">
        <is>
          <t/>
        </is>
      </c>
      <c r="CD1276" s="2" t="inlineStr">
        <is>
          <t>consumidor modulável</t>
        </is>
      </c>
      <c r="CE1276" s="2" t="inlineStr">
        <is>
          <t>3</t>
        </is>
      </c>
      <c r="CF1276" s="2" t="inlineStr">
        <is>
          <t/>
        </is>
      </c>
      <c r="CG1276" t="inlineStr">
        <is>
          <t>consumidor de energia eléctrica cuja potência pedida pode ser modulada de modo a contribuir para regularizar a curva de carga</t>
        </is>
      </c>
      <c r="CH1276" t="inlineStr">
        <is>
          <t/>
        </is>
      </c>
      <c r="CI1276" t="inlineStr">
        <is>
          <t/>
        </is>
      </c>
      <c r="CJ1276" t="inlineStr">
        <is>
          <t/>
        </is>
      </c>
      <c r="CK1276" t="inlineStr">
        <is>
          <t/>
        </is>
      </c>
      <c r="CL1276" t="inlineStr">
        <is>
          <t/>
        </is>
      </c>
      <c r="CM1276" t="inlineStr">
        <is>
          <t/>
        </is>
      </c>
      <c r="CN1276" t="inlineStr">
        <is>
          <t/>
        </is>
      </c>
      <c r="CO1276" t="inlineStr">
        <is>
          <t/>
        </is>
      </c>
      <c r="CP1276" t="inlineStr">
        <is>
          <t/>
        </is>
      </c>
      <c r="CQ1276" t="inlineStr">
        <is>
          <t/>
        </is>
      </c>
      <c r="CR1276" t="inlineStr">
        <is>
          <t/>
        </is>
      </c>
      <c r="CS1276" t="inlineStr">
        <is>
          <t/>
        </is>
      </c>
      <c r="CT1276" t="inlineStr">
        <is>
          <t/>
        </is>
      </c>
      <c r="CU1276" t="inlineStr">
        <is>
          <t/>
        </is>
      </c>
      <c r="CV1276" t="inlineStr">
        <is>
          <t/>
        </is>
      </c>
      <c r="CW1276" t="inlineStr">
        <is>
          <t/>
        </is>
      </c>
    </row>
    <row r="1277">
      <c r="A1277" s="1" t="str">
        <f>HYPERLINK("https://iate.europa.eu/entry/result/1407649/all", "1407649")</f>
        <v>1407649</v>
      </c>
      <c r="B1277" t="inlineStr">
        <is>
          <t>INDUSTRY</t>
        </is>
      </c>
      <c r="C1277" t="inlineStr">
        <is>
          <t>INDUSTRY|electronics and electrical engineering</t>
        </is>
      </c>
      <c r="D1277" t="inlineStr">
        <is>
          <t>no</t>
        </is>
      </c>
      <c r="E1277" t="inlineStr">
        <is>
          <t/>
        </is>
      </c>
      <c r="F1277" t="inlineStr">
        <is>
          <t/>
        </is>
      </c>
      <c r="G1277" t="inlineStr">
        <is>
          <t/>
        </is>
      </c>
      <c r="H1277" t="inlineStr">
        <is>
          <t/>
        </is>
      </c>
      <c r="I1277" t="inlineStr">
        <is>
          <t/>
        </is>
      </c>
      <c r="J1277" t="inlineStr">
        <is>
          <t/>
        </is>
      </c>
      <c r="K1277" t="inlineStr">
        <is>
          <t/>
        </is>
      </c>
      <c r="L1277" t="inlineStr">
        <is>
          <t/>
        </is>
      </c>
      <c r="M1277" t="inlineStr">
        <is>
          <t/>
        </is>
      </c>
      <c r="N1277" t="inlineStr">
        <is>
          <t/>
        </is>
      </c>
      <c r="O1277" t="inlineStr">
        <is>
          <t/>
        </is>
      </c>
      <c r="P1277" t="inlineStr">
        <is>
          <t/>
        </is>
      </c>
      <c r="Q1277" t="inlineStr">
        <is>
          <t/>
        </is>
      </c>
      <c r="R1277" s="2" t="inlineStr">
        <is>
          <t>Rundsteuertechnik|
Rundsteuerung</t>
        </is>
      </c>
      <c r="S1277" s="2" t="inlineStr">
        <is>
          <t>3|
3</t>
        </is>
      </c>
      <c r="T1277" s="2" t="inlineStr">
        <is>
          <t xml:space="preserve">|
</t>
        </is>
      </c>
      <c r="U1277" t="inlineStr">
        <is>
          <t>eine Methode, um Verbrauchergruppen zu-und abzuschalten, wobei die Fernsteuerbefehle in der Regel ueber das Verteilungsnetz uebertragen werden</t>
        </is>
      </c>
      <c r="V1277" s="2" t="inlineStr">
        <is>
          <t>κεντρικός τηλεχειρισμός</t>
        </is>
      </c>
      <c r="W1277" s="2" t="inlineStr">
        <is>
          <t>3</t>
        </is>
      </c>
      <c r="X1277" s="2" t="inlineStr">
        <is>
          <t/>
        </is>
      </c>
      <c r="Y1277" t="inlineStr">
        <is>
          <t/>
        </is>
      </c>
      <c r="Z1277" s="2" t="inlineStr">
        <is>
          <t>ripple control</t>
        </is>
      </c>
      <c r="AA1277" s="2" t="inlineStr">
        <is>
          <t>3</t>
        </is>
      </c>
      <c r="AB1277" s="2" t="inlineStr">
        <is>
          <t/>
        </is>
      </c>
      <c r="AC1277" t="inlineStr">
        <is>
          <t>a method of load management control which involves connecting and disconnecting consumer groups,the necessary remote control being effected via the distribution network/system</t>
        </is>
      </c>
      <c r="AD1277" s="2" t="inlineStr">
        <is>
          <t>telemando centralizado</t>
        </is>
      </c>
      <c r="AE1277" s="2" t="inlineStr">
        <is>
          <t>3</t>
        </is>
      </c>
      <c r="AF1277" s="2" t="inlineStr">
        <is>
          <t/>
        </is>
      </c>
      <c r="AG1277" t="inlineStr">
        <is>
          <t>método de conectar y desconectar grupos consumidores, generalmente por telemando sobre la red de distribución</t>
        </is>
      </c>
      <c r="AH1277" t="inlineStr">
        <is>
          <t/>
        </is>
      </c>
      <c r="AI1277" t="inlineStr">
        <is>
          <t/>
        </is>
      </c>
      <c r="AJ1277" t="inlineStr">
        <is>
          <t/>
        </is>
      </c>
      <c r="AK1277" t="inlineStr">
        <is>
          <t/>
        </is>
      </c>
      <c r="AL1277" t="inlineStr">
        <is>
          <t/>
        </is>
      </c>
      <c r="AM1277" t="inlineStr">
        <is>
          <t/>
        </is>
      </c>
      <c r="AN1277" t="inlineStr">
        <is>
          <t/>
        </is>
      </c>
      <c r="AO1277" t="inlineStr">
        <is>
          <t/>
        </is>
      </c>
      <c r="AP1277" s="2" t="inlineStr">
        <is>
          <t>télécommande centralisée</t>
        </is>
      </c>
      <c r="AQ1277" s="2" t="inlineStr">
        <is>
          <t>3</t>
        </is>
      </c>
      <c r="AR1277" s="2" t="inlineStr">
        <is>
          <t/>
        </is>
      </c>
      <c r="AS1277" t="inlineStr">
        <is>
          <t>méthode pour connecter ou déconnecter des groupes de consommateurs généralement par télécommande sur le réseau de distribution</t>
        </is>
      </c>
      <c r="AT1277" t="inlineStr">
        <is>
          <t/>
        </is>
      </c>
      <c r="AU1277" t="inlineStr">
        <is>
          <t/>
        </is>
      </c>
      <c r="AV1277" t="inlineStr">
        <is>
          <t/>
        </is>
      </c>
      <c r="AW1277" t="inlineStr">
        <is>
          <t/>
        </is>
      </c>
      <c r="AX1277" t="inlineStr">
        <is>
          <t/>
        </is>
      </c>
      <c r="AY1277" t="inlineStr">
        <is>
          <t/>
        </is>
      </c>
      <c r="AZ1277" t="inlineStr">
        <is>
          <t/>
        </is>
      </c>
      <c r="BA1277" t="inlineStr">
        <is>
          <t/>
        </is>
      </c>
      <c r="BB1277" t="inlineStr">
        <is>
          <t/>
        </is>
      </c>
      <c r="BC1277" t="inlineStr">
        <is>
          <t/>
        </is>
      </c>
      <c r="BD1277" t="inlineStr">
        <is>
          <t/>
        </is>
      </c>
      <c r="BE1277" t="inlineStr">
        <is>
          <t/>
        </is>
      </c>
      <c r="BF1277" s="2" t="inlineStr">
        <is>
          <t>telecomando centralizzato</t>
        </is>
      </c>
      <c r="BG1277" s="2" t="inlineStr">
        <is>
          <t>3</t>
        </is>
      </c>
      <c r="BH1277" s="2" t="inlineStr">
        <is>
          <t/>
        </is>
      </c>
      <c r="BI1277" t="inlineStr">
        <is>
          <t/>
        </is>
      </c>
      <c r="BJ1277" t="inlineStr">
        <is>
          <t/>
        </is>
      </c>
      <c r="BK1277" t="inlineStr">
        <is>
          <t/>
        </is>
      </c>
      <c r="BL1277" t="inlineStr">
        <is>
          <t/>
        </is>
      </c>
      <c r="BM1277" t="inlineStr">
        <is>
          <t/>
        </is>
      </c>
      <c r="BN1277" t="inlineStr">
        <is>
          <t/>
        </is>
      </c>
      <c r="BO1277" t="inlineStr">
        <is>
          <t/>
        </is>
      </c>
      <c r="BP1277" t="inlineStr">
        <is>
          <t/>
        </is>
      </c>
      <c r="BQ1277" t="inlineStr">
        <is>
          <t/>
        </is>
      </c>
      <c r="BR1277" t="inlineStr">
        <is>
          <t/>
        </is>
      </c>
      <c r="BS1277" t="inlineStr">
        <is>
          <t/>
        </is>
      </c>
      <c r="BT1277" t="inlineStr">
        <is>
          <t/>
        </is>
      </c>
      <c r="BU1277" t="inlineStr">
        <is>
          <t/>
        </is>
      </c>
      <c r="BV1277" t="inlineStr">
        <is>
          <t/>
        </is>
      </c>
      <c r="BW1277" t="inlineStr">
        <is>
          <t/>
        </is>
      </c>
      <c r="BX1277" t="inlineStr">
        <is>
          <t/>
        </is>
      </c>
      <c r="BY1277" t="inlineStr">
        <is>
          <t/>
        </is>
      </c>
      <c r="BZ1277" t="inlineStr">
        <is>
          <t/>
        </is>
      </c>
      <c r="CA1277" t="inlineStr">
        <is>
          <t/>
        </is>
      </c>
      <c r="CB1277" t="inlineStr">
        <is>
          <t/>
        </is>
      </c>
      <c r="CC1277" t="inlineStr">
        <is>
          <t/>
        </is>
      </c>
      <c r="CD1277" s="2" t="inlineStr">
        <is>
          <t>telecomando centralizado</t>
        </is>
      </c>
      <c r="CE1277" s="2" t="inlineStr">
        <is>
          <t>3</t>
        </is>
      </c>
      <c r="CF1277" s="2" t="inlineStr">
        <is>
          <t/>
        </is>
      </c>
      <c r="CG1277" t="inlineStr">
        <is>
          <t>método de ligar e desligar grupos de consumidores,geralmente por telecomando da rede de distribuição</t>
        </is>
      </c>
      <c r="CH1277" t="inlineStr">
        <is>
          <t/>
        </is>
      </c>
      <c r="CI1277" t="inlineStr">
        <is>
          <t/>
        </is>
      </c>
      <c r="CJ1277" t="inlineStr">
        <is>
          <t/>
        </is>
      </c>
      <c r="CK1277" t="inlineStr">
        <is>
          <t/>
        </is>
      </c>
      <c r="CL1277" t="inlineStr">
        <is>
          <t/>
        </is>
      </c>
      <c r="CM1277" t="inlineStr">
        <is>
          <t/>
        </is>
      </c>
      <c r="CN1277" t="inlineStr">
        <is>
          <t/>
        </is>
      </c>
      <c r="CO1277" t="inlineStr">
        <is>
          <t/>
        </is>
      </c>
      <c r="CP1277" t="inlineStr">
        <is>
          <t/>
        </is>
      </c>
      <c r="CQ1277" t="inlineStr">
        <is>
          <t/>
        </is>
      </c>
      <c r="CR1277" t="inlineStr">
        <is>
          <t/>
        </is>
      </c>
      <c r="CS1277" t="inlineStr">
        <is>
          <t/>
        </is>
      </c>
      <c r="CT1277" t="inlineStr">
        <is>
          <t/>
        </is>
      </c>
      <c r="CU1277" t="inlineStr">
        <is>
          <t/>
        </is>
      </c>
      <c r="CV1277" t="inlineStr">
        <is>
          <t/>
        </is>
      </c>
      <c r="CW1277" t="inlineStr">
        <is>
          <t/>
        </is>
      </c>
    </row>
    <row r="1278">
      <c r="A1278" s="1" t="str">
        <f>HYPERLINK("https://iate.europa.eu/entry/result/1407648/all", "1407648")</f>
        <v>1407648</v>
      </c>
      <c r="B1278" t="inlineStr">
        <is>
          <t>INDUSTRY</t>
        </is>
      </c>
      <c r="C1278" t="inlineStr">
        <is>
          <t>INDUSTRY|electronics and electrical engineering</t>
        </is>
      </c>
      <c r="D1278" t="inlineStr">
        <is>
          <t>no</t>
        </is>
      </c>
      <c r="E1278" t="inlineStr">
        <is>
          <t/>
        </is>
      </c>
      <c r="F1278" t="inlineStr">
        <is>
          <t/>
        </is>
      </c>
      <c r="G1278" t="inlineStr">
        <is>
          <t/>
        </is>
      </c>
      <c r="H1278" t="inlineStr">
        <is>
          <t/>
        </is>
      </c>
      <c r="I1278" t="inlineStr">
        <is>
          <t/>
        </is>
      </c>
      <c r="J1278" t="inlineStr">
        <is>
          <t/>
        </is>
      </c>
      <c r="K1278" t="inlineStr">
        <is>
          <t/>
        </is>
      </c>
      <c r="L1278" t="inlineStr">
        <is>
          <t/>
        </is>
      </c>
      <c r="M1278" t="inlineStr">
        <is>
          <t/>
        </is>
      </c>
      <c r="N1278" t="inlineStr">
        <is>
          <t/>
        </is>
      </c>
      <c r="O1278" t="inlineStr">
        <is>
          <t/>
        </is>
      </c>
      <c r="P1278" t="inlineStr">
        <is>
          <t/>
        </is>
      </c>
      <c r="Q1278" t="inlineStr">
        <is>
          <t/>
        </is>
      </c>
      <c r="R1278" s="2" t="inlineStr">
        <is>
          <t>Lastverteilung</t>
        </is>
      </c>
      <c r="S1278" s="2" t="inlineStr">
        <is>
          <t>3</t>
        </is>
      </c>
      <c r="T1278" s="2" t="inlineStr">
        <is>
          <t/>
        </is>
      </c>
      <c r="U1278" t="inlineStr">
        <is>
          <t>die fuer den Einsatz der Kraftwerke zustaendige Stelle.Im allgemeinen stellt die Lastverteilung auch die Schaltleitung fuer uebergeordnete Netze dar</t>
        </is>
      </c>
      <c r="V1278" s="2" t="inlineStr">
        <is>
          <t>υπηρεσία κατανομής φορτίου</t>
        </is>
      </c>
      <c r="W1278" s="2" t="inlineStr">
        <is>
          <t>3</t>
        </is>
      </c>
      <c r="X1278" s="2" t="inlineStr">
        <is>
          <t/>
        </is>
      </c>
      <c r="Y1278" t="inlineStr">
        <is>
          <t/>
        </is>
      </c>
      <c r="Z1278" s="2" t="inlineStr">
        <is>
          <t>load dispatching centre|
load dispatching center</t>
        </is>
      </c>
      <c r="AA1278" s="2" t="inlineStr">
        <is>
          <t>3|
3</t>
        </is>
      </c>
      <c r="AB1278" s="2" t="inlineStr">
        <is>
          <t xml:space="preserve">|
</t>
        </is>
      </c>
      <c r="AC1278" t="inlineStr">
        <is>
          <t>the appropriate centre(center)for switching or directing the switching of power stations on line and for load changing.In general the load dispatching centre(center)and the system control centre(center)are one and the same in the case of centrally controlled systems/networks</t>
        </is>
      </c>
      <c r="AD1278" s="2" t="inlineStr">
        <is>
          <t>repartidor de cargas</t>
        </is>
      </c>
      <c r="AE1278" s="2" t="inlineStr">
        <is>
          <t>3</t>
        </is>
      </c>
      <c r="AF1278" s="2" t="inlineStr">
        <is>
          <t/>
        </is>
      </c>
      <c r="AG1278" t="inlineStr">
        <is>
          <t>instalación cuya función es la puesta en servicio de la centrales y distribuir las cargas. En general, dirige igualmente la conmutación de las redes afectadas directamente</t>
        </is>
      </c>
      <c r="AH1278" t="inlineStr">
        <is>
          <t/>
        </is>
      </c>
      <c r="AI1278" t="inlineStr">
        <is>
          <t/>
        </is>
      </c>
      <c r="AJ1278" t="inlineStr">
        <is>
          <t/>
        </is>
      </c>
      <c r="AK1278" t="inlineStr">
        <is>
          <t/>
        </is>
      </c>
      <c r="AL1278" t="inlineStr">
        <is>
          <t/>
        </is>
      </c>
      <c r="AM1278" t="inlineStr">
        <is>
          <t/>
        </is>
      </c>
      <c r="AN1278" t="inlineStr">
        <is>
          <t/>
        </is>
      </c>
      <c r="AO1278" t="inlineStr">
        <is>
          <t/>
        </is>
      </c>
      <c r="AP1278" s="2" t="inlineStr">
        <is>
          <t>centre de conduite|
dispatching</t>
        </is>
      </c>
      <c r="AQ1278" s="2" t="inlineStr">
        <is>
          <t>3|
3</t>
        </is>
      </c>
      <c r="AR1278" s="2" t="inlineStr">
        <is>
          <t xml:space="preserve">|
</t>
        </is>
      </c>
      <c r="AS1278" t="inlineStr">
        <is>
          <t>installation dont la fonction est de mettre en oeuvre les centrales et de répartir les charges. En général, il commande également la commutation des réseaux directement concernés</t>
        </is>
      </c>
      <c r="AT1278" t="inlineStr">
        <is>
          <t/>
        </is>
      </c>
      <c r="AU1278" t="inlineStr">
        <is>
          <t/>
        </is>
      </c>
      <c r="AV1278" t="inlineStr">
        <is>
          <t/>
        </is>
      </c>
      <c r="AW1278" t="inlineStr">
        <is>
          <t/>
        </is>
      </c>
      <c r="AX1278" t="inlineStr">
        <is>
          <t/>
        </is>
      </c>
      <c r="AY1278" t="inlineStr">
        <is>
          <t/>
        </is>
      </c>
      <c r="AZ1278" t="inlineStr">
        <is>
          <t/>
        </is>
      </c>
      <c r="BA1278" t="inlineStr">
        <is>
          <t/>
        </is>
      </c>
      <c r="BB1278" t="inlineStr">
        <is>
          <t/>
        </is>
      </c>
      <c r="BC1278" t="inlineStr">
        <is>
          <t/>
        </is>
      </c>
      <c r="BD1278" t="inlineStr">
        <is>
          <t/>
        </is>
      </c>
      <c r="BE1278" t="inlineStr">
        <is>
          <t/>
        </is>
      </c>
      <c r="BF1278" s="2" t="inlineStr">
        <is>
          <t>ripartitore di carico</t>
        </is>
      </c>
      <c r="BG1278" s="2" t="inlineStr">
        <is>
          <t>3</t>
        </is>
      </c>
      <c r="BH1278" s="2" t="inlineStr">
        <is>
          <t/>
        </is>
      </c>
      <c r="BI1278" t="inlineStr">
        <is>
          <t/>
        </is>
      </c>
      <c r="BJ1278" t="inlineStr">
        <is>
          <t/>
        </is>
      </c>
      <c r="BK1278" t="inlineStr">
        <is>
          <t/>
        </is>
      </c>
      <c r="BL1278" t="inlineStr">
        <is>
          <t/>
        </is>
      </c>
      <c r="BM1278" t="inlineStr">
        <is>
          <t/>
        </is>
      </c>
      <c r="BN1278" t="inlineStr">
        <is>
          <t/>
        </is>
      </c>
      <c r="BO1278" t="inlineStr">
        <is>
          <t/>
        </is>
      </c>
      <c r="BP1278" t="inlineStr">
        <is>
          <t/>
        </is>
      </c>
      <c r="BQ1278" t="inlineStr">
        <is>
          <t/>
        </is>
      </c>
      <c r="BR1278" t="inlineStr">
        <is>
          <t/>
        </is>
      </c>
      <c r="BS1278" t="inlineStr">
        <is>
          <t/>
        </is>
      </c>
      <c r="BT1278" t="inlineStr">
        <is>
          <t/>
        </is>
      </c>
      <c r="BU1278" t="inlineStr">
        <is>
          <t/>
        </is>
      </c>
      <c r="BV1278" t="inlineStr">
        <is>
          <t/>
        </is>
      </c>
      <c r="BW1278" t="inlineStr">
        <is>
          <t/>
        </is>
      </c>
      <c r="BX1278" t="inlineStr">
        <is>
          <t/>
        </is>
      </c>
      <c r="BY1278" t="inlineStr">
        <is>
          <t/>
        </is>
      </c>
      <c r="BZ1278" t="inlineStr">
        <is>
          <t/>
        </is>
      </c>
      <c r="CA1278" t="inlineStr">
        <is>
          <t/>
        </is>
      </c>
      <c r="CB1278" t="inlineStr">
        <is>
          <t/>
        </is>
      </c>
      <c r="CC1278" t="inlineStr">
        <is>
          <t/>
        </is>
      </c>
      <c r="CD1278" s="2" t="inlineStr">
        <is>
          <t>repartidor de cargas|
despacho</t>
        </is>
      </c>
      <c r="CE1278" s="2" t="inlineStr">
        <is>
          <t>3|
3</t>
        </is>
      </c>
      <c r="CF1278" s="2" t="inlineStr">
        <is>
          <t xml:space="preserve">|
</t>
        </is>
      </c>
      <c r="CG1278" t="inlineStr">
        <is>
          <t>Instalação cuja função é comandar a entrada em serviço das centrais, repartindo as cargas.</t>
        </is>
      </c>
      <c r="CH1278" t="inlineStr">
        <is>
          <t/>
        </is>
      </c>
      <c r="CI1278" t="inlineStr">
        <is>
          <t/>
        </is>
      </c>
      <c r="CJ1278" t="inlineStr">
        <is>
          <t/>
        </is>
      </c>
      <c r="CK1278" t="inlineStr">
        <is>
          <t/>
        </is>
      </c>
      <c r="CL1278" t="inlineStr">
        <is>
          <t/>
        </is>
      </c>
      <c r="CM1278" t="inlineStr">
        <is>
          <t/>
        </is>
      </c>
      <c r="CN1278" t="inlineStr">
        <is>
          <t/>
        </is>
      </c>
      <c r="CO1278" t="inlineStr">
        <is>
          <t/>
        </is>
      </c>
      <c r="CP1278" t="inlineStr">
        <is>
          <t/>
        </is>
      </c>
      <c r="CQ1278" t="inlineStr">
        <is>
          <t/>
        </is>
      </c>
      <c r="CR1278" t="inlineStr">
        <is>
          <t/>
        </is>
      </c>
      <c r="CS1278" t="inlineStr">
        <is>
          <t/>
        </is>
      </c>
      <c r="CT1278" t="inlineStr">
        <is>
          <t/>
        </is>
      </c>
      <c r="CU1278" t="inlineStr">
        <is>
          <t/>
        </is>
      </c>
      <c r="CV1278" t="inlineStr">
        <is>
          <t/>
        </is>
      </c>
      <c r="CW1278" t="inlineStr">
        <is>
          <t/>
        </is>
      </c>
    </row>
    <row r="1279">
      <c r="A1279" s="1" t="str">
        <f>HYPERLINK("https://iate.europa.eu/entry/result/1407647/all", "1407647")</f>
        <v>1407647</v>
      </c>
      <c r="B1279" t="inlineStr">
        <is>
          <t>INDUSTRY</t>
        </is>
      </c>
      <c r="C1279" t="inlineStr">
        <is>
          <t>INDUSTRY|electronics and electrical engineering</t>
        </is>
      </c>
      <c r="D1279" t="inlineStr">
        <is>
          <t>no</t>
        </is>
      </c>
      <c r="E1279" t="inlineStr">
        <is>
          <t/>
        </is>
      </c>
      <c r="F1279" t="inlineStr">
        <is>
          <t/>
        </is>
      </c>
      <c r="G1279" t="inlineStr">
        <is>
          <t/>
        </is>
      </c>
      <c r="H1279" t="inlineStr">
        <is>
          <t/>
        </is>
      </c>
      <c r="I1279" t="inlineStr">
        <is>
          <t/>
        </is>
      </c>
      <c r="J1279" t="inlineStr">
        <is>
          <t/>
        </is>
      </c>
      <c r="K1279" t="inlineStr">
        <is>
          <t/>
        </is>
      </c>
      <c r="L1279" t="inlineStr">
        <is>
          <t/>
        </is>
      </c>
      <c r="M1279" t="inlineStr">
        <is>
          <t/>
        </is>
      </c>
      <c r="N1279" t="inlineStr">
        <is>
          <t/>
        </is>
      </c>
      <c r="O1279" t="inlineStr">
        <is>
          <t/>
        </is>
      </c>
      <c r="P1279" t="inlineStr">
        <is>
          <t/>
        </is>
      </c>
      <c r="Q1279" t="inlineStr">
        <is>
          <t/>
        </is>
      </c>
      <c r="R1279" s="2" t="inlineStr">
        <is>
          <t>Schaltleitung</t>
        </is>
      </c>
      <c r="S1279" s="2" t="inlineStr">
        <is>
          <t>3</t>
        </is>
      </c>
      <c r="T1279" s="2" t="inlineStr">
        <is>
          <t/>
        </is>
      </c>
      <c r="U1279" t="inlineStr">
        <is>
          <t>die Schaltleitung ist die fuer die Schaltung von Leitungen eines Netzes zustaendige Stelle</t>
        </is>
      </c>
      <c r="V1279" s="2" t="inlineStr">
        <is>
          <t>κέντρο ελέγχου</t>
        </is>
      </c>
      <c r="W1279" s="2" t="inlineStr">
        <is>
          <t>3</t>
        </is>
      </c>
      <c r="X1279" s="2" t="inlineStr">
        <is>
          <t/>
        </is>
      </c>
      <c r="Y1279" t="inlineStr">
        <is>
          <t/>
        </is>
      </c>
      <c r="Z1279" s="2" t="inlineStr">
        <is>
          <t>system control center|
system control centre</t>
        </is>
      </c>
      <c r="AA1279" s="2" t="inlineStr">
        <is>
          <t>3|
3</t>
        </is>
      </c>
      <c r="AB1279" s="2" t="inlineStr">
        <is>
          <t xml:space="preserve">|
</t>
        </is>
      </c>
      <c r="AC1279" t="inlineStr">
        <is>
          <t>the appropriate centre(center)for switching or directing the switching of the lines of a network/system</t>
        </is>
      </c>
      <c r="AD1279" s="2" t="inlineStr">
        <is>
          <t>centro de maniobra</t>
        </is>
      </c>
      <c r="AE1279" s="2" t="inlineStr">
        <is>
          <t>3</t>
        </is>
      </c>
      <c r="AF1279" s="2" t="inlineStr">
        <is>
          <t/>
        </is>
      </c>
      <c r="AG1279" t="inlineStr">
        <is>
          <t>es el centro apropiado para dirigir la explotación de las líneas de una red</t>
        </is>
      </c>
      <c r="AH1279" t="inlineStr">
        <is>
          <t/>
        </is>
      </c>
      <c r="AI1279" t="inlineStr">
        <is>
          <t/>
        </is>
      </c>
      <c r="AJ1279" t="inlineStr">
        <is>
          <t/>
        </is>
      </c>
      <c r="AK1279" t="inlineStr">
        <is>
          <t/>
        </is>
      </c>
      <c r="AL1279" t="inlineStr">
        <is>
          <t/>
        </is>
      </c>
      <c r="AM1279" t="inlineStr">
        <is>
          <t/>
        </is>
      </c>
      <c r="AN1279" t="inlineStr">
        <is>
          <t/>
        </is>
      </c>
      <c r="AO1279" t="inlineStr">
        <is>
          <t/>
        </is>
      </c>
      <c r="AP1279" s="2" t="inlineStr">
        <is>
          <t>poste de commande</t>
        </is>
      </c>
      <c r="AQ1279" s="2" t="inlineStr">
        <is>
          <t>3</t>
        </is>
      </c>
      <c r="AR1279" s="2" t="inlineStr">
        <is>
          <t/>
        </is>
      </c>
      <c r="AS1279" t="inlineStr">
        <is>
          <t>organe dont la fonction est de diriger l'exploitation des lignes d'un réseau</t>
        </is>
      </c>
      <c r="AT1279" t="inlineStr">
        <is>
          <t/>
        </is>
      </c>
      <c r="AU1279" t="inlineStr">
        <is>
          <t/>
        </is>
      </c>
      <c r="AV1279" t="inlineStr">
        <is>
          <t/>
        </is>
      </c>
      <c r="AW1279" t="inlineStr">
        <is>
          <t/>
        </is>
      </c>
      <c r="AX1279" t="inlineStr">
        <is>
          <t/>
        </is>
      </c>
      <c r="AY1279" t="inlineStr">
        <is>
          <t/>
        </is>
      </c>
      <c r="AZ1279" t="inlineStr">
        <is>
          <t/>
        </is>
      </c>
      <c r="BA1279" t="inlineStr">
        <is>
          <t/>
        </is>
      </c>
      <c r="BB1279" t="inlineStr">
        <is>
          <t/>
        </is>
      </c>
      <c r="BC1279" t="inlineStr">
        <is>
          <t/>
        </is>
      </c>
      <c r="BD1279" t="inlineStr">
        <is>
          <t/>
        </is>
      </c>
      <c r="BE1279" t="inlineStr">
        <is>
          <t/>
        </is>
      </c>
      <c r="BF1279" s="2" t="inlineStr">
        <is>
          <t>centro di comando</t>
        </is>
      </c>
      <c r="BG1279" s="2" t="inlineStr">
        <is>
          <t>3</t>
        </is>
      </c>
      <c r="BH1279" s="2" t="inlineStr">
        <is>
          <t/>
        </is>
      </c>
      <c r="BI1279" t="inlineStr">
        <is>
          <t/>
        </is>
      </c>
      <c r="BJ1279" t="inlineStr">
        <is>
          <t/>
        </is>
      </c>
      <c r="BK1279" t="inlineStr">
        <is>
          <t/>
        </is>
      </c>
      <c r="BL1279" t="inlineStr">
        <is>
          <t/>
        </is>
      </c>
      <c r="BM1279" t="inlineStr">
        <is>
          <t/>
        </is>
      </c>
      <c r="BN1279" t="inlineStr">
        <is>
          <t/>
        </is>
      </c>
      <c r="BO1279" t="inlineStr">
        <is>
          <t/>
        </is>
      </c>
      <c r="BP1279" t="inlineStr">
        <is>
          <t/>
        </is>
      </c>
      <c r="BQ1279" t="inlineStr">
        <is>
          <t/>
        </is>
      </c>
      <c r="BR1279" t="inlineStr">
        <is>
          <t/>
        </is>
      </c>
      <c r="BS1279" t="inlineStr">
        <is>
          <t/>
        </is>
      </c>
      <c r="BT1279" t="inlineStr">
        <is>
          <t/>
        </is>
      </c>
      <c r="BU1279" t="inlineStr">
        <is>
          <t/>
        </is>
      </c>
      <c r="BV1279" t="inlineStr">
        <is>
          <t/>
        </is>
      </c>
      <c r="BW1279" t="inlineStr">
        <is>
          <t/>
        </is>
      </c>
      <c r="BX1279" t="inlineStr">
        <is>
          <t/>
        </is>
      </c>
      <c r="BY1279" t="inlineStr">
        <is>
          <t/>
        </is>
      </c>
      <c r="BZ1279" t="inlineStr">
        <is>
          <t/>
        </is>
      </c>
      <c r="CA1279" t="inlineStr">
        <is>
          <t/>
        </is>
      </c>
      <c r="CB1279" t="inlineStr">
        <is>
          <t/>
        </is>
      </c>
      <c r="CC1279" t="inlineStr">
        <is>
          <t/>
        </is>
      </c>
      <c r="CD1279" s="2" t="inlineStr">
        <is>
          <t>centro de comando</t>
        </is>
      </c>
      <c r="CE1279" s="2" t="inlineStr">
        <is>
          <t>3</t>
        </is>
      </c>
      <c r="CF1279" s="2" t="inlineStr">
        <is>
          <t/>
        </is>
      </c>
      <c r="CG1279" t="inlineStr">
        <is>
          <t>órgão cuja função é dirigir a exploração das linhas de uma rede</t>
        </is>
      </c>
      <c r="CH1279" t="inlineStr">
        <is>
          <t/>
        </is>
      </c>
      <c r="CI1279" t="inlineStr">
        <is>
          <t/>
        </is>
      </c>
      <c r="CJ1279" t="inlineStr">
        <is>
          <t/>
        </is>
      </c>
      <c r="CK1279" t="inlineStr">
        <is>
          <t/>
        </is>
      </c>
      <c r="CL1279" t="inlineStr">
        <is>
          <t/>
        </is>
      </c>
      <c r="CM1279" t="inlineStr">
        <is>
          <t/>
        </is>
      </c>
      <c r="CN1279" t="inlineStr">
        <is>
          <t/>
        </is>
      </c>
      <c r="CO1279" t="inlineStr">
        <is>
          <t/>
        </is>
      </c>
      <c r="CP1279" t="inlineStr">
        <is>
          <t/>
        </is>
      </c>
      <c r="CQ1279" t="inlineStr">
        <is>
          <t/>
        </is>
      </c>
      <c r="CR1279" t="inlineStr">
        <is>
          <t/>
        </is>
      </c>
      <c r="CS1279" t="inlineStr">
        <is>
          <t/>
        </is>
      </c>
      <c r="CT1279" t="inlineStr">
        <is>
          <t/>
        </is>
      </c>
      <c r="CU1279" t="inlineStr">
        <is>
          <t/>
        </is>
      </c>
      <c r="CV1279" t="inlineStr">
        <is>
          <t/>
        </is>
      </c>
      <c r="CW1279" t="inlineStr">
        <is>
          <t/>
        </is>
      </c>
    </row>
    <row r="1280">
      <c r="A1280" s="1" t="str">
        <f>HYPERLINK("https://iate.europa.eu/entry/result/1407646/all", "1407646")</f>
        <v>1407646</v>
      </c>
      <c r="B1280" t="inlineStr">
        <is>
          <t>INDUSTRY</t>
        </is>
      </c>
      <c r="C1280" t="inlineStr">
        <is>
          <t>INDUSTRY|electronics and electrical engineering</t>
        </is>
      </c>
      <c r="D1280" t="inlineStr">
        <is>
          <t>no</t>
        </is>
      </c>
      <c r="E1280" t="inlineStr">
        <is>
          <t/>
        </is>
      </c>
      <c r="F1280" t="inlineStr">
        <is>
          <t/>
        </is>
      </c>
      <c r="G1280" t="inlineStr">
        <is>
          <t/>
        </is>
      </c>
      <c r="H1280" t="inlineStr">
        <is>
          <t/>
        </is>
      </c>
      <c r="I1280" t="inlineStr">
        <is>
          <t/>
        </is>
      </c>
      <c r="J1280" t="inlineStr">
        <is>
          <t/>
        </is>
      </c>
      <c r="K1280" t="inlineStr">
        <is>
          <t/>
        </is>
      </c>
      <c r="L1280" t="inlineStr">
        <is>
          <t/>
        </is>
      </c>
      <c r="M1280" t="inlineStr">
        <is>
          <t/>
        </is>
      </c>
      <c r="N1280" t="inlineStr">
        <is>
          <t/>
        </is>
      </c>
      <c r="O1280" t="inlineStr">
        <is>
          <t/>
        </is>
      </c>
      <c r="P1280" t="inlineStr">
        <is>
          <t/>
        </is>
      </c>
      <c r="Q1280" t="inlineStr">
        <is>
          <t/>
        </is>
      </c>
      <c r="R1280" s="2" t="inlineStr">
        <is>
          <t>Bestleistung</t>
        </is>
      </c>
      <c r="S1280" s="2" t="inlineStr">
        <is>
          <t>3</t>
        </is>
      </c>
      <c r="T1280" s="2" t="inlineStr">
        <is>
          <t/>
        </is>
      </c>
      <c r="U1280" t="inlineStr">
        <is>
          <t>die Leistung, bei der ein Aggregat oder eine Anlage den hoechsten Wirkungsgrad hat</t>
        </is>
      </c>
      <c r="V1280" s="2" t="inlineStr">
        <is>
          <t>βέλτιστη ισχύς</t>
        </is>
      </c>
      <c r="W1280" s="2" t="inlineStr">
        <is>
          <t>3</t>
        </is>
      </c>
      <c r="X1280" s="2" t="inlineStr">
        <is>
          <t/>
        </is>
      </c>
      <c r="Y1280" t="inlineStr">
        <is>
          <t/>
        </is>
      </c>
      <c r="Z1280" s="2" t="inlineStr">
        <is>
          <t>optimum capacity</t>
        </is>
      </c>
      <c r="AA1280" s="2" t="inlineStr">
        <is>
          <t>3</t>
        </is>
      </c>
      <c r="AB1280" s="2" t="inlineStr">
        <is>
          <t/>
        </is>
      </c>
      <c r="AC1280" t="inlineStr">
        <is>
          <t>the capacity at which a system or a station has its highest efficiency</t>
        </is>
      </c>
      <c r="AD1280" s="2" t="inlineStr">
        <is>
          <t>potencia óptima</t>
        </is>
      </c>
      <c r="AE1280" s="2" t="inlineStr">
        <is>
          <t>3</t>
        </is>
      </c>
      <c r="AF1280" s="2" t="inlineStr">
        <is>
          <t/>
        </is>
      </c>
      <c r="AG1280" t="inlineStr">
        <is>
          <t>potencia a la que un sistema o una central tiene su mejor rendimiento</t>
        </is>
      </c>
      <c r="AH1280" t="inlineStr">
        <is>
          <t/>
        </is>
      </c>
      <c r="AI1280" t="inlineStr">
        <is>
          <t/>
        </is>
      </c>
      <c r="AJ1280" t="inlineStr">
        <is>
          <t/>
        </is>
      </c>
      <c r="AK1280" t="inlineStr">
        <is>
          <t/>
        </is>
      </c>
      <c r="AL1280" t="inlineStr">
        <is>
          <t/>
        </is>
      </c>
      <c r="AM1280" t="inlineStr">
        <is>
          <t/>
        </is>
      </c>
      <c r="AN1280" t="inlineStr">
        <is>
          <t/>
        </is>
      </c>
      <c r="AO1280" t="inlineStr">
        <is>
          <t/>
        </is>
      </c>
      <c r="AP1280" s="2" t="inlineStr">
        <is>
          <t>puissance optimale</t>
        </is>
      </c>
      <c r="AQ1280" s="2" t="inlineStr">
        <is>
          <t>3</t>
        </is>
      </c>
      <c r="AR1280" s="2" t="inlineStr">
        <is>
          <t/>
        </is>
      </c>
      <c r="AS1280" t="inlineStr">
        <is>
          <t>puissance avec laquelle une installation a son meilleur rendement</t>
        </is>
      </c>
      <c r="AT1280" t="inlineStr">
        <is>
          <t/>
        </is>
      </c>
      <c r="AU1280" t="inlineStr">
        <is>
          <t/>
        </is>
      </c>
      <c r="AV1280" t="inlineStr">
        <is>
          <t/>
        </is>
      </c>
      <c r="AW1280" t="inlineStr">
        <is>
          <t/>
        </is>
      </c>
      <c r="AX1280" t="inlineStr">
        <is>
          <t/>
        </is>
      </c>
      <c r="AY1280" t="inlineStr">
        <is>
          <t/>
        </is>
      </c>
      <c r="AZ1280" t="inlineStr">
        <is>
          <t/>
        </is>
      </c>
      <c r="BA1280" t="inlineStr">
        <is>
          <t/>
        </is>
      </c>
      <c r="BB1280" t="inlineStr">
        <is>
          <t/>
        </is>
      </c>
      <c r="BC1280" t="inlineStr">
        <is>
          <t/>
        </is>
      </c>
      <c r="BD1280" t="inlineStr">
        <is>
          <t/>
        </is>
      </c>
      <c r="BE1280" t="inlineStr">
        <is>
          <t/>
        </is>
      </c>
      <c r="BF1280" s="2" t="inlineStr">
        <is>
          <t>potenza ottimale</t>
        </is>
      </c>
      <c r="BG1280" s="2" t="inlineStr">
        <is>
          <t>3</t>
        </is>
      </c>
      <c r="BH1280" s="2" t="inlineStr">
        <is>
          <t/>
        </is>
      </c>
      <c r="BI1280" t="inlineStr">
        <is>
          <t/>
        </is>
      </c>
      <c r="BJ1280" t="inlineStr">
        <is>
          <t/>
        </is>
      </c>
      <c r="BK1280" t="inlineStr">
        <is>
          <t/>
        </is>
      </c>
      <c r="BL1280" t="inlineStr">
        <is>
          <t/>
        </is>
      </c>
      <c r="BM1280" t="inlineStr">
        <is>
          <t/>
        </is>
      </c>
      <c r="BN1280" t="inlineStr">
        <is>
          <t/>
        </is>
      </c>
      <c r="BO1280" t="inlineStr">
        <is>
          <t/>
        </is>
      </c>
      <c r="BP1280" t="inlineStr">
        <is>
          <t/>
        </is>
      </c>
      <c r="BQ1280" t="inlineStr">
        <is>
          <t/>
        </is>
      </c>
      <c r="BR1280" t="inlineStr">
        <is>
          <t/>
        </is>
      </c>
      <c r="BS1280" t="inlineStr">
        <is>
          <t/>
        </is>
      </c>
      <c r="BT1280" t="inlineStr">
        <is>
          <t/>
        </is>
      </c>
      <c r="BU1280" t="inlineStr">
        <is>
          <t/>
        </is>
      </c>
      <c r="BV1280" t="inlineStr">
        <is>
          <t/>
        </is>
      </c>
      <c r="BW1280" t="inlineStr">
        <is>
          <t/>
        </is>
      </c>
      <c r="BX1280" t="inlineStr">
        <is>
          <t/>
        </is>
      </c>
      <c r="BY1280" t="inlineStr">
        <is>
          <t/>
        </is>
      </c>
      <c r="BZ1280" t="inlineStr">
        <is>
          <t/>
        </is>
      </c>
      <c r="CA1280" t="inlineStr">
        <is>
          <t/>
        </is>
      </c>
      <c r="CB1280" t="inlineStr">
        <is>
          <t/>
        </is>
      </c>
      <c r="CC1280" t="inlineStr">
        <is>
          <t/>
        </is>
      </c>
      <c r="CD1280" s="2" t="inlineStr">
        <is>
          <t>potência ótima</t>
        </is>
      </c>
      <c r="CE1280" s="2" t="inlineStr">
        <is>
          <t>3</t>
        </is>
      </c>
      <c r="CF1280" s="2" t="inlineStr">
        <is>
          <t/>
        </is>
      </c>
      <c r="CG1280" t="inlineStr">
        <is>
          <t>a potência à qual um sistema ou uma central tem o seu mais elevado rendimento</t>
        </is>
      </c>
      <c r="CH1280" t="inlineStr">
        <is>
          <t/>
        </is>
      </c>
      <c r="CI1280" t="inlineStr">
        <is>
          <t/>
        </is>
      </c>
      <c r="CJ1280" t="inlineStr">
        <is>
          <t/>
        </is>
      </c>
      <c r="CK1280" t="inlineStr">
        <is>
          <t/>
        </is>
      </c>
      <c r="CL1280" t="inlineStr">
        <is>
          <t/>
        </is>
      </c>
      <c r="CM1280" t="inlineStr">
        <is>
          <t/>
        </is>
      </c>
      <c r="CN1280" t="inlineStr">
        <is>
          <t/>
        </is>
      </c>
      <c r="CO1280" t="inlineStr">
        <is>
          <t/>
        </is>
      </c>
      <c r="CP1280" t="inlineStr">
        <is>
          <t/>
        </is>
      </c>
      <c r="CQ1280" t="inlineStr">
        <is>
          <t/>
        </is>
      </c>
      <c r="CR1280" t="inlineStr">
        <is>
          <t/>
        </is>
      </c>
      <c r="CS1280" t="inlineStr">
        <is>
          <t/>
        </is>
      </c>
      <c r="CT1280" t="inlineStr">
        <is>
          <t/>
        </is>
      </c>
      <c r="CU1280" t="inlineStr">
        <is>
          <t/>
        </is>
      </c>
      <c r="CV1280" t="inlineStr">
        <is>
          <t/>
        </is>
      </c>
      <c r="CW1280" t="inlineStr">
        <is>
          <t/>
        </is>
      </c>
    </row>
    <row r="1281">
      <c r="A1281" s="1" t="str">
        <f>HYPERLINK("https://iate.europa.eu/entry/result/1407645/all", "1407645")</f>
        <v>1407645</v>
      </c>
      <c r="B1281" t="inlineStr">
        <is>
          <t>INDUSTRY</t>
        </is>
      </c>
      <c r="C1281" t="inlineStr">
        <is>
          <t>INDUSTRY|electronics and electrical engineering</t>
        </is>
      </c>
      <c r="D1281" t="inlineStr">
        <is>
          <t>no</t>
        </is>
      </c>
      <c r="E1281" t="inlineStr">
        <is>
          <t/>
        </is>
      </c>
      <c r="F1281" t="inlineStr">
        <is>
          <t/>
        </is>
      </c>
      <c r="G1281" t="inlineStr">
        <is>
          <t/>
        </is>
      </c>
      <c r="H1281" t="inlineStr">
        <is>
          <t/>
        </is>
      </c>
      <c r="I1281" t="inlineStr">
        <is>
          <t/>
        </is>
      </c>
      <c r="J1281" t="inlineStr">
        <is>
          <t/>
        </is>
      </c>
      <c r="K1281" t="inlineStr">
        <is>
          <t/>
        </is>
      </c>
      <c r="L1281" t="inlineStr">
        <is>
          <t/>
        </is>
      </c>
      <c r="M1281" t="inlineStr">
        <is>
          <t/>
        </is>
      </c>
      <c r="N1281" t="inlineStr">
        <is>
          <t/>
        </is>
      </c>
      <c r="O1281" t="inlineStr">
        <is>
          <t/>
        </is>
      </c>
      <c r="P1281" t="inlineStr">
        <is>
          <t/>
        </is>
      </c>
      <c r="Q1281" t="inlineStr">
        <is>
          <t/>
        </is>
      </c>
      <c r="R1281" s="2" t="inlineStr">
        <is>
          <t>technische Mindestleistung</t>
        </is>
      </c>
      <c r="S1281" s="2" t="inlineStr">
        <is>
          <t>3</t>
        </is>
      </c>
      <c r="T1281" s="2" t="inlineStr">
        <is>
          <t/>
        </is>
      </c>
      <c r="U1281" t="inlineStr">
        <is>
          <t>die niedrigste Leistung, mit der eine Anlage technisch einwandfrei betrieben werden kann</t>
        </is>
      </c>
      <c r="V1281" s="2" t="inlineStr">
        <is>
          <t>ελάχιστη ισχύς λειτουργίας</t>
        </is>
      </c>
      <c r="W1281" s="2" t="inlineStr">
        <is>
          <t>3</t>
        </is>
      </c>
      <c r="X1281" s="2" t="inlineStr">
        <is>
          <t/>
        </is>
      </c>
      <c r="Y1281" t="inlineStr">
        <is>
          <t/>
        </is>
      </c>
      <c r="Z1281" s="2" t="inlineStr">
        <is>
          <t>minimum stable generation|
minimum stable capacity</t>
        </is>
      </c>
      <c r="AA1281" s="2" t="inlineStr">
        <is>
          <t>3|
3</t>
        </is>
      </c>
      <c r="AB1281" s="2" t="inlineStr">
        <is>
          <t xml:space="preserve">|
</t>
        </is>
      </c>
      <c r="AC1281" t="inlineStr">
        <is>
          <t>the lowest capacity at which a station can be operated without technical difficulty</t>
        </is>
      </c>
      <c r="AD1281" s="2" t="inlineStr">
        <is>
          <t>potencia técnica mínima|
mínimo técnico</t>
        </is>
      </c>
      <c r="AE1281" s="2" t="inlineStr">
        <is>
          <t>3|
3</t>
        </is>
      </c>
      <c r="AF1281" s="2" t="inlineStr">
        <is>
          <t xml:space="preserve">|
</t>
        </is>
      </c>
      <c r="AG1281" t="inlineStr">
        <is>
          <t>la potencia más débil a la que puede funcionar una central en condiciones técnicas correctas</t>
        </is>
      </c>
      <c r="AH1281" t="inlineStr">
        <is>
          <t/>
        </is>
      </c>
      <c r="AI1281" t="inlineStr">
        <is>
          <t/>
        </is>
      </c>
      <c r="AJ1281" t="inlineStr">
        <is>
          <t/>
        </is>
      </c>
      <c r="AK1281" t="inlineStr">
        <is>
          <t/>
        </is>
      </c>
      <c r="AL1281" t="inlineStr">
        <is>
          <t/>
        </is>
      </c>
      <c r="AM1281" t="inlineStr">
        <is>
          <t/>
        </is>
      </c>
      <c r="AN1281" t="inlineStr">
        <is>
          <t/>
        </is>
      </c>
      <c r="AO1281" t="inlineStr">
        <is>
          <t/>
        </is>
      </c>
      <c r="AP1281" s="2" t="inlineStr">
        <is>
          <t>minimum technique|
puissance minimale technique</t>
        </is>
      </c>
      <c r="AQ1281" s="2" t="inlineStr">
        <is>
          <t>3|
3</t>
        </is>
      </c>
      <c r="AR1281" s="2" t="inlineStr">
        <is>
          <t xml:space="preserve">|
</t>
        </is>
      </c>
      <c r="AS1281" t="inlineStr">
        <is>
          <t>plus faible puissance à laquelle peut fonctionner l'installation dans des conditions techniques correctes</t>
        </is>
      </c>
      <c r="AT1281" t="inlineStr">
        <is>
          <t/>
        </is>
      </c>
      <c r="AU1281" t="inlineStr">
        <is>
          <t/>
        </is>
      </c>
      <c r="AV1281" t="inlineStr">
        <is>
          <t/>
        </is>
      </c>
      <c r="AW1281" t="inlineStr">
        <is>
          <t/>
        </is>
      </c>
      <c r="AX1281" t="inlineStr">
        <is>
          <t/>
        </is>
      </c>
      <c r="AY1281" t="inlineStr">
        <is>
          <t/>
        </is>
      </c>
      <c r="AZ1281" t="inlineStr">
        <is>
          <t/>
        </is>
      </c>
      <c r="BA1281" t="inlineStr">
        <is>
          <t/>
        </is>
      </c>
      <c r="BB1281" t="inlineStr">
        <is>
          <t/>
        </is>
      </c>
      <c r="BC1281" t="inlineStr">
        <is>
          <t/>
        </is>
      </c>
      <c r="BD1281" t="inlineStr">
        <is>
          <t/>
        </is>
      </c>
      <c r="BE1281" t="inlineStr">
        <is>
          <t/>
        </is>
      </c>
      <c r="BF1281" s="2" t="inlineStr">
        <is>
          <t>potenza tecnica minima</t>
        </is>
      </c>
      <c r="BG1281" s="2" t="inlineStr">
        <is>
          <t>3</t>
        </is>
      </c>
      <c r="BH1281" s="2" t="inlineStr">
        <is>
          <t/>
        </is>
      </c>
      <c r="BI1281" t="inlineStr">
        <is>
          <t/>
        </is>
      </c>
      <c r="BJ1281" t="inlineStr">
        <is>
          <t/>
        </is>
      </c>
      <c r="BK1281" t="inlineStr">
        <is>
          <t/>
        </is>
      </c>
      <c r="BL1281" t="inlineStr">
        <is>
          <t/>
        </is>
      </c>
      <c r="BM1281" t="inlineStr">
        <is>
          <t/>
        </is>
      </c>
      <c r="BN1281" t="inlineStr">
        <is>
          <t/>
        </is>
      </c>
      <c r="BO1281" t="inlineStr">
        <is>
          <t/>
        </is>
      </c>
      <c r="BP1281" t="inlineStr">
        <is>
          <t/>
        </is>
      </c>
      <c r="BQ1281" t="inlineStr">
        <is>
          <t/>
        </is>
      </c>
      <c r="BR1281" t="inlineStr">
        <is>
          <t/>
        </is>
      </c>
      <c r="BS1281" t="inlineStr">
        <is>
          <t/>
        </is>
      </c>
      <c r="BT1281" t="inlineStr">
        <is>
          <t/>
        </is>
      </c>
      <c r="BU1281" t="inlineStr">
        <is>
          <t/>
        </is>
      </c>
      <c r="BV1281" t="inlineStr">
        <is>
          <t/>
        </is>
      </c>
      <c r="BW1281" t="inlineStr">
        <is>
          <t/>
        </is>
      </c>
      <c r="BX1281" t="inlineStr">
        <is>
          <t/>
        </is>
      </c>
      <c r="BY1281" t="inlineStr">
        <is>
          <t/>
        </is>
      </c>
      <c r="BZ1281" t="inlineStr">
        <is>
          <t/>
        </is>
      </c>
      <c r="CA1281" t="inlineStr">
        <is>
          <t/>
        </is>
      </c>
      <c r="CB1281" t="inlineStr">
        <is>
          <t/>
        </is>
      </c>
      <c r="CC1281" t="inlineStr">
        <is>
          <t/>
        </is>
      </c>
      <c r="CD1281" s="2" t="inlineStr">
        <is>
          <t>potência técnica mínima</t>
        </is>
      </c>
      <c r="CE1281" s="2" t="inlineStr">
        <is>
          <t>3</t>
        </is>
      </c>
      <c r="CF1281" s="2" t="inlineStr">
        <is>
          <t/>
        </is>
      </c>
      <c r="CG1281" t="inlineStr">
        <is>
          <t>a mais baixa potência a que uma central pode funcionar em condições técnicas correctas</t>
        </is>
      </c>
      <c r="CH1281" t="inlineStr">
        <is>
          <t/>
        </is>
      </c>
      <c r="CI1281" t="inlineStr">
        <is>
          <t/>
        </is>
      </c>
      <c r="CJ1281" t="inlineStr">
        <is>
          <t/>
        </is>
      </c>
      <c r="CK1281" t="inlineStr">
        <is>
          <t/>
        </is>
      </c>
      <c r="CL1281" t="inlineStr">
        <is>
          <t/>
        </is>
      </c>
      <c r="CM1281" t="inlineStr">
        <is>
          <t/>
        </is>
      </c>
      <c r="CN1281" t="inlineStr">
        <is>
          <t/>
        </is>
      </c>
      <c r="CO1281" t="inlineStr">
        <is>
          <t/>
        </is>
      </c>
      <c r="CP1281" t="inlineStr">
        <is>
          <t/>
        </is>
      </c>
      <c r="CQ1281" t="inlineStr">
        <is>
          <t/>
        </is>
      </c>
      <c r="CR1281" t="inlineStr">
        <is>
          <t/>
        </is>
      </c>
      <c r="CS1281" t="inlineStr">
        <is>
          <t/>
        </is>
      </c>
      <c r="CT1281" t="inlineStr">
        <is>
          <t/>
        </is>
      </c>
      <c r="CU1281" t="inlineStr">
        <is>
          <t/>
        </is>
      </c>
      <c r="CV1281" t="inlineStr">
        <is>
          <t/>
        </is>
      </c>
      <c r="CW1281" t="inlineStr">
        <is>
          <t/>
        </is>
      </c>
    </row>
    <row r="1282">
      <c r="A1282" s="1" t="str">
        <f>HYPERLINK("https://iate.europa.eu/entry/result/1407643/all", "1407643")</f>
        <v>1407643</v>
      </c>
      <c r="B1282" t="inlineStr">
        <is>
          <t>INDUSTRY</t>
        </is>
      </c>
      <c r="C1282" t="inlineStr">
        <is>
          <t>INDUSTRY|electronics and electrical engineering</t>
        </is>
      </c>
      <c r="D1282" t="inlineStr">
        <is>
          <t>no</t>
        </is>
      </c>
      <c r="E1282" t="inlineStr">
        <is>
          <t/>
        </is>
      </c>
      <c r="F1282" t="inlineStr">
        <is>
          <t/>
        </is>
      </c>
      <c r="G1282" t="inlineStr">
        <is>
          <t/>
        </is>
      </c>
      <c r="H1282" t="inlineStr">
        <is>
          <t/>
        </is>
      </c>
      <c r="I1282" t="inlineStr">
        <is>
          <t/>
        </is>
      </c>
      <c r="J1282" t="inlineStr">
        <is>
          <t/>
        </is>
      </c>
      <c r="K1282" t="inlineStr">
        <is>
          <t/>
        </is>
      </c>
      <c r="L1282" t="inlineStr">
        <is>
          <t/>
        </is>
      </c>
      <c r="M1282" t="inlineStr">
        <is>
          <t/>
        </is>
      </c>
      <c r="N1282" t="inlineStr">
        <is>
          <t/>
        </is>
      </c>
      <c r="O1282" t="inlineStr">
        <is>
          <t/>
        </is>
      </c>
      <c r="P1282" t="inlineStr">
        <is>
          <t/>
        </is>
      </c>
      <c r="Q1282" t="inlineStr">
        <is>
          <t/>
        </is>
      </c>
      <c r="R1282" s="2" t="inlineStr">
        <is>
          <t>verfuegte Leistung|
Betriebsleistung</t>
        </is>
      </c>
      <c r="S1282" s="2" t="inlineStr">
        <is>
          <t>3|
3</t>
        </is>
      </c>
      <c r="T1282" s="2" t="inlineStr">
        <is>
          <t xml:space="preserve">|
</t>
        </is>
      </c>
      <c r="U1282" t="inlineStr">
        <is>
          <t>die tatsaechlich gefahrene Leistung. Sie faellt normalerweise als Momentanwert an und ist mit Zeitangabe zu versehen. Anderenfalls ist die verfuegte Leistung (Betriebsleistung) als Mittelwert ueber die Betriebszeit aufzufassen, der sich als Quotient aus Erzeugung und Betriebszeit ergibt</t>
        </is>
      </c>
      <c r="V1282" s="2" t="inlineStr">
        <is>
          <t>παραγόμενη ηλεκτρική ισχύς</t>
        </is>
      </c>
      <c r="W1282" s="2" t="inlineStr">
        <is>
          <t>3</t>
        </is>
      </c>
      <c r="X1282" s="2" t="inlineStr">
        <is>
          <t/>
        </is>
      </c>
      <c r="Y1282" t="inlineStr">
        <is>
          <t/>
        </is>
      </c>
      <c r="Z1282" s="2" t="inlineStr">
        <is>
          <t>operating capacity|
utilised capacity|
power produced</t>
        </is>
      </c>
      <c r="AA1282" s="2" t="inlineStr">
        <is>
          <t>3|
3|
3</t>
        </is>
      </c>
      <c r="AB1282" s="2" t="inlineStr">
        <is>
          <t xml:space="preserve">|
|
</t>
        </is>
      </c>
      <c r="AC1282" t="inlineStr">
        <is>
          <t>the actual capacity operated. In principle it is measured as an instantaneous value and must be referred to a time; however, by convention it may be derived from the energy produced during a certain period which for statistics it is necessary to define (the ratio of the electricity produced to the operating period).The power produced may be gross or net</t>
        </is>
      </c>
      <c r="AD1282" s="2" t="inlineStr">
        <is>
          <t>potencia eléctrica utilizada</t>
        </is>
      </c>
      <c r="AE1282" s="2" t="inlineStr">
        <is>
          <t>3</t>
        </is>
      </c>
      <c r="AF1282" s="2" t="inlineStr">
        <is>
          <t/>
        </is>
      </c>
      <c r="AG1282" t="inlineStr">
        <is>
          <t>potencia realmente empleada. En principio se mide como un valor instantáneo y debe indicarse el momento a que se refiere. En su defecto puede expresarse convencionalmente la potencia utilizada, a partir de la energía eléctrica producida durante un intervalo de tiempo determinado (cociente entre energía producida y tiempo)</t>
        </is>
      </c>
      <c r="AH1282" t="inlineStr">
        <is>
          <t/>
        </is>
      </c>
      <c r="AI1282" t="inlineStr">
        <is>
          <t/>
        </is>
      </c>
      <c r="AJ1282" t="inlineStr">
        <is>
          <t/>
        </is>
      </c>
      <c r="AK1282" t="inlineStr">
        <is>
          <t/>
        </is>
      </c>
      <c r="AL1282" t="inlineStr">
        <is>
          <t/>
        </is>
      </c>
      <c r="AM1282" t="inlineStr">
        <is>
          <t/>
        </is>
      </c>
      <c r="AN1282" t="inlineStr">
        <is>
          <t/>
        </is>
      </c>
      <c r="AO1282" t="inlineStr">
        <is>
          <t/>
        </is>
      </c>
      <c r="AP1282" s="2" t="inlineStr">
        <is>
          <t>puissance électrique produite</t>
        </is>
      </c>
      <c r="AQ1282" s="2" t="inlineStr">
        <is>
          <t>3</t>
        </is>
      </c>
      <c r="AR1282" s="2" t="inlineStr">
        <is>
          <t/>
        </is>
      </c>
      <c r="AS1282" t="inlineStr">
        <is>
          <t>puissance effectivement réalisée. Elle est mesurée, en principe, d'une manière instantanée en étant complétée par l'indication du moment. A défaut, la puissance produite peut être conventionnellement déterminée en partant de l'énergie électrique produite pendant un certain intervalle de temps (quotient production par durée)</t>
        </is>
      </c>
      <c r="AT1282" t="inlineStr">
        <is>
          <t/>
        </is>
      </c>
      <c r="AU1282" t="inlineStr">
        <is>
          <t/>
        </is>
      </c>
      <c r="AV1282" t="inlineStr">
        <is>
          <t/>
        </is>
      </c>
      <c r="AW1282" t="inlineStr">
        <is>
          <t/>
        </is>
      </c>
      <c r="AX1282" t="inlineStr">
        <is>
          <t/>
        </is>
      </c>
      <c r="AY1282" t="inlineStr">
        <is>
          <t/>
        </is>
      </c>
      <c r="AZ1282" t="inlineStr">
        <is>
          <t/>
        </is>
      </c>
      <c r="BA1282" t="inlineStr">
        <is>
          <t/>
        </is>
      </c>
      <c r="BB1282" t="inlineStr">
        <is>
          <t/>
        </is>
      </c>
      <c r="BC1282" t="inlineStr">
        <is>
          <t/>
        </is>
      </c>
      <c r="BD1282" t="inlineStr">
        <is>
          <t/>
        </is>
      </c>
      <c r="BE1282" t="inlineStr">
        <is>
          <t/>
        </is>
      </c>
      <c r="BF1282" s="2" t="inlineStr">
        <is>
          <t>potenza elettrica prodotta</t>
        </is>
      </c>
      <c r="BG1282" s="2" t="inlineStr">
        <is>
          <t>3</t>
        </is>
      </c>
      <c r="BH1282" s="2" t="inlineStr">
        <is>
          <t/>
        </is>
      </c>
      <c r="BI1282" t="inlineStr">
        <is>
          <t/>
        </is>
      </c>
      <c r="BJ1282" t="inlineStr">
        <is>
          <t/>
        </is>
      </c>
      <c r="BK1282" t="inlineStr">
        <is>
          <t/>
        </is>
      </c>
      <c r="BL1282" t="inlineStr">
        <is>
          <t/>
        </is>
      </c>
      <c r="BM1282" t="inlineStr">
        <is>
          <t/>
        </is>
      </c>
      <c r="BN1282" t="inlineStr">
        <is>
          <t/>
        </is>
      </c>
      <c r="BO1282" t="inlineStr">
        <is>
          <t/>
        </is>
      </c>
      <c r="BP1282" t="inlineStr">
        <is>
          <t/>
        </is>
      </c>
      <c r="BQ1282" t="inlineStr">
        <is>
          <t/>
        </is>
      </c>
      <c r="BR1282" t="inlineStr">
        <is>
          <t/>
        </is>
      </c>
      <c r="BS1282" t="inlineStr">
        <is>
          <t/>
        </is>
      </c>
      <c r="BT1282" t="inlineStr">
        <is>
          <t/>
        </is>
      </c>
      <c r="BU1282" t="inlineStr">
        <is>
          <t/>
        </is>
      </c>
      <c r="BV1282" t="inlineStr">
        <is>
          <t/>
        </is>
      </c>
      <c r="BW1282" t="inlineStr">
        <is>
          <t/>
        </is>
      </c>
      <c r="BX1282" t="inlineStr">
        <is>
          <t/>
        </is>
      </c>
      <c r="BY1282" t="inlineStr">
        <is>
          <t/>
        </is>
      </c>
      <c r="BZ1282" t="inlineStr">
        <is>
          <t/>
        </is>
      </c>
      <c r="CA1282" t="inlineStr">
        <is>
          <t/>
        </is>
      </c>
      <c r="CB1282" t="inlineStr">
        <is>
          <t/>
        </is>
      </c>
      <c r="CC1282" t="inlineStr">
        <is>
          <t/>
        </is>
      </c>
      <c r="CD1282" s="2" t="inlineStr">
        <is>
          <t>potência elétrica produzida</t>
        </is>
      </c>
      <c r="CE1282" s="2" t="inlineStr">
        <is>
          <t>3</t>
        </is>
      </c>
      <c r="CF1282" s="2" t="inlineStr">
        <is>
          <t/>
        </is>
      </c>
      <c r="CG1282" t="inlineStr">
        <is>
          <t>potência efectivamente produzida. Em princípio, mede-se como se se tratasse de um valor instantâneo, devendo indicar-se o momento a que se refere; contudo, por convenção, pode ser expressa a partir da energia produzida durante um certo período de tempo (relação entre a energia produzida e o tempo de funcionamento)</t>
        </is>
      </c>
      <c r="CH1282" t="inlineStr">
        <is>
          <t/>
        </is>
      </c>
      <c r="CI1282" t="inlineStr">
        <is>
          <t/>
        </is>
      </c>
      <c r="CJ1282" t="inlineStr">
        <is>
          <t/>
        </is>
      </c>
      <c r="CK1282" t="inlineStr">
        <is>
          <t/>
        </is>
      </c>
      <c r="CL1282" t="inlineStr">
        <is>
          <t/>
        </is>
      </c>
      <c r="CM1282" t="inlineStr">
        <is>
          <t/>
        </is>
      </c>
      <c r="CN1282" t="inlineStr">
        <is>
          <t/>
        </is>
      </c>
      <c r="CO1282" t="inlineStr">
        <is>
          <t/>
        </is>
      </c>
      <c r="CP1282" t="inlineStr">
        <is>
          <t/>
        </is>
      </c>
      <c r="CQ1282" t="inlineStr">
        <is>
          <t/>
        </is>
      </c>
      <c r="CR1282" t="inlineStr">
        <is>
          <t/>
        </is>
      </c>
      <c r="CS1282" t="inlineStr">
        <is>
          <t/>
        </is>
      </c>
      <c r="CT1282" t="inlineStr">
        <is>
          <t/>
        </is>
      </c>
      <c r="CU1282" t="inlineStr">
        <is>
          <t/>
        </is>
      </c>
      <c r="CV1282" t="inlineStr">
        <is>
          <t/>
        </is>
      </c>
      <c r="CW1282" t="inlineStr">
        <is>
          <t/>
        </is>
      </c>
    </row>
    <row r="1283">
      <c r="A1283" s="1" t="str">
        <f>HYPERLINK("https://iate.europa.eu/entry/result/1407639/all", "1407639")</f>
        <v>1407639</v>
      </c>
      <c r="B1283" t="inlineStr">
        <is>
          <t>INDUSTRY</t>
        </is>
      </c>
      <c r="C1283" t="inlineStr">
        <is>
          <t>INDUSTRY|electronics and electrical engineering</t>
        </is>
      </c>
      <c r="D1283" t="inlineStr">
        <is>
          <t>no</t>
        </is>
      </c>
      <c r="E1283" t="inlineStr">
        <is>
          <t/>
        </is>
      </c>
      <c r="F1283" t="inlineStr">
        <is>
          <t/>
        </is>
      </c>
      <c r="G1283" t="inlineStr">
        <is>
          <t/>
        </is>
      </c>
      <c r="H1283" t="inlineStr">
        <is>
          <t/>
        </is>
      </c>
      <c r="I1283" t="inlineStr">
        <is>
          <t/>
        </is>
      </c>
      <c r="J1283" t="inlineStr">
        <is>
          <t/>
        </is>
      </c>
      <c r="K1283" t="inlineStr">
        <is>
          <t/>
        </is>
      </c>
      <c r="L1283" t="inlineStr">
        <is>
          <t/>
        </is>
      </c>
      <c r="M1283" t="inlineStr">
        <is>
          <t/>
        </is>
      </c>
      <c r="N1283" t="inlineStr">
        <is>
          <t/>
        </is>
      </c>
      <c r="O1283" t="inlineStr">
        <is>
          <t/>
        </is>
      </c>
      <c r="P1283" t="inlineStr">
        <is>
          <t/>
        </is>
      </c>
      <c r="Q1283" t="inlineStr">
        <is>
          <t/>
        </is>
      </c>
      <c r="R1283" s="2" t="inlineStr">
        <is>
          <t>Trasse</t>
        </is>
      </c>
      <c r="S1283" s="2" t="inlineStr">
        <is>
          <t>3</t>
        </is>
      </c>
      <c r="T1283" s="2" t="inlineStr">
        <is>
          <t/>
        </is>
      </c>
      <c r="U1283" t="inlineStr">
        <is>
          <t>fuer die Fuehrung einer Freileitung oder Kabelleitung erforderlicher Gelaendebereich</t>
        </is>
      </c>
      <c r="V1283" s="2" t="inlineStr">
        <is>
          <t>διαδρομή δικτύου</t>
        </is>
      </c>
      <c r="W1283" s="2" t="inlineStr">
        <is>
          <t>3</t>
        </is>
      </c>
      <c r="X1283" s="2" t="inlineStr">
        <is>
          <t/>
        </is>
      </c>
      <c r="Y1283" t="inlineStr">
        <is>
          <t/>
        </is>
      </c>
      <c r="Z1283" s="2" t="inlineStr">
        <is>
          <t>route|
right of way</t>
        </is>
      </c>
      <c r="AA1283" s="2" t="inlineStr">
        <is>
          <t>3|
3</t>
        </is>
      </c>
      <c r="AB1283" s="2" t="inlineStr">
        <is>
          <t xml:space="preserve">|
</t>
        </is>
      </c>
      <c r="AC1283" t="inlineStr">
        <is>
          <t>the terrain required for running an overhead line or an underground line</t>
        </is>
      </c>
      <c r="AD1283" s="2" t="inlineStr">
        <is>
          <t>trazado</t>
        </is>
      </c>
      <c r="AE1283" s="2" t="inlineStr">
        <is>
          <t>3</t>
        </is>
      </c>
      <c r="AF1283" s="2" t="inlineStr">
        <is>
          <t/>
        </is>
      </c>
      <c r="AG1283" t="inlineStr">
        <is>
          <t>es la faja de terreno requerido para tender una línea aérea o subterránea</t>
        </is>
      </c>
      <c r="AH1283" t="inlineStr">
        <is>
          <t/>
        </is>
      </c>
      <c r="AI1283" t="inlineStr">
        <is>
          <t/>
        </is>
      </c>
      <c r="AJ1283" t="inlineStr">
        <is>
          <t/>
        </is>
      </c>
      <c r="AK1283" t="inlineStr">
        <is>
          <t/>
        </is>
      </c>
      <c r="AL1283" t="inlineStr">
        <is>
          <t/>
        </is>
      </c>
      <c r="AM1283" t="inlineStr">
        <is>
          <t/>
        </is>
      </c>
      <c r="AN1283" t="inlineStr">
        <is>
          <t/>
        </is>
      </c>
      <c r="AO1283" t="inlineStr">
        <is>
          <t/>
        </is>
      </c>
      <c r="AP1283" s="2" t="inlineStr">
        <is>
          <t>tracé</t>
        </is>
      </c>
      <c r="AQ1283" s="2" t="inlineStr">
        <is>
          <t>3</t>
        </is>
      </c>
      <c r="AR1283" s="2" t="inlineStr">
        <is>
          <t/>
        </is>
      </c>
      <c r="AS1283" t="inlineStr">
        <is>
          <t>terrain couvert ou suivi par le cheminement d'une ligne aérienne ou d'un câble</t>
        </is>
      </c>
      <c r="AT1283" t="inlineStr">
        <is>
          <t/>
        </is>
      </c>
      <c r="AU1283" t="inlineStr">
        <is>
          <t/>
        </is>
      </c>
      <c r="AV1283" t="inlineStr">
        <is>
          <t/>
        </is>
      </c>
      <c r="AW1283" t="inlineStr">
        <is>
          <t/>
        </is>
      </c>
      <c r="AX1283" t="inlineStr">
        <is>
          <t/>
        </is>
      </c>
      <c r="AY1283" t="inlineStr">
        <is>
          <t/>
        </is>
      </c>
      <c r="AZ1283" t="inlineStr">
        <is>
          <t/>
        </is>
      </c>
      <c r="BA1283" t="inlineStr">
        <is>
          <t/>
        </is>
      </c>
      <c r="BB1283" t="inlineStr">
        <is>
          <t/>
        </is>
      </c>
      <c r="BC1283" t="inlineStr">
        <is>
          <t/>
        </is>
      </c>
      <c r="BD1283" t="inlineStr">
        <is>
          <t/>
        </is>
      </c>
      <c r="BE1283" t="inlineStr">
        <is>
          <t/>
        </is>
      </c>
      <c r="BF1283" s="2" t="inlineStr">
        <is>
          <t>tracciato</t>
        </is>
      </c>
      <c r="BG1283" s="2" t="inlineStr">
        <is>
          <t>3</t>
        </is>
      </c>
      <c r="BH1283" s="2" t="inlineStr">
        <is>
          <t/>
        </is>
      </c>
      <c r="BI1283" t="inlineStr">
        <is>
          <t/>
        </is>
      </c>
      <c r="BJ1283" t="inlineStr">
        <is>
          <t/>
        </is>
      </c>
      <c r="BK1283" t="inlineStr">
        <is>
          <t/>
        </is>
      </c>
      <c r="BL1283" t="inlineStr">
        <is>
          <t/>
        </is>
      </c>
      <c r="BM1283" t="inlineStr">
        <is>
          <t/>
        </is>
      </c>
      <c r="BN1283" t="inlineStr">
        <is>
          <t/>
        </is>
      </c>
      <c r="BO1283" t="inlineStr">
        <is>
          <t/>
        </is>
      </c>
      <c r="BP1283" t="inlineStr">
        <is>
          <t/>
        </is>
      </c>
      <c r="BQ1283" t="inlineStr">
        <is>
          <t/>
        </is>
      </c>
      <c r="BR1283" t="inlineStr">
        <is>
          <t/>
        </is>
      </c>
      <c r="BS1283" t="inlineStr">
        <is>
          <t/>
        </is>
      </c>
      <c r="BT1283" t="inlineStr">
        <is>
          <t/>
        </is>
      </c>
      <c r="BU1283" t="inlineStr">
        <is>
          <t/>
        </is>
      </c>
      <c r="BV1283" t="inlineStr">
        <is>
          <t/>
        </is>
      </c>
      <c r="BW1283" t="inlineStr">
        <is>
          <t/>
        </is>
      </c>
      <c r="BX1283" t="inlineStr">
        <is>
          <t/>
        </is>
      </c>
      <c r="BY1283" t="inlineStr">
        <is>
          <t/>
        </is>
      </c>
      <c r="BZ1283" t="inlineStr">
        <is>
          <t/>
        </is>
      </c>
      <c r="CA1283" t="inlineStr">
        <is>
          <t/>
        </is>
      </c>
      <c r="CB1283" t="inlineStr">
        <is>
          <t/>
        </is>
      </c>
      <c r="CC1283" t="inlineStr">
        <is>
          <t/>
        </is>
      </c>
      <c r="CD1283" s="2" t="inlineStr">
        <is>
          <t>traçado</t>
        </is>
      </c>
      <c r="CE1283" s="2" t="inlineStr">
        <is>
          <t>3</t>
        </is>
      </c>
      <c r="CF1283" s="2" t="inlineStr">
        <is>
          <t/>
        </is>
      </c>
      <c r="CG1283" t="inlineStr">
        <is>
          <t>faixa de terreno necessária para estabelecimento de uma linha aérea ou subterrânea</t>
        </is>
      </c>
      <c r="CH1283" t="inlineStr">
        <is>
          <t/>
        </is>
      </c>
      <c r="CI1283" t="inlineStr">
        <is>
          <t/>
        </is>
      </c>
      <c r="CJ1283" t="inlineStr">
        <is>
          <t/>
        </is>
      </c>
      <c r="CK1283" t="inlineStr">
        <is>
          <t/>
        </is>
      </c>
      <c r="CL1283" t="inlineStr">
        <is>
          <t/>
        </is>
      </c>
      <c r="CM1283" t="inlineStr">
        <is>
          <t/>
        </is>
      </c>
      <c r="CN1283" t="inlineStr">
        <is>
          <t/>
        </is>
      </c>
      <c r="CO1283" t="inlineStr">
        <is>
          <t/>
        </is>
      </c>
      <c r="CP1283" t="inlineStr">
        <is>
          <t/>
        </is>
      </c>
      <c r="CQ1283" t="inlineStr">
        <is>
          <t/>
        </is>
      </c>
      <c r="CR1283" t="inlineStr">
        <is>
          <t/>
        </is>
      </c>
      <c r="CS1283" t="inlineStr">
        <is>
          <t/>
        </is>
      </c>
      <c r="CT1283" t="inlineStr">
        <is>
          <t/>
        </is>
      </c>
      <c r="CU1283" t="inlineStr">
        <is>
          <t/>
        </is>
      </c>
      <c r="CV1283" t="inlineStr">
        <is>
          <t/>
        </is>
      </c>
      <c r="CW1283" t="inlineStr">
        <is>
          <t/>
        </is>
      </c>
    </row>
    <row r="1284">
      <c r="A1284" s="1" t="str">
        <f>HYPERLINK("https://iate.europa.eu/entry/result/1407638/all", "1407638")</f>
        <v>1407638</v>
      </c>
      <c r="B1284" t="inlineStr">
        <is>
          <t>INDUSTRY</t>
        </is>
      </c>
      <c r="C1284" t="inlineStr">
        <is>
          <t>INDUSTRY|electronics and electrical engineering</t>
        </is>
      </c>
      <c r="D1284" t="inlineStr">
        <is>
          <t>no</t>
        </is>
      </c>
      <c r="E1284" t="inlineStr">
        <is>
          <t/>
        </is>
      </c>
      <c r="F1284" t="inlineStr">
        <is>
          <t/>
        </is>
      </c>
      <c r="G1284" t="inlineStr">
        <is>
          <t/>
        </is>
      </c>
      <c r="H1284" t="inlineStr">
        <is>
          <t/>
        </is>
      </c>
      <c r="I1284" t="inlineStr">
        <is>
          <t/>
        </is>
      </c>
      <c r="J1284" t="inlineStr">
        <is>
          <t/>
        </is>
      </c>
      <c r="K1284" t="inlineStr">
        <is>
          <t/>
        </is>
      </c>
      <c r="L1284" t="inlineStr">
        <is>
          <t/>
        </is>
      </c>
      <c r="M1284" t="inlineStr">
        <is>
          <t/>
        </is>
      </c>
      <c r="N1284" t="inlineStr">
        <is>
          <t/>
        </is>
      </c>
      <c r="O1284" t="inlineStr">
        <is>
          <t/>
        </is>
      </c>
      <c r="P1284" t="inlineStr">
        <is>
          <t/>
        </is>
      </c>
      <c r="Q1284" t="inlineStr">
        <is>
          <t/>
        </is>
      </c>
      <c r="R1284" s="2" t="inlineStr">
        <is>
          <t>Stromkreislaenge</t>
        </is>
      </c>
      <c r="S1284" s="2" t="inlineStr">
        <is>
          <t>3</t>
        </is>
      </c>
      <c r="T1284" s="2" t="inlineStr">
        <is>
          <t/>
        </is>
      </c>
      <c r="U1284" t="inlineStr">
        <is>
          <t>Mittel aus den tatsaechlichen Laengen der Leiter eines Stromkreises(unter Beruecksichtigung von Hoehenunterschied und Durchhang)</t>
        </is>
      </c>
      <c r="V1284" s="2" t="inlineStr">
        <is>
          <t>μήκος κυκλώματος ηλεκτρικής γραμμής</t>
        </is>
      </c>
      <c r="W1284" s="2" t="inlineStr">
        <is>
          <t>3</t>
        </is>
      </c>
      <c r="X1284" s="2" t="inlineStr">
        <is>
          <t/>
        </is>
      </c>
      <c r="Y1284" t="inlineStr">
        <is>
          <t/>
        </is>
      </c>
      <c r="Z1284" s="2" t="inlineStr">
        <is>
          <t>circuit length</t>
        </is>
      </c>
      <c r="AA1284" s="2" t="inlineStr">
        <is>
          <t>3</t>
        </is>
      </c>
      <c r="AB1284" s="2" t="inlineStr">
        <is>
          <t/>
        </is>
      </c>
      <c r="AC1284" t="inlineStr">
        <is>
          <t>the average of the actual lengths of the lines of a circuit(taking account of variations in elevation and catenary dip)</t>
        </is>
      </c>
      <c r="AD1284" s="2" t="inlineStr">
        <is>
          <t>longitud de un circuito eléctrico</t>
        </is>
      </c>
      <c r="AE1284" s="2" t="inlineStr">
        <is>
          <t>3</t>
        </is>
      </c>
      <c r="AF1284" s="2" t="inlineStr">
        <is>
          <t/>
        </is>
      </c>
      <c r="AG1284" t="inlineStr">
        <is>
          <t>es la media de las longitudes reales de los conductores de dicho circuito eléctrico (habida cuenta de las diferencias de nivel y de las flechas)</t>
        </is>
      </c>
      <c r="AH1284" t="inlineStr">
        <is>
          <t/>
        </is>
      </c>
      <c r="AI1284" t="inlineStr">
        <is>
          <t/>
        </is>
      </c>
      <c r="AJ1284" t="inlineStr">
        <is>
          <t/>
        </is>
      </c>
      <c r="AK1284" t="inlineStr">
        <is>
          <t/>
        </is>
      </c>
      <c r="AL1284" t="inlineStr">
        <is>
          <t/>
        </is>
      </c>
      <c r="AM1284" t="inlineStr">
        <is>
          <t/>
        </is>
      </c>
      <c r="AN1284" t="inlineStr">
        <is>
          <t/>
        </is>
      </c>
      <c r="AO1284" t="inlineStr">
        <is>
          <t/>
        </is>
      </c>
      <c r="AP1284" s="2" t="inlineStr">
        <is>
          <t>longueur d'un circuit de ligne électrique</t>
        </is>
      </c>
      <c r="AQ1284" s="2" t="inlineStr">
        <is>
          <t>3</t>
        </is>
      </c>
      <c r="AR1284" s="2" t="inlineStr">
        <is>
          <t/>
        </is>
      </c>
      <c r="AS1284" t="inlineStr">
        <is>
          <t>la longueur d'un circuit de ligne électrique est la moyenne des longueurs réelles des conducteurs de ce circuit électrique(tient compte donc des différences de niveau et de flèches)</t>
        </is>
      </c>
      <c r="AT1284" t="inlineStr">
        <is>
          <t/>
        </is>
      </c>
      <c r="AU1284" t="inlineStr">
        <is>
          <t/>
        </is>
      </c>
      <c r="AV1284" t="inlineStr">
        <is>
          <t/>
        </is>
      </c>
      <c r="AW1284" t="inlineStr">
        <is>
          <t/>
        </is>
      </c>
      <c r="AX1284" t="inlineStr">
        <is>
          <t/>
        </is>
      </c>
      <c r="AY1284" t="inlineStr">
        <is>
          <t/>
        </is>
      </c>
      <c r="AZ1284" t="inlineStr">
        <is>
          <t/>
        </is>
      </c>
      <c r="BA1284" t="inlineStr">
        <is>
          <t/>
        </is>
      </c>
      <c r="BB1284" t="inlineStr">
        <is>
          <t/>
        </is>
      </c>
      <c r="BC1284" t="inlineStr">
        <is>
          <t/>
        </is>
      </c>
      <c r="BD1284" t="inlineStr">
        <is>
          <t/>
        </is>
      </c>
      <c r="BE1284" t="inlineStr">
        <is>
          <t/>
        </is>
      </c>
      <c r="BF1284" s="2" t="inlineStr">
        <is>
          <t>lunghezza di un circuito elettrico</t>
        </is>
      </c>
      <c r="BG1284" s="2" t="inlineStr">
        <is>
          <t>3</t>
        </is>
      </c>
      <c r="BH1284" s="2" t="inlineStr">
        <is>
          <t/>
        </is>
      </c>
      <c r="BI1284" t="inlineStr">
        <is>
          <t/>
        </is>
      </c>
      <c r="BJ1284" t="inlineStr">
        <is>
          <t/>
        </is>
      </c>
      <c r="BK1284" t="inlineStr">
        <is>
          <t/>
        </is>
      </c>
      <c r="BL1284" t="inlineStr">
        <is>
          <t/>
        </is>
      </c>
      <c r="BM1284" t="inlineStr">
        <is>
          <t/>
        </is>
      </c>
      <c r="BN1284" t="inlineStr">
        <is>
          <t/>
        </is>
      </c>
      <c r="BO1284" t="inlineStr">
        <is>
          <t/>
        </is>
      </c>
      <c r="BP1284" t="inlineStr">
        <is>
          <t/>
        </is>
      </c>
      <c r="BQ1284" t="inlineStr">
        <is>
          <t/>
        </is>
      </c>
      <c r="BR1284" t="inlineStr">
        <is>
          <t/>
        </is>
      </c>
      <c r="BS1284" t="inlineStr">
        <is>
          <t/>
        </is>
      </c>
      <c r="BT1284" t="inlineStr">
        <is>
          <t/>
        </is>
      </c>
      <c r="BU1284" t="inlineStr">
        <is>
          <t/>
        </is>
      </c>
      <c r="BV1284" t="inlineStr">
        <is>
          <t/>
        </is>
      </c>
      <c r="BW1284" t="inlineStr">
        <is>
          <t/>
        </is>
      </c>
      <c r="BX1284" t="inlineStr">
        <is>
          <t/>
        </is>
      </c>
      <c r="BY1284" t="inlineStr">
        <is>
          <t/>
        </is>
      </c>
      <c r="BZ1284" t="inlineStr">
        <is>
          <t/>
        </is>
      </c>
      <c r="CA1284" t="inlineStr">
        <is>
          <t/>
        </is>
      </c>
      <c r="CB1284" t="inlineStr">
        <is>
          <t/>
        </is>
      </c>
      <c r="CC1284" t="inlineStr">
        <is>
          <t/>
        </is>
      </c>
      <c r="CD1284" s="2" t="inlineStr">
        <is>
          <t>comprimento do circuito elétrico</t>
        </is>
      </c>
      <c r="CE1284" s="2" t="inlineStr">
        <is>
          <t>3</t>
        </is>
      </c>
      <c r="CF1284" s="2" t="inlineStr">
        <is>
          <t/>
        </is>
      </c>
      <c r="CG1284" t="inlineStr">
        <is>
          <t>medida dos comprimentos reais dos condutores de um circuito eléctrico(tendo em conta as diferenças de nível e de flechas)</t>
        </is>
      </c>
      <c r="CH1284" t="inlineStr">
        <is>
          <t/>
        </is>
      </c>
      <c r="CI1284" t="inlineStr">
        <is>
          <t/>
        </is>
      </c>
      <c r="CJ1284" t="inlineStr">
        <is>
          <t/>
        </is>
      </c>
      <c r="CK1284" t="inlineStr">
        <is>
          <t/>
        </is>
      </c>
      <c r="CL1284" t="inlineStr">
        <is>
          <t/>
        </is>
      </c>
      <c r="CM1284" t="inlineStr">
        <is>
          <t/>
        </is>
      </c>
      <c r="CN1284" t="inlineStr">
        <is>
          <t/>
        </is>
      </c>
      <c r="CO1284" t="inlineStr">
        <is>
          <t/>
        </is>
      </c>
      <c r="CP1284" t="inlineStr">
        <is>
          <t/>
        </is>
      </c>
      <c r="CQ1284" t="inlineStr">
        <is>
          <t/>
        </is>
      </c>
      <c r="CR1284" t="inlineStr">
        <is>
          <t/>
        </is>
      </c>
      <c r="CS1284" t="inlineStr">
        <is>
          <t/>
        </is>
      </c>
      <c r="CT1284" t="inlineStr">
        <is>
          <t/>
        </is>
      </c>
      <c r="CU1284" t="inlineStr">
        <is>
          <t/>
        </is>
      </c>
      <c r="CV1284" t="inlineStr">
        <is>
          <t/>
        </is>
      </c>
      <c r="CW1284" t="inlineStr">
        <is>
          <t/>
        </is>
      </c>
    </row>
    <row r="1285">
      <c r="A1285" s="1" t="str">
        <f>HYPERLINK("https://iate.europa.eu/entry/result/1407637/all", "1407637")</f>
        <v>1407637</v>
      </c>
      <c r="B1285" t="inlineStr">
        <is>
          <t>INDUSTRY</t>
        </is>
      </c>
      <c r="C1285" t="inlineStr">
        <is>
          <t>INDUSTRY|electronics and electrical engineering</t>
        </is>
      </c>
      <c r="D1285" t="inlineStr">
        <is>
          <t>no</t>
        </is>
      </c>
      <c r="E1285" t="inlineStr">
        <is>
          <t/>
        </is>
      </c>
      <c r="F1285" t="inlineStr">
        <is>
          <t/>
        </is>
      </c>
      <c r="G1285" t="inlineStr">
        <is>
          <t/>
        </is>
      </c>
      <c r="H1285" t="inlineStr">
        <is>
          <t/>
        </is>
      </c>
      <c r="I1285" t="inlineStr">
        <is>
          <t/>
        </is>
      </c>
      <c r="J1285" t="inlineStr">
        <is>
          <t/>
        </is>
      </c>
      <c r="K1285" t="inlineStr">
        <is>
          <t/>
        </is>
      </c>
      <c r="L1285" t="inlineStr">
        <is>
          <t/>
        </is>
      </c>
      <c r="M1285" t="inlineStr">
        <is>
          <t/>
        </is>
      </c>
      <c r="N1285" t="inlineStr">
        <is>
          <t/>
        </is>
      </c>
      <c r="O1285" t="inlineStr">
        <is>
          <t/>
        </is>
      </c>
      <c r="P1285" t="inlineStr">
        <is>
          <t/>
        </is>
      </c>
      <c r="Q1285" t="inlineStr">
        <is>
          <t/>
        </is>
      </c>
      <c r="R1285" s="2" t="inlineStr">
        <is>
          <t>Mehrfachleitung</t>
        </is>
      </c>
      <c r="S1285" s="2" t="inlineStr">
        <is>
          <t>3</t>
        </is>
      </c>
      <c r="T1285" s="2" t="inlineStr">
        <is>
          <t/>
        </is>
      </c>
      <c r="U1285" t="inlineStr">
        <is>
          <t>Leitung, die aus mehreren Stromkreisen besteht</t>
        </is>
      </c>
      <c r="V1285" s="2" t="inlineStr">
        <is>
          <t>γραμμή πολλαπλού ηλεκτρικού κυκλώματος</t>
        </is>
      </c>
      <c r="W1285" s="2" t="inlineStr">
        <is>
          <t>3</t>
        </is>
      </c>
      <c r="X1285" s="2" t="inlineStr">
        <is>
          <t/>
        </is>
      </c>
      <c r="Y1285" t="inlineStr">
        <is>
          <t/>
        </is>
      </c>
      <c r="Z1285" s="2" t="inlineStr">
        <is>
          <t>multiple circuit line</t>
        </is>
      </c>
      <c r="AA1285" s="2" t="inlineStr">
        <is>
          <t>3</t>
        </is>
      </c>
      <c r="AB1285" s="2" t="inlineStr">
        <is>
          <t/>
        </is>
      </c>
      <c r="AC1285" t="inlineStr">
        <is>
          <t>a line comprising several circuits</t>
        </is>
      </c>
      <c r="AD1285" s="2" t="inlineStr">
        <is>
          <t>línea de circuito múltiple</t>
        </is>
      </c>
      <c r="AE1285" s="2" t="inlineStr">
        <is>
          <t>3</t>
        </is>
      </c>
      <c r="AF1285" s="2" t="inlineStr">
        <is>
          <t/>
        </is>
      </c>
      <c r="AG1285" t="inlineStr">
        <is>
          <t>línea provista de varios circuitos eléctricos</t>
        </is>
      </c>
      <c r="AH1285" t="inlineStr">
        <is>
          <t/>
        </is>
      </c>
      <c r="AI1285" t="inlineStr">
        <is>
          <t/>
        </is>
      </c>
      <c r="AJ1285" t="inlineStr">
        <is>
          <t/>
        </is>
      </c>
      <c r="AK1285" t="inlineStr">
        <is>
          <t/>
        </is>
      </c>
      <c r="AL1285" t="inlineStr">
        <is>
          <t/>
        </is>
      </c>
      <c r="AM1285" t="inlineStr">
        <is>
          <t/>
        </is>
      </c>
      <c r="AN1285" t="inlineStr">
        <is>
          <t/>
        </is>
      </c>
      <c r="AO1285" t="inlineStr">
        <is>
          <t/>
        </is>
      </c>
      <c r="AP1285" s="2" t="inlineStr">
        <is>
          <t>ligne multiple</t>
        </is>
      </c>
      <c r="AQ1285" s="2" t="inlineStr">
        <is>
          <t>3</t>
        </is>
      </c>
      <c r="AR1285" s="2" t="inlineStr">
        <is>
          <t/>
        </is>
      </c>
      <c r="AS1285" t="inlineStr">
        <is>
          <t>ligne comportant plusieurs circuits électriques</t>
        </is>
      </c>
      <c r="AT1285" t="inlineStr">
        <is>
          <t/>
        </is>
      </c>
      <c r="AU1285" t="inlineStr">
        <is>
          <t/>
        </is>
      </c>
      <c r="AV1285" t="inlineStr">
        <is>
          <t/>
        </is>
      </c>
      <c r="AW1285" t="inlineStr">
        <is>
          <t/>
        </is>
      </c>
      <c r="AX1285" t="inlineStr">
        <is>
          <t/>
        </is>
      </c>
      <c r="AY1285" t="inlineStr">
        <is>
          <t/>
        </is>
      </c>
      <c r="AZ1285" t="inlineStr">
        <is>
          <t/>
        </is>
      </c>
      <c r="BA1285" t="inlineStr">
        <is>
          <t/>
        </is>
      </c>
      <c r="BB1285" t="inlineStr">
        <is>
          <t/>
        </is>
      </c>
      <c r="BC1285" t="inlineStr">
        <is>
          <t/>
        </is>
      </c>
      <c r="BD1285" t="inlineStr">
        <is>
          <t/>
        </is>
      </c>
      <c r="BE1285" t="inlineStr">
        <is>
          <t/>
        </is>
      </c>
      <c r="BF1285" s="2" t="inlineStr">
        <is>
          <t>linea multipla</t>
        </is>
      </c>
      <c r="BG1285" s="2" t="inlineStr">
        <is>
          <t>3</t>
        </is>
      </c>
      <c r="BH1285" s="2" t="inlineStr">
        <is>
          <t/>
        </is>
      </c>
      <c r="BI1285" t="inlineStr">
        <is>
          <t/>
        </is>
      </c>
      <c r="BJ1285" t="inlineStr">
        <is>
          <t/>
        </is>
      </c>
      <c r="BK1285" t="inlineStr">
        <is>
          <t/>
        </is>
      </c>
      <c r="BL1285" t="inlineStr">
        <is>
          <t/>
        </is>
      </c>
      <c r="BM1285" t="inlineStr">
        <is>
          <t/>
        </is>
      </c>
      <c r="BN1285" t="inlineStr">
        <is>
          <t/>
        </is>
      </c>
      <c r="BO1285" t="inlineStr">
        <is>
          <t/>
        </is>
      </c>
      <c r="BP1285" t="inlineStr">
        <is>
          <t/>
        </is>
      </c>
      <c r="BQ1285" t="inlineStr">
        <is>
          <t/>
        </is>
      </c>
      <c r="BR1285" t="inlineStr">
        <is>
          <t/>
        </is>
      </c>
      <c r="BS1285" t="inlineStr">
        <is>
          <t/>
        </is>
      </c>
      <c r="BT1285" t="inlineStr">
        <is>
          <t/>
        </is>
      </c>
      <c r="BU1285" t="inlineStr">
        <is>
          <t/>
        </is>
      </c>
      <c r="BV1285" t="inlineStr">
        <is>
          <t/>
        </is>
      </c>
      <c r="BW1285" t="inlineStr">
        <is>
          <t/>
        </is>
      </c>
      <c r="BX1285" t="inlineStr">
        <is>
          <t/>
        </is>
      </c>
      <c r="BY1285" t="inlineStr">
        <is>
          <t/>
        </is>
      </c>
      <c r="BZ1285" t="inlineStr">
        <is>
          <t/>
        </is>
      </c>
      <c r="CA1285" t="inlineStr">
        <is>
          <t/>
        </is>
      </c>
      <c r="CB1285" t="inlineStr">
        <is>
          <t/>
        </is>
      </c>
      <c r="CC1285" t="inlineStr">
        <is>
          <t/>
        </is>
      </c>
      <c r="CD1285" s="2" t="inlineStr">
        <is>
          <t>linha múltipla</t>
        </is>
      </c>
      <c r="CE1285" s="2" t="inlineStr">
        <is>
          <t>3</t>
        </is>
      </c>
      <c r="CF1285" s="2" t="inlineStr">
        <is>
          <t/>
        </is>
      </c>
      <c r="CG1285" t="inlineStr">
        <is>
          <t>linha com vários circuitos eléctricos</t>
        </is>
      </c>
      <c r="CH1285" t="inlineStr">
        <is>
          <t/>
        </is>
      </c>
      <c r="CI1285" t="inlineStr">
        <is>
          <t/>
        </is>
      </c>
      <c r="CJ1285" t="inlineStr">
        <is>
          <t/>
        </is>
      </c>
      <c r="CK1285" t="inlineStr">
        <is>
          <t/>
        </is>
      </c>
      <c r="CL1285" t="inlineStr">
        <is>
          <t/>
        </is>
      </c>
      <c r="CM1285" t="inlineStr">
        <is>
          <t/>
        </is>
      </c>
      <c r="CN1285" t="inlineStr">
        <is>
          <t/>
        </is>
      </c>
      <c r="CO1285" t="inlineStr">
        <is>
          <t/>
        </is>
      </c>
      <c r="CP1285" t="inlineStr">
        <is>
          <t/>
        </is>
      </c>
      <c r="CQ1285" t="inlineStr">
        <is>
          <t/>
        </is>
      </c>
      <c r="CR1285" t="inlineStr">
        <is>
          <t/>
        </is>
      </c>
      <c r="CS1285" t="inlineStr">
        <is>
          <t/>
        </is>
      </c>
      <c r="CT1285" t="inlineStr">
        <is>
          <t/>
        </is>
      </c>
      <c r="CU1285" t="inlineStr">
        <is>
          <t/>
        </is>
      </c>
      <c r="CV1285" t="inlineStr">
        <is>
          <t/>
        </is>
      </c>
      <c r="CW1285" t="inlineStr">
        <is>
          <t/>
        </is>
      </c>
    </row>
    <row r="1286">
      <c r="A1286" s="1" t="str">
        <f>HYPERLINK("https://iate.europa.eu/entry/result/1407636/all", "1407636")</f>
        <v>1407636</v>
      </c>
      <c r="B1286" t="inlineStr">
        <is>
          <t>INDUSTRY</t>
        </is>
      </c>
      <c r="C1286" t="inlineStr">
        <is>
          <t>INDUSTRY|electronics and electrical engineering</t>
        </is>
      </c>
      <c r="D1286" t="inlineStr">
        <is>
          <t>no</t>
        </is>
      </c>
      <c r="E1286" t="inlineStr">
        <is>
          <t/>
        </is>
      </c>
      <c r="F1286" t="inlineStr">
        <is>
          <t/>
        </is>
      </c>
      <c r="G1286" t="inlineStr">
        <is>
          <t/>
        </is>
      </c>
      <c r="H1286" t="inlineStr">
        <is>
          <t/>
        </is>
      </c>
      <c r="I1286" t="inlineStr">
        <is>
          <t/>
        </is>
      </c>
      <c r="J1286" t="inlineStr">
        <is>
          <t/>
        </is>
      </c>
      <c r="K1286" t="inlineStr">
        <is>
          <t/>
        </is>
      </c>
      <c r="L1286" t="inlineStr">
        <is>
          <t/>
        </is>
      </c>
      <c r="M1286" t="inlineStr">
        <is>
          <t/>
        </is>
      </c>
      <c r="N1286" t="inlineStr">
        <is>
          <t/>
        </is>
      </c>
      <c r="O1286" t="inlineStr">
        <is>
          <t/>
        </is>
      </c>
      <c r="P1286" t="inlineStr">
        <is>
          <t/>
        </is>
      </c>
      <c r="Q1286" t="inlineStr">
        <is>
          <t/>
        </is>
      </c>
      <c r="R1286" s="2" t="inlineStr">
        <is>
          <t>Einfachleitung</t>
        </is>
      </c>
      <c r="S1286" s="2" t="inlineStr">
        <is>
          <t>3</t>
        </is>
      </c>
      <c r="T1286" s="2" t="inlineStr">
        <is>
          <t/>
        </is>
      </c>
      <c r="U1286" t="inlineStr">
        <is>
          <t>Leitung, die aus einem Stromkreis besteht</t>
        </is>
      </c>
      <c r="V1286" s="2" t="inlineStr">
        <is>
          <t>γραμμή απλού ηλεκτρικού κυκλώματος</t>
        </is>
      </c>
      <c r="W1286" s="2" t="inlineStr">
        <is>
          <t>3</t>
        </is>
      </c>
      <c r="X1286" s="2" t="inlineStr">
        <is>
          <t/>
        </is>
      </c>
      <c r="Y1286" t="inlineStr">
        <is>
          <t/>
        </is>
      </c>
      <c r="Z1286" s="2" t="inlineStr">
        <is>
          <t>single circuit line</t>
        </is>
      </c>
      <c r="AA1286" s="2" t="inlineStr">
        <is>
          <t>3</t>
        </is>
      </c>
      <c r="AB1286" s="2" t="inlineStr">
        <is>
          <t/>
        </is>
      </c>
      <c r="AC1286" t="inlineStr">
        <is>
          <t>a line having only one circuit</t>
        </is>
      </c>
      <c r="AD1286" s="2" t="inlineStr">
        <is>
          <t>línea de circuito simple</t>
        </is>
      </c>
      <c r="AE1286" s="2" t="inlineStr">
        <is>
          <t>3</t>
        </is>
      </c>
      <c r="AF1286" s="2" t="inlineStr">
        <is>
          <t/>
        </is>
      </c>
      <c r="AG1286" t="inlineStr">
        <is>
          <t>línea provista de un solo circuito eléctrico</t>
        </is>
      </c>
      <c r="AH1286" t="inlineStr">
        <is>
          <t/>
        </is>
      </c>
      <c r="AI1286" t="inlineStr">
        <is>
          <t/>
        </is>
      </c>
      <c r="AJ1286" t="inlineStr">
        <is>
          <t/>
        </is>
      </c>
      <c r="AK1286" t="inlineStr">
        <is>
          <t/>
        </is>
      </c>
      <c r="AL1286" t="inlineStr">
        <is>
          <t/>
        </is>
      </c>
      <c r="AM1286" t="inlineStr">
        <is>
          <t/>
        </is>
      </c>
      <c r="AN1286" t="inlineStr">
        <is>
          <t/>
        </is>
      </c>
      <c r="AO1286" t="inlineStr">
        <is>
          <t/>
        </is>
      </c>
      <c r="AP1286" s="2" t="inlineStr">
        <is>
          <t>ligne simple</t>
        </is>
      </c>
      <c r="AQ1286" s="2" t="inlineStr">
        <is>
          <t>3</t>
        </is>
      </c>
      <c r="AR1286" s="2" t="inlineStr">
        <is>
          <t/>
        </is>
      </c>
      <c r="AS1286" t="inlineStr">
        <is>
          <t>ligne ne comportant qu'un seul circuit électrique</t>
        </is>
      </c>
      <c r="AT1286" t="inlineStr">
        <is>
          <t/>
        </is>
      </c>
      <c r="AU1286" t="inlineStr">
        <is>
          <t/>
        </is>
      </c>
      <c r="AV1286" t="inlineStr">
        <is>
          <t/>
        </is>
      </c>
      <c r="AW1286" t="inlineStr">
        <is>
          <t/>
        </is>
      </c>
      <c r="AX1286" t="inlineStr">
        <is>
          <t/>
        </is>
      </c>
      <c r="AY1286" t="inlineStr">
        <is>
          <t/>
        </is>
      </c>
      <c r="AZ1286" t="inlineStr">
        <is>
          <t/>
        </is>
      </c>
      <c r="BA1286" t="inlineStr">
        <is>
          <t/>
        </is>
      </c>
      <c r="BB1286" t="inlineStr">
        <is>
          <t/>
        </is>
      </c>
      <c r="BC1286" t="inlineStr">
        <is>
          <t/>
        </is>
      </c>
      <c r="BD1286" t="inlineStr">
        <is>
          <t/>
        </is>
      </c>
      <c r="BE1286" t="inlineStr">
        <is>
          <t/>
        </is>
      </c>
      <c r="BF1286" s="2" t="inlineStr">
        <is>
          <t>linea semplice</t>
        </is>
      </c>
      <c r="BG1286" s="2" t="inlineStr">
        <is>
          <t>3</t>
        </is>
      </c>
      <c r="BH1286" s="2" t="inlineStr">
        <is>
          <t/>
        </is>
      </c>
      <c r="BI1286" t="inlineStr">
        <is>
          <t/>
        </is>
      </c>
      <c r="BJ1286" t="inlineStr">
        <is>
          <t/>
        </is>
      </c>
      <c r="BK1286" t="inlineStr">
        <is>
          <t/>
        </is>
      </c>
      <c r="BL1286" t="inlineStr">
        <is>
          <t/>
        </is>
      </c>
      <c r="BM1286" t="inlineStr">
        <is>
          <t/>
        </is>
      </c>
      <c r="BN1286" t="inlineStr">
        <is>
          <t/>
        </is>
      </c>
      <c r="BO1286" t="inlineStr">
        <is>
          <t/>
        </is>
      </c>
      <c r="BP1286" t="inlineStr">
        <is>
          <t/>
        </is>
      </c>
      <c r="BQ1286" t="inlineStr">
        <is>
          <t/>
        </is>
      </c>
      <c r="BR1286" t="inlineStr">
        <is>
          <t/>
        </is>
      </c>
      <c r="BS1286" t="inlineStr">
        <is>
          <t/>
        </is>
      </c>
      <c r="BT1286" t="inlineStr">
        <is>
          <t/>
        </is>
      </c>
      <c r="BU1286" t="inlineStr">
        <is>
          <t/>
        </is>
      </c>
      <c r="BV1286" t="inlineStr">
        <is>
          <t/>
        </is>
      </c>
      <c r="BW1286" t="inlineStr">
        <is>
          <t/>
        </is>
      </c>
      <c r="BX1286" t="inlineStr">
        <is>
          <t/>
        </is>
      </c>
      <c r="BY1286" t="inlineStr">
        <is>
          <t/>
        </is>
      </c>
      <c r="BZ1286" t="inlineStr">
        <is>
          <t/>
        </is>
      </c>
      <c r="CA1286" t="inlineStr">
        <is>
          <t/>
        </is>
      </c>
      <c r="CB1286" t="inlineStr">
        <is>
          <t/>
        </is>
      </c>
      <c r="CC1286" t="inlineStr">
        <is>
          <t/>
        </is>
      </c>
      <c r="CD1286" s="2" t="inlineStr">
        <is>
          <t>linhas simples</t>
        </is>
      </c>
      <c r="CE1286" s="2" t="inlineStr">
        <is>
          <t>3</t>
        </is>
      </c>
      <c r="CF1286" s="2" t="inlineStr">
        <is>
          <t/>
        </is>
      </c>
      <c r="CG1286" t="inlineStr">
        <is>
          <t>linha com um único circuito eléctrico</t>
        </is>
      </c>
      <c r="CH1286" t="inlineStr">
        <is>
          <t/>
        </is>
      </c>
      <c r="CI1286" t="inlineStr">
        <is>
          <t/>
        </is>
      </c>
      <c r="CJ1286" t="inlineStr">
        <is>
          <t/>
        </is>
      </c>
      <c r="CK1286" t="inlineStr">
        <is>
          <t/>
        </is>
      </c>
      <c r="CL1286" t="inlineStr">
        <is>
          <t/>
        </is>
      </c>
      <c r="CM1286" t="inlineStr">
        <is>
          <t/>
        </is>
      </c>
      <c r="CN1286" t="inlineStr">
        <is>
          <t/>
        </is>
      </c>
      <c r="CO1286" t="inlineStr">
        <is>
          <t/>
        </is>
      </c>
      <c r="CP1286" t="inlineStr">
        <is>
          <t/>
        </is>
      </c>
      <c r="CQ1286" t="inlineStr">
        <is>
          <t/>
        </is>
      </c>
      <c r="CR1286" t="inlineStr">
        <is>
          <t/>
        </is>
      </c>
      <c r="CS1286" t="inlineStr">
        <is>
          <t/>
        </is>
      </c>
      <c r="CT1286" t="inlineStr">
        <is>
          <t/>
        </is>
      </c>
      <c r="CU1286" t="inlineStr">
        <is>
          <t/>
        </is>
      </c>
      <c r="CV1286" t="inlineStr">
        <is>
          <t/>
        </is>
      </c>
      <c r="CW1286" t="inlineStr">
        <is>
          <t/>
        </is>
      </c>
    </row>
    <row r="1287">
      <c r="A1287" s="1" t="str">
        <f>HYPERLINK("https://iate.europa.eu/entry/result/1407634/all", "1407634")</f>
        <v>1407634</v>
      </c>
      <c r="B1287" t="inlineStr">
        <is>
          <t>INDUSTRY</t>
        </is>
      </c>
      <c r="C1287" t="inlineStr">
        <is>
          <t>INDUSTRY|electronics and electrical engineering</t>
        </is>
      </c>
      <c r="D1287" t="inlineStr">
        <is>
          <t>no</t>
        </is>
      </c>
      <c r="E1287" t="inlineStr">
        <is>
          <t/>
        </is>
      </c>
      <c r="F1287" t="inlineStr">
        <is>
          <t/>
        </is>
      </c>
      <c r="G1287" t="inlineStr">
        <is>
          <t/>
        </is>
      </c>
      <c r="H1287" t="inlineStr">
        <is>
          <t/>
        </is>
      </c>
      <c r="I1287" t="inlineStr">
        <is>
          <t/>
        </is>
      </c>
      <c r="J1287" t="inlineStr">
        <is>
          <t/>
        </is>
      </c>
      <c r="K1287" t="inlineStr">
        <is>
          <t/>
        </is>
      </c>
      <c r="L1287" t="inlineStr">
        <is>
          <t/>
        </is>
      </c>
      <c r="M1287" t="inlineStr">
        <is>
          <t/>
        </is>
      </c>
      <c r="N1287" t="inlineStr">
        <is>
          <t/>
        </is>
      </c>
      <c r="O1287" t="inlineStr">
        <is>
          <t/>
        </is>
      </c>
      <c r="P1287" t="inlineStr">
        <is>
          <t/>
        </is>
      </c>
      <c r="Q1287" t="inlineStr">
        <is>
          <t/>
        </is>
      </c>
      <c r="R1287" s="2" t="inlineStr">
        <is>
          <t>Leitung</t>
        </is>
      </c>
      <c r="S1287" s="2" t="inlineStr">
        <is>
          <t>3</t>
        </is>
      </c>
      <c r="T1287" s="2" t="inlineStr">
        <is>
          <t/>
        </is>
      </c>
      <c r="U1287" t="inlineStr">
        <is>
          <t>Einrichtung zur Fortleitung von elektrischer Energie</t>
        </is>
      </c>
      <c r="V1287" s="2" t="inlineStr">
        <is>
          <t>ηλεκτρική γραμμή</t>
        </is>
      </c>
      <c r="W1287" s="2" t="inlineStr">
        <is>
          <t>3</t>
        </is>
      </c>
      <c r="X1287" s="2" t="inlineStr">
        <is>
          <t/>
        </is>
      </c>
      <c r="Y1287" t="inlineStr">
        <is>
          <t/>
        </is>
      </c>
      <c r="Z1287" s="2" t="inlineStr">
        <is>
          <t>electric line</t>
        </is>
      </c>
      <c r="AA1287" s="2" t="inlineStr">
        <is>
          <t>3</t>
        </is>
      </c>
      <c r="AB1287" s="2" t="inlineStr">
        <is>
          <t/>
        </is>
      </c>
      <c r="AC1287" t="inlineStr">
        <is>
          <t>a generic term for a set of conductors,with insulation and accessories,used for the transmission or distribution of electrical energy</t>
        </is>
      </c>
      <c r="AD1287" s="2" t="inlineStr">
        <is>
          <t>línea</t>
        </is>
      </c>
      <c r="AE1287" s="2" t="inlineStr">
        <is>
          <t>3</t>
        </is>
      </c>
      <c r="AF1287" s="2" t="inlineStr">
        <is>
          <t/>
        </is>
      </c>
      <c r="AG1287" t="inlineStr">
        <is>
          <t>conjunto de conductores, aislantes y accesorios destinados al transporte o a la distribución de la energía eléctrica</t>
        </is>
      </c>
      <c r="AH1287" t="inlineStr">
        <is>
          <t/>
        </is>
      </c>
      <c r="AI1287" t="inlineStr">
        <is>
          <t/>
        </is>
      </c>
      <c r="AJ1287" t="inlineStr">
        <is>
          <t/>
        </is>
      </c>
      <c r="AK1287" t="inlineStr">
        <is>
          <t/>
        </is>
      </c>
      <c r="AL1287" t="inlineStr">
        <is>
          <t/>
        </is>
      </c>
      <c r="AM1287" t="inlineStr">
        <is>
          <t/>
        </is>
      </c>
      <c r="AN1287" t="inlineStr">
        <is>
          <t/>
        </is>
      </c>
      <c r="AO1287" t="inlineStr">
        <is>
          <t/>
        </is>
      </c>
      <c r="AP1287" s="2" t="inlineStr">
        <is>
          <t>ligne</t>
        </is>
      </c>
      <c r="AQ1287" s="2" t="inlineStr">
        <is>
          <t>3</t>
        </is>
      </c>
      <c r="AR1287" s="2" t="inlineStr">
        <is>
          <t/>
        </is>
      </c>
      <c r="AS1287" t="inlineStr">
        <is>
          <t>ensemble des conducteurs, d'isolants et d'accessoires destinés au transport ou à la distribution de l'énergie électrique</t>
        </is>
      </c>
      <c r="AT1287" t="inlineStr">
        <is>
          <t/>
        </is>
      </c>
      <c r="AU1287" t="inlineStr">
        <is>
          <t/>
        </is>
      </c>
      <c r="AV1287" t="inlineStr">
        <is>
          <t/>
        </is>
      </c>
      <c r="AW1287" t="inlineStr">
        <is>
          <t/>
        </is>
      </c>
      <c r="AX1287" t="inlineStr">
        <is>
          <t/>
        </is>
      </c>
      <c r="AY1287" t="inlineStr">
        <is>
          <t/>
        </is>
      </c>
      <c r="AZ1287" t="inlineStr">
        <is>
          <t/>
        </is>
      </c>
      <c r="BA1287" t="inlineStr">
        <is>
          <t/>
        </is>
      </c>
      <c r="BB1287" t="inlineStr">
        <is>
          <t/>
        </is>
      </c>
      <c r="BC1287" t="inlineStr">
        <is>
          <t/>
        </is>
      </c>
      <c r="BD1287" t="inlineStr">
        <is>
          <t/>
        </is>
      </c>
      <c r="BE1287" t="inlineStr">
        <is>
          <t/>
        </is>
      </c>
      <c r="BF1287" s="2" t="inlineStr">
        <is>
          <t>linea</t>
        </is>
      </c>
      <c r="BG1287" s="2" t="inlineStr">
        <is>
          <t>3</t>
        </is>
      </c>
      <c r="BH1287" s="2" t="inlineStr">
        <is>
          <t/>
        </is>
      </c>
      <c r="BI1287" t="inlineStr">
        <is>
          <t/>
        </is>
      </c>
      <c r="BJ1287" t="inlineStr">
        <is>
          <t/>
        </is>
      </c>
      <c r="BK1287" t="inlineStr">
        <is>
          <t/>
        </is>
      </c>
      <c r="BL1287" t="inlineStr">
        <is>
          <t/>
        </is>
      </c>
      <c r="BM1287" t="inlineStr">
        <is>
          <t/>
        </is>
      </c>
      <c r="BN1287" t="inlineStr">
        <is>
          <t/>
        </is>
      </c>
      <c r="BO1287" t="inlineStr">
        <is>
          <t/>
        </is>
      </c>
      <c r="BP1287" t="inlineStr">
        <is>
          <t/>
        </is>
      </c>
      <c r="BQ1287" t="inlineStr">
        <is>
          <t/>
        </is>
      </c>
      <c r="BR1287" t="inlineStr">
        <is>
          <t/>
        </is>
      </c>
      <c r="BS1287" t="inlineStr">
        <is>
          <t/>
        </is>
      </c>
      <c r="BT1287" t="inlineStr">
        <is>
          <t/>
        </is>
      </c>
      <c r="BU1287" t="inlineStr">
        <is>
          <t/>
        </is>
      </c>
      <c r="BV1287" t="inlineStr">
        <is>
          <t/>
        </is>
      </c>
      <c r="BW1287" t="inlineStr">
        <is>
          <t/>
        </is>
      </c>
      <c r="BX1287" t="inlineStr">
        <is>
          <t/>
        </is>
      </c>
      <c r="BY1287" t="inlineStr">
        <is>
          <t/>
        </is>
      </c>
      <c r="BZ1287" t="inlineStr">
        <is>
          <t/>
        </is>
      </c>
      <c r="CA1287" t="inlineStr">
        <is>
          <t/>
        </is>
      </c>
      <c r="CB1287" t="inlineStr">
        <is>
          <t/>
        </is>
      </c>
      <c r="CC1287" t="inlineStr">
        <is>
          <t/>
        </is>
      </c>
      <c r="CD1287" s="2" t="inlineStr">
        <is>
          <t>linha</t>
        </is>
      </c>
      <c r="CE1287" s="2" t="inlineStr">
        <is>
          <t>3</t>
        </is>
      </c>
      <c r="CF1287" s="2" t="inlineStr">
        <is>
          <t/>
        </is>
      </c>
      <c r="CG1287" t="inlineStr">
        <is>
          <t>conjunto de condutores,isoladores e acessórios,usado para o transporte ou distribuição de electricidade</t>
        </is>
      </c>
      <c r="CH1287" t="inlineStr">
        <is>
          <t/>
        </is>
      </c>
      <c r="CI1287" t="inlineStr">
        <is>
          <t/>
        </is>
      </c>
      <c r="CJ1287" t="inlineStr">
        <is>
          <t/>
        </is>
      </c>
      <c r="CK1287" t="inlineStr">
        <is>
          <t/>
        </is>
      </c>
      <c r="CL1287" t="inlineStr">
        <is>
          <t/>
        </is>
      </c>
      <c r="CM1287" t="inlineStr">
        <is>
          <t/>
        </is>
      </c>
      <c r="CN1287" t="inlineStr">
        <is>
          <t/>
        </is>
      </c>
      <c r="CO1287" t="inlineStr">
        <is>
          <t/>
        </is>
      </c>
      <c r="CP1287" t="inlineStr">
        <is>
          <t/>
        </is>
      </c>
      <c r="CQ1287" t="inlineStr">
        <is>
          <t/>
        </is>
      </c>
      <c r="CR1287" t="inlineStr">
        <is>
          <t/>
        </is>
      </c>
      <c r="CS1287" t="inlineStr">
        <is>
          <t/>
        </is>
      </c>
      <c r="CT1287" t="inlineStr">
        <is>
          <t/>
        </is>
      </c>
      <c r="CU1287" t="inlineStr">
        <is>
          <t/>
        </is>
      </c>
      <c r="CV1287" t="inlineStr">
        <is>
          <t/>
        </is>
      </c>
      <c r="CW1287" t="inlineStr">
        <is>
          <t/>
        </is>
      </c>
    </row>
    <row r="1288">
      <c r="A1288" s="1" t="str">
        <f>HYPERLINK("https://iate.europa.eu/entry/result/1407631/all", "1407631")</f>
        <v>1407631</v>
      </c>
      <c r="B1288" t="inlineStr">
        <is>
          <t>INDUSTRY</t>
        </is>
      </c>
      <c r="C1288" t="inlineStr">
        <is>
          <t>INDUSTRY|electronics and electrical engineering</t>
        </is>
      </c>
      <c r="D1288" t="inlineStr">
        <is>
          <t>no</t>
        </is>
      </c>
      <c r="E1288" t="inlineStr">
        <is>
          <t/>
        </is>
      </c>
      <c r="F1288" t="inlineStr">
        <is>
          <t/>
        </is>
      </c>
      <c r="G1288" t="inlineStr">
        <is>
          <t/>
        </is>
      </c>
      <c r="H1288" t="inlineStr">
        <is>
          <t/>
        </is>
      </c>
      <c r="I1288" t="inlineStr">
        <is>
          <t/>
        </is>
      </c>
      <c r="J1288" t="inlineStr">
        <is>
          <t/>
        </is>
      </c>
      <c r="K1288" t="inlineStr">
        <is>
          <t/>
        </is>
      </c>
      <c r="L1288" t="inlineStr">
        <is>
          <t/>
        </is>
      </c>
      <c r="M1288" t="inlineStr">
        <is>
          <t/>
        </is>
      </c>
      <c r="N1288" t="inlineStr">
        <is>
          <t/>
        </is>
      </c>
      <c r="O1288" t="inlineStr">
        <is>
          <t/>
        </is>
      </c>
      <c r="P1288" t="inlineStr">
        <is>
          <t/>
        </is>
      </c>
      <c r="Q1288" t="inlineStr">
        <is>
          <t/>
        </is>
      </c>
      <c r="R1288" s="2" t="inlineStr">
        <is>
          <t>Kuehlung mit Trockenkuehlturm</t>
        </is>
      </c>
      <c r="S1288" s="2" t="inlineStr">
        <is>
          <t>3</t>
        </is>
      </c>
      <c r="T1288" s="2" t="inlineStr">
        <is>
          <t/>
        </is>
      </c>
      <c r="U1288" t="inlineStr">
        <is>
          <t>die Kuehlung mit Trockenkuehlturm ist ein Kuehlverfahren, bei dem die Abfuehrung der Kondensationswaerme des Turbinenabdampfes an die Umgebung ueber Kuehltuerme allein durch konvektiven Waermeuebergang erfolgt</t>
        </is>
      </c>
      <c r="V1288" s="2" t="inlineStr">
        <is>
          <t>ψύξη με πύργους ξηρής ψύξης</t>
        </is>
      </c>
      <c r="W1288" s="2" t="inlineStr">
        <is>
          <t>3</t>
        </is>
      </c>
      <c r="X1288" s="2" t="inlineStr">
        <is>
          <t/>
        </is>
      </c>
      <c r="Y1288" t="inlineStr">
        <is>
          <t/>
        </is>
      </c>
      <c r="Z1288" s="2" t="inlineStr">
        <is>
          <t>cooling with dry cooling towers</t>
        </is>
      </c>
      <c r="AA1288" s="2" t="inlineStr">
        <is>
          <t>3</t>
        </is>
      </c>
      <c r="AB1288" s="2" t="inlineStr">
        <is>
          <t/>
        </is>
      </c>
      <c r="AC1288" t="inlineStr">
        <is>
          <t>a cooling system in which heat from the condensers of a power station is dissipated to the atmosphere in a cooling tower solely by convection</t>
        </is>
      </c>
      <c r="AD1288" s="2" t="inlineStr">
        <is>
          <t>refrigeración con torre de refrigeración seca</t>
        </is>
      </c>
      <c r="AE1288" s="2" t="inlineStr">
        <is>
          <t>3</t>
        </is>
      </c>
      <c r="AF1288" s="2" t="inlineStr">
        <is>
          <t/>
        </is>
      </c>
      <c r="AG1288" t="inlineStr">
        <is>
          <t>procedimiento por el que el calor procedente de los condensadores de una central se disipa a la atmósfera exclusivamente por convección en torres de refrigeración</t>
        </is>
      </c>
      <c r="AH1288" t="inlineStr">
        <is>
          <t/>
        </is>
      </c>
      <c r="AI1288" t="inlineStr">
        <is>
          <t/>
        </is>
      </c>
      <c r="AJ1288" t="inlineStr">
        <is>
          <t/>
        </is>
      </c>
      <c r="AK1288" t="inlineStr">
        <is>
          <t/>
        </is>
      </c>
      <c r="AL1288" t="inlineStr">
        <is>
          <t/>
        </is>
      </c>
      <c r="AM1288" t="inlineStr">
        <is>
          <t/>
        </is>
      </c>
      <c r="AN1288" t="inlineStr">
        <is>
          <t/>
        </is>
      </c>
      <c r="AO1288" t="inlineStr">
        <is>
          <t/>
        </is>
      </c>
      <c r="AP1288" s="2" t="inlineStr">
        <is>
          <t>refroidissement par réfrigérant atmosphérique sec</t>
        </is>
      </c>
      <c r="AQ1288" s="2" t="inlineStr">
        <is>
          <t>3</t>
        </is>
      </c>
      <c r="AR1288" s="2" t="inlineStr">
        <is>
          <t/>
        </is>
      </c>
      <c r="AS1288" t="inlineStr">
        <is>
          <t>procédé qui consiste à dissiper dans l'atmosphère la chaleur provenant des condenseurs, uniquement par convection dans des tours de réfrigération</t>
        </is>
      </c>
      <c r="AT1288" t="inlineStr">
        <is>
          <t/>
        </is>
      </c>
      <c r="AU1288" t="inlineStr">
        <is>
          <t/>
        </is>
      </c>
      <c r="AV1288" t="inlineStr">
        <is>
          <t/>
        </is>
      </c>
      <c r="AW1288" t="inlineStr">
        <is>
          <t/>
        </is>
      </c>
      <c r="AX1288" t="inlineStr">
        <is>
          <t/>
        </is>
      </c>
      <c r="AY1288" t="inlineStr">
        <is>
          <t/>
        </is>
      </c>
      <c r="AZ1288" t="inlineStr">
        <is>
          <t/>
        </is>
      </c>
      <c r="BA1288" t="inlineStr">
        <is>
          <t/>
        </is>
      </c>
      <c r="BB1288" t="inlineStr">
        <is>
          <t/>
        </is>
      </c>
      <c r="BC1288" t="inlineStr">
        <is>
          <t/>
        </is>
      </c>
      <c r="BD1288" t="inlineStr">
        <is>
          <t/>
        </is>
      </c>
      <c r="BE1288" t="inlineStr">
        <is>
          <t/>
        </is>
      </c>
      <c r="BF1288" s="2" t="inlineStr">
        <is>
          <t>raffreddamento mediante refrigerante atmosferico secco|
raffreddamento mediante torri di refrigerazione secche</t>
        </is>
      </c>
      <c r="BG1288" s="2" t="inlineStr">
        <is>
          <t>3|
3</t>
        </is>
      </c>
      <c r="BH1288" s="2" t="inlineStr">
        <is>
          <t xml:space="preserve">|
</t>
        </is>
      </c>
      <c r="BI1288" t="inlineStr">
        <is>
          <t/>
        </is>
      </c>
      <c r="BJ1288" t="inlineStr">
        <is>
          <t/>
        </is>
      </c>
      <c r="BK1288" t="inlineStr">
        <is>
          <t/>
        </is>
      </c>
      <c r="BL1288" t="inlineStr">
        <is>
          <t/>
        </is>
      </c>
      <c r="BM1288" t="inlineStr">
        <is>
          <t/>
        </is>
      </c>
      <c r="BN1288" t="inlineStr">
        <is>
          <t/>
        </is>
      </c>
      <c r="BO1288" t="inlineStr">
        <is>
          <t/>
        </is>
      </c>
      <c r="BP1288" t="inlineStr">
        <is>
          <t/>
        </is>
      </c>
      <c r="BQ1288" t="inlineStr">
        <is>
          <t/>
        </is>
      </c>
      <c r="BR1288" t="inlineStr">
        <is>
          <t/>
        </is>
      </c>
      <c r="BS1288" t="inlineStr">
        <is>
          <t/>
        </is>
      </c>
      <c r="BT1288" t="inlineStr">
        <is>
          <t/>
        </is>
      </c>
      <c r="BU1288" t="inlineStr">
        <is>
          <t/>
        </is>
      </c>
      <c r="BV1288" t="inlineStr">
        <is>
          <t/>
        </is>
      </c>
      <c r="BW1288" t="inlineStr">
        <is>
          <t/>
        </is>
      </c>
      <c r="BX1288" t="inlineStr">
        <is>
          <t/>
        </is>
      </c>
      <c r="BY1288" t="inlineStr">
        <is>
          <t/>
        </is>
      </c>
      <c r="BZ1288" t="inlineStr">
        <is>
          <t/>
        </is>
      </c>
      <c r="CA1288" t="inlineStr">
        <is>
          <t/>
        </is>
      </c>
      <c r="CB1288" t="inlineStr">
        <is>
          <t/>
        </is>
      </c>
      <c r="CC1288" t="inlineStr">
        <is>
          <t/>
        </is>
      </c>
      <c r="CD1288" s="2" t="inlineStr">
        <is>
          <t>refrigeração com torre de refrigeração seca</t>
        </is>
      </c>
      <c r="CE1288" s="2" t="inlineStr">
        <is>
          <t>3</t>
        </is>
      </c>
      <c r="CF1288" s="2" t="inlineStr">
        <is>
          <t/>
        </is>
      </c>
      <c r="CG1288" t="inlineStr">
        <is>
          <t>sistema de refrigeração por meio do qual o calor originado por condensadores se dissipa na atmosfera exclusivamente por convecção,em torres de refrigeração</t>
        </is>
      </c>
      <c r="CH1288" t="inlineStr">
        <is>
          <t/>
        </is>
      </c>
      <c r="CI1288" t="inlineStr">
        <is>
          <t/>
        </is>
      </c>
      <c r="CJ1288" t="inlineStr">
        <is>
          <t/>
        </is>
      </c>
      <c r="CK1288" t="inlineStr">
        <is>
          <t/>
        </is>
      </c>
      <c r="CL1288" t="inlineStr">
        <is>
          <t/>
        </is>
      </c>
      <c r="CM1288" t="inlineStr">
        <is>
          <t/>
        </is>
      </c>
      <c r="CN1288" t="inlineStr">
        <is>
          <t/>
        </is>
      </c>
      <c r="CO1288" t="inlineStr">
        <is>
          <t/>
        </is>
      </c>
      <c r="CP1288" t="inlineStr">
        <is>
          <t/>
        </is>
      </c>
      <c r="CQ1288" t="inlineStr">
        <is>
          <t/>
        </is>
      </c>
      <c r="CR1288" t="inlineStr">
        <is>
          <t/>
        </is>
      </c>
      <c r="CS1288" t="inlineStr">
        <is>
          <t/>
        </is>
      </c>
      <c r="CT1288" t="inlineStr">
        <is>
          <t/>
        </is>
      </c>
      <c r="CU1288" t="inlineStr">
        <is>
          <t/>
        </is>
      </c>
      <c r="CV1288" t="inlineStr">
        <is>
          <t/>
        </is>
      </c>
      <c r="CW1288" t="inlineStr">
        <is>
          <t/>
        </is>
      </c>
    </row>
    <row r="1289">
      <c r="A1289" s="1" t="str">
        <f>HYPERLINK("https://iate.europa.eu/entry/result/1407630/all", "1407630")</f>
        <v>1407630</v>
      </c>
      <c r="B1289" t="inlineStr">
        <is>
          <t>INDUSTRY</t>
        </is>
      </c>
      <c r="C1289" t="inlineStr">
        <is>
          <t>INDUSTRY|electronics and electrical engineering</t>
        </is>
      </c>
      <c r="D1289" t="inlineStr">
        <is>
          <t>no</t>
        </is>
      </c>
      <c r="E1289" t="inlineStr">
        <is>
          <t/>
        </is>
      </c>
      <c r="F1289" t="inlineStr">
        <is>
          <t/>
        </is>
      </c>
      <c r="G1289" t="inlineStr">
        <is>
          <t/>
        </is>
      </c>
      <c r="H1289" t="inlineStr">
        <is>
          <t/>
        </is>
      </c>
      <c r="I1289" t="inlineStr">
        <is>
          <t/>
        </is>
      </c>
      <c r="J1289" t="inlineStr">
        <is>
          <t/>
        </is>
      </c>
      <c r="K1289" t="inlineStr">
        <is>
          <t/>
        </is>
      </c>
      <c r="L1289" t="inlineStr">
        <is>
          <t/>
        </is>
      </c>
      <c r="M1289" t="inlineStr">
        <is>
          <t/>
        </is>
      </c>
      <c r="N1289" t="inlineStr">
        <is>
          <t/>
        </is>
      </c>
      <c r="O1289" t="inlineStr">
        <is>
          <t/>
        </is>
      </c>
      <c r="P1289" t="inlineStr">
        <is>
          <t/>
        </is>
      </c>
      <c r="Q1289" t="inlineStr">
        <is>
          <t/>
        </is>
      </c>
      <c r="R1289" s="2" t="inlineStr">
        <is>
          <t>Kuehlung mit Nasskuehlturm</t>
        </is>
      </c>
      <c r="S1289" s="2" t="inlineStr">
        <is>
          <t>3</t>
        </is>
      </c>
      <c r="T1289" s="2" t="inlineStr">
        <is>
          <t/>
        </is>
      </c>
      <c r="U1289" t="inlineStr">
        <is>
          <t>Kuehlverfahren, bei dem das Kuehlwasser im Kreislauf ueber den Kondensator und die nachgeschalteten Kuehltuerme geleitet wird, wo es die aufgenommene Kondensatorwaerme vor allem durch Verdunstung an die Luft abgibt, bevor es zum Turbinenkondensator zuruecklaeuft</t>
        </is>
      </c>
      <c r="V1289" s="2" t="inlineStr">
        <is>
          <t>ψύξη με πύργους υγρής ψύξης</t>
        </is>
      </c>
      <c r="W1289" s="2" t="inlineStr">
        <is>
          <t>3</t>
        </is>
      </c>
      <c r="X1289" s="2" t="inlineStr">
        <is>
          <t/>
        </is>
      </c>
      <c r="Y1289" t="inlineStr">
        <is>
          <t/>
        </is>
      </c>
      <c r="Z1289" s="2" t="inlineStr">
        <is>
          <t>cooling with wet cooling towers</t>
        </is>
      </c>
      <c r="AA1289" s="2" t="inlineStr">
        <is>
          <t>3</t>
        </is>
      </c>
      <c r="AB1289" s="2" t="inlineStr">
        <is>
          <t/>
        </is>
      </c>
      <c r="AC1289" t="inlineStr">
        <is>
          <t>a cooling system in which water passing through the power station condensers takes up heat,releases this heat subsequently to atmosphere in a wet cooling tower mainly by evaporation and is then recycled</t>
        </is>
      </c>
      <c r="AD1289" s="2" t="inlineStr">
        <is>
          <t>refrigeración con torre de refrigeración húmeda</t>
        </is>
      </c>
      <c r="AE1289" s="2" t="inlineStr">
        <is>
          <t>3</t>
        </is>
      </c>
      <c r="AF1289" s="2" t="inlineStr">
        <is>
          <t/>
        </is>
      </c>
      <c r="AG1289" t="inlineStr">
        <is>
          <t>procedimiento por el que el agua de refrigeración que se ha calentado a través de los condensadores, se hace pasar por torres de refrigeración situadas aguas abajo para ceder su calor a la atmósfera principalmente por evaporación, con reciclado posterior</t>
        </is>
      </c>
      <c r="AH1289" t="inlineStr">
        <is>
          <t/>
        </is>
      </c>
      <c r="AI1289" t="inlineStr">
        <is>
          <t/>
        </is>
      </c>
      <c r="AJ1289" t="inlineStr">
        <is>
          <t/>
        </is>
      </c>
      <c r="AK1289" t="inlineStr">
        <is>
          <t/>
        </is>
      </c>
      <c r="AL1289" t="inlineStr">
        <is>
          <t/>
        </is>
      </c>
      <c r="AM1289" t="inlineStr">
        <is>
          <t/>
        </is>
      </c>
      <c r="AN1289" t="inlineStr">
        <is>
          <t/>
        </is>
      </c>
      <c r="AO1289" t="inlineStr">
        <is>
          <t/>
        </is>
      </c>
      <c r="AP1289" s="2" t="inlineStr">
        <is>
          <t>refroidissement par réfrigérant atmosphérique humide</t>
        </is>
      </c>
      <c r="AQ1289" s="2" t="inlineStr">
        <is>
          <t>3</t>
        </is>
      </c>
      <c r="AR1289" s="2" t="inlineStr">
        <is>
          <t/>
        </is>
      </c>
      <c r="AS1289" t="inlineStr">
        <is>
          <t>procédé qui consiste à faire passer l'eau de refroidissement, qui s'est échauffée à travers les condenseurs, dans les tours de réfrigération placées en aval où l'eau cède sa chaleur dans l'atmosphère, principalement par évaporation, puis est recyclée vers les condenseurs</t>
        </is>
      </c>
      <c r="AT1289" t="inlineStr">
        <is>
          <t/>
        </is>
      </c>
      <c r="AU1289" t="inlineStr">
        <is>
          <t/>
        </is>
      </c>
      <c r="AV1289" t="inlineStr">
        <is>
          <t/>
        </is>
      </c>
      <c r="AW1289" t="inlineStr">
        <is>
          <t/>
        </is>
      </c>
      <c r="AX1289" t="inlineStr">
        <is>
          <t/>
        </is>
      </c>
      <c r="AY1289" t="inlineStr">
        <is>
          <t/>
        </is>
      </c>
      <c r="AZ1289" t="inlineStr">
        <is>
          <t/>
        </is>
      </c>
      <c r="BA1289" t="inlineStr">
        <is>
          <t/>
        </is>
      </c>
      <c r="BB1289" t="inlineStr">
        <is>
          <t/>
        </is>
      </c>
      <c r="BC1289" t="inlineStr">
        <is>
          <t/>
        </is>
      </c>
      <c r="BD1289" t="inlineStr">
        <is>
          <t/>
        </is>
      </c>
      <c r="BE1289" t="inlineStr">
        <is>
          <t/>
        </is>
      </c>
      <c r="BF1289" s="2" t="inlineStr">
        <is>
          <t>raffreddamento mediante torri di refrigerazione umide|
raffreddamento mediante refrigerante atmosferico umido</t>
        </is>
      </c>
      <c r="BG1289" s="2" t="inlineStr">
        <is>
          <t>3|
3</t>
        </is>
      </c>
      <c r="BH1289" s="2" t="inlineStr">
        <is>
          <t xml:space="preserve">|
</t>
        </is>
      </c>
      <c r="BI1289" t="inlineStr">
        <is>
          <t/>
        </is>
      </c>
      <c r="BJ1289" t="inlineStr">
        <is>
          <t/>
        </is>
      </c>
      <c r="BK1289" t="inlineStr">
        <is>
          <t/>
        </is>
      </c>
      <c r="BL1289" t="inlineStr">
        <is>
          <t/>
        </is>
      </c>
      <c r="BM1289" t="inlineStr">
        <is>
          <t/>
        </is>
      </c>
      <c r="BN1289" t="inlineStr">
        <is>
          <t/>
        </is>
      </c>
      <c r="BO1289" t="inlineStr">
        <is>
          <t/>
        </is>
      </c>
      <c r="BP1289" t="inlineStr">
        <is>
          <t/>
        </is>
      </c>
      <c r="BQ1289" t="inlineStr">
        <is>
          <t/>
        </is>
      </c>
      <c r="BR1289" t="inlineStr">
        <is>
          <t/>
        </is>
      </c>
      <c r="BS1289" t="inlineStr">
        <is>
          <t/>
        </is>
      </c>
      <c r="BT1289" t="inlineStr">
        <is>
          <t/>
        </is>
      </c>
      <c r="BU1289" t="inlineStr">
        <is>
          <t/>
        </is>
      </c>
      <c r="BV1289" t="inlineStr">
        <is>
          <t/>
        </is>
      </c>
      <c r="BW1289" t="inlineStr">
        <is>
          <t/>
        </is>
      </c>
      <c r="BX1289" t="inlineStr">
        <is>
          <t/>
        </is>
      </c>
      <c r="BY1289" t="inlineStr">
        <is>
          <t/>
        </is>
      </c>
      <c r="BZ1289" t="inlineStr">
        <is>
          <t/>
        </is>
      </c>
      <c r="CA1289" t="inlineStr">
        <is>
          <t/>
        </is>
      </c>
      <c r="CB1289" t="inlineStr">
        <is>
          <t/>
        </is>
      </c>
      <c r="CC1289" t="inlineStr">
        <is>
          <t/>
        </is>
      </c>
      <c r="CD1289" s="2" t="inlineStr">
        <is>
          <t>refrigeração em torre de refrigeração húmida</t>
        </is>
      </c>
      <c r="CE1289" s="2" t="inlineStr">
        <is>
          <t>3</t>
        </is>
      </c>
      <c r="CF1289" s="2" t="inlineStr">
        <is>
          <t/>
        </is>
      </c>
      <c r="CG1289" t="inlineStr">
        <is>
          <t>procedimento que consiste em fazer passar a água de refrigeração que foi aquecida nos condensadores por torres de refrigeração situadas a jusante onde cede o calor à atmosfera,principalmente por evaporação,com reciclagem posterior nos condensadores</t>
        </is>
      </c>
      <c r="CH1289" t="inlineStr">
        <is>
          <t/>
        </is>
      </c>
      <c r="CI1289" t="inlineStr">
        <is>
          <t/>
        </is>
      </c>
      <c r="CJ1289" t="inlineStr">
        <is>
          <t/>
        </is>
      </c>
      <c r="CK1289" t="inlineStr">
        <is>
          <t/>
        </is>
      </c>
      <c r="CL1289" t="inlineStr">
        <is>
          <t/>
        </is>
      </c>
      <c r="CM1289" t="inlineStr">
        <is>
          <t/>
        </is>
      </c>
      <c r="CN1289" t="inlineStr">
        <is>
          <t/>
        </is>
      </c>
      <c r="CO1289" t="inlineStr">
        <is>
          <t/>
        </is>
      </c>
      <c r="CP1289" t="inlineStr">
        <is>
          <t/>
        </is>
      </c>
      <c r="CQ1289" t="inlineStr">
        <is>
          <t/>
        </is>
      </c>
      <c r="CR1289" t="inlineStr">
        <is>
          <t/>
        </is>
      </c>
      <c r="CS1289" t="inlineStr">
        <is>
          <t/>
        </is>
      </c>
      <c r="CT1289" t="inlineStr">
        <is>
          <t/>
        </is>
      </c>
      <c r="CU1289" t="inlineStr">
        <is>
          <t/>
        </is>
      </c>
      <c r="CV1289" t="inlineStr">
        <is>
          <t/>
        </is>
      </c>
      <c r="CW1289" t="inlineStr">
        <is>
          <t/>
        </is>
      </c>
    </row>
    <row r="1290">
      <c r="A1290" s="1" t="str">
        <f>HYPERLINK("https://iate.europa.eu/entry/result/1407629/all", "1407629")</f>
        <v>1407629</v>
      </c>
      <c r="B1290" t="inlineStr">
        <is>
          <t>INDUSTRY</t>
        </is>
      </c>
      <c r="C1290" t="inlineStr">
        <is>
          <t>INDUSTRY|electronics and electrical engineering</t>
        </is>
      </c>
      <c r="D1290" t="inlineStr">
        <is>
          <t>no</t>
        </is>
      </c>
      <c r="E1290" t="inlineStr">
        <is>
          <t/>
        </is>
      </c>
      <c r="F1290" t="inlineStr">
        <is>
          <t/>
        </is>
      </c>
      <c r="G1290" t="inlineStr">
        <is>
          <t/>
        </is>
      </c>
      <c r="H1290" t="inlineStr">
        <is>
          <t/>
        </is>
      </c>
      <c r="I1290" t="inlineStr">
        <is>
          <t/>
        </is>
      </c>
      <c r="J1290" t="inlineStr">
        <is>
          <t/>
        </is>
      </c>
      <c r="K1290" t="inlineStr">
        <is>
          <t/>
        </is>
      </c>
      <c r="L1290" t="inlineStr">
        <is>
          <t/>
        </is>
      </c>
      <c r="M1290" t="inlineStr">
        <is>
          <t/>
        </is>
      </c>
      <c r="N1290" t="inlineStr">
        <is>
          <t/>
        </is>
      </c>
      <c r="O1290" t="inlineStr">
        <is>
          <t/>
        </is>
      </c>
      <c r="P1290" t="inlineStr">
        <is>
          <t/>
        </is>
      </c>
      <c r="Q1290" t="inlineStr">
        <is>
          <t/>
        </is>
      </c>
      <c r="R1290" s="2" t="inlineStr">
        <is>
          <t>Frischwasserkuehlung|
Durchlaufkuehlung</t>
        </is>
      </c>
      <c r="S1290" s="2" t="inlineStr">
        <is>
          <t>3|
3</t>
        </is>
      </c>
      <c r="T1290" s="2" t="inlineStr">
        <is>
          <t xml:space="preserve">|
</t>
        </is>
      </c>
      <c r="U1290" t="inlineStr">
        <is>
          <t>Kuehlverfahren, bei dem Wasser aus einem Gewaesser entnommen und nach Durchstroemen der Kondensatoren erwaermt in das Gewaesser zurueckgeleitet wird</t>
        </is>
      </c>
      <c r="V1290" s="2" t="inlineStr">
        <is>
          <t>ανοικτό κύκλωμα ψυκτικού νερού</t>
        </is>
      </c>
      <c r="W1290" s="2" t="inlineStr">
        <is>
          <t>3</t>
        </is>
      </c>
      <c r="X1290" s="2" t="inlineStr">
        <is>
          <t/>
        </is>
      </c>
      <c r="Y1290" t="inlineStr">
        <is>
          <t/>
        </is>
      </c>
      <c r="Z1290" s="2" t="inlineStr">
        <is>
          <t>once through water-cooling</t>
        </is>
      </c>
      <c r="AA1290" s="2" t="inlineStr">
        <is>
          <t>3</t>
        </is>
      </c>
      <c r="AB1290" s="2" t="inlineStr">
        <is>
          <t/>
        </is>
      </c>
      <c r="AC1290" t="inlineStr">
        <is>
          <t>a cooling system in which water is drawn from an available source,e.g.river,sea,lake,canal,passed once through the power station condensers and returned in its heated condition directly to the source</t>
        </is>
      </c>
      <c r="AD1290" s="2" t="inlineStr">
        <is>
          <t>refrigeración en circuito abierto</t>
        </is>
      </c>
      <c r="AE1290" s="2" t="inlineStr">
        <is>
          <t>3</t>
        </is>
      </c>
      <c r="AF1290" s="2" t="inlineStr">
        <is>
          <t/>
        </is>
      </c>
      <c r="AG1290" t="inlineStr">
        <is>
          <t>procedimiento que consiste en tomar el agua de un embalse o una corriente de agua y volverla a arrojar caliente al mismo embalse o corriente después de pasar por los condensadores de la central</t>
        </is>
      </c>
      <c r="AH1290" t="inlineStr">
        <is>
          <t/>
        </is>
      </c>
      <c r="AI1290" t="inlineStr">
        <is>
          <t/>
        </is>
      </c>
      <c r="AJ1290" t="inlineStr">
        <is>
          <t/>
        </is>
      </c>
      <c r="AK1290" t="inlineStr">
        <is>
          <t/>
        </is>
      </c>
      <c r="AL1290" t="inlineStr">
        <is>
          <t/>
        </is>
      </c>
      <c r="AM1290" t="inlineStr">
        <is>
          <t/>
        </is>
      </c>
      <c r="AN1290" t="inlineStr">
        <is>
          <t/>
        </is>
      </c>
      <c r="AO1290" t="inlineStr">
        <is>
          <t/>
        </is>
      </c>
      <c r="AP1290" s="2" t="inlineStr">
        <is>
          <t>refroidissement à circuit ouvert</t>
        </is>
      </c>
      <c r="AQ1290" s="2" t="inlineStr">
        <is>
          <t>3</t>
        </is>
      </c>
      <c r="AR1290" s="2" t="inlineStr">
        <is>
          <t/>
        </is>
      </c>
      <c r="AS1290" t="inlineStr">
        <is>
          <t>procédé qui consiste à prélever de l'eau d'un plan d'eau ou d'un cours d'eau et à la rejeter, après passage et échauffement à travers les condenseurs de la centrale dans le plan d'eau ou le cours d'eau</t>
        </is>
      </c>
      <c r="AT1290" t="inlineStr">
        <is>
          <t/>
        </is>
      </c>
      <c r="AU1290" t="inlineStr">
        <is>
          <t/>
        </is>
      </c>
      <c r="AV1290" t="inlineStr">
        <is>
          <t/>
        </is>
      </c>
      <c r="AW1290" t="inlineStr">
        <is>
          <t/>
        </is>
      </c>
      <c r="AX1290" t="inlineStr">
        <is>
          <t/>
        </is>
      </c>
      <c r="AY1290" t="inlineStr">
        <is>
          <t/>
        </is>
      </c>
      <c r="AZ1290" t="inlineStr">
        <is>
          <t/>
        </is>
      </c>
      <c r="BA1290" t="inlineStr">
        <is>
          <t/>
        </is>
      </c>
      <c r="BB1290" t="inlineStr">
        <is>
          <t/>
        </is>
      </c>
      <c r="BC1290" t="inlineStr">
        <is>
          <t/>
        </is>
      </c>
      <c r="BD1290" t="inlineStr">
        <is>
          <t/>
        </is>
      </c>
      <c r="BE1290" t="inlineStr">
        <is>
          <t/>
        </is>
      </c>
      <c r="BF1290" s="2" t="inlineStr">
        <is>
          <t>raffreddamento a circuito aperto</t>
        </is>
      </c>
      <c r="BG1290" s="2" t="inlineStr">
        <is>
          <t>3</t>
        </is>
      </c>
      <c r="BH1290" s="2" t="inlineStr">
        <is>
          <t/>
        </is>
      </c>
      <c r="BI1290" t="inlineStr">
        <is>
          <t/>
        </is>
      </c>
      <c r="BJ1290" t="inlineStr">
        <is>
          <t/>
        </is>
      </c>
      <c r="BK1290" t="inlineStr">
        <is>
          <t/>
        </is>
      </c>
      <c r="BL1290" t="inlineStr">
        <is>
          <t/>
        </is>
      </c>
      <c r="BM1290" t="inlineStr">
        <is>
          <t/>
        </is>
      </c>
      <c r="BN1290" t="inlineStr">
        <is>
          <t/>
        </is>
      </c>
      <c r="BO1290" t="inlineStr">
        <is>
          <t/>
        </is>
      </c>
      <c r="BP1290" t="inlineStr">
        <is>
          <t/>
        </is>
      </c>
      <c r="BQ1290" t="inlineStr">
        <is>
          <t/>
        </is>
      </c>
      <c r="BR1290" t="inlineStr">
        <is>
          <t/>
        </is>
      </c>
      <c r="BS1290" t="inlineStr">
        <is>
          <t/>
        </is>
      </c>
      <c r="BT1290" t="inlineStr">
        <is>
          <t/>
        </is>
      </c>
      <c r="BU1290" t="inlineStr">
        <is>
          <t/>
        </is>
      </c>
      <c r="BV1290" t="inlineStr">
        <is>
          <t/>
        </is>
      </c>
      <c r="BW1290" t="inlineStr">
        <is>
          <t/>
        </is>
      </c>
      <c r="BX1290" t="inlineStr">
        <is>
          <t/>
        </is>
      </c>
      <c r="BY1290" t="inlineStr">
        <is>
          <t/>
        </is>
      </c>
      <c r="BZ1290" t="inlineStr">
        <is>
          <t/>
        </is>
      </c>
      <c r="CA1290" t="inlineStr">
        <is>
          <t/>
        </is>
      </c>
      <c r="CB1290" t="inlineStr">
        <is>
          <t/>
        </is>
      </c>
      <c r="CC1290" t="inlineStr">
        <is>
          <t/>
        </is>
      </c>
      <c r="CD1290" s="2" t="inlineStr">
        <is>
          <t>refrigeração em circuito aberto</t>
        </is>
      </c>
      <c r="CE1290" s="2" t="inlineStr">
        <is>
          <t>3</t>
        </is>
      </c>
      <c r="CF1290" s="2" t="inlineStr">
        <is>
          <t/>
        </is>
      </c>
      <c r="CG1290" t="inlineStr">
        <is>
          <t>procedimento que consiste em tomar a água de uma albufeira,lago,mar,ou dum curso de água e devolvê-la quente,depois de ter passado pelos condensadores da central,à mesma albufeira ou curso de água</t>
        </is>
      </c>
      <c r="CH1290" t="inlineStr">
        <is>
          <t/>
        </is>
      </c>
      <c r="CI1290" t="inlineStr">
        <is>
          <t/>
        </is>
      </c>
      <c r="CJ1290" t="inlineStr">
        <is>
          <t/>
        </is>
      </c>
      <c r="CK1290" t="inlineStr">
        <is>
          <t/>
        </is>
      </c>
      <c r="CL1290" t="inlineStr">
        <is>
          <t/>
        </is>
      </c>
      <c r="CM1290" t="inlineStr">
        <is>
          <t/>
        </is>
      </c>
      <c r="CN1290" t="inlineStr">
        <is>
          <t/>
        </is>
      </c>
      <c r="CO1290" t="inlineStr">
        <is>
          <t/>
        </is>
      </c>
      <c r="CP1290" t="inlineStr">
        <is>
          <t/>
        </is>
      </c>
      <c r="CQ1290" t="inlineStr">
        <is>
          <t/>
        </is>
      </c>
      <c r="CR1290" t="inlineStr">
        <is>
          <t/>
        </is>
      </c>
      <c r="CS1290" t="inlineStr">
        <is>
          <t/>
        </is>
      </c>
      <c r="CT1290" t="inlineStr">
        <is>
          <t/>
        </is>
      </c>
      <c r="CU1290" t="inlineStr">
        <is>
          <t/>
        </is>
      </c>
      <c r="CV1290" t="inlineStr">
        <is>
          <t/>
        </is>
      </c>
      <c r="CW1290" t="inlineStr">
        <is>
          <t/>
        </is>
      </c>
    </row>
    <row r="1291">
      <c r="A1291" s="1" t="str">
        <f>HYPERLINK("https://iate.europa.eu/entry/result/1407624/all", "1407624")</f>
        <v>1407624</v>
      </c>
      <c r="B1291" t="inlineStr">
        <is>
          <t>ECONOMICS;INDUSTRY</t>
        </is>
      </c>
      <c r="C1291" t="inlineStr">
        <is>
          <t>ECONOMICS;INDUSTRY|electronics and electrical engineering</t>
        </is>
      </c>
      <c r="D1291" t="inlineStr">
        <is>
          <t>no</t>
        </is>
      </c>
      <c r="E1291" t="inlineStr">
        <is>
          <t/>
        </is>
      </c>
      <c r="F1291" t="inlineStr">
        <is>
          <t/>
        </is>
      </c>
      <c r="G1291" t="inlineStr">
        <is>
          <t/>
        </is>
      </c>
      <c r="H1291" t="inlineStr">
        <is>
          <t/>
        </is>
      </c>
      <c r="I1291" t="inlineStr">
        <is>
          <t/>
        </is>
      </c>
      <c r="J1291" t="inlineStr">
        <is>
          <t/>
        </is>
      </c>
      <c r="K1291" t="inlineStr">
        <is>
          <t/>
        </is>
      </c>
      <c r="L1291" t="inlineStr">
        <is>
          <t/>
        </is>
      </c>
      <c r="M1291" t="inlineStr">
        <is>
          <t/>
        </is>
      </c>
      <c r="N1291" t="inlineStr">
        <is>
          <t/>
        </is>
      </c>
      <c r="O1291" t="inlineStr">
        <is>
          <t/>
        </is>
      </c>
      <c r="P1291" t="inlineStr">
        <is>
          <t/>
        </is>
      </c>
      <c r="Q1291" t="inlineStr">
        <is>
          <t/>
        </is>
      </c>
      <c r="R1291" s="2" t="inlineStr">
        <is>
          <t>Zeitverfuegbarkeit</t>
        </is>
      </c>
      <c r="S1291" s="2" t="inlineStr">
        <is>
          <t>3</t>
        </is>
      </c>
      <c r="T1291" s="2" t="inlineStr">
        <is>
          <t/>
        </is>
      </c>
      <c r="U1291" t="inlineStr">
        <is>
          <t>einer Anlage oder eines Angageteils ist gleich dem Quotienten aus der Vefuegbarkeitszeit(Betriebszeit plus Bereitschaftszeit)und der Nennzeit</t>
        </is>
      </c>
      <c r="V1291" s="2" t="inlineStr">
        <is>
          <t>παράγοντας διαθεσιμότητας</t>
        </is>
      </c>
      <c r="W1291" s="2" t="inlineStr">
        <is>
          <t>3</t>
        </is>
      </c>
      <c r="X1291" s="2" t="inlineStr">
        <is>
          <t/>
        </is>
      </c>
      <c r="Y1291" t="inlineStr">
        <is>
          <t/>
        </is>
      </c>
      <c r="Z1291" s="2" t="inlineStr">
        <is>
          <t>availability time ratio</t>
        </is>
      </c>
      <c r="AA1291" s="2" t="inlineStr">
        <is>
          <t>3</t>
        </is>
      </c>
      <c r="AB1291" s="2" t="inlineStr">
        <is>
          <t/>
        </is>
      </c>
      <c r="AC1291" t="inlineStr">
        <is>
          <t>when referred to a plant or part of a plant,the ratio of the availability time to the reference period</t>
        </is>
      </c>
      <c r="AD1291" s="2" t="inlineStr">
        <is>
          <t>factor de disponibilidad</t>
        </is>
      </c>
      <c r="AE1291" s="2" t="inlineStr">
        <is>
          <t>3</t>
        </is>
      </c>
      <c r="AF1291" s="2" t="inlineStr">
        <is>
          <t/>
        </is>
      </c>
      <c r="AG1291" t="inlineStr">
        <is>
          <t>de una instalación o parte de una instalación. Relación del tiempo de disponibilidad al periodo de referencia</t>
        </is>
      </c>
      <c r="AH1291" t="inlineStr">
        <is>
          <t/>
        </is>
      </c>
      <c r="AI1291" t="inlineStr">
        <is>
          <t/>
        </is>
      </c>
      <c r="AJ1291" t="inlineStr">
        <is>
          <t/>
        </is>
      </c>
      <c r="AK1291" t="inlineStr">
        <is>
          <t/>
        </is>
      </c>
      <c r="AL1291" t="inlineStr">
        <is>
          <t/>
        </is>
      </c>
      <c r="AM1291" t="inlineStr">
        <is>
          <t/>
        </is>
      </c>
      <c r="AN1291" t="inlineStr">
        <is>
          <t/>
        </is>
      </c>
      <c r="AO1291" t="inlineStr">
        <is>
          <t/>
        </is>
      </c>
      <c r="AP1291" s="2" t="inlineStr">
        <is>
          <t>facteur de disponibilité</t>
        </is>
      </c>
      <c r="AQ1291" s="2" t="inlineStr">
        <is>
          <t>3</t>
        </is>
      </c>
      <c r="AR1291" s="2" t="inlineStr">
        <is>
          <t/>
        </is>
      </c>
      <c r="AS1291" t="inlineStr">
        <is>
          <t>quotient du temps de disponibilité par la durée de la période de référence</t>
        </is>
      </c>
      <c r="AT1291" t="inlineStr">
        <is>
          <t/>
        </is>
      </c>
      <c r="AU1291" t="inlineStr">
        <is>
          <t/>
        </is>
      </c>
      <c r="AV1291" t="inlineStr">
        <is>
          <t/>
        </is>
      </c>
      <c r="AW1291" t="inlineStr">
        <is>
          <t/>
        </is>
      </c>
      <c r="AX1291" t="inlineStr">
        <is>
          <t/>
        </is>
      </c>
      <c r="AY1291" t="inlineStr">
        <is>
          <t/>
        </is>
      </c>
      <c r="AZ1291" t="inlineStr">
        <is>
          <t/>
        </is>
      </c>
      <c r="BA1291" t="inlineStr">
        <is>
          <t/>
        </is>
      </c>
      <c r="BB1291" t="inlineStr">
        <is>
          <t/>
        </is>
      </c>
      <c r="BC1291" t="inlineStr">
        <is>
          <t/>
        </is>
      </c>
      <c r="BD1291" t="inlineStr">
        <is>
          <t/>
        </is>
      </c>
      <c r="BE1291" t="inlineStr">
        <is>
          <t/>
        </is>
      </c>
      <c r="BF1291" s="2" t="inlineStr">
        <is>
          <t>fattore di disponibilità</t>
        </is>
      </c>
      <c r="BG1291" s="2" t="inlineStr">
        <is>
          <t>3</t>
        </is>
      </c>
      <c r="BH1291" s="2" t="inlineStr">
        <is>
          <t/>
        </is>
      </c>
      <c r="BI1291" t="inlineStr">
        <is>
          <t/>
        </is>
      </c>
      <c r="BJ1291" t="inlineStr">
        <is>
          <t/>
        </is>
      </c>
      <c r="BK1291" t="inlineStr">
        <is>
          <t/>
        </is>
      </c>
      <c r="BL1291" t="inlineStr">
        <is>
          <t/>
        </is>
      </c>
      <c r="BM1291" t="inlineStr">
        <is>
          <t/>
        </is>
      </c>
      <c r="BN1291" t="inlineStr">
        <is>
          <t/>
        </is>
      </c>
      <c r="BO1291" t="inlineStr">
        <is>
          <t/>
        </is>
      </c>
      <c r="BP1291" t="inlineStr">
        <is>
          <t/>
        </is>
      </c>
      <c r="BQ1291" t="inlineStr">
        <is>
          <t/>
        </is>
      </c>
      <c r="BR1291" t="inlineStr">
        <is>
          <t/>
        </is>
      </c>
      <c r="BS1291" t="inlineStr">
        <is>
          <t/>
        </is>
      </c>
      <c r="BT1291" t="inlineStr">
        <is>
          <t/>
        </is>
      </c>
      <c r="BU1291" t="inlineStr">
        <is>
          <t/>
        </is>
      </c>
      <c r="BV1291" t="inlineStr">
        <is>
          <t/>
        </is>
      </c>
      <c r="BW1291" t="inlineStr">
        <is>
          <t/>
        </is>
      </c>
      <c r="BX1291" t="inlineStr">
        <is>
          <t/>
        </is>
      </c>
      <c r="BY1291" t="inlineStr">
        <is>
          <t/>
        </is>
      </c>
      <c r="BZ1291" t="inlineStr">
        <is>
          <t/>
        </is>
      </c>
      <c r="CA1291" t="inlineStr">
        <is>
          <t/>
        </is>
      </c>
      <c r="CB1291" t="inlineStr">
        <is>
          <t/>
        </is>
      </c>
      <c r="CC1291" t="inlineStr">
        <is>
          <t/>
        </is>
      </c>
      <c r="CD1291" s="2" t="inlineStr">
        <is>
          <t>fator de disponibilidade em tempo de uma instalação</t>
        </is>
      </c>
      <c r="CE1291" s="2" t="inlineStr">
        <is>
          <t>3</t>
        </is>
      </c>
      <c r="CF1291" s="2" t="inlineStr">
        <is>
          <t/>
        </is>
      </c>
      <c r="CG1291" t="inlineStr">
        <is>
          <t>relação entre o tempo de disponibilidade total e a duração do período de referência</t>
        </is>
      </c>
      <c r="CH1291" t="inlineStr">
        <is>
          <t/>
        </is>
      </c>
      <c r="CI1291" t="inlineStr">
        <is>
          <t/>
        </is>
      </c>
      <c r="CJ1291" t="inlineStr">
        <is>
          <t/>
        </is>
      </c>
      <c r="CK1291" t="inlineStr">
        <is>
          <t/>
        </is>
      </c>
      <c r="CL1291" t="inlineStr">
        <is>
          <t/>
        </is>
      </c>
      <c r="CM1291" t="inlineStr">
        <is>
          <t/>
        </is>
      </c>
      <c r="CN1291" t="inlineStr">
        <is>
          <t/>
        </is>
      </c>
      <c r="CO1291" t="inlineStr">
        <is>
          <t/>
        </is>
      </c>
      <c r="CP1291" t="inlineStr">
        <is>
          <t/>
        </is>
      </c>
      <c r="CQ1291" t="inlineStr">
        <is>
          <t/>
        </is>
      </c>
      <c r="CR1291" t="inlineStr">
        <is>
          <t/>
        </is>
      </c>
      <c r="CS1291" t="inlineStr">
        <is>
          <t/>
        </is>
      </c>
      <c r="CT1291" t="inlineStr">
        <is>
          <t/>
        </is>
      </c>
      <c r="CU1291" t="inlineStr">
        <is>
          <t/>
        </is>
      </c>
      <c r="CV1291" t="inlineStr">
        <is>
          <t/>
        </is>
      </c>
      <c r="CW1291" t="inlineStr">
        <is>
          <t/>
        </is>
      </c>
    </row>
    <row r="1292">
      <c r="A1292" s="1" t="str">
        <f>HYPERLINK("https://iate.europa.eu/entry/result/1407623/all", "1407623")</f>
        <v>1407623</v>
      </c>
      <c r="B1292" t="inlineStr">
        <is>
          <t>ECONOMICS;INDUSTRY</t>
        </is>
      </c>
      <c r="C1292" t="inlineStr">
        <is>
          <t>ECONOMICS;INDUSTRY|electronics and electrical engineering</t>
        </is>
      </c>
      <c r="D1292" t="inlineStr">
        <is>
          <t>no</t>
        </is>
      </c>
      <c r="E1292" t="inlineStr">
        <is>
          <t/>
        </is>
      </c>
      <c r="F1292" t="inlineStr">
        <is>
          <t/>
        </is>
      </c>
      <c r="G1292" t="inlineStr">
        <is>
          <t/>
        </is>
      </c>
      <c r="H1292" t="inlineStr">
        <is>
          <t/>
        </is>
      </c>
      <c r="I1292" t="inlineStr">
        <is>
          <t/>
        </is>
      </c>
      <c r="J1292" t="inlineStr">
        <is>
          <t/>
        </is>
      </c>
      <c r="K1292" t="inlineStr">
        <is>
          <t/>
        </is>
      </c>
      <c r="L1292" t="inlineStr">
        <is>
          <t/>
        </is>
      </c>
      <c r="M1292" t="inlineStr">
        <is>
          <t/>
        </is>
      </c>
      <c r="N1292" t="inlineStr">
        <is>
          <t/>
        </is>
      </c>
      <c r="O1292" t="inlineStr">
        <is>
          <t/>
        </is>
      </c>
      <c r="P1292" t="inlineStr">
        <is>
          <t/>
        </is>
      </c>
      <c r="Q1292" t="inlineStr">
        <is>
          <t/>
        </is>
      </c>
      <c r="R1292" s="2" t="inlineStr">
        <is>
          <t>Benuetzungsdauer|
Benutzungsdauer</t>
        </is>
      </c>
      <c r="S1292" s="2" t="inlineStr">
        <is>
          <t>3|
3</t>
        </is>
      </c>
      <c r="T1292" s="2" t="inlineStr">
        <is>
          <t xml:space="preserve">|
</t>
        </is>
      </c>
      <c r="U1292" t="inlineStr">
        <is>
          <t>gleich dem Quotient aus der in einer bestimmten Zeitspanne gewonnenen, erzeugten, verteilten oder verbrauchten Energie und der von der betrachteten Anlage (Einrichtung, Geraet) erreichten Hoechstleistung in der gleichen Zeitspanne</t>
        </is>
      </c>
      <c r="V1292" s="2" t="inlineStr">
        <is>
          <t>περίοδος χρήσης μέγιστου δυναμικού</t>
        </is>
      </c>
      <c r="W1292" s="2" t="inlineStr">
        <is>
          <t>3</t>
        </is>
      </c>
      <c r="X1292" s="2" t="inlineStr">
        <is>
          <t/>
        </is>
      </c>
      <c r="Y1292" t="inlineStr">
        <is>
          <t/>
        </is>
      </c>
      <c r="Z1292" s="2" t="inlineStr">
        <is>
          <t>utilisation period</t>
        </is>
      </c>
      <c r="AA1292" s="2" t="inlineStr">
        <is>
          <t>3</t>
        </is>
      </c>
      <c r="AB1292" s="2" t="inlineStr">
        <is>
          <t/>
        </is>
      </c>
      <c r="AC1292" t="inlineStr">
        <is>
          <t>the quotient of the energy obtained,produced,distributed or consumed within a specific period and the maximum capacity of(or demand on)the plant occurring within the same period</t>
        </is>
      </c>
      <c r="AD1292" s="2" t="inlineStr">
        <is>
          <t>duración de utilización</t>
        </is>
      </c>
      <c r="AE1292" s="2" t="inlineStr">
        <is>
          <t>3</t>
        </is>
      </c>
      <c r="AF1292" s="2" t="inlineStr">
        <is>
          <t/>
        </is>
      </c>
      <c r="AG1292" t="inlineStr">
        <is>
          <t>cociente entre la energía, obtenida, producida, distribuida o consumida a lo largo de un periodo de tiempo determinado y la potencia máxima alcanzada, durante este mismo periodo de tiempo, por la instalación considerada (equipo, dispositivo, máquina,...)</t>
        </is>
      </c>
      <c r="AH1292" t="inlineStr">
        <is>
          <t/>
        </is>
      </c>
      <c r="AI1292" t="inlineStr">
        <is>
          <t/>
        </is>
      </c>
      <c r="AJ1292" t="inlineStr">
        <is>
          <t/>
        </is>
      </c>
      <c r="AK1292" t="inlineStr">
        <is>
          <t/>
        </is>
      </c>
      <c r="AL1292" t="inlineStr">
        <is>
          <t/>
        </is>
      </c>
      <c r="AM1292" t="inlineStr">
        <is>
          <t/>
        </is>
      </c>
      <c r="AN1292" t="inlineStr">
        <is>
          <t/>
        </is>
      </c>
      <c r="AO1292" t="inlineStr">
        <is>
          <t/>
        </is>
      </c>
      <c r="AP1292" s="2" t="inlineStr">
        <is>
          <t>durée d'utilisation</t>
        </is>
      </c>
      <c r="AQ1292" s="2" t="inlineStr">
        <is>
          <t>3</t>
        </is>
      </c>
      <c r="AR1292" s="2" t="inlineStr">
        <is>
          <t/>
        </is>
      </c>
      <c r="AS1292" t="inlineStr">
        <is>
          <t>quotient de l'énergie obtenue, produite, distribuée ou consommée au cours d'une période de temps déterminée par la puissance maximale atteinte au cours de cette même période de temps par l'installation considérée (équipement, appareil)</t>
        </is>
      </c>
      <c r="AT1292" t="inlineStr">
        <is>
          <t/>
        </is>
      </c>
      <c r="AU1292" t="inlineStr">
        <is>
          <t/>
        </is>
      </c>
      <c r="AV1292" t="inlineStr">
        <is>
          <t/>
        </is>
      </c>
      <c r="AW1292" t="inlineStr">
        <is>
          <t/>
        </is>
      </c>
      <c r="AX1292" t="inlineStr">
        <is>
          <t/>
        </is>
      </c>
      <c r="AY1292" t="inlineStr">
        <is>
          <t/>
        </is>
      </c>
      <c r="AZ1292" t="inlineStr">
        <is>
          <t/>
        </is>
      </c>
      <c r="BA1292" t="inlineStr">
        <is>
          <t/>
        </is>
      </c>
      <c r="BB1292" t="inlineStr">
        <is>
          <t/>
        </is>
      </c>
      <c r="BC1292" t="inlineStr">
        <is>
          <t/>
        </is>
      </c>
      <c r="BD1292" t="inlineStr">
        <is>
          <t/>
        </is>
      </c>
      <c r="BE1292" t="inlineStr">
        <is>
          <t/>
        </is>
      </c>
      <c r="BF1292" s="2" t="inlineStr">
        <is>
          <t>durata di utilizzazione</t>
        </is>
      </c>
      <c r="BG1292" s="2" t="inlineStr">
        <is>
          <t>3</t>
        </is>
      </c>
      <c r="BH1292" s="2" t="inlineStr">
        <is>
          <t/>
        </is>
      </c>
      <c r="BI1292" t="inlineStr">
        <is>
          <t/>
        </is>
      </c>
      <c r="BJ1292" t="inlineStr">
        <is>
          <t/>
        </is>
      </c>
      <c r="BK1292" t="inlineStr">
        <is>
          <t/>
        </is>
      </c>
      <c r="BL1292" t="inlineStr">
        <is>
          <t/>
        </is>
      </c>
      <c r="BM1292" t="inlineStr">
        <is>
          <t/>
        </is>
      </c>
      <c r="BN1292" t="inlineStr">
        <is>
          <t/>
        </is>
      </c>
      <c r="BO1292" t="inlineStr">
        <is>
          <t/>
        </is>
      </c>
      <c r="BP1292" t="inlineStr">
        <is>
          <t/>
        </is>
      </c>
      <c r="BQ1292" t="inlineStr">
        <is>
          <t/>
        </is>
      </c>
      <c r="BR1292" t="inlineStr">
        <is>
          <t/>
        </is>
      </c>
      <c r="BS1292" t="inlineStr">
        <is>
          <t/>
        </is>
      </c>
      <c r="BT1292" t="inlineStr">
        <is>
          <t/>
        </is>
      </c>
      <c r="BU1292" t="inlineStr">
        <is>
          <t/>
        </is>
      </c>
      <c r="BV1292" t="inlineStr">
        <is>
          <t/>
        </is>
      </c>
      <c r="BW1292" t="inlineStr">
        <is>
          <t/>
        </is>
      </c>
      <c r="BX1292" t="inlineStr">
        <is>
          <t/>
        </is>
      </c>
      <c r="BY1292" t="inlineStr">
        <is>
          <t/>
        </is>
      </c>
      <c r="BZ1292" t="inlineStr">
        <is>
          <t/>
        </is>
      </c>
      <c r="CA1292" t="inlineStr">
        <is>
          <t/>
        </is>
      </c>
      <c r="CB1292" t="inlineStr">
        <is>
          <t/>
        </is>
      </c>
      <c r="CC1292" t="inlineStr">
        <is>
          <t/>
        </is>
      </c>
      <c r="CD1292" s="2" t="inlineStr">
        <is>
          <t>tempo de utilização da potência máxima</t>
        </is>
      </c>
      <c r="CE1292" s="2" t="inlineStr">
        <is>
          <t>3</t>
        </is>
      </c>
      <c r="CF1292" s="2" t="inlineStr">
        <is>
          <t/>
        </is>
      </c>
      <c r="CG1292" t="inlineStr">
        <is>
          <t>quociente da energia obtida,produzida,distribuída ou consumida num determinado período de tempo pela potência máxima da instalação,durante o mesmo período</t>
        </is>
      </c>
      <c r="CH1292" t="inlineStr">
        <is>
          <t/>
        </is>
      </c>
      <c r="CI1292" t="inlineStr">
        <is>
          <t/>
        </is>
      </c>
      <c r="CJ1292" t="inlineStr">
        <is>
          <t/>
        </is>
      </c>
      <c r="CK1292" t="inlineStr">
        <is>
          <t/>
        </is>
      </c>
      <c r="CL1292" t="inlineStr">
        <is>
          <t/>
        </is>
      </c>
      <c r="CM1292" t="inlineStr">
        <is>
          <t/>
        </is>
      </c>
      <c r="CN1292" t="inlineStr">
        <is>
          <t/>
        </is>
      </c>
      <c r="CO1292" t="inlineStr">
        <is>
          <t/>
        </is>
      </c>
      <c r="CP1292" t="inlineStr">
        <is>
          <t/>
        </is>
      </c>
      <c r="CQ1292" t="inlineStr">
        <is>
          <t/>
        </is>
      </c>
      <c r="CR1292" t="inlineStr">
        <is>
          <t/>
        </is>
      </c>
      <c r="CS1292" t="inlineStr">
        <is>
          <t/>
        </is>
      </c>
      <c r="CT1292" t="inlineStr">
        <is>
          <t/>
        </is>
      </c>
      <c r="CU1292" t="inlineStr">
        <is>
          <t/>
        </is>
      </c>
      <c r="CV1292" t="inlineStr">
        <is>
          <t/>
        </is>
      </c>
      <c r="CW1292" t="inlineStr">
        <is>
          <t/>
        </is>
      </c>
    </row>
    <row r="1293">
      <c r="A1293" s="1" t="str">
        <f>HYPERLINK("https://iate.europa.eu/entry/result/1407622/all", "1407622")</f>
        <v>1407622</v>
      </c>
      <c r="B1293" t="inlineStr">
        <is>
          <t>ECONOMICS;INDUSTRY</t>
        </is>
      </c>
      <c r="C1293" t="inlineStr">
        <is>
          <t>ECONOMICS;INDUSTRY|electronics and electrical engineering</t>
        </is>
      </c>
      <c r="D1293" t="inlineStr">
        <is>
          <t>no</t>
        </is>
      </c>
      <c r="E1293" t="inlineStr">
        <is>
          <t/>
        </is>
      </c>
      <c r="F1293" t="inlineStr">
        <is>
          <t/>
        </is>
      </c>
      <c r="G1293" t="inlineStr">
        <is>
          <t/>
        </is>
      </c>
      <c r="H1293" t="inlineStr">
        <is>
          <t/>
        </is>
      </c>
      <c r="I1293" t="inlineStr">
        <is>
          <t/>
        </is>
      </c>
      <c r="J1293" t="inlineStr">
        <is>
          <t/>
        </is>
      </c>
      <c r="K1293" t="inlineStr">
        <is>
          <t/>
        </is>
      </c>
      <c r="L1293" t="inlineStr">
        <is>
          <t/>
        </is>
      </c>
      <c r="M1293" t="inlineStr">
        <is>
          <t/>
        </is>
      </c>
      <c r="N1293" t="inlineStr">
        <is>
          <t/>
        </is>
      </c>
      <c r="O1293" t="inlineStr">
        <is>
          <t/>
        </is>
      </c>
      <c r="P1293" t="inlineStr">
        <is>
          <t/>
        </is>
      </c>
      <c r="Q1293" t="inlineStr">
        <is>
          <t/>
        </is>
      </c>
      <c r="R1293" s="2" t="inlineStr">
        <is>
          <t>Nennzeit</t>
        </is>
      </c>
      <c r="S1293" s="2" t="inlineStr">
        <is>
          <t>3</t>
        </is>
      </c>
      <c r="T1293" s="2" t="inlineStr">
        <is>
          <t/>
        </is>
      </c>
      <c r="U1293" t="inlineStr">
        <is>
          <t>die Zeitspanne, auf die sich die Angabe einer Groesse bezieht. Sie ist gleich der Summe aus Verfuegbarkeits-und Nichtverfuegbarkeitszeit</t>
        </is>
      </c>
      <c r="V1293" s="2" t="inlineStr">
        <is>
          <t>περίοδος αναφοράς</t>
        </is>
      </c>
      <c r="W1293" s="2" t="inlineStr">
        <is>
          <t>3</t>
        </is>
      </c>
      <c r="X1293" s="2" t="inlineStr">
        <is>
          <t/>
        </is>
      </c>
      <c r="Y1293" t="inlineStr">
        <is>
          <t/>
        </is>
      </c>
      <c r="Z1293" s="2" t="inlineStr">
        <is>
          <t>reference period</t>
        </is>
      </c>
      <c r="AA1293" s="2" t="inlineStr">
        <is>
          <t>3</t>
        </is>
      </c>
      <c r="AB1293" s="2" t="inlineStr">
        <is>
          <t/>
        </is>
      </c>
      <c r="AC1293" t="inlineStr">
        <is>
          <t>the period of time to which data relate; in the context of this Section it is the sum of the availability time and the unavailability time, etc.</t>
        </is>
      </c>
      <c r="AD1293" s="2" t="inlineStr">
        <is>
          <t>periodo de referencia</t>
        </is>
      </c>
      <c r="AE1293" s="2" t="inlineStr">
        <is>
          <t>3</t>
        </is>
      </c>
      <c r="AF1293" s="2" t="inlineStr">
        <is>
          <t/>
        </is>
      </c>
      <c r="AG1293" t="inlineStr">
        <is>
          <t>periodo de tiempo al que se refiere una magnitud determinada. Equivale a la suma de los tiempos de disponibilidad y de parada</t>
        </is>
      </c>
      <c r="AH1293" t="inlineStr">
        <is>
          <t/>
        </is>
      </c>
      <c r="AI1293" t="inlineStr">
        <is>
          <t/>
        </is>
      </c>
      <c r="AJ1293" t="inlineStr">
        <is>
          <t/>
        </is>
      </c>
      <c r="AK1293" t="inlineStr">
        <is>
          <t/>
        </is>
      </c>
      <c r="AL1293" t="inlineStr">
        <is>
          <t/>
        </is>
      </c>
      <c r="AM1293" t="inlineStr">
        <is>
          <t/>
        </is>
      </c>
      <c r="AN1293" t="inlineStr">
        <is>
          <t/>
        </is>
      </c>
      <c r="AO1293" t="inlineStr">
        <is>
          <t/>
        </is>
      </c>
      <c r="AP1293" s="2" t="inlineStr">
        <is>
          <t>période de référence</t>
        </is>
      </c>
      <c r="AQ1293" s="2" t="inlineStr">
        <is>
          <t>3</t>
        </is>
      </c>
      <c r="AR1293" s="2" t="inlineStr">
        <is>
          <t/>
        </is>
      </c>
      <c r="AS1293" t="inlineStr">
        <is>
          <t>laps de temps auquel se réfère l'indication d'une grandeur.Elle est équivalente à la somme des temps de disponibilité et d'indisponibilité</t>
        </is>
      </c>
      <c r="AT1293" t="inlineStr">
        <is>
          <t/>
        </is>
      </c>
      <c r="AU1293" t="inlineStr">
        <is>
          <t/>
        </is>
      </c>
      <c r="AV1293" t="inlineStr">
        <is>
          <t/>
        </is>
      </c>
      <c r="AW1293" t="inlineStr">
        <is>
          <t/>
        </is>
      </c>
      <c r="AX1293" t="inlineStr">
        <is>
          <t/>
        </is>
      </c>
      <c r="AY1293" t="inlineStr">
        <is>
          <t/>
        </is>
      </c>
      <c r="AZ1293" t="inlineStr">
        <is>
          <t/>
        </is>
      </c>
      <c r="BA1293" t="inlineStr">
        <is>
          <t/>
        </is>
      </c>
      <c r="BB1293" t="inlineStr">
        <is>
          <t/>
        </is>
      </c>
      <c r="BC1293" t="inlineStr">
        <is>
          <t/>
        </is>
      </c>
      <c r="BD1293" t="inlineStr">
        <is>
          <t/>
        </is>
      </c>
      <c r="BE1293" t="inlineStr">
        <is>
          <t/>
        </is>
      </c>
      <c r="BF1293" s="2" t="inlineStr">
        <is>
          <t>periodo di riferimento</t>
        </is>
      </c>
      <c r="BG1293" s="2" t="inlineStr">
        <is>
          <t>3</t>
        </is>
      </c>
      <c r="BH1293" s="2" t="inlineStr">
        <is>
          <t/>
        </is>
      </c>
      <c r="BI1293" t="inlineStr">
        <is>
          <t/>
        </is>
      </c>
      <c r="BJ1293" t="inlineStr">
        <is>
          <t/>
        </is>
      </c>
      <c r="BK1293" t="inlineStr">
        <is>
          <t/>
        </is>
      </c>
      <c r="BL1293" t="inlineStr">
        <is>
          <t/>
        </is>
      </c>
      <c r="BM1293" t="inlineStr">
        <is>
          <t/>
        </is>
      </c>
      <c r="BN1293" t="inlineStr">
        <is>
          <t/>
        </is>
      </c>
      <c r="BO1293" t="inlineStr">
        <is>
          <t/>
        </is>
      </c>
      <c r="BP1293" t="inlineStr">
        <is>
          <t/>
        </is>
      </c>
      <c r="BQ1293" t="inlineStr">
        <is>
          <t/>
        </is>
      </c>
      <c r="BR1293" t="inlineStr">
        <is>
          <t/>
        </is>
      </c>
      <c r="BS1293" t="inlineStr">
        <is>
          <t/>
        </is>
      </c>
      <c r="BT1293" t="inlineStr">
        <is>
          <t/>
        </is>
      </c>
      <c r="BU1293" t="inlineStr">
        <is>
          <t/>
        </is>
      </c>
      <c r="BV1293" t="inlineStr">
        <is>
          <t/>
        </is>
      </c>
      <c r="BW1293" t="inlineStr">
        <is>
          <t/>
        </is>
      </c>
      <c r="BX1293" t="inlineStr">
        <is>
          <t/>
        </is>
      </c>
      <c r="BY1293" t="inlineStr">
        <is>
          <t/>
        </is>
      </c>
      <c r="BZ1293" t="inlineStr">
        <is>
          <t/>
        </is>
      </c>
      <c r="CA1293" t="inlineStr">
        <is>
          <t/>
        </is>
      </c>
      <c r="CB1293" t="inlineStr">
        <is>
          <t/>
        </is>
      </c>
      <c r="CC1293" t="inlineStr">
        <is>
          <t/>
        </is>
      </c>
      <c r="CD1293" s="2" t="inlineStr">
        <is>
          <t>período de referência</t>
        </is>
      </c>
      <c r="CE1293" s="2" t="inlineStr">
        <is>
          <t>3</t>
        </is>
      </c>
      <c r="CF1293" s="2" t="inlineStr">
        <is>
          <t/>
        </is>
      </c>
      <c r="CG1293" t="inlineStr">
        <is>
          <t>intervalo de tempo a que se referem determinados dados.Equivale à soma dos tempos de disponibilidade e de indisponibilidade totais e parciais nesse intervalo de tempo</t>
        </is>
      </c>
      <c r="CH1293" t="inlineStr">
        <is>
          <t/>
        </is>
      </c>
      <c r="CI1293" t="inlineStr">
        <is>
          <t/>
        </is>
      </c>
      <c r="CJ1293" t="inlineStr">
        <is>
          <t/>
        </is>
      </c>
      <c r="CK1293" t="inlineStr">
        <is>
          <t/>
        </is>
      </c>
      <c r="CL1293" t="inlineStr">
        <is>
          <t/>
        </is>
      </c>
      <c r="CM1293" t="inlineStr">
        <is>
          <t/>
        </is>
      </c>
      <c r="CN1293" t="inlineStr">
        <is>
          <t/>
        </is>
      </c>
      <c r="CO1293" t="inlineStr">
        <is>
          <t/>
        </is>
      </c>
      <c r="CP1293" t="inlineStr">
        <is>
          <t/>
        </is>
      </c>
      <c r="CQ1293" t="inlineStr">
        <is>
          <t/>
        </is>
      </c>
      <c r="CR1293" t="inlineStr">
        <is>
          <t/>
        </is>
      </c>
      <c r="CS1293" t="inlineStr">
        <is>
          <t/>
        </is>
      </c>
      <c r="CT1293" t="inlineStr">
        <is>
          <t/>
        </is>
      </c>
      <c r="CU1293" t="inlineStr">
        <is>
          <t/>
        </is>
      </c>
      <c r="CV1293" t="inlineStr">
        <is>
          <t/>
        </is>
      </c>
      <c r="CW1293" t="inlineStr">
        <is>
          <t/>
        </is>
      </c>
    </row>
    <row r="1294">
      <c r="A1294" s="1" t="str">
        <f>HYPERLINK("https://iate.europa.eu/entry/result/1407621/all", "1407621")</f>
        <v>1407621</v>
      </c>
      <c r="B1294" t="inlineStr">
        <is>
          <t>ECONOMICS;INDUSTRY</t>
        </is>
      </c>
      <c r="C1294" t="inlineStr">
        <is>
          <t>ECONOMICS;INDUSTRY|electronics and electrical engineering</t>
        </is>
      </c>
      <c r="D1294" t="inlineStr">
        <is>
          <t>no</t>
        </is>
      </c>
      <c r="E1294" t="inlineStr">
        <is>
          <t/>
        </is>
      </c>
      <c r="F1294" t="inlineStr">
        <is>
          <t/>
        </is>
      </c>
      <c r="G1294" t="inlineStr">
        <is>
          <t/>
        </is>
      </c>
      <c r="H1294" t="inlineStr">
        <is>
          <t/>
        </is>
      </c>
      <c r="I1294" t="inlineStr">
        <is>
          <t/>
        </is>
      </c>
      <c r="J1294" t="inlineStr">
        <is>
          <t/>
        </is>
      </c>
      <c r="K1294" t="inlineStr">
        <is>
          <t/>
        </is>
      </c>
      <c r="L1294" t="inlineStr">
        <is>
          <t/>
        </is>
      </c>
      <c r="M1294" t="inlineStr">
        <is>
          <t/>
        </is>
      </c>
      <c r="N1294" t="inlineStr">
        <is>
          <t/>
        </is>
      </c>
      <c r="O1294" t="inlineStr">
        <is>
          <t/>
        </is>
      </c>
      <c r="P1294" t="inlineStr">
        <is>
          <t/>
        </is>
      </c>
      <c r="Q1294" t="inlineStr">
        <is>
          <t/>
        </is>
      </c>
      <c r="R1294" s="2" t="inlineStr">
        <is>
          <t>Nichtverfuegbarkeitszeit</t>
        </is>
      </c>
      <c r="S1294" s="2" t="inlineStr">
        <is>
          <t>3</t>
        </is>
      </c>
      <c r="T1294" s="2" t="inlineStr">
        <is>
          <t/>
        </is>
      </c>
      <c r="U1294" t="inlineStr">
        <is>
          <t>die Summe aus Reparaturzeit und Ausfallzeit</t>
        </is>
      </c>
      <c r="V1294" s="2" t="inlineStr">
        <is>
          <t>χρόνος μη διαθεσιμότητας</t>
        </is>
      </c>
      <c r="W1294" s="2" t="inlineStr">
        <is>
          <t>3</t>
        </is>
      </c>
      <c r="X1294" s="2" t="inlineStr">
        <is>
          <t/>
        </is>
      </c>
      <c r="Y1294" t="inlineStr">
        <is>
          <t/>
        </is>
      </c>
      <c r="Z1294" s="2" t="inlineStr">
        <is>
          <t>down time|
unavailability time|
outage time</t>
        </is>
      </c>
      <c r="AA1294" s="2" t="inlineStr">
        <is>
          <t>3|
3|
3</t>
        </is>
      </c>
      <c r="AB1294" s="2" t="inlineStr">
        <is>
          <t xml:space="preserve">|
|
</t>
        </is>
      </c>
      <c r="AC1294" t="inlineStr">
        <is>
          <t>the total of the planned and unplanned unavailability time,etc.</t>
        </is>
      </c>
      <c r="AD1294" s="2" t="inlineStr">
        <is>
          <t>tiempo de parada</t>
        </is>
      </c>
      <c r="AE1294" s="2" t="inlineStr">
        <is>
          <t>3</t>
        </is>
      </c>
      <c r="AF1294" s="2" t="inlineStr">
        <is>
          <t/>
        </is>
      </c>
      <c r="AG1294" t="inlineStr">
        <is>
          <t>suma de los tiempos de parada programada y non programada</t>
        </is>
      </c>
      <c r="AH1294" t="inlineStr">
        <is>
          <t/>
        </is>
      </c>
      <c r="AI1294" t="inlineStr">
        <is>
          <t/>
        </is>
      </c>
      <c r="AJ1294" t="inlineStr">
        <is>
          <t/>
        </is>
      </c>
      <c r="AK1294" t="inlineStr">
        <is>
          <t/>
        </is>
      </c>
      <c r="AL1294" t="inlineStr">
        <is>
          <t/>
        </is>
      </c>
      <c r="AM1294" t="inlineStr">
        <is>
          <t/>
        </is>
      </c>
      <c r="AN1294" t="inlineStr">
        <is>
          <t/>
        </is>
      </c>
      <c r="AO1294" t="inlineStr">
        <is>
          <t/>
        </is>
      </c>
      <c r="AP1294" s="2" t="inlineStr">
        <is>
          <t>temps d'indisponibilité</t>
        </is>
      </c>
      <c r="AQ1294" s="2" t="inlineStr">
        <is>
          <t>3</t>
        </is>
      </c>
      <c r="AR1294" s="2" t="inlineStr">
        <is>
          <t/>
        </is>
      </c>
      <c r="AS1294" t="inlineStr">
        <is>
          <t>somme du temps d'indisponibilité sur programme et du temps d'indisponibilité sur avarie</t>
        </is>
      </c>
      <c r="AT1294" t="inlineStr">
        <is>
          <t/>
        </is>
      </c>
      <c r="AU1294" t="inlineStr">
        <is>
          <t/>
        </is>
      </c>
      <c r="AV1294" t="inlineStr">
        <is>
          <t/>
        </is>
      </c>
      <c r="AW1294" t="inlineStr">
        <is>
          <t/>
        </is>
      </c>
      <c r="AX1294" t="inlineStr">
        <is>
          <t/>
        </is>
      </c>
      <c r="AY1294" t="inlineStr">
        <is>
          <t/>
        </is>
      </c>
      <c r="AZ1294" t="inlineStr">
        <is>
          <t/>
        </is>
      </c>
      <c r="BA1294" t="inlineStr">
        <is>
          <t/>
        </is>
      </c>
      <c r="BB1294" t="inlineStr">
        <is>
          <t/>
        </is>
      </c>
      <c r="BC1294" t="inlineStr">
        <is>
          <t/>
        </is>
      </c>
      <c r="BD1294" t="inlineStr">
        <is>
          <t/>
        </is>
      </c>
      <c r="BE1294" t="inlineStr">
        <is>
          <t/>
        </is>
      </c>
      <c r="BF1294" s="2" t="inlineStr">
        <is>
          <t>tempi di indisponibilità</t>
        </is>
      </c>
      <c r="BG1294" s="2" t="inlineStr">
        <is>
          <t>3</t>
        </is>
      </c>
      <c r="BH1294" s="2" t="inlineStr">
        <is>
          <t/>
        </is>
      </c>
      <c r="BI1294" t="inlineStr">
        <is>
          <t/>
        </is>
      </c>
      <c r="BJ1294" t="inlineStr">
        <is>
          <t/>
        </is>
      </c>
      <c r="BK1294" t="inlineStr">
        <is>
          <t/>
        </is>
      </c>
      <c r="BL1294" t="inlineStr">
        <is>
          <t/>
        </is>
      </c>
      <c r="BM1294" t="inlineStr">
        <is>
          <t/>
        </is>
      </c>
      <c r="BN1294" t="inlineStr">
        <is>
          <t/>
        </is>
      </c>
      <c r="BO1294" t="inlineStr">
        <is>
          <t/>
        </is>
      </c>
      <c r="BP1294" t="inlineStr">
        <is>
          <t/>
        </is>
      </c>
      <c r="BQ1294" t="inlineStr">
        <is>
          <t/>
        </is>
      </c>
      <c r="BR1294" t="inlineStr">
        <is>
          <t/>
        </is>
      </c>
      <c r="BS1294" t="inlineStr">
        <is>
          <t/>
        </is>
      </c>
      <c r="BT1294" t="inlineStr">
        <is>
          <t/>
        </is>
      </c>
      <c r="BU1294" t="inlineStr">
        <is>
          <t/>
        </is>
      </c>
      <c r="BV1294" t="inlineStr">
        <is>
          <t/>
        </is>
      </c>
      <c r="BW1294" t="inlineStr">
        <is>
          <t/>
        </is>
      </c>
      <c r="BX1294" t="inlineStr">
        <is>
          <t/>
        </is>
      </c>
      <c r="BY1294" t="inlineStr">
        <is>
          <t/>
        </is>
      </c>
      <c r="BZ1294" t="inlineStr">
        <is>
          <t/>
        </is>
      </c>
      <c r="CA1294" t="inlineStr">
        <is>
          <t/>
        </is>
      </c>
      <c r="CB1294" t="inlineStr">
        <is>
          <t/>
        </is>
      </c>
      <c r="CC1294" t="inlineStr">
        <is>
          <t/>
        </is>
      </c>
      <c r="CD1294" s="2" t="inlineStr">
        <is>
          <t>tempo de indisponibilidade</t>
        </is>
      </c>
      <c r="CE1294" s="2" t="inlineStr">
        <is>
          <t>3</t>
        </is>
      </c>
      <c r="CF1294" s="2" t="inlineStr">
        <is>
          <t/>
        </is>
      </c>
      <c r="CG1294" t="inlineStr">
        <is>
          <t>soma do tempo de indisponibilidade programada com o tempo de indisponibilidade não programada</t>
        </is>
      </c>
      <c r="CH1294" t="inlineStr">
        <is>
          <t/>
        </is>
      </c>
      <c r="CI1294" t="inlineStr">
        <is>
          <t/>
        </is>
      </c>
      <c r="CJ1294" t="inlineStr">
        <is>
          <t/>
        </is>
      </c>
      <c r="CK1294" t="inlineStr">
        <is>
          <t/>
        </is>
      </c>
      <c r="CL1294" t="inlineStr">
        <is>
          <t/>
        </is>
      </c>
      <c r="CM1294" t="inlineStr">
        <is>
          <t/>
        </is>
      </c>
      <c r="CN1294" t="inlineStr">
        <is>
          <t/>
        </is>
      </c>
      <c r="CO1294" t="inlineStr">
        <is>
          <t/>
        </is>
      </c>
      <c r="CP1294" t="inlineStr">
        <is>
          <t/>
        </is>
      </c>
      <c r="CQ1294" t="inlineStr">
        <is>
          <t/>
        </is>
      </c>
      <c r="CR1294" t="inlineStr">
        <is>
          <t/>
        </is>
      </c>
      <c r="CS1294" t="inlineStr">
        <is>
          <t/>
        </is>
      </c>
      <c r="CT1294" t="inlineStr">
        <is>
          <t/>
        </is>
      </c>
      <c r="CU1294" t="inlineStr">
        <is>
          <t/>
        </is>
      </c>
      <c r="CV1294" t="inlineStr">
        <is>
          <t/>
        </is>
      </c>
      <c r="CW1294" t="inlineStr">
        <is>
          <t/>
        </is>
      </c>
    </row>
    <row r="1295">
      <c r="A1295" s="1" t="str">
        <f>HYPERLINK("https://iate.europa.eu/entry/result/1407620/all", "1407620")</f>
        <v>1407620</v>
      </c>
      <c r="B1295" t="inlineStr">
        <is>
          <t>ECONOMICS;INDUSTRY</t>
        </is>
      </c>
      <c r="C1295" t="inlineStr">
        <is>
          <t>ECONOMICS;INDUSTRY|electronics and electrical engineering</t>
        </is>
      </c>
      <c r="D1295" t="inlineStr">
        <is>
          <t>no</t>
        </is>
      </c>
      <c r="E1295" t="inlineStr">
        <is>
          <t/>
        </is>
      </c>
      <c r="F1295" t="inlineStr">
        <is>
          <t/>
        </is>
      </c>
      <c r="G1295" t="inlineStr">
        <is>
          <t/>
        </is>
      </c>
      <c r="H1295" t="inlineStr">
        <is>
          <t/>
        </is>
      </c>
      <c r="I1295" t="inlineStr">
        <is>
          <t/>
        </is>
      </c>
      <c r="J1295" t="inlineStr">
        <is>
          <t/>
        </is>
      </c>
      <c r="K1295" t="inlineStr">
        <is>
          <t/>
        </is>
      </c>
      <c r="L1295" t="inlineStr">
        <is>
          <t/>
        </is>
      </c>
      <c r="M1295" t="inlineStr">
        <is>
          <t/>
        </is>
      </c>
      <c r="N1295" t="inlineStr">
        <is>
          <t/>
        </is>
      </c>
      <c r="O1295" t="inlineStr">
        <is>
          <t/>
        </is>
      </c>
      <c r="P1295" t="inlineStr">
        <is>
          <t/>
        </is>
      </c>
      <c r="Q1295" t="inlineStr">
        <is>
          <t/>
        </is>
      </c>
      <c r="R1295" s="2" t="inlineStr">
        <is>
          <t>Verfuegbarkeitszeit</t>
        </is>
      </c>
      <c r="S1295" s="2" t="inlineStr">
        <is>
          <t>3</t>
        </is>
      </c>
      <c r="T1295" s="2" t="inlineStr">
        <is>
          <t/>
        </is>
      </c>
      <c r="U1295" t="inlineStr">
        <is>
          <t>die Summe aus Betriebszeit und Bereitschaftszeit</t>
        </is>
      </c>
      <c r="V1295" s="2" t="inlineStr">
        <is>
          <t>χρόνος διαθεσιμότητας|
χρόνος διάθεσης</t>
        </is>
      </c>
      <c r="W1295" s="2" t="inlineStr">
        <is>
          <t>3|
3</t>
        </is>
      </c>
      <c r="X1295" s="2" t="inlineStr">
        <is>
          <t xml:space="preserve">|
</t>
        </is>
      </c>
      <c r="Y1295" t="inlineStr">
        <is>
          <t/>
        </is>
      </c>
      <c r="Z1295" s="2" t="inlineStr">
        <is>
          <t>availability time</t>
        </is>
      </c>
      <c r="AA1295" s="2" t="inlineStr">
        <is>
          <t>3</t>
        </is>
      </c>
      <c r="AB1295" s="2" t="inlineStr">
        <is>
          <t/>
        </is>
      </c>
      <c r="AC1295" t="inlineStr">
        <is>
          <t>the sum of the operating time and the stand-by availability time,etc.</t>
        </is>
      </c>
      <c r="AD1295" s="2" t="inlineStr">
        <is>
          <t>tiempo de disponibilidad</t>
        </is>
      </c>
      <c r="AE1295" s="2" t="inlineStr">
        <is>
          <t>3</t>
        </is>
      </c>
      <c r="AF1295" s="2" t="inlineStr">
        <is>
          <t/>
        </is>
      </c>
      <c r="AG1295" t="inlineStr">
        <is>
          <t>es la suma del tiempo de funcionamiento y del tiempo de disponibilidad pasiva</t>
        </is>
      </c>
      <c r="AH1295" t="inlineStr">
        <is>
          <t/>
        </is>
      </c>
      <c r="AI1295" t="inlineStr">
        <is>
          <t/>
        </is>
      </c>
      <c r="AJ1295" t="inlineStr">
        <is>
          <t/>
        </is>
      </c>
      <c r="AK1295" t="inlineStr">
        <is>
          <t/>
        </is>
      </c>
      <c r="AL1295" t="inlineStr">
        <is>
          <t/>
        </is>
      </c>
      <c r="AM1295" t="inlineStr">
        <is>
          <t/>
        </is>
      </c>
      <c r="AN1295" t="inlineStr">
        <is>
          <t/>
        </is>
      </c>
      <c r="AO1295" t="inlineStr">
        <is>
          <t/>
        </is>
      </c>
      <c r="AP1295" s="2" t="inlineStr">
        <is>
          <t>temps de disponibilité</t>
        </is>
      </c>
      <c r="AQ1295" s="2" t="inlineStr">
        <is>
          <t>3</t>
        </is>
      </c>
      <c r="AR1295" s="2" t="inlineStr">
        <is>
          <t/>
        </is>
      </c>
      <c r="AS1295" t="inlineStr">
        <is>
          <t>somme du temps de fonctionnement et du temps de disponibilité passive</t>
        </is>
      </c>
      <c r="AT1295" t="inlineStr">
        <is>
          <t/>
        </is>
      </c>
      <c r="AU1295" t="inlineStr">
        <is>
          <t/>
        </is>
      </c>
      <c r="AV1295" t="inlineStr">
        <is>
          <t/>
        </is>
      </c>
      <c r="AW1295" t="inlineStr">
        <is>
          <t/>
        </is>
      </c>
      <c r="AX1295" t="inlineStr">
        <is>
          <t/>
        </is>
      </c>
      <c r="AY1295" t="inlineStr">
        <is>
          <t/>
        </is>
      </c>
      <c r="AZ1295" t="inlineStr">
        <is>
          <t/>
        </is>
      </c>
      <c r="BA1295" t="inlineStr">
        <is>
          <t/>
        </is>
      </c>
      <c r="BB1295" t="inlineStr">
        <is>
          <t/>
        </is>
      </c>
      <c r="BC1295" t="inlineStr">
        <is>
          <t/>
        </is>
      </c>
      <c r="BD1295" t="inlineStr">
        <is>
          <t/>
        </is>
      </c>
      <c r="BE1295" t="inlineStr">
        <is>
          <t/>
        </is>
      </c>
      <c r="BF1295" s="2" t="inlineStr">
        <is>
          <t>tempi di disponibilità</t>
        </is>
      </c>
      <c r="BG1295" s="2" t="inlineStr">
        <is>
          <t>3</t>
        </is>
      </c>
      <c r="BH1295" s="2" t="inlineStr">
        <is>
          <t/>
        </is>
      </c>
      <c r="BI1295" t="inlineStr">
        <is>
          <t/>
        </is>
      </c>
      <c r="BJ1295" t="inlineStr">
        <is>
          <t/>
        </is>
      </c>
      <c r="BK1295" t="inlineStr">
        <is>
          <t/>
        </is>
      </c>
      <c r="BL1295" t="inlineStr">
        <is>
          <t/>
        </is>
      </c>
      <c r="BM1295" t="inlineStr">
        <is>
          <t/>
        </is>
      </c>
      <c r="BN1295" t="inlineStr">
        <is>
          <t/>
        </is>
      </c>
      <c r="BO1295" t="inlineStr">
        <is>
          <t/>
        </is>
      </c>
      <c r="BP1295" t="inlineStr">
        <is>
          <t/>
        </is>
      </c>
      <c r="BQ1295" t="inlineStr">
        <is>
          <t/>
        </is>
      </c>
      <c r="BR1295" t="inlineStr">
        <is>
          <t/>
        </is>
      </c>
      <c r="BS1295" t="inlineStr">
        <is>
          <t/>
        </is>
      </c>
      <c r="BT1295" t="inlineStr">
        <is>
          <t/>
        </is>
      </c>
      <c r="BU1295" t="inlineStr">
        <is>
          <t/>
        </is>
      </c>
      <c r="BV1295" t="inlineStr">
        <is>
          <t/>
        </is>
      </c>
      <c r="BW1295" t="inlineStr">
        <is>
          <t/>
        </is>
      </c>
      <c r="BX1295" t="inlineStr">
        <is>
          <t/>
        </is>
      </c>
      <c r="BY1295" t="inlineStr">
        <is>
          <t/>
        </is>
      </c>
      <c r="BZ1295" t="inlineStr">
        <is>
          <t/>
        </is>
      </c>
      <c r="CA1295" t="inlineStr">
        <is>
          <t/>
        </is>
      </c>
      <c r="CB1295" t="inlineStr">
        <is>
          <t/>
        </is>
      </c>
      <c r="CC1295" t="inlineStr">
        <is>
          <t/>
        </is>
      </c>
      <c r="CD1295" s="2" t="inlineStr">
        <is>
          <t>tempo de disponibilidade</t>
        </is>
      </c>
      <c r="CE1295" s="2" t="inlineStr">
        <is>
          <t>3</t>
        </is>
      </c>
      <c r="CF1295" s="2" t="inlineStr">
        <is>
          <t/>
        </is>
      </c>
      <c r="CG1295" t="inlineStr">
        <is>
          <t>soma do tempo de funcionamento com o tempo de disponibilidade passiva</t>
        </is>
      </c>
      <c r="CH1295" t="inlineStr">
        <is>
          <t/>
        </is>
      </c>
      <c r="CI1295" t="inlineStr">
        <is>
          <t/>
        </is>
      </c>
      <c r="CJ1295" t="inlineStr">
        <is>
          <t/>
        </is>
      </c>
      <c r="CK1295" t="inlineStr">
        <is>
          <t/>
        </is>
      </c>
      <c r="CL1295" t="inlineStr">
        <is>
          <t/>
        </is>
      </c>
      <c r="CM1295" t="inlineStr">
        <is>
          <t/>
        </is>
      </c>
      <c r="CN1295" t="inlineStr">
        <is>
          <t/>
        </is>
      </c>
      <c r="CO1295" t="inlineStr">
        <is>
          <t/>
        </is>
      </c>
      <c r="CP1295" t="inlineStr">
        <is>
          <t/>
        </is>
      </c>
      <c r="CQ1295" t="inlineStr">
        <is>
          <t/>
        </is>
      </c>
      <c r="CR1295" t="inlineStr">
        <is>
          <t/>
        </is>
      </c>
      <c r="CS1295" t="inlineStr">
        <is>
          <t/>
        </is>
      </c>
      <c r="CT1295" t="inlineStr">
        <is>
          <t/>
        </is>
      </c>
      <c r="CU1295" t="inlineStr">
        <is>
          <t/>
        </is>
      </c>
      <c r="CV1295" t="inlineStr">
        <is>
          <t/>
        </is>
      </c>
      <c r="CW1295" t="inlineStr">
        <is>
          <t/>
        </is>
      </c>
    </row>
    <row r="1296">
      <c r="A1296" s="1" t="str">
        <f>HYPERLINK("https://iate.europa.eu/entry/result/1407617/all", "1407617")</f>
        <v>1407617</v>
      </c>
      <c r="B1296" t="inlineStr">
        <is>
          <t>ECONOMICS;INDUSTRY</t>
        </is>
      </c>
      <c r="C1296" t="inlineStr">
        <is>
          <t>ECONOMICS;INDUSTRY|electronics and electrical engineering</t>
        </is>
      </c>
      <c r="D1296" t="inlineStr">
        <is>
          <t>no</t>
        </is>
      </c>
      <c r="E1296" t="inlineStr">
        <is>
          <t/>
        </is>
      </c>
      <c r="F1296" t="inlineStr">
        <is>
          <t/>
        </is>
      </c>
      <c r="G1296" t="inlineStr">
        <is>
          <t/>
        </is>
      </c>
      <c r="H1296" t="inlineStr">
        <is>
          <t/>
        </is>
      </c>
      <c r="I1296" t="inlineStr">
        <is>
          <t/>
        </is>
      </c>
      <c r="J1296" t="inlineStr">
        <is>
          <t/>
        </is>
      </c>
      <c r="K1296" t="inlineStr">
        <is>
          <t/>
        </is>
      </c>
      <c r="L1296" t="inlineStr">
        <is>
          <t/>
        </is>
      </c>
      <c r="M1296" t="inlineStr">
        <is>
          <t/>
        </is>
      </c>
      <c r="N1296" t="inlineStr">
        <is>
          <t/>
        </is>
      </c>
      <c r="O1296" t="inlineStr">
        <is>
          <t/>
        </is>
      </c>
      <c r="P1296" t="inlineStr">
        <is>
          <t/>
        </is>
      </c>
      <c r="Q1296" t="inlineStr">
        <is>
          <t/>
        </is>
      </c>
      <c r="R1296" s="2" t="inlineStr">
        <is>
          <t>Bereitschaftszeit</t>
        </is>
      </c>
      <c r="S1296" s="2" t="inlineStr">
        <is>
          <t>3</t>
        </is>
      </c>
      <c r="T1296" s="2" t="inlineStr">
        <is>
          <t/>
        </is>
      </c>
      <c r="U1296" t="inlineStr">
        <is>
          <t>die Zeitspanne, waehrend der eine Anlage oder ein Anlageteil spaetestens nach der normalen Anfahrzeit nutzbare Energie abgeben kann</t>
        </is>
      </c>
      <c r="V1296" s="2" t="inlineStr">
        <is>
          <t>χρόνος παθητικής διαθεσιμότητας</t>
        </is>
      </c>
      <c r="W1296" s="2" t="inlineStr">
        <is>
          <t>3</t>
        </is>
      </c>
      <c r="X1296" s="2" t="inlineStr">
        <is>
          <t/>
        </is>
      </c>
      <c r="Y1296" t="inlineStr">
        <is>
          <t/>
        </is>
      </c>
      <c r="Z1296" s="2" t="inlineStr">
        <is>
          <t>stand-by availability time|
stand-by time|
reserve shutdown time|
reserve shutdown availability time</t>
        </is>
      </c>
      <c r="AA1296" s="2" t="inlineStr">
        <is>
          <t>3|
3|
3|
3</t>
        </is>
      </c>
      <c r="AB1296" s="2" t="inlineStr">
        <is>
          <t xml:space="preserve">|
|
|
</t>
        </is>
      </c>
      <c r="AC1296" t="inlineStr">
        <is>
          <t>the period of time during which a plant or a part of a plant could supply useful energy after the normal period of start-up</t>
        </is>
      </c>
      <c r="AD1296" s="2" t="inlineStr">
        <is>
          <t>tiempo de disponibilidad pasiva</t>
        </is>
      </c>
      <c r="AE1296" s="2" t="inlineStr">
        <is>
          <t>3</t>
        </is>
      </c>
      <c r="AF1296" s="2" t="inlineStr">
        <is>
          <t/>
        </is>
      </c>
      <c r="AG1296" t="inlineStr">
        <is>
          <t>periodo de tiempo durante el que una instalación, o parte de la misma, podría suministrar energía útil, después del tiempo normal de arranque</t>
        </is>
      </c>
      <c r="AH1296" t="inlineStr">
        <is>
          <t/>
        </is>
      </c>
      <c r="AI1296" t="inlineStr">
        <is>
          <t/>
        </is>
      </c>
      <c r="AJ1296" t="inlineStr">
        <is>
          <t/>
        </is>
      </c>
      <c r="AK1296" t="inlineStr">
        <is>
          <t/>
        </is>
      </c>
      <c r="AL1296" t="inlineStr">
        <is>
          <t/>
        </is>
      </c>
      <c r="AM1296" t="inlineStr">
        <is>
          <t/>
        </is>
      </c>
      <c r="AN1296" t="inlineStr">
        <is>
          <t/>
        </is>
      </c>
      <c r="AO1296" t="inlineStr">
        <is>
          <t/>
        </is>
      </c>
      <c r="AP1296" s="2" t="inlineStr">
        <is>
          <t>temps de disponibilité passive</t>
        </is>
      </c>
      <c r="AQ1296" s="2" t="inlineStr">
        <is>
          <t>3</t>
        </is>
      </c>
      <c r="AR1296" s="2" t="inlineStr">
        <is>
          <t/>
        </is>
      </c>
      <c r="AS1296" t="inlineStr">
        <is>
          <t>durée pendant laquelle une installation ou une partie d'installation pourrait fournir de l'énergie utile après le temps normal de mise en marche</t>
        </is>
      </c>
      <c r="AT1296" t="inlineStr">
        <is>
          <t/>
        </is>
      </c>
      <c r="AU1296" t="inlineStr">
        <is>
          <t/>
        </is>
      </c>
      <c r="AV1296" t="inlineStr">
        <is>
          <t/>
        </is>
      </c>
      <c r="AW1296" t="inlineStr">
        <is>
          <t/>
        </is>
      </c>
      <c r="AX1296" t="inlineStr">
        <is>
          <t/>
        </is>
      </c>
      <c r="AY1296" t="inlineStr">
        <is>
          <t/>
        </is>
      </c>
      <c r="AZ1296" t="inlineStr">
        <is>
          <t/>
        </is>
      </c>
      <c r="BA1296" t="inlineStr">
        <is>
          <t/>
        </is>
      </c>
      <c r="BB1296" t="inlineStr">
        <is>
          <t/>
        </is>
      </c>
      <c r="BC1296" t="inlineStr">
        <is>
          <t/>
        </is>
      </c>
      <c r="BD1296" t="inlineStr">
        <is>
          <t/>
        </is>
      </c>
      <c r="BE1296" t="inlineStr">
        <is>
          <t/>
        </is>
      </c>
      <c r="BF1296" s="2" t="inlineStr">
        <is>
          <t>tempi di disponibilità passiva</t>
        </is>
      </c>
      <c r="BG1296" s="2" t="inlineStr">
        <is>
          <t>3</t>
        </is>
      </c>
      <c r="BH1296" s="2" t="inlineStr">
        <is>
          <t/>
        </is>
      </c>
      <c r="BI1296" t="inlineStr">
        <is>
          <t/>
        </is>
      </c>
      <c r="BJ1296" t="inlineStr">
        <is>
          <t/>
        </is>
      </c>
      <c r="BK1296" t="inlineStr">
        <is>
          <t/>
        </is>
      </c>
      <c r="BL1296" t="inlineStr">
        <is>
          <t/>
        </is>
      </c>
      <c r="BM1296" t="inlineStr">
        <is>
          <t/>
        </is>
      </c>
      <c r="BN1296" t="inlineStr">
        <is>
          <t/>
        </is>
      </c>
      <c r="BO1296" t="inlineStr">
        <is>
          <t/>
        </is>
      </c>
      <c r="BP1296" t="inlineStr">
        <is>
          <t/>
        </is>
      </c>
      <c r="BQ1296" t="inlineStr">
        <is>
          <t/>
        </is>
      </c>
      <c r="BR1296" t="inlineStr">
        <is>
          <t/>
        </is>
      </c>
      <c r="BS1296" t="inlineStr">
        <is>
          <t/>
        </is>
      </c>
      <c r="BT1296" t="inlineStr">
        <is>
          <t/>
        </is>
      </c>
      <c r="BU1296" t="inlineStr">
        <is>
          <t/>
        </is>
      </c>
      <c r="BV1296" t="inlineStr">
        <is>
          <t/>
        </is>
      </c>
      <c r="BW1296" t="inlineStr">
        <is>
          <t/>
        </is>
      </c>
      <c r="BX1296" t="inlineStr">
        <is>
          <t/>
        </is>
      </c>
      <c r="BY1296" t="inlineStr">
        <is>
          <t/>
        </is>
      </c>
      <c r="BZ1296" t="inlineStr">
        <is>
          <t/>
        </is>
      </c>
      <c r="CA1296" t="inlineStr">
        <is>
          <t/>
        </is>
      </c>
      <c r="CB1296" t="inlineStr">
        <is>
          <t/>
        </is>
      </c>
      <c r="CC1296" t="inlineStr">
        <is>
          <t/>
        </is>
      </c>
      <c r="CD1296" s="2" t="inlineStr">
        <is>
          <t>tempo de disponibilidade passiva</t>
        </is>
      </c>
      <c r="CE1296" s="2" t="inlineStr">
        <is>
          <t>3</t>
        </is>
      </c>
      <c r="CF1296" s="2" t="inlineStr">
        <is>
          <t/>
        </is>
      </c>
      <c r="CG1296" t="inlineStr">
        <is>
          <t>Intervalo de tempo durante o qual uma instalação, ou parte dela, se encontra em ordem de marcha e poderia fornecer energia.</t>
        </is>
      </c>
      <c r="CH1296" t="inlineStr">
        <is>
          <t/>
        </is>
      </c>
      <c r="CI1296" t="inlineStr">
        <is>
          <t/>
        </is>
      </c>
      <c r="CJ1296" t="inlineStr">
        <is>
          <t/>
        </is>
      </c>
      <c r="CK1296" t="inlineStr">
        <is>
          <t/>
        </is>
      </c>
      <c r="CL1296" t="inlineStr">
        <is>
          <t/>
        </is>
      </c>
      <c r="CM1296" t="inlineStr">
        <is>
          <t/>
        </is>
      </c>
      <c r="CN1296" t="inlineStr">
        <is>
          <t/>
        </is>
      </c>
      <c r="CO1296" t="inlineStr">
        <is>
          <t/>
        </is>
      </c>
      <c r="CP1296" t="inlineStr">
        <is>
          <t/>
        </is>
      </c>
      <c r="CQ1296" t="inlineStr">
        <is>
          <t/>
        </is>
      </c>
      <c r="CR1296" t="inlineStr">
        <is>
          <t/>
        </is>
      </c>
      <c r="CS1296" t="inlineStr">
        <is>
          <t/>
        </is>
      </c>
      <c r="CT1296" t="inlineStr">
        <is>
          <t/>
        </is>
      </c>
      <c r="CU1296" t="inlineStr">
        <is>
          <t/>
        </is>
      </c>
      <c r="CV1296" t="inlineStr">
        <is>
          <t/>
        </is>
      </c>
      <c r="CW1296" t="inlineStr">
        <is>
          <t/>
        </is>
      </c>
    </row>
    <row r="1297">
      <c r="A1297" s="1" t="str">
        <f>HYPERLINK("https://iate.europa.eu/entry/result/1407616/all", "1407616")</f>
        <v>1407616</v>
      </c>
      <c r="B1297" t="inlineStr">
        <is>
          <t>ECONOMICS;INDUSTRY</t>
        </is>
      </c>
      <c r="C1297" t="inlineStr">
        <is>
          <t>ECONOMICS;INDUSTRY|electronics and electrical engineering</t>
        </is>
      </c>
      <c r="D1297" t="inlineStr">
        <is>
          <t>no</t>
        </is>
      </c>
      <c r="E1297" t="inlineStr">
        <is>
          <t/>
        </is>
      </c>
      <c r="F1297" t="inlineStr">
        <is>
          <t/>
        </is>
      </c>
      <c r="G1297" t="inlineStr">
        <is>
          <t/>
        </is>
      </c>
      <c r="H1297" t="inlineStr">
        <is>
          <t/>
        </is>
      </c>
      <c r="I1297" t="inlineStr">
        <is>
          <t/>
        </is>
      </c>
      <c r="J1297" t="inlineStr">
        <is>
          <t/>
        </is>
      </c>
      <c r="K1297" t="inlineStr">
        <is>
          <t/>
        </is>
      </c>
      <c r="L1297" t="inlineStr">
        <is>
          <t/>
        </is>
      </c>
      <c r="M1297" t="inlineStr">
        <is>
          <t/>
        </is>
      </c>
      <c r="N1297" t="inlineStr">
        <is>
          <t/>
        </is>
      </c>
      <c r="O1297" t="inlineStr">
        <is>
          <t/>
        </is>
      </c>
      <c r="P1297" t="inlineStr">
        <is>
          <t/>
        </is>
      </c>
      <c r="Q1297" t="inlineStr">
        <is>
          <t/>
        </is>
      </c>
      <c r="R1297" s="2" t="inlineStr">
        <is>
          <t>Betriebszeit</t>
        </is>
      </c>
      <c r="S1297" s="2" t="inlineStr">
        <is>
          <t>3</t>
        </is>
      </c>
      <c r="T1297" s="2" t="inlineStr">
        <is>
          <t/>
        </is>
      </c>
      <c r="U1297" t="inlineStr">
        <is>
          <t>die Zeitspanne, waehrend der eine Anlage oder ein Anlageteil nutzbare Energie abgibt</t>
        </is>
      </c>
      <c r="V1297" s="2" t="inlineStr">
        <is>
          <t>κύκλος λειτουργίας|
χρόνος λειτουργίας</t>
        </is>
      </c>
      <c r="W1297" s="2" t="inlineStr">
        <is>
          <t>3|
3</t>
        </is>
      </c>
      <c r="X1297" s="2" t="inlineStr">
        <is>
          <t xml:space="preserve">|
</t>
        </is>
      </c>
      <c r="Y1297" t="inlineStr">
        <is>
          <t/>
        </is>
      </c>
      <c r="Z1297" s="2" t="inlineStr">
        <is>
          <t>operating time</t>
        </is>
      </c>
      <c r="AA1297" s="2" t="inlineStr">
        <is>
          <t>3</t>
        </is>
      </c>
      <c r="AB1297" s="2" t="inlineStr">
        <is>
          <t/>
        </is>
      </c>
      <c r="AC1297" t="inlineStr">
        <is>
          <t>the period of time during which a plant or part of a plant supplies useful energy</t>
        </is>
      </c>
      <c r="AD1297" s="2" t="inlineStr">
        <is>
          <t>tiempo de servicio</t>
        </is>
      </c>
      <c r="AE1297" s="2" t="inlineStr">
        <is>
          <t>3</t>
        </is>
      </c>
      <c r="AF1297" s="2" t="inlineStr">
        <is>
          <t/>
        </is>
      </c>
      <c r="AG1297" t="inlineStr">
        <is>
          <t>periodo de tiempo durante el cual une instalación o parte de ella suministra energía útil</t>
        </is>
      </c>
      <c r="AH1297" t="inlineStr">
        <is>
          <t/>
        </is>
      </c>
      <c r="AI1297" t="inlineStr">
        <is>
          <t/>
        </is>
      </c>
      <c r="AJ1297" t="inlineStr">
        <is>
          <t/>
        </is>
      </c>
      <c r="AK1297" t="inlineStr">
        <is>
          <t/>
        </is>
      </c>
      <c r="AL1297" t="inlineStr">
        <is>
          <t/>
        </is>
      </c>
      <c r="AM1297" t="inlineStr">
        <is>
          <t/>
        </is>
      </c>
      <c r="AN1297" t="inlineStr">
        <is>
          <t/>
        </is>
      </c>
      <c r="AO1297" t="inlineStr">
        <is>
          <t/>
        </is>
      </c>
      <c r="AP1297" s="2" t="inlineStr">
        <is>
          <t>temps de fonctionnement</t>
        </is>
      </c>
      <c r="AQ1297" s="2" t="inlineStr">
        <is>
          <t>3</t>
        </is>
      </c>
      <c r="AR1297" s="2" t="inlineStr">
        <is>
          <t/>
        </is>
      </c>
      <c r="AS1297" t="inlineStr">
        <is>
          <t>durée pendant laquelle une installation ou une partie d'installation fournit de l'énergie utile</t>
        </is>
      </c>
      <c r="AT1297" t="inlineStr">
        <is>
          <t/>
        </is>
      </c>
      <c r="AU1297" t="inlineStr">
        <is>
          <t/>
        </is>
      </c>
      <c r="AV1297" t="inlineStr">
        <is>
          <t/>
        </is>
      </c>
      <c r="AW1297" t="inlineStr">
        <is>
          <t/>
        </is>
      </c>
      <c r="AX1297" t="inlineStr">
        <is>
          <t/>
        </is>
      </c>
      <c r="AY1297" t="inlineStr">
        <is>
          <t/>
        </is>
      </c>
      <c r="AZ1297" t="inlineStr">
        <is>
          <t/>
        </is>
      </c>
      <c r="BA1297" t="inlineStr">
        <is>
          <t/>
        </is>
      </c>
      <c r="BB1297" t="inlineStr">
        <is>
          <t/>
        </is>
      </c>
      <c r="BC1297" t="inlineStr">
        <is>
          <t/>
        </is>
      </c>
      <c r="BD1297" t="inlineStr">
        <is>
          <t/>
        </is>
      </c>
      <c r="BE1297" t="inlineStr">
        <is>
          <t/>
        </is>
      </c>
      <c r="BF1297" s="2" t="inlineStr">
        <is>
          <t>fase operativa|
ciclo operativo</t>
        </is>
      </c>
      <c r="BG1297" s="2" t="inlineStr">
        <is>
          <t>3|
3</t>
        </is>
      </c>
      <c r="BH1297" s="2" t="inlineStr">
        <is>
          <t xml:space="preserve">|
</t>
        </is>
      </c>
      <c r="BI1297" t="inlineStr">
        <is>
          <t/>
        </is>
      </c>
      <c r="BJ1297" t="inlineStr">
        <is>
          <t/>
        </is>
      </c>
      <c r="BK1297" t="inlineStr">
        <is>
          <t/>
        </is>
      </c>
      <c r="BL1297" t="inlineStr">
        <is>
          <t/>
        </is>
      </c>
      <c r="BM1297" t="inlineStr">
        <is>
          <t/>
        </is>
      </c>
      <c r="BN1297" t="inlineStr">
        <is>
          <t/>
        </is>
      </c>
      <c r="BO1297" t="inlineStr">
        <is>
          <t/>
        </is>
      </c>
      <c r="BP1297" t="inlineStr">
        <is>
          <t/>
        </is>
      </c>
      <c r="BQ1297" t="inlineStr">
        <is>
          <t/>
        </is>
      </c>
      <c r="BR1297" t="inlineStr">
        <is>
          <t/>
        </is>
      </c>
      <c r="BS1297" t="inlineStr">
        <is>
          <t/>
        </is>
      </c>
      <c r="BT1297" t="inlineStr">
        <is>
          <t/>
        </is>
      </c>
      <c r="BU1297" t="inlineStr">
        <is>
          <t/>
        </is>
      </c>
      <c r="BV1297" t="inlineStr">
        <is>
          <t/>
        </is>
      </c>
      <c r="BW1297" t="inlineStr">
        <is>
          <t/>
        </is>
      </c>
      <c r="BX1297" t="inlineStr">
        <is>
          <t/>
        </is>
      </c>
      <c r="BY1297" t="inlineStr">
        <is>
          <t/>
        </is>
      </c>
      <c r="BZ1297" t="inlineStr">
        <is>
          <t/>
        </is>
      </c>
      <c r="CA1297" t="inlineStr">
        <is>
          <t/>
        </is>
      </c>
      <c r="CB1297" t="inlineStr">
        <is>
          <t/>
        </is>
      </c>
      <c r="CC1297" t="inlineStr">
        <is>
          <t/>
        </is>
      </c>
      <c r="CD1297" s="2" t="inlineStr">
        <is>
          <t>tempo de funcionamento</t>
        </is>
      </c>
      <c r="CE1297" s="2" t="inlineStr">
        <is>
          <t>3</t>
        </is>
      </c>
      <c r="CF1297" s="2" t="inlineStr">
        <is>
          <t/>
        </is>
      </c>
      <c r="CG1297" t="inlineStr">
        <is>
          <t>intervalo de tempo durante o qual uma instalação,ou parte dela,esteve em marcha e forneceu energia</t>
        </is>
      </c>
      <c r="CH1297" t="inlineStr">
        <is>
          <t/>
        </is>
      </c>
      <c r="CI1297" t="inlineStr">
        <is>
          <t/>
        </is>
      </c>
      <c r="CJ1297" t="inlineStr">
        <is>
          <t/>
        </is>
      </c>
      <c r="CK1297" t="inlineStr">
        <is>
          <t/>
        </is>
      </c>
      <c r="CL1297" t="inlineStr">
        <is>
          <t/>
        </is>
      </c>
      <c r="CM1297" t="inlineStr">
        <is>
          <t/>
        </is>
      </c>
      <c r="CN1297" t="inlineStr">
        <is>
          <t/>
        </is>
      </c>
      <c r="CO1297" t="inlineStr">
        <is>
          <t/>
        </is>
      </c>
      <c r="CP1297" t="inlineStr">
        <is>
          <t/>
        </is>
      </c>
      <c r="CQ1297" t="inlineStr">
        <is>
          <t/>
        </is>
      </c>
      <c r="CR1297" t="inlineStr">
        <is>
          <t/>
        </is>
      </c>
      <c r="CS1297" t="inlineStr">
        <is>
          <t/>
        </is>
      </c>
      <c r="CT1297" t="inlineStr">
        <is>
          <t/>
        </is>
      </c>
      <c r="CU1297" t="inlineStr">
        <is>
          <t/>
        </is>
      </c>
      <c r="CV1297" t="inlineStr">
        <is>
          <t/>
        </is>
      </c>
      <c r="CW1297" t="inlineStr">
        <is>
          <t/>
        </is>
      </c>
    </row>
    <row r="1298">
      <c r="A1298" s="1" t="str">
        <f>HYPERLINK("https://iate.europa.eu/entry/result/1407612/all", "1407612")</f>
        <v>1407612</v>
      </c>
      <c r="B1298" t="inlineStr">
        <is>
          <t>INDUSTRY</t>
        </is>
      </c>
      <c r="C1298" t="inlineStr">
        <is>
          <t>INDUSTRY|electronics and electrical engineering</t>
        </is>
      </c>
      <c r="D1298" t="inlineStr">
        <is>
          <t>no</t>
        </is>
      </c>
      <c r="E1298" t="inlineStr">
        <is>
          <t/>
        </is>
      </c>
      <c r="F1298" t="inlineStr">
        <is>
          <t/>
        </is>
      </c>
      <c r="G1298" t="inlineStr">
        <is>
          <t/>
        </is>
      </c>
      <c r="H1298" t="inlineStr">
        <is>
          <t/>
        </is>
      </c>
      <c r="I1298" t="inlineStr">
        <is>
          <t/>
        </is>
      </c>
      <c r="J1298" t="inlineStr">
        <is>
          <t/>
        </is>
      </c>
      <c r="K1298" t="inlineStr">
        <is>
          <t/>
        </is>
      </c>
      <c r="L1298" t="inlineStr">
        <is>
          <t/>
        </is>
      </c>
      <c r="M1298" t="inlineStr">
        <is>
          <t/>
        </is>
      </c>
      <c r="N1298" t="inlineStr">
        <is>
          <t/>
        </is>
      </c>
      <c r="O1298" t="inlineStr">
        <is>
          <t/>
        </is>
      </c>
      <c r="P1298" t="inlineStr">
        <is>
          <t/>
        </is>
      </c>
      <c r="Q1298" t="inlineStr">
        <is>
          <t/>
        </is>
      </c>
      <c r="R1298" s="2" t="inlineStr">
        <is>
          <t>Gebrauchsenergie</t>
        </is>
      </c>
      <c r="S1298" s="2" t="inlineStr">
        <is>
          <t>3</t>
        </is>
      </c>
      <c r="T1298" s="2" t="inlineStr">
        <is>
          <t/>
        </is>
      </c>
      <c r="U1298" t="inlineStr">
        <is>
          <t>die Energie, die dem Verbraucher vor der letzten Umwandlung zur Verfuegung gestellt wird</t>
        </is>
      </c>
      <c r="V1298" s="2" t="inlineStr">
        <is>
          <t>διαθέσιμη ενέργεια</t>
        </is>
      </c>
      <c r="W1298" s="2" t="inlineStr">
        <is>
          <t>3</t>
        </is>
      </c>
      <c r="X1298" s="2" t="inlineStr">
        <is>
          <t/>
        </is>
      </c>
      <c r="Y1298" t="inlineStr">
        <is>
          <t/>
        </is>
      </c>
      <c r="Z1298" s="2" t="inlineStr">
        <is>
          <t>energy available|
energy supplied</t>
        </is>
      </c>
      <c r="AA1298" s="2" t="inlineStr">
        <is>
          <t>3|
3</t>
        </is>
      </c>
      <c r="AB1298" s="2" t="inlineStr">
        <is>
          <t xml:space="preserve">|
</t>
        </is>
      </c>
      <c r="AC1298" t="inlineStr">
        <is>
          <t>the energy made available to the consumer before its final conversion(i.e.before final utilisation)</t>
        </is>
      </c>
      <c r="AD1298" s="2" t="inlineStr">
        <is>
          <t>energía disponible</t>
        </is>
      </c>
      <c r="AE1298" s="2" t="inlineStr">
        <is>
          <t>3</t>
        </is>
      </c>
      <c r="AF1298" s="2" t="inlineStr">
        <is>
          <t/>
        </is>
      </c>
      <c r="AG1298" t="inlineStr">
        <is>
          <t>energía suministrada al consumidor antes de su conversión final</t>
        </is>
      </c>
      <c r="AH1298" t="inlineStr">
        <is>
          <t/>
        </is>
      </c>
      <c r="AI1298" t="inlineStr">
        <is>
          <t/>
        </is>
      </c>
      <c r="AJ1298" t="inlineStr">
        <is>
          <t/>
        </is>
      </c>
      <c r="AK1298" t="inlineStr">
        <is>
          <t/>
        </is>
      </c>
      <c r="AL1298" t="inlineStr">
        <is>
          <t/>
        </is>
      </c>
      <c r="AM1298" t="inlineStr">
        <is>
          <t/>
        </is>
      </c>
      <c r="AN1298" t="inlineStr">
        <is>
          <t/>
        </is>
      </c>
      <c r="AO1298" t="inlineStr">
        <is>
          <t/>
        </is>
      </c>
      <c r="AP1298" s="2" t="inlineStr">
        <is>
          <t>énergie disponible</t>
        </is>
      </c>
      <c r="AQ1298" s="2" t="inlineStr">
        <is>
          <t>3</t>
        </is>
      </c>
      <c r="AR1298" s="2" t="inlineStr">
        <is>
          <t/>
        </is>
      </c>
      <c r="AS1298" t="inlineStr">
        <is>
          <t>énergie fournie au consommateur avant la dernière conversion</t>
        </is>
      </c>
      <c r="AT1298" t="inlineStr">
        <is>
          <t/>
        </is>
      </c>
      <c r="AU1298" t="inlineStr">
        <is>
          <t/>
        </is>
      </c>
      <c r="AV1298" t="inlineStr">
        <is>
          <t/>
        </is>
      </c>
      <c r="AW1298" t="inlineStr">
        <is>
          <t/>
        </is>
      </c>
      <c r="AX1298" t="inlineStr">
        <is>
          <t/>
        </is>
      </c>
      <c r="AY1298" t="inlineStr">
        <is>
          <t/>
        </is>
      </c>
      <c r="AZ1298" t="inlineStr">
        <is>
          <t/>
        </is>
      </c>
      <c r="BA1298" t="inlineStr">
        <is>
          <t/>
        </is>
      </c>
      <c r="BB1298" t="inlineStr">
        <is>
          <t/>
        </is>
      </c>
      <c r="BC1298" t="inlineStr">
        <is>
          <t/>
        </is>
      </c>
      <c r="BD1298" t="inlineStr">
        <is>
          <t/>
        </is>
      </c>
      <c r="BE1298" t="inlineStr">
        <is>
          <t/>
        </is>
      </c>
      <c r="BF1298" s="2" t="inlineStr">
        <is>
          <t>energia disponibile</t>
        </is>
      </c>
      <c r="BG1298" s="2" t="inlineStr">
        <is>
          <t>3</t>
        </is>
      </c>
      <c r="BH1298" s="2" t="inlineStr">
        <is>
          <t/>
        </is>
      </c>
      <c r="BI1298" t="inlineStr">
        <is>
          <t/>
        </is>
      </c>
      <c r="BJ1298" t="inlineStr">
        <is>
          <t/>
        </is>
      </c>
      <c r="BK1298" t="inlineStr">
        <is>
          <t/>
        </is>
      </c>
      <c r="BL1298" t="inlineStr">
        <is>
          <t/>
        </is>
      </c>
      <c r="BM1298" t="inlineStr">
        <is>
          <t/>
        </is>
      </c>
      <c r="BN1298" t="inlineStr">
        <is>
          <t/>
        </is>
      </c>
      <c r="BO1298" t="inlineStr">
        <is>
          <t/>
        </is>
      </c>
      <c r="BP1298" t="inlineStr">
        <is>
          <t/>
        </is>
      </c>
      <c r="BQ1298" t="inlineStr">
        <is>
          <t/>
        </is>
      </c>
      <c r="BR1298" t="inlineStr">
        <is>
          <t/>
        </is>
      </c>
      <c r="BS1298" t="inlineStr">
        <is>
          <t/>
        </is>
      </c>
      <c r="BT1298" t="inlineStr">
        <is>
          <t/>
        </is>
      </c>
      <c r="BU1298" t="inlineStr">
        <is>
          <t/>
        </is>
      </c>
      <c r="BV1298" t="inlineStr">
        <is>
          <t/>
        </is>
      </c>
      <c r="BW1298" t="inlineStr">
        <is>
          <t/>
        </is>
      </c>
      <c r="BX1298" t="inlineStr">
        <is>
          <t/>
        </is>
      </c>
      <c r="BY1298" t="inlineStr">
        <is>
          <t/>
        </is>
      </c>
      <c r="BZ1298" t="inlineStr">
        <is>
          <t/>
        </is>
      </c>
      <c r="CA1298" t="inlineStr">
        <is>
          <t/>
        </is>
      </c>
      <c r="CB1298" t="inlineStr">
        <is>
          <t/>
        </is>
      </c>
      <c r="CC1298" t="inlineStr">
        <is>
          <t/>
        </is>
      </c>
      <c r="CD1298" s="2" t="inlineStr">
        <is>
          <t>energia final|
energia entregue</t>
        </is>
      </c>
      <c r="CE1298" s="2" t="inlineStr">
        <is>
          <t>3|
3</t>
        </is>
      </c>
      <c r="CF1298" s="2" t="inlineStr">
        <is>
          <t xml:space="preserve">|
</t>
        </is>
      </c>
      <c r="CG1298" t="inlineStr">
        <is>
          <t>energia fornecida ao consumidor antes da última conversão em energia útil</t>
        </is>
      </c>
      <c r="CH1298" t="inlineStr">
        <is>
          <t/>
        </is>
      </c>
      <c r="CI1298" t="inlineStr">
        <is>
          <t/>
        </is>
      </c>
      <c r="CJ1298" t="inlineStr">
        <is>
          <t/>
        </is>
      </c>
      <c r="CK1298" t="inlineStr">
        <is>
          <t/>
        </is>
      </c>
      <c r="CL1298" t="inlineStr">
        <is>
          <t/>
        </is>
      </c>
      <c r="CM1298" t="inlineStr">
        <is>
          <t/>
        </is>
      </c>
      <c r="CN1298" t="inlineStr">
        <is>
          <t/>
        </is>
      </c>
      <c r="CO1298" t="inlineStr">
        <is>
          <t/>
        </is>
      </c>
      <c r="CP1298" t="inlineStr">
        <is>
          <t/>
        </is>
      </c>
      <c r="CQ1298" t="inlineStr">
        <is>
          <t/>
        </is>
      </c>
      <c r="CR1298" t="inlineStr">
        <is>
          <t/>
        </is>
      </c>
      <c r="CS1298" t="inlineStr">
        <is>
          <t/>
        </is>
      </c>
      <c r="CT1298" t="inlineStr">
        <is>
          <t/>
        </is>
      </c>
      <c r="CU1298" t="inlineStr">
        <is>
          <t/>
        </is>
      </c>
      <c r="CV1298" t="inlineStr">
        <is>
          <t/>
        </is>
      </c>
      <c r="CW1298" t="inlineStr">
        <is>
          <t/>
        </is>
      </c>
    </row>
    <row r="1299">
      <c r="A1299" s="1" t="str">
        <f>HYPERLINK("https://iate.europa.eu/entry/result/1407610/all", "1407610")</f>
        <v>1407610</v>
      </c>
      <c r="B1299" t="inlineStr">
        <is>
          <t>INDUSTRY</t>
        </is>
      </c>
      <c r="C1299" t="inlineStr">
        <is>
          <t>INDUSTRY|electronics and electrical engineering</t>
        </is>
      </c>
      <c r="D1299" t="inlineStr">
        <is>
          <t>no</t>
        </is>
      </c>
      <c r="E1299" t="inlineStr">
        <is>
          <t/>
        </is>
      </c>
      <c r="F1299" t="inlineStr">
        <is>
          <t/>
        </is>
      </c>
      <c r="G1299" t="inlineStr">
        <is>
          <t/>
        </is>
      </c>
      <c r="H1299" t="inlineStr">
        <is>
          <t/>
        </is>
      </c>
      <c r="I1299" t="inlineStr">
        <is>
          <t/>
        </is>
      </c>
      <c r="J1299" t="inlineStr">
        <is>
          <t/>
        </is>
      </c>
      <c r="K1299" t="inlineStr">
        <is>
          <t/>
        </is>
      </c>
      <c r="L1299" t="inlineStr">
        <is>
          <t/>
        </is>
      </c>
      <c r="M1299" t="inlineStr">
        <is>
          <t/>
        </is>
      </c>
      <c r="N1299" s="2" t="inlineStr">
        <is>
          <t>energipotentiel</t>
        </is>
      </c>
      <c r="O1299" s="2" t="inlineStr">
        <is>
          <t>3</t>
        </is>
      </c>
      <c r="P1299" s="2" t="inlineStr">
        <is>
          <t/>
        </is>
      </c>
      <c r="Q1299" t="inlineStr">
        <is>
          <t/>
        </is>
      </c>
      <c r="R1299" s="2" t="inlineStr">
        <is>
          <t>Naturenergie|
Energiepotential</t>
        </is>
      </c>
      <c r="S1299" s="2" t="inlineStr">
        <is>
          <t>3|
3</t>
        </is>
      </c>
      <c r="T1299" s="2" t="inlineStr">
        <is>
          <t xml:space="preserve">|
</t>
        </is>
      </c>
      <c r="U1299" t="inlineStr">
        <is>
          <t>die Gesamtheit der in der Natur vorhandenen und mit technischen Mitteln gewinnbaren Energien</t>
        </is>
      </c>
      <c r="V1299" s="2" t="inlineStr">
        <is>
          <t>φυσική ενέργεια|
ενεργειακό δυναμικό</t>
        </is>
      </c>
      <c r="W1299" s="2" t="inlineStr">
        <is>
          <t>3|
3</t>
        </is>
      </c>
      <c r="X1299" s="2" t="inlineStr">
        <is>
          <t xml:space="preserve">|
</t>
        </is>
      </c>
      <c r="Y1299" t="inlineStr">
        <is>
          <t/>
        </is>
      </c>
      <c r="Z1299" s="2" t="inlineStr">
        <is>
          <t>natural energy</t>
        </is>
      </c>
      <c r="AA1299" s="2" t="inlineStr">
        <is>
          <t>3</t>
        </is>
      </c>
      <c r="AB1299" s="2" t="inlineStr">
        <is>
          <t/>
        </is>
      </c>
      <c r="AC1299" t="inlineStr">
        <is>
          <t>the total amount of the Energy occurring in nature and recoverable by technical means</t>
        </is>
      </c>
      <c r="AD1299" s="2" t="inlineStr">
        <is>
          <t>energía natural|
potencial energético</t>
        </is>
      </c>
      <c r="AE1299" s="2" t="inlineStr">
        <is>
          <t>3|
3</t>
        </is>
      </c>
      <c r="AF1299" s="2" t="inlineStr">
        <is>
          <t xml:space="preserve">|
</t>
        </is>
      </c>
      <c r="AG1299" t="inlineStr">
        <is>
          <t>cantidad total de energía presente en la naturaleza, que se puede obtener por medios técnicos</t>
        </is>
      </c>
      <c r="AH1299" t="inlineStr">
        <is>
          <t/>
        </is>
      </c>
      <c r="AI1299" t="inlineStr">
        <is>
          <t/>
        </is>
      </c>
      <c r="AJ1299" t="inlineStr">
        <is>
          <t/>
        </is>
      </c>
      <c r="AK1299" t="inlineStr">
        <is>
          <t/>
        </is>
      </c>
      <c r="AL1299" t="inlineStr">
        <is>
          <t/>
        </is>
      </c>
      <c r="AM1299" t="inlineStr">
        <is>
          <t/>
        </is>
      </c>
      <c r="AN1299" t="inlineStr">
        <is>
          <t/>
        </is>
      </c>
      <c r="AO1299" t="inlineStr">
        <is>
          <t/>
        </is>
      </c>
      <c r="AP1299" s="2" t="inlineStr">
        <is>
          <t>énergie naturelle|
potentiel énergétique</t>
        </is>
      </c>
      <c r="AQ1299" s="2" t="inlineStr">
        <is>
          <t>3|
3</t>
        </is>
      </c>
      <c r="AR1299" s="2" t="inlineStr">
        <is>
          <t xml:space="preserve">|
</t>
        </is>
      </c>
      <c r="AS1299" t="inlineStr">
        <is>
          <t>totalité des énergies existant dans la nature et exploitables par des moyens techniques</t>
        </is>
      </c>
      <c r="AT1299" t="inlineStr">
        <is>
          <t/>
        </is>
      </c>
      <c r="AU1299" t="inlineStr">
        <is>
          <t/>
        </is>
      </c>
      <c r="AV1299" t="inlineStr">
        <is>
          <t/>
        </is>
      </c>
      <c r="AW1299" t="inlineStr">
        <is>
          <t/>
        </is>
      </c>
      <c r="AX1299" t="inlineStr">
        <is>
          <t/>
        </is>
      </c>
      <c r="AY1299" t="inlineStr">
        <is>
          <t/>
        </is>
      </c>
      <c r="AZ1299" t="inlineStr">
        <is>
          <t/>
        </is>
      </c>
      <c r="BA1299" t="inlineStr">
        <is>
          <t/>
        </is>
      </c>
      <c r="BB1299" t="inlineStr">
        <is>
          <t/>
        </is>
      </c>
      <c r="BC1299" t="inlineStr">
        <is>
          <t/>
        </is>
      </c>
      <c r="BD1299" t="inlineStr">
        <is>
          <t/>
        </is>
      </c>
      <c r="BE1299" t="inlineStr">
        <is>
          <t/>
        </is>
      </c>
      <c r="BF1299" s="2" t="inlineStr">
        <is>
          <t>energia naturale|
potenziale energetico</t>
        </is>
      </c>
      <c r="BG1299" s="2" t="inlineStr">
        <is>
          <t>3|
3</t>
        </is>
      </c>
      <c r="BH1299" s="2" t="inlineStr">
        <is>
          <t xml:space="preserve">|
</t>
        </is>
      </c>
      <c r="BI1299" t="inlineStr">
        <is>
          <t/>
        </is>
      </c>
      <c r="BJ1299" t="inlineStr">
        <is>
          <t/>
        </is>
      </c>
      <c r="BK1299" t="inlineStr">
        <is>
          <t/>
        </is>
      </c>
      <c r="BL1299" t="inlineStr">
        <is>
          <t/>
        </is>
      </c>
      <c r="BM1299" t="inlineStr">
        <is>
          <t/>
        </is>
      </c>
      <c r="BN1299" t="inlineStr">
        <is>
          <t/>
        </is>
      </c>
      <c r="BO1299" t="inlineStr">
        <is>
          <t/>
        </is>
      </c>
      <c r="BP1299" t="inlineStr">
        <is>
          <t/>
        </is>
      </c>
      <c r="BQ1299" t="inlineStr">
        <is>
          <t/>
        </is>
      </c>
      <c r="BR1299" t="inlineStr">
        <is>
          <t/>
        </is>
      </c>
      <c r="BS1299" t="inlineStr">
        <is>
          <t/>
        </is>
      </c>
      <c r="BT1299" t="inlineStr">
        <is>
          <t/>
        </is>
      </c>
      <c r="BU1299" t="inlineStr">
        <is>
          <t/>
        </is>
      </c>
      <c r="BV1299" s="2" t="inlineStr">
        <is>
          <t>energiepotentieel</t>
        </is>
      </c>
      <c r="BW1299" s="2" t="inlineStr">
        <is>
          <t>3</t>
        </is>
      </c>
      <c r="BX1299" s="2" t="inlineStr">
        <is>
          <t/>
        </is>
      </c>
      <c r="BY1299" t="inlineStr">
        <is>
          <t/>
        </is>
      </c>
      <c r="BZ1299" t="inlineStr">
        <is>
          <t/>
        </is>
      </c>
      <c r="CA1299" t="inlineStr">
        <is>
          <t/>
        </is>
      </c>
      <c r="CB1299" t="inlineStr">
        <is>
          <t/>
        </is>
      </c>
      <c r="CC1299" t="inlineStr">
        <is>
          <t/>
        </is>
      </c>
      <c r="CD1299" s="2" t="inlineStr">
        <is>
          <t>potencial energético</t>
        </is>
      </c>
      <c r="CE1299" s="2" t="inlineStr">
        <is>
          <t>3</t>
        </is>
      </c>
      <c r="CF1299" s="2" t="inlineStr">
        <is>
          <t/>
        </is>
      </c>
      <c r="CG1299" t="inlineStr">
        <is>
          <t>conjunto das fontes energéticas conhecidas presentes na natureza,sem tomar em consideração as possibilidades técnicas ou económicas da sua exploração</t>
        </is>
      </c>
      <c r="CH1299" t="inlineStr">
        <is>
          <t/>
        </is>
      </c>
      <c r="CI1299" t="inlineStr">
        <is>
          <t/>
        </is>
      </c>
      <c r="CJ1299" t="inlineStr">
        <is>
          <t/>
        </is>
      </c>
      <c r="CK1299" t="inlineStr">
        <is>
          <t/>
        </is>
      </c>
      <c r="CL1299" t="inlineStr">
        <is>
          <t/>
        </is>
      </c>
      <c r="CM1299" t="inlineStr">
        <is>
          <t/>
        </is>
      </c>
      <c r="CN1299" t="inlineStr">
        <is>
          <t/>
        </is>
      </c>
      <c r="CO1299" t="inlineStr">
        <is>
          <t/>
        </is>
      </c>
      <c r="CP1299" t="inlineStr">
        <is>
          <t/>
        </is>
      </c>
      <c r="CQ1299" t="inlineStr">
        <is>
          <t/>
        </is>
      </c>
      <c r="CR1299" t="inlineStr">
        <is>
          <t/>
        </is>
      </c>
      <c r="CS1299" t="inlineStr">
        <is>
          <t/>
        </is>
      </c>
      <c r="CT1299" t="inlineStr">
        <is>
          <t/>
        </is>
      </c>
      <c r="CU1299" t="inlineStr">
        <is>
          <t/>
        </is>
      </c>
      <c r="CV1299" t="inlineStr">
        <is>
          <t/>
        </is>
      </c>
      <c r="CW1299" t="inlineStr">
        <is>
          <t/>
        </is>
      </c>
    </row>
    <row r="1300">
      <c r="A1300" s="1" t="str">
        <f>HYPERLINK("https://iate.europa.eu/entry/result/1407607/all", "1407607")</f>
        <v>1407607</v>
      </c>
      <c r="B1300" t="inlineStr">
        <is>
          <t>ENVIRONMENT</t>
        </is>
      </c>
      <c r="C1300" t="inlineStr">
        <is>
          <t>ENVIRONMENT</t>
        </is>
      </c>
      <c r="D1300" t="inlineStr">
        <is>
          <t>no</t>
        </is>
      </c>
      <c r="E1300" t="inlineStr">
        <is>
          <t/>
        </is>
      </c>
      <c r="F1300" t="inlineStr">
        <is>
          <t/>
        </is>
      </c>
      <c r="G1300" t="inlineStr">
        <is>
          <t/>
        </is>
      </c>
      <c r="H1300" t="inlineStr">
        <is>
          <t/>
        </is>
      </c>
      <c r="I1300" t="inlineStr">
        <is>
          <t/>
        </is>
      </c>
      <c r="J1300" t="inlineStr">
        <is>
          <t/>
        </is>
      </c>
      <c r="K1300" t="inlineStr">
        <is>
          <t/>
        </is>
      </c>
      <c r="L1300" t="inlineStr">
        <is>
          <t/>
        </is>
      </c>
      <c r="M1300" t="inlineStr">
        <is>
          <t/>
        </is>
      </c>
      <c r="N1300" t="inlineStr">
        <is>
          <t/>
        </is>
      </c>
      <c r="O1300" t="inlineStr">
        <is>
          <t/>
        </is>
      </c>
      <c r="P1300" t="inlineStr">
        <is>
          <t/>
        </is>
      </c>
      <c r="Q1300" t="inlineStr">
        <is>
          <t/>
        </is>
      </c>
      <c r="R1300" s="2" t="inlineStr">
        <is>
          <t>akustische Beeinflussung der Umwelt</t>
        </is>
      </c>
      <c r="S1300" s="2" t="inlineStr">
        <is>
          <t>3</t>
        </is>
      </c>
      <c r="T1300" s="2" t="inlineStr">
        <is>
          <t/>
        </is>
      </c>
      <c r="U1300" t="inlineStr">
        <is>
          <t/>
        </is>
      </c>
      <c r="V1300" s="2" t="inlineStr">
        <is>
          <t>ηχορύπανση</t>
        </is>
      </c>
      <c r="W1300" s="2" t="inlineStr">
        <is>
          <t>3</t>
        </is>
      </c>
      <c r="X1300" s="2" t="inlineStr">
        <is>
          <t/>
        </is>
      </c>
      <c r="Y1300" t="inlineStr">
        <is>
          <t/>
        </is>
      </c>
      <c r="Z1300" s="2" t="inlineStr">
        <is>
          <t>noise pollution of the environment</t>
        </is>
      </c>
      <c r="AA1300" s="2" t="inlineStr">
        <is>
          <t>3</t>
        </is>
      </c>
      <c r="AB1300" s="2" t="inlineStr">
        <is>
          <t/>
        </is>
      </c>
      <c r="AC1300" t="inlineStr">
        <is>
          <t/>
        </is>
      </c>
      <c r="AD1300" s="2" t="inlineStr">
        <is>
          <t>contaminación acústica</t>
        </is>
      </c>
      <c r="AE1300" s="2" t="inlineStr">
        <is>
          <t>3</t>
        </is>
      </c>
      <c r="AF1300" s="2" t="inlineStr">
        <is>
          <t/>
        </is>
      </c>
      <c r="AG1300" t="inlineStr">
        <is>
          <t/>
        </is>
      </c>
      <c r="AH1300" t="inlineStr">
        <is>
          <t/>
        </is>
      </c>
      <c r="AI1300" t="inlineStr">
        <is>
          <t/>
        </is>
      </c>
      <c r="AJ1300" t="inlineStr">
        <is>
          <t/>
        </is>
      </c>
      <c r="AK1300" t="inlineStr">
        <is>
          <t/>
        </is>
      </c>
      <c r="AL1300" t="inlineStr">
        <is>
          <t/>
        </is>
      </c>
      <c r="AM1300" t="inlineStr">
        <is>
          <t/>
        </is>
      </c>
      <c r="AN1300" t="inlineStr">
        <is>
          <t/>
        </is>
      </c>
      <c r="AO1300" t="inlineStr">
        <is>
          <t/>
        </is>
      </c>
      <c r="AP1300" s="2" t="inlineStr">
        <is>
          <t>pollution sonore|
nuisance acoustique</t>
        </is>
      </c>
      <c r="AQ1300" s="2" t="inlineStr">
        <is>
          <t>3|
3</t>
        </is>
      </c>
      <c r="AR1300" s="2" t="inlineStr">
        <is>
          <t xml:space="preserve">|
</t>
        </is>
      </c>
      <c r="AS1300" t="inlineStr">
        <is>
          <t/>
        </is>
      </c>
      <c r="AT1300" t="inlineStr">
        <is>
          <t/>
        </is>
      </c>
      <c r="AU1300" t="inlineStr">
        <is>
          <t/>
        </is>
      </c>
      <c r="AV1300" t="inlineStr">
        <is>
          <t/>
        </is>
      </c>
      <c r="AW1300" t="inlineStr">
        <is>
          <t/>
        </is>
      </c>
      <c r="AX1300" t="inlineStr">
        <is>
          <t/>
        </is>
      </c>
      <c r="AY1300" t="inlineStr">
        <is>
          <t/>
        </is>
      </c>
      <c r="AZ1300" t="inlineStr">
        <is>
          <t/>
        </is>
      </c>
      <c r="BA1300" t="inlineStr">
        <is>
          <t/>
        </is>
      </c>
      <c r="BB1300" t="inlineStr">
        <is>
          <t/>
        </is>
      </c>
      <c r="BC1300" t="inlineStr">
        <is>
          <t/>
        </is>
      </c>
      <c r="BD1300" t="inlineStr">
        <is>
          <t/>
        </is>
      </c>
      <c r="BE1300" t="inlineStr">
        <is>
          <t/>
        </is>
      </c>
      <c r="BF1300" s="2" t="inlineStr">
        <is>
          <t>inquinamento acustico</t>
        </is>
      </c>
      <c r="BG1300" s="2" t="inlineStr">
        <is>
          <t>3</t>
        </is>
      </c>
      <c r="BH1300" s="2" t="inlineStr">
        <is>
          <t/>
        </is>
      </c>
      <c r="BI1300" t="inlineStr">
        <is>
          <t/>
        </is>
      </c>
      <c r="BJ1300" t="inlineStr">
        <is>
          <t/>
        </is>
      </c>
      <c r="BK1300" t="inlineStr">
        <is>
          <t/>
        </is>
      </c>
      <c r="BL1300" t="inlineStr">
        <is>
          <t/>
        </is>
      </c>
      <c r="BM1300" t="inlineStr">
        <is>
          <t/>
        </is>
      </c>
      <c r="BN1300" t="inlineStr">
        <is>
          <t/>
        </is>
      </c>
      <c r="BO1300" t="inlineStr">
        <is>
          <t/>
        </is>
      </c>
      <c r="BP1300" t="inlineStr">
        <is>
          <t/>
        </is>
      </c>
      <c r="BQ1300" t="inlineStr">
        <is>
          <t/>
        </is>
      </c>
      <c r="BR1300" t="inlineStr">
        <is>
          <t/>
        </is>
      </c>
      <c r="BS1300" t="inlineStr">
        <is>
          <t/>
        </is>
      </c>
      <c r="BT1300" t="inlineStr">
        <is>
          <t/>
        </is>
      </c>
      <c r="BU1300" t="inlineStr">
        <is>
          <t/>
        </is>
      </c>
      <c r="BV1300" t="inlineStr">
        <is>
          <t/>
        </is>
      </c>
      <c r="BW1300" t="inlineStr">
        <is>
          <t/>
        </is>
      </c>
      <c r="BX1300" t="inlineStr">
        <is>
          <t/>
        </is>
      </c>
      <c r="BY1300" t="inlineStr">
        <is>
          <t/>
        </is>
      </c>
      <c r="BZ1300" t="inlineStr">
        <is>
          <t/>
        </is>
      </c>
      <c r="CA1300" t="inlineStr">
        <is>
          <t/>
        </is>
      </c>
      <c r="CB1300" t="inlineStr">
        <is>
          <t/>
        </is>
      </c>
      <c r="CC1300" t="inlineStr">
        <is>
          <t/>
        </is>
      </c>
      <c r="CD1300" s="2" t="inlineStr">
        <is>
          <t>poluição acústica</t>
        </is>
      </c>
      <c r="CE1300" s="2" t="inlineStr">
        <is>
          <t>3</t>
        </is>
      </c>
      <c r="CF1300" s="2" t="inlineStr">
        <is>
          <t/>
        </is>
      </c>
      <c r="CG1300" t="inlineStr">
        <is>
          <t/>
        </is>
      </c>
      <c r="CH1300" t="inlineStr">
        <is>
          <t/>
        </is>
      </c>
      <c r="CI1300" t="inlineStr">
        <is>
          <t/>
        </is>
      </c>
      <c r="CJ1300" t="inlineStr">
        <is>
          <t/>
        </is>
      </c>
      <c r="CK1300" t="inlineStr">
        <is>
          <t/>
        </is>
      </c>
      <c r="CL1300" t="inlineStr">
        <is>
          <t/>
        </is>
      </c>
      <c r="CM1300" t="inlineStr">
        <is>
          <t/>
        </is>
      </c>
      <c r="CN1300" t="inlineStr">
        <is>
          <t/>
        </is>
      </c>
      <c r="CO1300" t="inlineStr">
        <is>
          <t/>
        </is>
      </c>
      <c r="CP1300" t="inlineStr">
        <is>
          <t/>
        </is>
      </c>
      <c r="CQ1300" t="inlineStr">
        <is>
          <t/>
        </is>
      </c>
      <c r="CR1300" t="inlineStr">
        <is>
          <t/>
        </is>
      </c>
      <c r="CS1300" t="inlineStr">
        <is>
          <t/>
        </is>
      </c>
      <c r="CT1300" t="inlineStr">
        <is>
          <t/>
        </is>
      </c>
      <c r="CU1300" t="inlineStr">
        <is>
          <t/>
        </is>
      </c>
      <c r="CV1300" t="inlineStr">
        <is>
          <t/>
        </is>
      </c>
      <c r="CW1300" t="inlineStr">
        <is>
          <t/>
        </is>
      </c>
    </row>
  </sheetData>
  <pageMargins bottom="0.75" footer="0.3" header="0.3" left="0.7" right="0.7" top="0.75"/>
</worksheet>
</file>

<file path=docProps/app.xml><?xml version="1.0" encoding="utf-8"?>
<Properties xmlns="http://schemas.openxmlformats.org/officeDocument/2006/extended-properties">
  <Application>Apache POI</Applicat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2023-05-26T07:16:59Z</dcterms:created>
  <dc:creator>Apache POI</dc:creator>
</cp:coreProperties>
</file>